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6" fillId="6" borderId="7" applyAlignment="1" pivotButton="0" quotePrefix="0" xfId="0">
      <alignment horizontal="left" vertical="center" indent="1"/>
    </xf>
    <xf numFmtId="169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2" fontId="13" fillId="2" borderId="1" pivotButton="0" quotePrefix="0" xfId="0"/>
    <xf numFmtId="167" fontId="14" fillId="0" borderId="0" applyAlignment="1" pivotButton="0" quotePrefix="0" xfId="0">
      <alignment horizontal="left"/>
    </xf>
    <xf numFmtId="173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9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165" fontId="3" fillId="0" borderId="1" pivotButton="0" quotePrefix="0" xfId="0"/>
    <xf numFmtId="171" fontId="2" fillId="0" borderId="1" pivotButton="0" quotePrefix="0" xfId="0"/>
    <xf numFmtId="0" fontId="22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3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7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BI'!E64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BI'!E61-'MODELO PARA BI'!E57-H50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MIN(1,J43+0.007)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 t="inlineStr">
        <is>
          <t>Pavimentos executados em 2027: Pilotis (parcial), 700, 900, 1000, 1200 e 1800 (liberados para finalizar); 1600, 1700, 1900, 2000 e 2500 (em negociação). O restante a partir de 2028.</t>
        </is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MIN(1,J45+0.007)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n"/>
      <c r="C57" s="109" t="inlineStr">
        <is>
          <t>CONTINGÊNCIA</t>
        </is>
      </c>
      <c r="D57" s="49" t="n"/>
      <c r="E57" s="49">
        <f>SUM(H57:CA57)</f>
        <v/>
      </c>
      <c r="F57" s="49">
        <f>IF(D57="","",D57-E57)</f>
        <v/>
      </c>
      <c r="H57" s="110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I57" s="110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J57" s="110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K57" s="110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L57" s="110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M57" s="110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N57" s="110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O57" s="110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P57" s="110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Q57" s="110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R57" s="110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S57" s="110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T57" s="110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U57" s="110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V57" s="110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W57" s="110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X57" s="110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Y57" s="110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Z57" s="110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A57" s="110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B57" s="110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C57" s="110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D57" s="110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E57" s="110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F57" s="110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G57" s="110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H57" s="110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I57" s="110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J57" s="110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K57" s="110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L57" s="110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M57" s="110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N57" s="110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O57" s="110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P57" s="110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Q57" s="110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R57" s="110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S57" s="110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T57" s="110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U57" s="110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V57" s="110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W57" s="110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X57" s="110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Y57" s="110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Z57" s="110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A57" s="110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B57" s="110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C57" s="110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D57" s="110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E57" s="110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F57" s="110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G57" s="110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H57" s="110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I57" s="110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J57" s="110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K57" s="110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L57" s="110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M57" s="110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N57" s="110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O57" s="110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P57" s="110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Q57" s="110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R57" s="110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S57" s="110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T57" s="110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U57" s="110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V57" s="110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W57" s="110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X57" s="110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Y57" s="110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Z57" s="110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CA57" s="110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11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ADM'!D5+H57*'VALOR POR PL'!$P$7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ADM'!D6+I57*'VALOR POR PL'!$P$7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ADM'!D7+J57*'VALOR POR PL'!$P$7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ADM'!D8+K57*'VALOR POR PL'!$P$7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ADM'!D9+L57*'VALOR POR PL'!$P$7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ADM'!D10+M57*'VALOR POR PL'!$P$7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ADM'!D11+N57*'VALOR POR PL'!$P$7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ADM'!D12+O57*'VALOR POR PL'!$P$7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ADM'!D13+P57*'VALOR POR PL'!$P$7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ADM'!D14+Q57*'VALOR POR PL'!$P$7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ADM'!D15+R57*'VALOR POR PL'!$P$7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ADM'!D16+S57*'VALOR POR PL'!$P$7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ADM'!D17+T57*'VALOR POR PL'!$P$7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ADM'!D18+U57*'VALOR POR PL'!$P$7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ADM'!D19+V57*'VALOR POR PL'!$P$7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ADM'!D20+W57*'VALOR POR PL'!$P$7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ADM'!D21+X57*'VALOR POR PL'!$P$7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ADM'!D22+Y57*'VALOR POR PL'!$P$7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ADM'!D23+Z57*'VALOR POR PL'!$P$7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ADM'!D24+AA57*'VALOR POR PL'!$P$7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ADM'!D25+AB57*'VALOR POR PL'!$P$7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ADM'!D26+AC57*'VALOR POR PL'!$P$7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ADM'!D27+AD57*'VALOR POR PL'!$P$7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ADM'!D28+AE57*'VALOR POR PL'!$P$7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ADM'!D29+AF57*'VALOR POR PL'!$P$7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ADM'!D30+AG57*'VALOR POR PL'!$P$7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ADM'!D31+AH57*'VALOR POR PL'!$P$7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ADM'!D32+AI57*'VALOR POR PL'!$P$7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ADM'!D33+AJ57*'VALOR POR PL'!$P$7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ADM'!D34+AK57*'VALOR POR PL'!$P$7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ADM'!D35+AL57*'VALOR POR PL'!$P$7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ADM'!D36+AM57*'VALOR POR PL'!$P$7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ADM'!D37+AN57*'VALOR POR PL'!$P$7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ADM'!D38+AO57*'VALOR POR PL'!$P$7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ADM'!D39+AP57*'VALOR POR PL'!$P$7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ADM'!D40+AQ57*'VALOR POR PL'!$P$7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ADM'!D41+AR57*'VALOR POR PL'!$P$7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ADM'!D42+AS57*'VALOR POR PL'!$P$7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ADM'!D43+AT57*'VALOR POR PL'!$P$7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ADM'!D44+AU57*'VALOR POR PL'!$P$7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ADM'!D45+AV57*'VALOR POR PL'!$P$7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ADM'!D46+AW57*'VALOR POR PL'!$P$7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ADM'!D47+AX57*'VALOR POR PL'!$P$7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ADM'!D48+AY57*'VALOR POR PL'!$P$7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ADM'!D49+AZ57*'VALOR POR PL'!$P$7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ADM'!D50+BA57*'VALOR POR PL'!$P$7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ADM'!D51+BB57*'VALOR POR PL'!$P$7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ADM'!D52+BC57*'VALOR POR PL'!$P$7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ADM'!D53+BD57*'VALOR POR PL'!$P$7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ADM'!D54+BE57*'VALOR POR PL'!$P$7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ADM'!D55+BF57*'VALOR POR PL'!$P$7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ADM'!D56+BG57*'VALOR POR PL'!$P$7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ADM'!D57+BH57*'VALOR POR PL'!$P$7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ADM'!D58+BI57*'VALOR POR PL'!$P$7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ADM'!D59+BJ57*'VALOR POR PL'!$P$7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ADM'!D60+BK57*'VALOR POR PL'!$P$7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ADM'!D61+BL57*'VALOR POR PL'!$P$7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ADM'!D62+BM57*'VALOR POR PL'!$P$7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ADM'!D63+BN57*'VALOR POR PL'!$P$7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ADM'!D64+BO57*'VALOR POR PL'!$P$7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ADM'!D65+BP57*'VALOR POR PL'!$P$7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ADM'!D66+BQ57*'VALOR POR PL'!$P$7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ADM'!D67+BR57*'VALOR POR PL'!$P$7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ADM'!D68+BS57*'VALOR POR PL'!$P$7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ADM'!D69+BT57*'VALOR POR PL'!$P$7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ADM'!D70+BU57*'VALOR POR PL'!$P$7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ADM'!D71+BV57*'VALOR POR PL'!$P$7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ADM'!D72+BW57*'VALOR POR PL'!$P$7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ADM'!D73+BX57*'VALOR POR PL'!$P$7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ADM'!D74+BY57*'VALOR POR PL'!$P$7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ADM'!D75+BZ57*'VALOR POR PL'!$P$7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ADM'!D76+CA57*'VALOR POR PL'!$P$7</f>
        <v/>
      </c>
    </row>
    <row r="64">
      <c r="C64" s="46" t="inlineStr">
        <is>
          <t>CURVA ACUMULADA (R$ nominal)</t>
        </is>
      </c>
      <c r="E64" s="111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2">
        <f>IF($E$64=0,0,H64/$E$64)</f>
        <v/>
      </c>
      <c r="I65" s="112">
        <f>IF($E$64=0,0,I64/$E$64)</f>
        <v/>
      </c>
      <c r="J65" s="112">
        <f>IF($E$64=0,0,J64/$E$64)</f>
        <v/>
      </c>
      <c r="K65" s="112">
        <f>IF($E$64=0,0,K64/$E$64)</f>
        <v/>
      </c>
      <c r="L65" s="112">
        <f>IF($E$64=0,0,L64/$E$64)</f>
        <v/>
      </c>
      <c r="M65" s="112">
        <f>IF($E$64=0,0,M64/$E$64)</f>
        <v/>
      </c>
      <c r="N65" s="112">
        <f>IF($E$64=0,0,N64/$E$64)</f>
        <v/>
      </c>
      <c r="O65" s="112">
        <f>IF($E$64=0,0,O64/$E$64)</f>
        <v/>
      </c>
      <c r="P65" s="112">
        <f>IF($E$64=0,0,P64/$E$64)</f>
        <v/>
      </c>
      <c r="Q65" s="112">
        <f>IF($E$64=0,0,Q64/$E$64)</f>
        <v/>
      </c>
      <c r="R65" s="112">
        <f>IF($E$64=0,0,R64/$E$64)</f>
        <v/>
      </c>
      <c r="S65" s="112">
        <f>IF($E$64=0,0,S64/$E$64)</f>
        <v/>
      </c>
      <c r="T65" s="112">
        <f>IF($E$64=0,0,T64/$E$64)</f>
        <v/>
      </c>
      <c r="U65" s="112">
        <f>IF($E$64=0,0,U64/$E$64)</f>
        <v/>
      </c>
      <c r="V65" s="112">
        <f>IF($E$64=0,0,V64/$E$64)</f>
        <v/>
      </c>
      <c r="W65" s="112">
        <f>IF($E$64=0,0,W64/$E$64)</f>
        <v/>
      </c>
      <c r="X65" s="112">
        <f>IF($E$64=0,0,X64/$E$64)</f>
        <v/>
      </c>
      <c r="Y65" s="112">
        <f>IF($E$64=0,0,Y64/$E$64)</f>
        <v/>
      </c>
      <c r="Z65" s="112">
        <f>IF($E$64=0,0,Z64/$E$64)</f>
        <v/>
      </c>
      <c r="AA65" s="112">
        <f>IF($E$64=0,0,AA64/$E$64)</f>
        <v/>
      </c>
      <c r="AB65" s="112">
        <f>IF($E$64=0,0,AB64/$E$64)</f>
        <v/>
      </c>
      <c r="AC65" s="112">
        <f>IF($E$64=0,0,AC64/$E$64)</f>
        <v/>
      </c>
      <c r="AD65" s="112">
        <f>IF($E$64=0,0,AD64/$E$64)</f>
        <v/>
      </c>
      <c r="AE65" s="112">
        <f>IF($E$64=0,0,AE64/$E$64)</f>
        <v/>
      </c>
      <c r="AF65" s="112">
        <f>IF($E$64=0,0,AF64/$E$64)</f>
        <v/>
      </c>
      <c r="AG65" s="112">
        <f>IF($E$64=0,0,AG64/$E$64)</f>
        <v/>
      </c>
      <c r="AH65" s="112">
        <f>IF($E$64=0,0,AH64/$E$64)</f>
        <v/>
      </c>
      <c r="AI65" s="112">
        <f>IF($E$64=0,0,AI64/$E$64)</f>
        <v/>
      </c>
      <c r="AJ65" s="112">
        <f>IF($E$64=0,0,AJ64/$E$64)</f>
        <v/>
      </c>
      <c r="AK65" s="112">
        <f>IF($E$64=0,0,AK64/$E$64)</f>
        <v/>
      </c>
      <c r="AL65" s="112">
        <f>IF($E$64=0,0,AL64/$E$64)</f>
        <v/>
      </c>
      <c r="AM65" s="112">
        <f>IF($E$64=0,0,AM64/$E$64)</f>
        <v/>
      </c>
      <c r="AN65" s="112">
        <f>IF($E$64=0,0,AN64/$E$64)</f>
        <v/>
      </c>
      <c r="AO65" s="112">
        <f>IF($E$64=0,0,AO64/$E$64)</f>
        <v/>
      </c>
      <c r="AP65" s="112">
        <f>IF($E$64=0,0,AP64/$E$64)</f>
        <v/>
      </c>
      <c r="AQ65" s="112">
        <f>IF($E$64=0,0,AQ64/$E$64)</f>
        <v/>
      </c>
      <c r="AR65" s="112">
        <f>IF($E$64=0,0,AR64/$E$64)</f>
        <v/>
      </c>
      <c r="AS65" s="112">
        <f>IF($E$64=0,0,AS64/$E$64)</f>
        <v/>
      </c>
      <c r="AT65" s="112">
        <f>IF($E$64=0,0,AT64/$E$64)</f>
        <v/>
      </c>
      <c r="AU65" s="112">
        <f>IF($E$64=0,0,AU64/$E$64)</f>
        <v/>
      </c>
      <c r="AV65" s="112">
        <f>IF($E$64=0,0,AV64/$E$64)</f>
        <v/>
      </c>
      <c r="AW65" s="112">
        <f>IF($E$64=0,0,AW64/$E$64)</f>
        <v/>
      </c>
      <c r="AX65" s="112">
        <f>IF($E$64=0,0,AX64/$E$64)</f>
        <v/>
      </c>
      <c r="AY65" s="112">
        <f>IF($E$64=0,0,AY64/$E$64)</f>
        <v/>
      </c>
      <c r="AZ65" s="112">
        <f>IF($E$64=0,0,AZ64/$E$64)</f>
        <v/>
      </c>
      <c r="BA65" s="112">
        <f>IF($E$64=0,0,BA64/$E$64)</f>
        <v/>
      </c>
      <c r="BB65" s="112">
        <f>IF($E$64=0,0,BB64/$E$64)</f>
        <v/>
      </c>
      <c r="BC65" s="112">
        <f>IF($E$64=0,0,BC64/$E$64)</f>
        <v/>
      </c>
      <c r="BD65" s="112">
        <f>IF($E$64=0,0,BD64/$E$64)</f>
        <v/>
      </c>
      <c r="BE65" s="112">
        <f>IF($E$64=0,0,BE64/$E$64)</f>
        <v/>
      </c>
      <c r="BF65" s="112">
        <f>IF($E$64=0,0,BF64/$E$64)</f>
        <v/>
      </c>
      <c r="BG65" s="112">
        <f>IF($E$64=0,0,BG64/$E$64)</f>
        <v/>
      </c>
      <c r="BH65" s="112">
        <f>IF($E$64=0,0,BH64/$E$64)</f>
        <v/>
      </c>
      <c r="BI65" s="112">
        <f>IF($E$64=0,0,BI64/$E$64)</f>
        <v/>
      </c>
      <c r="BJ65" s="112">
        <f>IF($E$64=0,0,BJ64/$E$64)</f>
        <v/>
      </c>
      <c r="BK65" s="112">
        <f>IF($E$64=0,0,BK64/$E$64)</f>
        <v/>
      </c>
      <c r="BL65" s="112">
        <f>IF($E$64=0,0,BL64/$E$64)</f>
        <v/>
      </c>
      <c r="BM65" s="112">
        <f>IF($E$64=0,0,BM64/$E$64)</f>
        <v/>
      </c>
      <c r="BN65" s="112">
        <f>IF($E$64=0,0,BN64/$E$64)</f>
        <v/>
      </c>
      <c r="BO65" s="112">
        <f>IF($E$64=0,0,BO64/$E$64)</f>
        <v/>
      </c>
      <c r="BP65" s="112">
        <f>IF($E$64=0,0,BP64/$E$64)</f>
        <v/>
      </c>
      <c r="BQ65" s="112">
        <f>IF($E$64=0,0,BQ64/$E$64)</f>
        <v/>
      </c>
      <c r="BR65" s="112">
        <f>IF($E$64=0,0,BR64/$E$64)</f>
        <v/>
      </c>
      <c r="BS65" s="112">
        <f>IF($E$64=0,0,BS64/$E$64)</f>
        <v/>
      </c>
      <c r="BT65" s="112">
        <f>IF($E$64=0,0,BT64/$E$64)</f>
        <v/>
      </c>
      <c r="BU65" s="112">
        <f>IF($E$64=0,0,BU64/$E$64)</f>
        <v/>
      </c>
      <c r="BV65" s="112">
        <f>IF($E$64=0,0,BV64/$E$64)</f>
        <v/>
      </c>
      <c r="BW65" s="112">
        <f>IF($E$64=0,0,BW64/$E$64)</f>
        <v/>
      </c>
      <c r="BX65" s="112">
        <f>IF($E$64=0,0,BX64/$E$64)</f>
        <v/>
      </c>
      <c r="BY65" s="112">
        <f>IF($E$64=0,0,BY64/$E$64)</f>
        <v/>
      </c>
      <c r="BZ65" s="112">
        <f>IF($E$64=0,0,BZ64/$E$64)</f>
        <v/>
      </c>
      <c r="CA65" s="112">
        <f>IF($E$64=0,0,CA64/$E$64)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3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4">
        <f>'MODELO PARA BI'!H1</f>
        <v/>
      </c>
      <c r="B4" s="115" t="n"/>
      <c r="C4" s="112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2">
        <f>IF('MODELO PARA BI'!$E$61=0,0,(D4+E4)/'MODELO PARA BI'!$E$61)</f>
        <v/>
      </c>
      <c r="G4" s="112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4">
        <f>'MODELO PARA BI'!I1</f>
        <v/>
      </c>
      <c r="B5" s="115" t="n"/>
      <c r="C5" s="112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2">
        <f>IF('MODELO PARA BI'!$E$61=0,0,(D5+E5)/'MODELO PARA BI'!$E$61)</f>
        <v/>
      </c>
      <c r="G5" s="112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4">
        <f>'MODELO PARA BI'!J1</f>
        <v/>
      </c>
      <c r="B6" s="115" t="n"/>
      <c r="C6" s="112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2">
        <f>IF('MODELO PARA BI'!$E$61=0,0,(D6+E6)/'MODELO PARA BI'!$E$61)</f>
        <v/>
      </c>
      <c r="G6" s="112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4">
        <f>'MODELO PARA BI'!K1</f>
        <v/>
      </c>
      <c r="B7" s="115" t="n"/>
      <c r="C7" s="112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2">
        <f>IF('MODELO PARA BI'!$E$61=0,0,(D7+E7)/'MODELO PARA BI'!$E$61)</f>
        <v/>
      </c>
      <c r="G7" s="112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4">
        <f>'MODELO PARA BI'!L1</f>
        <v/>
      </c>
      <c r="B8" s="115" t="n"/>
      <c r="C8" s="112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2">
        <f>IF('MODELO PARA BI'!$E$61=0,0,(D8+E8)/'MODELO PARA BI'!$E$61)</f>
        <v/>
      </c>
      <c r="G8" s="112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4">
        <f>'MODELO PARA BI'!M1</f>
        <v/>
      </c>
      <c r="B9" s="115" t="n"/>
      <c r="C9" s="112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2">
        <f>IF('MODELO PARA BI'!$E$61=0,0,(D9+E9)/'MODELO PARA BI'!$E$61)</f>
        <v/>
      </c>
      <c r="G9" s="112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4">
        <f>'MODELO PARA BI'!N1</f>
        <v/>
      </c>
      <c r="B10" s="115" t="n"/>
      <c r="C10" s="112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2">
        <f>IF('MODELO PARA BI'!$E$61=0,0,(D10+E10)/'MODELO PARA BI'!$E$61)</f>
        <v/>
      </c>
      <c r="G10" s="112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4">
        <f>'MODELO PARA BI'!O1</f>
        <v/>
      </c>
      <c r="B11" s="115" t="n"/>
      <c r="C11" s="112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2">
        <f>IF('MODELO PARA BI'!$E$61=0,0,(D11+E11)/'MODELO PARA BI'!$E$61)</f>
        <v/>
      </c>
      <c r="G11" s="112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4">
        <f>'MODELO PARA BI'!P1</f>
        <v/>
      </c>
      <c r="B12" s="115" t="n"/>
      <c r="C12" s="112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2">
        <f>IF('MODELO PARA BI'!$E$61=0,0,(D12+E12)/'MODELO PARA BI'!$E$61)</f>
        <v/>
      </c>
      <c r="G12" s="112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4">
        <f>'MODELO PARA BI'!Q1</f>
        <v/>
      </c>
      <c r="B13" s="115" t="n"/>
      <c r="C13" s="112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2">
        <f>IF('MODELO PARA BI'!$E$61=0,0,(D13+E13)/'MODELO PARA BI'!$E$61)</f>
        <v/>
      </c>
      <c r="G13" s="112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4">
        <f>'MODELO PARA BI'!R1</f>
        <v/>
      </c>
      <c r="B14" s="115" t="n"/>
      <c r="C14" s="112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2">
        <f>IF('MODELO PARA BI'!$E$61=0,0,(D14+E14)/'MODELO PARA BI'!$E$61)</f>
        <v/>
      </c>
      <c r="G14" s="112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4">
        <f>'MODELO PARA BI'!S1</f>
        <v/>
      </c>
      <c r="B15" s="115" t="n"/>
      <c r="C15" s="112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2">
        <f>IF('MODELO PARA BI'!$E$61=0,0,(D15+E15)/'MODELO PARA BI'!$E$61)</f>
        <v/>
      </c>
      <c r="G15" s="112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4">
        <f>'MODELO PARA BI'!T1</f>
        <v/>
      </c>
      <c r="B16" s="115" t="n"/>
      <c r="C16" s="112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2">
        <f>IF('MODELO PARA BI'!$E$61=0,0,(D16+E16)/'MODELO PARA BI'!$E$61)</f>
        <v/>
      </c>
      <c r="G16" s="112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4">
        <f>'MODELO PARA BI'!U1</f>
        <v/>
      </c>
      <c r="B17" s="115" t="n"/>
      <c r="C17" s="112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2">
        <f>IF('MODELO PARA BI'!$E$61=0,0,(D17+E17)/'MODELO PARA BI'!$E$61)</f>
        <v/>
      </c>
      <c r="G17" s="112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4">
        <f>'MODELO PARA BI'!V1</f>
        <v/>
      </c>
      <c r="B18" s="115" t="n"/>
      <c r="C18" s="112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2">
        <f>IF('MODELO PARA BI'!$E$61=0,0,(D18+E18)/'MODELO PARA BI'!$E$61)</f>
        <v/>
      </c>
      <c r="G18" s="112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4">
        <f>'MODELO PARA BI'!W1</f>
        <v/>
      </c>
      <c r="B19" s="115" t="n"/>
      <c r="C19" s="112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2">
        <f>IF('MODELO PARA BI'!$E$61=0,0,(D19+E19)/'MODELO PARA BI'!$E$61)</f>
        <v/>
      </c>
      <c r="G19" s="112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4">
        <f>'MODELO PARA BI'!X1</f>
        <v/>
      </c>
      <c r="B20" s="115" t="n"/>
      <c r="C20" s="112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2">
        <f>IF('MODELO PARA BI'!$E$61=0,0,(D20+E20)/'MODELO PARA BI'!$E$61)</f>
        <v/>
      </c>
      <c r="G20" s="112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4">
        <f>'MODELO PARA BI'!Y1</f>
        <v/>
      </c>
      <c r="B21" s="115" t="n"/>
      <c r="C21" s="112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2">
        <f>IF('MODELO PARA BI'!$E$61=0,0,(D21+E21)/'MODELO PARA BI'!$E$61)</f>
        <v/>
      </c>
      <c r="G21" s="112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4">
        <f>'MODELO PARA BI'!Z1</f>
        <v/>
      </c>
      <c r="B22" s="115" t="n"/>
      <c r="C22" s="112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2">
        <f>IF('MODELO PARA BI'!$E$61=0,0,(D22+E22)/'MODELO PARA BI'!$E$61)</f>
        <v/>
      </c>
      <c r="G22" s="112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4">
        <f>'MODELO PARA BI'!AA1</f>
        <v/>
      </c>
      <c r="B23" s="115" t="n"/>
      <c r="C23" s="112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2">
        <f>IF('MODELO PARA BI'!$E$61=0,0,(D23+E23)/'MODELO PARA BI'!$E$61)</f>
        <v/>
      </c>
      <c r="G23" s="112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4">
        <f>'MODELO PARA BI'!AB1</f>
        <v/>
      </c>
      <c r="B24" s="115" t="n"/>
      <c r="C24" s="112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2">
        <f>IF('MODELO PARA BI'!$E$61=0,0,(D24+E24)/'MODELO PARA BI'!$E$61)</f>
        <v/>
      </c>
      <c r="G24" s="112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4">
        <f>'MODELO PARA BI'!AC1</f>
        <v/>
      </c>
      <c r="B25" s="115" t="n"/>
      <c r="C25" s="112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2">
        <f>IF('MODELO PARA BI'!$E$61=0,0,(D25+E25)/'MODELO PARA BI'!$E$61)</f>
        <v/>
      </c>
      <c r="G25" s="112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4">
        <f>'MODELO PARA BI'!AD1</f>
        <v/>
      </c>
      <c r="B26" s="115" t="n"/>
      <c r="C26" s="112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2">
        <f>IF('MODELO PARA BI'!$E$61=0,0,(D26+E26)/'MODELO PARA BI'!$E$61)</f>
        <v/>
      </c>
      <c r="G26" s="112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4">
        <f>'MODELO PARA BI'!AE1</f>
        <v/>
      </c>
      <c r="B27" s="115" t="n"/>
      <c r="C27" s="112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2">
        <f>IF('MODELO PARA BI'!$E$61=0,0,(D27+E27)/'MODELO PARA BI'!$E$61)</f>
        <v/>
      </c>
      <c r="G27" s="112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4">
        <f>'MODELO PARA BI'!AF1</f>
        <v/>
      </c>
      <c r="B28" s="115" t="n"/>
      <c r="C28" s="112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2">
        <f>IF('MODELO PARA BI'!$E$61=0,0,(D28+E28)/'MODELO PARA BI'!$E$61)</f>
        <v/>
      </c>
      <c r="G28" s="112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4">
        <f>'MODELO PARA BI'!AG1</f>
        <v/>
      </c>
      <c r="B29" s="115" t="n"/>
      <c r="C29" s="112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2">
        <f>IF('MODELO PARA BI'!$E$61=0,0,(D29+E29)/'MODELO PARA BI'!$E$61)</f>
        <v/>
      </c>
      <c r="G29" s="112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4">
        <f>'MODELO PARA BI'!AH1</f>
        <v/>
      </c>
      <c r="B30" s="115" t="n"/>
      <c r="C30" s="112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2">
        <f>IF('MODELO PARA BI'!$E$61=0,0,(D30+E30)/'MODELO PARA BI'!$E$61)</f>
        <v/>
      </c>
      <c r="G30" s="112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4">
        <f>'MODELO PARA BI'!AI1</f>
        <v/>
      </c>
      <c r="B31" s="115" t="n"/>
      <c r="C31" s="112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2">
        <f>IF('MODELO PARA BI'!$E$61=0,0,(D31+E31)/'MODELO PARA BI'!$E$61)</f>
        <v/>
      </c>
      <c r="G31" s="112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4">
        <f>'MODELO PARA BI'!AJ1</f>
        <v/>
      </c>
      <c r="B32" s="115" t="n"/>
      <c r="C32" s="112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2">
        <f>IF('MODELO PARA BI'!$E$61=0,0,(D32+E32)/'MODELO PARA BI'!$E$61)</f>
        <v/>
      </c>
      <c r="G32" s="112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4">
        <f>'MODELO PARA BI'!AK1</f>
        <v/>
      </c>
      <c r="B33" s="115" t="n"/>
      <c r="C33" s="112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2">
        <f>IF('MODELO PARA BI'!$E$61=0,0,(D33+E33)/'MODELO PARA BI'!$E$61)</f>
        <v/>
      </c>
      <c r="G33" s="112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4">
        <f>'MODELO PARA BI'!AL1</f>
        <v/>
      </c>
      <c r="B34" s="115" t="n"/>
      <c r="C34" s="112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2">
        <f>IF('MODELO PARA BI'!$E$61=0,0,(D34+E34)/'MODELO PARA BI'!$E$61)</f>
        <v/>
      </c>
      <c r="G34" s="112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4">
        <f>'MODELO PARA BI'!AM1</f>
        <v/>
      </c>
      <c r="B35" s="115" t="n"/>
      <c r="C35" s="112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2">
        <f>IF('MODELO PARA BI'!$E$61=0,0,(D35+E35)/'MODELO PARA BI'!$E$61)</f>
        <v/>
      </c>
      <c r="G35" s="112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4">
        <f>'MODELO PARA BI'!AN1</f>
        <v/>
      </c>
      <c r="B36" s="115" t="n"/>
      <c r="C36" s="112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2">
        <f>IF('MODELO PARA BI'!$E$61=0,0,(D36+E36)/'MODELO PARA BI'!$E$61)</f>
        <v/>
      </c>
      <c r="G36" s="112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4">
        <f>'MODELO PARA BI'!AO1</f>
        <v/>
      </c>
      <c r="B37" s="115" t="n"/>
      <c r="C37" s="112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2">
        <f>IF('MODELO PARA BI'!$E$61=0,0,(D37+E37)/'MODELO PARA BI'!$E$61)</f>
        <v/>
      </c>
      <c r="G37" s="112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4">
        <f>'MODELO PARA BI'!AP1</f>
        <v/>
      </c>
      <c r="B38" s="115" t="n"/>
      <c r="C38" s="112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2">
        <f>IF('MODELO PARA BI'!$E$61=0,0,(D38+E38)/'MODELO PARA BI'!$E$61)</f>
        <v/>
      </c>
      <c r="G38" s="112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4">
        <f>'MODELO PARA BI'!AQ1</f>
        <v/>
      </c>
      <c r="B39" s="115" t="n"/>
      <c r="C39" s="112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2">
        <f>IF('MODELO PARA BI'!$E$61=0,0,(D39+E39)/'MODELO PARA BI'!$E$61)</f>
        <v/>
      </c>
      <c r="G39" s="112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4">
        <f>'MODELO PARA BI'!AR1</f>
        <v/>
      </c>
      <c r="B40" s="115" t="n"/>
      <c r="C40" s="112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2">
        <f>IF('MODELO PARA BI'!$E$61=0,0,(D40+E40)/'MODELO PARA BI'!$E$61)</f>
        <v/>
      </c>
      <c r="G40" s="112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4">
        <f>'MODELO PARA BI'!AS1</f>
        <v/>
      </c>
      <c r="B41" s="115" t="n"/>
      <c r="C41" s="112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2">
        <f>IF('MODELO PARA BI'!$E$61=0,0,(D41+E41)/'MODELO PARA BI'!$E$61)</f>
        <v/>
      </c>
      <c r="G41" s="112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4">
        <f>'MODELO PARA BI'!AT1</f>
        <v/>
      </c>
      <c r="B42" s="115" t="n"/>
      <c r="C42" s="112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2">
        <f>IF('MODELO PARA BI'!$E$61=0,0,(D42+E42)/'MODELO PARA BI'!$E$61)</f>
        <v/>
      </c>
      <c r="G42" s="112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4">
        <f>'MODELO PARA BI'!AU1</f>
        <v/>
      </c>
      <c r="B43" s="115" t="n"/>
      <c r="C43" s="112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2">
        <f>IF('MODELO PARA BI'!$E$61=0,0,(D43+E43)/'MODELO PARA BI'!$E$61)</f>
        <v/>
      </c>
      <c r="G43" s="112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4">
        <f>'MODELO PARA BI'!AV1</f>
        <v/>
      </c>
      <c r="B44" s="115" t="n"/>
      <c r="C44" s="112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2">
        <f>IF('MODELO PARA BI'!$E$61=0,0,(D44+E44)/'MODELO PARA BI'!$E$61)</f>
        <v/>
      </c>
      <c r="G44" s="112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4">
        <f>'MODELO PARA BI'!AW1</f>
        <v/>
      </c>
      <c r="B45" s="115" t="n"/>
      <c r="C45" s="112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2">
        <f>IF('MODELO PARA BI'!$E$61=0,0,(D45+E45)/'MODELO PARA BI'!$E$61)</f>
        <v/>
      </c>
      <c r="G45" s="112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4">
        <f>'MODELO PARA BI'!AX1</f>
        <v/>
      </c>
      <c r="B46" s="115" t="n"/>
      <c r="C46" s="112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2">
        <f>IF('MODELO PARA BI'!$E$61=0,0,(D46+E46)/'MODELO PARA BI'!$E$61)</f>
        <v/>
      </c>
      <c r="G46" s="112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4">
        <f>'MODELO PARA BI'!AY1</f>
        <v/>
      </c>
      <c r="B47" s="115" t="n"/>
      <c r="C47" s="112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2">
        <f>IF('MODELO PARA BI'!$E$61=0,0,(D47+E47)/'MODELO PARA BI'!$E$61)</f>
        <v/>
      </c>
      <c r="G47" s="112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4">
        <f>'MODELO PARA BI'!AZ1</f>
        <v/>
      </c>
      <c r="B48" s="115" t="n"/>
      <c r="C48" s="112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2">
        <f>IF('MODELO PARA BI'!$E$61=0,0,(D48+E48)/'MODELO PARA BI'!$E$61)</f>
        <v/>
      </c>
      <c r="G48" s="112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4">
        <f>'MODELO PARA BI'!BA1</f>
        <v/>
      </c>
      <c r="B49" s="115" t="n"/>
      <c r="C49" s="112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2">
        <f>IF('MODELO PARA BI'!$E$61=0,0,(D49+E49)/'MODELO PARA BI'!$E$61)</f>
        <v/>
      </c>
      <c r="G49" s="112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4">
        <f>'MODELO PARA BI'!BB1</f>
        <v/>
      </c>
      <c r="B50" s="115" t="n"/>
      <c r="C50" s="112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2">
        <f>IF('MODELO PARA BI'!$E$61=0,0,(D50+E50)/'MODELO PARA BI'!$E$61)</f>
        <v/>
      </c>
      <c r="G50" s="112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4">
        <f>'MODELO PARA BI'!BC1</f>
        <v/>
      </c>
      <c r="B51" s="115" t="n"/>
      <c r="C51" s="112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2">
        <f>IF('MODELO PARA BI'!$E$61=0,0,(D51+E51)/'MODELO PARA BI'!$E$61)</f>
        <v/>
      </c>
      <c r="G51" s="112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4">
        <f>'MODELO PARA BI'!BD1</f>
        <v/>
      </c>
      <c r="B52" s="115" t="n"/>
      <c r="C52" s="112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2">
        <f>IF('MODELO PARA BI'!$E$61=0,0,(D52+E52)/'MODELO PARA BI'!$E$61)</f>
        <v/>
      </c>
      <c r="G52" s="112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4">
        <f>'MODELO PARA BI'!BE1</f>
        <v/>
      </c>
      <c r="B53" s="115" t="n"/>
      <c r="C53" s="112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2">
        <f>IF('MODELO PARA BI'!$E$61=0,0,(D53+E53)/'MODELO PARA BI'!$E$61)</f>
        <v/>
      </c>
      <c r="G53" s="112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4">
        <f>'MODELO PARA BI'!BF1</f>
        <v/>
      </c>
      <c r="B54" s="115" t="n"/>
      <c r="C54" s="112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2">
        <f>IF('MODELO PARA BI'!$E$61=0,0,(D54+E54)/'MODELO PARA BI'!$E$61)</f>
        <v/>
      </c>
      <c r="G54" s="112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4">
        <f>'MODELO PARA BI'!BG1</f>
        <v/>
      </c>
      <c r="B55" s="115" t="n"/>
      <c r="C55" s="112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2">
        <f>IF('MODELO PARA BI'!$E$61=0,0,(D55+E55)/'MODELO PARA BI'!$E$61)</f>
        <v/>
      </c>
      <c r="G55" s="112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4">
        <f>'MODELO PARA BI'!BH1</f>
        <v/>
      </c>
      <c r="B56" s="115" t="n"/>
      <c r="C56" s="112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2">
        <f>IF('MODELO PARA BI'!$E$61=0,0,(D56+E56)/'MODELO PARA BI'!$E$61)</f>
        <v/>
      </c>
      <c r="G56" s="112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4">
        <f>'MODELO PARA BI'!BI1</f>
        <v/>
      </c>
      <c r="B57" s="115" t="n"/>
      <c r="C57" s="112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2">
        <f>IF('MODELO PARA BI'!$E$61=0,0,(D57+E57)/'MODELO PARA BI'!$E$61)</f>
        <v/>
      </c>
      <c r="G57" s="112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4">
        <f>'MODELO PARA BI'!BJ1</f>
        <v/>
      </c>
      <c r="B58" s="115" t="n"/>
      <c r="C58" s="112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2">
        <f>IF('MODELO PARA BI'!$E$61=0,0,(D58+E58)/'MODELO PARA BI'!$E$61)</f>
        <v/>
      </c>
      <c r="G58" s="112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4">
        <f>'MODELO PARA BI'!BK1</f>
        <v/>
      </c>
      <c r="B59" s="115" t="n"/>
      <c r="C59" s="112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2">
        <f>IF('MODELO PARA BI'!$E$61=0,0,(D59+E59)/'MODELO PARA BI'!$E$61)</f>
        <v/>
      </c>
      <c r="G59" s="112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4">
        <f>'MODELO PARA BI'!BL1</f>
        <v/>
      </c>
      <c r="B60" s="115" t="n"/>
      <c r="C60" s="112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2">
        <f>IF('MODELO PARA BI'!$E$61=0,0,(D60+E60)/'MODELO PARA BI'!$E$61)</f>
        <v/>
      </c>
      <c r="G60" s="112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4">
        <f>'MODELO PARA BI'!BM1</f>
        <v/>
      </c>
      <c r="B61" s="115" t="n"/>
      <c r="C61" s="112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2">
        <f>IF('MODELO PARA BI'!$E$61=0,0,(D61+E61)/'MODELO PARA BI'!$E$61)</f>
        <v/>
      </c>
      <c r="G61" s="112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4">
        <f>'MODELO PARA BI'!BN1</f>
        <v/>
      </c>
      <c r="B62" s="115" t="n"/>
      <c r="C62" s="112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2">
        <f>IF('MODELO PARA BI'!$E$61=0,0,(D62+E62)/'MODELO PARA BI'!$E$61)</f>
        <v/>
      </c>
      <c r="G62" s="112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4">
        <f>'MODELO PARA BI'!BO1</f>
        <v/>
      </c>
      <c r="B63" s="115" t="n"/>
      <c r="C63" s="112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2">
        <f>IF('MODELO PARA BI'!$E$61=0,0,(D63+E63)/'MODELO PARA BI'!$E$61)</f>
        <v/>
      </c>
      <c r="G63" s="112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4">
        <f>'MODELO PARA BI'!BP1</f>
        <v/>
      </c>
      <c r="B64" s="115" t="n"/>
      <c r="C64" s="112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2">
        <f>IF('MODELO PARA BI'!$E$61=0,0,(D64+E64)/'MODELO PARA BI'!$E$61)</f>
        <v/>
      </c>
      <c r="G64" s="112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4">
        <f>'MODELO PARA BI'!BQ1</f>
        <v/>
      </c>
      <c r="B65" s="115" t="n"/>
      <c r="C65" s="112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2">
        <f>IF('MODELO PARA BI'!$E$61=0,0,(D65+E65)/'MODELO PARA BI'!$E$61)</f>
        <v/>
      </c>
      <c r="G65" s="112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4">
        <f>'MODELO PARA BI'!BR1</f>
        <v/>
      </c>
      <c r="B66" s="115" t="n"/>
      <c r="C66" s="112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2">
        <f>IF('MODELO PARA BI'!$E$61=0,0,(D66+E66)/'MODELO PARA BI'!$E$61)</f>
        <v/>
      </c>
      <c r="G66" s="112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4">
        <f>'MODELO PARA BI'!BS1</f>
        <v/>
      </c>
      <c r="B67" s="115" t="n"/>
      <c r="C67" s="112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2">
        <f>IF('MODELO PARA BI'!$E$61=0,0,(D67+E67)/'MODELO PARA BI'!$E$61)</f>
        <v/>
      </c>
      <c r="G67" s="112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4">
        <f>'MODELO PARA BI'!BT1</f>
        <v/>
      </c>
      <c r="B68" s="115" t="n"/>
      <c r="C68" s="112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2">
        <f>IF('MODELO PARA BI'!$E$61=0,0,(D68+E68)/'MODELO PARA BI'!$E$61)</f>
        <v/>
      </c>
      <c r="G68" s="112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4">
        <f>'MODELO PARA BI'!BU1</f>
        <v/>
      </c>
      <c r="B69" s="115" t="n"/>
      <c r="C69" s="112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2">
        <f>IF('MODELO PARA BI'!$E$61=0,0,(D69+E69)/'MODELO PARA BI'!$E$61)</f>
        <v/>
      </c>
      <c r="G69" s="112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4">
        <f>'MODELO PARA BI'!BV1</f>
        <v/>
      </c>
      <c r="B70" s="115" t="n"/>
      <c r="C70" s="112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2">
        <f>IF('MODELO PARA BI'!$E$61=0,0,(D70+E70)/'MODELO PARA BI'!$E$61)</f>
        <v/>
      </c>
      <c r="G70" s="112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4">
        <f>'MODELO PARA BI'!BW1</f>
        <v/>
      </c>
      <c r="B71" s="115" t="n"/>
      <c r="C71" s="112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2">
        <f>IF('MODELO PARA BI'!$E$61=0,0,(D71+E71)/'MODELO PARA BI'!$E$61)</f>
        <v/>
      </c>
      <c r="G71" s="112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4">
        <f>'MODELO PARA BI'!BX1</f>
        <v/>
      </c>
      <c r="B72" s="115" t="n"/>
      <c r="C72" s="112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2">
        <f>IF('MODELO PARA BI'!$E$61=0,0,(D72+E72)/'MODELO PARA BI'!$E$61)</f>
        <v/>
      </c>
      <c r="G72" s="112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4">
        <f>'MODELO PARA BI'!BY1</f>
        <v/>
      </c>
      <c r="B73" s="115" t="n"/>
      <c r="C73" s="112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2">
        <f>IF('MODELO PARA BI'!$E$61=0,0,(D73+E73)/'MODELO PARA BI'!$E$61)</f>
        <v/>
      </c>
      <c r="G73" s="112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4">
        <f>'MODELO PARA BI'!BZ1</f>
        <v/>
      </c>
      <c r="B74" s="115" t="n"/>
      <c r="C74" s="112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2">
        <f>IF('MODELO PARA BI'!$E$61=0,0,(D74+E74)/'MODELO PARA BI'!$E$61)</f>
        <v/>
      </c>
      <c r="G74" s="112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4">
        <f>'MODELO PARA BI'!CA1</f>
        <v/>
      </c>
      <c r="B75" s="115" t="n"/>
      <c r="C75" s="112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2">
        <f>IF('MODELO PARA BI'!$E$61=0,0,(D75+E75)/'MODELO PARA BI'!$E$61)</f>
        <v/>
      </c>
      <c r="G75" s="112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6" t="n">
        <v>34547</v>
      </c>
      <c r="B2" s="47" t="n">
        <v>100</v>
      </c>
      <c r="D2" s="117">
        <f>IF(B2="","",IFERROR(B2/INDEX($B$2:$B$800,MATCH(DATE(YEAR(A2)-1,12,1),$A$2:$A$800,0))-1,""))</f>
        <v/>
      </c>
      <c r="E2" s="117">
        <f>IF(B2="","",IFERROR(B2/INDEX($B$2:$B$800,MATCH(DATE(YEAR(A2)-1,MONTH(A2),1),$A$2:$A$800,0))-1,""))</f>
        <v/>
      </c>
      <c r="G2" s="118" t="inlineStr">
        <is>
          <t>Fonte: FGV (INCC-DI). Acrescente uma linha por mês.</t>
        </is>
      </c>
    </row>
    <row r="3">
      <c r="A3" s="116" t="n">
        <v>34578</v>
      </c>
      <c r="B3" s="47" t="n">
        <v>100.381</v>
      </c>
      <c r="C3" s="117">
        <f>IF(OR(B3="",B2=""),"",B3/B2-1)</f>
        <v/>
      </c>
      <c r="D3" s="117">
        <f>IF(B3="","",IFERROR(B3/INDEX($B$2:$B$800,MATCH(DATE(YEAR(A3)-1,12,1),$A$2:$A$800,0))-1,""))</f>
        <v/>
      </c>
      <c r="E3" s="117">
        <f>IF(B3="","",IFERROR(B3/INDEX($B$2:$B$800,MATCH(DATE(YEAR(A3)-1,MONTH(A3),1),$A$2:$A$800,0))-1,""))</f>
        <v/>
      </c>
    </row>
    <row r="4">
      <c r="A4" s="116" t="n">
        <v>34608</v>
      </c>
      <c r="B4" s="47" t="n">
        <v>101.71</v>
      </c>
      <c r="C4" s="117">
        <f>IF(OR(B4="",B3=""),"",B4/B3-1)</f>
        <v/>
      </c>
      <c r="D4" s="117">
        <f>IF(B4="","",IFERROR(B4/INDEX($B$2:$B$800,MATCH(DATE(YEAR(A4)-1,12,1),$A$2:$A$800,0))-1,""))</f>
        <v/>
      </c>
      <c r="E4" s="117">
        <f>IF(B4="","",IFERROR(B4/INDEX($B$2:$B$800,MATCH(DATE(YEAR(A4)-1,MONTH(A4),1),$A$2:$A$800,0))-1,""))</f>
        <v/>
      </c>
    </row>
    <row r="5">
      <c r="A5" s="116" t="n">
        <v>34639</v>
      </c>
      <c r="B5" s="47" t="n">
        <v>104.11</v>
      </c>
      <c r="C5" s="117">
        <f>IF(OR(B5="",B4=""),"",B5/B4-1)</f>
        <v/>
      </c>
      <c r="D5" s="117">
        <f>IF(B5="","",IFERROR(B5/INDEX($B$2:$B$800,MATCH(DATE(YEAR(A5)-1,12,1),$A$2:$A$800,0))-1,""))</f>
        <v/>
      </c>
      <c r="E5" s="117">
        <f>IF(B5="","",IFERROR(B5/INDEX($B$2:$B$800,MATCH(DATE(YEAR(A5)-1,MONTH(A5),1),$A$2:$A$800,0))-1,""))</f>
        <v/>
      </c>
    </row>
    <row r="6">
      <c r="A6" s="116" t="n">
        <v>34669</v>
      </c>
      <c r="B6" s="47" t="n">
        <v>105.487</v>
      </c>
      <c r="C6" s="117">
        <f>IF(OR(B6="",B5=""),"",B6/B5-1)</f>
        <v/>
      </c>
      <c r="D6" s="117">
        <f>IF(B6="","",IFERROR(B6/INDEX($B$2:$B$800,MATCH(DATE(YEAR(A6)-1,12,1),$A$2:$A$800,0))-1,""))</f>
        <v/>
      </c>
      <c r="E6" s="117">
        <f>IF(B6="","",IFERROR(B6/INDEX($B$2:$B$800,MATCH(DATE(YEAR(A6)-1,MONTH(A6),1),$A$2:$A$800,0))-1,""))</f>
        <v/>
      </c>
    </row>
    <row r="7">
      <c r="A7" s="116" t="n">
        <v>34700</v>
      </c>
      <c r="B7" s="47" t="n">
        <v>109.176</v>
      </c>
      <c r="C7" s="117">
        <f>IF(OR(B7="",B6=""),"",B7/B6-1)</f>
        <v/>
      </c>
      <c r="D7" s="117">
        <f>IF(B7="","",IFERROR(B7/INDEX($B$2:$B$800,MATCH(DATE(YEAR(A7)-1,12,1),$A$2:$A$800,0))-1,""))</f>
        <v/>
      </c>
      <c r="E7" s="117">
        <f>IF(B7="","",IFERROR(B7/INDEX($B$2:$B$800,MATCH(DATE(YEAR(A7)-1,MONTH(A7),1),$A$2:$A$800,0))-1,""))</f>
        <v/>
      </c>
    </row>
    <row r="8">
      <c r="A8" s="116" t="n">
        <v>34731</v>
      </c>
      <c r="B8" s="47" t="n">
        <v>111.453</v>
      </c>
      <c r="C8" s="117">
        <f>IF(OR(B8="",B7=""),"",B8/B7-1)</f>
        <v/>
      </c>
      <c r="D8" s="117">
        <f>IF(B8="","",IFERROR(B8/INDEX($B$2:$B$800,MATCH(DATE(YEAR(A8)-1,12,1),$A$2:$A$800,0))-1,""))</f>
        <v/>
      </c>
      <c r="E8" s="117">
        <f>IF(B8="","",IFERROR(B8/INDEX($B$2:$B$800,MATCH(DATE(YEAR(A8)-1,MONTH(A8),1),$A$2:$A$800,0))-1,""))</f>
        <v/>
      </c>
    </row>
    <row r="9">
      <c r="A9" s="116" t="n">
        <v>34759</v>
      </c>
      <c r="B9" s="47" t="n">
        <v>115.129</v>
      </c>
      <c r="C9" s="117">
        <f>IF(OR(B9="",B8=""),"",B9/B8-1)</f>
        <v/>
      </c>
      <c r="D9" s="117">
        <f>IF(B9="","",IFERROR(B9/INDEX($B$2:$B$800,MATCH(DATE(YEAR(A9)-1,12,1),$A$2:$A$800,0))-1,""))</f>
        <v/>
      </c>
      <c r="E9" s="117">
        <f>IF(B9="","",IFERROR(B9/INDEX($B$2:$B$800,MATCH(DATE(YEAR(A9)-1,MONTH(A9),1),$A$2:$A$800,0))-1,""))</f>
        <v/>
      </c>
    </row>
    <row r="10">
      <c r="A10" s="116" t="n">
        <v>34790</v>
      </c>
      <c r="B10" s="47" t="n">
        <v>117.774</v>
      </c>
      <c r="C10" s="117">
        <f>IF(OR(B10="",B9=""),"",B10/B9-1)</f>
        <v/>
      </c>
      <c r="D10" s="117">
        <f>IF(B10="","",IFERROR(B10/INDEX($B$2:$B$800,MATCH(DATE(YEAR(A10)-1,12,1),$A$2:$A$800,0))-1,""))</f>
        <v/>
      </c>
      <c r="E10" s="117">
        <f>IF(B10="","",IFERROR(B10/INDEX($B$2:$B$800,MATCH(DATE(YEAR(A10)-1,MONTH(A10),1),$A$2:$A$800,0))-1,""))</f>
        <v/>
      </c>
    </row>
    <row r="11">
      <c r="A11" s="116" t="n">
        <v>34820</v>
      </c>
      <c r="B11" s="47" t="n">
        <v>128.098</v>
      </c>
      <c r="C11" s="117">
        <f>IF(OR(B11="",B10=""),"",B11/B10-1)</f>
        <v/>
      </c>
      <c r="D11" s="117">
        <f>IF(B11="","",IFERROR(B11/INDEX($B$2:$B$800,MATCH(DATE(YEAR(A11)-1,12,1),$A$2:$A$800,0))-1,""))</f>
        <v/>
      </c>
      <c r="E11" s="117">
        <f>IF(B11="","",IFERROR(B11/INDEX($B$2:$B$800,MATCH(DATE(YEAR(A11)-1,MONTH(A11),1),$A$2:$A$800,0))-1,""))</f>
        <v/>
      </c>
    </row>
    <row r="12">
      <c r="A12" s="116" t="n">
        <v>34851</v>
      </c>
      <c r="B12" s="47" t="n">
        <v>132.09</v>
      </c>
      <c r="C12" s="117">
        <f>IF(OR(B12="",B11=""),"",B12/B11-1)</f>
        <v/>
      </c>
      <c r="D12" s="117">
        <f>IF(B12="","",IFERROR(B12/INDEX($B$2:$B$800,MATCH(DATE(YEAR(A12)-1,12,1),$A$2:$A$800,0))-1,""))</f>
        <v/>
      </c>
      <c r="E12" s="117">
        <f>IF(B12="","",IFERROR(B12/INDEX($B$2:$B$800,MATCH(DATE(YEAR(A12)-1,MONTH(A12),1),$A$2:$A$800,0))-1,""))</f>
        <v/>
      </c>
    </row>
    <row r="13">
      <c r="A13" s="116" t="n">
        <v>34881</v>
      </c>
      <c r="B13" s="47" t="n">
        <v>133.524</v>
      </c>
      <c r="C13" s="117">
        <f>IF(OR(B13="",B12=""),"",B13/B12-1)</f>
        <v/>
      </c>
      <c r="D13" s="117">
        <f>IF(B13="","",IFERROR(B13/INDEX($B$2:$B$800,MATCH(DATE(YEAR(A13)-1,12,1),$A$2:$A$800,0))-1,""))</f>
        <v/>
      </c>
      <c r="E13" s="117">
        <f>IF(B13="","",IFERROR(B13/INDEX($B$2:$B$800,MATCH(DATE(YEAR(A13)-1,MONTH(A13),1),$A$2:$A$800,0))-1,""))</f>
        <v/>
      </c>
    </row>
    <row r="14">
      <c r="A14" s="116" t="n">
        <v>34912</v>
      </c>
      <c r="B14" s="47" t="n">
        <v>134.353</v>
      </c>
      <c r="C14" s="117">
        <f>IF(OR(B14="",B13=""),"",B14/B13-1)</f>
        <v/>
      </c>
      <c r="D14" s="117">
        <f>IF(B14="","",IFERROR(B14/INDEX($B$2:$B$800,MATCH(DATE(YEAR(A14)-1,12,1),$A$2:$A$800,0))-1,""))</f>
        <v/>
      </c>
      <c r="E14" s="117">
        <f>IF(B14="","",IFERROR(B14/INDEX($B$2:$B$800,MATCH(DATE(YEAR(A14)-1,MONTH(A14),1),$A$2:$A$800,0))-1,""))</f>
        <v/>
      </c>
    </row>
    <row r="15">
      <c r="A15" s="116" t="n">
        <v>34943</v>
      </c>
      <c r="B15" s="47" t="n">
        <v>135.318</v>
      </c>
      <c r="C15" s="117">
        <f>IF(OR(B15="",B14=""),"",B15/B14-1)</f>
        <v/>
      </c>
      <c r="D15" s="117">
        <f>IF(B15="","",IFERROR(B15/INDEX($B$2:$B$800,MATCH(DATE(YEAR(A15)-1,12,1),$A$2:$A$800,0))-1,""))</f>
        <v/>
      </c>
      <c r="E15" s="117">
        <f>IF(B15="","",IFERROR(B15/INDEX($B$2:$B$800,MATCH(DATE(YEAR(A15)-1,MONTH(A15),1),$A$2:$A$800,0))-1,""))</f>
        <v/>
      </c>
    </row>
    <row r="16">
      <c r="A16" s="116" t="n">
        <v>34973</v>
      </c>
      <c r="B16" s="47" t="n">
        <v>136.484</v>
      </c>
      <c r="C16" s="117">
        <f>IF(OR(B16="",B15=""),"",B16/B15-1)</f>
        <v/>
      </c>
      <c r="D16" s="117">
        <f>IF(B16="","",IFERROR(B16/INDEX($B$2:$B$800,MATCH(DATE(YEAR(A16)-1,12,1),$A$2:$A$800,0))-1,""))</f>
        <v/>
      </c>
      <c r="E16" s="117">
        <f>IF(B16="","",IFERROR(B16/INDEX($B$2:$B$800,MATCH(DATE(YEAR(A16)-1,MONTH(A16),1),$A$2:$A$800,0))-1,""))</f>
        <v/>
      </c>
    </row>
    <row r="17">
      <c r="A17" s="116" t="n">
        <v>35004</v>
      </c>
      <c r="B17" s="47" t="n">
        <v>137.478</v>
      </c>
      <c r="C17" s="117">
        <f>IF(OR(B17="",B16=""),"",B17/B16-1)</f>
        <v/>
      </c>
      <c r="D17" s="117">
        <f>IF(B17="","",IFERROR(B17/INDEX($B$2:$B$800,MATCH(DATE(YEAR(A17)-1,12,1),$A$2:$A$800,0))-1,""))</f>
        <v/>
      </c>
      <c r="E17" s="117">
        <f>IF(B17="","",IFERROR(B17/INDEX($B$2:$B$800,MATCH(DATE(YEAR(A17)-1,MONTH(A17),1),$A$2:$A$800,0))-1,""))</f>
        <v/>
      </c>
    </row>
    <row r="18">
      <c r="A18" s="116" t="n">
        <v>35034</v>
      </c>
      <c r="B18" s="47" t="n">
        <v>138.664</v>
      </c>
      <c r="C18" s="117">
        <f>IF(OR(B18="",B17=""),"",B18/B17-1)</f>
        <v/>
      </c>
      <c r="D18" s="117">
        <f>IF(B18="","",IFERROR(B18/INDEX($B$2:$B$800,MATCH(DATE(YEAR(A18)-1,12,1),$A$2:$A$800,0))-1,""))</f>
        <v/>
      </c>
      <c r="E18" s="117">
        <f>IF(B18="","",IFERROR(B18/INDEX($B$2:$B$800,MATCH(DATE(YEAR(A18)-1,MONTH(A18),1),$A$2:$A$800,0))-1,""))</f>
        <v/>
      </c>
    </row>
    <row r="19">
      <c r="A19" s="116" t="n">
        <v>35065</v>
      </c>
      <c r="B19" s="47" t="n">
        <v>140.766</v>
      </c>
      <c r="C19" s="117">
        <f>IF(OR(B19="",B18=""),"",B19/B18-1)</f>
        <v/>
      </c>
      <c r="D19" s="117">
        <f>IF(B19="","",IFERROR(B19/INDEX($B$2:$B$800,MATCH(DATE(YEAR(A19)-1,12,1),$A$2:$A$800,0))-1,""))</f>
        <v/>
      </c>
      <c r="E19" s="117">
        <f>IF(B19="","",IFERROR(B19/INDEX($B$2:$B$800,MATCH(DATE(YEAR(A19)-1,MONTH(A19),1),$A$2:$A$800,0))-1,""))</f>
        <v/>
      </c>
    </row>
    <row r="20">
      <c r="A20" s="116" t="n">
        <v>35096</v>
      </c>
      <c r="B20" s="47" t="n">
        <v>140.929</v>
      </c>
      <c r="C20" s="117">
        <f>IF(OR(B20="",B19=""),"",B20/B19-1)</f>
        <v/>
      </c>
      <c r="D20" s="117">
        <f>IF(B20="","",IFERROR(B20/INDEX($B$2:$B$800,MATCH(DATE(YEAR(A20)-1,12,1),$A$2:$A$800,0))-1,""))</f>
        <v/>
      </c>
      <c r="E20" s="117">
        <f>IF(B20="","",IFERROR(B20/INDEX($B$2:$B$800,MATCH(DATE(YEAR(A20)-1,MONTH(A20),1),$A$2:$A$800,0))-1,""))</f>
        <v/>
      </c>
    </row>
    <row r="21">
      <c r="A21" s="116" t="n">
        <v>35125</v>
      </c>
      <c r="B21" s="47" t="n">
        <v>142.313</v>
      </c>
      <c r="C21" s="117">
        <f>IF(OR(B21="",B20=""),"",B21/B20-1)</f>
        <v/>
      </c>
      <c r="D21" s="117">
        <f>IF(B21="","",IFERROR(B21/INDEX($B$2:$B$800,MATCH(DATE(YEAR(A21)-1,12,1),$A$2:$A$800,0))-1,""))</f>
        <v/>
      </c>
      <c r="E21" s="117">
        <f>IF(B21="","",IFERROR(B21/INDEX($B$2:$B$800,MATCH(DATE(YEAR(A21)-1,MONTH(A21),1),$A$2:$A$800,0))-1,""))</f>
        <v/>
      </c>
    </row>
    <row r="22">
      <c r="A22" s="116" t="n">
        <v>35156</v>
      </c>
      <c r="B22" s="47" t="n">
        <v>142.663</v>
      </c>
      <c r="C22" s="117">
        <f>IF(OR(B22="",B21=""),"",B22/B21-1)</f>
        <v/>
      </c>
      <c r="D22" s="117">
        <f>IF(B22="","",IFERROR(B22/INDEX($B$2:$B$800,MATCH(DATE(YEAR(A22)-1,12,1),$A$2:$A$800,0))-1,""))</f>
        <v/>
      </c>
      <c r="E22" s="117">
        <f>IF(B22="","",IFERROR(B22/INDEX($B$2:$B$800,MATCH(DATE(YEAR(A22)-1,MONTH(A22),1),$A$2:$A$800,0))-1,""))</f>
        <v/>
      </c>
    </row>
    <row r="23">
      <c r="A23" s="116" t="n">
        <v>35186</v>
      </c>
      <c r="B23" s="47" t="n">
        <v>145.742</v>
      </c>
      <c r="C23" s="117">
        <f>IF(OR(B23="",B22=""),"",B23/B22-1)</f>
        <v/>
      </c>
      <c r="D23" s="117">
        <f>IF(B23="","",IFERROR(B23/INDEX($B$2:$B$800,MATCH(DATE(YEAR(A23)-1,12,1),$A$2:$A$800,0))-1,""))</f>
        <v/>
      </c>
      <c r="E23" s="117">
        <f>IF(B23="","",IFERROR(B23/INDEX($B$2:$B$800,MATCH(DATE(YEAR(A23)-1,MONTH(A23),1),$A$2:$A$800,0))-1,""))</f>
        <v/>
      </c>
    </row>
    <row r="24">
      <c r="A24" s="116" t="n">
        <v>35217</v>
      </c>
      <c r="B24" s="47" t="n">
        <v>147.984</v>
      </c>
      <c r="C24" s="117">
        <f>IF(OR(B24="",B23=""),"",B24/B23-1)</f>
        <v/>
      </c>
      <c r="D24" s="117">
        <f>IF(B24="","",IFERROR(B24/INDEX($B$2:$B$800,MATCH(DATE(YEAR(A24)-1,12,1),$A$2:$A$800,0))-1,""))</f>
        <v/>
      </c>
      <c r="E24" s="117">
        <f>IF(B24="","",IFERROR(B24/INDEX($B$2:$B$800,MATCH(DATE(YEAR(A24)-1,MONTH(A24),1),$A$2:$A$800,0))-1,""))</f>
        <v/>
      </c>
    </row>
    <row r="25">
      <c r="A25" s="116" t="n">
        <v>35247</v>
      </c>
      <c r="B25" s="47" t="n">
        <v>149.095</v>
      </c>
      <c r="C25" s="117">
        <f>IF(OR(B25="",B24=""),"",B25/B24-1)</f>
        <v/>
      </c>
      <c r="D25" s="117">
        <f>IF(B25="","",IFERROR(B25/INDEX($B$2:$B$800,MATCH(DATE(YEAR(A25)-1,12,1),$A$2:$A$800,0))-1,""))</f>
        <v/>
      </c>
      <c r="E25" s="117">
        <f>IF(B25="","",IFERROR(B25/INDEX($B$2:$B$800,MATCH(DATE(YEAR(A25)-1,MONTH(A25),1),$A$2:$A$800,0))-1,""))</f>
        <v/>
      </c>
    </row>
    <row r="26">
      <c r="A26" s="116" t="n">
        <v>35278</v>
      </c>
      <c r="B26" s="47" t="n">
        <v>149.445</v>
      </c>
      <c r="C26" s="117">
        <f>IF(OR(B26="",B25=""),"",B26/B25-1)</f>
        <v/>
      </c>
      <c r="D26" s="117">
        <f>IF(B26="","",IFERROR(B26/INDEX($B$2:$B$800,MATCH(DATE(YEAR(A26)-1,12,1),$A$2:$A$800,0))-1,""))</f>
        <v/>
      </c>
      <c r="E26" s="117">
        <f>IF(B26="","",IFERROR(B26/INDEX($B$2:$B$800,MATCH(DATE(YEAR(A26)-1,MONTH(A26),1),$A$2:$A$800,0))-1,""))</f>
        <v/>
      </c>
    </row>
    <row r="27">
      <c r="A27" s="116" t="n">
        <v>35309</v>
      </c>
      <c r="B27" s="47" t="n">
        <v>149.772</v>
      </c>
      <c r="C27" s="117">
        <f>IF(OR(B27="",B26=""),"",B27/B26-1)</f>
        <v/>
      </c>
      <c r="D27" s="117">
        <f>IF(B27="","",IFERROR(B27/INDEX($B$2:$B$800,MATCH(DATE(YEAR(A27)-1,12,1),$A$2:$A$800,0))-1,""))</f>
        <v/>
      </c>
      <c r="E27" s="117">
        <f>IF(B27="","",IFERROR(B27/INDEX($B$2:$B$800,MATCH(DATE(YEAR(A27)-1,MONTH(A27),1),$A$2:$A$800,0))-1,""))</f>
        <v/>
      </c>
    </row>
    <row r="28">
      <c r="A28" s="116" t="n">
        <v>35339</v>
      </c>
      <c r="B28" s="47" t="n">
        <v>150.157</v>
      </c>
      <c r="C28" s="117">
        <f>IF(OR(B28="",B27=""),"",B28/B27-1)</f>
        <v/>
      </c>
      <c r="D28" s="117">
        <f>IF(B28="","",IFERROR(B28/INDEX($B$2:$B$800,MATCH(DATE(YEAR(A28)-1,12,1),$A$2:$A$800,0))-1,""))</f>
        <v/>
      </c>
      <c r="E28" s="117">
        <f>IF(B28="","",IFERROR(B28/INDEX($B$2:$B$800,MATCH(DATE(YEAR(A28)-1,MONTH(A28),1),$A$2:$A$800,0))-1,""))</f>
        <v/>
      </c>
    </row>
    <row r="29">
      <c r="A29" s="116" t="n">
        <v>35370</v>
      </c>
      <c r="B29" s="47" t="n">
        <v>151.035</v>
      </c>
      <c r="C29" s="117">
        <f>IF(OR(B29="",B28=""),"",B29/B28-1)</f>
        <v/>
      </c>
      <c r="D29" s="117">
        <f>IF(B29="","",IFERROR(B29/INDEX($B$2:$B$800,MATCH(DATE(YEAR(A29)-1,12,1),$A$2:$A$800,0))-1,""))</f>
        <v/>
      </c>
      <c r="E29" s="117">
        <f>IF(B29="","",IFERROR(B29/INDEX($B$2:$B$800,MATCH(DATE(YEAR(A29)-1,MONTH(A29),1),$A$2:$A$800,0))-1,""))</f>
        <v/>
      </c>
    </row>
    <row r="30">
      <c r="A30" s="116" t="n">
        <v>35400</v>
      </c>
      <c r="B30" s="47" t="n">
        <v>151.922</v>
      </c>
      <c r="C30" s="117">
        <f>IF(OR(B30="",B29=""),"",B30/B29-1)</f>
        <v/>
      </c>
      <c r="D30" s="117">
        <f>IF(B30="","",IFERROR(B30/INDEX($B$2:$B$800,MATCH(DATE(YEAR(A30)-1,12,1),$A$2:$A$800,0))-1,""))</f>
        <v/>
      </c>
      <c r="E30" s="117">
        <f>IF(B30="","",IFERROR(B30/INDEX($B$2:$B$800,MATCH(DATE(YEAR(A30)-1,MONTH(A30),1),$A$2:$A$800,0))-1,""))</f>
        <v/>
      </c>
    </row>
    <row r="31">
      <c r="A31" s="116" t="n">
        <v>35431</v>
      </c>
      <c r="B31" s="47" t="n">
        <v>152.408</v>
      </c>
      <c r="C31" s="117">
        <f>IF(OR(B31="",B30=""),"",B31/B30-1)</f>
        <v/>
      </c>
      <c r="D31" s="117">
        <f>IF(B31="","",IFERROR(B31/INDEX($B$2:$B$800,MATCH(DATE(YEAR(A31)-1,12,1),$A$2:$A$800,0))-1,""))</f>
        <v/>
      </c>
      <c r="E31" s="117">
        <f>IF(B31="","",IFERROR(B31/INDEX($B$2:$B$800,MATCH(DATE(YEAR(A31)-1,MONTH(A31),1),$A$2:$A$800,0))-1,""))</f>
        <v/>
      </c>
    </row>
    <row r="32">
      <c r="A32" s="116" t="n">
        <v>35462</v>
      </c>
      <c r="B32" s="47" t="n">
        <v>153.147</v>
      </c>
      <c r="C32" s="117">
        <f>IF(OR(B32="",B31=""),"",B32/B31-1)</f>
        <v/>
      </c>
      <c r="D32" s="117">
        <f>IF(B32="","",IFERROR(B32/INDEX($B$2:$B$800,MATCH(DATE(YEAR(A32)-1,12,1),$A$2:$A$800,0))-1,""))</f>
        <v/>
      </c>
      <c r="E32" s="117">
        <f>IF(B32="","",IFERROR(B32/INDEX($B$2:$B$800,MATCH(DATE(YEAR(A32)-1,MONTH(A32),1),$A$2:$A$800,0))-1,""))</f>
        <v/>
      </c>
    </row>
    <row r="33">
      <c r="A33" s="116" t="n">
        <v>35490</v>
      </c>
      <c r="B33" s="47" t="n">
        <v>154.26</v>
      </c>
      <c r="C33" s="117">
        <f>IF(OR(B33="",B32=""),"",B33/B32-1)</f>
        <v/>
      </c>
      <c r="D33" s="117">
        <f>IF(B33="","",IFERROR(B33/INDEX($B$2:$B$800,MATCH(DATE(YEAR(A33)-1,12,1),$A$2:$A$800,0))-1,""))</f>
        <v/>
      </c>
      <c r="E33" s="117">
        <f>IF(B33="","",IFERROR(B33/INDEX($B$2:$B$800,MATCH(DATE(YEAR(A33)-1,MONTH(A33),1),$A$2:$A$800,0))-1,""))</f>
        <v/>
      </c>
    </row>
    <row r="34">
      <c r="A34" s="116" t="n">
        <v>35521</v>
      </c>
      <c r="B34" s="47" t="n">
        <v>154.616</v>
      </c>
      <c r="C34" s="117">
        <f>IF(OR(B34="",B33=""),"",B34/B33-1)</f>
        <v/>
      </c>
      <c r="D34" s="117">
        <f>IF(B34="","",IFERROR(B34/INDEX($B$2:$B$800,MATCH(DATE(YEAR(A34)-1,12,1),$A$2:$A$800,0))-1,""))</f>
        <v/>
      </c>
      <c r="E34" s="117">
        <f>IF(B34="","",IFERROR(B34/INDEX($B$2:$B$800,MATCH(DATE(YEAR(A34)-1,MONTH(A34),1),$A$2:$A$800,0))-1,""))</f>
        <v/>
      </c>
    </row>
    <row r="35">
      <c r="A35" s="116" t="n">
        <v>35551</v>
      </c>
      <c r="B35" s="47" t="n">
        <v>155.953</v>
      </c>
      <c r="C35" s="117">
        <f>IF(OR(B35="",B34=""),"",B35/B34-1)</f>
        <v/>
      </c>
      <c r="D35" s="117">
        <f>IF(B35="","",IFERROR(B35/INDEX($B$2:$B$800,MATCH(DATE(YEAR(A35)-1,12,1),$A$2:$A$800,0))-1,""))</f>
        <v/>
      </c>
      <c r="E35" s="117">
        <f>IF(B35="","",IFERROR(B35/INDEX($B$2:$B$800,MATCH(DATE(YEAR(A35)-1,MONTH(A35),1),$A$2:$A$800,0))-1,""))</f>
        <v/>
      </c>
    </row>
    <row r="36">
      <c r="A36" s="116" t="n">
        <v>35582</v>
      </c>
      <c r="B36" s="47" t="n">
        <v>157.687</v>
      </c>
      <c r="C36" s="117">
        <f>IF(OR(B36="",B35=""),"",B36/B35-1)</f>
        <v/>
      </c>
      <c r="D36" s="117">
        <f>IF(B36="","",IFERROR(B36/INDEX($B$2:$B$800,MATCH(DATE(YEAR(A36)-1,12,1),$A$2:$A$800,0))-1,""))</f>
        <v/>
      </c>
      <c r="E36" s="117">
        <f>IF(B36="","",IFERROR(B36/INDEX($B$2:$B$800,MATCH(DATE(YEAR(A36)-1,MONTH(A36),1),$A$2:$A$800,0))-1,""))</f>
        <v/>
      </c>
    </row>
    <row r="37">
      <c r="A37" s="116" t="n">
        <v>35612</v>
      </c>
      <c r="B37" s="47" t="n">
        <v>158.485</v>
      </c>
      <c r="C37" s="117">
        <f>IF(OR(B37="",B36=""),"",B37/B36-1)</f>
        <v/>
      </c>
      <c r="D37" s="117">
        <f>IF(B37="","",IFERROR(B37/INDEX($B$2:$B$800,MATCH(DATE(YEAR(A37)-1,12,1),$A$2:$A$800,0))-1,""))</f>
        <v/>
      </c>
      <c r="E37" s="117">
        <f>IF(B37="","",IFERROR(B37/INDEX($B$2:$B$800,MATCH(DATE(YEAR(A37)-1,MONTH(A37),1),$A$2:$A$800,0))-1,""))</f>
        <v/>
      </c>
    </row>
    <row r="38">
      <c r="A38" s="116" t="n">
        <v>35643</v>
      </c>
      <c r="B38" s="47" t="n">
        <v>160.352</v>
      </c>
      <c r="C38" s="117">
        <f>IF(OR(B38="",B37=""),"",B38/B37-1)</f>
        <v/>
      </c>
      <c r="D38" s="117">
        <f>IF(B38="","",IFERROR(B38/INDEX($B$2:$B$800,MATCH(DATE(YEAR(A38)-1,12,1),$A$2:$A$800,0))-1,""))</f>
        <v/>
      </c>
      <c r="E38" s="117">
        <f>IF(B38="","",IFERROR(B38/INDEX($B$2:$B$800,MATCH(DATE(YEAR(A38)-1,MONTH(A38),1),$A$2:$A$800,0))-1,""))</f>
        <v/>
      </c>
    </row>
    <row r="39">
      <c r="A39" s="116" t="n">
        <v>35674</v>
      </c>
      <c r="B39" s="47" t="n">
        <v>160.78</v>
      </c>
      <c r="C39" s="117">
        <f>IF(OR(B39="",B38=""),"",B39/B38-1)</f>
        <v/>
      </c>
      <c r="D39" s="117">
        <f>IF(B39="","",IFERROR(B39/INDEX($B$2:$B$800,MATCH(DATE(YEAR(A39)-1,12,1),$A$2:$A$800,0))-1,""))</f>
        <v/>
      </c>
      <c r="E39" s="117">
        <f>IF(B39="","",IFERROR(B39/INDEX($B$2:$B$800,MATCH(DATE(YEAR(A39)-1,MONTH(A39),1),$A$2:$A$800,0))-1,""))</f>
        <v/>
      </c>
    </row>
    <row r="40">
      <c r="A40" s="116" t="n">
        <v>35704</v>
      </c>
      <c r="B40" s="47" t="n">
        <v>161.024</v>
      </c>
      <c r="C40" s="117">
        <f>IF(OR(B40="",B39=""),"",B40/B39-1)</f>
        <v/>
      </c>
      <c r="D40" s="117">
        <f>IF(B40="","",IFERROR(B40/INDEX($B$2:$B$800,MATCH(DATE(YEAR(A40)-1,12,1),$A$2:$A$800,0))-1,""))</f>
        <v/>
      </c>
      <c r="E40" s="117">
        <f>IF(B40="","",IFERROR(B40/INDEX($B$2:$B$800,MATCH(DATE(YEAR(A40)-1,MONTH(A40),1),$A$2:$A$800,0))-1,""))</f>
        <v/>
      </c>
    </row>
    <row r="41">
      <c r="A41" s="116" t="n">
        <v>35735</v>
      </c>
      <c r="B41" s="47" t="n">
        <v>161.897</v>
      </c>
      <c r="C41" s="117">
        <f>IF(OR(B41="",B40=""),"",B41/B40-1)</f>
        <v/>
      </c>
      <c r="D41" s="117">
        <f>IF(B41="","",IFERROR(B41/INDEX($B$2:$B$800,MATCH(DATE(YEAR(A41)-1,12,1),$A$2:$A$800,0))-1,""))</f>
        <v/>
      </c>
      <c r="E41" s="117">
        <f>IF(B41="","",IFERROR(B41/INDEX($B$2:$B$800,MATCH(DATE(YEAR(A41)-1,MONTH(A41),1),$A$2:$A$800,0))-1,""))</f>
        <v/>
      </c>
    </row>
    <row r="42">
      <c r="A42" s="116" t="n">
        <v>35765</v>
      </c>
      <c r="B42" s="47" t="n">
        <v>162.271</v>
      </c>
      <c r="C42" s="117">
        <f>IF(OR(B42="",B41=""),"",B42/B41-1)</f>
        <v/>
      </c>
      <c r="D42" s="117">
        <f>IF(B42="","",IFERROR(B42/INDEX($B$2:$B$800,MATCH(DATE(YEAR(A42)-1,12,1),$A$2:$A$800,0))-1,""))</f>
        <v/>
      </c>
      <c r="E42" s="117">
        <f>IF(B42="","",IFERROR(B42/INDEX($B$2:$B$800,MATCH(DATE(YEAR(A42)-1,MONTH(A42),1),$A$2:$A$800,0))-1,""))</f>
        <v/>
      </c>
    </row>
    <row r="43">
      <c r="A43" s="116" t="n">
        <v>35796</v>
      </c>
      <c r="B43" s="47" t="n">
        <v>162.805</v>
      </c>
      <c r="C43" s="117">
        <f>IF(OR(B43="",B42=""),"",B43/B42-1)</f>
        <v/>
      </c>
      <c r="D43" s="117">
        <f>IF(B43="","",IFERROR(B43/INDEX($B$2:$B$800,MATCH(DATE(YEAR(A43)-1,12,1),$A$2:$A$800,0))-1,""))</f>
        <v/>
      </c>
      <c r="E43" s="117">
        <f>IF(B43="","",IFERROR(B43/INDEX($B$2:$B$800,MATCH(DATE(YEAR(A43)-1,MONTH(A43),1),$A$2:$A$800,0))-1,""))</f>
        <v/>
      </c>
    </row>
    <row r="44">
      <c r="A44" s="116" t="n">
        <v>35827</v>
      </c>
      <c r="B44" s="47" t="n">
        <v>163.593</v>
      </c>
      <c r="C44" s="117">
        <f>IF(OR(B44="",B43=""),"",B44/B43-1)</f>
        <v/>
      </c>
      <c r="D44" s="117">
        <f>IF(B44="","",IFERROR(B44/INDEX($B$2:$B$800,MATCH(DATE(YEAR(A44)-1,12,1),$A$2:$A$800,0))-1,""))</f>
        <v/>
      </c>
      <c r="E44" s="117">
        <f>IF(B44="","",IFERROR(B44/INDEX($B$2:$B$800,MATCH(DATE(YEAR(A44)-1,MONTH(A44),1),$A$2:$A$800,0))-1,""))</f>
        <v/>
      </c>
    </row>
    <row r="45">
      <c r="A45" s="116" t="n">
        <v>35855</v>
      </c>
      <c r="B45" s="47" t="n">
        <v>164.361</v>
      </c>
      <c r="C45" s="117">
        <f>IF(OR(B45="",B44=""),"",B45/B44-1)</f>
        <v/>
      </c>
      <c r="D45" s="117">
        <f>IF(B45="","",IFERROR(B45/INDEX($B$2:$B$800,MATCH(DATE(YEAR(A45)-1,12,1),$A$2:$A$800,0))-1,""))</f>
        <v/>
      </c>
      <c r="E45" s="117">
        <f>IF(B45="","",IFERROR(B45/INDEX($B$2:$B$800,MATCH(DATE(YEAR(A45)-1,MONTH(A45),1),$A$2:$A$800,0))-1,""))</f>
        <v/>
      </c>
    </row>
    <row r="46">
      <c r="A46" s="116" t="n">
        <v>35886</v>
      </c>
      <c r="B46" s="47" t="n">
        <v>163.535</v>
      </c>
      <c r="C46" s="117">
        <f>IF(OR(B46="",B45=""),"",B46/B45-1)</f>
        <v/>
      </c>
      <c r="D46" s="117">
        <f>IF(B46="","",IFERROR(B46/INDEX($B$2:$B$800,MATCH(DATE(YEAR(A46)-1,12,1),$A$2:$A$800,0))-1,""))</f>
        <v/>
      </c>
      <c r="E46" s="117">
        <f>IF(B46="","",IFERROR(B46/INDEX($B$2:$B$800,MATCH(DATE(YEAR(A46)-1,MONTH(A46),1),$A$2:$A$800,0))-1,""))</f>
        <v/>
      </c>
    </row>
    <row r="47">
      <c r="A47" s="116" t="n">
        <v>35916</v>
      </c>
      <c r="B47" s="47" t="n">
        <v>165.133</v>
      </c>
      <c r="C47" s="117">
        <f>IF(OR(B47="",B46=""),"",B47/B46-1)</f>
        <v/>
      </c>
      <c r="D47" s="117">
        <f>IF(B47="","",IFERROR(B47/INDEX($B$2:$B$800,MATCH(DATE(YEAR(A47)-1,12,1),$A$2:$A$800,0))-1,""))</f>
        <v/>
      </c>
      <c r="E47" s="117">
        <f>IF(B47="","",IFERROR(B47/INDEX($B$2:$B$800,MATCH(DATE(YEAR(A47)-1,MONTH(A47),1),$A$2:$A$800,0))-1,""))</f>
        <v/>
      </c>
    </row>
    <row r="48">
      <c r="A48" s="116" t="n">
        <v>35947</v>
      </c>
      <c r="B48" s="47" t="n">
        <v>165.781</v>
      </c>
      <c r="C48" s="117">
        <f>IF(OR(B48="",B47=""),"",B48/B47-1)</f>
        <v/>
      </c>
      <c r="D48" s="117">
        <f>IF(B48="","",IFERROR(B48/INDEX($B$2:$B$800,MATCH(DATE(YEAR(A48)-1,12,1),$A$2:$A$800,0))-1,""))</f>
        <v/>
      </c>
      <c r="E48" s="117">
        <f>IF(B48="","",IFERROR(B48/INDEX($B$2:$B$800,MATCH(DATE(YEAR(A48)-1,MONTH(A48),1),$A$2:$A$800,0))-1,""))</f>
        <v/>
      </c>
    </row>
    <row r="49">
      <c r="A49" s="116" t="n">
        <v>35977</v>
      </c>
      <c r="B49" s="47" t="n">
        <v>166.345</v>
      </c>
      <c r="C49" s="117">
        <f>IF(OR(B49="",B48=""),"",B49/B48-1)</f>
        <v/>
      </c>
      <c r="D49" s="117">
        <f>IF(B49="","",IFERROR(B49/INDEX($B$2:$B$800,MATCH(DATE(YEAR(A49)-1,12,1),$A$2:$A$800,0))-1,""))</f>
        <v/>
      </c>
      <c r="E49" s="117">
        <f>IF(B49="","",IFERROR(B49/INDEX($B$2:$B$800,MATCH(DATE(YEAR(A49)-1,MONTH(A49),1),$A$2:$A$800,0))-1,""))</f>
        <v/>
      </c>
    </row>
    <row r="50">
      <c r="A50" s="116" t="n">
        <v>36008</v>
      </c>
      <c r="B50" s="47" t="n">
        <v>166.705</v>
      </c>
      <c r="C50" s="117">
        <f>IF(OR(B50="",B49=""),"",B50/B49-1)</f>
        <v/>
      </c>
      <c r="D50" s="117">
        <f>IF(B50="","",IFERROR(B50/INDEX($B$2:$B$800,MATCH(DATE(YEAR(A50)-1,12,1),$A$2:$A$800,0))-1,""))</f>
        <v/>
      </c>
      <c r="E50" s="117">
        <f>IF(B50="","",IFERROR(B50/INDEX($B$2:$B$800,MATCH(DATE(YEAR(A50)-1,MONTH(A50),1),$A$2:$A$800,0))-1,""))</f>
        <v/>
      </c>
    </row>
    <row r="51">
      <c r="A51" s="116" t="n">
        <v>36039</v>
      </c>
      <c r="B51" s="47" t="n">
        <v>166.729</v>
      </c>
      <c r="C51" s="117">
        <f>IF(OR(B51="",B50=""),"",B51/B50-1)</f>
        <v/>
      </c>
      <c r="D51" s="117">
        <f>IF(B51="","",IFERROR(B51/INDEX($B$2:$B$800,MATCH(DATE(YEAR(A51)-1,12,1),$A$2:$A$800,0))-1,""))</f>
        <v/>
      </c>
      <c r="E51" s="117">
        <f>IF(B51="","",IFERROR(B51/INDEX($B$2:$B$800,MATCH(DATE(YEAR(A51)-1,MONTH(A51),1),$A$2:$A$800,0))-1,""))</f>
        <v/>
      </c>
    </row>
    <row r="52">
      <c r="A52" s="116" t="n">
        <v>36069</v>
      </c>
      <c r="B52" s="47" t="n">
        <v>166.738</v>
      </c>
      <c r="C52" s="117">
        <f>IF(OR(B52="",B51=""),"",B52/B51-1)</f>
        <v/>
      </c>
      <c r="D52" s="117">
        <f>IF(B52="","",IFERROR(B52/INDEX($B$2:$B$800,MATCH(DATE(YEAR(A52)-1,12,1),$A$2:$A$800,0))-1,""))</f>
        <v/>
      </c>
      <c r="E52" s="117">
        <f>IF(B52="","",IFERROR(B52/INDEX($B$2:$B$800,MATCH(DATE(YEAR(A52)-1,MONTH(A52),1),$A$2:$A$800,0))-1,""))</f>
        <v/>
      </c>
    </row>
    <row r="53">
      <c r="A53" s="116" t="n">
        <v>36100</v>
      </c>
      <c r="B53" s="47" t="n">
        <v>166.657</v>
      </c>
      <c r="C53" s="117">
        <f>IF(OR(B53="",B52=""),"",B53/B52-1)</f>
        <v/>
      </c>
      <c r="D53" s="117">
        <f>IF(B53="","",IFERROR(B53/INDEX($B$2:$B$800,MATCH(DATE(YEAR(A53)-1,12,1),$A$2:$A$800,0))-1,""))</f>
        <v/>
      </c>
      <c r="E53" s="117">
        <f>IF(B53="","",IFERROR(B53/INDEX($B$2:$B$800,MATCH(DATE(YEAR(A53)-1,MONTH(A53),1),$A$2:$A$800,0))-1,""))</f>
        <v/>
      </c>
    </row>
    <row r="54">
      <c r="A54" s="116" t="n">
        <v>36130</v>
      </c>
      <c r="B54" s="47" t="n">
        <v>166.733</v>
      </c>
      <c r="C54" s="117">
        <f>IF(OR(B54="",B53=""),"",B54/B53-1)</f>
        <v/>
      </c>
      <c r="D54" s="117">
        <f>IF(B54="","",IFERROR(B54/INDEX($B$2:$B$800,MATCH(DATE(YEAR(A54)-1,12,1),$A$2:$A$800,0))-1,""))</f>
        <v/>
      </c>
      <c r="E54" s="117">
        <f>IF(B54="","",IFERROR(B54/INDEX($B$2:$B$800,MATCH(DATE(YEAR(A54)-1,MONTH(A54),1),$A$2:$A$800,0))-1,""))</f>
        <v/>
      </c>
    </row>
    <row r="55">
      <c r="A55" s="116" t="n">
        <v>36161</v>
      </c>
      <c r="B55" s="47" t="n">
        <v>167.648</v>
      </c>
      <c r="C55" s="117">
        <f>IF(OR(B55="",B54=""),"",B55/B54-1)</f>
        <v/>
      </c>
      <c r="D55" s="117">
        <f>IF(B55="","",IFERROR(B55/INDEX($B$2:$B$800,MATCH(DATE(YEAR(A55)-1,12,1),$A$2:$A$800,0))-1,""))</f>
        <v/>
      </c>
      <c r="E55" s="117">
        <f>IF(B55="","",IFERROR(B55/INDEX($B$2:$B$800,MATCH(DATE(YEAR(A55)-1,MONTH(A55),1),$A$2:$A$800,0))-1,""))</f>
        <v/>
      </c>
    </row>
    <row r="56">
      <c r="A56" s="116" t="n">
        <v>36192</v>
      </c>
      <c r="B56" s="47" t="n">
        <v>169.288</v>
      </c>
      <c r="C56" s="117">
        <f>IF(OR(B56="",B55=""),"",B56/B55-1)</f>
        <v/>
      </c>
      <c r="D56" s="117">
        <f>IF(B56="","",IFERROR(B56/INDEX($B$2:$B$800,MATCH(DATE(YEAR(A56)-1,12,1),$A$2:$A$800,0))-1,""))</f>
        <v/>
      </c>
      <c r="E56" s="117">
        <f>IF(B56="","",IFERROR(B56/INDEX($B$2:$B$800,MATCH(DATE(YEAR(A56)-1,MONTH(A56),1),$A$2:$A$800,0))-1,""))</f>
        <v/>
      </c>
    </row>
    <row r="57">
      <c r="A57" s="116" t="n">
        <v>36220</v>
      </c>
      <c r="B57" s="47" t="n">
        <v>170.221</v>
      </c>
      <c r="C57" s="117">
        <f>IF(OR(B57="",B56=""),"",B57/B56-1)</f>
        <v/>
      </c>
      <c r="D57" s="117">
        <f>IF(B57="","",IFERROR(B57/INDEX($B$2:$B$800,MATCH(DATE(YEAR(A57)-1,12,1),$A$2:$A$800,0))-1,""))</f>
        <v/>
      </c>
      <c r="E57" s="117">
        <f>IF(B57="","",IFERROR(B57/INDEX($B$2:$B$800,MATCH(DATE(YEAR(A57)-1,MONTH(A57),1),$A$2:$A$800,0))-1,""))</f>
        <v/>
      </c>
    </row>
    <row r="58">
      <c r="A58" s="116" t="n">
        <v>36251</v>
      </c>
      <c r="B58" s="47" t="n">
        <v>171.1</v>
      </c>
      <c r="C58" s="117">
        <f>IF(OR(B58="",B57=""),"",B58/B57-1)</f>
        <v/>
      </c>
      <c r="D58" s="117">
        <f>IF(B58="","",IFERROR(B58/INDEX($B$2:$B$800,MATCH(DATE(YEAR(A58)-1,12,1),$A$2:$A$800,0))-1,""))</f>
        <v/>
      </c>
      <c r="E58" s="117">
        <f>IF(B58="","",IFERROR(B58/INDEX($B$2:$B$800,MATCH(DATE(YEAR(A58)-1,MONTH(A58),1),$A$2:$A$800,0))-1,""))</f>
        <v/>
      </c>
    </row>
    <row r="59">
      <c r="A59" s="116" t="n">
        <v>36281</v>
      </c>
      <c r="B59" s="47" t="n">
        <v>172.578</v>
      </c>
      <c r="C59" s="117">
        <f>IF(OR(B59="",B58=""),"",B59/B58-1)</f>
        <v/>
      </c>
      <c r="D59" s="117">
        <f>IF(B59="","",IFERROR(B59/INDEX($B$2:$B$800,MATCH(DATE(YEAR(A59)-1,12,1),$A$2:$A$800,0))-1,""))</f>
        <v/>
      </c>
      <c r="E59" s="117">
        <f>IF(B59="","",IFERROR(B59/INDEX($B$2:$B$800,MATCH(DATE(YEAR(A59)-1,MONTH(A59),1),$A$2:$A$800,0))-1,""))</f>
        <v/>
      </c>
    </row>
    <row r="60">
      <c r="A60" s="116" t="n">
        <v>36312</v>
      </c>
      <c r="B60" s="47" t="n">
        <v>173.279</v>
      </c>
      <c r="C60" s="117">
        <f>IF(OR(B60="",B59=""),"",B60/B59-1)</f>
        <v/>
      </c>
      <c r="D60" s="117">
        <f>IF(B60="","",IFERROR(B60/INDEX($B$2:$B$800,MATCH(DATE(YEAR(A60)-1,12,1),$A$2:$A$800,0))-1,""))</f>
        <v/>
      </c>
      <c r="E60" s="117">
        <f>IF(B60="","",IFERROR(B60/INDEX($B$2:$B$800,MATCH(DATE(YEAR(A60)-1,MONTH(A60),1),$A$2:$A$800,0))-1,""))</f>
        <v/>
      </c>
    </row>
    <row r="61">
      <c r="A61" s="116" t="n">
        <v>36342</v>
      </c>
      <c r="B61" s="47" t="n">
        <v>174.074</v>
      </c>
      <c r="C61" s="117">
        <f>IF(OR(B61="",B60=""),"",B61/B60-1)</f>
        <v/>
      </c>
      <c r="D61" s="117">
        <f>IF(B61="","",IFERROR(B61/INDEX($B$2:$B$800,MATCH(DATE(YEAR(A61)-1,12,1),$A$2:$A$800,0))-1,""))</f>
        <v/>
      </c>
      <c r="E61" s="117">
        <f>IF(B61="","",IFERROR(B61/INDEX($B$2:$B$800,MATCH(DATE(YEAR(A61)-1,MONTH(A61),1),$A$2:$A$800,0))-1,""))</f>
        <v/>
      </c>
    </row>
    <row r="62">
      <c r="A62" s="116" t="n">
        <v>36373</v>
      </c>
      <c r="B62" s="47" t="n">
        <v>175.28</v>
      </c>
      <c r="C62" s="117">
        <f>IF(OR(B62="",B61=""),"",B62/B61-1)</f>
        <v/>
      </c>
      <c r="D62" s="117">
        <f>IF(B62="","",IFERROR(B62/INDEX($B$2:$B$800,MATCH(DATE(YEAR(A62)-1,12,1),$A$2:$A$800,0))-1,""))</f>
        <v/>
      </c>
      <c r="E62" s="117">
        <f>IF(B62="","",IFERROR(B62/INDEX($B$2:$B$800,MATCH(DATE(YEAR(A62)-1,MONTH(A62),1),$A$2:$A$800,0))-1,""))</f>
        <v/>
      </c>
    </row>
    <row r="63">
      <c r="A63" s="116" t="n">
        <v>36404</v>
      </c>
      <c r="B63" s="47" t="n">
        <v>176.785</v>
      </c>
      <c r="C63" s="117">
        <f>IF(OR(B63="",B62=""),"",B63/B62-1)</f>
        <v/>
      </c>
      <c r="D63" s="117">
        <f>IF(B63="","",IFERROR(B63/INDEX($B$2:$B$800,MATCH(DATE(YEAR(A63)-1,12,1),$A$2:$A$800,0))-1,""))</f>
        <v/>
      </c>
      <c r="E63" s="117">
        <f>IF(B63="","",IFERROR(B63/INDEX($B$2:$B$800,MATCH(DATE(YEAR(A63)-1,MONTH(A63),1),$A$2:$A$800,0))-1,""))</f>
        <v/>
      </c>
    </row>
    <row r="64">
      <c r="A64" s="116" t="n">
        <v>36434</v>
      </c>
      <c r="B64" s="47" t="n">
        <v>178.574</v>
      </c>
      <c r="C64" s="117">
        <f>IF(OR(B64="",B63=""),"",B64/B63-1)</f>
        <v/>
      </c>
      <c r="D64" s="117">
        <f>IF(B64="","",IFERROR(B64/INDEX($B$2:$B$800,MATCH(DATE(YEAR(A64)-1,12,1),$A$2:$A$800,0))-1,""))</f>
        <v/>
      </c>
      <c r="E64" s="117">
        <f>IF(B64="","",IFERROR(B64/INDEX($B$2:$B$800,MATCH(DATE(YEAR(A64)-1,MONTH(A64),1),$A$2:$A$800,0))-1,""))</f>
        <v/>
      </c>
    </row>
    <row r="65">
      <c r="A65" s="116" t="n">
        <v>36465</v>
      </c>
      <c r="B65" s="47" t="n">
        <v>180.207</v>
      </c>
      <c r="C65" s="117">
        <f>IF(OR(B65="",B64=""),"",B65/B64-1)</f>
        <v/>
      </c>
      <c r="D65" s="117">
        <f>IF(B65="","",IFERROR(B65/INDEX($B$2:$B$800,MATCH(DATE(YEAR(A65)-1,12,1),$A$2:$A$800,0))-1,""))</f>
        <v/>
      </c>
      <c r="E65" s="117">
        <f>IF(B65="","",IFERROR(B65/INDEX($B$2:$B$800,MATCH(DATE(YEAR(A65)-1,MONTH(A65),1),$A$2:$A$800,0))-1,""))</f>
        <v/>
      </c>
    </row>
    <row r="66">
      <c r="A66" s="116" t="n">
        <v>36495</v>
      </c>
      <c r="B66" s="47" t="n">
        <v>182.084</v>
      </c>
      <c r="C66" s="117">
        <f>IF(OR(B66="",B65=""),"",B66/B65-1)</f>
        <v/>
      </c>
      <c r="D66" s="117">
        <f>IF(B66="","",IFERROR(B66/INDEX($B$2:$B$800,MATCH(DATE(YEAR(A66)-1,12,1),$A$2:$A$800,0))-1,""))</f>
        <v/>
      </c>
      <c r="E66" s="117">
        <f>IF(B66="","",IFERROR(B66/INDEX($B$2:$B$800,MATCH(DATE(YEAR(A66)-1,MONTH(A66),1),$A$2:$A$800,0))-1,""))</f>
        <v/>
      </c>
    </row>
    <row r="67">
      <c r="A67" s="116" t="n">
        <v>36526</v>
      </c>
      <c r="B67" s="47" t="n">
        <v>184.039</v>
      </c>
      <c r="C67" s="117">
        <f>IF(OR(B67="",B66=""),"",B67/B66-1)</f>
        <v/>
      </c>
      <c r="D67" s="117">
        <f>IF(B67="","",IFERROR(B67/INDEX($B$2:$B$800,MATCH(DATE(YEAR(A67)-1,12,1),$A$2:$A$800,0))-1,""))</f>
        <v/>
      </c>
      <c r="E67" s="117">
        <f>IF(B67="","",IFERROR(B67/INDEX($B$2:$B$800,MATCH(DATE(YEAR(A67)-1,MONTH(A67),1),$A$2:$A$800,0))-1,""))</f>
        <v/>
      </c>
    </row>
    <row r="68">
      <c r="A68" s="116" t="n">
        <v>36557</v>
      </c>
      <c r="B68" s="47" t="n">
        <v>185.461</v>
      </c>
      <c r="C68" s="117">
        <f>IF(OR(B68="",B67=""),"",B68/B67-1)</f>
        <v/>
      </c>
      <c r="D68" s="117">
        <f>IF(B68="","",IFERROR(B68/INDEX($B$2:$B$800,MATCH(DATE(YEAR(A68)-1,12,1),$A$2:$A$800,0))-1,""))</f>
        <v/>
      </c>
      <c r="E68" s="117">
        <f>IF(B68="","",IFERROR(B68/INDEX($B$2:$B$800,MATCH(DATE(YEAR(A68)-1,MONTH(A68),1),$A$2:$A$800,0))-1,""))</f>
        <v/>
      </c>
    </row>
    <row r="69">
      <c r="A69" s="116" t="n">
        <v>36586</v>
      </c>
      <c r="B69" s="47" t="n">
        <v>186.492</v>
      </c>
      <c r="C69" s="117">
        <f>IF(OR(B69="",B68=""),"",B69/B68-1)</f>
        <v/>
      </c>
      <c r="D69" s="117">
        <f>IF(B69="","",IFERROR(B69/INDEX($B$2:$B$800,MATCH(DATE(YEAR(A69)-1,12,1),$A$2:$A$800,0))-1,""))</f>
        <v/>
      </c>
      <c r="E69" s="117">
        <f>IF(B69="","",IFERROR(B69/INDEX($B$2:$B$800,MATCH(DATE(YEAR(A69)-1,MONTH(A69),1),$A$2:$A$800,0))-1,""))</f>
        <v/>
      </c>
    </row>
    <row r="70">
      <c r="A70" s="116" t="n">
        <v>36617</v>
      </c>
      <c r="B70" s="47" t="n">
        <v>187.604</v>
      </c>
      <c r="C70" s="117">
        <f>IF(OR(B70="",B69=""),"",B70/B69-1)</f>
        <v/>
      </c>
      <c r="D70" s="117">
        <f>IF(B70="","",IFERROR(B70/INDEX($B$2:$B$800,MATCH(DATE(YEAR(A70)-1,12,1),$A$2:$A$800,0))-1,""))</f>
        <v/>
      </c>
      <c r="E70" s="117">
        <f>IF(B70="","",IFERROR(B70/INDEX($B$2:$B$800,MATCH(DATE(YEAR(A70)-1,MONTH(A70),1),$A$2:$A$800,0))-1,""))</f>
        <v/>
      </c>
    </row>
    <row r="71">
      <c r="A71" s="116" t="n">
        <v>36647</v>
      </c>
      <c r="B71" s="47" t="n">
        <v>190.136</v>
      </c>
      <c r="C71" s="117">
        <f>IF(OR(B71="",B70=""),"",B71/B70-1)</f>
        <v/>
      </c>
      <c r="D71" s="117">
        <f>IF(B71="","",IFERROR(B71/INDEX($B$2:$B$800,MATCH(DATE(YEAR(A71)-1,12,1),$A$2:$A$800,0))-1,""))</f>
        <v/>
      </c>
      <c r="E71" s="117">
        <f>IF(B71="","",IFERROR(B71/INDEX($B$2:$B$800,MATCH(DATE(YEAR(A71)-1,MONTH(A71),1),$A$2:$A$800,0))-1,""))</f>
        <v/>
      </c>
    </row>
    <row r="72">
      <c r="A72" s="116" t="n">
        <v>36678</v>
      </c>
      <c r="B72" s="47" t="n">
        <v>191.527</v>
      </c>
      <c r="C72" s="117">
        <f>IF(OR(B72="",B71=""),"",B72/B71-1)</f>
        <v/>
      </c>
      <c r="D72" s="117">
        <f>IF(B72="","",IFERROR(B72/INDEX($B$2:$B$800,MATCH(DATE(YEAR(A72)-1,12,1),$A$2:$A$800,0))-1,""))</f>
        <v/>
      </c>
      <c r="E72" s="117">
        <f>IF(B72="","",IFERROR(B72/INDEX($B$2:$B$800,MATCH(DATE(YEAR(A72)-1,MONTH(A72),1),$A$2:$A$800,0))-1,""))</f>
        <v/>
      </c>
    </row>
    <row r="73">
      <c r="A73" s="116" t="n">
        <v>36708</v>
      </c>
      <c r="B73" s="47" t="n">
        <v>192.104</v>
      </c>
      <c r="C73" s="117">
        <f>IF(OR(B73="",B72=""),"",B73/B72-1)</f>
        <v/>
      </c>
      <c r="D73" s="117">
        <f>IF(B73="","",IFERROR(B73/INDEX($B$2:$B$800,MATCH(DATE(YEAR(A73)-1,12,1),$A$2:$A$800,0))-1,""))</f>
        <v/>
      </c>
      <c r="E73" s="117">
        <f>IF(B73="","",IFERROR(B73/INDEX($B$2:$B$800,MATCH(DATE(YEAR(A73)-1,MONTH(A73),1),$A$2:$A$800,0))-1,""))</f>
        <v/>
      </c>
    </row>
    <row r="74">
      <c r="A74" s="116" t="n">
        <v>36739</v>
      </c>
      <c r="B74" s="47" t="n">
        <v>192.846</v>
      </c>
      <c r="C74" s="117">
        <f>IF(OR(B74="",B73=""),"",B74/B73-1)</f>
        <v/>
      </c>
      <c r="D74" s="117">
        <f>IF(B74="","",IFERROR(B74/INDEX($B$2:$B$800,MATCH(DATE(YEAR(A74)-1,12,1),$A$2:$A$800,0))-1,""))</f>
        <v/>
      </c>
      <c r="E74" s="117">
        <f>IF(B74="","",IFERROR(B74/INDEX($B$2:$B$800,MATCH(DATE(YEAR(A74)-1,MONTH(A74),1),$A$2:$A$800,0))-1,""))</f>
        <v/>
      </c>
    </row>
    <row r="75">
      <c r="A75" s="116" t="n">
        <v>36770</v>
      </c>
      <c r="B75" s="47" t="n">
        <v>193.342</v>
      </c>
      <c r="C75" s="117">
        <f>IF(OR(B75="",B74=""),"",B75/B74-1)</f>
        <v/>
      </c>
      <c r="D75" s="117">
        <f>IF(B75="","",IFERROR(B75/INDEX($B$2:$B$800,MATCH(DATE(YEAR(A75)-1,12,1),$A$2:$A$800,0))-1,""))</f>
        <v/>
      </c>
      <c r="E75" s="117">
        <f>IF(B75="","",IFERROR(B75/INDEX($B$2:$B$800,MATCH(DATE(YEAR(A75)-1,MONTH(A75),1),$A$2:$A$800,0))-1,""))</f>
        <v/>
      </c>
    </row>
    <row r="76">
      <c r="A76" s="116" t="n">
        <v>36800</v>
      </c>
      <c r="B76" s="47" t="n">
        <v>193.984</v>
      </c>
      <c r="C76" s="117">
        <f>IF(OR(B76="",B75=""),"",B76/B75-1)</f>
        <v/>
      </c>
      <c r="D76" s="117">
        <f>IF(B76="","",IFERROR(B76/INDEX($B$2:$B$800,MATCH(DATE(YEAR(A76)-1,12,1),$A$2:$A$800,0))-1,""))</f>
        <v/>
      </c>
      <c r="E76" s="117">
        <f>IF(B76="","",IFERROR(B76/INDEX($B$2:$B$800,MATCH(DATE(YEAR(A76)-1,MONTH(A76),1),$A$2:$A$800,0))-1,""))</f>
        <v/>
      </c>
    </row>
    <row r="77">
      <c r="A77" s="116" t="n">
        <v>36831</v>
      </c>
      <c r="B77" s="47" t="n">
        <v>194.789</v>
      </c>
      <c r="C77" s="117">
        <f>IF(OR(B77="",B76=""),"",B77/B76-1)</f>
        <v/>
      </c>
      <c r="D77" s="117">
        <f>IF(B77="","",IFERROR(B77/INDEX($B$2:$B$800,MATCH(DATE(YEAR(A77)-1,12,1),$A$2:$A$800,0))-1,""))</f>
        <v/>
      </c>
      <c r="E77" s="117">
        <f>IF(B77="","",IFERROR(B77/INDEX($B$2:$B$800,MATCH(DATE(YEAR(A77)-1,MONTH(A77),1),$A$2:$A$800,0))-1,""))</f>
        <v/>
      </c>
    </row>
    <row r="78">
      <c r="A78" s="116" t="n">
        <v>36861</v>
      </c>
      <c r="B78" s="47" t="n">
        <v>196.037</v>
      </c>
      <c r="C78" s="117">
        <f>IF(OR(B78="",B77=""),"",B78/B77-1)</f>
        <v/>
      </c>
      <c r="D78" s="117">
        <f>IF(B78="","",IFERROR(B78/INDEX($B$2:$B$800,MATCH(DATE(YEAR(A78)-1,12,1),$A$2:$A$800,0))-1,""))</f>
        <v/>
      </c>
      <c r="E78" s="117">
        <f>IF(B78="","",IFERROR(B78/INDEX($B$2:$B$800,MATCH(DATE(YEAR(A78)-1,MONTH(A78),1),$A$2:$A$800,0))-1,""))</f>
        <v/>
      </c>
    </row>
    <row r="79">
      <c r="A79" s="116" t="n">
        <v>36892</v>
      </c>
      <c r="B79" s="47" t="n">
        <v>197.174</v>
      </c>
      <c r="C79" s="117">
        <f>IF(OR(B79="",B78=""),"",B79/B78-1)</f>
        <v/>
      </c>
      <c r="D79" s="117">
        <f>IF(B79="","",IFERROR(B79/INDEX($B$2:$B$800,MATCH(DATE(YEAR(A79)-1,12,1),$A$2:$A$800,0))-1,""))</f>
        <v/>
      </c>
      <c r="E79" s="117">
        <f>IF(B79="","",IFERROR(B79/INDEX($B$2:$B$800,MATCH(DATE(YEAR(A79)-1,MONTH(A79),1),$A$2:$A$800,0))-1,""))</f>
        <v/>
      </c>
    </row>
    <row r="80">
      <c r="A80" s="116" t="n">
        <v>36923</v>
      </c>
      <c r="B80" s="47" t="n">
        <v>197.849</v>
      </c>
      <c r="C80" s="117">
        <f>IF(OR(B80="",B79=""),"",B80/B79-1)</f>
        <v/>
      </c>
      <c r="D80" s="117">
        <f>IF(B80="","",IFERROR(B80/INDEX($B$2:$B$800,MATCH(DATE(YEAR(A80)-1,12,1),$A$2:$A$800,0))-1,""))</f>
        <v/>
      </c>
      <c r="E80" s="117">
        <f>IF(B80="","",IFERROR(B80/INDEX($B$2:$B$800,MATCH(DATE(YEAR(A80)-1,MONTH(A80),1),$A$2:$A$800,0))-1,""))</f>
        <v/>
      </c>
    </row>
    <row r="81">
      <c r="A81" s="116" t="n">
        <v>36951</v>
      </c>
      <c r="B81" s="47" t="n">
        <v>198.388</v>
      </c>
      <c r="C81" s="117">
        <f>IF(OR(B81="",B80=""),"",B81/B80-1)</f>
        <v/>
      </c>
      <c r="D81" s="117">
        <f>IF(B81="","",IFERROR(B81/INDEX($B$2:$B$800,MATCH(DATE(YEAR(A81)-1,12,1),$A$2:$A$800,0))-1,""))</f>
        <v/>
      </c>
      <c r="E81" s="117">
        <f>IF(B81="","",IFERROR(B81/INDEX($B$2:$B$800,MATCH(DATE(YEAR(A81)-1,MONTH(A81),1),$A$2:$A$800,0))-1,""))</f>
        <v/>
      </c>
    </row>
    <row r="82">
      <c r="A82" s="116" t="n">
        <v>36982</v>
      </c>
      <c r="B82" s="47" t="n">
        <v>199.112</v>
      </c>
      <c r="C82" s="117">
        <f>IF(OR(B82="",B81=""),"",B82/B81-1)</f>
        <v/>
      </c>
      <c r="D82" s="117">
        <f>IF(B82="","",IFERROR(B82/INDEX($B$2:$B$800,MATCH(DATE(YEAR(A82)-1,12,1),$A$2:$A$800,0))-1,""))</f>
        <v/>
      </c>
      <c r="E82" s="117">
        <f>IF(B82="","",IFERROR(B82/INDEX($B$2:$B$800,MATCH(DATE(YEAR(A82)-1,MONTH(A82),1),$A$2:$A$800,0))-1,""))</f>
        <v/>
      </c>
    </row>
    <row r="83">
      <c r="A83" s="116" t="n">
        <v>37012</v>
      </c>
      <c r="B83" s="47" t="n">
        <v>203.321</v>
      </c>
      <c r="C83" s="117">
        <f>IF(OR(B83="",B82=""),"",B83/B82-1)</f>
        <v/>
      </c>
      <c r="D83" s="117">
        <f>IF(B83="","",IFERROR(B83/INDEX($B$2:$B$800,MATCH(DATE(YEAR(A83)-1,12,1),$A$2:$A$800,0))-1,""))</f>
        <v/>
      </c>
      <c r="E83" s="117">
        <f>IF(B83="","",IFERROR(B83/INDEX($B$2:$B$800,MATCH(DATE(YEAR(A83)-1,MONTH(A83),1),$A$2:$A$800,0))-1,""))</f>
        <v/>
      </c>
    </row>
    <row r="84">
      <c r="A84" s="116" t="n">
        <v>37043</v>
      </c>
      <c r="B84" s="47" t="n">
        <v>205.682</v>
      </c>
      <c r="C84" s="117">
        <f>IF(OR(B84="",B83=""),"",B84/B83-1)</f>
        <v/>
      </c>
      <c r="D84" s="117">
        <f>IF(B84="","",IFERROR(B84/INDEX($B$2:$B$800,MATCH(DATE(YEAR(A84)-1,12,1),$A$2:$A$800,0))-1,""))</f>
        <v/>
      </c>
      <c r="E84" s="117">
        <f>IF(B84="","",IFERROR(B84/INDEX($B$2:$B$800,MATCH(DATE(YEAR(A84)-1,MONTH(A84),1),$A$2:$A$800,0))-1,""))</f>
        <v/>
      </c>
    </row>
    <row r="85">
      <c r="A85" s="116" t="n">
        <v>37073</v>
      </c>
      <c r="B85" s="47" t="n">
        <v>206.742</v>
      </c>
      <c r="C85" s="117">
        <f>IF(OR(B85="",B84=""),"",B85/B84-1)</f>
        <v/>
      </c>
      <c r="D85" s="117">
        <f>IF(B85="","",IFERROR(B85/INDEX($B$2:$B$800,MATCH(DATE(YEAR(A85)-1,12,1),$A$2:$A$800,0))-1,""))</f>
        <v/>
      </c>
      <c r="E85" s="117">
        <f>IF(B85="","",IFERROR(B85/INDEX($B$2:$B$800,MATCH(DATE(YEAR(A85)-1,MONTH(A85),1),$A$2:$A$800,0))-1,""))</f>
        <v/>
      </c>
    </row>
    <row r="86">
      <c r="A86" s="116" t="n">
        <v>37104</v>
      </c>
      <c r="B86" s="47" t="n">
        <v>208.026</v>
      </c>
      <c r="C86" s="117">
        <f>IF(OR(B86="",B85=""),"",B86/B85-1)</f>
        <v/>
      </c>
      <c r="D86" s="117">
        <f>IF(B86="","",IFERROR(B86/INDEX($B$2:$B$800,MATCH(DATE(YEAR(A86)-1,12,1),$A$2:$A$800,0))-1,""))</f>
        <v/>
      </c>
      <c r="E86" s="117">
        <f>IF(B86="","",IFERROR(B86/INDEX($B$2:$B$800,MATCH(DATE(YEAR(A86)-1,MONTH(A86),1),$A$2:$A$800,0))-1,""))</f>
        <v/>
      </c>
    </row>
    <row r="87">
      <c r="A87" s="116" t="n">
        <v>37135</v>
      </c>
      <c r="B87" s="47" t="n">
        <v>209.174</v>
      </c>
      <c r="C87" s="117">
        <f>IF(OR(B87="",B86=""),"",B87/B86-1)</f>
        <v/>
      </c>
      <c r="D87" s="117">
        <f>IF(B87="","",IFERROR(B87/INDEX($B$2:$B$800,MATCH(DATE(YEAR(A87)-1,12,1),$A$2:$A$800,0))-1,""))</f>
        <v/>
      </c>
      <c r="E87" s="117">
        <f>IF(B87="","",IFERROR(B87/INDEX($B$2:$B$800,MATCH(DATE(YEAR(A87)-1,MONTH(A87),1),$A$2:$A$800,0))-1,""))</f>
        <v/>
      </c>
    </row>
    <row r="88">
      <c r="A88" s="116" t="n">
        <v>37165</v>
      </c>
      <c r="B88" s="47" t="n">
        <v>211.122</v>
      </c>
      <c r="C88" s="117">
        <f>IF(OR(B88="",B87=""),"",B88/B87-1)</f>
        <v/>
      </c>
      <c r="D88" s="117">
        <f>IF(B88="","",IFERROR(B88/INDEX($B$2:$B$800,MATCH(DATE(YEAR(A88)-1,12,1),$A$2:$A$800,0))-1,""))</f>
        <v/>
      </c>
      <c r="E88" s="117">
        <f>IF(B88="","",IFERROR(B88/INDEX($B$2:$B$800,MATCH(DATE(YEAR(A88)-1,MONTH(A88),1),$A$2:$A$800,0))-1,""))</f>
        <v/>
      </c>
    </row>
    <row r="89">
      <c r="A89" s="116" t="n">
        <v>37196</v>
      </c>
      <c r="B89" s="47" t="n">
        <v>212.676</v>
      </c>
      <c r="C89" s="117">
        <f>IF(OR(B89="",B88=""),"",B89/B88-1)</f>
        <v/>
      </c>
      <c r="D89" s="117">
        <f>IF(B89="","",IFERROR(B89/INDEX($B$2:$B$800,MATCH(DATE(YEAR(A89)-1,12,1),$A$2:$A$800,0))-1,""))</f>
        <v/>
      </c>
      <c r="E89" s="117">
        <f>IF(B89="","",IFERROR(B89/INDEX($B$2:$B$800,MATCH(DATE(YEAR(A89)-1,MONTH(A89),1),$A$2:$A$800,0))-1,""))</f>
        <v/>
      </c>
    </row>
    <row r="90">
      <c r="A90" s="116" t="n">
        <v>37226</v>
      </c>
      <c r="B90" s="47" t="n">
        <v>213.393</v>
      </c>
      <c r="C90" s="117">
        <f>IF(OR(B90="",B89=""),"",B90/B89-1)</f>
        <v/>
      </c>
      <c r="D90" s="117">
        <f>IF(B90="","",IFERROR(B90/INDEX($B$2:$B$800,MATCH(DATE(YEAR(A90)-1,12,1),$A$2:$A$800,0))-1,""))</f>
        <v/>
      </c>
      <c r="E90" s="117">
        <f>IF(B90="","",IFERROR(B90/INDEX($B$2:$B$800,MATCH(DATE(YEAR(A90)-1,MONTH(A90),1),$A$2:$A$800,0))-1,""))</f>
        <v/>
      </c>
    </row>
    <row r="91">
      <c r="A91" s="116" t="n">
        <v>37257</v>
      </c>
      <c r="B91" s="47" t="n">
        <v>214.162</v>
      </c>
      <c r="C91" s="117">
        <f>IF(OR(B91="",B90=""),"",B91/B90-1)</f>
        <v/>
      </c>
      <c r="D91" s="117">
        <f>IF(B91="","",IFERROR(B91/INDEX($B$2:$B$800,MATCH(DATE(YEAR(A91)-1,12,1),$A$2:$A$800,0))-1,""))</f>
        <v/>
      </c>
      <c r="E91" s="117">
        <f>IF(B91="","",IFERROR(B91/INDEX($B$2:$B$800,MATCH(DATE(YEAR(A91)-1,MONTH(A91),1),$A$2:$A$800,0))-1,""))</f>
        <v/>
      </c>
    </row>
    <row r="92">
      <c r="A92" s="116" t="n">
        <v>37288</v>
      </c>
      <c r="B92" s="47" t="n">
        <v>215.399</v>
      </c>
      <c r="C92" s="117">
        <f>IF(OR(B92="",B91=""),"",B92/B91-1)</f>
        <v/>
      </c>
      <c r="D92" s="117">
        <f>IF(B92="","",IFERROR(B92/INDEX($B$2:$B$800,MATCH(DATE(YEAR(A92)-1,12,1),$A$2:$A$800,0))-1,""))</f>
        <v/>
      </c>
      <c r="E92" s="117">
        <f>IF(B92="","",IFERROR(B92/INDEX($B$2:$B$800,MATCH(DATE(YEAR(A92)-1,MONTH(A92),1),$A$2:$A$800,0))-1,""))</f>
        <v/>
      </c>
    </row>
    <row r="93">
      <c r="A93" s="116" t="n">
        <v>37316</v>
      </c>
      <c r="B93" s="47" t="n">
        <v>216.577</v>
      </c>
      <c r="C93" s="117">
        <f>IF(OR(B93="",B92=""),"",B93/B92-1)</f>
        <v/>
      </c>
      <c r="D93" s="117">
        <f>IF(B93="","",IFERROR(B93/INDEX($B$2:$B$800,MATCH(DATE(YEAR(A93)-1,12,1),$A$2:$A$800,0))-1,""))</f>
        <v/>
      </c>
      <c r="E93" s="117">
        <f>IF(B93="","",IFERROR(B93/INDEX($B$2:$B$800,MATCH(DATE(YEAR(A93)-1,MONTH(A93),1),$A$2:$A$800,0))-1,""))</f>
        <v/>
      </c>
    </row>
    <row r="94">
      <c r="A94" s="116" t="n">
        <v>37347</v>
      </c>
      <c r="B94" s="47" t="n">
        <v>217.288</v>
      </c>
      <c r="C94" s="117">
        <f>IF(OR(B94="",B93=""),"",B94/B93-1)</f>
        <v/>
      </c>
      <c r="D94" s="117">
        <f>IF(B94="","",IFERROR(B94/INDEX($B$2:$B$800,MATCH(DATE(YEAR(A94)-1,12,1),$A$2:$A$800,0))-1,""))</f>
        <v/>
      </c>
      <c r="E94" s="117">
        <f>IF(B94="","",IFERROR(B94/INDEX($B$2:$B$800,MATCH(DATE(YEAR(A94)-1,MONTH(A94),1),$A$2:$A$800,0))-1,""))</f>
        <v/>
      </c>
    </row>
    <row r="95">
      <c r="A95" s="116" t="n">
        <v>37377</v>
      </c>
      <c r="B95" s="47" t="n">
        <v>222.793</v>
      </c>
      <c r="C95" s="117">
        <f>IF(OR(B95="",B94=""),"",B95/B94-1)</f>
        <v/>
      </c>
      <c r="D95" s="117">
        <f>IF(B95="","",IFERROR(B95/INDEX($B$2:$B$800,MATCH(DATE(YEAR(A95)-1,12,1),$A$2:$A$800,0))-1,""))</f>
        <v/>
      </c>
      <c r="E95" s="117">
        <f>IF(B95="","",IFERROR(B95/INDEX($B$2:$B$800,MATCH(DATE(YEAR(A95)-1,MONTH(A95),1),$A$2:$A$800,0))-1,""))</f>
        <v/>
      </c>
    </row>
    <row r="96">
      <c r="A96" s="116" t="n">
        <v>37408</v>
      </c>
      <c r="B96" s="47" t="n">
        <v>224.054</v>
      </c>
      <c r="C96" s="117">
        <f>IF(OR(B96="",B95=""),"",B96/B95-1)</f>
        <v/>
      </c>
      <c r="D96" s="117">
        <f>IF(B96="","",IFERROR(B96/INDEX($B$2:$B$800,MATCH(DATE(YEAR(A96)-1,12,1),$A$2:$A$800,0))-1,""))</f>
        <v/>
      </c>
      <c r="E96" s="117">
        <f>IF(B96="","",IFERROR(B96/INDEX($B$2:$B$800,MATCH(DATE(YEAR(A96)-1,MONTH(A96),1),$A$2:$A$800,0))-1,""))</f>
        <v/>
      </c>
    </row>
    <row r="97">
      <c r="A97" s="116" t="n">
        <v>37438</v>
      </c>
      <c r="B97" s="47" t="n">
        <v>224.712</v>
      </c>
      <c r="C97" s="117">
        <f>IF(OR(B97="",B96=""),"",B97/B96-1)</f>
        <v/>
      </c>
      <c r="D97" s="117">
        <f>IF(B97="","",IFERROR(B97/INDEX($B$2:$B$800,MATCH(DATE(YEAR(A97)-1,12,1),$A$2:$A$800,0))-1,""))</f>
        <v/>
      </c>
      <c r="E97" s="117">
        <f>IF(B97="","",IFERROR(B97/INDEX($B$2:$B$800,MATCH(DATE(YEAR(A97)-1,MONTH(A97),1),$A$2:$A$800,0))-1,""))</f>
        <v/>
      </c>
    </row>
    <row r="98">
      <c r="A98" s="116" t="n">
        <v>37469</v>
      </c>
      <c r="B98" s="47" t="n">
        <v>226.968</v>
      </c>
      <c r="C98" s="117">
        <f>IF(OR(B98="",B97=""),"",B98/B97-1)</f>
        <v/>
      </c>
      <c r="D98" s="117">
        <f>IF(B98="","",IFERROR(B98/INDEX($B$2:$B$800,MATCH(DATE(YEAR(A98)-1,12,1),$A$2:$A$800,0))-1,""))</f>
        <v/>
      </c>
      <c r="E98" s="117">
        <f>IF(B98="","",IFERROR(B98/INDEX($B$2:$B$800,MATCH(DATE(YEAR(A98)-1,MONTH(A98),1),$A$2:$A$800,0))-1,""))</f>
        <v/>
      </c>
    </row>
    <row r="99">
      <c r="A99" s="116" t="n">
        <v>37500</v>
      </c>
      <c r="B99" s="47" t="n">
        <v>228.576</v>
      </c>
      <c r="C99" s="117">
        <f>IF(OR(B99="",B98=""),"",B99/B98-1)</f>
        <v/>
      </c>
      <c r="D99" s="117">
        <f>IF(B99="","",IFERROR(B99/INDEX($B$2:$B$800,MATCH(DATE(YEAR(A99)-1,12,1),$A$2:$A$800,0))-1,""))</f>
        <v/>
      </c>
      <c r="E99" s="117">
        <f>IF(B99="","",IFERROR(B99/INDEX($B$2:$B$800,MATCH(DATE(YEAR(A99)-1,MONTH(A99),1),$A$2:$A$800,0))-1,""))</f>
        <v/>
      </c>
    </row>
    <row r="100">
      <c r="A100" s="116" t="n">
        <v>37530</v>
      </c>
      <c r="B100" s="47" t="n">
        <v>231.167</v>
      </c>
      <c r="C100" s="117">
        <f>IF(OR(B100="",B99=""),"",B100/B99-1)</f>
        <v/>
      </c>
      <c r="D100" s="117">
        <f>IF(B100="","",IFERROR(B100/INDEX($B$2:$B$800,MATCH(DATE(YEAR(A100)-1,12,1),$A$2:$A$800,0))-1,""))</f>
        <v/>
      </c>
      <c r="E100" s="117">
        <f>IF(B100="","",IFERROR(B100/INDEX($B$2:$B$800,MATCH(DATE(YEAR(A100)-1,MONTH(A100),1),$A$2:$A$800,0))-1,""))</f>
        <v/>
      </c>
    </row>
    <row r="101">
      <c r="A101" s="116" t="n">
        <v>37561</v>
      </c>
      <c r="B101" s="47" t="n">
        <v>236.83</v>
      </c>
      <c r="C101" s="117">
        <f>IF(OR(B101="",B100=""),"",B101/B100-1)</f>
        <v/>
      </c>
      <c r="D101" s="117">
        <f>IF(B101="","",IFERROR(B101/INDEX($B$2:$B$800,MATCH(DATE(YEAR(A101)-1,12,1),$A$2:$A$800,0))-1,""))</f>
        <v/>
      </c>
      <c r="E101" s="117">
        <f>IF(B101="","",IFERROR(B101/INDEX($B$2:$B$800,MATCH(DATE(YEAR(A101)-1,MONTH(A101),1),$A$2:$A$800,0))-1,""))</f>
        <v/>
      </c>
    </row>
    <row r="102">
      <c r="A102" s="116" t="n">
        <v>37591</v>
      </c>
      <c r="B102" s="47" t="n">
        <v>240.861</v>
      </c>
      <c r="C102" s="117">
        <f>IF(OR(B102="",B101=""),"",B102/B101-1)</f>
        <v/>
      </c>
      <c r="D102" s="117">
        <f>IF(B102="","",IFERROR(B102/INDEX($B$2:$B$800,MATCH(DATE(YEAR(A102)-1,12,1),$A$2:$A$800,0))-1,""))</f>
        <v/>
      </c>
      <c r="E102" s="117">
        <f>IF(B102="","",IFERROR(B102/INDEX($B$2:$B$800,MATCH(DATE(YEAR(A102)-1,MONTH(A102),1),$A$2:$A$800,0))-1,""))</f>
        <v/>
      </c>
    </row>
    <row r="103">
      <c r="A103" s="116" t="n">
        <v>37622</v>
      </c>
      <c r="B103" s="47" t="n">
        <v>244.489</v>
      </c>
      <c r="C103" s="117">
        <f>IF(OR(B103="",B102=""),"",B103/B102-1)</f>
        <v/>
      </c>
      <c r="D103" s="117">
        <f>IF(B103="","",IFERROR(B103/INDEX($B$2:$B$800,MATCH(DATE(YEAR(A103)-1,12,1),$A$2:$A$800,0))-1,""))</f>
        <v/>
      </c>
      <c r="E103" s="117">
        <f>IF(B103="","",IFERROR(B103/INDEX($B$2:$B$800,MATCH(DATE(YEAR(A103)-1,MONTH(A103),1),$A$2:$A$800,0))-1,""))</f>
        <v/>
      </c>
    </row>
    <row r="104">
      <c r="A104" s="116" t="n">
        <v>37653</v>
      </c>
      <c r="B104" s="47" t="n">
        <v>247.898</v>
      </c>
      <c r="C104" s="117">
        <f>IF(OR(B104="",B103=""),"",B104/B103-1)</f>
        <v/>
      </c>
      <c r="D104" s="117">
        <f>IF(B104="","",IFERROR(B104/INDEX($B$2:$B$800,MATCH(DATE(YEAR(A104)-1,12,1),$A$2:$A$800,0))-1,""))</f>
        <v/>
      </c>
      <c r="E104" s="117">
        <f>IF(B104="","",IFERROR(B104/INDEX($B$2:$B$800,MATCH(DATE(YEAR(A104)-1,MONTH(A104),1),$A$2:$A$800,0))-1,""))</f>
        <v/>
      </c>
    </row>
    <row r="105">
      <c r="A105" s="116" t="n">
        <v>37681</v>
      </c>
      <c r="B105" s="47" t="n">
        <v>251.318</v>
      </c>
      <c r="C105" s="117">
        <f>IF(OR(B105="",B104=""),"",B105/B104-1)</f>
        <v/>
      </c>
      <c r="D105" s="117">
        <f>IF(B105="","",IFERROR(B105/INDEX($B$2:$B$800,MATCH(DATE(YEAR(A105)-1,12,1),$A$2:$A$800,0))-1,""))</f>
        <v/>
      </c>
      <c r="E105" s="117">
        <f>IF(B105="","",IFERROR(B105/INDEX($B$2:$B$800,MATCH(DATE(YEAR(A105)-1,MONTH(A105),1),$A$2:$A$800,0))-1,""))</f>
        <v/>
      </c>
    </row>
    <row r="106">
      <c r="A106" s="116" t="n">
        <v>37712</v>
      </c>
      <c r="B106" s="47" t="n">
        <v>253.585</v>
      </c>
      <c r="C106" s="117">
        <f>IF(OR(B106="",B105=""),"",B106/B105-1)</f>
        <v/>
      </c>
      <c r="D106" s="117">
        <f>IF(B106="","",IFERROR(B106/INDEX($B$2:$B$800,MATCH(DATE(YEAR(A106)-1,12,1),$A$2:$A$800,0))-1,""))</f>
        <v/>
      </c>
      <c r="E106" s="117">
        <f>IF(B106="","",IFERROR(B106/INDEX($B$2:$B$800,MATCH(DATE(YEAR(A106)-1,MONTH(A106),1),$A$2:$A$800,0))-1,""))</f>
        <v/>
      </c>
    </row>
    <row r="107">
      <c r="A107" s="116" t="n">
        <v>37742</v>
      </c>
      <c r="B107" s="47" t="n">
        <v>260.778</v>
      </c>
      <c r="C107" s="117">
        <f>IF(OR(B107="",B106=""),"",B107/B106-1)</f>
        <v/>
      </c>
      <c r="D107" s="117">
        <f>IF(B107="","",IFERROR(B107/INDEX($B$2:$B$800,MATCH(DATE(YEAR(A107)-1,12,1),$A$2:$A$800,0))-1,""))</f>
        <v/>
      </c>
      <c r="E107" s="117">
        <f>IF(B107="","",IFERROR(B107/INDEX($B$2:$B$800,MATCH(DATE(YEAR(A107)-1,MONTH(A107),1),$A$2:$A$800,0))-1,""))</f>
        <v/>
      </c>
    </row>
    <row r="108">
      <c r="A108" s="116" t="n">
        <v>37773</v>
      </c>
      <c r="B108" s="47" t="n">
        <v>263.516</v>
      </c>
      <c r="C108" s="117">
        <f>IF(OR(B108="",B107=""),"",B108/B107-1)</f>
        <v/>
      </c>
      <c r="D108" s="117">
        <f>IF(B108="","",IFERROR(B108/INDEX($B$2:$B$800,MATCH(DATE(YEAR(A108)-1,12,1),$A$2:$A$800,0))-1,""))</f>
        <v/>
      </c>
      <c r="E108" s="117">
        <f>IF(B108="","",IFERROR(B108/INDEX($B$2:$B$800,MATCH(DATE(YEAR(A108)-1,MONTH(A108),1),$A$2:$A$800,0))-1,""))</f>
        <v/>
      </c>
    </row>
    <row r="109">
      <c r="A109" s="116" t="n">
        <v>37803</v>
      </c>
      <c r="B109" s="47" t="n">
        <v>266.132</v>
      </c>
      <c r="C109" s="117">
        <f>IF(OR(B109="",B108=""),"",B109/B108-1)</f>
        <v/>
      </c>
      <c r="D109" s="117">
        <f>IF(B109="","",IFERROR(B109/INDEX($B$2:$B$800,MATCH(DATE(YEAR(A109)-1,12,1),$A$2:$A$800,0))-1,""))</f>
        <v/>
      </c>
      <c r="E109" s="117">
        <f>IF(B109="","",IFERROR(B109/INDEX($B$2:$B$800,MATCH(DATE(YEAR(A109)-1,MONTH(A109),1),$A$2:$A$800,0))-1,""))</f>
        <v/>
      </c>
    </row>
    <row r="110">
      <c r="A110" s="116" t="n">
        <v>37834</v>
      </c>
      <c r="B110" s="47" t="n">
        <v>269.967</v>
      </c>
      <c r="C110" s="117">
        <f>IF(OR(B110="",B109=""),"",B110/B109-1)</f>
        <v/>
      </c>
      <c r="D110" s="117">
        <f>IF(B110="","",IFERROR(B110/INDEX($B$2:$B$800,MATCH(DATE(YEAR(A110)-1,12,1),$A$2:$A$800,0))-1,""))</f>
        <v/>
      </c>
      <c r="E110" s="117">
        <f>IF(B110="","",IFERROR(B110/INDEX($B$2:$B$800,MATCH(DATE(YEAR(A110)-1,MONTH(A110),1),$A$2:$A$800,0))-1,""))</f>
        <v/>
      </c>
    </row>
    <row r="111">
      <c r="A111" s="116" t="n">
        <v>37865</v>
      </c>
      <c r="B111" s="47" t="n">
        <v>270.555</v>
      </c>
      <c r="C111" s="117">
        <f>IF(OR(B111="",B110=""),"",B111/B110-1)</f>
        <v/>
      </c>
      <c r="D111" s="117">
        <f>IF(B111="","",IFERROR(B111/INDEX($B$2:$B$800,MATCH(DATE(YEAR(A111)-1,12,1),$A$2:$A$800,0))-1,""))</f>
        <v/>
      </c>
      <c r="E111" s="117">
        <f>IF(B111="","",IFERROR(B111/INDEX($B$2:$B$800,MATCH(DATE(YEAR(A111)-1,MONTH(A111),1),$A$2:$A$800,0))-1,""))</f>
        <v/>
      </c>
    </row>
    <row r="112">
      <c r="A112" s="116" t="n">
        <v>37895</v>
      </c>
      <c r="B112" s="47" t="n">
        <v>272.325</v>
      </c>
      <c r="C112" s="117">
        <f>IF(OR(B112="",B111=""),"",B112/B111-1)</f>
        <v/>
      </c>
      <c r="D112" s="117">
        <f>IF(B112="","",IFERROR(B112/INDEX($B$2:$B$800,MATCH(DATE(YEAR(A112)-1,12,1),$A$2:$A$800,0))-1,""))</f>
        <v/>
      </c>
      <c r="E112" s="117">
        <f>IF(B112="","",IFERROR(B112/INDEX($B$2:$B$800,MATCH(DATE(YEAR(A112)-1,MONTH(A112),1),$A$2:$A$800,0))-1,""))</f>
        <v/>
      </c>
    </row>
    <row r="113">
      <c r="A113" s="116" t="n">
        <v>37926</v>
      </c>
      <c r="B113" s="47" t="n">
        <v>275.152</v>
      </c>
      <c r="C113" s="117">
        <f>IF(OR(B113="",B112=""),"",B113/B112-1)</f>
        <v/>
      </c>
      <c r="D113" s="117">
        <f>IF(B113="","",IFERROR(B113/INDEX($B$2:$B$800,MATCH(DATE(YEAR(A113)-1,12,1),$A$2:$A$800,0))-1,""))</f>
        <v/>
      </c>
      <c r="E113" s="117">
        <f>IF(B113="","",IFERROR(B113/INDEX($B$2:$B$800,MATCH(DATE(YEAR(A113)-1,MONTH(A113),1),$A$2:$A$800,0))-1,""))</f>
        <v/>
      </c>
    </row>
    <row r="114">
      <c r="A114" s="116" t="n">
        <v>37956</v>
      </c>
      <c r="B114" s="47" t="n">
        <v>275.594</v>
      </c>
      <c r="C114" s="117">
        <f>IF(OR(B114="",B113=""),"",B114/B113-1)</f>
        <v/>
      </c>
      <c r="D114" s="117">
        <f>IF(B114="","",IFERROR(B114/INDEX($B$2:$B$800,MATCH(DATE(YEAR(A114)-1,12,1),$A$2:$A$800,0))-1,""))</f>
        <v/>
      </c>
      <c r="E114" s="117">
        <f>IF(B114="","",IFERROR(B114/INDEX($B$2:$B$800,MATCH(DATE(YEAR(A114)-1,MONTH(A114),1),$A$2:$A$800,0))-1,""))</f>
        <v/>
      </c>
    </row>
    <row r="115">
      <c r="A115" s="116" t="n">
        <v>37987</v>
      </c>
      <c r="B115" s="47" t="n">
        <v>276.49</v>
      </c>
      <c r="C115" s="117">
        <f>IF(OR(B115="",B114=""),"",B115/B114-1)</f>
        <v/>
      </c>
      <c r="D115" s="117">
        <f>IF(B115="","",IFERROR(B115/INDEX($B$2:$B$800,MATCH(DATE(YEAR(A115)-1,12,1),$A$2:$A$800,0))-1,""))</f>
        <v/>
      </c>
      <c r="E115" s="117">
        <f>IF(B115="","",IFERROR(B115/INDEX($B$2:$B$800,MATCH(DATE(YEAR(A115)-1,MONTH(A115),1),$A$2:$A$800,0))-1,""))</f>
        <v/>
      </c>
    </row>
    <row r="116">
      <c r="A116" s="116" t="n">
        <v>38018</v>
      </c>
      <c r="B116" s="47" t="n">
        <v>279.243</v>
      </c>
      <c r="C116" s="117">
        <f>IF(OR(B116="",B115=""),"",B116/B115-1)</f>
        <v/>
      </c>
      <c r="D116" s="117">
        <f>IF(B116="","",IFERROR(B116/INDEX($B$2:$B$800,MATCH(DATE(YEAR(A116)-1,12,1),$A$2:$A$800,0))-1,""))</f>
        <v/>
      </c>
      <c r="E116" s="117">
        <f>IF(B116="","",IFERROR(B116/INDEX($B$2:$B$800,MATCH(DATE(YEAR(A116)-1,MONTH(A116),1),$A$2:$A$800,0))-1,""))</f>
        <v/>
      </c>
    </row>
    <row r="117">
      <c r="A117" s="116" t="n">
        <v>38047</v>
      </c>
      <c r="B117" s="47" t="n">
        <v>282.47</v>
      </c>
      <c r="C117" s="117">
        <f>IF(OR(B117="",B116=""),"",B117/B116-1)</f>
        <v/>
      </c>
      <c r="D117" s="117">
        <f>IF(B117="","",IFERROR(B117/INDEX($B$2:$B$800,MATCH(DATE(YEAR(A117)-1,12,1),$A$2:$A$800,0))-1,""))</f>
        <v/>
      </c>
      <c r="E117" s="117">
        <f>IF(B117="","",IFERROR(B117/INDEX($B$2:$B$800,MATCH(DATE(YEAR(A117)-1,MONTH(A117),1),$A$2:$A$800,0))-1,""))</f>
        <v/>
      </c>
    </row>
    <row r="118">
      <c r="A118" s="116" t="n">
        <v>38078</v>
      </c>
      <c r="B118" s="47" t="n">
        <v>284.128</v>
      </c>
      <c r="C118" s="117">
        <f>IF(OR(B118="",B117=""),"",B118/B117-1)</f>
        <v/>
      </c>
      <c r="D118" s="117">
        <f>IF(B118="","",IFERROR(B118/INDEX($B$2:$B$800,MATCH(DATE(YEAR(A118)-1,12,1),$A$2:$A$800,0))-1,""))</f>
        <v/>
      </c>
      <c r="E118" s="117">
        <f>IF(B118="","",IFERROR(B118/INDEX($B$2:$B$800,MATCH(DATE(YEAR(A118)-1,MONTH(A118),1),$A$2:$A$800,0))-1,""))</f>
        <v/>
      </c>
    </row>
    <row r="119">
      <c r="A119" s="116" t="n">
        <v>38108</v>
      </c>
      <c r="B119" s="47" t="n">
        <v>289.317</v>
      </c>
      <c r="C119" s="117">
        <f>IF(OR(B119="",B118=""),"",B119/B118-1)</f>
        <v/>
      </c>
      <c r="D119" s="117">
        <f>IF(B119="","",IFERROR(B119/INDEX($B$2:$B$800,MATCH(DATE(YEAR(A119)-1,12,1),$A$2:$A$800,0))-1,""))</f>
        <v/>
      </c>
      <c r="E119" s="117">
        <f>IF(B119="","",IFERROR(B119/INDEX($B$2:$B$800,MATCH(DATE(YEAR(A119)-1,MONTH(A119),1),$A$2:$A$800,0))-1,""))</f>
        <v/>
      </c>
    </row>
    <row r="120">
      <c r="A120" s="116" t="n">
        <v>38139</v>
      </c>
      <c r="B120" s="47" t="n">
        <v>291.348</v>
      </c>
      <c r="C120" s="117">
        <f>IF(OR(B120="",B119=""),"",B120/B119-1)</f>
        <v/>
      </c>
      <c r="D120" s="117">
        <f>IF(B120="","",IFERROR(B120/INDEX($B$2:$B$800,MATCH(DATE(YEAR(A120)-1,12,1),$A$2:$A$800,0))-1,""))</f>
        <v/>
      </c>
      <c r="E120" s="117">
        <f>IF(B120="","",IFERROR(B120/INDEX($B$2:$B$800,MATCH(DATE(YEAR(A120)-1,MONTH(A120),1),$A$2:$A$800,0))-1,""))</f>
        <v/>
      </c>
    </row>
    <row r="121">
      <c r="A121" s="116" t="n">
        <v>38169</v>
      </c>
      <c r="B121" s="47" t="n">
        <v>294.625</v>
      </c>
      <c r="C121" s="117">
        <f>IF(OR(B121="",B120=""),"",B121/B120-1)</f>
        <v/>
      </c>
      <c r="D121" s="117">
        <f>IF(B121="","",IFERROR(B121/INDEX($B$2:$B$800,MATCH(DATE(YEAR(A121)-1,12,1),$A$2:$A$800,0))-1,""))</f>
        <v/>
      </c>
      <c r="E121" s="117">
        <f>IF(B121="","",IFERROR(B121/INDEX($B$2:$B$800,MATCH(DATE(YEAR(A121)-1,MONTH(A121),1),$A$2:$A$800,0))-1,""))</f>
        <v/>
      </c>
    </row>
    <row r="122">
      <c r="A122" s="116" t="n">
        <v>38200</v>
      </c>
      <c r="B122" s="47" t="n">
        <v>297.003</v>
      </c>
      <c r="C122" s="117">
        <f>IF(OR(B122="",B121=""),"",B122/B121-1)</f>
        <v/>
      </c>
      <c r="D122" s="117">
        <f>IF(B122="","",IFERROR(B122/INDEX($B$2:$B$800,MATCH(DATE(YEAR(A122)-1,12,1),$A$2:$A$800,0))-1,""))</f>
        <v/>
      </c>
      <c r="E122" s="117">
        <f>IF(B122="","",IFERROR(B122/INDEX($B$2:$B$800,MATCH(DATE(YEAR(A122)-1,MONTH(A122),1),$A$2:$A$800,0))-1,""))</f>
        <v/>
      </c>
    </row>
    <row r="123">
      <c r="A123" s="116" t="n">
        <v>38231</v>
      </c>
      <c r="B123" s="47" t="n">
        <v>298.722</v>
      </c>
      <c r="C123" s="117">
        <f>IF(OR(B123="",B122=""),"",B123/B122-1)</f>
        <v/>
      </c>
      <c r="D123" s="117">
        <f>IF(B123="","",IFERROR(B123/INDEX($B$2:$B$800,MATCH(DATE(YEAR(A123)-1,12,1),$A$2:$A$800,0))-1,""))</f>
        <v/>
      </c>
      <c r="E123" s="117">
        <f>IF(B123="","",IFERROR(B123/INDEX($B$2:$B$800,MATCH(DATE(YEAR(A123)-1,MONTH(A123),1),$A$2:$A$800,0))-1,""))</f>
        <v/>
      </c>
    </row>
    <row r="124">
      <c r="A124" s="116" t="n">
        <v>38261</v>
      </c>
      <c r="B124" s="47" t="n">
        <v>302.275</v>
      </c>
      <c r="C124" s="117">
        <f>IF(OR(B124="",B123=""),"",B124/B123-1)</f>
        <v/>
      </c>
      <c r="D124" s="117">
        <f>IF(B124="","",IFERROR(B124/INDEX($B$2:$B$800,MATCH(DATE(YEAR(A124)-1,12,1),$A$2:$A$800,0))-1,""))</f>
        <v/>
      </c>
      <c r="E124" s="117">
        <f>IF(B124="","",IFERROR(B124/INDEX($B$2:$B$800,MATCH(DATE(YEAR(A124)-1,MONTH(A124),1),$A$2:$A$800,0))-1,""))</f>
        <v/>
      </c>
    </row>
    <row r="125">
      <c r="A125" s="116" t="n">
        <v>38292</v>
      </c>
      <c r="B125" s="47" t="n">
        <v>304.429</v>
      </c>
      <c r="C125" s="117">
        <f>IF(OR(B125="",B124=""),"",B125/B124-1)</f>
        <v/>
      </c>
      <c r="D125" s="117">
        <f>IF(B125="","",IFERROR(B125/INDEX($B$2:$B$800,MATCH(DATE(YEAR(A125)-1,12,1),$A$2:$A$800,0))-1,""))</f>
        <v/>
      </c>
      <c r="E125" s="117">
        <f>IF(B125="","",IFERROR(B125/INDEX($B$2:$B$800,MATCH(DATE(YEAR(A125)-1,MONTH(A125),1),$A$2:$A$800,0))-1,""))</f>
        <v/>
      </c>
    </row>
    <row r="126">
      <c r="A126" s="116" t="n">
        <v>38322</v>
      </c>
      <c r="B126" s="47" t="n">
        <v>305.974</v>
      </c>
      <c r="C126" s="117">
        <f>IF(OR(B126="",B125=""),"",B126/B125-1)</f>
        <v/>
      </c>
      <c r="D126" s="117">
        <f>IF(B126="","",IFERROR(B126/INDEX($B$2:$B$800,MATCH(DATE(YEAR(A126)-1,12,1),$A$2:$A$800,0))-1,""))</f>
        <v/>
      </c>
      <c r="E126" s="117">
        <f>IF(B126="","",IFERROR(B126/INDEX($B$2:$B$800,MATCH(DATE(YEAR(A126)-1,MONTH(A126),1),$A$2:$A$800,0))-1,""))</f>
        <v/>
      </c>
    </row>
    <row r="127">
      <c r="A127" s="116" t="n">
        <v>38353</v>
      </c>
      <c r="B127" s="47" t="n">
        <v>308.284</v>
      </c>
      <c r="C127" s="117">
        <f>IF(OR(B127="",B126=""),"",B127/B126-1)</f>
        <v/>
      </c>
      <c r="D127" s="117">
        <f>IF(B127="","",IFERROR(B127/INDEX($B$2:$B$800,MATCH(DATE(YEAR(A127)-1,12,1),$A$2:$A$800,0))-1,""))</f>
        <v/>
      </c>
      <c r="E127" s="117">
        <f>IF(B127="","",IFERROR(B127/INDEX($B$2:$B$800,MATCH(DATE(YEAR(A127)-1,MONTH(A127),1),$A$2:$A$800,0))-1,""))</f>
        <v/>
      </c>
    </row>
    <row r="128">
      <c r="A128" s="116" t="n">
        <v>38384</v>
      </c>
      <c r="B128" s="47" t="n">
        <v>309.646</v>
      </c>
      <c r="C128" s="117">
        <f>IF(OR(B128="",B127=""),"",B128/B127-1)</f>
        <v/>
      </c>
      <c r="D128" s="117">
        <f>IF(B128="","",IFERROR(B128/INDEX($B$2:$B$800,MATCH(DATE(YEAR(A128)-1,12,1),$A$2:$A$800,0))-1,""))</f>
        <v/>
      </c>
      <c r="E128" s="117">
        <f>IF(B128="","",IFERROR(B128/INDEX($B$2:$B$800,MATCH(DATE(YEAR(A128)-1,MONTH(A128),1),$A$2:$A$800,0))-1,""))</f>
        <v/>
      </c>
    </row>
    <row r="129">
      <c r="A129" s="116" t="n">
        <v>38412</v>
      </c>
      <c r="B129" s="47" t="n">
        <v>311.733</v>
      </c>
      <c r="C129" s="117">
        <f>IF(OR(B129="",B128=""),"",B129/B128-1)</f>
        <v/>
      </c>
      <c r="D129" s="117">
        <f>IF(B129="","",IFERROR(B129/INDEX($B$2:$B$800,MATCH(DATE(YEAR(A129)-1,12,1),$A$2:$A$800,0))-1,""))</f>
        <v/>
      </c>
      <c r="E129" s="117">
        <f>IF(B129="","",IFERROR(B129/INDEX($B$2:$B$800,MATCH(DATE(YEAR(A129)-1,MONTH(A129),1),$A$2:$A$800,0))-1,""))</f>
        <v/>
      </c>
    </row>
    <row r="130">
      <c r="A130" s="116" t="n">
        <v>38443</v>
      </c>
      <c r="B130" s="47" t="n">
        <v>313.977</v>
      </c>
      <c r="C130" s="117">
        <f>IF(OR(B130="",B129=""),"",B130/B129-1)</f>
        <v/>
      </c>
      <c r="D130" s="117">
        <f>IF(B130="","",IFERROR(B130/INDEX($B$2:$B$800,MATCH(DATE(YEAR(A130)-1,12,1),$A$2:$A$800,0))-1,""))</f>
        <v/>
      </c>
      <c r="E130" s="117">
        <f>IF(B130="","",IFERROR(B130/INDEX($B$2:$B$800,MATCH(DATE(YEAR(A130)-1,MONTH(A130),1),$A$2:$A$800,0))-1,""))</f>
        <v/>
      </c>
    </row>
    <row r="131">
      <c r="A131" s="116" t="n">
        <v>38473</v>
      </c>
      <c r="B131" s="47" t="n">
        <v>320.524</v>
      </c>
      <c r="C131" s="117">
        <f>IF(OR(B131="",B130=""),"",B131/B130-1)</f>
        <v/>
      </c>
      <c r="D131" s="117">
        <f>IF(B131="","",IFERROR(B131/INDEX($B$2:$B$800,MATCH(DATE(YEAR(A131)-1,12,1),$A$2:$A$800,0))-1,""))</f>
        <v/>
      </c>
      <c r="E131" s="117">
        <f>IF(B131="","",IFERROR(B131/INDEX($B$2:$B$800,MATCH(DATE(YEAR(A131)-1,MONTH(A131),1),$A$2:$A$800,0))-1,""))</f>
        <v/>
      </c>
    </row>
    <row r="132">
      <c r="A132" s="116" t="n">
        <v>38504</v>
      </c>
      <c r="B132" s="47" t="n">
        <v>322.974</v>
      </c>
      <c r="C132" s="117">
        <f>IF(OR(B132="",B131=""),"",B132/B131-1)</f>
        <v/>
      </c>
      <c r="D132" s="117">
        <f>IF(B132="","",IFERROR(B132/INDEX($B$2:$B$800,MATCH(DATE(YEAR(A132)-1,12,1),$A$2:$A$800,0))-1,""))</f>
        <v/>
      </c>
      <c r="E132" s="117">
        <f>IF(B132="","",IFERROR(B132/INDEX($B$2:$B$800,MATCH(DATE(YEAR(A132)-1,MONTH(A132),1),$A$2:$A$800,0))-1,""))</f>
        <v/>
      </c>
    </row>
    <row r="133">
      <c r="A133" s="116" t="n">
        <v>38534</v>
      </c>
      <c r="B133" s="47" t="n">
        <v>323.332</v>
      </c>
      <c r="C133" s="117">
        <f>IF(OR(B133="",B132=""),"",B133/B132-1)</f>
        <v/>
      </c>
      <c r="D133" s="117">
        <f>IF(B133="","",IFERROR(B133/INDEX($B$2:$B$800,MATCH(DATE(YEAR(A133)-1,12,1),$A$2:$A$800,0))-1,""))</f>
        <v/>
      </c>
      <c r="E133" s="117">
        <f>IF(B133="","",IFERROR(B133/INDEX($B$2:$B$800,MATCH(DATE(YEAR(A133)-1,MONTH(A133),1),$A$2:$A$800,0))-1,""))</f>
        <v/>
      </c>
    </row>
    <row r="134">
      <c r="A134" s="116" t="n">
        <v>38565</v>
      </c>
      <c r="B134" s="47" t="n">
        <v>323.382</v>
      </c>
      <c r="C134" s="117">
        <f>IF(OR(B134="",B133=""),"",B134/B133-1)</f>
        <v/>
      </c>
      <c r="D134" s="117">
        <f>IF(B134="","",IFERROR(B134/INDEX($B$2:$B$800,MATCH(DATE(YEAR(A134)-1,12,1),$A$2:$A$800,0))-1,""))</f>
        <v/>
      </c>
      <c r="E134" s="117">
        <f>IF(B134="","",IFERROR(B134/INDEX($B$2:$B$800,MATCH(DATE(YEAR(A134)-1,MONTH(A134),1),$A$2:$A$800,0))-1,""))</f>
        <v/>
      </c>
    </row>
    <row r="135">
      <c r="A135" s="116" t="n">
        <v>38596</v>
      </c>
      <c r="B135" s="47" t="n">
        <v>324.164</v>
      </c>
      <c r="C135" s="117">
        <f>IF(OR(B135="",B134=""),"",B135/B134-1)</f>
        <v/>
      </c>
      <c r="D135" s="117">
        <f>IF(B135="","",IFERROR(B135/INDEX($B$2:$B$800,MATCH(DATE(YEAR(A135)-1,12,1),$A$2:$A$800,0))-1,""))</f>
        <v/>
      </c>
      <c r="E135" s="117">
        <f>IF(B135="","",IFERROR(B135/INDEX($B$2:$B$800,MATCH(DATE(YEAR(A135)-1,MONTH(A135),1),$A$2:$A$800,0))-1,""))</f>
        <v/>
      </c>
    </row>
    <row r="136">
      <c r="A136" s="116" t="n">
        <v>38626</v>
      </c>
      <c r="B136" s="47" t="n">
        <v>324.782</v>
      </c>
      <c r="C136" s="117">
        <f>IF(OR(B136="",B135=""),"",B136/B135-1)</f>
        <v/>
      </c>
      <c r="D136" s="117">
        <f>IF(B136="","",IFERROR(B136/INDEX($B$2:$B$800,MATCH(DATE(YEAR(A136)-1,12,1),$A$2:$A$800,0))-1,""))</f>
        <v/>
      </c>
      <c r="E136" s="117">
        <f>IF(B136="","",IFERROR(B136/INDEX($B$2:$B$800,MATCH(DATE(YEAR(A136)-1,MONTH(A136),1),$A$2:$A$800,0))-1,""))</f>
        <v/>
      </c>
    </row>
    <row r="137">
      <c r="A137" s="116" t="n">
        <v>38657</v>
      </c>
      <c r="B137" s="47" t="n">
        <v>325.703</v>
      </c>
      <c r="C137" s="117">
        <f>IF(OR(B137="",B136=""),"",B137/B136-1)</f>
        <v/>
      </c>
      <c r="D137" s="117">
        <f>IF(B137="","",IFERROR(B137/INDEX($B$2:$B$800,MATCH(DATE(YEAR(A137)-1,12,1),$A$2:$A$800,0))-1,""))</f>
        <v/>
      </c>
      <c r="E137" s="117">
        <f>IF(B137="","",IFERROR(B137/INDEX($B$2:$B$800,MATCH(DATE(YEAR(A137)-1,MONTH(A137),1),$A$2:$A$800,0))-1,""))</f>
        <v/>
      </c>
    </row>
    <row r="138">
      <c r="A138" s="116" t="n">
        <v>38687</v>
      </c>
      <c r="B138" s="47" t="n">
        <v>326.915</v>
      </c>
      <c r="C138" s="117">
        <f>IF(OR(B138="",B137=""),"",B138/B137-1)</f>
        <v/>
      </c>
      <c r="D138" s="117">
        <f>IF(B138="","",IFERROR(B138/INDEX($B$2:$B$800,MATCH(DATE(YEAR(A138)-1,12,1),$A$2:$A$800,0))-1,""))</f>
        <v/>
      </c>
      <c r="E138" s="117">
        <f>IF(B138="","",IFERROR(B138/INDEX($B$2:$B$800,MATCH(DATE(YEAR(A138)-1,MONTH(A138),1),$A$2:$A$800,0))-1,""))</f>
        <v/>
      </c>
    </row>
    <row r="139">
      <c r="A139" s="116" t="n">
        <v>38718</v>
      </c>
      <c r="B139" s="47" t="n">
        <v>328.042</v>
      </c>
      <c r="C139" s="117">
        <f>IF(OR(B139="",B138=""),"",B139/B138-1)</f>
        <v/>
      </c>
      <c r="D139" s="117">
        <f>IF(B139="","",IFERROR(B139/INDEX($B$2:$B$800,MATCH(DATE(YEAR(A139)-1,12,1),$A$2:$A$800,0))-1,""))</f>
        <v/>
      </c>
      <c r="E139" s="117">
        <f>IF(B139="","",IFERROR(B139/INDEX($B$2:$B$800,MATCH(DATE(YEAR(A139)-1,MONTH(A139),1),$A$2:$A$800,0))-1,""))</f>
        <v/>
      </c>
    </row>
    <row r="140">
      <c r="A140" s="116" t="n">
        <v>38749</v>
      </c>
      <c r="B140" s="47" t="n">
        <v>328.651</v>
      </c>
      <c r="C140" s="117">
        <f>IF(OR(B140="",B139=""),"",B140/B139-1)</f>
        <v/>
      </c>
      <c r="D140" s="117">
        <f>IF(B140="","",IFERROR(B140/INDEX($B$2:$B$800,MATCH(DATE(YEAR(A140)-1,12,1),$A$2:$A$800,0))-1,""))</f>
        <v/>
      </c>
      <c r="E140" s="117">
        <f>IF(B140="","",IFERROR(B140/INDEX($B$2:$B$800,MATCH(DATE(YEAR(A140)-1,MONTH(A140),1),$A$2:$A$800,0))-1,""))</f>
        <v/>
      </c>
    </row>
    <row r="141">
      <c r="A141" s="116" t="n">
        <v>38777</v>
      </c>
      <c r="B141" s="47" t="n">
        <v>329.32</v>
      </c>
      <c r="C141" s="117">
        <f>IF(OR(B141="",B140=""),"",B141/B140-1)</f>
        <v/>
      </c>
      <c r="D141" s="117">
        <f>IF(B141="","",IFERROR(B141/INDEX($B$2:$B$800,MATCH(DATE(YEAR(A141)-1,12,1),$A$2:$A$800,0))-1,""))</f>
        <v/>
      </c>
      <c r="E141" s="117">
        <f>IF(B141="","",IFERROR(B141/INDEX($B$2:$B$800,MATCH(DATE(YEAR(A141)-1,MONTH(A141),1),$A$2:$A$800,0))-1,""))</f>
        <v/>
      </c>
    </row>
    <row r="142">
      <c r="A142" s="116" t="n">
        <v>38808</v>
      </c>
      <c r="B142" s="47" t="n">
        <v>330.501</v>
      </c>
      <c r="C142" s="117">
        <f>IF(OR(B142="",B141=""),"",B142/B141-1)</f>
        <v/>
      </c>
      <c r="D142" s="117">
        <f>IF(B142="","",IFERROR(B142/INDEX($B$2:$B$800,MATCH(DATE(YEAR(A142)-1,12,1),$A$2:$A$800,0))-1,""))</f>
        <v/>
      </c>
      <c r="E142" s="117">
        <f>IF(B142="","",IFERROR(B142/INDEX($B$2:$B$800,MATCH(DATE(YEAR(A142)-1,MONTH(A142),1),$A$2:$A$800,0))-1,""))</f>
        <v/>
      </c>
    </row>
    <row r="143">
      <c r="A143" s="116" t="n">
        <v>38838</v>
      </c>
      <c r="B143" s="47" t="n">
        <v>334.867</v>
      </c>
      <c r="C143" s="117">
        <f>IF(OR(B143="",B142=""),"",B143/B142-1)</f>
        <v/>
      </c>
      <c r="D143" s="117">
        <f>IF(B143="","",IFERROR(B143/INDEX($B$2:$B$800,MATCH(DATE(YEAR(A143)-1,12,1),$A$2:$A$800,0))-1,""))</f>
        <v/>
      </c>
      <c r="E143" s="117">
        <f>IF(B143="","",IFERROR(B143/INDEX($B$2:$B$800,MATCH(DATE(YEAR(A143)-1,MONTH(A143),1),$A$2:$A$800,0))-1,""))</f>
        <v/>
      </c>
    </row>
    <row r="144">
      <c r="A144" s="116" t="n">
        <v>38869</v>
      </c>
      <c r="B144" s="47" t="n">
        <v>337.892</v>
      </c>
      <c r="C144" s="117">
        <f>IF(OR(B144="",B143=""),"",B144/B143-1)</f>
        <v/>
      </c>
      <c r="D144" s="117">
        <f>IF(B144="","",IFERROR(B144/INDEX($B$2:$B$800,MATCH(DATE(YEAR(A144)-1,12,1),$A$2:$A$800,0))-1,""))</f>
        <v/>
      </c>
      <c r="E144" s="117">
        <f>IF(B144="","",IFERROR(B144/INDEX($B$2:$B$800,MATCH(DATE(YEAR(A144)-1,MONTH(A144),1),$A$2:$A$800,0))-1,""))</f>
        <v/>
      </c>
    </row>
    <row r="145">
      <c r="A145" s="116" t="n">
        <v>38899</v>
      </c>
      <c r="B145" s="47" t="n">
        <v>339.484</v>
      </c>
      <c r="C145" s="117">
        <f>IF(OR(B145="",B144=""),"",B145/B144-1)</f>
        <v/>
      </c>
      <c r="D145" s="117">
        <f>IF(B145="","",IFERROR(B145/INDEX($B$2:$B$800,MATCH(DATE(YEAR(A145)-1,12,1),$A$2:$A$800,0))-1,""))</f>
        <v/>
      </c>
      <c r="E145" s="117">
        <f>IF(B145="","",IFERROR(B145/INDEX($B$2:$B$800,MATCH(DATE(YEAR(A145)-1,MONTH(A145),1),$A$2:$A$800,0))-1,""))</f>
        <v/>
      </c>
    </row>
    <row r="146">
      <c r="A146" s="116" t="n">
        <v>38930</v>
      </c>
      <c r="B146" s="47" t="n">
        <v>340.283</v>
      </c>
      <c r="C146" s="117">
        <f>IF(OR(B146="",B145=""),"",B146/B145-1)</f>
        <v/>
      </c>
      <c r="D146" s="117">
        <f>IF(B146="","",IFERROR(B146/INDEX($B$2:$B$800,MATCH(DATE(YEAR(A146)-1,12,1),$A$2:$A$800,0))-1,""))</f>
        <v/>
      </c>
      <c r="E146" s="117">
        <f>IF(B146="","",IFERROR(B146/INDEX($B$2:$B$800,MATCH(DATE(YEAR(A146)-1,MONTH(A146),1),$A$2:$A$800,0))-1,""))</f>
        <v/>
      </c>
    </row>
    <row r="147">
      <c r="A147" s="116" t="n">
        <v>38961</v>
      </c>
      <c r="B147" s="47" t="n">
        <v>340.67</v>
      </c>
      <c r="C147" s="117">
        <f>IF(OR(B147="",B146=""),"",B147/B146-1)</f>
        <v/>
      </c>
      <c r="D147" s="117">
        <f>IF(B147="","",IFERROR(B147/INDEX($B$2:$B$800,MATCH(DATE(YEAR(A147)-1,12,1),$A$2:$A$800,0))-1,""))</f>
        <v/>
      </c>
      <c r="E147" s="117">
        <f>IF(B147="","",IFERROR(B147/INDEX($B$2:$B$800,MATCH(DATE(YEAR(A147)-1,MONTH(A147),1),$A$2:$A$800,0))-1,""))</f>
        <v/>
      </c>
    </row>
    <row r="148">
      <c r="A148" s="116" t="n">
        <v>38991</v>
      </c>
      <c r="B148" s="47" t="n">
        <v>341.369</v>
      </c>
      <c r="C148" s="117">
        <f>IF(OR(B148="",B147=""),"",B148/B147-1)</f>
        <v/>
      </c>
      <c r="D148" s="117">
        <f>IF(B148="","",IFERROR(B148/INDEX($B$2:$B$800,MATCH(DATE(YEAR(A148)-1,12,1),$A$2:$A$800,0))-1,""))</f>
        <v/>
      </c>
      <c r="E148" s="117">
        <f>IF(B148="","",IFERROR(B148/INDEX($B$2:$B$800,MATCH(DATE(YEAR(A148)-1,MONTH(A148),1),$A$2:$A$800,0))-1,""))</f>
        <v/>
      </c>
    </row>
    <row r="149">
      <c r="A149" s="116" t="n">
        <v>39022</v>
      </c>
      <c r="B149" s="47" t="n">
        <v>342.159</v>
      </c>
      <c r="C149" s="117">
        <f>IF(OR(B149="",B148=""),"",B149/B148-1)</f>
        <v/>
      </c>
      <c r="D149" s="117">
        <f>IF(B149="","",IFERROR(B149/INDEX($B$2:$B$800,MATCH(DATE(YEAR(A149)-1,12,1),$A$2:$A$800,0))-1,""))</f>
        <v/>
      </c>
      <c r="E149" s="117">
        <f>IF(B149="","",IFERROR(B149/INDEX($B$2:$B$800,MATCH(DATE(YEAR(A149)-1,MONTH(A149),1),$A$2:$A$800,0))-1,""))</f>
        <v/>
      </c>
    </row>
    <row r="150">
      <c r="A150" s="116" t="n">
        <v>39052</v>
      </c>
      <c r="B150" s="47" t="n">
        <v>343.401</v>
      </c>
      <c r="C150" s="117">
        <f>IF(OR(B150="",B149=""),"",B150/B149-1)</f>
        <v/>
      </c>
      <c r="D150" s="117">
        <f>IF(B150="","",IFERROR(B150/INDEX($B$2:$B$800,MATCH(DATE(YEAR(A150)-1,12,1),$A$2:$A$800,0))-1,""))</f>
        <v/>
      </c>
      <c r="E150" s="117">
        <f>IF(B150="","",IFERROR(B150/INDEX($B$2:$B$800,MATCH(DATE(YEAR(A150)-1,MONTH(A150),1),$A$2:$A$800,0))-1,""))</f>
        <v/>
      </c>
    </row>
    <row r="151">
      <c r="A151" s="116" t="n">
        <v>39083</v>
      </c>
      <c r="B151" s="47" t="n">
        <v>344.943</v>
      </c>
      <c r="C151" s="117">
        <f>IF(OR(B151="",B150=""),"",B151/B150-1)</f>
        <v/>
      </c>
      <c r="D151" s="117">
        <f>IF(B151="","",IFERROR(B151/INDEX($B$2:$B$800,MATCH(DATE(YEAR(A151)-1,12,1),$A$2:$A$800,0))-1,""))</f>
        <v/>
      </c>
      <c r="E151" s="117">
        <f>IF(B151="","",IFERROR(B151/INDEX($B$2:$B$800,MATCH(DATE(YEAR(A151)-1,MONTH(A151),1),$A$2:$A$800,0))-1,""))</f>
        <v/>
      </c>
    </row>
    <row r="152">
      <c r="A152" s="116" t="n">
        <v>39114</v>
      </c>
      <c r="B152" s="47" t="n">
        <v>345.682</v>
      </c>
      <c r="C152" s="117">
        <f>IF(OR(B152="",B151=""),"",B152/B151-1)</f>
        <v/>
      </c>
      <c r="D152" s="117">
        <f>IF(B152="","",IFERROR(B152/INDEX($B$2:$B$800,MATCH(DATE(YEAR(A152)-1,12,1),$A$2:$A$800,0))-1,""))</f>
        <v/>
      </c>
      <c r="E152" s="117">
        <f>IF(B152="","",IFERROR(B152/INDEX($B$2:$B$800,MATCH(DATE(YEAR(A152)-1,MONTH(A152),1),$A$2:$A$800,0))-1,""))</f>
        <v/>
      </c>
    </row>
    <row r="153">
      <c r="A153" s="116" t="n">
        <v>39142</v>
      </c>
      <c r="B153" s="47" t="n">
        <v>346.617</v>
      </c>
      <c r="C153" s="117">
        <f>IF(OR(B153="",B152=""),"",B153/B152-1)</f>
        <v/>
      </c>
      <c r="D153" s="117">
        <f>IF(B153="","",IFERROR(B153/INDEX($B$2:$B$800,MATCH(DATE(YEAR(A153)-1,12,1),$A$2:$A$800,0))-1,""))</f>
        <v/>
      </c>
      <c r="E153" s="117">
        <f>IF(B153="","",IFERROR(B153/INDEX($B$2:$B$800,MATCH(DATE(YEAR(A153)-1,MONTH(A153),1),$A$2:$A$800,0))-1,""))</f>
        <v/>
      </c>
    </row>
    <row r="154">
      <c r="A154" s="116" t="n">
        <v>39173</v>
      </c>
      <c r="B154" s="47" t="n">
        <v>348.194</v>
      </c>
      <c r="C154" s="117">
        <f>IF(OR(B154="",B153=""),"",B154/B153-1)</f>
        <v/>
      </c>
      <c r="D154" s="117">
        <f>IF(B154="","",IFERROR(B154/INDEX($B$2:$B$800,MATCH(DATE(YEAR(A154)-1,12,1),$A$2:$A$800,0))-1,""))</f>
        <v/>
      </c>
      <c r="E154" s="117">
        <f>IF(B154="","",IFERROR(B154/INDEX($B$2:$B$800,MATCH(DATE(YEAR(A154)-1,MONTH(A154),1),$A$2:$A$800,0))-1,""))</f>
        <v/>
      </c>
    </row>
    <row r="155">
      <c r="A155" s="116" t="n">
        <v>39203</v>
      </c>
      <c r="B155" s="47" t="n">
        <v>352.204</v>
      </c>
      <c r="C155" s="117">
        <f>IF(OR(B155="",B154=""),"",B155/B154-1)</f>
        <v/>
      </c>
      <c r="D155" s="117">
        <f>IF(B155="","",IFERROR(B155/INDEX($B$2:$B$800,MATCH(DATE(YEAR(A155)-1,12,1),$A$2:$A$800,0))-1,""))</f>
        <v/>
      </c>
      <c r="E155" s="117">
        <f>IF(B155="","",IFERROR(B155/INDEX($B$2:$B$800,MATCH(DATE(YEAR(A155)-1,MONTH(A155),1),$A$2:$A$800,0))-1,""))</f>
        <v/>
      </c>
    </row>
    <row r="156">
      <c r="A156" s="116" t="n">
        <v>39234</v>
      </c>
      <c r="B156" s="47" t="n">
        <v>355.456</v>
      </c>
      <c r="C156" s="117">
        <f>IF(OR(B156="",B155=""),"",B156/B155-1)</f>
        <v/>
      </c>
      <c r="D156" s="117">
        <f>IF(B156="","",IFERROR(B156/INDEX($B$2:$B$800,MATCH(DATE(YEAR(A156)-1,12,1),$A$2:$A$800,0))-1,""))</f>
        <v/>
      </c>
      <c r="E156" s="117">
        <f>IF(B156="","",IFERROR(B156/INDEX($B$2:$B$800,MATCH(DATE(YEAR(A156)-1,MONTH(A156),1),$A$2:$A$800,0))-1,""))</f>
        <v/>
      </c>
    </row>
    <row r="157">
      <c r="A157" s="116" t="n">
        <v>39264</v>
      </c>
      <c r="B157" s="47" t="n">
        <v>356.545</v>
      </c>
      <c r="C157" s="117">
        <f>IF(OR(B157="",B156=""),"",B157/B156-1)</f>
        <v/>
      </c>
      <c r="D157" s="117">
        <f>IF(B157="","",IFERROR(B157/INDEX($B$2:$B$800,MATCH(DATE(YEAR(A157)-1,12,1),$A$2:$A$800,0))-1,""))</f>
        <v/>
      </c>
      <c r="E157" s="117">
        <f>IF(B157="","",IFERROR(B157/INDEX($B$2:$B$800,MATCH(DATE(YEAR(A157)-1,MONTH(A157),1),$A$2:$A$800,0))-1,""))</f>
        <v/>
      </c>
    </row>
    <row r="158">
      <c r="A158" s="116" t="n">
        <v>39295</v>
      </c>
      <c r="B158" s="47" t="n">
        <v>357.467</v>
      </c>
      <c r="C158" s="117">
        <f>IF(OR(B158="",B157=""),"",B158/B157-1)</f>
        <v/>
      </c>
      <c r="D158" s="117">
        <f>IF(B158="","",IFERROR(B158/INDEX($B$2:$B$800,MATCH(DATE(YEAR(A158)-1,12,1),$A$2:$A$800,0))-1,""))</f>
        <v/>
      </c>
      <c r="E158" s="117">
        <f>IF(B158="","",IFERROR(B158/INDEX($B$2:$B$800,MATCH(DATE(YEAR(A158)-1,MONTH(A158),1),$A$2:$A$800,0))-1,""))</f>
        <v/>
      </c>
    </row>
    <row r="159">
      <c r="A159" s="116" t="n">
        <v>39326</v>
      </c>
      <c r="B159" s="47" t="n">
        <v>359.276</v>
      </c>
      <c r="C159" s="117">
        <f>IF(OR(B159="",B158=""),"",B159/B158-1)</f>
        <v/>
      </c>
      <c r="D159" s="117">
        <f>IF(B159="","",IFERROR(B159/INDEX($B$2:$B$800,MATCH(DATE(YEAR(A159)-1,12,1),$A$2:$A$800,0))-1,""))</f>
        <v/>
      </c>
      <c r="E159" s="117">
        <f>IF(B159="","",IFERROR(B159/INDEX($B$2:$B$800,MATCH(DATE(YEAR(A159)-1,MONTH(A159),1),$A$2:$A$800,0))-1,""))</f>
        <v/>
      </c>
    </row>
    <row r="160">
      <c r="A160" s="116" t="n">
        <v>39356</v>
      </c>
      <c r="B160" s="47" t="n">
        <v>361.102</v>
      </c>
      <c r="C160" s="117">
        <f>IF(OR(B160="",B159=""),"",B160/B159-1)</f>
        <v/>
      </c>
      <c r="D160" s="117">
        <f>IF(B160="","",IFERROR(B160/INDEX($B$2:$B$800,MATCH(DATE(YEAR(A160)-1,12,1),$A$2:$A$800,0))-1,""))</f>
        <v/>
      </c>
      <c r="E160" s="117">
        <f>IF(B160="","",IFERROR(B160/INDEX($B$2:$B$800,MATCH(DATE(YEAR(A160)-1,MONTH(A160),1),$A$2:$A$800,0))-1,""))</f>
        <v/>
      </c>
    </row>
    <row r="161">
      <c r="A161" s="116" t="n">
        <v>39387</v>
      </c>
      <c r="B161" s="47" t="n">
        <v>362.403</v>
      </c>
      <c r="C161" s="117">
        <f>IF(OR(B161="",B160=""),"",B161/B160-1)</f>
        <v/>
      </c>
      <c r="D161" s="117">
        <f>IF(B161="","",IFERROR(B161/INDEX($B$2:$B$800,MATCH(DATE(YEAR(A161)-1,12,1),$A$2:$A$800,0))-1,""))</f>
        <v/>
      </c>
      <c r="E161" s="117">
        <f>IF(B161="","",IFERROR(B161/INDEX($B$2:$B$800,MATCH(DATE(YEAR(A161)-1,MONTH(A161),1),$A$2:$A$800,0))-1,""))</f>
        <v/>
      </c>
    </row>
    <row r="162">
      <c r="A162" s="116" t="n">
        <v>39417</v>
      </c>
      <c r="B162" s="47" t="n">
        <v>364.525</v>
      </c>
      <c r="C162" s="117">
        <f>IF(OR(B162="",B161=""),"",B162/B161-1)</f>
        <v/>
      </c>
      <c r="D162" s="117">
        <f>IF(B162="","",IFERROR(B162/INDEX($B$2:$B$800,MATCH(DATE(YEAR(A162)-1,12,1),$A$2:$A$800,0))-1,""))</f>
        <v/>
      </c>
      <c r="E162" s="117">
        <f>IF(B162="","",IFERROR(B162/INDEX($B$2:$B$800,MATCH(DATE(YEAR(A162)-1,MONTH(A162),1),$A$2:$A$800,0))-1,""))</f>
        <v/>
      </c>
    </row>
    <row r="163">
      <c r="A163" s="116" t="n">
        <v>39448</v>
      </c>
      <c r="B163" s="47" t="n">
        <v>365.906</v>
      </c>
      <c r="C163" s="117">
        <f>IF(OR(B163="",B162=""),"",B163/B162-1)</f>
        <v/>
      </c>
      <c r="D163" s="117">
        <f>IF(B163="","",IFERROR(B163/INDEX($B$2:$B$800,MATCH(DATE(YEAR(A163)-1,12,1),$A$2:$A$800,0))-1,""))</f>
        <v/>
      </c>
      <c r="E163" s="117">
        <f>IF(B163="","",IFERROR(B163/INDEX($B$2:$B$800,MATCH(DATE(YEAR(A163)-1,MONTH(A163),1),$A$2:$A$800,0))-1,""))</f>
        <v/>
      </c>
    </row>
    <row r="164">
      <c r="A164" s="116" t="n">
        <v>39479</v>
      </c>
      <c r="B164" s="47" t="n">
        <v>367.382</v>
      </c>
      <c r="C164" s="117">
        <f>IF(OR(B164="",B163=""),"",B164/B163-1)</f>
        <v/>
      </c>
      <c r="D164" s="117">
        <f>IF(B164="","",IFERROR(B164/INDEX($B$2:$B$800,MATCH(DATE(YEAR(A164)-1,12,1),$A$2:$A$800,0))-1,""))</f>
        <v/>
      </c>
      <c r="E164" s="117">
        <f>IF(B164="","",IFERROR(B164/INDEX($B$2:$B$800,MATCH(DATE(YEAR(A164)-1,MONTH(A164),1),$A$2:$A$800,0))-1,""))</f>
        <v/>
      </c>
    </row>
    <row r="165">
      <c r="A165" s="116" t="n">
        <v>39508</v>
      </c>
      <c r="B165" s="47" t="n">
        <v>369.812</v>
      </c>
      <c r="C165" s="117">
        <f>IF(OR(B165="",B164=""),"",B165/B164-1)</f>
        <v/>
      </c>
      <c r="D165" s="117">
        <f>IF(B165="","",IFERROR(B165/INDEX($B$2:$B$800,MATCH(DATE(YEAR(A165)-1,12,1),$A$2:$A$800,0))-1,""))</f>
        <v/>
      </c>
      <c r="E165" s="117">
        <f>IF(B165="","",IFERROR(B165/INDEX($B$2:$B$800,MATCH(DATE(YEAR(A165)-1,MONTH(A165),1),$A$2:$A$800,0))-1,""))</f>
        <v/>
      </c>
    </row>
    <row r="166">
      <c r="A166" s="116" t="n">
        <v>39539</v>
      </c>
      <c r="B166" s="47" t="n">
        <v>373.031</v>
      </c>
      <c r="C166" s="117">
        <f>IF(OR(B166="",B165=""),"",B166/B165-1)</f>
        <v/>
      </c>
      <c r="D166" s="117">
        <f>IF(B166="","",IFERROR(B166/INDEX($B$2:$B$800,MATCH(DATE(YEAR(A166)-1,12,1),$A$2:$A$800,0))-1,""))</f>
        <v/>
      </c>
      <c r="E166" s="117">
        <f>IF(B166="","",IFERROR(B166/INDEX($B$2:$B$800,MATCH(DATE(YEAR(A166)-1,MONTH(A166),1),$A$2:$A$800,0))-1,""))</f>
        <v/>
      </c>
    </row>
    <row r="167">
      <c r="A167" s="116" t="n">
        <v>39569</v>
      </c>
      <c r="B167" s="47" t="n">
        <v>380.582</v>
      </c>
      <c r="C167" s="117">
        <f>IF(OR(B167="",B166=""),"",B167/B166-1)</f>
        <v/>
      </c>
      <c r="D167" s="117">
        <f>IF(B167="","",IFERROR(B167/INDEX($B$2:$B$800,MATCH(DATE(YEAR(A167)-1,12,1),$A$2:$A$800,0))-1,""))</f>
        <v/>
      </c>
      <c r="E167" s="117">
        <f>IF(B167="","",IFERROR(B167/INDEX($B$2:$B$800,MATCH(DATE(YEAR(A167)-1,MONTH(A167),1),$A$2:$A$800,0))-1,""))</f>
        <v/>
      </c>
    </row>
    <row r="168">
      <c r="A168" s="116" t="n">
        <v>39600</v>
      </c>
      <c r="B168" s="47" t="n">
        <v>387.906</v>
      </c>
      <c r="C168" s="117">
        <f>IF(OR(B168="",B167=""),"",B168/B167-1)</f>
        <v/>
      </c>
      <c r="D168" s="117">
        <f>IF(B168="","",IFERROR(B168/INDEX($B$2:$B$800,MATCH(DATE(YEAR(A168)-1,12,1),$A$2:$A$800,0))-1,""))</f>
        <v/>
      </c>
      <c r="E168" s="117">
        <f>IF(B168="","",IFERROR(B168/INDEX($B$2:$B$800,MATCH(DATE(YEAR(A168)-1,MONTH(A168),1),$A$2:$A$800,0))-1,""))</f>
        <v/>
      </c>
    </row>
    <row r="169">
      <c r="A169" s="116" t="n">
        <v>39630</v>
      </c>
      <c r="B169" s="47" t="n">
        <v>393.556</v>
      </c>
      <c r="C169" s="117">
        <f>IF(OR(B169="",B168=""),"",B169/B168-1)</f>
        <v/>
      </c>
      <c r="D169" s="117">
        <f>IF(B169="","",IFERROR(B169/INDEX($B$2:$B$800,MATCH(DATE(YEAR(A169)-1,12,1),$A$2:$A$800,0))-1,""))</f>
        <v/>
      </c>
      <c r="E169" s="117">
        <f>IF(B169="","",IFERROR(B169/INDEX($B$2:$B$800,MATCH(DATE(YEAR(A169)-1,MONTH(A169),1),$A$2:$A$800,0))-1,""))</f>
        <v/>
      </c>
    </row>
    <row r="170">
      <c r="A170" s="116" t="n">
        <v>39661</v>
      </c>
      <c r="B170" s="47" t="n">
        <v>398.202</v>
      </c>
      <c r="C170" s="117">
        <f>IF(OR(B170="",B169=""),"",B170/B169-1)</f>
        <v/>
      </c>
      <c r="D170" s="117">
        <f>IF(B170="","",IFERROR(B170/INDEX($B$2:$B$800,MATCH(DATE(YEAR(A170)-1,12,1),$A$2:$A$800,0))-1,""))</f>
        <v/>
      </c>
      <c r="E170" s="117">
        <f>IF(B170="","",IFERROR(B170/INDEX($B$2:$B$800,MATCH(DATE(YEAR(A170)-1,MONTH(A170),1),$A$2:$A$800,0))-1,""))</f>
        <v/>
      </c>
    </row>
    <row r="171">
      <c r="A171" s="116" t="n">
        <v>39692</v>
      </c>
      <c r="B171" s="47" t="n">
        <v>401.975</v>
      </c>
      <c r="C171" s="117">
        <f>IF(OR(B171="",B170=""),"",B171/B170-1)</f>
        <v/>
      </c>
      <c r="D171" s="117">
        <f>IF(B171="","",IFERROR(B171/INDEX($B$2:$B$800,MATCH(DATE(YEAR(A171)-1,12,1),$A$2:$A$800,0))-1,""))</f>
        <v/>
      </c>
      <c r="E171" s="117">
        <f>IF(B171="","",IFERROR(B171/INDEX($B$2:$B$800,MATCH(DATE(YEAR(A171)-1,MONTH(A171),1),$A$2:$A$800,0))-1,""))</f>
        <v/>
      </c>
    </row>
    <row r="172">
      <c r="A172" s="116" t="n">
        <v>39722</v>
      </c>
      <c r="B172" s="47" t="n">
        <v>405.09</v>
      </c>
      <c r="C172" s="117">
        <f>IF(OR(B172="",B171=""),"",B172/B171-1)</f>
        <v/>
      </c>
      <c r="D172" s="117">
        <f>IF(B172="","",IFERROR(B172/INDEX($B$2:$B$800,MATCH(DATE(YEAR(A172)-1,12,1),$A$2:$A$800,0))-1,""))</f>
        <v/>
      </c>
      <c r="E172" s="117">
        <f>IF(B172="","",IFERROR(B172/INDEX($B$2:$B$800,MATCH(DATE(YEAR(A172)-1,MONTH(A172),1),$A$2:$A$800,0))-1,""))</f>
        <v/>
      </c>
    </row>
    <row r="173">
      <c r="A173" s="116" t="n">
        <v>39753</v>
      </c>
      <c r="B173" s="47" t="n">
        <v>407.109</v>
      </c>
      <c r="C173" s="117">
        <f>IF(OR(B173="",B172=""),"",B173/B172-1)</f>
        <v/>
      </c>
      <c r="D173" s="117">
        <f>IF(B173="","",IFERROR(B173/INDEX($B$2:$B$800,MATCH(DATE(YEAR(A173)-1,12,1),$A$2:$A$800,0))-1,""))</f>
        <v/>
      </c>
      <c r="E173" s="117">
        <f>IF(B173="","",IFERROR(B173/INDEX($B$2:$B$800,MATCH(DATE(YEAR(A173)-1,MONTH(A173),1),$A$2:$A$800,0))-1,""))</f>
        <v/>
      </c>
    </row>
    <row r="174">
      <c r="A174" s="116" t="n">
        <v>39783</v>
      </c>
      <c r="B174" s="47" t="n">
        <v>407.807</v>
      </c>
      <c r="C174" s="117">
        <f>IF(OR(B174="",B173=""),"",B174/B173-1)</f>
        <v/>
      </c>
      <c r="D174" s="117">
        <f>IF(B174="","",IFERROR(B174/INDEX($B$2:$B$800,MATCH(DATE(YEAR(A174)-1,12,1),$A$2:$A$800,0))-1,""))</f>
        <v/>
      </c>
      <c r="E174" s="117">
        <f>IF(B174="","",IFERROR(B174/INDEX($B$2:$B$800,MATCH(DATE(YEAR(A174)-1,MONTH(A174),1),$A$2:$A$800,0))-1,""))</f>
        <v/>
      </c>
    </row>
    <row r="175">
      <c r="A175" s="116" t="n">
        <v>39814</v>
      </c>
      <c r="B175" s="47" t="n">
        <v>409.166</v>
      </c>
      <c r="C175" s="117">
        <f>IF(OR(B175="",B174=""),"",B175/B174-1)</f>
        <v/>
      </c>
      <c r="D175" s="117">
        <f>IF(B175="","",IFERROR(B175/INDEX($B$2:$B$800,MATCH(DATE(YEAR(A175)-1,12,1),$A$2:$A$800,0))-1,""))</f>
        <v/>
      </c>
      <c r="E175" s="117">
        <f>IF(B175="","",IFERROR(B175/INDEX($B$2:$B$800,MATCH(DATE(YEAR(A175)-1,MONTH(A175),1),$A$2:$A$800,0))-1,""))</f>
        <v/>
      </c>
    </row>
    <row r="176">
      <c r="A176" s="116" t="n">
        <v>39845</v>
      </c>
      <c r="B176" s="47" t="n">
        <v>410.262</v>
      </c>
      <c r="C176" s="117">
        <f>IF(OR(B176="",B175=""),"",B176/B175-1)</f>
        <v/>
      </c>
      <c r="D176" s="117">
        <f>IF(B176="","",IFERROR(B176/INDEX($B$2:$B$800,MATCH(DATE(YEAR(A176)-1,12,1),$A$2:$A$800,0))-1,""))</f>
        <v/>
      </c>
      <c r="E176" s="117">
        <f>IF(B176="","",IFERROR(B176/INDEX($B$2:$B$800,MATCH(DATE(YEAR(A176)-1,MONTH(A176),1),$A$2:$A$800,0))-1,""))</f>
        <v/>
      </c>
    </row>
    <row r="177">
      <c r="A177" s="116" t="n">
        <v>39873</v>
      </c>
      <c r="B177" s="47" t="n">
        <v>409.216</v>
      </c>
      <c r="C177" s="117">
        <f>IF(OR(B177="",B176=""),"",B177/B176-1)</f>
        <v/>
      </c>
      <c r="D177" s="117">
        <f>IF(B177="","",IFERROR(B177/INDEX($B$2:$B$800,MATCH(DATE(YEAR(A177)-1,12,1),$A$2:$A$800,0))-1,""))</f>
        <v/>
      </c>
      <c r="E177" s="117">
        <f>IF(B177="","",IFERROR(B177/INDEX($B$2:$B$800,MATCH(DATE(YEAR(A177)-1,MONTH(A177),1),$A$2:$A$800,0))-1,""))</f>
        <v/>
      </c>
    </row>
    <row r="178">
      <c r="A178" s="116" t="n">
        <v>39904</v>
      </c>
      <c r="B178" s="47" t="n">
        <v>409.042</v>
      </c>
      <c r="C178" s="117">
        <f>IF(OR(B178="",B177=""),"",B178/B177-1)</f>
        <v/>
      </c>
      <c r="D178" s="117">
        <f>IF(B178="","",IFERROR(B178/INDEX($B$2:$B$800,MATCH(DATE(YEAR(A178)-1,12,1),$A$2:$A$800,0))-1,""))</f>
        <v/>
      </c>
      <c r="E178" s="117">
        <f>IF(B178="","",IFERROR(B178/INDEX($B$2:$B$800,MATCH(DATE(YEAR(A178)-1,MONTH(A178),1),$A$2:$A$800,0))-1,""))</f>
        <v/>
      </c>
    </row>
    <row r="179">
      <c r="A179" s="116" t="n">
        <v>39934</v>
      </c>
      <c r="B179" s="47" t="n">
        <v>414.742</v>
      </c>
      <c r="C179" s="117">
        <f>IF(OR(B179="",B178=""),"",B179/B178-1)</f>
        <v/>
      </c>
      <c r="D179" s="117">
        <f>IF(B179="","",IFERROR(B179/INDEX($B$2:$B$800,MATCH(DATE(YEAR(A179)-1,12,1),$A$2:$A$800,0))-1,""))</f>
        <v/>
      </c>
      <c r="E179" s="117">
        <f>IF(B179="","",IFERROR(B179/INDEX($B$2:$B$800,MATCH(DATE(YEAR(A179)-1,MONTH(A179),1),$A$2:$A$800,0))-1,""))</f>
        <v/>
      </c>
    </row>
    <row r="180">
      <c r="A180" s="116" t="n">
        <v>39965</v>
      </c>
      <c r="B180" s="47" t="n">
        <v>417.657</v>
      </c>
      <c r="C180" s="117">
        <f>IF(OR(B180="",B179=""),"",B180/B179-1)</f>
        <v/>
      </c>
      <c r="D180" s="117">
        <f>IF(B180="","",IFERROR(B180/INDEX($B$2:$B$800,MATCH(DATE(YEAR(A180)-1,12,1),$A$2:$A$800,0))-1,""))</f>
        <v/>
      </c>
      <c r="E180" s="117">
        <f>IF(B180="","",IFERROR(B180/INDEX($B$2:$B$800,MATCH(DATE(YEAR(A180)-1,MONTH(A180),1),$A$2:$A$800,0))-1,""))</f>
        <v/>
      </c>
    </row>
    <row r="181">
      <c r="A181" s="116" t="n">
        <v>39995</v>
      </c>
      <c r="B181" s="47" t="n">
        <v>418.757</v>
      </c>
      <c r="C181" s="117">
        <f>IF(OR(B181="",B180=""),"",B181/B180-1)</f>
        <v/>
      </c>
      <c r="D181" s="117">
        <f>IF(B181="","",IFERROR(B181/INDEX($B$2:$B$800,MATCH(DATE(YEAR(A181)-1,12,1),$A$2:$A$800,0))-1,""))</f>
        <v/>
      </c>
      <c r="E181" s="117">
        <f>IF(B181="","",IFERROR(B181/INDEX($B$2:$B$800,MATCH(DATE(YEAR(A181)-1,MONTH(A181),1),$A$2:$A$800,0))-1,""))</f>
        <v/>
      </c>
    </row>
    <row r="182">
      <c r="A182" s="116" t="n">
        <v>40026</v>
      </c>
      <c r="B182" s="47" t="n">
        <v>418.528</v>
      </c>
      <c r="C182" s="117">
        <f>IF(OR(B182="",B181=""),"",B182/B181-1)</f>
        <v/>
      </c>
      <c r="D182" s="117">
        <f>IF(B182="","",IFERROR(B182/INDEX($B$2:$B$800,MATCH(DATE(YEAR(A182)-1,12,1),$A$2:$A$800,0))-1,""))</f>
        <v/>
      </c>
      <c r="E182" s="117">
        <f>IF(B182="","",IFERROR(B182/INDEX($B$2:$B$800,MATCH(DATE(YEAR(A182)-1,MONTH(A182),1),$A$2:$A$800,0))-1,""))</f>
        <v/>
      </c>
    </row>
    <row r="183">
      <c r="A183" s="116" t="n">
        <v>40057</v>
      </c>
      <c r="B183" s="47" t="n">
        <v>419.147</v>
      </c>
      <c r="C183" s="117">
        <f>IF(OR(B183="",B182=""),"",B183/B182-1)</f>
        <v/>
      </c>
      <c r="D183" s="117">
        <f>IF(B183="","",IFERROR(B183/INDEX($B$2:$B$800,MATCH(DATE(YEAR(A183)-1,12,1),$A$2:$A$800,0))-1,""))</f>
        <v/>
      </c>
      <c r="E183" s="117">
        <f>IF(B183="","",IFERROR(B183/INDEX($B$2:$B$800,MATCH(DATE(YEAR(A183)-1,MONTH(A183),1),$A$2:$A$800,0))-1,""))</f>
        <v/>
      </c>
    </row>
    <row r="184">
      <c r="A184" s="116" t="n">
        <v>40087</v>
      </c>
      <c r="B184" s="47" t="n">
        <v>419.405</v>
      </c>
      <c r="C184" s="117">
        <f>IF(OR(B184="",B183=""),"",B184/B183-1)</f>
        <v/>
      </c>
      <c r="D184" s="117">
        <f>IF(B184="","",IFERROR(B184/INDEX($B$2:$B$800,MATCH(DATE(YEAR(A184)-1,12,1),$A$2:$A$800,0))-1,""))</f>
        <v/>
      </c>
      <c r="E184" s="117">
        <f>IF(B184="","",IFERROR(B184/INDEX($B$2:$B$800,MATCH(DATE(YEAR(A184)-1,MONTH(A184),1),$A$2:$A$800,0))-1,""))</f>
        <v/>
      </c>
    </row>
    <row r="185">
      <c r="A185" s="116" t="n">
        <v>40118</v>
      </c>
      <c r="B185" s="47" t="n">
        <v>420.635</v>
      </c>
      <c r="C185" s="117">
        <f>IF(OR(B185="",B184=""),"",B185/B184-1)</f>
        <v/>
      </c>
      <c r="D185" s="117">
        <f>IF(B185="","",IFERROR(B185/INDEX($B$2:$B$800,MATCH(DATE(YEAR(A185)-1,12,1),$A$2:$A$800,0))-1,""))</f>
        <v/>
      </c>
      <c r="E185" s="117">
        <f>IF(B185="","",IFERROR(B185/INDEX($B$2:$B$800,MATCH(DATE(YEAR(A185)-1,MONTH(A185),1),$A$2:$A$800,0))-1,""))</f>
        <v/>
      </c>
    </row>
    <row r="186">
      <c r="A186" s="116" t="n">
        <v>40148</v>
      </c>
      <c r="B186" s="47" t="n">
        <v>421.051</v>
      </c>
      <c r="C186" s="117">
        <f>IF(OR(B186="",B185=""),"",B186/B185-1)</f>
        <v/>
      </c>
      <c r="D186" s="117">
        <f>IF(B186="","",IFERROR(B186/INDEX($B$2:$B$800,MATCH(DATE(YEAR(A186)-1,12,1),$A$2:$A$800,0))-1,""))</f>
        <v/>
      </c>
      <c r="E186" s="117">
        <f>IF(B186="","",IFERROR(B186/INDEX($B$2:$B$800,MATCH(DATE(YEAR(A186)-1,MONTH(A186),1),$A$2:$A$800,0))-1,""))</f>
        <v/>
      </c>
    </row>
    <row r="187">
      <c r="A187" s="116" t="n">
        <v>40179</v>
      </c>
      <c r="B187" s="47" t="n">
        <v>423.74</v>
      </c>
      <c r="C187" s="117">
        <f>IF(OR(B187="",B186=""),"",B187/B186-1)</f>
        <v/>
      </c>
      <c r="D187" s="117">
        <f>IF(B187="","",IFERROR(B187/INDEX($B$2:$B$800,MATCH(DATE(YEAR(A187)-1,12,1),$A$2:$A$800,0))-1,""))</f>
        <v/>
      </c>
      <c r="E187" s="117">
        <f>IF(B187="","",IFERROR(B187/INDEX($B$2:$B$800,MATCH(DATE(YEAR(A187)-1,MONTH(A187),1),$A$2:$A$800,0))-1,""))</f>
        <v/>
      </c>
    </row>
    <row r="188">
      <c r="A188" s="116" t="n">
        <v>40210</v>
      </c>
      <c r="B188" s="47" t="n">
        <v>425.268</v>
      </c>
      <c r="C188" s="117">
        <f>IF(OR(B188="",B187=""),"",B188/B187-1)</f>
        <v/>
      </c>
      <c r="D188" s="117">
        <f>IF(B188="","",IFERROR(B188/INDEX($B$2:$B$800,MATCH(DATE(YEAR(A188)-1,12,1),$A$2:$A$800,0))-1,""))</f>
        <v/>
      </c>
      <c r="E188" s="117">
        <f>IF(B188="","",IFERROR(B188/INDEX($B$2:$B$800,MATCH(DATE(YEAR(A188)-1,MONTH(A188),1),$A$2:$A$800,0))-1,""))</f>
        <v/>
      </c>
    </row>
    <row r="189">
      <c r="A189" s="116" t="n">
        <v>40238</v>
      </c>
      <c r="B189" s="47" t="n">
        <v>428.476</v>
      </c>
      <c r="C189" s="117">
        <f>IF(OR(B189="",B188=""),"",B189/B188-1)</f>
        <v/>
      </c>
      <c r="D189" s="117">
        <f>IF(B189="","",IFERROR(B189/INDEX($B$2:$B$800,MATCH(DATE(YEAR(A189)-1,12,1),$A$2:$A$800,0))-1,""))</f>
        <v/>
      </c>
      <c r="E189" s="117">
        <f>IF(B189="","",IFERROR(B189/INDEX($B$2:$B$800,MATCH(DATE(YEAR(A189)-1,MONTH(A189),1),$A$2:$A$800,0))-1,""))</f>
        <v/>
      </c>
    </row>
    <row r="190">
      <c r="A190" s="116" t="n">
        <v>40269</v>
      </c>
      <c r="B190" s="47" t="n">
        <v>432.079</v>
      </c>
      <c r="C190" s="117">
        <f>IF(OR(B190="",B189=""),"",B190/B189-1)</f>
        <v/>
      </c>
      <c r="D190" s="117">
        <f>IF(B190="","",IFERROR(B190/INDEX($B$2:$B$800,MATCH(DATE(YEAR(A190)-1,12,1),$A$2:$A$800,0))-1,""))</f>
        <v/>
      </c>
      <c r="E190" s="117">
        <f>IF(B190="","",IFERROR(B190/INDEX($B$2:$B$800,MATCH(DATE(YEAR(A190)-1,MONTH(A190),1),$A$2:$A$800,0))-1,""))</f>
        <v/>
      </c>
    </row>
    <row r="191">
      <c r="A191" s="116" t="n">
        <v>40299</v>
      </c>
      <c r="B191" s="47" t="n">
        <v>439.914</v>
      </c>
      <c r="C191" s="117">
        <f>IF(OR(B191="",B190=""),"",B191/B190-1)</f>
        <v/>
      </c>
      <c r="D191" s="117">
        <f>IF(B191="","",IFERROR(B191/INDEX($B$2:$B$800,MATCH(DATE(YEAR(A191)-1,12,1),$A$2:$A$800,0))-1,""))</f>
        <v/>
      </c>
      <c r="E191" s="117">
        <f>IF(B191="","",IFERROR(B191/INDEX($B$2:$B$800,MATCH(DATE(YEAR(A191)-1,MONTH(A191),1),$A$2:$A$800,0))-1,""))</f>
        <v/>
      </c>
    </row>
    <row r="192">
      <c r="A192" s="116" t="n">
        <v>40330</v>
      </c>
      <c r="B192" s="47" t="n">
        <v>444.718</v>
      </c>
      <c r="C192" s="117">
        <f>IF(OR(B192="",B191=""),"",B192/B191-1)</f>
        <v/>
      </c>
      <c r="D192" s="117">
        <f>IF(B192="","",IFERROR(B192/INDEX($B$2:$B$800,MATCH(DATE(YEAR(A192)-1,12,1),$A$2:$A$800,0))-1,""))</f>
        <v/>
      </c>
      <c r="E192" s="117">
        <f>IF(B192="","",IFERROR(B192/INDEX($B$2:$B$800,MATCH(DATE(YEAR(A192)-1,MONTH(A192),1),$A$2:$A$800,0))-1,""))</f>
        <v/>
      </c>
    </row>
    <row r="193">
      <c r="A193" s="116" t="n">
        <v>40360</v>
      </c>
      <c r="B193" s="47" t="n">
        <v>446.688</v>
      </c>
      <c r="C193" s="117">
        <f>IF(OR(B193="",B192=""),"",B193/B192-1)</f>
        <v/>
      </c>
      <c r="D193" s="117">
        <f>IF(B193="","",IFERROR(B193/INDEX($B$2:$B$800,MATCH(DATE(YEAR(A193)-1,12,1),$A$2:$A$800,0))-1,""))</f>
        <v/>
      </c>
      <c r="E193" s="117">
        <f>IF(B193="","",IFERROR(B193/INDEX($B$2:$B$800,MATCH(DATE(YEAR(A193)-1,MONTH(A193),1),$A$2:$A$800,0))-1,""))</f>
        <v/>
      </c>
    </row>
    <row r="194">
      <c r="A194" s="116" t="n">
        <v>40391</v>
      </c>
      <c r="B194" s="47" t="n">
        <v>447.296</v>
      </c>
      <c r="C194" s="117">
        <f>IF(OR(B194="",B193=""),"",B194/B193-1)</f>
        <v/>
      </c>
      <c r="D194" s="117">
        <f>IF(B194="","",IFERROR(B194/INDEX($B$2:$B$800,MATCH(DATE(YEAR(A194)-1,12,1),$A$2:$A$800,0))-1,""))</f>
        <v/>
      </c>
      <c r="E194" s="117">
        <f>IF(B194="","",IFERROR(B194/INDEX($B$2:$B$800,MATCH(DATE(YEAR(A194)-1,MONTH(A194),1),$A$2:$A$800,0))-1,""))</f>
        <v/>
      </c>
    </row>
    <row r="195">
      <c r="A195" s="116" t="n">
        <v>40422</v>
      </c>
      <c r="B195" s="47" t="n">
        <v>448.222</v>
      </c>
      <c r="C195" s="117">
        <f>IF(OR(B195="",B194=""),"",B195/B194-1)</f>
        <v/>
      </c>
      <c r="D195" s="117">
        <f>IF(B195="","",IFERROR(B195/INDEX($B$2:$B$800,MATCH(DATE(YEAR(A195)-1,12,1),$A$2:$A$800,0))-1,""))</f>
        <v/>
      </c>
      <c r="E195" s="117">
        <f>IF(B195="","",IFERROR(B195/INDEX($B$2:$B$800,MATCH(DATE(YEAR(A195)-1,MONTH(A195),1),$A$2:$A$800,0))-1,""))</f>
        <v/>
      </c>
    </row>
    <row r="196">
      <c r="A196" s="116" t="n">
        <v>40452</v>
      </c>
      <c r="B196" s="47" t="n">
        <v>449.103</v>
      </c>
      <c r="C196" s="117">
        <f>IF(OR(B196="",B195=""),"",B196/B195-1)</f>
        <v/>
      </c>
      <c r="D196" s="117">
        <f>IF(B196="","",IFERROR(B196/INDEX($B$2:$B$800,MATCH(DATE(YEAR(A196)-1,12,1),$A$2:$A$800,0))-1,""))</f>
        <v/>
      </c>
      <c r="E196" s="117">
        <f>IF(B196="","",IFERROR(B196/INDEX($B$2:$B$800,MATCH(DATE(YEAR(A196)-1,MONTH(A196),1),$A$2:$A$800,0))-1,""))</f>
        <v/>
      </c>
    </row>
    <row r="197">
      <c r="A197" s="116" t="n">
        <v>40483</v>
      </c>
      <c r="B197" s="47" t="n">
        <v>450.763</v>
      </c>
      <c r="C197" s="117">
        <f>IF(OR(B197="",B196=""),"",B197/B196-1)</f>
        <v/>
      </c>
      <c r="D197" s="117">
        <f>IF(B197="","",IFERROR(B197/INDEX($B$2:$B$800,MATCH(DATE(YEAR(A197)-1,12,1),$A$2:$A$800,0))-1,""))</f>
        <v/>
      </c>
      <c r="E197" s="117">
        <f>IF(B197="","",IFERROR(B197/INDEX($B$2:$B$800,MATCH(DATE(YEAR(A197)-1,MONTH(A197),1),$A$2:$A$800,0))-1,""))</f>
        <v/>
      </c>
    </row>
    <row r="198">
      <c r="A198" s="116" t="n">
        <v>40513</v>
      </c>
      <c r="B198" s="47" t="n">
        <v>453.766</v>
      </c>
      <c r="C198" s="117">
        <f>IF(OR(B198="",B197=""),"",B198/B197-1)</f>
        <v/>
      </c>
      <c r="D198" s="117">
        <f>IF(B198="","",IFERROR(B198/INDEX($B$2:$B$800,MATCH(DATE(YEAR(A198)-1,12,1),$A$2:$A$800,0))-1,""))</f>
        <v/>
      </c>
      <c r="E198" s="117">
        <f>IF(B198="","",IFERROR(B198/INDEX($B$2:$B$800,MATCH(DATE(YEAR(A198)-1,MONTH(A198),1),$A$2:$A$800,0))-1,""))</f>
        <v/>
      </c>
    </row>
    <row r="199">
      <c r="A199" s="116" t="n">
        <v>40544</v>
      </c>
      <c r="B199" s="47" t="n">
        <v>455.619</v>
      </c>
      <c r="C199" s="117">
        <f>IF(OR(B199="",B198=""),"",B199/B198-1)</f>
        <v/>
      </c>
      <c r="D199" s="117">
        <f>IF(B199="","",IFERROR(B199/INDEX($B$2:$B$800,MATCH(DATE(YEAR(A199)-1,12,1),$A$2:$A$800,0))-1,""))</f>
        <v/>
      </c>
      <c r="E199" s="117">
        <f>IF(B199="","",IFERROR(B199/INDEX($B$2:$B$800,MATCH(DATE(YEAR(A199)-1,MONTH(A199),1),$A$2:$A$800,0))-1,""))</f>
        <v/>
      </c>
    </row>
    <row r="200">
      <c r="A200" s="116" t="n">
        <v>40575</v>
      </c>
      <c r="B200" s="47" t="n">
        <v>456.917</v>
      </c>
      <c r="C200" s="117">
        <f>IF(OR(B200="",B199=""),"",B200/B199-1)</f>
        <v/>
      </c>
      <c r="D200" s="117">
        <f>IF(B200="","",IFERROR(B200/INDEX($B$2:$B$800,MATCH(DATE(YEAR(A200)-1,12,1),$A$2:$A$800,0))-1,""))</f>
        <v/>
      </c>
      <c r="E200" s="117">
        <f>IF(B200="","",IFERROR(B200/INDEX($B$2:$B$800,MATCH(DATE(YEAR(A200)-1,MONTH(A200),1),$A$2:$A$800,0))-1,""))</f>
        <v/>
      </c>
    </row>
    <row r="201">
      <c r="A201" s="116" t="n">
        <v>40603</v>
      </c>
      <c r="B201" s="47" t="n">
        <v>458.887</v>
      </c>
      <c r="C201" s="117">
        <f>IF(OR(B201="",B200=""),"",B201/B200-1)</f>
        <v/>
      </c>
      <c r="D201" s="117">
        <f>IF(B201="","",IFERROR(B201/INDEX($B$2:$B$800,MATCH(DATE(YEAR(A201)-1,12,1),$A$2:$A$800,0))-1,""))</f>
        <v/>
      </c>
      <c r="E201" s="117">
        <f>IF(B201="","",IFERROR(B201/INDEX($B$2:$B$800,MATCH(DATE(YEAR(A201)-1,MONTH(A201),1),$A$2:$A$800,0))-1,""))</f>
        <v/>
      </c>
    </row>
    <row r="202">
      <c r="A202" s="116" t="n">
        <v>40634</v>
      </c>
      <c r="B202" s="47" t="n">
        <v>463.766</v>
      </c>
      <c r="C202" s="117">
        <f>IF(OR(B202="",B201=""),"",B202/B201-1)</f>
        <v/>
      </c>
      <c r="D202" s="117">
        <f>IF(B202="","",IFERROR(B202/INDEX($B$2:$B$800,MATCH(DATE(YEAR(A202)-1,12,1),$A$2:$A$800,0))-1,""))</f>
        <v/>
      </c>
      <c r="E202" s="117">
        <f>IF(B202="","",IFERROR(B202/INDEX($B$2:$B$800,MATCH(DATE(YEAR(A202)-1,MONTH(A202),1),$A$2:$A$800,0))-1,""))</f>
        <v/>
      </c>
    </row>
    <row r="203">
      <c r="A203" s="116" t="n">
        <v>40664</v>
      </c>
      <c r="B203" s="47" t="n">
        <v>477.405</v>
      </c>
      <c r="C203" s="117">
        <f>IF(OR(B203="",B202=""),"",B203/B202-1)</f>
        <v/>
      </c>
      <c r="D203" s="117">
        <f>IF(B203="","",IFERROR(B203/INDEX($B$2:$B$800,MATCH(DATE(YEAR(A203)-1,12,1),$A$2:$A$800,0))-1,""))</f>
        <v/>
      </c>
      <c r="E203" s="117">
        <f>IF(B203="","",IFERROR(B203/INDEX($B$2:$B$800,MATCH(DATE(YEAR(A203)-1,MONTH(A203),1),$A$2:$A$800,0))-1,""))</f>
        <v/>
      </c>
    </row>
    <row r="204">
      <c r="A204" s="116" t="n">
        <v>40695</v>
      </c>
      <c r="B204" s="47" t="n">
        <v>479.183</v>
      </c>
      <c r="C204" s="117">
        <f>IF(OR(B204="",B203=""),"",B204/B203-1)</f>
        <v/>
      </c>
      <c r="D204" s="117">
        <f>IF(B204="","",IFERROR(B204/INDEX($B$2:$B$800,MATCH(DATE(YEAR(A204)-1,12,1),$A$2:$A$800,0))-1,""))</f>
        <v/>
      </c>
      <c r="E204" s="117">
        <f>IF(B204="","",IFERROR(B204/INDEX($B$2:$B$800,MATCH(DATE(YEAR(A204)-1,MONTH(A204),1),$A$2:$A$800,0))-1,""))</f>
        <v/>
      </c>
    </row>
    <row r="205">
      <c r="A205" s="116" t="n">
        <v>40726</v>
      </c>
      <c r="B205" s="47" t="n">
        <v>481.33</v>
      </c>
      <c r="C205" s="117">
        <f>IF(OR(B205="",B204=""),"",B205/B204-1)</f>
        <v/>
      </c>
      <c r="D205" s="117">
        <f>IF(B205="","",IFERROR(B205/INDEX($B$2:$B$800,MATCH(DATE(YEAR(A205)-1,12,1),$A$2:$A$800,0))-1,""))</f>
        <v/>
      </c>
      <c r="E205" s="117">
        <f>IF(B205="","",IFERROR(B205/INDEX($B$2:$B$800,MATCH(DATE(YEAR(A205)-1,MONTH(A205),1),$A$2:$A$800,0))-1,""))</f>
        <v/>
      </c>
    </row>
    <row r="206">
      <c r="A206" s="116" t="n">
        <v>40756</v>
      </c>
      <c r="B206" s="47" t="n">
        <v>481.966</v>
      </c>
      <c r="C206" s="117">
        <f>IF(OR(B206="",B205=""),"",B206/B205-1)</f>
        <v/>
      </c>
      <c r="D206" s="117">
        <f>IF(B206="","",IFERROR(B206/INDEX($B$2:$B$800,MATCH(DATE(YEAR(A206)-1,12,1),$A$2:$A$800,0))-1,""))</f>
        <v/>
      </c>
      <c r="E206" s="117">
        <f>IF(B206="","",IFERROR(B206/INDEX($B$2:$B$800,MATCH(DATE(YEAR(A206)-1,MONTH(A206),1),$A$2:$A$800,0))-1,""))</f>
        <v/>
      </c>
    </row>
    <row r="207">
      <c r="A207" s="116" t="n">
        <v>40787</v>
      </c>
      <c r="B207" s="47" t="n">
        <v>482.658</v>
      </c>
      <c r="C207" s="117">
        <f>IF(OR(B207="",B206=""),"",B207/B206-1)</f>
        <v/>
      </c>
      <c r="D207" s="117">
        <f>IF(B207="","",IFERROR(B207/INDEX($B$2:$B$800,MATCH(DATE(YEAR(A207)-1,12,1),$A$2:$A$800,0))-1,""))</f>
        <v/>
      </c>
      <c r="E207" s="117">
        <f>IF(B207="","",IFERROR(B207/INDEX($B$2:$B$800,MATCH(DATE(YEAR(A207)-1,MONTH(A207),1),$A$2:$A$800,0))-1,""))</f>
        <v/>
      </c>
    </row>
    <row r="208">
      <c r="A208" s="116" t="n">
        <v>40817</v>
      </c>
      <c r="B208" s="47" t="n">
        <v>483.758</v>
      </c>
      <c r="C208" s="117">
        <f>IF(OR(B208="",B207=""),"",B208/B207-1)</f>
        <v/>
      </c>
      <c r="D208" s="117">
        <f>IF(B208="","",IFERROR(B208/INDEX($B$2:$B$800,MATCH(DATE(YEAR(A208)-1,12,1),$A$2:$A$800,0))-1,""))</f>
        <v/>
      </c>
      <c r="E208" s="117">
        <f>IF(B208="","",IFERROR(B208/INDEX($B$2:$B$800,MATCH(DATE(YEAR(A208)-1,MONTH(A208),1),$A$2:$A$800,0))-1,""))</f>
        <v/>
      </c>
    </row>
    <row r="209">
      <c r="A209" s="116" t="n">
        <v>40848</v>
      </c>
      <c r="B209" s="47" t="n">
        <v>487.221</v>
      </c>
      <c r="C209" s="117">
        <f>IF(OR(B209="",B208=""),"",B209/B208-1)</f>
        <v/>
      </c>
      <c r="D209" s="117">
        <f>IF(B209="","",IFERROR(B209/INDEX($B$2:$B$800,MATCH(DATE(YEAR(A209)-1,12,1),$A$2:$A$800,0))-1,""))</f>
        <v/>
      </c>
      <c r="E209" s="117">
        <f>IF(B209="","",IFERROR(B209/INDEX($B$2:$B$800,MATCH(DATE(YEAR(A209)-1,MONTH(A209),1),$A$2:$A$800,0))-1,""))</f>
        <v/>
      </c>
    </row>
    <row r="210">
      <c r="A210" s="116" t="n">
        <v>40878</v>
      </c>
      <c r="B210" s="47" t="n">
        <v>487.749</v>
      </c>
      <c r="C210" s="117">
        <f>IF(OR(B210="",B209=""),"",B210/B209-1)</f>
        <v/>
      </c>
      <c r="D210" s="117">
        <f>IF(B210="","",IFERROR(B210/INDEX($B$2:$B$800,MATCH(DATE(YEAR(A210)-1,12,1),$A$2:$A$800,0))-1,""))</f>
        <v/>
      </c>
      <c r="E210" s="117">
        <f>IF(B210="","",IFERROR(B210/INDEX($B$2:$B$800,MATCH(DATE(YEAR(A210)-1,MONTH(A210),1),$A$2:$A$800,0))-1,""))</f>
        <v/>
      </c>
    </row>
    <row r="211">
      <c r="A211" s="116" t="n">
        <v>40909</v>
      </c>
      <c r="B211" s="47" t="n">
        <v>492.106</v>
      </c>
      <c r="C211" s="117">
        <f>IF(OR(B211="",B210=""),"",B211/B210-1)</f>
        <v/>
      </c>
      <c r="D211" s="117">
        <f>IF(B211="","",IFERROR(B211/INDEX($B$2:$B$800,MATCH(DATE(YEAR(A211)-1,12,1),$A$2:$A$800,0))-1,""))</f>
        <v/>
      </c>
      <c r="E211" s="117">
        <f>IF(B211="","",IFERROR(B211/INDEX($B$2:$B$800,MATCH(DATE(YEAR(A211)-1,MONTH(A211),1),$A$2:$A$800,0))-1,""))</f>
        <v/>
      </c>
    </row>
    <row r="212">
      <c r="A212" s="116" t="n">
        <v>40940</v>
      </c>
      <c r="B212" s="47" t="n">
        <v>493.584</v>
      </c>
      <c r="C212" s="117">
        <f>IF(OR(B212="",B211=""),"",B212/B211-1)</f>
        <v/>
      </c>
      <c r="D212" s="117">
        <f>IF(B212="","",IFERROR(B212/INDEX($B$2:$B$800,MATCH(DATE(YEAR(A212)-1,12,1),$A$2:$A$800,0))-1,""))</f>
        <v/>
      </c>
      <c r="E212" s="117">
        <f>IF(B212="","",IFERROR(B212/INDEX($B$2:$B$800,MATCH(DATE(YEAR(A212)-1,MONTH(A212),1),$A$2:$A$800,0))-1,""))</f>
        <v/>
      </c>
    </row>
    <row r="213">
      <c r="A213" s="116" t="n">
        <v>40969</v>
      </c>
      <c r="B213" s="47" t="n">
        <v>496.079</v>
      </c>
      <c r="C213" s="117">
        <f>IF(OR(B213="",B212=""),"",B213/B212-1)</f>
        <v/>
      </c>
      <c r="D213" s="117">
        <f>IF(B213="","",IFERROR(B213/INDEX($B$2:$B$800,MATCH(DATE(YEAR(A213)-1,12,1),$A$2:$A$800,0))-1,""))</f>
        <v/>
      </c>
      <c r="E213" s="117">
        <f>IF(B213="","",IFERROR(B213/INDEX($B$2:$B$800,MATCH(DATE(YEAR(A213)-1,MONTH(A213),1),$A$2:$A$800,0))-1,""))</f>
        <v/>
      </c>
    </row>
    <row r="214">
      <c r="A214" s="116" t="n">
        <v>41000</v>
      </c>
      <c r="B214" s="47" t="n">
        <v>499.791</v>
      </c>
      <c r="C214" s="117">
        <f>IF(OR(B214="",B213=""),"",B214/B213-1)</f>
        <v/>
      </c>
      <c r="D214" s="117">
        <f>IF(B214="","",IFERROR(B214/INDEX($B$2:$B$800,MATCH(DATE(YEAR(A214)-1,12,1),$A$2:$A$800,0))-1,""))</f>
        <v/>
      </c>
      <c r="E214" s="117">
        <f>IF(B214="","",IFERROR(B214/INDEX($B$2:$B$800,MATCH(DATE(YEAR(A214)-1,MONTH(A214),1),$A$2:$A$800,0))-1,""))</f>
        <v/>
      </c>
    </row>
    <row r="215">
      <c r="A215" s="116" t="n">
        <v>41030</v>
      </c>
      <c r="B215" s="47" t="n">
        <v>509.184</v>
      </c>
      <c r="C215" s="117">
        <f>IF(OR(B215="",B214=""),"",B215/B214-1)</f>
        <v/>
      </c>
      <c r="D215" s="117">
        <f>IF(B215="","",IFERROR(B215/INDEX($B$2:$B$800,MATCH(DATE(YEAR(A215)-1,12,1),$A$2:$A$800,0))-1,""))</f>
        <v/>
      </c>
      <c r="E215" s="117">
        <f>IF(B215="","",IFERROR(B215/INDEX($B$2:$B$800,MATCH(DATE(YEAR(A215)-1,MONTH(A215),1),$A$2:$A$800,0))-1,""))</f>
        <v/>
      </c>
    </row>
    <row r="216">
      <c r="A216" s="116" t="n">
        <v>41061</v>
      </c>
      <c r="B216" s="47" t="n">
        <v>512.903</v>
      </c>
      <c r="C216" s="117">
        <f>IF(OR(B216="",B215=""),"",B216/B215-1)</f>
        <v/>
      </c>
      <c r="D216" s="117">
        <f>IF(B216="","",IFERROR(B216/INDEX($B$2:$B$800,MATCH(DATE(YEAR(A216)-1,12,1),$A$2:$A$800,0))-1,""))</f>
        <v/>
      </c>
      <c r="E216" s="117">
        <f>IF(B216="","",IFERROR(B216/INDEX($B$2:$B$800,MATCH(DATE(YEAR(A216)-1,MONTH(A216),1),$A$2:$A$800,0))-1,""))</f>
        <v/>
      </c>
    </row>
    <row r="217">
      <c r="A217" s="116" t="n">
        <v>41091</v>
      </c>
      <c r="B217" s="47" t="n">
        <v>516.318</v>
      </c>
      <c r="C217" s="117">
        <f>IF(OR(B217="",B216=""),"",B217/B216-1)</f>
        <v/>
      </c>
      <c r="D217" s="117">
        <f>IF(B217="","",IFERROR(B217/INDEX($B$2:$B$800,MATCH(DATE(YEAR(A217)-1,12,1),$A$2:$A$800,0))-1,""))</f>
        <v/>
      </c>
      <c r="E217" s="117">
        <f>IF(B217="","",IFERROR(B217/INDEX($B$2:$B$800,MATCH(DATE(YEAR(A217)-1,MONTH(A217),1),$A$2:$A$800,0))-1,""))</f>
        <v/>
      </c>
    </row>
    <row r="218">
      <c r="A218" s="116" t="n">
        <v>41122</v>
      </c>
      <c r="B218" s="47" t="n">
        <v>517.657</v>
      </c>
      <c r="C218" s="117">
        <f>IF(OR(B218="",B217=""),"",B218/B217-1)</f>
        <v/>
      </c>
      <c r="D218" s="117">
        <f>IF(B218="","",IFERROR(B218/INDEX($B$2:$B$800,MATCH(DATE(YEAR(A218)-1,12,1),$A$2:$A$800,0))-1,""))</f>
        <v/>
      </c>
      <c r="E218" s="117">
        <f>IF(B218="","",IFERROR(B218/INDEX($B$2:$B$800,MATCH(DATE(YEAR(A218)-1,MONTH(A218),1),$A$2:$A$800,0))-1,""))</f>
        <v/>
      </c>
    </row>
    <row r="219">
      <c r="A219" s="116" t="n">
        <v>41153</v>
      </c>
      <c r="B219" s="47" t="n">
        <v>518.816</v>
      </c>
      <c r="C219" s="117">
        <f>IF(OR(B219="",B218=""),"",B219/B218-1)</f>
        <v/>
      </c>
      <c r="D219" s="117">
        <f>IF(B219="","",IFERROR(B219/INDEX($B$2:$B$800,MATCH(DATE(YEAR(A219)-1,12,1),$A$2:$A$800,0))-1,""))</f>
        <v/>
      </c>
      <c r="E219" s="117">
        <f>IF(B219="","",IFERROR(B219/INDEX($B$2:$B$800,MATCH(DATE(YEAR(A219)-1,MONTH(A219),1),$A$2:$A$800,0))-1,""))</f>
        <v/>
      </c>
    </row>
    <row r="220">
      <c r="A220" s="116" t="n">
        <v>41183</v>
      </c>
      <c r="B220" s="47" t="n">
        <v>519.907</v>
      </c>
      <c r="C220" s="117">
        <f>IF(OR(B220="",B219=""),"",B220/B219-1)</f>
        <v/>
      </c>
      <c r="D220" s="117">
        <f>IF(B220="","",IFERROR(B220/INDEX($B$2:$B$800,MATCH(DATE(YEAR(A220)-1,12,1),$A$2:$A$800,0))-1,""))</f>
        <v/>
      </c>
      <c r="E220" s="117">
        <f>IF(B220="","",IFERROR(B220/INDEX($B$2:$B$800,MATCH(DATE(YEAR(A220)-1,MONTH(A220),1),$A$2:$A$800,0))-1,""))</f>
        <v/>
      </c>
    </row>
    <row r="221">
      <c r="A221" s="116" t="n">
        <v>41214</v>
      </c>
      <c r="B221" s="47" t="n">
        <v>521.638</v>
      </c>
      <c r="C221" s="117">
        <f>IF(OR(B221="",B220=""),"",B221/B220-1)</f>
        <v/>
      </c>
      <c r="D221" s="117">
        <f>IF(B221="","",IFERROR(B221/INDEX($B$2:$B$800,MATCH(DATE(YEAR(A221)-1,12,1),$A$2:$A$800,0))-1,""))</f>
        <v/>
      </c>
      <c r="E221" s="117">
        <f>IF(B221="","",IFERROR(B221/INDEX($B$2:$B$800,MATCH(DATE(YEAR(A221)-1,MONTH(A221),1),$A$2:$A$800,0))-1,""))</f>
        <v/>
      </c>
    </row>
    <row r="222">
      <c r="A222" s="116" t="n">
        <v>41244</v>
      </c>
      <c r="B222" s="47" t="n">
        <v>522.474</v>
      </c>
      <c r="C222" s="117">
        <f>IF(OR(B222="",B221=""),"",B222/B221-1)</f>
        <v/>
      </c>
      <c r="D222" s="117">
        <f>IF(B222="","",IFERROR(B222/INDEX($B$2:$B$800,MATCH(DATE(YEAR(A222)-1,12,1),$A$2:$A$800,0))-1,""))</f>
        <v/>
      </c>
      <c r="E222" s="117">
        <f>IF(B222="","",IFERROR(B222/INDEX($B$2:$B$800,MATCH(DATE(YEAR(A222)-1,MONTH(A222),1),$A$2:$A$800,0))-1,""))</f>
        <v/>
      </c>
    </row>
    <row r="223">
      <c r="A223" s="116" t="n">
        <v>41275</v>
      </c>
      <c r="B223" s="47" t="n">
        <v>525.85</v>
      </c>
      <c r="C223" s="117">
        <f>IF(OR(B223="",B222=""),"",B223/B222-1)</f>
        <v/>
      </c>
      <c r="D223" s="117">
        <f>IF(B223="","",IFERROR(B223/INDEX($B$2:$B$800,MATCH(DATE(YEAR(A223)-1,12,1),$A$2:$A$800,0))-1,""))</f>
        <v/>
      </c>
      <c r="E223" s="117">
        <f>IF(B223="","",IFERROR(B223/INDEX($B$2:$B$800,MATCH(DATE(YEAR(A223)-1,MONTH(A223),1),$A$2:$A$800,0))-1,""))</f>
        <v/>
      </c>
    </row>
    <row r="224">
      <c r="A224" s="116" t="n">
        <v>41306</v>
      </c>
      <c r="B224" s="47" t="n">
        <v>529.029</v>
      </c>
      <c r="C224" s="117">
        <f>IF(OR(B224="",B223=""),"",B224/B223-1)</f>
        <v/>
      </c>
      <c r="D224" s="117">
        <f>IF(B224="","",IFERROR(B224/INDEX($B$2:$B$800,MATCH(DATE(YEAR(A224)-1,12,1),$A$2:$A$800,0))-1,""))</f>
        <v/>
      </c>
      <c r="E224" s="117">
        <f>IF(B224="","",IFERROR(B224/INDEX($B$2:$B$800,MATCH(DATE(YEAR(A224)-1,MONTH(A224),1),$A$2:$A$800,0))-1,""))</f>
        <v/>
      </c>
    </row>
    <row r="225">
      <c r="A225" s="116" t="n">
        <v>41334</v>
      </c>
      <c r="B225" s="47" t="n">
        <v>531.691</v>
      </c>
      <c r="C225" s="117">
        <f>IF(OR(B225="",B224=""),"",B225/B224-1)</f>
        <v/>
      </c>
      <c r="D225" s="117">
        <f>IF(B225="","",IFERROR(B225/INDEX($B$2:$B$800,MATCH(DATE(YEAR(A225)-1,12,1),$A$2:$A$800,0))-1,""))</f>
        <v/>
      </c>
      <c r="E225" s="117">
        <f>IF(B225="","",IFERROR(B225/INDEX($B$2:$B$800,MATCH(DATE(YEAR(A225)-1,MONTH(A225),1),$A$2:$A$800,0))-1,""))</f>
        <v/>
      </c>
    </row>
    <row r="226">
      <c r="A226" s="116" t="n">
        <v>41365</v>
      </c>
      <c r="B226" s="47" t="n">
        <v>535.601</v>
      </c>
      <c r="C226" s="117">
        <f>IF(OR(B226="",B225=""),"",B226/B225-1)</f>
        <v/>
      </c>
      <c r="D226" s="117">
        <f>IF(B226="","",IFERROR(B226/INDEX($B$2:$B$800,MATCH(DATE(YEAR(A226)-1,12,1),$A$2:$A$800,0))-1,""))</f>
        <v/>
      </c>
      <c r="E226" s="117">
        <f>IF(B226="","",IFERROR(B226/INDEX($B$2:$B$800,MATCH(DATE(YEAR(A226)-1,MONTH(A226),1),$A$2:$A$800,0))-1,""))</f>
        <v/>
      </c>
    </row>
    <row r="227">
      <c r="A227" s="116" t="n">
        <v>41395</v>
      </c>
      <c r="B227" s="47" t="n">
        <v>547.655</v>
      </c>
      <c r="C227" s="117">
        <f>IF(OR(B227="",B226=""),"",B227/B226-1)</f>
        <v/>
      </c>
      <c r="D227" s="117">
        <f>IF(B227="","",IFERROR(B227/INDEX($B$2:$B$800,MATCH(DATE(YEAR(A227)-1,12,1),$A$2:$A$800,0))-1,""))</f>
        <v/>
      </c>
      <c r="E227" s="117">
        <f>IF(B227="","",IFERROR(B227/INDEX($B$2:$B$800,MATCH(DATE(YEAR(A227)-1,MONTH(A227),1),$A$2:$A$800,0))-1,""))</f>
        <v/>
      </c>
    </row>
    <row r="228">
      <c r="A228" s="116" t="n">
        <v>41426</v>
      </c>
      <c r="B228" s="47" t="n">
        <v>553.948</v>
      </c>
      <c r="C228" s="117">
        <f>IF(OR(B228="",B227=""),"",B228/B227-1)</f>
        <v/>
      </c>
      <c r="D228" s="117">
        <f>IF(B228="","",IFERROR(B228/INDEX($B$2:$B$800,MATCH(DATE(YEAR(A228)-1,12,1),$A$2:$A$800,0))-1,""))</f>
        <v/>
      </c>
      <c r="E228" s="117">
        <f>IF(B228="","",IFERROR(B228/INDEX($B$2:$B$800,MATCH(DATE(YEAR(A228)-1,MONTH(A228),1),$A$2:$A$800,0))-1,""))</f>
        <v/>
      </c>
    </row>
    <row r="229">
      <c r="A229" s="116" t="n">
        <v>41456</v>
      </c>
      <c r="B229" s="47" t="n">
        <v>556.6</v>
      </c>
      <c r="C229" s="117">
        <f>IF(OR(B229="",B228=""),"",B229/B228-1)</f>
        <v/>
      </c>
      <c r="D229" s="117">
        <f>IF(B229="","",IFERROR(B229/INDEX($B$2:$B$800,MATCH(DATE(YEAR(A229)-1,12,1),$A$2:$A$800,0))-1,""))</f>
        <v/>
      </c>
      <c r="E229" s="117">
        <f>IF(B229="","",IFERROR(B229/INDEX($B$2:$B$800,MATCH(DATE(YEAR(A229)-1,MONTH(A229),1),$A$2:$A$800,0))-1,""))</f>
        <v/>
      </c>
    </row>
    <row r="230">
      <c r="A230" s="116" t="n">
        <v>41487</v>
      </c>
      <c r="B230" s="47" t="n">
        <v>558.34</v>
      </c>
      <c r="C230" s="117">
        <f>IF(OR(B230="",B229=""),"",B230/B229-1)</f>
        <v/>
      </c>
      <c r="D230" s="117">
        <f>IF(B230="","",IFERROR(B230/INDEX($B$2:$B$800,MATCH(DATE(YEAR(A230)-1,12,1),$A$2:$A$800,0))-1,""))</f>
        <v/>
      </c>
      <c r="E230" s="117">
        <f>IF(B230="","",IFERROR(B230/INDEX($B$2:$B$800,MATCH(DATE(YEAR(A230)-1,MONTH(A230),1),$A$2:$A$800,0))-1,""))</f>
        <v/>
      </c>
    </row>
    <row r="231">
      <c r="A231" s="116" t="n">
        <v>41518</v>
      </c>
      <c r="B231" s="47" t="n">
        <v>560.7670000000001</v>
      </c>
      <c r="C231" s="117">
        <f>IF(OR(B231="",B230=""),"",B231/B230-1)</f>
        <v/>
      </c>
      <c r="D231" s="117">
        <f>IF(B231="","",IFERROR(B231/INDEX($B$2:$B$800,MATCH(DATE(YEAR(A231)-1,12,1),$A$2:$A$800,0))-1,""))</f>
        <v/>
      </c>
      <c r="E231" s="117">
        <f>IF(B231="","",IFERROR(B231/INDEX($B$2:$B$800,MATCH(DATE(YEAR(A231)-1,MONTH(A231),1),$A$2:$A$800,0))-1,""))</f>
        <v/>
      </c>
    </row>
    <row r="232">
      <c r="A232" s="116" t="n">
        <v>41548</v>
      </c>
      <c r="B232" s="47" t="n">
        <v>562.241</v>
      </c>
      <c r="C232" s="117">
        <f>IF(OR(B232="",B231=""),"",B232/B231-1)</f>
        <v/>
      </c>
      <c r="D232" s="117">
        <f>IF(B232="","",IFERROR(B232/INDEX($B$2:$B$800,MATCH(DATE(YEAR(A232)-1,12,1),$A$2:$A$800,0))-1,""))</f>
        <v/>
      </c>
      <c r="E232" s="117">
        <f>IF(B232="","",IFERROR(B232/INDEX($B$2:$B$800,MATCH(DATE(YEAR(A232)-1,MONTH(A232),1),$A$2:$A$800,0))-1,""))</f>
        <v/>
      </c>
    </row>
    <row r="233">
      <c r="A233" s="116" t="n">
        <v>41579</v>
      </c>
      <c r="B233" s="47" t="n">
        <v>564.201</v>
      </c>
      <c r="C233" s="117">
        <f>IF(OR(B233="",B232=""),"",B233/B232-1)</f>
        <v/>
      </c>
      <c r="D233" s="117">
        <f>IF(B233="","",IFERROR(B233/INDEX($B$2:$B$800,MATCH(DATE(YEAR(A233)-1,12,1),$A$2:$A$800,0))-1,""))</f>
        <v/>
      </c>
      <c r="E233" s="117">
        <f>IF(B233="","",IFERROR(B233/INDEX($B$2:$B$800,MATCH(DATE(YEAR(A233)-1,MONTH(A233),1),$A$2:$A$800,0))-1,""))</f>
        <v/>
      </c>
    </row>
    <row r="234">
      <c r="A234" s="116" t="n">
        <v>41609</v>
      </c>
      <c r="B234" s="47" t="n">
        <v>564.765</v>
      </c>
      <c r="C234" s="117">
        <f>IF(OR(B234="",B233=""),"",B234/B233-1)</f>
        <v/>
      </c>
      <c r="D234" s="117">
        <f>IF(B234="","",IFERROR(B234/INDEX($B$2:$B$800,MATCH(DATE(YEAR(A234)-1,12,1),$A$2:$A$800,0))-1,""))</f>
        <v/>
      </c>
      <c r="E234" s="117">
        <f>IF(B234="","",IFERROR(B234/INDEX($B$2:$B$800,MATCH(DATE(YEAR(A234)-1,MONTH(A234),1),$A$2:$A$800,0))-1,""))</f>
        <v/>
      </c>
    </row>
    <row r="235">
      <c r="A235" s="116" t="n">
        <v>41640</v>
      </c>
      <c r="B235" s="47" t="n">
        <v>569.72</v>
      </c>
      <c r="C235" s="117">
        <f>IF(OR(B235="",B234=""),"",B235/B234-1)</f>
        <v/>
      </c>
      <c r="D235" s="117">
        <f>IF(B235="","",IFERROR(B235/INDEX($B$2:$B$800,MATCH(DATE(YEAR(A235)-1,12,1),$A$2:$A$800,0))-1,""))</f>
        <v/>
      </c>
      <c r="E235" s="117">
        <f>IF(B235="","",IFERROR(B235/INDEX($B$2:$B$800,MATCH(DATE(YEAR(A235)-1,MONTH(A235),1),$A$2:$A$800,0))-1,""))</f>
        <v/>
      </c>
    </row>
    <row r="236">
      <c r="A236" s="116" t="n">
        <v>41671</v>
      </c>
      <c r="B236" s="47" t="n">
        <v>571.577</v>
      </c>
      <c r="C236" s="117">
        <f>IF(OR(B236="",B235=""),"",B236/B235-1)</f>
        <v/>
      </c>
      <c r="D236" s="117">
        <f>IF(B236="","",IFERROR(B236/INDEX($B$2:$B$800,MATCH(DATE(YEAR(A236)-1,12,1),$A$2:$A$800,0))-1,""))</f>
        <v/>
      </c>
      <c r="E236" s="117">
        <f>IF(B236="","",IFERROR(B236/INDEX($B$2:$B$800,MATCH(DATE(YEAR(A236)-1,MONTH(A236),1),$A$2:$A$800,0))-1,""))</f>
        <v/>
      </c>
    </row>
    <row r="237">
      <c r="A237" s="116" t="n">
        <v>41699</v>
      </c>
      <c r="B237" s="47" t="n">
        <v>573.1559999999999</v>
      </c>
      <c r="C237" s="117">
        <f>IF(OR(B237="",B236=""),"",B237/B236-1)</f>
        <v/>
      </c>
      <c r="D237" s="117">
        <f>IF(B237="","",IFERROR(B237/INDEX($B$2:$B$800,MATCH(DATE(YEAR(A237)-1,12,1),$A$2:$A$800,0))-1,""))</f>
        <v/>
      </c>
      <c r="E237" s="117">
        <f>IF(B237="","",IFERROR(B237/INDEX($B$2:$B$800,MATCH(DATE(YEAR(A237)-1,MONTH(A237),1),$A$2:$A$800,0))-1,""))</f>
        <v/>
      </c>
    </row>
    <row r="238">
      <c r="A238" s="116" t="n">
        <v>41730</v>
      </c>
      <c r="B238" s="47" t="n">
        <v>578.224</v>
      </c>
      <c r="C238" s="117">
        <f>IF(OR(B238="",B237=""),"",B238/B237-1)</f>
        <v/>
      </c>
      <c r="D238" s="117">
        <f>IF(B238="","",IFERROR(B238/INDEX($B$2:$B$800,MATCH(DATE(YEAR(A238)-1,12,1),$A$2:$A$800,0))-1,""))</f>
        <v/>
      </c>
      <c r="E238" s="117">
        <f>IF(B238="","",IFERROR(B238/INDEX($B$2:$B$800,MATCH(DATE(YEAR(A238)-1,MONTH(A238),1),$A$2:$A$800,0))-1,""))</f>
        <v/>
      </c>
    </row>
    <row r="239">
      <c r="A239" s="116" t="n">
        <v>41760</v>
      </c>
      <c r="B239" s="47" t="n">
        <v>590.099</v>
      </c>
      <c r="C239" s="117">
        <f>IF(OR(B239="",B238=""),"",B239/B238-1)</f>
        <v/>
      </c>
      <c r="D239" s="117">
        <f>IF(B239="","",IFERROR(B239/INDEX($B$2:$B$800,MATCH(DATE(YEAR(A239)-1,12,1),$A$2:$A$800,0))-1,""))</f>
        <v/>
      </c>
      <c r="E239" s="117">
        <f>IF(B239="","",IFERROR(B239/INDEX($B$2:$B$800,MATCH(DATE(YEAR(A239)-1,MONTH(A239),1),$A$2:$A$800,0))-1,""))</f>
        <v/>
      </c>
    </row>
    <row r="240">
      <c r="A240" s="116" t="n">
        <v>41791</v>
      </c>
      <c r="B240" s="47" t="n">
        <v>594.013</v>
      </c>
      <c r="C240" s="117">
        <f>IF(OR(B240="",B239=""),"",B240/B239-1)</f>
        <v/>
      </c>
      <c r="D240" s="117">
        <f>IF(B240="","",IFERROR(B240/INDEX($B$2:$B$800,MATCH(DATE(YEAR(A240)-1,12,1),$A$2:$A$800,0))-1,""))</f>
        <v/>
      </c>
      <c r="E240" s="117">
        <f>IF(B240="","",IFERROR(B240/INDEX($B$2:$B$800,MATCH(DATE(YEAR(A240)-1,MONTH(A240),1),$A$2:$A$800,0))-1,""))</f>
        <v/>
      </c>
    </row>
    <row r="241">
      <c r="A241" s="116" t="n">
        <v>41821</v>
      </c>
      <c r="B241" s="47" t="n">
        <v>598.441</v>
      </c>
      <c r="C241" s="117">
        <f>IF(OR(B241="",B240=""),"",B241/B240-1)</f>
        <v/>
      </c>
      <c r="D241" s="117">
        <f>IF(B241="","",IFERROR(B241/INDEX($B$2:$B$800,MATCH(DATE(YEAR(A241)-1,12,1),$A$2:$A$800,0))-1,""))</f>
        <v/>
      </c>
      <c r="E241" s="117">
        <f>IF(B241="","",IFERROR(B241/INDEX($B$2:$B$800,MATCH(DATE(YEAR(A241)-1,MONTH(A241),1),$A$2:$A$800,0))-1,""))</f>
        <v/>
      </c>
    </row>
    <row r="242">
      <c r="A242" s="116" t="n">
        <v>41852</v>
      </c>
      <c r="B242" s="47" t="n">
        <v>598.898</v>
      </c>
      <c r="C242" s="117">
        <f>IF(OR(B242="",B241=""),"",B242/B241-1)</f>
        <v/>
      </c>
      <c r="D242" s="117">
        <f>IF(B242="","",IFERROR(B242/INDEX($B$2:$B$800,MATCH(DATE(YEAR(A242)-1,12,1),$A$2:$A$800,0))-1,""))</f>
        <v/>
      </c>
      <c r="E242" s="117">
        <f>IF(B242="","",IFERROR(B242/INDEX($B$2:$B$800,MATCH(DATE(YEAR(A242)-1,MONTH(A242),1),$A$2:$A$800,0))-1,""))</f>
        <v/>
      </c>
    </row>
    <row r="243">
      <c r="A243" s="116" t="n">
        <v>41883</v>
      </c>
      <c r="B243" s="47" t="n">
        <v>599.823</v>
      </c>
      <c r="C243" s="117">
        <f>IF(OR(B243="",B242=""),"",B243/B242-1)</f>
        <v/>
      </c>
      <c r="D243" s="117">
        <f>IF(B243="","",IFERROR(B243/INDEX($B$2:$B$800,MATCH(DATE(YEAR(A243)-1,12,1),$A$2:$A$800,0))-1,""))</f>
        <v/>
      </c>
      <c r="E243" s="117">
        <f>IF(B243="","",IFERROR(B243/INDEX($B$2:$B$800,MATCH(DATE(YEAR(A243)-1,MONTH(A243),1),$A$2:$A$800,0))-1,""))</f>
        <v/>
      </c>
    </row>
    <row r="244">
      <c r="A244" s="116" t="n">
        <v>41913</v>
      </c>
      <c r="B244" s="47" t="n">
        <v>600.865</v>
      </c>
      <c r="C244" s="117">
        <f>IF(OR(B244="",B243=""),"",B244/B243-1)</f>
        <v/>
      </c>
      <c r="D244" s="117">
        <f>IF(B244="","",IFERROR(B244/INDEX($B$2:$B$800,MATCH(DATE(YEAR(A244)-1,12,1),$A$2:$A$800,0))-1,""))</f>
        <v/>
      </c>
      <c r="E244" s="117">
        <f>IF(B244="","",IFERROR(B244/INDEX($B$2:$B$800,MATCH(DATE(YEAR(A244)-1,MONTH(A244),1),$A$2:$A$800,0))-1,""))</f>
        <v/>
      </c>
    </row>
    <row r="245">
      <c r="A245" s="116" t="n">
        <v>41944</v>
      </c>
      <c r="B245" s="47" t="n">
        <v>603.524</v>
      </c>
      <c r="C245" s="117">
        <f>IF(OR(B245="",B244=""),"",B245/B244-1)</f>
        <v/>
      </c>
      <c r="D245" s="117">
        <f>IF(B245="","",IFERROR(B245/INDEX($B$2:$B$800,MATCH(DATE(YEAR(A245)-1,12,1),$A$2:$A$800,0))-1,""))</f>
        <v/>
      </c>
      <c r="E245" s="117">
        <f>IF(B245="","",IFERROR(B245/INDEX($B$2:$B$800,MATCH(DATE(YEAR(A245)-1,MONTH(A245),1),$A$2:$A$800,0))-1,""))</f>
        <v/>
      </c>
    </row>
    <row r="246">
      <c r="A246" s="116" t="n">
        <v>41974</v>
      </c>
      <c r="B246" s="47" t="n">
        <v>604.026</v>
      </c>
      <c r="C246" s="117">
        <f>IF(OR(B246="",B245=""),"",B246/B245-1)</f>
        <v/>
      </c>
      <c r="D246" s="117">
        <f>IF(B246="","",IFERROR(B246/INDEX($B$2:$B$800,MATCH(DATE(YEAR(A246)-1,12,1),$A$2:$A$800,0))-1,""))</f>
        <v/>
      </c>
      <c r="E246" s="117">
        <f>IF(B246="","",IFERROR(B246/INDEX($B$2:$B$800,MATCH(DATE(YEAR(A246)-1,MONTH(A246),1),$A$2:$A$800,0))-1,""))</f>
        <v/>
      </c>
    </row>
    <row r="247">
      <c r="A247" s="116" t="n">
        <v>42005</v>
      </c>
      <c r="B247" s="47" t="n">
        <v>609.568</v>
      </c>
      <c r="C247" s="117">
        <f>IF(OR(B247="",B246=""),"",B247/B246-1)</f>
        <v/>
      </c>
      <c r="D247" s="117">
        <f>IF(B247="","",IFERROR(B247/INDEX($B$2:$B$800,MATCH(DATE(YEAR(A247)-1,12,1),$A$2:$A$800,0))-1,""))</f>
        <v/>
      </c>
      <c r="E247" s="117">
        <f>IF(B247="","",IFERROR(B247/INDEX($B$2:$B$800,MATCH(DATE(YEAR(A247)-1,MONTH(A247),1),$A$2:$A$800,0))-1,""))</f>
        <v/>
      </c>
    </row>
    <row r="248">
      <c r="A248" s="116" t="n">
        <v>42036</v>
      </c>
      <c r="B248" s="47" t="n">
        <v>611.447</v>
      </c>
      <c r="C248" s="117">
        <f>IF(OR(B248="",B247=""),"",B248/B247-1)</f>
        <v/>
      </c>
      <c r="D248" s="117">
        <f>IF(B248="","",IFERROR(B248/INDEX($B$2:$B$800,MATCH(DATE(YEAR(A248)-1,12,1),$A$2:$A$800,0))-1,""))</f>
        <v/>
      </c>
      <c r="E248" s="117">
        <f>IF(B248="","",IFERROR(B248/INDEX($B$2:$B$800,MATCH(DATE(YEAR(A248)-1,MONTH(A248),1),$A$2:$A$800,0))-1,""))</f>
        <v/>
      </c>
    </row>
    <row r="249">
      <c r="A249" s="116" t="n">
        <v>42064</v>
      </c>
      <c r="B249" s="47" t="n">
        <v>615.248</v>
      </c>
      <c r="C249" s="117">
        <f>IF(OR(B249="",B248=""),"",B249/B248-1)</f>
        <v/>
      </c>
      <c r="D249" s="117">
        <f>IF(B249="","",IFERROR(B249/INDEX($B$2:$B$800,MATCH(DATE(YEAR(A249)-1,12,1),$A$2:$A$800,0))-1,""))</f>
        <v/>
      </c>
      <c r="E249" s="117">
        <f>IF(B249="","",IFERROR(B249/INDEX($B$2:$B$800,MATCH(DATE(YEAR(A249)-1,MONTH(A249),1),$A$2:$A$800,0))-1,""))</f>
        <v/>
      </c>
    </row>
    <row r="250">
      <c r="A250" s="116" t="n">
        <v>42095</v>
      </c>
      <c r="B250" s="47" t="n">
        <v>618.0599999999999</v>
      </c>
      <c r="C250" s="117">
        <f>IF(OR(B250="",B249=""),"",B250/B249-1)</f>
        <v/>
      </c>
      <c r="D250" s="117">
        <f>IF(B250="","",IFERROR(B250/INDEX($B$2:$B$800,MATCH(DATE(YEAR(A250)-1,12,1),$A$2:$A$800,0))-1,""))</f>
        <v/>
      </c>
      <c r="E250" s="117">
        <f>IF(B250="","",IFERROR(B250/INDEX($B$2:$B$800,MATCH(DATE(YEAR(A250)-1,MONTH(A250),1),$A$2:$A$800,0))-1,""))</f>
        <v/>
      </c>
    </row>
    <row r="251">
      <c r="A251" s="116" t="n">
        <v>42125</v>
      </c>
      <c r="B251" s="47" t="n">
        <v>623.951</v>
      </c>
      <c r="C251" s="117">
        <f>IF(OR(B251="",B250=""),"",B251/B250-1)</f>
        <v/>
      </c>
      <c r="D251" s="117">
        <f>IF(B251="","",IFERROR(B251/INDEX($B$2:$B$800,MATCH(DATE(YEAR(A251)-1,12,1),$A$2:$A$800,0))-1,""))</f>
        <v/>
      </c>
      <c r="E251" s="117">
        <f>IF(B251="","",IFERROR(B251/INDEX($B$2:$B$800,MATCH(DATE(YEAR(A251)-1,MONTH(A251),1),$A$2:$A$800,0))-1,""))</f>
        <v/>
      </c>
    </row>
    <row r="252">
      <c r="A252" s="116" t="n">
        <v>42156</v>
      </c>
      <c r="B252" s="47" t="n">
        <v>635.403</v>
      </c>
      <c r="C252" s="117">
        <f>IF(OR(B252="",B251=""),"",B252/B251-1)</f>
        <v/>
      </c>
      <c r="D252" s="117">
        <f>IF(B252="","",IFERROR(B252/INDEX($B$2:$B$800,MATCH(DATE(YEAR(A252)-1,12,1),$A$2:$A$800,0))-1,""))</f>
        <v/>
      </c>
      <c r="E252" s="117">
        <f>IF(B252="","",IFERROR(B252/INDEX($B$2:$B$800,MATCH(DATE(YEAR(A252)-1,MONTH(A252),1),$A$2:$A$800,0))-1,""))</f>
        <v/>
      </c>
    </row>
    <row r="253">
      <c r="A253" s="116" t="n">
        <v>42186</v>
      </c>
      <c r="B253" s="47" t="n">
        <v>638.88</v>
      </c>
      <c r="C253" s="117">
        <f>IF(OR(B253="",B252=""),"",B253/B252-1)</f>
        <v/>
      </c>
      <c r="D253" s="117">
        <f>IF(B253="","",IFERROR(B253/INDEX($B$2:$B$800,MATCH(DATE(YEAR(A253)-1,12,1),$A$2:$A$800,0))-1,""))</f>
        <v/>
      </c>
      <c r="E253" s="117">
        <f>IF(B253="","",IFERROR(B253/INDEX($B$2:$B$800,MATCH(DATE(YEAR(A253)-1,MONTH(A253),1),$A$2:$A$800,0))-1,""))</f>
        <v/>
      </c>
    </row>
    <row r="254">
      <c r="A254" s="116" t="n">
        <v>42217</v>
      </c>
      <c r="B254" s="47" t="n">
        <v>642.644</v>
      </c>
      <c r="C254" s="117">
        <f>IF(OR(B254="",B253=""),"",B254/B253-1)</f>
        <v/>
      </c>
      <c r="D254" s="117">
        <f>IF(B254="","",IFERROR(B254/INDEX($B$2:$B$800,MATCH(DATE(YEAR(A254)-1,12,1),$A$2:$A$800,0))-1,""))</f>
        <v/>
      </c>
      <c r="E254" s="117">
        <f>IF(B254="","",IFERROR(B254/INDEX($B$2:$B$800,MATCH(DATE(YEAR(A254)-1,MONTH(A254),1),$A$2:$A$800,0))-1,""))</f>
        <v/>
      </c>
    </row>
    <row r="255">
      <c r="A255" s="116" t="n">
        <v>42248</v>
      </c>
      <c r="B255" s="47" t="n">
        <v>644.046</v>
      </c>
      <c r="C255" s="117">
        <f>IF(OR(B255="",B254=""),"",B255/B254-1)</f>
        <v/>
      </c>
      <c r="D255" s="117">
        <f>IF(B255="","",IFERROR(B255/INDEX($B$2:$B$800,MATCH(DATE(YEAR(A255)-1,12,1),$A$2:$A$800,0))-1,""))</f>
        <v/>
      </c>
      <c r="E255" s="117">
        <f>IF(B255="","",IFERROR(B255/INDEX($B$2:$B$800,MATCH(DATE(YEAR(A255)-1,MONTH(A255),1),$A$2:$A$800,0))-1,""))</f>
        <v/>
      </c>
    </row>
    <row r="256">
      <c r="A256" s="116" t="n">
        <v>42278</v>
      </c>
      <c r="B256" s="47" t="n">
        <v>646.355</v>
      </c>
      <c r="C256" s="117">
        <f>IF(OR(B256="",B255=""),"",B256/B255-1)</f>
        <v/>
      </c>
      <c r="D256" s="117">
        <f>IF(B256="","",IFERROR(B256/INDEX($B$2:$B$800,MATCH(DATE(YEAR(A256)-1,12,1),$A$2:$A$800,0))-1,""))</f>
        <v/>
      </c>
      <c r="E256" s="117">
        <f>IF(B256="","",IFERROR(B256/INDEX($B$2:$B$800,MATCH(DATE(YEAR(A256)-1,MONTH(A256),1),$A$2:$A$800,0))-1,""))</f>
        <v/>
      </c>
    </row>
    <row r="257">
      <c r="A257" s="116" t="n">
        <v>42309</v>
      </c>
      <c r="B257" s="47" t="n">
        <v>648.542</v>
      </c>
      <c r="C257" s="117">
        <f>IF(OR(B257="",B256=""),"",B257/B256-1)</f>
        <v/>
      </c>
      <c r="D257" s="117">
        <f>IF(B257="","",IFERROR(B257/INDEX($B$2:$B$800,MATCH(DATE(YEAR(A257)-1,12,1),$A$2:$A$800,0))-1,""))</f>
        <v/>
      </c>
      <c r="E257" s="117">
        <f>IF(B257="","",IFERROR(B257/INDEX($B$2:$B$800,MATCH(DATE(YEAR(A257)-1,MONTH(A257),1),$A$2:$A$800,0))-1,""))</f>
        <v/>
      </c>
    </row>
    <row r="258">
      <c r="A258" s="116" t="n">
        <v>42339</v>
      </c>
      <c r="B258" s="47" t="n">
        <v>649.216</v>
      </c>
      <c r="C258" s="117">
        <f>IF(OR(B258="",B257=""),"",B258/B257-1)</f>
        <v/>
      </c>
      <c r="D258" s="117">
        <f>IF(B258="","",IFERROR(B258/INDEX($B$2:$B$800,MATCH(DATE(YEAR(A258)-1,12,1),$A$2:$A$800,0))-1,""))</f>
        <v/>
      </c>
      <c r="E258" s="117">
        <f>IF(B258="","",IFERROR(B258/INDEX($B$2:$B$800,MATCH(DATE(YEAR(A258)-1,MONTH(A258),1),$A$2:$A$800,0))-1,""))</f>
        <v/>
      </c>
    </row>
    <row r="259">
      <c r="A259" s="116" t="n">
        <v>42370</v>
      </c>
      <c r="B259" s="47" t="n">
        <v>651.759</v>
      </c>
      <c r="C259" s="117">
        <f>IF(OR(B259="",B258=""),"",B259/B258-1)</f>
        <v/>
      </c>
      <c r="D259" s="117">
        <f>IF(B259="","",IFERROR(B259/INDEX($B$2:$B$800,MATCH(DATE(YEAR(A259)-1,12,1),$A$2:$A$800,0))-1,""))</f>
        <v/>
      </c>
      <c r="E259" s="117">
        <f>IF(B259="","",IFERROR(B259/INDEX($B$2:$B$800,MATCH(DATE(YEAR(A259)-1,MONTH(A259),1),$A$2:$A$800,0))-1,""))</f>
        <v/>
      </c>
    </row>
    <row r="260">
      <c r="A260" s="116" t="n">
        <v>42401</v>
      </c>
      <c r="B260" s="47" t="n">
        <v>655.263</v>
      </c>
      <c r="C260" s="117">
        <f>IF(OR(B260="",B259=""),"",B260/B259-1)</f>
        <v/>
      </c>
      <c r="D260" s="117">
        <f>IF(B260="","",IFERROR(B260/INDEX($B$2:$B$800,MATCH(DATE(YEAR(A260)-1,12,1),$A$2:$A$800,0))-1,""))</f>
        <v/>
      </c>
      <c r="E260" s="117">
        <f>IF(B260="","",IFERROR(B260/INDEX($B$2:$B$800,MATCH(DATE(YEAR(A260)-1,MONTH(A260),1),$A$2:$A$800,0))-1,""))</f>
        <v/>
      </c>
    </row>
    <row r="261">
      <c r="A261" s="116" t="n">
        <v>42430</v>
      </c>
      <c r="B261" s="47" t="n">
        <v>659.446</v>
      </c>
      <c r="C261" s="117">
        <f>IF(OR(B261="",B260=""),"",B261/B260-1)</f>
        <v/>
      </c>
      <c r="D261" s="117">
        <f>IF(B261="","",IFERROR(B261/INDEX($B$2:$B$800,MATCH(DATE(YEAR(A261)-1,12,1),$A$2:$A$800,0))-1,""))</f>
        <v/>
      </c>
      <c r="E261" s="117">
        <f>IF(B261="","",IFERROR(B261/INDEX($B$2:$B$800,MATCH(DATE(YEAR(A261)-1,MONTH(A261),1),$A$2:$A$800,0))-1,""))</f>
        <v/>
      </c>
    </row>
    <row r="262">
      <c r="A262" s="116" t="n">
        <v>42461</v>
      </c>
      <c r="B262" s="47" t="n">
        <v>663.057</v>
      </c>
      <c r="C262" s="117">
        <f>IF(OR(B262="",B261=""),"",B262/B261-1)</f>
        <v/>
      </c>
      <c r="D262" s="117">
        <f>IF(B262="","",IFERROR(B262/INDEX($B$2:$B$800,MATCH(DATE(YEAR(A262)-1,12,1),$A$2:$A$800,0))-1,""))</f>
        <v/>
      </c>
      <c r="E262" s="117">
        <f>IF(B262="","",IFERROR(B262/INDEX($B$2:$B$800,MATCH(DATE(YEAR(A262)-1,MONTH(A262),1),$A$2:$A$800,0))-1,""))</f>
        <v/>
      </c>
    </row>
    <row r="263">
      <c r="A263" s="116" t="n">
        <v>42491</v>
      </c>
      <c r="B263" s="47" t="n">
        <v>663.61</v>
      </c>
      <c r="C263" s="117">
        <f>IF(OR(B263="",B262=""),"",B263/B262-1)</f>
        <v/>
      </c>
      <c r="D263" s="117">
        <f>IF(B263="","",IFERROR(B263/INDEX($B$2:$B$800,MATCH(DATE(YEAR(A263)-1,12,1),$A$2:$A$800,0))-1,""))</f>
        <v/>
      </c>
      <c r="E263" s="117">
        <f>IF(B263="","",IFERROR(B263/INDEX($B$2:$B$800,MATCH(DATE(YEAR(A263)-1,MONTH(A263),1),$A$2:$A$800,0))-1,""))</f>
        <v/>
      </c>
    </row>
    <row r="264">
      <c r="A264" s="116" t="n">
        <v>42522</v>
      </c>
      <c r="B264" s="47" t="n">
        <v>676.42</v>
      </c>
      <c r="C264" s="117">
        <f>IF(OR(B264="",B263=""),"",B264/B263-1)</f>
        <v/>
      </c>
      <c r="D264" s="117">
        <f>IF(B264="","",IFERROR(B264/INDEX($B$2:$B$800,MATCH(DATE(YEAR(A264)-1,12,1),$A$2:$A$800,0))-1,""))</f>
        <v/>
      </c>
      <c r="E264" s="117">
        <f>IF(B264="","",IFERROR(B264/INDEX($B$2:$B$800,MATCH(DATE(YEAR(A264)-1,MONTH(A264),1),$A$2:$A$800,0))-1,""))</f>
        <v/>
      </c>
    </row>
    <row r="265">
      <c r="A265" s="116" t="n">
        <v>42552</v>
      </c>
      <c r="B265" s="47" t="n">
        <v>679.751</v>
      </c>
      <c r="C265" s="117">
        <f>IF(OR(B265="",B264=""),"",B265/B264-1)</f>
        <v/>
      </c>
      <c r="D265" s="117">
        <f>IF(B265="","",IFERROR(B265/INDEX($B$2:$B$800,MATCH(DATE(YEAR(A265)-1,12,1),$A$2:$A$800,0))-1,""))</f>
        <v/>
      </c>
      <c r="E265" s="117">
        <f>IF(B265="","",IFERROR(B265/INDEX($B$2:$B$800,MATCH(DATE(YEAR(A265)-1,MONTH(A265),1),$A$2:$A$800,0))-1,""))</f>
        <v/>
      </c>
    </row>
    <row r="266">
      <c r="A266" s="116" t="n">
        <v>42583</v>
      </c>
      <c r="B266" s="47" t="n">
        <v>681.756</v>
      </c>
      <c r="C266" s="117">
        <f>IF(OR(B266="",B265=""),"",B266/B265-1)</f>
        <v/>
      </c>
      <c r="D266" s="117">
        <f>IF(B266="","",IFERROR(B266/INDEX($B$2:$B$800,MATCH(DATE(YEAR(A266)-1,12,1),$A$2:$A$800,0))-1,""))</f>
        <v/>
      </c>
      <c r="E266" s="117">
        <f>IF(B266="","",IFERROR(B266/INDEX($B$2:$B$800,MATCH(DATE(YEAR(A266)-1,MONTH(A266),1),$A$2:$A$800,0))-1,""))</f>
        <v/>
      </c>
    </row>
    <row r="267">
      <c r="A267" s="116" t="n">
        <v>42614</v>
      </c>
      <c r="B267" s="47" t="n">
        <v>684.025</v>
      </c>
      <c r="C267" s="117">
        <f>IF(OR(B267="",B266=""),"",B267/B266-1)</f>
        <v/>
      </c>
      <c r="D267" s="117">
        <f>IF(B267="","",IFERROR(B267/INDEX($B$2:$B$800,MATCH(DATE(YEAR(A267)-1,12,1),$A$2:$A$800,0))-1,""))</f>
        <v/>
      </c>
      <c r="E267" s="117">
        <f>IF(B267="","",IFERROR(B267/INDEX($B$2:$B$800,MATCH(DATE(YEAR(A267)-1,MONTH(A267),1),$A$2:$A$800,0))-1,""))</f>
        <v/>
      </c>
    </row>
    <row r="268">
      <c r="A268" s="116" t="n">
        <v>42644</v>
      </c>
      <c r="B268" s="47" t="n">
        <v>685.489</v>
      </c>
      <c r="C268" s="117">
        <f>IF(OR(B268="",B267=""),"",B268/B267-1)</f>
        <v/>
      </c>
      <c r="D268" s="117">
        <f>IF(B268="","",IFERROR(B268/INDEX($B$2:$B$800,MATCH(DATE(YEAR(A268)-1,12,1),$A$2:$A$800,0))-1,""))</f>
        <v/>
      </c>
      <c r="E268" s="117">
        <f>IF(B268="","",IFERROR(B268/INDEX($B$2:$B$800,MATCH(DATE(YEAR(A268)-1,MONTH(A268),1),$A$2:$A$800,0))-1,""))</f>
        <v/>
      </c>
    </row>
    <row r="269">
      <c r="A269" s="116" t="n">
        <v>42675</v>
      </c>
      <c r="B269" s="47" t="n">
        <v>686.607</v>
      </c>
      <c r="C269" s="117">
        <f>IF(OR(B269="",B268=""),"",B269/B268-1)</f>
        <v/>
      </c>
      <c r="D269" s="117">
        <f>IF(B269="","",IFERROR(B269/INDEX($B$2:$B$800,MATCH(DATE(YEAR(A269)-1,12,1),$A$2:$A$800,0))-1,""))</f>
        <v/>
      </c>
      <c r="E269" s="117">
        <f>IF(B269="","",IFERROR(B269/INDEX($B$2:$B$800,MATCH(DATE(YEAR(A269)-1,MONTH(A269),1),$A$2:$A$800,0))-1,""))</f>
        <v/>
      </c>
    </row>
    <row r="270">
      <c r="A270" s="116" t="n">
        <v>42705</v>
      </c>
      <c r="B270" s="47" t="n">
        <v>688.985</v>
      </c>
      <c r="C270" s="117">
        <f>IF(OR(B270="",B269=""),"",B270/B269-1)</f>
        <v/>
      </c>
      <c r="D270" s="117">
        <f>IF(B270="","",IFERROR(B270/INDEX($B$2:$B$800,MATCH(DATE(YEAR(A270)-1,12,1),$A$2:$A$800,0))-1,""))</f>
        <v/>
      </c>
      <c r="E270" s="117">
        <f>IF(B270="","",IFERROR(B270/INDEX($B$2:$B$800,MATCH(DATE(YEAR(A270)-1,MONTH(A270),1),$A$2:$A$800,0))-1,""))</f>
        <v/>
      </c>
    </row>
    <row r="271">
      <c r="A271" s="116" t="n">
        <v>42736</v>
      </c>
      <c r="B271" s="47" t="n">
        <v>691.792</v>
      </c>
      <c r="C271" s="117">
        <f>IF(OR(B271="",B270=""),"",B271/B270-1)</f>
        <v/>
      </c>
      <c r="D271" s="117">
        <f>IF(B271="","",IFERROR(B271/INDEX($B$2:$B$800,MATCH(DATE(YEAR(A271)-1,12,1),$A$2:$A$800,0))-1,""))</f>
        <v/>
      </c>
      <c r="E271" s="117">
        <f>IF(B271="","",IFERROR(B271/INDEX($B$2:$B$800,MATCH(DATE(YEAR(A271)-1,MONTH(A271),1),$A$2:$A$800,0))-1,""))</f>
        <v/>
      </c>
    </row>
    <row r="272">
      <c r="A272" s="116" t="n">
        <v>42767</v>
      </c>
      <c r="B272" s="47" t="n">
        <v>696.314</v>
      </c>
      <c r="C272" s="117">
        <f>IF(OR(B272="",B271=""),"",B272/B271-1)</f>
        <v/>
      </c>
      <c r="D272" s="117">
        <f>IF(B272="","",IFERROR(B272/INDEX($B$2:$B$800,MATCH(DATE(YEAR(A272)-1,12,1),$A$2:$A$800,0))-1,""))</f>
        <v/>
      </c>
      <c r="E272" s="117">
        <f>IF(B272="","",IFERROR(B272/INDEX($B$2:$B$800,MATCH(DATE(YEAR(A272)-1,MONTH(A272),1),$A$2:$A$800,0))-1,""))</f>
        <v/>
      </c>
    </row>
    <row r="273">
      <c r="A273" s="116" t="n">
        <v>42795</v>
      </c>
      <c r="B273" s="47" t="n">
        <v>697.41</v>
      </c>
      <c r="C273" s="117">
        <f>IF(OR(B273="",B272=""),"",B273/B272-1)</f>
        <v/>
      </c>
      <c r="D273" s="117">
        <f>IF(B273="","",IFERROR(B273/INDEX($B$2:$B$800,MATCH(DATE(YEAR(A273)-1,12,1),$A$2:$A$800,0))-1,""))</f>
        <v/>
      </c>
      <c r="E273" s="117">
        <f>IF(B273="","",IFERROR(B273/INDEX($B$2:$B$800,MATCH(DATE(YEAR(A273)-1,MONTH(A273),1),$A$2:$A$800,0))-1,""))</f>
        <v/>
      </c>
    </row>
    <row r="274">
      <c r="A274" s="116" t="n">
        <v>42826</v>
      </c>
      <c r="B274" s="47" t="n">
        <v>697.244</v>
      </c>
      <c r="C274" s="117">
        <f>IF(OR(B274="",B273=""),"",B274/B273-1)</f>
        <v/>
      </c>
      <c r="D274" s="117">
        <f>IF(B274="","",IFERROR(B274/INDEX($B$2:$B$800,MATCH(DATE(YEAR(A274)-1,12,1),$A$2:$A$800,0))-1,""))</f>
        <v/>
      </c>
      <c r="E274" s="117">
        <f>IF(B274="","",IFERROR(B274/INDEX($B$2:$B$800,MATCH(DATE(YEAR(A274)-1,MONTH(A274),1),$A$2:$A$800,0))-1,""))</f>
        <v/>
      </c>
    </row>
    <row r="275">
      <c r="A275" s="116" t="n">
        <v>42856</v>
      </c>
      <c r="B275" s="47" t="n">
        <v>701.664</v>
      </c>
      <c r="C275" s="117">
        <f>IF(OR(B275="",B274=""),"",B275/B274-1)</f>
        <v/>
      </c>
      <c r="D275" s="117">
        <f>IF(B275="","",IFERROR(B275/INDEX($B$2:$B$800,MATCH(DATE(YEAR(A275)-1,12,1),$A$2:$A$800,0))-1,""))</f>
        <v/>
      </c>
      <c r="E275" s="117">
        <f>IF(B275="","",IFERROR(B275/INDEX($B$2:$B$800,MATCH(DATE(YEAR(A275)-1,MONTH(A275),1),$A$2:$A$800,0))-1,""))</f>
        <v/>
      </c>
    </row>
    <row r="276">
      <c r="A276" s="116" t="n">
        <v>42887</v>
      </c>
      <c r="B276" s="47" t="n">
        <v>708.197</v>
      </c>
      <c r="C276" s="117">
        <f>IF(OR(B276="",B275=""),"",B276/B275-1)</f>
        <v/>
      </c>
      <c r="D276" s="117">
        <f>IF(B276="","",IFERROR(B276/INDEX($B$2:$B$800,MATCH(DATE(YEAR(A276)-1,12,1),$A$2:$A$800,0))-1,""))</f>
        <v/>
      </c>
      <c r="E276" s="117">
        <f>IF(B276="","",IFERROR(B276/INDEX($B$2:$B$800,MATCH(DATE(YEAR(A276)-1,MONTH(A276),1),$A$2:$A$800,0))-1,""))</f>
        <v/>
      </c>
    </row>
    <row r="277">
      <c r="A277" s="116" t="n">
        <v>42917</v>
      </c>
      <c r="B277" s="47" t="n">
        <v>710.355</v>
      </c>
      <c r="C277" s="117">
        <f>IF(OR(B277="",B276=""),"",B277/B276-1)</f>
        <v/>
      </c>
      <c r="D277" s="117">
        <f>IF(B277="","",IFERROR(B277/INDEX($B$2:$B$800,MATCH(DATE(YEAR(A277)-1,12,1),$A$2:$A$800,0))-1,""))</f>
        <v/>
      </c>
      <c r="E277" s="117">
        <f>IF(B277="","",IFERROR(B277/INDEX($B$2:$B$800,MATCH(DATE(YEAR(A277)-1,MONTH(A277),1),$A$2:$A$800,0))-1,""))</f>
        <v/>
      </c>
    </row>
    <row r="278">
      <c r="A278" s="116" t="n">
        <v>42948</v>
      </c>
      <c r="B278" s="47" t="n">
        <v>712.884</v>
      </c>
      <c r="C278" s="117">
        <f>IF(OR(B278="",B277=""),"",B278/B277-1)</f>
        <v/>
      </c>
      <c r="D278" s="117">
        <f>IF(B278="","",IFERROR(B278/INDEX($B$2:$B$800,MATCH(DATE(YEAR(A278)-1,12,1),$A$2:$A$800,0))-1,""))</f>
        <v/>
      </c>
      <c r="E278" s="117">
        <f>IF(B278="","",IFERROR(B278/INDEX($B$2:$B$800,MATCH(DATE(YEAR(A278)-1,MONTH(A278),1),$A$2:$A$800,0))-1,""))</f>
        <v/>
      </c>
    </row>
    <row r="279">
      <c r="A279" s="116" t="n">
        <v>42979</v>
      </c>
      <c r="B279" s="47" t="n">
        <v>713.33</v>
      </c>
      <c r="C279" s="117">
        <f>IF(OR(B279="",B278=""),"",B279/B278-1)</f>
        <v/>
      </c>
      <c r="D279" s="117">
        <f>IF(B279="","",IFERROR(B279/INDEX($B$2:$B$800,MATCH(DATE(YEAR(A279)-1,12,1),$A$2:$A$800,0))-1,""))</f>
        <v/>
      </c>
      <c r="E279" s="117">
        <f>IF(B279="","",IFERROR(B279/INDEX($B$2:$B$800,MATCH(DATE(YEAR(A279)-1,MONTH(A279),1),$A$2:$A$800,0))-1,""))</f>
        <v/>
      </c>
    </row>
    <row r="280">
      <c r="A280" s="116" t="n">
        <v>43009</v>
      </c>
      <c r="B280" s="47" t="n">
        <v>715.527</v>
      </c>
      <c r="C280" s="117">
        <f>IF(OR(B280="",B279=""),"",B280/B279-1)</f>
        <v/>
      </c>
      <c r="D280" s="117">
        <f>IF(B280="","",IFERROR(B280/INDEX($B$2:$B$800,MATCH(DATE(YEAR(A280)-1,12,1),$A$2:$A$800,0))-1,""))</f>
        <v/>
      </c>
      <c r="E280" s="117">
        <f>IF(B280="","",IFERROR(B280/INDEX($B$2:$B$800,MATCH(DATE(YEAR(A280)-1,MONTH(A280),1),$A$2:$A$800,0))-1,""))</f>
        <v/>
      </c>
    </row>
    <row r="281">
      <c r="A281" s="116" t="n">
        <v>43040</v>
      </c>
      <c r="B281" s="47" t="n">
        <v>717.751</v>
      </c>
      <c r="C281" s="117">
        <f>IF(OR(B281="",B280=""),"",B281/B280-1)</f>
        <v/>
      </c>
      <c r="D281" s="117">
        <f>IF(B281="","",IFERROR(B281/INDEX($B$2:$B$800,MATCH(DATE(YEAR(A281)-1,12,1),$A$2:$A$800,0))-1,""))</f>
        <v/>
      </c>
      <c r="E281" s="117">
        <f>IF(B281="","",IFERROR(B281/INDEX($B$2:$B$800,MATCH(DATE(YEAR(A281)-1,MONTH(A281),1),$A$2:$A$800,0))-1,""))</f>
        <v/>
      </c>
    </row>
    <row r="282">
      <c r="A282" s="116" t="n">
        <v>43070</v>
      </c>
      <c r="B282" s="47" t="n">
        <v>718.276</v>
      </c>
      <c r="C282" s="117">
        <f>IF(OR(B282="",B281=""),"",B282/B281-1)</f>
        <v/>
      </c>
      <c r="D282" s="117">
        <f>IF(B282="","",IFERROR(B282/INDEX($B$2:$B$800,MATCH(DATE(YEAR(A282)-1,12,1),$A$2:$A$800,0))-1,""))</f>
        <v/>
      </c>
      <c r="E282" s="117">
        <f>IF(B282="","",IFERROR(B282/INDEX($B$2:$B$800,MATCH(DATE(YEAR(A282)-1,MONTH(A282),1),$A$2:$A$800,0))-1,""))</f>
        <v/>
      </c>
    </row>
    <row r="283">
      <c r="A283" s="116" t="n">
        <v>43101</v>
      </c>
      <c r="B283" s="47" t="n">
        <v>720.495</v>
      </c>
      <c r="C283" s="117">
        <f>IF(OR(B283="",B282=""),"",B283/B282-1)</f>
        <v/>
      </c>
      <c r="D283" s="117">
        <f>IF(B283="","",IFERROR(B283/INDEX($B$2:$B$800,MATCH(DATE(YEAR(A283)-1,12,1),$A$2:$A$800,0))-1,""))</f>
        <v/>
      </c>
      <c r="E283" s="117">
        <f>IF(B283="","",IFERROR(B283/INDEX($B$2:$B$800,MATCH(DATE(YEAR(A283)-1,MONTH(A283),1),$A$2:$A$800,0))-1,""))</f>
        <v/>
      </c>
    </row>
    <row r="284">
      <c r="A284" s="116" t="n">
        <v>43132</v>
      </c>
      <c r="B284" s="47" t="n">
        <v>721.414</v>
      </c>
      <c r="C284" s="117">
        <f>IF(OR(B284="",B283=""),"",B284/B283-1)</f>
        <v/>
      </c>
      <c r="D284" s="117">
        <f>IF(B284="","",IFERROR(B284/INDEX($B$2:$B$800,MATCH(DATE(YEAR(A284)-1,12,1),$A$2:$A$800,0))-1,""))</f>
        <v/>
      </c>
      <c r="E284" s="117">
        <f>IF(B284="","",IFERROR(B284/INDEX($B$2:$B$800,MATCH(DATE(YEAR(A284)-1,MONTH(A284),1),$A$2:$A$800,0))-1,""))</f>
        <v/>
      </c>
    </row>
    <row r="285">
      <c r="A285" s="116" t="n">
        <v>43160</v>
      </c>
      <c r="B285" s="47" t="n">
        <v>723.163</v>
      </c>
      <c r="C285" s="117">
        <f>IF(OR(B285="",B284=""),"",B285/B284-1)</f>
        <v/>
      </c>
      <c r="D285" s="117">
        <f>IF(B285="","",IFERROR(B285/INDEX($B$2:$B$800,MATCH(DATE(YEAR(A285)-1,12,1),$A$2:$A$800,0))-1,""))</f>
        <v/>
      </c>
      <c r="E285" s="117">
        <f>IF(B285="","",IFERROR(B285/INDEX($B$2:$B$800,MATCH(DATE(YEAR(A285)-1,MONTH(A285),1),$A$2:$A$800,0))-1,""))</f>
        <v/>
      </c>
    </row>
    <row r="286">
      <c r="A286" s="116" t="n">
        <v>43191</v>
      </c>
      <c r="B286" s="47" t="n">
        <v>725.245</v>
      </c>
      <c r="C286" s="117">
        <f>IF(OR(B286="",B285=""),"",B286/B285-1)</f>
        <v/>
      </c>
      <c r="D286" s="117">
        <f>IF(B286="","",IFERROR(B286/INDEX($B$2:$B$800,MATCH(DATE(YEAR(A286)-1,12,1),$A$2:$A$800,0))-1,""))</f>
        <v/>
      </c>
      <c r="E286" s="117">
        <f>IF(B286="","",IFERROR(B286/INDEX($B$2:$B$800,MATCH(DATE(YEAR(A286)-1,MONTH(A286),1),$A$2:$A$800,0))-1,""))</f>
        <v/>
      </c>
    </row>
    <row r="287">
      <c r="A287" s="116" t="n">
        <v>43221</v>
      </c>
      <c r="B287" s="47" t="n">
        <v>726.923</v>
      </c>
      <c r="C287" s="117">
        <f>IF(OR(B287="",B286=""),"",B287/B286-1)</f>
        <v/>
      </c>
      <c r="D287" s="117">
        <f>IF(B287="","",IFERROR(B287/INDEX($B$2:$B$800,MATCH(DATE(YEAR(A287)-1,12,1),$A$2:$A$800,0))-1,""))</f>
        <v/>
      </c>
      <c r="E287" s="117">
        <f>IF(B287="","",IFERROR(B287/INDEX($B$2:$B$800,MATCH(DATE(YEAR(A287)-1,MONTH(A287),1),$A$2:$A$800,0))-1,""))</f>
        <v/>
      </c>
    </row>
    <row r="288">
      <c r="A288" s="116" t="n">
        <v>43252</v>
      </c>
      <c r="B288" s="47" t="n">
        <v>733.984</v>
      </c>
      <c r="C288" s="117">
        <f>IF(OR(B288="",B287=""),"",B288/B287-1)</f>
        <v/>
      </c>
      <c r="D288" s="117">
        <f>IF(B288="","",IFERROR(B288/INDEX($B$2:$B$800,MATCH(DATE(YEAR(A288)-1,12,1),$A$2:$A$800,0))-1,""))</f>
        <v/>
      </c>
      <c r="E288" s="117">
        <f>IF(B288="","",IFERROR(B288/INDEX($B$2:$B$800,MATCH(DATE(YEAR(A288)-1,MONTH(A288),1),$A$2:$A$800,0))-1,""))</f>
        <v/>
      </c>
    </row>
    <row r="289">
      <c r="A289" s="116" t="n">
        <v>43282</v>
      </c>
      <c r="B289" s="47" t="n">
        <v>738.487</v>
      </c>
      <c r="C289" s="117">
        <f>IF(OR(B289="",B288=""),"",B289/B288-1)</f>
        <v/>
      </c>
      <c r="D289" s="117">
        <f>IF(B289="","",IFERROR(B289/INDEX($B$2:$B$800,MATCH(DATE(YEAR(A289)-1,12,1),$A$2:$A$800,0))-1,""))</f>
        <v/>
      </c>
      <c r="E289" s="117">
        <f>IF(B289="","",IFERROR(B289/INDEX($B$2:$B$800,MATCH(DATE(YEAR(A289)-1,MONTH(A289),1),$A$2:$A$800,0))-1,""))</f>
        <v/>
      </c>
    </row>
    <row r="290">
      <c r="A290" s="116" t="n">
        <v>43313</v>
      </c>
      <c r="B290" s="47" t="n">
        <v>739.583</v>
      </c>
      <c r="C290" s="117">
        <f>IF(OR(B290="",B289=""),"",B290/B289-1)</f>
        <v/>
      </c>
      <c r="D290" s="117">
        <f>IF(B290="","",IFERROR(B290/INDEX($B$2:$B$800,MATCH(DATE(YEAR(A290)-1,12,1),$A$2:$A$800,0))-1,""))</f>
        <v/>
      </c>
      <c r="E290" s="117">
        <f>IF(B290="","",IFERROR(B290/INDEX($B$2:$B$800,MATCH(DATE(YEAR(A290)-1,MONTH(A290),1),$A$2:$A$800,0))-1,""))</f>
        <v/>
      </c>
    </row>
    <row r="291">
      <c r="A291" s="116" t="n">
        <v>43344</v>
      </c>
      <c r="B291" s="47" t="n">
        <v>741.3049999999999</v>
      </c>
      <c r="C291" s="117">
        <f>IF(OR(B291="",B290=""),"",B291/B290-1)</f>
        <v/>
      </c>
      <c r="D291" s="117">
        <f>IF(B291="","",IFERROR(B291/INDEX($B$2:$B$800,MATCH(DATE(YEAR(A291)-1,12,1),$A$2:$A$800,0))-1,""))</f>
        <v/>
      </c>
      <c r="E291" s="117">
        <f>IF(B291="","",IFERROR(B291/INDEX($B$2:$B$800,MATCH(DATE(YEAR(A291)-1,MONTH(A291),1),$A$2:$A$800,0))-1,""))</f>
        <v/>
      </c>
    </row>
    <row r="292">
      <c r="A292" s="116" t="n">
        <v>43374</v>
      </c>
      <c r="B292" s="47" t="n">
        <v>743.866</v>
      </c>
      <c r="C292" s="117">
        <f>IF(OR(B292="",B291=""),"",B292/B291-1)</f>
        <v/>
      </c>
      <c r="D292" s="117">
        <f>IF(B292="","",IFERROR(B292/INDEX($B$2:$B$800,MATCH(DATE(YEAR(A292)-1,12,1),$A$2:$A$800,0))-1,""))</f>
        <v/>
      </c>
      <c r="E292" s="117">
        <f>IF(B292="","",IFERROR(B292/INDEX($B$2:$B$800,MATCH(DATE(YEAR(A292)-1,MONTH(A292),1),$A$2:$A$800,0))-1,""))</f>
        <v/>
      </c>
    </row>
    <row r="293">
      <c r="A293" s="116" t="n">
        <v>43405</v>
      </c>
      <c r="B293" s="47" t="n">
        <v>744.865</v>
      </c>
      <c r="C293" s="117">
        <f>IF(OR(B293="",B292=""),"",B293/B292-1)</f>
        <v/>
      </c>
      <c r="D293" s="117">
        <f>IF(B293="","",IFERROR(B293/INDEX($B$2:$B$800,MATCH(DATE(YEAR(A293)-1,12,1),$A$2:$A$800,0))-1,""))</f>
        <v/>
      </c>
      <c r="E293" s="117">
        <f>IF(B293="","",IFERROR(B293/INDEX($B$2:$B$800,MATCH(DATE(YEAR(A293)-1,MONTH(A293),1),$A$2:$A$800,0))-1,""))</f>
        <v/>
      </c>
    </row>
    <row r="294">
      <c r="A294" s="116" t="n">
        <v>43435</v>
      </c>
      <c r="B294" s="47" t="n">
        <v>745.856</v>
      </c>
      <c r="C294" s="117">
        <f>IF(OR(B294="",B293=""),"",B294/B293-1)</f>
        <v/>
      </c>
      <c r="D294" s="117">
        <f>IF(B294="","",IFERROR(B294/INDEX($B$2:$B$800,MATCH(DATE(YEAR(A294)-1,12,1),$A$2:$A$800,0))-1,""))</f>
        <v/>
      </c>
      <c r="E294" s="117">
        <f>IF(B294="","",IFERROR(B294/INDEX($B$2:$B$800,MATCH(DATE(YEAR(A294)-1,MONTH(A294),1),$A$2:$A$800,0))-1,""))</f>
        <v/>
      </c>
    </row>
    <row r="295">
      <c r="A295" s="116" t="n">
        <v>43466</v>
      </c>
      <c r="B295" s="47" t="n">
        <v>749.5170000000001</v>
      </c>
      <c r="C295" s="117">
        <f>IF(OR(B295="",B294=""),"",B295/B294-1)</f>
        <v/>
      </c>
      <c r="D295" s="117">
        <f>IF(B295="","",IFERROR(B295/INDEX($B$2:$B$800,MATCH(DATE(YEAR(A295)-1,12,1),$A$2:$A$800,0))-1,""))</f>
        <v/>
      </c>
      <c r="E295" s="117">
        <f>IF(B295="","",IFERROR(B295/INDEX($B$2:$B$800,MATCH(DATE(YEAR(A295)-1,MONTH(A295),1),$A$2:$A$800,0))-1,""))</f>
        <v/>
      </c>
    </row>
    <row r="296">
      <c r="A296" s="116" t="n">
        <v>43497</v>
      </c>
      <c r="B296" s="47" t="n">
        <v>750.1799999999999</v>
      </c>
      <c r="C296" s="117">
        <f>IF(OR(B296="",B295=""),"",B296/B295-1)</f>
        <v/>
      </c>
      <c r="D296" s="117">
        <f>IF(B296="","",IFERROR(B296/INDEX($B$2:$B$800,MATCH(DATE(YEAR(A296)-1,12,1),$A$2:$A$800,0))-1,""))</f>
        <v/>
      </c>
      <c r="E296" s="117">
        <f>IF(B296="","",IFERROR(B296/INDEX($B$2:$B$800,MATCH(DATE(YEAR(A296)-1,MONTH(A296),1),$A$2:$A$800,0))-1,""))</f>
        <v/>
      </c>
    </row>
    <row r="297">
      <c r="A297" s="116" t="n">
        <v>43525</v>
      </c>
      <c r="B297" s="47" t="n">
        <v>752.524</v>
      </c>
      <c r="C297" s="117">
        <f>IF(OR(B297="",B296=""),"",B297/B296-1)</f>
        <v/>
      </c>
      <c r="D297" s="117">
        <f>IF(B297="","",IFERROR(B297/INDEX($B$2:$B$800,MATCH(DATE(YEAR(A297)-1,12,1),$A$2:$A$800,0))-1,""))</f>
        <v/>
      </c>
      <c r="E297" s="117">
        <f>IF(B297="","",IFERROR(B297/INDEX($B$2:$B$800,MATCH(DATE(YEAR(A297)-1,MONTH(A297),1),$A$2:$A$800,0))-1,""))</f>
        <v/>
      </c>
    </row>
    <row r="298">
      <c r="A298" s="116" t="n">
        <v>43556</v>
      </c>
      <c r="B298" s="47" t="n">
        <v>755.373</v>
      </c>
      <c r="C298" s="117">
        <f>IF(OR(B298="",B297=""),"",B298/B297-1)</f>
        <v/>
      </c>
      <c r="D298" s="117">
        <f>IF(B298="","",IFERROR(B298/INDEX($B$2:$B$800,MATCH(DATE(YEAR(A298)-1,12,1),$A$2:$A$800,0))-1,""))</f>
        <v/>
      </c>
      <c r="E298" s="117">
        <f>IF(B298="","",IFERROR(B298/INDEX($B$2:$B$800,MATCH(DATE(YEAR(A298)-1,MONTH(A298),1),$A$2:$A$800,0))-1,""))</f>
        <v/>
      </c>
    </row>
    <row r="299">
      <c r="A299" s="116" t="n">
        <v>43586</v>
      </c>
      <c r="B299" s="47" t="n">
        <v>755.625</v>
      </c>
      <c r="C299" s="117">
        <f>IF(OR(B299="",B298=""),"",B299/B298-1)</f>
        <v/>
      </c>
      <c r="D299" s="117">
        <f>IF(B299="","",IFERROR(B299/INDEX($B$2:$B$800,MATCH(DATE(YEAR(A299)-1,12,1),$A$2:$A$800,0))-1,""))</f>
        <v/>
      </c>
      <c r="E299" s="117">
        <f>IF(B299="","",IFERROR(B299/INDEX($B$2:$B$800,MATCH(DATE(YEAR(A299)-1,MONTH(A299),1),$A$2:$A$800,0))-1,""))</f>
        <v/>
      </c>
    </row>
    <row r="300">
      <c r="A300" s="116" t="n">
        <v>43617</v>
      </c>
      <c r="B300" s="47" t="n">
        <v>762.304</v>
      </c>
      <c r="C300" s="117">
        <f>IF(OR(B300="",B299=""),"",B300/B299-1)</f>
        <v/>
      </c>
      <c r="D300" s="117">
        <f>IF(B300="","",IFERROR(B300/INDEX($B$2:$B$800,MATCH(DATE(YEAR(A300)-1,12,1),$A$2:$A$800,0))-1,""))</f>
        <v/>
      </c>
      <c r="E300" s="117">
        <f>IF(B300="","",IFERROR(B300/INDEX($B$2:$B$800,MATCH(DATE(YEAR(A300)-1,MONTH(A300),1),$A$2:$A$800,0))-1,""))</f>
        <v/>
      </c>
    </row>
    <row r="301">
      <c r="A301" s="116" t="n">
        <v>43647</v>
      </c>
      <c r="B301" s="47" t="n">
        <v>766.699</v>
      </c>
      <c r="C301" s="117">
        <f>IF(OR(B301="",B300=""),"",B301/B300-1)</f>
        <v/>
      </c>
      <c r="D301" s="117">
        <f>IF(B301="","",IFERROR(B301/INDEX($B$2:$B$800,MATCH(DATE(YEAR(A301)-1,12,1),$A$2:$A$800,0))-1,""))</f>
        <v/>
      </c>
      <c r="E301" s="117">
        <f>IF(B301="","",IFERROR(B301/INDEX($B$2:$B$800,MATCH(DATE(YEAR(A301)-1,MONTH(A301),1),$A$2:$A$800,0))-1,""))</f>
        <v/>
      </c>
    </row>
    <row r="302">
      <c r="A302" s="116" t="n">
        <v>43678</v>
      </c>
      <c r="B302" s="47" t="n">
        <v>769.951</v>
      </c>
      <c r="C302" s="117">
        <f>IF(OR(B302="",B301=""),"",B302/B301-1)</f>
        <v/>
      </c>
      <c r="D302" s="117">
        <f>IF(B302="","",IFERROR(B302/INDEX($B$2:$B$800,MATCH(DATE(YEAR(A302)-1,12,1),$A$2:$A$800,0))-1,""))</f>
        <v/>
      </c>
      <c r="E302" s="117">
        <f>IF(B302="","",IFERROR(B302/INDEX($B$2:$B$800,MATCH(DATE(YEAR(A302)-1,MONTH(A302),1),$A$2:$A$800,0))-1,""))</f>
        <v/>
      </c>
    </row>
    <row r="303">
      <c r="A303" s="116" t="n">
        <v>43709</v>
      </c>
      <c r="B303" s="47" t="n">
        <v>773.52</v>
      </c>
      <c r="C303" s="117">
        <f>IF(OR(B303="",B302=""),"",B303/B302-1)</f>
        <v/>
      </c>
      <c r="D303" s="117">
        <f>IF(B303="","",IFERROR(B303/INDEX($B$2:$B$800,MATCH(DATE(YEAR(A303)-1,12,1),$A$2:$A$800,0))-1,""))</f>
        <v/>
      </c>
      <c r="E303" s="117">
        <f>IF(B303="","",IFERROR(B303/INDEX($B$2:$B$800,MATCH(DATE(YEAR(A303)-1,MONTH(A303),1),$A$2:$A$800,0))-1,""))</f>
        <v/>
      </c>
    </row>
    <row r="304">
      <c r="A304" s="116" t="n">
        <v>43739</v>
      </c>
      <c r="B304" s="47" t="n">
        <v>774.939</v>
      </c>
      <c r="C304" s="117">
        <f>IF(OR(B304="",B303=""),"",B304/B303-1)</f>
        <v/>
      </c>
      <c r="D304" s="117">
        <f>IF(B304="","",IFERROR(B304/INDEX($B$2:$B$800,MATCH(DATE(YEAR(A304)-1,12,1),$A$2:$A$800,0))-1,""))</f>
        <v/>
      </c>
      <c r="E304" s="117">
        <f>IF(B304="","",IFERROR(B304/INDEX($B$2:$B$800,MATCH(DATE(YEAR(A304)-1,MONTH(A304),1),$A$2:$A$800,0))-1,""))</f>
        <v/>
      </c>
    </row>
    <row r="305">
      <c r="A305" s="116" t="n">
        <v>43770</v>
      </c>
      <c r="B305" s="47" t="n">
        <v>775.225</v>
      </c>
      <c r="C305" s="117">
        <f>IF(OR(B305="",B304=""),"",B305/B304-1)</f>
        <v/>
      </c>
      <c r="D305" s="117">
        <f>IF(B305="","",IFERROR(B305/INDEX($B$2:$B$800,MATCH(DATE(YEAR(A305)-1,12,1),$A$2:$A$800,0))-1,""))</f>
        <v/>
      </c>
      <c r="E305" s="117">
        <f>IF(B305="","",IFERROR(B305/INDEX($B$2:$B$800,MATCH(DATE(YEAR(A305)-1,MONTH(A305),1),$A$2:$A$800,0))-1,""))</f>
        <v/>
      </c>
    </row>
    <row r="306">
      <c r="A306" s="116" t="n">
        <v>43800</v>
      </c>
      <c r="B306" s="47" t="n">
        <v>776.8390000000001</v>
      </c>
      <c r="C306" s="117">
        <f>IF(OR(B306="",B305=""),"",B306/B305-1)</f>
        <v/>
      </c>
      <c r="D306" s="117">
        <f>IF(B306="","",IFERROR(B306/INDEX($B$2:$B$800,MATCH(DATE(YEAR(A306)-1,12,1),$A$2:$A$800,0))-1,""))</f>
        <v/>
      </c>
      <c r="E306" s="117">
        <f>IF(B306="","",IFERROR(B306/INDEX($B$2:$B$800,MATCH(DATE(YEAR(A306)-1,MONTH(A306),1),$A$2:$A$800,0))-1,""))</f>
        <v/>
      </c>
    </row>
    <row r="307">
      <c r="A307" s="116" t="n">
        <v>43831</v>
      </c>
      <c r="B307" s="47" t="n">
        <v>779.766</v>
      </c>
      <c r="C307" s="117">
        <f>IF(OR(B307="",B306=""),"",B307/B306-1)</f>
        <v/>
      </c>
      <c r="D307" s="117">
        <f>IF(B307="","",IFERROR(B307/INDEX($B$2:$B$800,MATCH(DATE(YEAR(A307)-1,12,1),$A$2:$A$800,0))-1,""))</f>
        <v/>
      </c>
      <c r="E307" s="117">
        <f>IF(B307="","",IFERROR(B307/INDEX($B$2:$B$800,MATCH(DATE(YEAR(A307)-1,MONTH(A307),1),$A$2:$A$800,0))-1,""))</f>
        <v/>
      </c>
    </row>
    <row r="308">
      <c r="A308" s="116" t="n">
        <v>43862</v>
      </c>
      <c r="B308" s="47" t="n">
        <v>782.336</v>
      </c>
      <c r="C308" s="117">
        <f>IF(OR(B308="",B307=""),"",B308/B307-1)</f>
        <v/>
      </c>
      <c r="D308" s="117">
        <f>IF(B308="","",IFERROR(B308/INDEX($B$2:$B$800,MATCH(DATE(YEAR(A308)-1,12,1),$A$2:$A$800,0))-1,""))</f>
        <v/>
      </c>
      <c r="E308" s="117">
        <f>IF(B308="","",IFERROR(B308/INDEX($B$2:$B$800,MATCH(DATE(YEAR(A308)-1,MONTH(A308),1),$A$2:$A$800,0))-1,""))</f>
        <v/>
      </c>
    </row>
    <row r="309">
      <c r="A309" s="116" t="n">
        <v>43891</v>
      </c>
      <c r="B309" s="47" t="n">
        <v>784.338</v>
      </c>
      <c r="C309" s="117">
        <f>IF(OR(B309="",B308=""),"",B309/B308-1)</f>
        <v/>
      </c>
      <c r="D309" s="117">
        <f>IF(B309="","",IFERROR(B309/INDEX($B$2:$B$800,MATCH(DATE(YEAR(A309)-1,12,1),$A$2:$A$800,0))-1,""))</f>
        <v/>
      </c>
      <c r="E309" s="117">
        <f>IF(B309="","",IFERROR(B309/INDEX($B$2:$B$800,MATCH(DATE(YEAR(A309)-1,MONTH(A309),1),$A$2:$A$800,0))-1,""))</f>
        <v/>
      </c>
    </row>
    <row r="310">
      <c r="A310" s="116" t="n">
        <v>43922</v>
      </c>
      <c r="B310" s="47" t="n">
        <v>786.0700000000001</v>
      </c>
      <c r="C310" s="117">
        <f>IF(OR(B310="",B309=""),"",B310/B309-1)</f>
        <v/>
      </c>
      <c r="D310" s="117">
        <f>IF(B310="","",IFERROR(B310/INDEX($B$2:$B$800,MATCH(DATE(YEAR(A310)-1,12,1),$A$2:$A$800,0))-1,""))</f>
        <v/>
      </c>
      <c r="E310" s="117">
        <f>IF(B310="","",IFERROR(B310/INDEX($B$2:$B$800,MATCH(DATE(YEAR(A310)-1,MONTH(A310),1),$A$2:$A$800,0))-1,""))</f>
        <v/>
      </c>
    </row>
    <row r="311">
      <c r="A311" s="116" t="n">
        <v>43952</v>
      </c>
      <c r="B311" s="47" t="n">
        <v>787.6660000000001</v>
      </c>
      <c r="C311" s="117">
        <f>IF(OR(B311="",B310=""),"",B311/B310-1)</f>
        <v/>
      </c>
      <c r="D311" s="117">
        <f>IF(B311="","",IFERROR(B311/INDEX($B$2:$B$800,MATCH(DATE(YEAR(A311)-1,12,1),$A$2:$A$800,0))-1,""))</f>
        <v/>
      </c>
      <c r="E311" s="117">
        <f>IF(B311="","",IFERROR(B311/INDEX($B$2:$B$800,MATCH(DATE(YEAR(A311)-1,MONTH(A311),1),$A$2:$A$800,0))-1,""))</f>
        <v/>
      </c>
    </row>
    <row r="312">
      <c r="A312" s="116" t="n">
        <v>43983</v>
      </c>
      <c r="B312" s="47" t="n">
        <v>790.331</v>
      </c>
      <c r="C312" s="117">
        <f>IF(OR(B312="",B311=""),"",B312/B311-1)</f>
        <v/>
      </c>
      <c r="D312" s="117">
        <f>IF(B312="","",IFERROR(B312/INDEX($B$2:$B$800,MATCH(DATE(YEAR(A312)-1,12,1),$A$2:$A$800,0))-1,""))</f>
        <v/>
      </c>
      <c r="E312" s="117">
        <f>IF(B312="","",IFERROR(B312/INDEX($B$2:$B$800,MATCH(DATE(YEAR(A312)-1,MONTH(A312),1),$A$2:$A$800,0))-1,""))</f>
        <v/>
      </c>
    </row>
    <row r="313">
      <c r="A313" s="116" t="n">
        <v>44013</v>
      </c>
      <c r="B313" s="47" t="n">
        <v>799.5890000000001</v>
      </c>
      <c r="C313" s="117">
        <f>IF(OR(B313="",B312=""),"",B313/B312-1)</f>
        <v/>
      </c>
      <c r="D313" s="117">
        <f>IF(B313="","",IFERROR(B313/INDEX($B$2:$B$800,MATCH(DATE(YEAR(A313)-1,12,1),$A$2:$A$800,0))-1,""))</f>
        <v/>
      </c>
      <c r="E313" s="117">
        <f>IF(B313="","",IFERROR(B313/INDEX($B$2:$B$800,MATCH(DATE(YEAR(A313)-1,MONTH(A313),1),$A$2:$A$800,0))-1,""))</f>
        <v/>
      </c>
    </row>
    <row r="314">
      <c r="A314" s="116" t="n">
        <v>44044</v>
      </c>
      <c r="B314" s="47" t="n">
        <v>805.356</v>
      </c>
      <c r="C314" s="117">
        <f>IF(OR(B314="",B313=""),"",B314/B313-1)</f>
        <v/>
      </c>
      <c r="D314" s="117">
        <f>IF(B314="","",IFERROR(B314/INDEX($B$2:$B$800,MATCH(DATE(YEAR(A314)-1,12,1),$A$2:$A$800,0))-1,""))</f>
        <v/>
      </c>
      <c r="E314" s="117">
        <f>IF(B314="","",IFERROR(B314/INDEX($B$2:$B$800,MATCH(DATE(YEAR(A314)-1,MONTH(A314),1),$A$2:$A$800,0))-1,""))</f>
        <v/>
      </c>
    </row>
    <row r="315">
      <c r="A315" s="116" t="n">
        <v>44075</v>
      </c>
      <c r="B315" s="47" t="n">
        <v>814.701</v>
      </c>
      <c r="C315" s="117">
        <f>IF(OR(B315="",B314=""),"",B315/B314-1)</f>
        <v/>
      </c>
      <c r="D315" s="117">
        <f>IF(B315="","",IFERROR(B315/INDEX($B$2:$B$800,MATCH(DATE(YEAR(A315)-1,12,1),$A$2:$A$800,0))-1,""))</f>
        <v/>
      </c>
      <c r="E315" s="117">
        <f>IF(B315="","",IFERROR(B315/INDEX($B$2:$B$800,MATCH(DATE(YEAR(A315)-1,MONTH(A315),1),$A$2:$A$800,0))-1,""))</f>
        <v/>
      </c>
    </row>
    <row r="316">
      <c r="A316" s="116" t="n">
        <v>44105</v>
      </c>
      <c r="B316" s="47" t="n">
        <v>828.778</v>
      </c>
      <c r="C316" s="117">
        <f>IF(OR(B316="",B315=""),"",B316/B315-1)</f>
        <v/>
      </c>
      <c r="D316" s="117">
        <f>IF(B316="","",IFERROR(B316/INDEX($B$2:$B$800,MATCH(DATE(YEAR(A316)-1,12,1),$A$2:$A$800,0))-1,""))</f>
        <v/>
      </c>
      <c r="E316" s="117">
        <f>IF(B316="","",IFERROR(B316/INDEX($B$2:$B$800,MATCH(DATE(YEAR(A316)-1,MONTH(A316),1),$A$2:$A$800,0))-1,""))</f>
        <v/>
      </c>
    </row>
    <row r="317">
      <c r="A317" s="116" t="n">
        <v>44136</v>
      </c>
      <c r="B317" s="47" t="n">
        <v>839.3819999999999</v>
      </c>
      <c r="C317" s="117">
        <f>IF(OR(B317="",B316=""),"",B317/B316-1)</f>
        <v/>
      </c>
      <c r="D317" s="117">
        <f>IF(B317="","",IFERROR(B317/INDEX($B$2:$B$800,MATCH(DATE(YEAR(A317)-1,12,1),$A$2:$A$800,0))-1,""))</f>
        <v/>
      </c>
      <c r="E317" s="117">
        <f>IF(B317="","",IFERROR(B317/INDEX($B$2:$B$800,MATCH(DATE(YEAR(A317)-1,MONTH(A317),1),$A$2:$A$800,0))-1,""))</f>
        <v/>
      </c>
    </row>
    <row r="318">
      <c r="A318" s="116" t="n">
        <v>44166</v>
      </c>
      <c r="B318" s="47" t="n">
        <v>845.268</v>
      </c>
      <c r="C318" s="117">
        <f>IF(OR(B318="",B317=""),"",B318/B317-1)</f>
        <v/>
      </c>
      <c r="D318" s="117">
        <f>IF(B318="","",IFERROR(B318/INDEX($B$2:$B$800,MATCH(DATE(YEAR(A318)-1,12,1),$A$2:$A$800,0))-1,""))</f>
        <v/>
      </c>
      <c r="E318" s="117">
        <f>IF(B318="","",IFERROR(B318/INDEX($B$2:$B$800,MATCH(DATE(YEAR(A318)-1,MONTH(A318),1),$A$2:$A$800,0))-1,""))</f>
        <v/>
      </c>
    </row>
    <row r="319">
      <c r="A319" s="116" t="n">
        <v>44197</v>
      </c>
      <c r="B319" s="47" t="n">
        <v>852.809</v>
      </c>
      <c r="C319" s="117">
        <f>IF(OR(B319="",B318=""),"",B319/B318-1)</f>
        <v/>
      </c>
      <c r="D319" s="117">
        <f>IF(B319="","",IFERROR(B319/INDEX($B$2:$B$800,MATCH(DATE(YEAR(A319)-1,12,1),$A$2:$A$800,0))-1,""))</f>
        <v/>
      </c>
      <c r="E319" s="117">
        <f>IF(B319="","",IFERROR(B319/INDEX($B$2:$B$800,MATCH(DATE(YEAR(A319)-1,MONTH(A319),1),$A$2:$A$800,0))-1,""))</f>
        <v/>
      </c>
    </row>
    <row r="320">
      <c r="A320" s="116" t="n">
        <v>44228</v>
      </c>
      <c r="B320" s="47" t="n">
        <v>868.929</v>
      </c>
      <c r="C320" s="117">
        <f>IF(OR(B320="",B319=""),"",B320/B319-1)</f>
        <v/>
      </c>
      <c r="D320" s="117">
        <f>IF(B320="","",IFERROR(B320/INDEX($B$2:$B$800,MATCH(DATE(YEAR(A320)-1,12,1),$A$2:$A$800,0))-1,""))</f>
        <v/>
      </c>
      <c r="E320" s="117">
        <f>IF(B320="","",IFERROR(B320/INDEX($B$2:$B$800,MATCH(DATE(YEAR(A320)-1,MONTH(A320),1),$A$2:$A$800,0))-1,""))</f>
        <v/>
      </c>
    </row>
    <row r="321">
      <c r="A321" s="116" t="n">
        <v>44256</v>
      </c>
      <c r="B321" s="47" t="n">
        <v>880.265</v>
      </c>
      <c r="C321" s="117">
        <f>IF(OR(B321="",B320=""),"",B321/B320-1)</f>
        <v/>
      </c>
      <c r="D321" s="117">
        <f>IF(B321="","",IFERROR(B321/INDEX($B$2:$B$800,MATCH(DATE(YEAR(A321)-1,12,1),$A$2:$A$800,0))-1,""))</f>
        <v/>
      </c>
      <c r="E321" s="117">
        <f>IF(B321="","",IFERROR(B321/INDEX($B$2:$B$800,MATCH(DATE(YEAR(A321)-1,MONTH(A321),1),$A$2:$A$800,0))-1,""))</f>
        <v/>
      </c>
    </row>
    <row r="322">
      <c r="A322" s="116" t="n">
        <v>44287</v>
      </c>
      <c r="B322" s="47" t="n">
        <v>888.191</v>
      </c>
      <c r="C322" s="117">
        <f>IF(OR(B322="",B321=""),"",B322/B321-1)</f>
        <v/>
      </c>
      <c r="D322" s="117">
        <f>IF(B322="","",IFERROR(B322/INDEX($B$2:$B$800,MATCH(DATE(YEAR(A322)-1,12,1),$A$2:$A$800,0))-1,""))</f>
        <v/>
      </c>
      <c r="E322" s="117">
        <f>IF(B322="","",IFERROR(B322/INDEX($B$2:$B$800,MATCH(DATE(YEAR(A322)-1,MONTH(A322),1),$A$2:$A$800,0))-1,""))</f>
        <v/>
      </c>
    </row>
    <row r="323">
      <c r="A323" s="116" t="n">
        <v>44317</v>
      </c>
      <c r="B323" s="47" t="n">
        <v>907.899</v>
      </c>
      <c r="C323" s="117">
        <f>IF(OR(B323="",B322=""),"",B323/B322-1)</f>
        <v/>
      </c>
      <c r="D323" s="117">
        <f>IF(B323="","",IFERROR(B323/INDEX($B$2:$B$800,MATCH(DATE(YEAR(A323)-1,12,1),$A$2:$A$800,0))-1,""))</f>
        <v/>
      </c>
      <c r="E323" s="117">
        <f>IF(B323="","",IFERROR(B323/INDEX($B$2:$B$800,MATCH(DATE(YEAR(A323)-1,MONTH(A323),1),$A$2:$A$800,0))-1,""))</f>
        <v/>
      </c>
    </row>
    <row r="324">
      <c r="A324" s="116" t="n">
        <v>44348</v>
      </c>
      <c r="B324" s="47" t="n">
        <v>927.5119999999999</v>
      </c>
      <c r="C324" s="117">
        <f>IF(OR(B324="",B323=""),"",B324/B323-1)</f>
        <v/>
      </c>
      <c r="D324" s="117">
        <f>IF(B324="","",IFERROR(B324/INDEX($B$2:$B$800,MATCH(DATE(YEAR(A324)-1,12,1),$A$2:$A$800,0))-1,""))</f>
        <v/>
      </c>
      <c r="E324" s="117">
        <f>IF(B324="","",IFERROR(B324/INDEX($B$2:$B$800,MATCH(DATE(YEAR(A324)-1,MONTH(A324),1),$A$2:$A$800,0))-1,""))</f>
        <v/>
      </c>
    </row>
    <row r="325">
      <c r="A325" s="116" t="n">
        <v>44378</v>
      </c>
      <c r="B325" s="47" t="n">
        <v>935.359</v>
      </c>
      <c r="C325" s="117">
        <f>IF(OR(B325="",B324=""),"",B325/B324-1)</f>
        <v/>
      </c>
      <c r="D325" s="117">
        <f>IF(B325="","",IFERROR(B325/INDEX($B$2:$B$800,MATCH(DATE(YEAR(A325)-1,12,1),$A$2:$A$800,0))-1,""))</f>
        <v/>
      </c>
      <c r="E325" s="117">
        <f>IF(B325="","",IFERROR(B325/INDEX($B$2:$B$800,MATCH(DATE(YEAR(A325)-1,MONTH(A325),1),$A$2:$A$800,0))-1,""))</f>
        <v/>
      </c>
    </row>
    <row r="326">
      <c r="A326" s="116" t="n">
        <v>44409</v>
      </c>
      <c r="B326" s="47" t="n">
        <v>939.699</v>
      </c>
      <c r="C326" s="117">
        <f>IF(OR(B326="",B325=""),"",B326/B325-1)</f>
        <v/>
      </c>
      <c r="D326" s="117">
        <f>IF(B326="","",IFERROR(B326/INDEX($B$2:$B$800,MATCH(DATE(YEAR(A326)-1,12,1),$A$2:$A$800,0))-1,""))</f>
        <v/>
      </c>
      <c r="E326" s="117">
        <f>IF(B326="","",IFERROR(B326/INDEX($B$2:$B$800,MATCH(DATE(YEAR(A326)-1,MONTH(A326),1),$A$2:$A$800,0))-1,""))</f>
        <v/>
      </c>
    </row>
    <row r="327">
      <c r="A327" s="116" t="n">
        <v>44440</v>
      </c>
      <c r="B327" s="47" t="n">
        <v>944.52</v>
      </c>
      <c r="C327" s="117">
        <f>IF(OR(B327="",B326=""),"",B327/B326-1)</f>
        <v/>
      </c>
      <c r="D327" s="117">
        <f>IF(B327="","",IFERROR(B327/INDEX($B$2:$B$800,MATCH(DATE(YEAR(A327)-1,12,1),$A$2:$A$800,0))-1,""))</f>
        <v/>
      </c>
      <c r="E327" s="117">
        <f>IF(B327="","",IFERROR(B327/INDEX($B$2:$B$800,MATCH(DATE(YEAR(A327)-1,MONTH(A327),1),$A$2:$A$800,0))-1,""))</f>
        <v/>
      </c>
    </row>
    <row r="328">
      <c r="A328" s="116" t="n">
        <v>44470</v>
      </c>
      <c r="B328" s="47" t="n">
        <v>952.596</v>
      </c>
      <c r="C328" s="117">
        <f>IF(OR(B328="",B327=""),"",B328/B327-1)</f>
        <v/>
      </c>
      <c r="D328" s="117">
        <f>IF(B328="","",IFERROR(B328/INDEX($B$2:$B$800,MATCH(DATE(YEAR(A328)-1,12,1),$A$2:$A$800,0))-1,""))</f>
        <v/>
      </c>
      <c r="E328" s="117">
        <f>IF(B328="","",IFERROR(B328/INDEX($B$2:$B$800,MATCH(DATE(YEAR(A328)-1,MONTH(A328),1),$A$2:$A$800,0))-1,""))</f>
        <v/>
      </c>
    </row>
    <row r="329">
      <c r="A329" s="116" t="n">
        <v>44501</v>
      </c>
      <c r="B329" s="47" t="n">
        <v>959.001</v>
      </c>
      <c r="C329" s="117">
        <f>IF(OR(B329="",B328=""),"",B329/B328-1)</f>
        <v/>
      </c>
      <c r="D329" s="117">
        <f>IF(B329="","",IFERROR(B329/INDEX($B$2:$B$800,MATCH(DATE(YEAR(A329)-1,12,1),$A$2:$A$800,0))-1,""))</f>
        <v/>
      </c>
      <c r="E329" s="117">
        <f>IF(B329="","",IFERROR(B329/INDEX($B$2:$B$800,MATCH(DATE(YEAR(A329)-1,MONTH(A329),1),$A$2:$A$800,0))-1,""))</f>
        <v/>
      </c>
    </row>
    <row r="330">
      <c r="A330" s="116" t="n">
        <v>44531</v>
      </c>
      <c r="B330" s="47" t="n">
        <v>962.321</v>
      </c>
      <c r="C330" s="117">
        <f>IF(OR(B330="",B329=""),"",B330/B329-1)</f>
        <v/>
      </c>
      <c r="D330" s="117">
        <f>IF(B330="","",IFERROR(B330/INDEX($B$2:$B$800,MATCH(DATE(YEAR(A330)-1,12,1),$A$2:$A$800,0))-1,""))</f>
        <v/>
      </c>
      <c r="E330" s="117">
        <f>IF(B330="","",IFERROR(B330/INDEX($B$2:$B$800,MATCH(DATE(YEAR(A330)-1,MONTH(A330),1),$A$2:$A$800,0))-1,""))</f>
        <v/>
      </c>
    </row>
    <row r="331">
      <c r="A331" s="116" t="n">
        <v>44562</v>
      </c>
      <c r="B331" s="47" t="n">
        <v>969.184</v>
      </c>
      <c r="C331" s="117">
        <f>IF(OR(B331="",B330=""),"",B331/B330-1)</f>
        <v/>
      </c>
      <c r="D331" s="117">
        <f>IF(B331="","",IFERROR(B331/INDEX($B$2:$B$800,MATCH(DATE(YEAR(A331)-1,12,1),$A$2:$A$800,0))-1,""))</f>
        <v/>
      </c>
      <c r="E331" s="117">
        <f>IF(B331="","",IFERROR(B331/INDEX($B$2:$B$800,MATCH(DATE(YEAR(A331)-1,MONTH(A331),1),$A$2:$A$800,0))-1,""))</f>
        <v/>
      </c>
    </row>
    <row r="332">
      <c r="A332" s="116" t="n">
        <v>44593</v>
      </c>
      <c r="B332" s="47" t="n">
        <v>972.904</v>
      </c>
      <c r="C332" s="117">
        <f>IF(OR(B332="",B331=""),"",B332/B331-1)</f>
        <v/>
      </c>
      <c r="D332" s="117">
        <f>IF(B332="","",IFERROR(B332/INDEX($B$2:$B$800,MATCH(DATE(YEAR(A332)-1,12,1),$A$2:$A$800,0))-1,""))</f>
        <v/>
      </c>
      <c r="E332" s="117">
        <f>IF(B332="","",IFERROR(B332/INDEX($B$2:$B$800,MATCH(DATE(YEAR(A332)-1,MONTH(A332),1),$A$2:$A$800,0))-1,""))</f>
        <v/>
      </c>
    </row>
    <row r="333">
      <c r="A333" s="116" t="n">
        <v>44621</v>
      </c>
      <c r="B333" s="47" t="n">
        <v>981.244</v>
      </c>
      <c r="C333" s="117">
        <f>IF(OR(B333="",B332=""),"",B333/B332-1)</f>
        <v/>
      </c>
      <c r="D333" s="117">
        <f>IF(B333="","",IFERROR(B333/INDEX($B$2:$B$800,MATCH(DATE(YEAR(A333)-1,12,1),$A$2:$A$800,0))-1,""))</f>
        <v/>
      </c>
      <c r="E333" s="117">
        <f>IF(B333="","",IFERROR(B333/INDEX($B$2:$B$800,MATCH(DATE(YEAR(A333)-1,MONTH(A333),1),$A$2:$A$800,0))-1,""))</f>
        <v/>
      </c>
    </row>
    <row r="334">
      <c r="A334" s="116" t="n">
        <v>44652</v>
      </c>
      <c r="B334" s="47" t="n">
        <v>990.543</v>
      </c>
      <c r="C334" s="117">
        <f>IF(OR(B334="",B333=""),"",B334/B333-1)</f>
        <v/>
      </c>
      <c r="D334" s="117">
        <f>IF(B334="","",IFERROR(B334/INDEX($B$2:$B$800,MATCH(DATE(YEAR(A334)-1,12,1),$A$2:$A$800,0))-1,""))</f>
        <v/>
      </c>
      <c r="E334" s="117">
        <f>IF(B334="","",IFERROR(B334/INDEX($B$2:$B$800,MATCH(DATE(YEAR(A334)-1,MONTH(A334),1),$A$2:$A$800,0))-1,""))</f>
        <v/>
      </c>
    </row>
    <row r="335">
      <c r="A335" s="116" t="n">
        <v>44682</v>
      </c>
      <c r="B335" s="47" t="n">
        <v>1013.164</v>
      </c>
      <c r="C335" s="117">
        <f>IF(OR(B335="",B334=""),"",B335/B334-1)</f>
        <v/>
      </c>
      <c r="D335" s="117">
        <f>IF(B335="","",IFERROR(B335/INDEX($B$2:$B$800,MATCH(DATE(YEAR(A335)-1,12,1),$A$2:$A$800,0))-1,""))</f>
        <v/>
      </c>
      <c r="E335" s="117">
        <f>IF(B335="","",IFERROR(B335/INDEX($B$2:$B$800,MATCH(DATE(YEAR(A335)-1,MONTH(A335),1),$A$2:$A$800,0))-1,""))</f>
        <v/>
      </c>
    </row>
    <row r="336">
      <c r="A336" s="116" t="n">
        <v>44713</v>
      </c>
      <c r="B336" s="47" t="n">
        <v>1034.824</v>
      </c>
      <c r="C336" s="117">
        <f>IF(OR(B336="",B335=""),"",B336/B335-1)</f>
        <v/>
      </c>
      <c r="D336" s="117">
        <f>IF(B336="","",IFERROR(B336/INDEX($B$2:$B$800,MATCH(DATE(YEAR(A336)-1,12,1),$A$2:$A$800,0))-1,""))</f>
        <v/>
      </c>
      <c r="E336" s="117">
        <f>IF(B336="","",IFERROR(B336/INDEX($B$2:$B$800,MATCH(DATE(YEAR(A336)-1,MONTH(A336),1),$A$2:$A$800,0))-1,""))</f>
        <v/>
      </c>
    </row>
    <row r="337">
      <c r="A337" s="116" t="n">
        <v>44743</v>
      </c>
      <c r="B337" s="47" t="n">
        <v>1043.76</v>
      </c>
      <c r="C337" s="117">
        <f>IF(OR(B337="",B336=""),"",B337/B336-1)</f>
        <v/>
      </c>
      <c r="D337" s="117">
        <f>IF(B337="","",IFERROR(B337/INDEX($B$2:$B$800,MATCH(DATE(YEAR(A337)-1,12,1),$A$2:$A$800,0))-1,""))</f>
        <v/>
      </c>
      <c r="E337" s="117">
        <f>IF(B337="","",IFERROR(B337/INDEX($B$2:$B$800,MATCH(DATE(YEAR(A337)-1,MONTH(A337),1),$A$2:$A$800,0))-1,""))</f>
        <v/>
      </c>
    </row>
    <row r="338">
      <c r="A338" s="116" t="n">
        <v>44774</v>
      </c>
      <c r="B338" s="47" t="n">
        <v>1044.679</v>
      </c>
      <c r="C338" s="117">
        <f>IF(OR(B338="",B337=""),"",B338/B337-1)</f>
        <v/>
      </c>
      <c r="D338" s="117">
        <f>IF(B338="","",IFERROR(B338/INDEX($B$2:$B$800,MATCH(DATE(YEAR(A338)-1,12,1),$A$2:$A$800,0))-1,""))</f>
        <v/>
      </c>
      <c r="E338" s="117">
        <f>IF(B338="","",IFERROR(B338/INDEX($B$2:$B$800,MATCH(DATE(YEAR(A338)-1,MONTH(A338),1),$A$2:$A$800,0))-1,""))</f>
        <v/>
      </c>
    </row>
    <row r="339">
      <c r="A339" s="116" t="n">
        <v>44805</v>
      </c>
      <c r="B339" s="47" t="n">
        <v>1045.616</v>
      </c>
      <c r="C339" s="117">
        <f>IF(OR(B339="",B338=""),"",B339/B338-1)</f>
        <v/>
      </c>
      <c r="D339" s="117">
        <f>IF(B339="","",IFERROR(B339/INDEX($B$2:$B$800,MATCH(DATE(YEAR(A339)-1,12,1),$A$2:$A$800,0))-1,""))</f>
        <v/>
      </c>
      <c r="E339" s="117">
        <f>IF(B339="","",IFERROR(B339/INDEX($B$2:$B$800,MATCH(DATE(YEAR(A339)-1,MONTH(A339),1),$A$2:$A$800,0))-1,""))</f>
        <v/>
      </c>
    </row>
    <row r="340">
      <c r="A340" s="116" t="n">
        <v>44835</v>
      </c>
      <c r="B340" s="47" t="n">
        <v>1046.896</v>
      </c>
      <c r="C340" s="117">
        <f>IF(OR(B340="",B339=""),"",B340/B339-1)</f>
        <v/>
      </c>
      <c r="D340" s="117">
        <f>IF(B340="","",IFERROR(B340/INDEX($B$2:$B$800,MATCH(DATE(YEAR(A340)-1,12,1),$A$2:$A$800,0))-1,""))</f>
        <v/>
      </c>
      <c r="E340" s="117">
        <f>IF(B340="","",IFERROR(B340/INDEX($B$2:$B$800,MATCH(DATE(YEAR(A340)-1,MONTH(A340),1),$A$2:$A$800,0))-1,""))</f>
        <v/>
      </c>
    </row>
    <row r="341">
      <c r="A341" s="116" t="n">
        <v>44866</v>
      </c>
      <c r="B341" s="47" t="n">
        <v>1050.701</v>
      </c>
      <c r="C341" s="117">
        <f>IF(OR(B341="",B340=""),"",B341/B340-1)</f>
        <v/>
      </c>
      <c r="D341" s="117">
        <f>IF(B341="","",IFERROR(B341/INDEX($B$2:$B$800,MATCH(DATE(YEAR(A341)-1,12,1),$A$2:$A$800,0))-1,""))</f>
        <v/>
      </c>
      <c r="E341" s="117">
        <f>IF(B341="","",IFERROR(B341/INDEX($B$2:$B$800,MATCH(DATE(YEAR(A341)-1,MONTH(A341),1),$A$2:$A$800,0))-1,""))</f>
        <v/>
      </c>
    </row>
    <row r="342">
      <c r="A342" s="116" t="n">
        <v>44896</v>
      </c>
      <c r="B342" s="47" t="n">
        <v>1051.632</v>
      </c>
      <c r="C342" s="117">
        <f>IF(OR(B342="",B341=""),"",B342/B341-1)</f>
        <v/>
      </c>
      <c r="D342" s="117">
        <f>IF(B342="","",IFERROR(B342/INDEX($B$2:$B$800,MATCH(DATE(YEAR(A342)-1,12,1),$A$2:$A$800,0))-1,""))</f>
        <v/>
      </c>
      <c r="E342" s="117">
        <f>IF(B342="","",IFERROR(B342/INDEX($B$2:$B$800,MATCH(DATE(YEAR(A342)-1,MONTH(A342),1),$A$2:$A$800,0))-1,""))</f>
        <v/>
      </c>
    </row>
    <row r="343">
      <c r="A343" s="116" t="n">
        <v>44927</v>
      </c>
      <c r="B343" s="47" t="n">
        <v>1056.418</v>
      </c>
      <c r="C343" s="117">
        <f>IF(OR(B343="",B342=""),"",B343/B342-1)</f>
        <v/>
      </c>
      <c r="D343" s="117">
        <f>IF(B343="","",IFERROR(B343/INDEX($B$2:$B$800,MATCH(DATE(YEAR(A343)-1,12,1),$A$2:$A$800,0))-1,""))</f>
        <v/>
      </c>
      <c r="E343" s="117">
        <f>IF(B343="","",IFERROR(B343/INDEX($B$2:$B$800,MATCH(DATE(YEAR(A343)-1,MONTH(A343),1),$A$2:$A$800,0))-1,""))</f>
        <v/>
      </c>
    </row>
    <row r="344">
      <c r="A344" s="116" t="n">
        <v>44958</v>
      </c>
      <c r="B344" s="47" t="n">
        <v>1056.896</v>
      </c>
      <c r="C344" s="117">
        <f>IF(OR(B344="",B343=""),"",B344/B343-1)</f>
        <v/>
      </c>
      <c r="D344" s="117">
        <f>IF(B344="","",IFERROR(B344/INDEX($B$2:$B$800,MATCH(DATE(YEAR(A344)-1,12,1),$A$2:$A$800,0))-1,""))</f>
        <v/>
      </c>
      <c r="E344" s="117">
        <f>IF(B344="","",IFERROR(B344/INDEX($B$2:$B$800,MATCH(DATE(YEAR(A344)-1,MONTH(A344),1),$A$2:$A$800,0))-1,""))</f>
        <v/>
      </c>
    </row>
    <row r="345">
      <c r="A345" s="116" t="n">
        <v>44986</v>
      </c>
      <c r="B345" s="47" t="n">
        <v>1060.116</v>
      </c>
      <c r="C345" s="117">
        <f>IF(OR(B345="",B344=""),"",B345/B344-1)</f>
        <v/>
      </c>
      <c r="D345" s="117">
        <f>IF(B345="","",IFERROR(B345/INDEX($B$2:$B$800,MATCH(DATE(YEAR(A345)-1,12,1),$A$2:$A$800,0))-1,""))</f>
        <v/>
      </c>
      <c r="E345" s="117">
        <f>IF(B345="","",IFERROR(B345/INDEX($B$2:$B$800,MATCH(DATE(YEAR(A345)-1,MONTH(A345),1),$A$2:$A$800,0))-1,""))</f>
        <v/>
      </c>
    </row>
    <row r="346">
      <c r="A346" s="116" t="n">
        <v>45017</v>
      </c>
      <c r="B346" s="47" t="n">
        <v>1061.635</v>
      </c>
      <c r="C346" s="117">
        <f>IF(OR(B346="",B345=""),"",B346/B345-1)</f>
        <v/>
      </c>
      <c r="D346" s="117">
        <f>IF(B346="","",IFERROR(B346/INDEX($B$2:$B$800,MATCH(DATE(YEAR(A346)-1,12,1),$A$2:$A$800,0))-1,""))</f>
        <v/>
      </c>
      <c r="E346" s="117">
        <f>IF(B346="","",IFERROR(B346/INDEX($B$2:$B$800,MATCH(DATE(YEAR(A346)-1,MONTH(A346),1),$A$2:$A$800,0))-1,""))</f>
        <v/>
      </c>
    </row>
    <row r="347">
      <c r="A347" s="116" t="n">
        <v>45047</v>
      </c>
      <c r="B347" s="47" t="n">
        <v>1067.919</v>
      </c>
      <c r="C347" s="117">
        <f>IF(OR(B347="",B346=""),"",B347/B346-1)</f>
        <v/>
      </c>
      <c r="D347" s="117">
        <f>IF(B347="","",IFERROR(B347/INDEX($B$2:$B$800,MATCH(DATE(YEAR(A347)-1,12,1),$A$2:$A$800,0))-1,""))</f>
        <v/>
      </c>
      <c r="E347" s="117">
        <f>IF(B347="","",IFERROR(B347/INDEX($B$2:$B$800,MATCH(DATE(YEAR(A347)-1,MONTH(A347),1),$A$2:$A$800,0))-1,""))</f>
        <v/>
      </c>
    </row>
    <row r="348">
      <c r="A348" s="116" t="n">
        <v>45078</v>
      </c>
      <c r="B348" s="47" t="n">
        <v>1075.54</v>
      </c>
      <c r="C348" s="117">
        <f>IF(OR(B348="",B347=""),"",B348/B347-1)</f>
        <v/>
      </c>
      <c r="D348" s="117">
        <f>IF(B348="","",IFERROR(B348/INDEX($B$2:$B$800,MATCH(DATE(YEAR(A348)-1,12,1),$A$2:$A$800,0))-1,""))</f>
        <v/>
      </c>
      <c r="E348" s="117">
        <f>IF(B348="","",IFERROR(B348/INDEX($B$2:$B$800,MATCH(DATE(YEAR(A348)-1,MONTH(A348),1),$A$2:$A$800,0))-1,""))</f>
        <v/>
      </c>
    </row>
    <row r="349">
      <c r="A349" s="116" t="n">
        <v>45108</v>
      </c>
      <c r="B349" s="47" t="n">
        <v>1076.626</v>
      </c>
      <c r="C349" s="117">
        <f>IF(OR(B349="",B348=""),"",B349/B348-1)</f>
        <v/>
      </c>
      <c r="D349" s="117">
        <f>IF(B349="","",IFERROR(B349/INDEX($B$2:$B$800,MATCH(DATE(YEAR(A349)-1,12,1),$A$2:$A$800,0))-1,""))</f>
        <v/>
      </c>
      <c r="E349" s="117">
        <f>IF(B349="","",IFERROR(B349/INDEX($B$2:$B$800,MATCH(DATE(YEAR(A349)-1,MONTH(A349),1),$A$2:$A$800,0))-1,""))</f>
        <v/>
      </c>
    </row>
    <row r="350">
      <c r="A350" s="116" t="n">
        <v>45139</v>
      </c>
      <c r="B350" s="47" t="n">
        <v>1078.412</v>
      </c>
      <c r="C350" s="117">
        <f>IF(OR(B350="",B349=""),"",B350/B349-1)</f>
        <v/>
      </c>
      <c r="D350" s="117">
        <f>IF(B350="","",IFERROR(B350/INDEX($B$2:$B$800,MATCH(DATE(YEAR(A350)-1,12,1),$A$2:$A$800,0))-1,""))</f>
        <v/>
      </c>
      <c r="E350" s="117">
        <f>IF(B350="","",IFERROR(B350/INDEX($B$2:$B$800,MATCH(DATE(YEAR(A350)-1,MONTH(A350),1),$A$2:$A$800,0))-1,""))</f>
        <v/>
      </c>
    </row>
    <row r="351">
      <c r="A351" s="116" t="n">
        <v>45170</v>
      </c>
      <c r="B351" s="47" t="n">
        <v>1082.104</v>
      </c>
      <c r="C351" s="117">
        <f>IF(OR(B351="",B350=""),"",B351/B350-1)</f>
        <v/>
      </c>
      <c r="D351" s="117">
        <f>IF(B351="","",IFERROR(B351/INDEX($B$2:$B$800,MATCH(DATE(YEAR(A351)-1,12,1),$A$2:$A$800,0))-1,""))</f>
        <v/>
      </c>
      <c r="E351" s="117">
        <f>IF(B351="","",IFERROR(B351/INDEX($B$2:$B$800,MATCH(DATE(YEAR(A351)-1,MONTH(A351),1),$A$2:$A$800,0))-1,""))</f>
        <v/>
      </c>
    </row>
    <row r="352">
      <c r="A352" s="116" t="n">
        <v>45200</v>
      </c>
      <c r="B352" s="47" t="n">
        <v>1084.242</v>
      </c>
      <c r="C352" s="117">
        <f>IF(OR(B352="",B351=""),"",B352/B351-1)</f>
        <v/>
      </c>
      <c r="D352" s="117">
        <f>IF(B352="","",IFERROR(B352/INDEX($B$2:$B$800,MATCH(DATE(YEAR(A352)-1,12,1),$A$2:$A$800,0))-1,""))</f>
        <v/>
      </c>
      <c r="E352" s="117">
        <f>IF(B352="","",IFERROR(B352/INDEX($B$2:$B$800,MATCH(DATE(YEAR(A352)-1,MONTH(A352),1),$A$2:$A$800,0))-1,""))</f>
        <v/>
      </c>
    </row>
    <row r="353">
      <c r="A353" s="116" t="n">
        <v>45231</v>
      </c>
      <c r="B353" s="47" t="n">
        <v>1084.986</v>
      </c>
      <c r="C353" s="117">
        <f>IF(OR(B353="",B352=""),"",B353/B352-1)</f>
        <v/>
      </c>
      <c r="D353" s="117">
        <f>IF(B353="","",IFERROR(B353/INDEX($B$2:$B$800,MATCH(DATE(YEAR(A353)-1,12,1),$A$2:$A$800,0))-1,""))</f>
        <v/>
      </c>
      <c r="E353" s="117">
        <f>IF(B353="","",IFERROR(B353/INDEX($B$2:$B$800,MATCH(DATE(YEAR(A353)-1,MONTH(A353),1),$A$2:$A$800,0))-1,""))</f>
        <v/>
      </c>
    </row>
    <row r="354">
      <c r="A354" s="116" t="n">
        <v>45261</v>
      </c>
      <c r="B354" s="47" t="n">
        <v>1088.312</v>
      </c>
      <c r="C354" s="117">
        <f>IF(OR(B354="",B353=""),"",B354/B353-1)</f>
        <v/>
      </c>
      <c r="D354" s="117">
        <f>IF(B354="","",IFERROR(B354/INDEX($B$2:$B$800,MATCH(DATE(YEAR(A354)-1,12,1),$A$2:$A$800,0))-1,""))</f>
        <v/>
      </c>
      <c r="E354" s="117">
        <f>IF(B354="","",IFERROR(B354/INDEX($B$2:$B$800,MATCH(DATE(YEAR(A354)-1,MONTH(A354),1),$A$2:$A$800,0))-1,""))</f>
        <v/>
      </c>
    </row>
    <row r="355">
      <c r="A355" s="116" t="n">
        <v>45292</v>
      </c>
      <c r="B355" s="47" t="n">
        <v>1091.25</v>
      </c>
      <c r="C355" s="117">
        <f>IF(OR(B355="",B354=""),"",B355/B354-1)</f>
        <v/>
      </c>
      <c r="D355" s="117">
        <f>IF(B355="","",IFERROR(B355/INDEX($B$2:$B$800,MATCH(DATE(YEAR(A355)-1,12,1),$A$2:$A$800,0))-1,""))</f>
        <v/>
      </c>
      <c r="E355" s="117">
        <f>IF(B355="","",IFERROR(B355/INDEX($B$2:$B$800,MATCH(DATE(YEAR(A355)-1,MONTH(A355),1),$A$2:$A$800,0))-1,""))</f>
        <v/>
      </c>
    </row>
    <row r="356">
      <c r="A356" s="116" t="n">
        <v>45323</v>
      </c>
      <c r="B356" s="47" t="n">
        <v>1092.685</v>
      </c>
      <c r="C356" s="117">
        <f>IF(OR(B356="",B355=""),"",B356/B355-1)</f>
        <v/>
      </c>
      <c r="D356" s="117">
        <f>IF(B356="","",IFERROR(B356/INDEX($B$2:$B$800,MATCH(DATE(YEAR(A356)-1,12,1),$A$2:$A$800,0))-1,""))</f>
        <v/>
      </c>
      <c r="E356" s="117">
        <f>IF(B356="","",IFERROR(B356/INDEX($B$2:$B$800,MATCH(DATE(YEAR(A356)-1,MONTH(A356),1),$A$2:$A$800,0))-1,""))</f>
        <v/>
      </c>
    </row>
    <row r="357">
      <c r="A357" s="116" t="n">
        <v>45352</v>
      </c>
      <c r="B357" s="47" t="n">
        <v>1095.738</v>
      </c>
      <c r="C357" s="117">
        <f>IF(OR(B357="",B356=""),"",B357/B356-1)</f>
        <v/>
      </c>
      <c r="D357" s="117">
        <f>IF(B357="","",IFERROR(B357/INDEX($B$2:$B$800,MATCH(DATE(YEAR(A357)-1,12,1),$A$2:$A$800,0))-1,""))</f>
        <v/>
      </c>
      <c r="E357" s="117">
        <f>IF(B357="","",IFERROR(B357/INDEX($B$2:$B$800,MATCH(DATE(YEAR(A357)-1,MONTH(A357),1),$A$2:$A$800,0))-1,""))</f>
        <v/>
      </c>
    </row>
    <row r="358">
      <c r="A358" s="116" t="n">
        <v>45383</v>
      </c>
      <c r="B358" s="47" t="n">
        <v>1101.389</v>
      </c>
      <c r="C358" s="117">
        <f>IF(OR(B358="",B357=""),"",B358/B357-1)</f>
        <v/>
      </c>
      <c r="D358" s="117">
        <f>IF(B358="","",IFERROR(B358/INDEX($B$2:$B$800,MATCH(DATE(YEAR(A358)-1,12,1),$A$2:$A$800,0))-1,""))</f>
        <v/>
      </c>
      <c r="E358" s="117">
        <f>IF(B358="","",IFERROR(B358/INDEX($B$2:$B$800,MATCH(DATE(YEAR(A358)-1,MONTH(A358),1),$A$2:$A$800,0))-1,""))</f>
        <v/>
      </c>
    </row>
    <row r="359">
      <c r="A359" s="116" t="n">
        <v>45413</v>
      </c>
      <c r="B359" s="47" t="n">
        <v>1110.887</v>
      </c>
      <c r="C359" s="117">
        <f>IF(OR(B359="",B358=""),"",B359/B358-1)</f>
        <v/>
      </c>
      <c r="D359" s="117">
        <f>IF(B359="","",IFERROR(B359/INDEX($B$2:$B$800,MATCH(DATE(YEAR(A359)-1,12,1),$A$2:$A$800,0))-1,""))</f>
        <v/>
      </c>
      <c r="E359" s="117">
        <f>IF(B359="","",IFERROR(B359/INDEX($B$2:$B$800,MATCH(DATE(YEAR(A359)-1,MONTH(A359),1),$A$2:$A$800,0))-1,""))</f>
        <v/>
      </c>
    </row>
    <row r="360">
      <c r="A360" s="116" t="n">
        <v>45444</v>
      </c>
      <c r="B360" s="47" t="n">
        <v>1118.827</v>
      </c>
      <c r="C360" s="117">
        <f>IF(OR(B360="",B359=""),"",B360/B359-1)</f>
        <v/>
      </c>
      <c r="D360" s="117">
        <f>IF(B360="","",IFERROR(B360/INDEX($B$2:$B$800,MATCH(DATE(YEAR(A360)-1,12,1),$A$2:$A$800,0))-1,""))</f>
        <v/>
      </c>
      <c r="E360" s="117">
        <f>IF(B360="","",IFERROR(B360/INDEX($B$2:$B$800,MATCH(DATE(YEAR(A360)-1,MONTH(A360),1),$A$2:$A$800,0))-1,""))</f>
        <v/>
      </c>
    </row>
    <row r="361">
      <c r="A361" s="116" t="n">
        <v>45474</v>
      </c>
      <c r="B361" s="47" t="n">
        <v>1126.916</v>
      </c>
      <c r="C361" s="117">
        <f>IF(OR(B361="",B360=""),"",B361/B360-1)</f>
        <v/>
      </c>
      <c r="D361" s="117">
        <f>IF(B361="","",IFERROR(B361/INDEX($B$2:$B$800,MATCH(DATE(YEAR(A361)-1,12,1),$A$2:$A$800,0))-1,""))</f>
        <v/>
      </c>
      <c r="E361" s="117">
        <f>IF(B361="","",IFERROR(B361/INDEX($B$2:$B$800,MATCH(DATE(YEAR(A361)-1,MONTH(A361),1),$A$2:$A$800,0))-1,""))</f>
        <v/>
      </c>
    </row>
    <row r="362">
      <c r="A362" s="116" t="n">
        <v>45505</v>
      </c>
      <c r="B362" s="47" t="n">
        <v>1134.775</v>
      </c>
      <c r="C362" s="117">
        <f>IF(OR(B362="",B361=""),"",B362/B361-1)</f>
        <v/>
      </c>
      <c r="D362" s="117">
        <f>IF(B362="","",IFERROR(B362/INDEX($B$2:$B$800,MATCH(DATE(YEAR(A362)-1,12,1),$A$2:$A$800,0))-1,""))</f>
        <v/>
      </c>
      <c r="E362" s="117">
        <f>IF(B362="","",IFERROR(B362/INDEX($B$2:$B$800,MATCH(DATE(YEAR(A362)-1,MONTH(A362),1),$A$2:$A$800,0))-1,""))</f>
        <v/>
      </c>
    </row>
    <row r="363">
      <c r="A363" s="116" t="n">
        <v>45536</v>
      </c>
      <c r="B363" s="47" t="n">
        <v>1141.398</v>
      </c>
      <c r="C363" s="117">
        <f>IF(OR(B363="",B362=""),"",B363/B362-1)</f>
        <v/>
      </c>
      <c r="D363" s="117">
        <f>IF(B363="","",IFERROR(B363/INDEX($B$2:$B$800,MATCH(DATE(YEAR(A363)-1,12,1),$A$2:$A$800,0))-1,""))</f>
        <v/>
      </c>
      <c r="E363" s="117">
        <f>IF(B363="","",IFERROR(B363/INDEX($B$2:$B$800,MATCH(DATE(YEAR(A363)-1,MONTH(A363),1),$A$2:$A$800,0))-1,""))</f>
        <v/>
      </c>
    </row>
    <row r="364">
      <c r="A364" s="116" t="n">
        <v>45566</v>
      </c>
      <c r="B364" s="47" t="n">
        <v>1149.17</v>
      </c>
      <c r="C364" s="117">
        <f>IF(OR(B364="",B363=""),"",B364/B363-1)</f>
        <v/>
      </c>
      <c r="D364" s="117">
        <f>IF(B364="","",IFERROR(B364/INDEX($B$2:$B$800,MATCH(DATE(YEAR(A364)-1,12,1),$A$2:$A$800,0))-1,""))</f>
        <v/>
      </c>
      <c r="E364" s="117">
        <f>IF(B364="","",IFERROR(B364/INDEX($B$2:$B$800,MATCH(DATE(YEAR(A364)-1,MONTH(A364),1),$A$2:$A$800,0))-1,""))</f>
        <v/>
      </c>
    </row>
    <row r="365">
      <c r="A365" s="116" t="n">
        <v>45597</v>
      </c>
      <c r="B365" s="47" t="n">
        <v>1153.725</v>
      </c>
      <c r="C365" s="117">
        <f>IF(OR(B365="",B364=""),"",B365/B364-1)</f>
        <v/>
      </c>
      <c r="D365" s="117">
        <f>IF(B365="","",IFERROR(B365/INDEX($B$2:$B$800,MATCH(DATE(YEAR(A365)-1,12,1),$A$2:$A$800,0))-1,""))</f>
        <v/>
      </c>
      <c r="E365" s="117">
        <f>IF(B365="","",IFERROR(B365/INDEX($B$2:$B$800,MATCH(DATE(YEAR(A365)-1,MONTH(A365),1),$A$2:$A$800,0))-1,""))</f>
        <v/>
      </c>
    </row>
    <row r="366">
      <c r="A366" s="116" t="n">
        <v>45627</v>
      </c>
      <c r="B366" s="47" t="n">
        <v>1159.536</v>
      </c>
      <c r="C366" s="117">
        <f>IF(OR(B366="",B365=""),"",B366/B365-1)</f>
        <v/>
      </c>
      <c r="D366" s="117">
        <f>IF(B366="","",IFERROR(B366/INDEX($B$2:$B$800,MATCH(DATE(YEAR(A366)-1,12,1),$A$2:$A$800,0))-1,""))</f>
        <v/>
      </c>
      <c r="E366" s="117">
        <f>IF(B366="","",IFERROR(B366/INDEX($B$2:$B$800,MATCH(DATE(YEAR(A366)-1,MONTH(A366),1),$A$2:$A$800,0))-1,""))</f>
        <v/>
      </c>
    </row>
    <row r="367">
      <c r="A367" s="116" t="n">
        <v>45658</v>
      </c>
      <c r="B367" s="47" t="n">
        <v>1169.116</v>
      </c>
      <c r="C367" s="117">
        <f>IF(OR(B367="",B366=""),"",B367/B366-1)</f>
        <v/>
      </c>
      <c r="D367" s="117">
        <f>IF(B367="","",IFERROR(B367/INDEX($B$2:$B$800,MATCH(DATE(YEAR(A367)-1,12,1),$A$2:$A$800,0))-1,""))</f>
        <v/>
      </c>
      <c r="E367" s="117">
        <f>IF(B367="","",IFERROR(B367/INDEX($B$2:$B$800,MATCH(DATE(YEAR(A367)-1,MONTH(A367),1),$A$2:$A$800,0))-1,""))</f>
        <v/>
      </c>
    </row>
    <row r="368">
      <c r="A368" s="116" t="n">
        <v>45689</v>
      </c>
      <c r="B368" s="47" t="n">
        <v>1173.775</v>
      </c>
      <c r="C368" s="117">
        <f>IF(OR(B368="",B367=""),"",B368/B367-1)</f>
        <v/>
      </c>
      <c r="D368" s="117">
        <f>IF(B368="","",IFERROR(B368/INDEX($B$2:$B$800,MATCH(DATE(YEAR(A368)-1,12,1),$A$2:$A$800,0))-1,""))</f>
        <v/>
      </c>
      <c r="E368" s="117">
        <f>IF(B368="","",IFERROR(B368/INDEX($B$2:$B$800,MATCH(DATE(YEAR(A368)-1,MONTH(A368),1),$A$2:$A$800,0))-1,""))</f>
        <v/>
      </c>
    </row>
    <row r="369">
      <c r="A369" s="116" t="n">
        <v>45717</v>
      </c>
      <c r="B369" s="47" t="n">
        <v>1178.386</v>
      </c>
      <c r="C369" s="117">
        <f>IF(OR(B369="",B368=""),"",B369/B368-1)</f>
        <v/>
      </c>
      <c r="D369" s="117">
        <f>IF(B369="","",IFERROR(B369/INDEX($B$2:$B$800,MATCH(DATE(YEAR(A369)-1,12,1),$A$2:$A$800,0))-1,""))</f>
        <v/>
      </c>
      <c r="E369" s="117">
        <f>IF(B369="","",IFERROR(B369/INDEX($B$2:$B$800,MATCH(DATE(YEAR(A369)-1,MONTH(A369),1),$A$2:$A$800,0))-1,""))</f>
        <v/>
      </c>
    </row>
    <row r="370">
      <c r="A370" s="116" t="n">
        <v>45748</v>
      </c>
      <c r="B370" s="47" t="n">
        <v>1184.462</v>
      </c>
      <c r="C370" s="117">
        <f>IF(OR(B370="",B369=""),"",B370/B369-1)</f>
        <v/>
      </c>
      <c r="D370" s="117">
        <f>IF(B370="","",IFERROR(B370/INDEX($B$2:$B$800,MATCH(DATE(YEAR(A370)-1,12,1),$A$2:$A$800,0))-1,""))</f>
        <v/>
      </c>
      <c r="E370" s="117">
        <f>IF(B370="","",IFERROR(B370/INDEX($B$2:$B$800,MATCH(DATE(YEAR(A370)-1,MONTH(A370),1),$A$2:$A$800,0))-1,""))</f>
        <v/>
      </c>
    </row>
    <row r="371">
      <c r="A371" s="116" t="n">
        <v>45778</v>
      </c>
      <c r="B371" s="47" t="n">
        <v>1191.327</v>
      </c>
      <c r="C371" s="117">
        <f>IF(OR(B371="",B370=""),"",B371/B370-1)</f>
        <v/>
      </c>
      <c r="D371" s="117">
        <f>IF(B371="","",IFERROR(B371/INDEX($B$2:$B$800,MATCH(DATE(YEAR(A371)-1,12,1),$A$2:$A$800,0))-1,""))</f>
        <v/>
      </c>
      <c r="E371" s="117">
        <f>IF(B371="","",IFERROR(B371/INDEX($B$2:$B$800,MATCH(DATE(YEAR(A371)-1,MONTH(A371),1),$A$2:$A$800,0))-1,""))</f>
        <v/>
      </c>
    </row>
    <row r="372">
      <c r="A372" s="116" t="n">
        <v>45809</v>
      </c>
      <c r="B372" s="47" t="n">
        <v>1199.509</v>
      </c>
      <c r="C372" s="117">
        <f>IF(OR(B372="",B371=""),"",B372/B371-1)</f>
        <v/>
      </c>
      <c r="D372" s="117">
        <f>IF(B372="","",IFERROR(B372/INDEX($B$2:$B$800,MATCH(DATE(YEAR(A372)-1,12,1),$A$2:$A$800,0))-1,""))</f>
        <v/>
      </c>
      <c r="E372" s="117">
        <f>IF(B372="","",IFERROR(B372/INDEX($B$2:$B$800,MATCH(DATE(YEAR(A372)-1,MONTH(A372),1),$A$2:$A$800,0))-1,""))</f>
        <v/>
      </c>
    </row>
    <row r="373">
      <c r="A373" s="116" t="n">
        <v>45839</v>
      </c>
      <c r="B373" s="47" t="n">
        <v>1210.471</v>
      </c>
      <c r="C373" s="117">
        <f>IF(OR(B373="",B372=""),"",B373/B372-1)</f>
        <v/>
      </c>
      <c r="D373" s="117">
        <f>IF(B373="","",IFERROR(B373/INDEX($B$2:$B$800,MATCH(DATE(YEAR(A373)-1,12,1),$A$2:$A$800,0))-1,""))</f>
        <v/>
      </c>
      <c r="E373" s="117">
        <f>IF(B373="","",IFERROR(B373/INDEX($B$2:$B$800,MATCH(DATE(YEAR(A373)-1,MONTH(A373),1),$A$2:$A$800,0))-1,""))</f>
        <v/>
      </c>
    </row>
    <row r="374">
      <c r="A374" s="116" t="n">
        <v>45870</v>
      </c>
      <c r="B374" s="47" t="n">
        <v>1216.706</v>
      </c>
      <c r="C374" s="117">
        <f>IF(OR(B374="",B373=""),"",B374/B373-1)</f>
        <v/>
      </c>
      <c r="D374" s="117">
        <f>IF(B374="","",IFERROR(B374/INDEX($B$2:$B$800,MATCH(DATE(YEAR(A374)-1,12,1),$A$2:$A$800,0))-1,""))</f>
        <v/>
      </c>
      <c r="E374" s="117">
        <f>IF(B374="","",IFERROR(B374/INDEX($B$2:$B$800,MATCH(DATE(YEAR(A374)-1,MONTH(A374),1),$A$2:$A$800,0))-1,""))</f>
        <v/>
      </c>
    </row>
    <row r="375">
      <c r="A375" s="116" t="n">
        <v>45901</v>
      </c>
      <c r="B375" s="47" t="n">
        <v>1218.747</v>
      </c>
      <c r="C375" s="117">
        <f>IF(OR(B375="",B374=""),"",B375/B374-1)</f>
        <v/>
      </c>
      <c r="D375" s="117">
        <f>IF(B375="","",IFERROR(B375/INDEX($B$2:$B$800,MATCH(DATE(YEAR(A375)-1,12,1),$A$2:$A$800,0))-1,""))</f>
        <v/>
      </c>
      <c r="E375" s="117">
        <f>IF(B375="","",IFERROR(B375/INDEX($B$2:$B$800,MATCH(DATE(YEAR(A375)-1,MONTH(A375),1),$A$2:$A$800,0))-1,""))</f>
        <v/>
      </c>
    </row>
    <row r="376">
      <c r="A376" s="116" t="n">
        <v>45931</v>
      </c>
      <c r="B376" s="47" t="n">
        <v>1222.356</v>
      </c>
      <c r="C376" s="117">
        <f>IF(OR(B376="",B375=""),"",B376/B375-1)</f>
        <v/>
      </c>
      <c r="D376" s="117">
        <f>IF(B376="","",IFERROR(B376/INDEX($B$2:$B$800,MATCH(DATE(YEAR(A376)-1,12,1),$A$2:$A$800,0))-1,""))</f>
        <v/>
      </c>
      <c r="E376" s="117">
        <f>IF(B376="","",IFERROR(B376/INDEX($B$2:$B$800,MATCH(DATE(YEAR(A376)-1,MONTH(A376),1),$A$2:$A$800,0))-1,""))</f>
        <v/>
      </c>
    </row>
    <row r="377">
      <c r="A377" s="116" t="n">
        <v>45962</v>
      </c>
      <c r="B377" s="47" t="n">
        <v>1225.633</v>
      </c>
      <c r="C377" s="117">
        <f>IF(OR(B377="",B376=""),"",B377/B376-1)</f>
        <v/>
      </c>
      <c r="D377" s="117">
        <f>IF(B377="","",IFERROR(B377/INDEX($B$2:$B$800,MATCH(DATE(YEAR(A377)-1,12,1),$A$2:$A$800,0))-1,""))</f>
        <v/>
      </c>
      <c r="E377" s="117">
        <f>IF(B377="","",IFERROR(B377/INDEX($B$2:$B$800,MATCH(DATE(YEAR(A377)-1,MONTH(A377),1),$A$2:$A$800,0))-1,""))</f>
        <v/>
      </c>
    </row>
    <row r="378">
      <c r="A378" s="116" t="n">
        <v>45992</v>
      </c>
      <c r="B378" s="47" t="n">
        <v>1228.161</v>
      </c>
      <c r="C378" s="117">
        <f>IF(OR(B378="",B377=""),"",B378/B377-1)</f>
        <v/>
      </c>
      <c r="D378" s="117">
        <f>IF(B378="","",IFERROR(B378/INDEX($B$2:$B$800,MATCH(DATE(YEAR(A378)-1,12,1),$A$2:$A$800,0))-1,""))</f>
        <v/>
      </c>
      <c r="E378" s="117">
        <f>IF(B378="","",IFERROR(B378/INDEX($B$2:$B$800,MATCH(DATE(YEAR(A378)-1,MONTH(A378),1),$A$2:$A$800,0))-1,""))</f>
        <v/>
      </c>
    </row>
    <row r="379">
      <c r="A379" s="116" t="n">
        <v>46023</v>
      </c>
      <c r="B379" s="47" t="n">
        <v>1237.036</v>
      </c>
      <c r="C379" s="117">
        <f>IF(OR(B379="",B378=""),"",B379/B378-1)</f>
        <v/>
      </c>
      <c r="D379" s="117">
        <f>IF(B379="","",IFERROR(B379/INDEX($B$2:$B$800,MATCH(DATE(YEAR(A379)-1,12,1),$A$2:$A$800,0))-1,""))</f>
        <v/>
      </c>
      <c r="E379" s="117">
        <f>IF(B379="","",IFERROR(B379/INDEX($B$2:$B$800,MATCH(DATE(YEAR(A379)-1,MONTH(A379),1),$A$2:$A$800,0))-1,""))</f>
        <v/>
      </c>
    </row>
    <row r="380">
      <c r="A380" s="116" t="n">
        <v>46054</v>
      </c>
      <c r="B380" s="47" t="n">
        <v>1240.481</v>
      </c>
      <c r="C380" s="117">
        <f>IF(OR(B380="",B379=""),"",B380/B379-1)</f>
        <v/>
      </c>
      <c r="D380" s="117">
        <f>IF(B380="","",IFERROR(B380/INDEX($B$2:$B$800,MATCH(DATE(YEAR(A380)-1,12,1),$A$2:$A$800,0))-1,""))</f>
        <v/>
      </c>
      <c r="E380" s="117">
        <f>IF(B380="","",IFERROR(B380/INDEX($B$2:$B$800,MATCH(DATE(YEAR(A380)-1,MONTH(A380),1),$A$2:$A$800,0))-1,""))</f>
        <v/>
      </c>
    </row>
    <row r="381">
      <c r="A381" s="116" t="n">
        <v>46082</v>
      </c>
      <c r="B381" s="47" t="n">
        <v>1247.181</v>
      </c>
      <c r="C381" s="117">
        <f>IF(OR(B381="",B380=""),"",B381/B380-1)</f>
        <v/>
      </c>
      <c r="D381" s="117">
        <f>IF(B381="","",IFERROR(B381/INDEX($B$2:$B$800,MATCH(DATE(YEAR(A381)-1,12,1),$A$2:$A$800,0))-1,""))</f>
        <v/>
      </c>
      <c r="E381" s="117">
        <f>IF(B381="","",IFERROR(B381/INDEX($B$2:$B$800,MATCH(DATE(YEAR(A381)-1,MONTH(A381),1),$A$2:$A$800,0))-1,""))</f>
        <v/>
      </c>
    </row>
    <row r="382">
      <c r="A382" s="116" t="n">
        <v>46113</v>
      </c>
      <c r="B382" s="47" t="n">
        <v>1259.652</v>
      </c>
      <c r="C382" s="117">
        <f>IF(OR(B382="",B381=""),"",B382/B381-1)</f>
        <v/>
      </c>
      <c r="D382" s="117">
        <f>IF(B382="","",IFERROR(B382/INDEX($B$2:$B$800,MATCH(DATE(YEAR(A382)-1,12,1),$A$2:$A$800,0))-1,""))</f>
        <v/>
      </c>
      <c r="E382" s="117">
        <f>IF(B382="","",IFERROR(B382/INDEX($B$2:$B$800,MATCH(DATE(YEAR(A382)-1,MONTH(A382),1),$A$2:$A$800,0))-1,""))</f>
        <v/>
      </c>
    </row>
    <row r="383">
      <c r="A383" s="116" t="n">
        <v>46143</v>
      </c>
      <c r="B383" s="47" t="n">
        <v>1270.695</v>
      </c>
      <c r="C383" s="117">
        <f>IF(OR(B383="",B382=""),"",B383/B382-1)</f>
        <v/>
      </c>
      <c r="D383" s="117">
        <f>IF(B383="","",IFERROR(B383/INDEX($B$2:$B$800,MATCH(DATE(YEAR(A383)-1,12,1),$A$2:$A$800,0))-1,""))</f>
        <v/>
      </c>
      <c r="E383" s="117">
        <f>IF(B383="","",IFERROR(B383/INDEX($B$2:$B$800,MATCH(DATE(YEAR(A383)-1,MONTH(A383),1),$A$2:$A$800,0))-1,""))</f>
        <v/>
      </c>
    </row>
    <row r="384">
      <c r="A384" s="116" t="n">
        <v>46174</v>
      </c>
      <c r="B384" s="47" t="n">
        <v>1280.641</v>
      </c>
      <c r="C384" s="117">
        <f>IF(OR(B384="",B383=""),"",B384/B383-1)</f>
        <v/>
      </c>
      <c r="D384" s="117">
        <f>IF(B384="","",IFERROR(B384/INDEX($B$2:$B$800,MATCH(DATE(YEAR(A384)-1,12,1),$A$2:$A$800,0))-1,""))</f>
        <v/>
      </c>
      <c r="E384" s="117">
        <f>IF(B384="","",IFERROR(B384/INDEX($B$2:$B$800,MATCH(DATE(YEAR(A384)-1,MONTH(A384),1),$A$2:$A$800,0))-1,""))</f>
        <v/>
      </c>
    </row>
    <row r="385">
      <c r="A385" s="116" t="n">
        <v>46204</v>
      </c>
      <c r="B385" s="47" t="n">
        <v>1288.431</v>
      </c>
      <c r="C385" s="117">
        <f>IF(OR(B385="",B384=""),"",B385/B384-1)</f>
        <v/>
      </c>
      <c r="D385" s="117">
        <f>IF(B385="","",IFERROR(B385/INDEX($B$2:$B$800,MATCH(DATE(YEAR(A385)-1,12,1),$A$2:$A$800,0))-1,""))</f>
        <v/>
      </c>
      <c r="E385" s="117">
        <f>IF(B385="","",IFERROR(B385/INDEX($B$2:$B$800,MATCH(DATE(YEAR(A385)-1,MONTH(A385),1),$A$2:$A$800,0))-1,""))</f>
        <v/>
      </c>
    </row>
    <row r="386">
      <c r="A386" s="116" t="n">
        <v>46235</v>
      </c>
      <c r="B386" s="47" t="n">
        <v>1296.889</v>
      </c>
      <c r="C386" s="117">
        <f>IF(OR(B386="",B385=""),"",B386/B385-1)</f>
        <v/>
      </c>
      <c r="D386" s="117">
        <f>IF(B386="","",IFERROR(B386/INDEX($B$2:$B$800,MATCH(DATE(YEAR(A386)-1,12,1),$A$2:$A$800,0))-1,""))</f>
        <v/>
      </c>
      <c r="E386" s="117">
        <f>IF(B386="","",IFERROR(B386/INDEX($B$2:$B$800,MATCH(DATE(YEAR(A386)-1,MONTH(A386),1),$A$2:$A$800,0))-1,""))</f>
        <v/>
      </c>
    </row>
    <row r="387">
      <c r="A387" s="119" t="n"/>
      <c r="B387" s="120" t="n"/>
      <c r="C387" s="117">
        <f>IF(OR(B387="",B386=""),"",B387/B386-1)</f>
        <v/>
      </c>
      <c r="D387" s="117">
        <f>IF(B387="","",IFERROR(B387/INDEX($B$2:$B$800,MATCH(DATE(YEAR(A387)-1,12,1),$A$2:$A$800,0))-1,""))</f>
        <v/>
      </c>
      <c r="E387" s="117">
        <f>IF(B387="","",IFERROR(B387/INDEX($B$2:$B$800,MATCH(DATE(YEAR(A387)-1,MONTH(A387),1),$A$2:$A$800,0))-1,""))</f>
        <v/>
      </c>
    </row>
    <row r="388">
      <c r="A388" s="119" t="n"/>
      <c r="B388" s="120" t="n"/>
      <c r="C388" s="117">
        <f>IF(OR(B388="",B387=""),"",B388/B387-1)</f>
        <v/>
      </c>
      <c r="D388" s="117">
        <f>IF(B388="","",IFERROR(B388/INDEX($B$2:$B$800,MATCH(DATE(YEAR(A388)-1,12,1),$A$2:$A$800,0))-1,""))</f>
        <v/>
      </c>
      <c r="E388" s="117">
        <f>IF(B388="","",IFERROR(B388/INDEX($B$2:$B$800,MATCH(DATE(YEAR(A388)-1,MONTH(A388),1),$A$2:$A$800,0))-1,""))</f>
        <v/>
      </c>
    </row>
    <row r="389">
      <c r="A389" s="119" t="n"/>
      <c r="B389" s="120" t="n"/>
      <c r="C389" s="117">
        <f>IF(OR(B389="",B388=""),"",B389/B388-1)</f>
        <v/>
      </c>
      <c r="D389" s="117">
        <f>IF(B389="","",IFERROR(B389/INDEX($B$2:$B$800,MATCH(DATE(YEAR(A389)-1,12,1),$A$2:$A$800,0))-1,""))</f>
        <v/>
      </c>
      <c r="E389" s="117">
        <f>IF(B389="","",IFERROR(B389/INDEX($B$2:$B$800,MATCH(DATE(YEAR(A389)-1,MONTH(A389),1),$A$2:$A$800,0))-1,""))</f>
        <v/>
      </c>
    </row>
    <row r="390">
      <c r="A390" s="119" t="n"/>
      <c r="B390" s="120" t="n"/>
      <c r="C390" s="117">
        <f>IF(OR(B390="",B389=""),"",B390/B389-1)</f>
        <v/>
      </c>
      <c r="D390" s="117">
        <f>IF(B390="","",IFERROR(B390/INDEX($B$2:$B$800,MATCH(DATE(YEAR(A390)-1,12,1),$A$2:$A$800,0))-1,""))</f>
        <v/>
      </c>
      <c r="E390" s="117">
        <f>IF(B390="","",IFERROR(B390/INDEX($B$2:$B$800,MATCH(DATE(YEAR(A390)-1,MONTH(A390),1),$A$2:$A$800,0))-1,""))</f>
        <v/>
      </c>
    </row>
    <row r="391">
      <c r="A391" s="119" t="n"/>
      <c r="B391" s="120" t="n"/>
      <c r="C391" s="117">
        <f>IF(OR(B391="",B390=""),"",B391/B390-1)</f>
        <v/>
      </c>
      <c r="D391" s="117">
        <f>IF(B391="","",IFERROR(B391/INDEX($B$2:$B$800,MATCH(DATE(YEAR(A391)-1,12,1),$A$2:$A$800,0))-1,""))</f>
        <v/>
      </c>
      <c r="E391" s="117">
        <f>IF(B391="","",IFERROR(B391/INDEX($B$2:$B$800,MATCH(DATE(YEAR(A391)-1,MONTH(A391),1),$A$2:$A$800,0))-1,""))</f>
        <v/>
      </c>
    </row>
    <row r="392">
      <c r="A392" s="119" t="n"/>
      <c r="B392" s="120" t="n"/>
      <c r="C392" s="117">
        <f>IF(OR(B392="",B391=""),"",B392/B391-1)</f>
        <v/>
      </c>
      <c r="D392" s="117">
        <f>IF(B392="","",IFERROR(B392/INDEX($B$2:$B$800,MATCH(DATE(YEAR(A392)-1,12,1),$A$2:$A$800,0))-1,""))</f>
        <v/>
      </c>
      <c r="E392" s="117">
        <f>IF(B392="","",IFERROR(B392/INDEX($B$2:$B$800,MATCH(DATE(YEAR(A392)-1,MONTH(A392),1),$A$2:$A$800,0))-1,""))</f>
        <v/>
      </c>
    </row>
    <row r="393">
      <c r="A393" s="119" t="n"/>
      <c r="B393" s="120" t="n"/>
      <c r="C393" s="117">
        <f>IF(OR(B393="",B392=""),"",B393/B392-1)</f>
        <v/>
      </c>
      <c r="D393" s="117">
        <f>IF(B393="","",IFERROR(B393/INDEX($B$2:$B$800,MATCH(DATE(YEAR(A393)-1,12,1),$A$2:$A$800,0))-1,""))</f>
        <v/>
      </c>
      <c r="E393" s="117">
        <f>IF(B393="","",IFERROR(B393/INDEX($B$2:$B$800,MATCH(DATE(YEAR(A393)-1,MONTH(A393),1),$A$2:$A$800,0))-1,""))</f>
        <v/>
      </c>
    </row>
    <row r="394">
      <c r="A394" s="119" t="n"/>
      <c r="B394" s="120" t="n"/>
      <c r="C394" s="117">
        <f>IF(OR(B394="",B393=""),"",B394/B393-1)</f>
        <v/>
      </c>
      <c r="D394" s="117">
        <f>IF(B394="","",IFERROR(B394/INDEX($B$2:$B$800,MATCH(DATE(YEAR(A394)-1,12,1),$A$2:$A$800,0))-1,""))</f>
        <v/>
      </c>
      <c r="E394" s="117">
        <f>IF(B394="","",IFERROR(B394/INDEX($B$2:$B$800,MATCH(DATE(YEAR(A394)-1,MONTH(A394),1),$A$2:$A$800,0))-1,""))</f>
        <v/>
      </c>
    </row>
    <row r="395">
      <c r="A395" s="119" t="n"/>
      <c r="B395" s="120" t="n"/>
      <c r="C395" s="117">
        <f>IF(OR(B395="",B394=""),"",B395/B394-1)</f>
        <v/>
      </c>
      <c r="D395" s="117">
        <f>IF(B395="","",IFERROR(B395/INDEX($B$2:$B$800,MATCH(DATE(YEAR(A395)-1,12,1),$A$2:$A$800,0))-1,""))</f>
        <v/>
      </c>
      <c r="E395" s="117">
        <f>IF(B395="","",IFERROR(B395/INDEX($B$2:$B$800,MATCH(DATE(YEAR(A395)-1,MONTH(A395),1),$A$2:$A$800,0))-1,""))</f>
        <v/>
      </c>
    </row>
    <row r="396">
      <c r="A396" s="119" t="n"/>
      <c r="B396" s="120" t="n"/>
      <c r="C396" s="117">
        <f>IF(OR(B396="",B395=""),"",B396/B395-1)</f>
        <v/>
      </c>
      <c r="D396" s="117">
        <f>IF(B396="","",IFERROR(B396/INDEX($B$2:$B$800,MATCH(DATE(YEAR(A396)-1,12,1),$A$2:$A$800,0))-1,""))</f>
        <v/>
      </c>
      <c r="E396" s="117">
        <f>IF(B396="","",IFERROR(B396/INDEX($B$2:$B$800,MATCH(DATE(YEAR(A396)-1,MONTH(A396),1),$A$2:$A$800,0))-1,""))</f>
        <v/>
      </c>
    </row>
    <row r="397">
      <c r="A397" s="119" t="n"/>
      <c r="B397" s="120" t="n"/>
      <c r="C397" s="117">
        <f>IF(OR(B397="",B396=""),"",B397/B396-1)</f>
        <v/>
      </c>
      <c r="D397" s="117">
        <f>IF(B397="","",IFERROR(B397/INDEX($B$2:$B$800,MATCH(DATE(YEAR(A397)-1,12,1),$A$2:$A$800,0))-1,""))</f>
        <v/>
      </c>
      <c r="E397" s="117">
        <f>IF(B397="","",IFERROR(B397/INDEX($B$2:$B$800,MATCH(DATE(YEAR(A397)-1,MONTH(A397),1),$A$2:$A$800,0))-1,""))</f>
        <v/>
      </c>
    </row>
    <row r="398">
      <c r="A398" s="119" t="n"/>
      <c r="B398" s="120" t="n"/>
      <c r="C398" s="117">
        <f>IF(OR(B398="",B397=""),"",B398/B397-1)</f>
        <v/>
      </c>
      <c r="D398" s="117">
        <f>IF(B398="","",IFERROR(B398/INDEX($B$2:$B$800,MATCH(DATE(YEAR(A398)-1,12,1),$A$2:$A$800,0))-1,""))</f>
        <v/>
      </c>
      <c r="E398" s="117">
        <f>IF(B398="","",IFERROR(B398/INDEX($B$2:$B$800,MATCH(DATE(YEAR(A398)-1,MONTH(A398),1),$A$2:$A$800,0))-1,""))</f>
        <v/>
      </c>
    </row>
    <row r="399">
      <c r="A399" s="119" t="n"/>
      <c r="B399" s="120" t="n"/>
      <c r="C399" s="117">
        <f>IF(OR(B399="",B398=""),"",B399/B398-1)</f>
        <v/>
      </c>
      <c r="D399" s="117">
        <f>IF(B399="","",IFERROR(B399/INDEX($B$2:$B$800,MATCH(DATE(YEAR(A399)-1,12,1),$A$2:$A$800,0))-1,""))</f>
        <v/>
      </c>
      <c r="E399" s="117">
        <f>IF(B399="","",IFERROR(B399/INDEX($B$2:$B$800,MATCH(DATE(YEAR(A399)-1,MONTH(A399),1),$A$2:$A$800,0))-1,""))</f>
        <v/>
      </c>
    </row>
    <row r="400">
      <c r="A400" s="119" t="n"/>
      <c r="B400" s="120" t="n"/>
      <c r="C400" s="117">
        <f>IF(OR(B400="",B399=""),"",B400/B399-1)</f>
        <v/>
      </c>
      <c r="D400" s="117">
        <f>IF(B400="","",IFERROR(B400/INDEX($B$2:$B$800,MATCH(DATE(YEAR(A400)-1,12,1),$A$2:$A$800,0))-1,""))</f>
        <v/>
      </c>
      <c r="E400" s="117">
        <f>IF(B400="","",IFERROR(B400/INDEX($B$2:$B$800,MATCH(DATE(YEAR(A400)-1,MONTH(A400),1),$A$2:$A$800,0))-1,""))</f>
        <v/>
      </c>
    </row>
    <row r="401">
      <c r="A401" s="119" t="n"/>
      <c r="B401" s="120" t="n"/>
      <c r="C401" s="117">
        <f>IF(OR(B401="",B400=""),"",B401/B400-1)</f>
        <v/>
      </c>
      <c r="D401" s="117">
        <f>IF(B401="","",IFERROR(B401/INDEX($B$2:$B$800,MATCH(DATE(YEAR(A401)-1,12,1),$A$2:$A$800,0))-1,""))</f>
        <v/>
      </c>
      <c r="E401" s="117">
        <f>IF(B401="","",IFERROR(B401/INDEX($B$2:$B$800,MATCH(DATE(YEAR(A401)-1,MONTH(A401),1),$A$2:$A$800,0))-1,""))</f>
        <v/>
      </c>
    </row>
    <row r="402">
      <c r="A402" s="119" t="n"/>
      <c r="B402" s="120" t="n"/>
      <c r="C402" s="117">
        <f>IF(OR(B402="",B401=""),"",B402/B401-1)</f>
        <v/>
      </c>
      <c r="D402" s="117">
        <f>IF(B402="","",IFERROR(B402/INDEX($B$2:$B$800,MATCH(DATE(YEAR(A402)-1,12,1),$A$2:$A$800,0))-1,""))</f>
        <v/>
      </c>
      <c r="E402" s="117">
        <f>IF(B402="","",IFERROR(B402/INDEX($B$2:$B$800,MATCH(DATE(YEAR(A402)-1,MONTH(A402),1),$A$2:$A$800,0))-1,""))</f>
        <v/>
      </c>
    </row>
    <row r="403">
      <c r="A403" s="119" t="n"/>
      <c r="B403" s="120" t="n"/>
      <c r="C403" s="117">
        <f>IF(OR(B403="",B402=""),"",B403/B402-1)</f>
        <v/>
      </c>
      <c r="D403" s="117">
        <f>IF(B403="","",IFERROR(B403/INDEX($B$2:$B$800,MATCH(DATE(YEAR(A403)-1,12,1),$A$2:$A$800,0))-1,""))</f>
        <v/>
      </c>
      <c r="E403" s="117">
        <f>IF(B403="","",IFERROR(B403/INDEX($B$2:$B$800,MATCH(DATE(YEAR(A403)-1,MONTH(A403),1),$A$2:$A$800,0))-1,""))</f>
        <v/>
      </c>
    </row>
    <row r="404">
      <c r="A404" s="119" t="n"/>
      <c r="B404" s="120" t="n"/>
      <c r="C404" s="117">
        <f>IF(OR(B404="",B403=""),"",B404/B403-1)</f>
        <v/>
      </c>
      <c r="D404" s="117">
        <f>IF(B404="","",IFERROR(B404/INDEX($B$2:$B$800,MATCH(DATE(YEAR(A404)-1,12,1),$A$2:$A$800,0))-1,""))</f>
        <v/>
      </c>
      <c r="E404" s="117">
        <f>IF(B404="","",IFERROR(B404/INDEX($B$2:$B$800,MATCH(DATE(YEAR(A404)-1,MONTH(A404),1),$A$2:$A$800,0))-1,""))</f>
        <v/>
      </c>
    </row>
    <row r="405">
      <c r="A405" s="119" t="n"/>
      <c r="B405" s="120" t="n"/>
      <c r="C405" s="117">
        <f>IF(OR(B405="",B404=""),"",B405/B404-1)</f>
        <v/>
      </c>
      <c r="D405" s="117">
        <f>IF(B405="","",IFERROR(B405/INDEX($B$2:$B$800,MATCH(DATE(YEAR(A405)-1,12,1),$A$2:$A$800,0))-1,""))</f>
        <v/>
      </c>
      <c r="E405" s="117">
        <f>IF(B405="","",IFERROR(B405/INDEX($B$2:$B$800,MATCH(DATE(YEAR(A405)-1,MONTH(A405),1),$A$2:$A$800,0))-1,""))</f>
        <v/>
      </c>
    </row>
    <row r="406">
      <c r="A406" s="119" t="n"/>
      <c r="B406" s="120" t="n"/>
      <c r="C406" s="117">
        <f>IF(OR(B406="",B405=""),"",B406/B405-1)</f>
        <v/>
      </c>
      <c r="D406" s="117">
        <f>IF(B406="","",IFERROR(B406/INDEX($B$2:$B$800,MATCH(DATE(YEAR(A406)-1,12,1),$A$2:$A$800,0))-1,""))</f>
        <v/>
      </c>
      <c r="E406" s="117">
        <f>IF(B406="","",IFERROR(B406/INDEX($B$2:$B$800,MATCH(DATE(YEAR(A406)-1,MONTH(A406),1),$A$2:$A$800,0))-1,""))</f>
        <v/>
      </c>
    </row>
    <row r="407">
      <c r="A407" s="119" t="n"/>
      <c r="B407" s="120" t="n"/>
      <c r="C407" s="117">
        <f>IF(OR(B407="",B406=""),"",B407/B406-1)</f>
        <v/>
      </c>
      <c r="D407" s="117">
        <f>IF(B407="","",IFERROR(B407/INDEX($B$2:$B$800,MATCH(DATE(YEAR(A407)-1,12,1),$A$2:$A$800,0))-1,""))</f>
        <v/>
      </c>
      <c r="E407" s="117">
        <f>IF(B407="","",IFERROR(B407/INDEX($B$2:$B$800,MATCH(DATE(YEAR(A407)-1,MONTH(A407),1),$A$2:$A$800,0))-1,""))</f>
        <v/>
      </c>
    </row>
    <row r="408">
      <c r="A408" s="119" t="n"/>
      <c r="B408" s="120" t="n"/>
      <c r="C408" s="117">
        <f>IF(OR(B408="",B407=""),"",B408/B407-1)</f>
        <v/>
      </c>
      <c r="D408" s="117">
        <f>IF(B408="","",IFERROR(B408/INDEX($B$2:$B$800,MATCH(DATE(YEAR(A408)-1,12,1),$A$2:$A$800,0))-1,""))</f>
        <v/>
      </c>
      <c r="E408" s="117">
        <f>IF(B408="","",IFERROR(B408/INDEX($B$2:$B$800,MATCH(DATE(YEAR(A408)-1,MONTH(A408),1),$A$2:$A$800,0))-1,""))</f>
        <v/>
      </c>
    </row>
    <row r="409">
      <c r="A409" s="119" t="n"/>
      <c r="B409" s="120" t="n"/>
      <c r="C409" s="117">
        <f>IF(OR(B409="",B408=""),"",B409/B408-1)</f>
        <v/>
      </c>
      <c r="D409" s="117">
        <f>IF(B409="","",IFERROR(B409/INDEX($B$2:$B$800,MATCH(DATE(YEAR(A409)-1,12,1),$A$2:$A$800,0))-1,""))</f>
        <v/>
      </c>
      <c r="E409" s="117">
        <f>IF(B409="","",IFERROR(B409/INDEX($B$2:$B$800,MATCH(DATE(YEAR(A409)-1,MONTH(A409),1),$A$2:$A$800,0))-1,""))</f>
        <v/>
      </c>
    </row>
    <row r="410">
      <c r="A410" s="119" t="n"/>
      <c r="B410" s="120" t="n"/>
      <c r="C410" s="117">
        <f>IF(OR(B410="",B409=""),"",B410/B409-1)</f>
        <v/>
      </c>
      <c r="D410" s="117">
        <f>IF(B410="","",IFERROR(B410/INDEX($B$2:$B$800,MATCH(DATE(YEAR(A410)-1,12,1),$A$2:$A$800,0))-1,""))</f>
        <v/>
      </c>
      <c r="E410" s="117">
        <f>IF(B410="","",IFERROR(B410/INDEX($B$2:$B$800,MATCH(DATE(YEAR(A410)-1,MONTH(A410),1),$A$2:$A$800,0))-1,""))</f>
        <v/>
      </c>
    </row>
    <row r="411">
      <c r="A411" s="119" t="n"/>
      <c r="B411" s="120" t="n"/>
      <c r="C411" s="117">
        <f>IF(OR(B411="",B410=""),"",B411/B410-1)</f>
        <v/>
      </c>
      <c r="D411" s="117">
        <f>IF(B411="","",IFERROR(B411/INDEX($B$2:$B$800,MATCH(DATE(YEAR(A411)-1,12,1),$A$2:$A$800,0))-1,""))</f>
        <v/>
      </c>
      <c r="E411" s="117">
        <f>IF(B411="","",IFERROR(B411/INDEX($B$2:$B$800,MATCH(DATE(YEAR(A411)-1,MONTH(A411),1),$A$2:$A$800,0))-1,""))</f>
        <v/>
      </c>
    </row>
    <row r="412">
      <c r="A412" s="119" t="n"/>
      <c r="B412" s="120" t="n"/>
      <c r="C412" s="117">
        <f>IF(OR(B412="",B411=""),"",B412/B411-1)</f>
        <v/>
      </c>
      <c r="D412" s="117">
        <f>IF(B412="","",IFERROR(B412/INDEX($B$2:$B$800,MATCH(DATE(YEAR(A412)-1,12,1),$A$2:$A$800,0))-1,""))</f>
        <v/>
      </c>
      <c r="E412" s="117">
        <f>IF(B412="","",IFERROR(B412/INDEX($B$2:$B$800,MATCH(DATE(YEAR(A412)-1,MONTH(A412),1),$A$2:$A$800,0))-1,""))</f>
        <v/>
      </c>
    </row>
    <row r="413">
      <c r="A413" s="119" t="n"/>
      <c r="B413" s="120" t="n"/>
      <c r="C413" s="117">
        <f>IF(OR(B413="",B412=""),"",B413/B412-1)</f>
        <v/>
      </c>
      <c r="D413" s="117">
        <f>IF(B413="","",IFERROR(B413/INDEX($B$2:$B$800,MATCH(DATE(YEAR(A413)-1,12,1),$A$2:$A$800,0))-1,""))</f>
        <v/>
      </c>
      <c r="E413" s="117">
        <f>IF(B413="","",IFERROR(B413/INDEX($B$2:$B$800,MATCH(DATE(YEAR(A413)-1,MONTH(A413),1),$A$2:$A$800,0))-1,""))</f>
        <v/>
      </c>
    </row>
    <row r="414">
      <c r="A414" s="119" t="n"/>
      <c r="B414" s="120" t="n"/>
      <c r="C414" s="117">
        <f>IF(OR(B414="",B413=""),"",B414/B413-1)</f>
        <v/>
      </c>
      <c r="D414" s="117">
        <f>IF(B414="","",IFERROR(B414/INDEX($B$2:$B$800,MATCH(DATE(YEAR(A414)-1,12,1),$A$2:$A$800,0))-1,""))</f>
        <v/>
      </c>
      <c r="E414" s="117">
        <f>IF(B414="","",IFERROR(B414/INDEX($B$2:$B$800,MATCH(DATE(YEAR(A414)-1,MONTH(A414),1),$A$2:$A$800,0))-1,""))</f>
        <v/>
      </c>
    </row>
    <row r="415">
      <c r="A415" s="119" t="n"/>
      <c r="B415" s="120" t="n"/>
      <c r="C415" s="117">
        <f>IF(OR(B415="",B414=""),"",B415/B414-1)</f>
        <v/>
      </c>
      <c r="D415" s="117">
        <f>IF(B415="","",IFERROR(B415/INDEX($B$2:$B$800,MATCH(DATE(YEAR(A415)-1,12,1),$A$2:$A$800,0))-1,""))</f>
        <v/>
      </c>
      <c r="E415" s="117">
        <f>IF(B415="","",IFERROR(B415/INDEX($B$2:$B$800,MATCH(DATE(YEAR(A415)-1,MONTH(A415),1),$A$2:$A$800,0))-1,""))</f>
        <v/>
      </c>
    </row>
    <row r="416">
      <c r="A416" s="119" t="n"/>
      <c r="B416" s="120" t="n"/>
      <c r="C416" s="117">
        <f>IF(OR(B416="",B415=""),"",B416/B415-1)</f>
        <v/>
      </c>
      <c r="D416" s="117">
        <f>IF(B416="","",IFERROR(B416/INDEX($B$2:$B$800,MATCH(DATE(YEAR(A416)-1,12,1),$A$2:$A$800,0))-1,""))</f>
        <v/>
      </c>
      <c r="E416" s="117">
        <f>IF(B416="","",IFERROR(B416/INDEX($B$2:$B$800,MATCH(DATE(YEAR(A416)-1,MONTH(A416),1),$A$2:$A$800,0))-1,""))</f>
        <v/>
      </c>
    </row>
    <row r="417">
      <c r="A417" s="119" t="n"/>
      <c r="B417" s="120" t="n"/>
      <c r="C417" s="117">
        <f>IF(OR(B417="",B416=""),"",B417/B416-1)</f>
        <v/>
      </c>
      <c r="D417" s="117">
        <f>IF(B417="","",IFERROR(B417/INDEX($B$2:$B$800,MATCH(DATE(YEAR(A417)-1,12,1),$A$2:$A$800,0))-1,""))</f>
        <v/>
      </c>
      <c r="E417" s="117">
        <f>IF(B417="","",IFERROR(B417/INDEX($B$2:$B$800,MATCH(DATE(YEAR(A417)-1,MONTH(A417),1),$A$2:$A$800,0))-1,""))</f>
        <v/>
      </c>
    </row>
    <row r="418">
      <c r="A418" s="119" t="n"/>
      <c r="B418" s="120" t="n"/>
      <c r="C418" s="117">
        <f>IF(OR(B418="",B417=""),"",B418/B417-1)</f>
        <v/>
      </c>
      <c r="D418" s="117">
        <f>IF(B418="","",IFERROR(B418/INDEX($B$2:$B$800,MATCH(DATE(YEAR(A418)-1,12,1),$A$2:$A$800,0))-1,""))</f>
        <v/>
      </c>
      <c r="E418" s="117">
        <f>IF(B418="","",IFERROR(B418/INDEX($B$2:$B$800,MATCH(DATE(YEAR(A418)-1,MONTH(A418),1),$A$2:$A$800,0))-1,""))</f>
        <v/>
      </c>
    </row>
    <row r="419">
      <c r="A419" s="119" t="n"/>
      <c r="B419" s="120" t="n"/>
      <c r="C419" s="117">
        <f>IF(OR(B419="",B418=""),"",B419/B418-1)</f>
        <v/>
      </c>
      <c r="D419" s="117">
        <f>IF(B419="","",IFERROR(B419/INDEX($B$2:$B$800,MATCH(DATE(YEAR(A419)-1,12,1),$A$2:$A$800,0))-1,""))</f>
        <v/>
      </c>
      <c r="E419" s="117">
        <f>IF(B419="","",IFERROR(B419/INDEX($B$2:$B$800,MATCH(DATE(YEAR(A419)-1,MONTH(A419),1),$A$2:$A$800,0))-1,""))</f>
        <v/>
      </c>
    </row>
    <row r="420">
      <c r="A420" s="119" t="n"/>
      <c r="B420" s="120" t="n"/>
      <c r="C420" s="117">
        <f>IF(OR(B420="",B419=""),"",B420/B419-1)</f>
        <v/>
      </c>
      <c r="D420" s="117">
        <f>IF(B420="","",IFERROR(B420/INDEX($B$2:$B$800,MATCH(DATE(YEAR(A420)-1,12,1),$A$2:$A$800,0))-1,""))</f>
        <v/>
      </c>
      <c r="E420" s="117">
        <f>IF(B420="","",IFERROR(B420/INDEX($B$2:$B$800,MATCH(DATE(YEAR(A420)-1,MONTH(A420),1),$A$2:$A$800,0))-1,""))</f>
        <v/>
      </c>
    </row>
    <row r="421">
      <c r="A421" s="119" t="n"/>
      <c r="B421" s="120" t="n"/>
      <c r="C421" s="117">
        <f>IF(OR(B421="",B420=""),"",B421/B420-1)</f>
        <v/>
      </c>
      <c r="D421" s="117">
        <f>IF(B421="","",IFERROR(B421/INDEX($B$2:$B$800,MATCH(DATE(YEAR(A421)-1,12,1),$A$2:$A$800,0))-1,""))</f>
        <v/>
      </c>
      <c r="E421" s="117">
        <f>IF(B421="","",IFERROR(B421/INDEX($B$2:$B$800,MATCH(DATE(YEAR(A421)-1,MONTH(A421),1),$A$2:$A$800,0))-1,""))</f>
        <v/>
      </c>
    </row>
    <row r="422">
      <c r="A422" s="119" t="n"/>
      <c r="B422" s="120" t="n"/>
      <c r="C422" s="117">
        <f>IF(OR(B422="",B421=""),"",B422/B421-1)</f>
        <v/>
      </c>
      <c r="D422" s="117">
        <f>IF(B422="","",IFERROR(B422/INDEX($B$2:$B$800,MATCH(DATE(YEAR(A422)-1,12,1),$A$2:$A$800,0))-1,""))</f>
        <v/>
      </c>
      <c r="E422" s="117">
        <f>IF(B422="","",IFERROR(B422/INDEX($B$2:$B$800,MATCH(DATE(YEAR(A422)-1,MONTH(A422),1),$A$2:$A$800,0))-1,""))</f>
        <v/>
      </c>
    </row>
    <row r="423">
      <c r="A423" s="119" t="n"/>
      <c r="B423" s="120" t="n"/>
      <c r="C423" s="117">
        <f>IF(OR(B423="",B422=""),"",B423/B422-1)</f>
        <v/>
      </c>
      <c r="D423" s="117">
        <f>IF(B423="","",IFERROR(B423/INDEX($B$2:$B$800,MATCH(DATE(YEAR(A423)-1,12,1),$A$2:$A$800,0))-1,""))</f>
        <v/>
      </c>
      <c r="E423" s="117">
        <f>IF(B423="","",IFERROR(B423/INDEX($B$2:$B$800,MATCH(DATE(YEAR(A423)-1,MONTH(A423),1),$A$2:$A$800,0))-1,""))</f>
        <v/>
      </c>
    </row>
    <row r="424">
      <c r="A424" s="119" t="n"/>
      <c r="B424" s="120" t="n"/>
      <c r="C424" s="117">
        <f>IF(OR(B424="",B423=""),"",B424/B423-1)</f>
        <v/>
      </c>
      <c r="D424" s="117">
        <f>IF(B424="","",IFERROR(B424/INDEX($B$2:$B$800,MATCH(DATE(YEAR(A424)-1,12,1),$A$2:$A$800,0))-1,""))</f>
        <v/>
      </c>
      <c r="E424" s="117">
        <f>IF(B424="","",IFERROR(B424/INDEX($B$2:$B$800,MATCH(DATE(YEAR(A424)-1,MONTH(A424),1),$A$2:$A$800,0))-1,""))</f>
        <v/>
      </c>
    </row>
    <row r="425">
      <c r="A425" s="119" t="n"/>
      <c r="B425" s="120" t="n"/>
      <c r="C425" s="117">
        <f>IF(OR(B425="",B424=""),"",B425/B424-1)</f>
        <v/>
      </c>
      <c r="D425" s="117">
        <f>IF(B425="","",IFERROR(B425/INDEX($B$2:$B$800,MATCH(DATE(YEAR(A425)-1,12,1),$A$2:$A$800,0))-1,""))</f>
        <v/>
      </c>
      <c r="E425" s="117">
        <f>IF(B425="","",IFERROR(B425/INDEX($B$2:$B$800,MATCH(DATE(YEAR(A425)-1,MONTH(A425),1),$A$2:$A$800,0))-1,""))</f>
        <v/>
      </c>
    </row>
    <row r="426">
      <c r="A426" s="119" t="n"/>
      <c r="B426" s="120" t="n"/>
      <c r="C426" s="117">
        <f>IF(OR(B426="",B425=""),"",B426/B425-1)</f>
        <v/>
      </c>
      <c r="D426" s="117">
        <f>IF(B426="","",IFERROR(B426/INDEX($B$2:$B$800,MATCH(DATE(YEAR(A426)-1,12,1),$A$2:$A$800,0))-1,""))</f>
        <v/>
      </c>
      <c r="E426" s="117">
        <f>IF(B426="","",IFERROR(B426/INDEX($B$2:$B$800,MATCH(DATE(YEAR(A426)-1,MONTH(A426),1),$A$2:$A$800,0))-1,""))</f>
        <v/>
      </c>
    </row>
    <row r="427">
      <c r="A427" s="119" t="n"/>
      <c r="B427" s="120" t="n"/>
      <c r="C427" s="117">
        <f>IF(OR(B427="",B426=""),"",B427/B426-1)</f>
        <v/>
      </c>
      <c r="D427" s="117">
        <f>IF(B427="","",IFERROR(B427/INDEX($B$2:$B$800,MATCH(DATE(YEAR(A427)-1,12,1),$A$2:$A$800,0))-1,""))</f>
        <v/>
      </c>
      <c r="E427" s="117">
        <f>IF(B427="","",IFERROR(B427/INDEX($B$2:$B$800,MATCH(DATE(YEAR(A427)-1,MONTH(A427),1),$A$2:$A$800,0))-1,""))</f>
        <v/>
      </c>
    </row>
    <row r="428">
      <c r="A428" s="119" t="n"/>
      <c r="B428" s="120" t="n"/>
      <c r="C428" s="117">
        <f>IF(OR(B428="",B427=""),"",B428/B427-1)</f>
        <v/>
      </c>
      <c r="D428" s="117">
        <f>IF(B428="","",IFERROR(B428/INDEX($B$2:$B$800,MATCH(DATE(YEAR(A428)-1,12,1),$A$2:$A$800,0))-1,""))</f>
        <v/>
      </c>
      <c r="E428" s="117">
        <f>IF(B428="","",IFERROR(B428/INDEX($B$2:$B$800,MATCH(DATE(YEAR(A428)-1,MONTH(A428),1),$A$2:$A$800,0))-1,""))</f>
        <v/>
      </c>
    </row>
    <row r="429">
      <c r="A429" s="119" t="n"/>
      <c r="B429" s="120" t="n"/>
      <c r="C429" s="117">
        <f>IF(OR(B429="",B428=""),"",B429/B428-1)</f>
        <v/>
      </c>
      <c r="D429" s="117">
        <f>IF(B429="","",IFERROR(B429/INDEX($B$2:$B$800,MATCH(DATE(YEAR(A429)-1,12,1),$A$2:$A$800,0))-1,""))</f>
        <v/>
      </c>
      <c r="E429" s="117">
        <f>IF(B429="","",IFERROR(B429/INDEX($B$2:$B$800,MATCH(DATE(YEAR(A429)-1,MONTH(A429),1),$A$2:$A$800,0))-1,""))</f>
        <v/>
      </c>
    </row>
    <row r="430">
      <c r="A430" s="119" t="n"/>
      <c r="B430" s="120" t="n"/>
      <c r="C430" s="117">
        <f>IF(OR(B430="",B429=""),"",B430/B429-1)</f>
        <v/>
      </c>
      <c r="D430" s="117">
        <f>IF(B430="","",IFERROR(B430/INDEX($B$2:$B$800,MATCH(DATE(YEAR(A430)-1,12,1),$A$2:$A$800,0))-1,""))</f>
        <v/>
      </c>
      <c r="E430" s="117">
        <f>IF(B430="","",IFERROR(B430/INDEX($B$2:$B$800,MATCH(DATE(YEAR(A430)-1,MONTH(A430),1),$A$2:$A$800,0))-1,""))</f>
        <v/>
      </c>
    </row>
    <row r="431">
      <c r="A431" s="119" t="n"/>
      <c r="B431" s="120" t="n"/>
      <c r="C431" s="117">
        <f>IF(OR(B431="",B430=""),"",B431/B430-1)</f>
        <v/>
      </c>
      <c r="D431" s="117">
        <f>IF(B431="","",IFERROR(B431/INDEX($B$2:$B$800,MATCH(DATE(YEAR(A431)-1,12,1),$A$2:$A$800,0))-1,""))</f>
        <v/>
      </c>
      <c r="E431" s="117">
        <f>IF(B431="","",IFERROR(B431/INDEX($B$2:$B$800,MATCH(DATE(YEAR(A431)-1,MONTH(A431),1),$A$2:$A$800,0))-1,""))</f>
        <v/>
      </c>
    </row>
    <row r="432">
      <c r="A432" s="119" t="n"/>
      <c r="B432" s="120" t="n"/>
      <c r="C432" s="117">
        <f>IF(OR(B432="",B431=""),"",B432/B431-1)</f>
        <v/>
      </c>
      <c r="D432" s="117">
        <f>IF(B432="","",IFERROR(B432/INDEX($B$2:$B$800,MATCH(DATE(YEAR(A432)-1,12,1),$A$2:$A$800,0))-1,""))</f>
        <v/>
      </c>
      <c r="E432" s="117">
        <f>IF(B432="","",IFERROR(B432/INDEX($B$2:$B$800,MATCH(DATE(YEAR(A432)-1,MONTH(A432),1),$A$2:$A$800,0))-1,""))</f>
        <v/>
      </c>
    </row>
    <row r="433">
      <c r="A433" s="119" t="n"/>
      <c r="B433" s="120" t="n"/>
      <c r="C433" s="117">
        <f>IF(OR(B433="",B432=""),"",B433/B432-1)</f>
        <v/>
      </c>
      <c r="D433" s="117">
        <f>IF(B433="","",IFERROR(B433/INDEX($B$2:$B$800,MATCH(DATE(YEAR(A433)-1,12,1),$A$2:$A$800,0))-1,""))</f>
        <v/>
      </c>
      <c r="E433" s="117">
        <f>IF(B433="","",IFERROR(B433/INDEX($B$2:$B$800,MATCH(DATE(YEAR(A433)-1,MONTH(A433),1),$A$2:$A$800,0))-1,""))</f>
        <v/>
      </c>
    </row>
    <row r="434">
      <c r="A434" s="119" t="n"/>
      <c r="B434" s="120" t="n"/>
      <c r="C434" s="117">
        <f>IF(OR(B434="",B433=""),"",B434/B433-1)</f>
        <v/>
      </c>
      <c r="D434" s="117">
        <f>IF(B434="","",IFERROR(B434/INDEX($B$2:$B$800,MATCH(DATE(YEAR(A434)-1,12,1),$A$2:$A$800,0))-1,""))</f>
        <v/>
      </c>
      <c r="E434" s="117">
        <f>IF(B434="","",IFERROR(B434/INDEX($B$2:$B$800,MATCH(DATE(YEAR(A434)-1,MONTH(A434),1),$A$2:$A$800,0))-1,""))</f>
        <v/>
      </c>
    </row>
    <row r="435">
      <c r="A435" s="119" t="n"/>
      <c r="B435" s="120" t="n"/>
      <c r="C435" s="117">
        <f>IF(OR(B435="",B434=""),"",B435/B434-1)</f>
        <v/>
      </c>
      <c r="D435" s="117">
        <f>IF(B435="","",IFERROR(B435/INDEX($B$2:$B$800,MATCH(DATE(YEAR(A435)-1,12,1),$A$2:$A$800,0))-1,""))</f>
        <v/>
      </c>
      <c r="E435" s="117">
        <f>IF(B435="","",IFERROR(B435/INDEX($B$2:$B$800,MATCH(DATE(YEAR(A435)-1,MONTH(A435),1),$A$2:$A$800,0))-1,""))</f>
        <v/>
      </c>
    </row>
    <row r="436">
      <c r="A436" s="119" t="n"/>
      <c r="B436" s="120" t="n"/>
      <c r="C436" s="117">
        <f>IF(OR(B436="",B435=""),"",B436/B435-1)</f>
        <v/>
      </c>
      <c r="D436" s="117">
        <f>IF(B436="","",IFERROR(B436/INDEX($B$2:$B$800,MATCH(DATE(YEAR(A436)-1,12,1),$A$2:$A$800,0))-1,""))</f>
        <v/>
      </c>
      <c r="E436" s="117">
        <f>IF(B436="","",IFERROR(B436/INDEX($B$2:$B$800,MATCH(DATE(YEAR(A436)-1,MONTH(A436),1),$A$2:$A$800,0))-1,""))</f>
        <v/>
      </c>
    </row>
    <row r="437">
      <c r="A437" s="119" t="n"/>
      <c r="B437" s="120" t="n"/>
      <c r="C437" s="117">
        <f>IF(OR(B437="",B436=""),"",B437/B436-1)</f>
        <v/>
      </c>
      <c r="D437" s="117">
        <f>IF(B437="","",IFERROR(B437/INDEX($B$2:$B$800,MATCH(DATE(YEAR(A437)-1,12,1),$A$2:$A$800,0))-1,""))</f>
        <v/>
      </c>
      <c r="E437" s="117">
        <f>IF(B437="","",IFERROR(B437/INDEX($B$2:$B$800,MATCH(DATE(YEAR(A437)-1,MONTH(A437),1),$A$2:$A$800,0))-1,""))</f>
        <v/>
      </c>
    </row>
    <row r="438">
      <c r="A438" s="119" t="n"/>
      <c r="B438" s="120" t="n"/>
      <c r="C438" s="117">
        <f>IF(OR(B438="",B437=""),"",B438/B437-1)</f>
        <v/>
      </c>
      <c r="D438" s="117">
        <f>IF(B438="","",IFERROR(B438/INDEX($B$2:$B$800,MATCH(DATE(YEAR(A438)-1,12,1),$A$2:$A$800,0))-1,""))</f>
        <v/>
      </c>
      <c r="E438" s="117">
        <f>IF(B438="","",IFERROR(B438/INDEX($B$2:$B$800,MATCH(DATE(YEAR(A438)-1,MONTH(A438),1),$A$2:$A$800,0))-1,""))</f>
        <v/>
      </c>
    </row>
    <row r="439">
      <c r="A439" s="119" t="n"/>
      <c r="B439" s="120" t="n"/>
      <c r="C439" s="117">
        <f>IF(OR(B439="",B438=""),"",B439/B438-1)</f>
        <v/>
      </c>
      <c r="D439" s="117">
        <f>IF(B439="","",IFERROR(B439/INDEX($B$2:$B$800,MATCH(DATE(YEAR(A439)-1,12,1),$A$2:$A$800,0))-1,""))</f>
        <v/>
      </c>
      <c r="E439" s="117">
        <f>IF(B439="","",IFERROR(B439/INDEX($B$2:$B$800,MATCH(DATE(YEAR(A439)-1,MONTH(A439),1),$A$2:$A$800,0))-1,""))</f>
        <v/>
      </c>
    </row>
    <row r="440">
      <c r="A440" s="119" t="n"/>
      <c r="B440" s="120" t="n"/>
      <c r="C440" s="117">
        <f>IF(OR(B440="",B439=""),"",B440/B439-1)</f>
        <v/>
      </c>
      <c r="D440" s="117">
        <f>IF(B440="","",IFERROR(B440/INDEX($B$2:$B$800,MATCH(DATE(YEAR(A440)-1,12,1),$A$2:$A$800,0))-1,""))</f>
        <v/>
      </c>
      <c r="E440" s="117">
        <f>IF(B440="","",IFERROR(B440/INDEX($B$2:$B$800,MATCH(DATE(YEAR(A440)-1,MONTH(A440),1),$A$2:$A$800,0))-1,""))</f>
        <v/>
      </c>
    </row>
    <row r="441">
      <c r="A441" s="119" t="n"/>
      <c r="B441" s="120" t="n"/>
      <c r="C441" s="117">
        <f>IF(OR(B441="",B440=""),"",B441/B440-1)</f>
        <v/>
      </c>
      <c r="D441" s="117">
        <f>IF(B441="","",IFERROR(B441/INDEX($B$2:$B$800,MATCH(DATE(YEAR(A441)-1,12,1),$A$2:$A$800,0))-1,""))</f>
        <v/>
      </c>
      <c r="E441" s="117">
        <f>IF(B441="","",IFERROR(B441/INDEX($B$2:$B$800,MATCH(DATE(YEAR(A441)-1,MONTH(A441),1),$A$2:$A$800,0))-1,""))</f>
        <v/>
      </c>
    </row>
    <row r="442">
      <c r="A442" s="119" t="n"/>
      <c r="B442" s="120" t="n"/>
      <c r="C442" s="117">
        <f>IF(OR(B442="",B441=""),"",B442/B441-1)</f>
        <v/>
      </c>
      <c r="D442" s="117">
        <f>IF(B442="","",IFERROR(B442/INDEX($B$2:$B$800,MATCH(DATE(YEAR(A442)-1,12,1),$A$2:$A$800,0))-1,""))</f>
        <v/>
      </c>
      <c r="E442" s="117">
        <f>IF(B442="","",IFERROR(B442/INDEX($B$2:$B$800,MATCH(DATE(YEAR(A442)-1,MONTH(A442),1),$A$2:$A$800,0))-1,""))</f>
        <v/>
      </c>
    </row>
    <row r="443">
      <c r="A443" s="119" t="n"/>
      <c r="B443" s="120" t="n"/>
      <c r="C443" s="117">
        <f>IF(OR(B443="",B442=""),"",B443/B442-1)</f>
        <v/>
      </c>
      <c r="D443" s="117">
        <f>IF(B443="","",IFERROR(B443/INDEX($B$2:$B$800,MATCH(DATE(YEAR(A443)-1,12,1),$A$2:$A$800,0))-1,""))</f>
        <v/>
      </c>
      <c r="E443" s="117">
        <f>IF(B443="","",IFERROR(B443/INDEX($B$2:$B$800,MATCH(DATE(YEAR(A443)-1,MONTH(A443),1),$A$2:$A$800,0))-1,""))</f>
        <v/>
      </c>
    </row>
    <row r="444">
      <c r="A444" s="119" t="n"/>
      <c r="B444" s="120" t="n"/>
      <c r="C444" s="117">
        <f>IF(OR(B444="",B443=""),"",B444/B443-1)</f>
        <v/>
      </c>
      <c r="D444" s="117">
        <f>IF(B444="","",IFERROR(B444/INDEX($B$2:$B$800,MATCH(DATE(YEAR(A444)-1,12,1),$A$2:$A$800,0))-1,""))</f>
        <v/>
      </c>
      <c r="E444" s="117">
        <f>IF(B444="","",IFERROR(B444/INDEX($B$2:$B$800,MATCH(DATE(YEAR(A444)-1,MONTH(A444),1),$A$2:$A$800,0))-1,""))</f>
        <v/>
      </c>
    </row>
    <row r="445">
      <c r="A445" s="119" t="n"/>
      <c r="B445" s="120" t="n"/>
      <c r="C445" s="117">
        <f>IF(OR(B445="",B444=""),"",B445/B444-1)</f>
        <v/>
      </c>
      <c r="D445" s="117">
        <f>IF(B445="","",IFERROR(B445/INDEX($B$2:$B$800,MATCH(DATE(YEAR(A445)-1,12,1),$A$2:$A$800,0))-1,""))</f>
        <v/>
      </c>
      <c r="E445" s="117">
        <f>IF(B445="","",IFERROR(B445/INDEX($B$2:$B$800,MATCH(DATE(YEAR(A445)-1,MONTH(A445),1),$A$2:$A$800,0))-1,""))</f>
        <v/>
      </c>
    </row>
    <row r="446">
      <c r="A446" s="119" t="n"/>
      <c r="B446" s="120" t="n"/>
      <c r="C446" s="117">
        <f>IF(OR(B446="",B445=""),"",B446/B445-1)</f>
        <v/>
      </c>
      <c r="D446" s="117">
        <f>IF(B446="","",IFERROR(B446/INDEX($B$2:$B$800,MATCH(DATE(YEAR(A446)-1,12,1),$A$2:$A$800,0))-1,""))</f>
        <v/>
      </c>
      <c r="E446" s="117">
        <f>IF(B446="","",IFERROR(B446/INDEX($B$2:$B$800,MATCH(DATE(YEAR(A446)-1,MONTH(A446),1),$A$2:$A$800,0))-1,""))</f>
        <v/>
      </c>
    </row>
    <row r="447">
      <c r="A447" s="119" t="n"/>
      <c r="B447" s="120" t="n"/>
      <c r="C447" s="117">
        <f>IF(OR(B447="",B446=""),"",B447/B446-1)</f>
        <v/>
      </c>
      <c r="D447" s="117">
        <f>IF(B447="","",IFERROR(B447/INDEX($B$2:$B$800,MATCH(DATE(YEAR(A447)-1,12,1),$A$2:$A$800,0))-1,""))</f>
        <v/>
      </c>
      <c r="E447" s="117">
        <f>IF(B447="","",IFERROR(B447/INDEX($B$2:$B$800,MATCH(DATE(YEAR(A447)-1,MONTH(A447),1),$A$2:$A$800,0))-1,""))</f>
        <v/>
      </c>
    </row>
    <row r="448">
      <c r="A448" s="119" t="n"/>
      <c r="B448" s="120" t="n"/>
      <c r="C448" s="117">
        <f>IF(OR(B448="",B447=""),"",B448/B447-1)</f>
        <v/>
      </c>
      <c r="D448" s="117">
        <f>IF(B448="","",IFERROR(B448/INDEX($B$2:$B$800,MATCH(DATE(YEAR(A448)-1,12,1),$A$2:$A$800,0))-1,""))</f>
        <v/>
      </c>
      <c r="E448" s="117">
        <f>IF(B448="","",IFERROR(B448/INDEX($B$2:$B$800,MATCH(DATE(YEAR(A448)-1,MONTH(A448),1),$A$2:$A$800,0))-1,""))</f>
        <v/>
      </c>
    </row>
    <row r="449">
      <c r="A449" s="119" t="n"/>
      <c r="B449" s="120" t="n"/>
      <c r="C449" s="117">
        <f>IF(OR(B449="",B448=""),"",B449/B448-1)</f>
        <v/>
      </c>
      <c r="D449" s="117">
        <f>IF(B449="","",IFERROR(B449/INDEX($B$2:$B$800,MATCH(DATE(YEAR(A449)-1,12,1),$A$2:$A$800,0))-1,""))</f>
        <v/>
      </c>
      <c r="E449" s="117">
        <f>IF(B449="","",IFERROR(B449/INDEX($B$2:$B$800,MATCH(DATE(YEAR(A449)-1,MONTH(A449),1),$A$2:$A$800,0))-1,""))</f>
        <v/>
      </c>
    </row>
    <row r="450">
      <c r="A450" s="119" t="n"/>
      <c r="B450" s="120" t="n"/>
      <c r="C450" s="117">
        <f>IF(OR(B450="",B449=""),"",B450/B449-1)</f>
        <v/>
      </c>
      <c r="D450" s="117">
        <f>IF(B450="","",IFERROR(B450/INDEX($B$2:$B$800,MATCH(DATE(YEAR(A450)-1,12,1),$A$2:$A$800,0))-1,""))</f>
        <v/>
      </c>
      <c r="E450" s="117">
        <f>IF(B450="","",IFERROR(B450/INDEX($B$2:$B$800,MATCH(DATE(YEAR(A450)-1,MONTH(A450),1),$A$2:$A$800,0))-1,""))</f>
        <v/>
      </c>
    </row>
    <row r="451">
      <c r="A451" s="119" t="n"/>
      <c r="B451" s="120" t="n"/>
      <c r="C451" s="117">
        <f>IF(OR(B451="",B450=""),"",B451/B450-1)</f>
        <v/>
      </c>
      <c r="D451" s="117">
        <f>IF(B451="","",IFERROR(B451/INDEX($B$2:$B$800,MATCH(DATE(YEAR(A451)-1,12,1),$A$2:$A$800,0))-1,""))</f>
        <v/>
      </c>
      <c r="E451" s="117">
        <f>IF(B451="","",IFERROR(B451/INDEX($B$2:$B$800,MATCH(DATE(YEAR(A451)-1,MONTH(A451),1),$A$2:$A$800,0))-1,""))</f>
        <v/>
      </c>
    </row>
    <row r="452">
      <c r="A452" s="119" t="n"/>
      <c r="B452" s="120" t="n"/>
      <c r="C452" s="117">
        <f>IF(OR(B452="",B451=""),"",B452/B451-1)</f>
        <v/>
      </c>
      <c r="D452" s="117">
        <f>IF(B452="","",IFERROR(B452/INDEX($B$2:$B$800,MATCH(DATE(YEAR(A452)-1,12,1),$A$2:$A$800,0))-1,""))</f>
        <v/>
      </c>
      <c r="E452" s="117">
        <f>IF(B452="","",IFERROR(B452/INDEX($B$2:$B$800,MATCH(DATE(YEAR(A452)-1,MONTH(A452),1),$A$2:$A$800,0))-1,""))</f>
        <v/>
      </c>
    </row>
    <row r="453">
      <c r="A453" s="119" t="n"/>
      <c r="B453" s="120" t="n"/>
      <c r="C453" s="117">
        <f>IF(OR(B453="",B452=""),"",B453/B452-1)</f>
        <v/>
      </c>
      <c r="D453" s="117">
        <f>IF(B453="","",IFERROR(B453/INDEX($B$2:$B$800,MATCH(DATE(YEAR(A453)-1,12,1),$A$2:$A$800,0))-1,""))</f>
        <v/>
      </c>
      <c r="E453" s="117">
        <f>IF(B453="","",IFERROR(B453/INDEX($B$2:$B$800,MATCH(DATE(YEAR(A453)-1,MONTH(A453),1),$A$2:$A$800,0))-1,""))</f>
        <v/>
      </c>
    </row>
    <row r="454">
      <c r="A454" s="119" t="n"/>
      <c r="B454" s="120" t="n"/>
      <c r="C454" s="117">
        <f>IF(OR(B454="",B453=""),"",B454/B453-1)</f>
        <v/>
      </c>
      <c r="D454" s="117">
        <f>IF(B454="","",IFERROR(B454/INDEX($B$2:$B$800,MATCH(DATE(YEAR(A454)-1,12,1),$A$2:$A$800,0))-1,""))</f>
        <v/>
      </c>
      <c r="E454" s="117">
        <f>IF(B454="","",IFERROR(B454/INDEX($B$2:$B$800,MATCH(DATE(YEAR(A454)-1,MONTH(A454),1),$A$2:$A$800,0))-1,""))</f>
        <v/>
      </c>
    </row>
    <row r="455">
      <c r="A455" s="119" t="n"/>
      <c r="B455" s="120" t="n"/>
      <c r="C455" s="117">
        <f>IF(OR(B455="",B454=""),"",B455/B454-1)</f>
        <v/>
      </c>
      <c r="D455" s="117">
        <f>IF(B455="","",IFERROR(B455/INDEX($B$2:$B$800,MATCH(DATE(YEAR(A455)-1,12,1),$A$2:$A$800,0))-1,""))</f>
        <v/>
      </c>
      <c r="E455" s="117">
        <f>IF(B455="","",IFERROR(B455/INDEX($B$2:$B$800,MATCH(DATE(YEAR(A455)-1,MONTH(A455),1),$A$2:$A$800,0))-1,""))</f>
        <v/>
      </c>
    </row>
    <row r="456">
      <c r="A456" s="119" t="n"/>
      <c r="B456" s="120" t="n"/>
      <c r="C456" s="117">
        <f>IF(OR(B456="",B455=""),"",B456/B455-1)</f>
        <v/>
      </c>
      <c r="D456" s="117">
        <f>IF(B456="","",IFERROR(B456/INDEX($B$2:$B$800,MATCH(DATE(YEAR(A456)-1,12,1),$A$2:$A$800,0))-1,""))</f>
        <v/>
      </c>
      <c r="E456" s="117">
        <f>IF(B456="","",IFERROR(B456/INDEX($B$2:$B$800,MATCH(DATE(YEAR(A456)-1,MONTH(A456),1),$A$2:$A$800,0))-1,""))</f>
        <v/>
      </c>
    </row>
    <row r="457">
      <c r="A457" s="119" t="n"/>
      <c r="B457" s="120" t="n"/>
      <c r="C457" s="117">
        <f>IF(OR(B457="",B456=""),"",B457/B456-1)</f>
        <v/>
      </c>
      <c r="D457" s="117">
        <f>IF(B457="","",IFERROR(B457/INDEX($B$2:$B$800,MATCH(DATE(YEAR(A457)-1,12,1),$A$2:$A$800,0))-1,""))</f>
        <v/>
      </c>
      <c r="E457" s="117">
        <f>IF(B457="","",IFERROR(B457/INDEX($B$2:$B$800,MATCH(DATE(YEAR(A457)-1,MONTH(A457),1),$A$2:$A$800,0))-1,""))</f>
        <v/>
      </c>
    </row>
    <row r="458">
      <c r="A458" s="119" t="n"/>
      <c r="B458" s="120" t="n"/>
      <c r="C458" s="117">
        <f>IF(OR(B458="",B457=""),"",B458/B457-1)</f>
        <v/>
      </c>
      <c r="D458" s="117">
        <f>IF(B458="","",IFERROR(B458/INDEX($B$2:$B$800,MATCH(DATE(YEAR(A458)-1,12,1),$A$2:$A$800,0))-1,""))</f>
        <v/>
      </c>
      <c r="E458" s="117">
        <f>IF(B458="","",IFERROR(B458/INDEX($B$2:$B$800,MATCH(DATE(YEAR(A458)-1,MONTH(A458),1),$A$2:$A$800,0))-1,""))</f>
        <v/>
      </c>
    </row>
    <row r="459">
      <c r="A459" s="119" t="n"/>
      <c r="B459" s="120" t="n"/>
      <c r="C459" s="117">
        <f>IF(OR(B459="",B458=""),"",B459/B458-1)</f>
        <v/>
      </c>
      <c r="D459" s="117">
        <f>IF(B459="","",IFERROR(B459/INDEX($B$2:$B$800,MATCH(DATE(YEAR(A459)-1,12,1),$A$2:$A$800,0))-1,""))</f>
        <v/>
      </c>
      <c r="E459" s="117">
        <f>IF(B459="","",IFERROR(B459/INDEX($B$2:$B$800,MATCH(DATE(YEAR(A459)-1,MONTH(A459),1),$A$2:$A$800,0))-1,""))</f>
        <v/>
      </c>
    </row>
    <row r="460">
      <c r="A460" s="119" t="n"/>
      <c r="B460" s="120" t="n"/>
      <c r="C460" s="117">
        <f>IF(OR(B460="",B459=""),"",B460/B459-1)</f>
        <v/>
      </c>
      <c r="D460" s="117">
        <f>IF(B460="","",IFERROR(B460/INDEX($B$2:$B$800,MATCH(DATE(YEAR(A460)-1,12,1),$A$2:$A$800,0))-1,""))</f>
        <v/>
      </c>
      <c r="E460" s="117">
        <f>IF(B460="","",IFERROR(B460/INDEX($B$2:$B$800,MATCH(DATE(YEAR(A460)-1,MONTH(A460),1),$A$2:$A$800,0))-1,""))</f>
        <v/>
      </c>
    </row>
    <row r="461">
      <c r="A461" s="119" t="n"/>
      <c r="B461" s="120" t="n"/>
      <c r="C461" s="117">
        <f>IF(OR(B461="",B460=""),"",B461/B460-1)</f>
        <v/>
      </c>
      <c r="D461" s="117">
        <f>IF(B461="","",IFERROR(B461/INDEX($B$2:$B$800,MATCH(DATE(YEAR(A461)-1,12,1),$A$2:$A$800,0))-1,""))</f>
        <v/>
      </c>
      <c r="E461" s="117">
        <f>IF(B461="","",IFERROR(B461/INDEX($B$2:$B$800,MATCH(DATE(YEAR(A461)-1,MONTH(A461),1),$A$2:$A$800,0))-1,""))</f>
        <v/>
      </c>
    </row>
    <row r="462">
      <c r="A462" s="119" t="n"/>
      <c r="B462" s="120" t="n"/>
      <c r="C462" s="117">
        <f>IF(OR(B462="",B461=""),"",B462/B461-1)</f>
        <v/>
      </c>
      <c r="D462" s="117">
        <f>IF(B462="","",IFERROR(B462/INDEX($B$2:$B$800,MATCH(DATE(YEAR(A462)-1,12,1),$A$2:$A$800,0))-1,""))</f>
        <v/>
      </c>
      <c r="E462" s="117">
        <f>IF(B462="","",IFERROR(B462/INDEX($B$2:$B$800,MATCH(DATE(YEAR(A462)-1,MONTH(A462),1),$A$2:$A$800,0))-1,""))</f>
        <v/>
      </c>
    </row>
    <row r="463">
      <c r="A463" s="119" t="n"/>
      <c r="B463" s="120" t="n"/>
      <c r="C463" s="117">
        <f>IF(OR(B463="",B462=""),"",B463/B462-1)</f>
        <v/>
      </c>
      <c r="D463" s="117">
        <f>IF(B463="","",IFERROR(B463/INDEX($B$2:$B$800,MATCH(DATE(YEAR(A463)-1,12,1),$A$2:$A$800,0))-1,""))</f>
        <v/>
      </c>
      <c r="E463" s="117">
        <f>IF(B463="","",IFERROR(B463/INDEX($B$2:$B$800,MATCH(DATE(YEAR(A463)-1,MONTH(A463),1),$A$2:$A$800,0))-1,""))</f>
        <v/>
      </c>
    </row>
    <row r="464">
      <c r="A464" s="119" t="n"/>
      <c r="B464" s="120" t="n"/>
      <c r="C464" s="117">
        <f>IF(OR(B464="",B463=""),"",B464/B463-1)</f>
        <v/>
      </c>
      <c r="D464" s="117">
        <f>IF(B464="","",IFERROR(B464/INDEX($B$2:$B$800,MATCH(DATE(YEAR(A464)-1,12,1),$A$2:$A$800,0))-1,""))</f>
        <v/>
      </c>
      <c r="E464" s="117">
        <f>IF(B464="","",IFERROR(B464/INDEX($B$2:$B$800,MATCH(DATE(YEAR(A464)-1,MONTH(A464),1),$A$2:$A$800,0))-1,""))</f>
        <v/>
      </c>
    </row>
    <row r="465">
      <c r="A465" s="119" t="n"/>
      <c r="B465" s="120" t="n"/>
      <c r="C465" s="117">
        <f>IF(OR(B465="",B464=""),"",B465/B464-1)</f>
        <v/>
      </c>
      <c r="D465" s="117">
        <f>IF(B465="","",IFERROR(B465/INDEX($B$2:$B$800,MATCH(DATE(YEAR(A465)-1,12,1),$A$2:$A$800,0))-1,""))</f>
        <v/>
      </c>
      <c r="E465" s="117">
        <f>IF(B465="","",IFERROR(B465/INDEX($B$2:$B$800,MATCH(DATE(YEAR(A465)-1,MONTH(A465),1),$A$2:$A$800,0))-1,""))</f>
        <v/>
      </c>
    </row>
    <row r="466">
      <c r="A466" s="119" t="n"/>
      <c r="B466" s="120" t="n"/>
      <c r="C466" s="117">
        <f>IF(OR(B466="",B465=""),"",B466/B465-1)</f>
        <v/>
      </c>
      <c r="D466" s="117">
        <f>IF(B466="","",IFERROR(B466/INDEX($B$2:$B$800,MATCH(DATE(YEAR(A466)-1,12,1),$A$2:$A$800,0))-1,""))</f>
        <v/>
      </c>
      <c r="E466" s="117">
        <f>IF(B466="","",IFERROR(B466/INDEX($B$2:$B$800,MATCH(DATE(YEAR(A466)-1,MONTH(A466),1),$A$2:$A$800,0))-1,""))</f>
        <v/>
      </c>
    </row>
    <row r="467">
      <c r="A467" s="119" t="n"/>
      <c r="B467" s="120" t="n"/>
      <c r="C467" s="117">
        <f>IF(OR(B467="",B466=""),"",B467/B466-1)</f>
        <v/>
      </c>
      <c r="D467" s="117">
        <f>IF(B467="","",IFERROR(B467/INDEX($B$2:$B$800,MATCH(DATE(YEAR(A467)-1,12,1),$A$2:$A$800,0))-1,""))</f>
        <v/>
      </c>
      <c r="E467" s="117">
        <f>IF(B467="","",IFERROR(B467/INDEX($B$2:$B$800,MATCH(DATE(YEAR(A467)-1,MONTH(A467),1),$A$2:$A$800,0))-1,""))</f>
        <v/>
      </c>
    </row>
    <row r="468">
      <c r="A468" s="119" t="n"/>
      <c r="B468" s="120" t="n"/>
      <c r="C468" s="117">
        <f>IF(OR(B468="",B467=""),"",B468/B467-1)</f>
        <v/>
      </c>
      <c r="D468" s="117">
        <f>IF(B468="","",IFERROR(B468/INDEX($B$2:$B$800,MATCH(DATE(YEAR(A468)-1,12,1),$A$2:$A$800,0))-1,""))</f>
        <v/>
      </c>
      <c r="E468" s="117">
        <f>IF(B468="","",IFERROR(B468/INDEX($B$2:$B$800,MATCH(DATE(YEAR(A468)-1,MONTH(A468),1),$A$2:$A$800,0))-1,""))</f>
        <v/>
      </c>
    </row>
    <row r="469">
      <c r="A469" s="119" t="n"/>
      <c r="B469" s="120" t="n"/>
      <c r="C469" s="117">
        <f>IF(OR(B469="",B468=""),"",B469/B468-1)</f>
        <v/>
      </c>
      <c r="D469" s="117">
        <f>IF(B469="","",IFERROR(B469/INDEX($B$2:$B$800,MATCH(DATE(YEAR(A469)-1,12,1),$A$2:$A$800,0))-1,""))</f>
        <v/>
      </c>
      <c r="E469" s="117">
        <f>IF(B469="","",IFERROR(B469/INDEX($B$2:$B$800,MATCH(DATE(YEAR(A469)-1,MONTH(A469),1),$A$2:$A$800,0))-1,""))</f>
        <v/>
      </c>
    </row>
    <row r="470">
      <c r="A470" s="119" t="n"/>
      <c r="B470" s="120" t="n"/>
      <c r="C470" s="117">
        <f>IF(OR(B470="",B469=""),"",B470/B469-1)</f>
        <v/>
      </c>
      <c r="D470" s="117">
        <f>IF(B470="","",IFERROR(B470/INDEX($B$2:$B$800,MATCH(DATE(YEAR(A470)-1,12,1),$A$2:$A$800,0))-1,""))</f>
        <v/>
      </c>
      <c r="E470" s="117">
        <f>IF(B470="","",IFERROR(B470/INDEX($B$2:$B$800,MATCH(DATE(YEAR(A470)-1,MONTH(A470),1),$A$2:$A$800,0))-1,""))</f>
        <v/>
      </c>
    </row>
    <row r="471">
      <c r="A471" s="119" t="n"/>
      <c r="B471" s="120" t="n"/>
      <c r="C471" s="117">
        <f>IF(OR(B471="",B470=""),"",B471/B470-1)</f>
        <v/>
      </c>
      <c r="D471" s="117">
        <f>IF(B471="","",IFERROR(B471/INDEX($B$2:$B$800,MATCH(DATE(YEAR(A471)-1,12,1),$A$2:$A$800,0))-1,""))</f>
        <v/>
      </c>
      <c r="E471" s="117">
        <f>IF(B471="","",IFERROR(B471/INDEX($B$2:$B$800,MATCH(DATE(YEAR(A471)-1,MONTH(A471),1),$A$2:$A$800,0))-1,""))</f>
        <v/>
      </c>
    </row>
    <row r="472">
      <c r="A472" s="119" t="n"/>
      <c r="B472" s="120" t="n"/>
      <c r="C472" s="117">
        <f>IF(OR(B472="",B471=""),"",B472/B471-1)</f>
        <v/>
      </c>
      <c r="D472" s="117">
        <f>IF(B472="","",IFERROR(B472/INDEX($B$2:$B$800,MATCH(DATE(YEAR(A472)-1,12,1),$A$2:$A$800,0))-1,""))</f>
        <v/>
      </c>
      <c r="E472" s="117">
        <f>IF(B472="","",IFERROR(B472/INDEX($B$2:$B$800,MATCH(DATE(YEAR(A472)-1,MONTH(A472),1),$A$2:$A$800,0))-1,""))</f>
        <v/>
      </c>
    </row>
    <row r="473">
      <c r="A473" s="119" t="n"/>
      <c r="B473" s="120" t="n"/>
      <c r="C473" s="117">
        <f>IF(OR(B473="",B472=""),"",B473/B472-1)</f>
        <v/>
      </c>
      <c r="D473" s="117">
        <f>IF(B473="","",IFERROR(B473/INDEX($B$2:$B$800,MATCH(DATE(YEAR(A473)-1,12,1),$A$2:$A$800,0))-1,""))</f>
        <v/>
      </c>
      <c r="E473" s="117">
        <f>IF(B473="","",IFERROR(B473/INDEX($B$2:$B$800,MATCH(DATE(YEAR(A473)-1,MONTH(A473),1),$A$2:$A$800,0))-1,""))</f>
        <v/>
      </c>
    </row>
    <row r="474">
      <c r="A474" s="119" t="n"/>
      <c r="B474" s="120" t="n"/>
      <c r="C474" s="117">
        <f>IF(OR(B474="",B473=""),"",B474/B473-1)</f>
        <v/>
      </c>
      <c r="D474" s="117">
        <f>IF(B474="","",IFERROR(B474/INDEX($B$2:$B$800,MATCH(DATE(YEAR(A474)-1,12,1),$A$2:$A$800,0))-1,""))</f>
        <v/>
      </c>
      <c r="E474" s="117">
        <f>IF(B474="","",IFERROR(B474/INDEX($B$2:$B$800,MATCH(DATE(YEAR(A474)-1,MONTH(A474),1),$A$2:$A$800,0))-1,""))</f>
        <v/>
      </c>
    </row>
    <row r="475">
      <c r="A475" s="119" t="n"/>
      <c r="B475" s="120" t="n"/>
      <c r="C475" s="117">
        <f>IF(OR(B475="",B474=""),"",B475/B474-1)</f>
        <v/>
      </c>
      <c r="D475" s="117">
        <f>IF(B475="","",IFERROR(B475/INDEX($B$2:$B$800,MATCH(DATE(YEAR(A475)-1,12,1),$A$2:$A$800,0))-1,""))</f>
        <v/>
      </c>
      <c r="E475" s="117">
        <f>IF(B475="","",IFERROR(B475/INDEX($B$2:$B$800,MATCH(DATE(YEAR(A475)-1,MONTH(A475),1),$A$2:$A$800,0))-1,""))</f>
        <v/>
      </c>
    </row>
    <row r="476">
      <c r="A476" s="119" t="n"/>
      <c r="B476" s="120" t="n"/>
      <c r="C476" s="117">
        <f>IF(OR(B476="",B475=""),"",B476/B475-1)</f>
        <v/>
      </c>
      <c r="D476" s="117">
        <f>IF(B476="","",IFERROR(B476/INDEX($B$2:$B$800,MATCH(DATE(YEAR(A476)-1,12,1),$A$2:$A$800,0))-1,""))</f>
        <v/>
      </c>
      <c r="E476" s="117">
        <f>IF(B476="","",IFERROR(B476/INDEX($B$2:$B$800,MATCH(DATE(YEAR(A476)-1,MONTH(A476),1),$A$2:$A$800,0))-1,""))</f>
        <v/>
      </c>
    </row>
    <row r="477">
      <c r="A477" s="119" t="n"/>
      <c r="B477" s="120" t="n"/>
      <c r="C477" s="117">
        <f>IF(OR(B477="",B476=""),"",B477/B476-1)</f>
        <v/>
      </c>
      <c r="D477" s="117">
        <f>IF(B477="","",IFERROR(B477/INDEX($B$2:$B$800,MATCH(DATE(YEAR(A477)-1,12,1),$A$2:$A$800,0))-1,""))</f>
        <v/>
      </c>
      <c r="E477" s="117">
        <f>IF(B477="","",IFERROR(B477/INDEX($B$2:$B$800,MATCH(DATE(YEAR(A477)-1,MONTH(A477),1),$A$2:$A$800,0))-1,""))</f>
        <v/>
      </c>
    </row>
    <row r="478">
      <c r="A478" s="119" t="n"/>
      <c r="B478" s="120" t="n"/>
      <c r="C478" s="117">
        <f>IF(OR(B478="",B477=""),"",B478/B477-1)</f>
        <v/>
      </c>
      <c r="D478" s="117">
        <f>IF(B478="","",IFERROR(B478/INDEX($B$2:$B$800,MATCH(DATE(YEAR(A478)-1,12,1),$A$2:$A$800,0))-1,""))</f>
        <v/>
      </c>
      <c r="E478" s="117">
        <f>IF(B478="","",IFERROR(B478/INDEX($B$2:$B$800,MATCH(DATE(YEAR(A478)-1,MONTH(A478),1),$A$2:$A$800,0))-1,""))</f>
        <v/>
      </c>
    </row>
    <row r="479">
      <c r="A479" s="119" t="n"/>
      <c r="B479" s="120" t="n"/>
      <c r="C479" s="117">
        <f>IF(OR(B479="",B478=""),"",B479/B478-1)</f>
        <v/>
      </c>
      <c r="D479" s="117">
        <f>IF(B479="","",IFERROR(B479/INDEX($B$2:$B$800,MATCH(DATE(YEAR(A479)-1,12,1),$A$2:$A$800,0))-1,""))</f>
        <v/>
      </c>
      <c r="E479" s="117">
        <f>IF(B479="","",IFERROR(B479/INDEX($B$2:$B$800,MATCH(DATE(YEAR(A479)-1,MONTH(A479),1),$A$2:$A$800,0))-1,""))</f>
        <v/>
      </c>
    </row>
    <row r="480">
      <c r="A480" s="119" t="n"/>
      <c r="B480" s="120" t="n"/>
      <c r="C480" s="117">
        <f>IF(OR(B480="",B479=""),"",B480/B479-1)</f>
        <v/>
      </c>
      <c r="D480" s="117">
        <f>IF(B480="","",IFERROR(B480/INDEX($B$2:$B$800,MATCH(DATE(YEAR(A480)-1,12,1),$A$2:$A$800,0))-1,""))</f>
        <v/>
      </c>
      <c r="E480" s="117">
        <f>IF(B480="","",IFERROR(B480/INDEX($B$2:$B$800,MATCH(DATE(YEAR(A480)-1,MONTH(A480),1),$A$2:$A$800,0))-1,""))</f>
        <v/>
      </c>
    </row>
    <row r="481">
      <c r="A481" s="119" t="n"/>
      <c r="B481" s="120" t="n"/>
      <c r="C481" s="117">
        <f>IF(OR(B481="",B480=""),"",B481/B480-1)</f>
        <v/>
      </c>
      <c r="D481" s="117">
        <f>IF(B481="","",IFERROR(B481/INDEX($B$2:$B$800,MATCH(DATE(YEAR(A481)-1,12,1),$A$2:$A$800,0))-1,""))</f>
        <v/>
      </c>
      <c r="E481" s="117">
        <f>IF(B481="","",IFERROR(B481/INDEX($B$2:$B$800,MATCH(DATE(YEAR(A481)-1,MONTH(A481),1),$A$2:$A$800,0))-1,""))</f>
        <v/>
      </c>
    </row>
    <row r="482">
      <c r="A482" s="119" t="n"/>
      <c r="B482" s="120" t="n"/>
      <c r="C482" s="117">
        <f>IF(OR(B482="",B481=""),"",B482/B481-1)</f>
        <v/>
      </c>
      <c r="D482" s="117">
        <f>IF(B482="","",IFERROR(B482/INDEX($B$2:$B$800,MATCH(DATE(YEAR(A482)-1,12,1),$A$2:$A$800,0))-1,""))</f>
        <v/>
      </c>
      <c r="E482" s="117">
        <f>IF(B482="","",IFERROR(B482/INDEX($B$2:$B$800,MATCH(DATE(YEAR(A482)-1,MONTH(A482),1),$A$2:$A$800,0))-1,""))</f>
        <v/>
      </c>
    </row>
    <row r="483">
      <c r="A483" s="119" t="n"/>
      <c r="B483" s="120" t="n"/>
      <c r="C483" s="117">
        <f>IF(OR(B483="",B482=""),"",B483/B482-1)</f>
        <v/>
      </c>
      <c r="D483" s="117">
        <f>IF(B483="","",IFERROR(B483/INDEX($B$2:$B$800,MATCH(DATE(YEAR(A483)-1,12,1),$A$2:$A$800,0))-1,""))</f>
        <v/>
      </c>
      <c r="E483" s="117">
        <f>IF(B483="","",IFERROR(B483/INDEX($B$2:$B$800,MATCH(DATE(YEAR(A483)-1,MONTH(A483),1),$A$2:$A$800,0))-1,""))</f>
        <v/>
      </c>
    </row>
    <row r="484">
      <c r="A484" s="119" t="n"/>
      <c r="B484" s="120" t="n"/>
      <c r="C484" s="117">
        <f>IF(OR(B484="",B483=""),"",B484/B483-1)</f>
        <v/>
      </c>
      <c r="D484" s="117">
        <f>IF(B484="","",IFERROR(B484/INDEX($B$2:$B$800,MATCH(DATE(YEAR(A484)-1,12,1),$A$2:$A$800,0))-1,""))</f>
        <v/>
      </c>
      <c r="E484" s="117">
        <f>IF(B484="","",IFERROR(B484/INDEX($B$2:$B$800,MATCH(DATE(YEAR(A484)-1,MONTH(A484),1),$A$2:$A$800,0))-1,""))</f>
        <v/>
      </c>
    </row>
    <row r="485">
      <c r="A485" s="119" t="n"/>
      <c r="B485" s="120" t="n"/>
      <c r="C485" s="117">
        <f>IF(OR(B485="",B484=""),"",B485/B484-1)</f>
        <v/>
      </c>
      <c r="D485" s="117">
        <f>IF(B485="","",IFERROR(B485/INDEX($B$2:$B$800,MATCH(DATE(YEAR(A485)-1,12,1),$A$2:$A$800,0))-1,""))</f>
        <v/>
      </c>
      <c r="E485" s="117">
        <f>IF(B485="","",IFERROR(B485/INDEX($B$2:$B$800,MATCH(DATE(YEAR(A485)-1,MONTH(A485),1),$A$2:$A$800,0))-1,""))</f>
        <v/>
      </c>
    </row>
    <row r="486">
      <c r="A486" s="119" t="n"/>
      <c r="B486" s="120" t="n"/>
      <c r="C486" s="117">
        <f>IF(OR(B486="",B485=""),"",B486/B485-1)</f>
        <v/>
      </c>
      <c r="D486" s="117">
        <f>IF(B486="","",IFERROR(B486/INDEX($B$2:$B$800,MATCH(DATE(YEAR(A486)-1,12,1),$A$2:$A$800,0))-1,""))</f>
        <v/>
      </c>
      <c r="E486" s="117">
        <f>IF(B486="","",IFERROR(B486/INDEX($B$2:$B$800,MATCH(DATE(YEAR(A486)-1,MONTH(A486),1),$A$2:$A$800,0))-1,""))</f>
        <v/>
      </c>
    </row>
    <row r="487">
      <c r="A487" s="119" t="n"/>
      <c r="B487" s="120" t="n"/>
      <c r="C487" s="117">
        <f>IF(OR(B487="",B486=""),"",B487/B486-1)</f>
        <v/>
      </c>
      <c r="D487" s="117">
        <f>IF(B487="","",IFERROR(B487/INDEX($B$2:$B$800,MATCH(DATE(YEAR(A487)-1,12,1),$A$2:$A$800,0))-1,""))</f>
        <v/>
      </c>
      <c r="E487" s="117">
        <f>IF(B487="","",IFERROR(B487/INDEX($B$2:$B$800,MATCH(DATE(YEAR(A487)-1,MONTH(A487),1),$A$2:$A$800,0))-1,""))</f>
        <v/>
      </c>
    </row>
    <row r="488">
      <c r="A488" s="119" t="n"/>
      <c r="B488" s="120" t="n"/>
      <c r="C488" s="117">
        <f>IF(OR(B488="",B487=""),"",B488/B487-1)</f>
        <v/>
      </c>
      <c r="D488" s="117">
        <f>IF(B488="","",IFERROR(B488/INDEX($B$2:$B$800,MATCH(DATE(YEAR(A488)-1,12,1),$A$2:$A$800,0))-1,""))</f>
        <v/>
      </c>
      <c r="E488" s="117">
        <f>IF(B488="","",IFERROR(B488/INDEX($B$2:$B$800,MATCH(DATE(YEAR(A488)-1,MONTH(A488),1),$A$2:$A$800,0))-1,""))</f>
        <v/>
      </c>
    </row>
    <row r="489">
      <c r="A489" s="119" t="n"/>
      <c r="B489" s="120" t="n"/>
      <c r="C489" s="117">
        <f>IF(OR(B489="",B488=""),"",B489/B488-1)</f>
        <v/>
      </c>
      <c r="D489" s="117">
        <f>IF(B489="","",IFERROR(B489/INDEX($B$2:$B$800,MATCH(DATE(YEAR(A489)-1,12,1),$A$2:$A$800,0))-1,""))</f>
        <v/>
      </c>
      <c r="E489" s="117">
        <f>IF(B489="","",IFERROR(B489/INDEX($B$2:$B$800,MATCH(DATE(YEAR(A489)-1,MONTH(A489),1),$A$2:$A$800,0))-1,""))</f>
        <v/>
      </c>
    </row>
    <row r="490">
      <c r="A490" s="119" t="n"/>
      <c r="B490" s="120" t="n"/>
      <c r="C490" s="117">
        <f>IF(OR(B490="",B489=""),"",B490/B489-1)</f>
        <v/>
      </c>
      <c r="D490" s="117">
        <f>IF(B490="","",IFERROR(B490/INDEX($B$2:$B$800,MATCH(DATE(YEAR(A490)-1,12,1),$A$2:$A$800,0))-1,""))</f>
        <v/>
      </c>
      <c r="E490" s="117">
        <f>IF(B490="","",IFERROR(B490/INDEX($B$2:$B$800,MATCH(DATE(YEAR(A490)-1,MONTH(A490),1),$A$2:$A$800,0))-1,""))</f>
        <v/>
      </c>
    </row>
    <row r="491">
      <c r="A491" s="119" t="n"/>
      <c r="B491" s="120" t="n"/>
      <c r="C491" s="117">
        <f>IF(OR(B491="",B490=""),"",B491/B490-1)</f>
        <v/>
      </c>
      <c r="D491" s="117">
        <f>IF(B491="","",IFERROR(B491/INDEX($B$2:$B$800,MATCH(DATE(YEAR(A491)-1,12,1),$A$2:$A$800,0))-1,""))</f>
        <v/>
      </c>
      <c r="E491" s="117">
        <f>IF(B491="","",IFERROR(B491/INDEX($B$2:$B$800,MATCH(DATE(YEAR(A491)-1,MONTH(A491),1),$A$2:$A$800,0))-1,""))</f>
        <v/>
      </c>
    </row>
    <row r="492">
      <c r="A492" s="119" t="n"/>
      <c r="B492" s="120" t="n"/>
      <c r="C492" s="117">
        <f>IF(OR(B492="",B491=""),"",B492/B491-1)</f>
        <v/>
      </c>
      <c r="D492" s="117">
        <f>IF(B492="","",IFERROR(B492/INDEX($B$2:$B$800,MATCH(DATE(YEAR(A492)-1,12,1),$A$2:$A$800,0))-1,""))</f>
        <v/>
      </c>
      <c r="E492" s="117">
        <f>IF(B492="","",IFERROR(B492/INDEX($B$2:$B$800,MATCH(DATE(YEAR(A492)-1,MONTH(A492),1),$A$2:$A$800,0))-1,""))</f>
        <v/>
      </c>
    </row>
    <row r="493">
      <c r="A493" s="119" t="n"/>
      <c r="B493" s="120" t="n"/>
      <c r="C493" s="117">
        <f>IF(OR(B493="",B492=""),"",B493/B492-1)</f>
        <v/>
      </c>
      <c r="D493" s="117">
        <f>IF(B493="","",IFERROR(B493/INDEX($B$2:$B$800,MATCH(DATE(YEAR(A493)-1,12,1),$A$2:$A$800,0))-1,""))</f>
        <v/>
      </c>
      <c r="E493" s="117">
        <f>IF(B493="","",IFERROR(B493/INDEX($B$2:$B$800,MATCH(DATE(YEAR(A493)-1,MONTH(A493),1),$A$2:$A$800,0))-1,""))</f>
        <v/>
      </c>
    </row>
    <row r="494">
      <c r="A494" s="119" t="n"/>
      <c r="B494" s="120" t="n"/>
      <c r="C494" s="117">
        <f>IF(OR(B494="",B493=""),"",B494/B493-1)</f>
        <v/>
      </c>
      <c r="D494" s="117">
        <f>IF(B494="","",IFERROR(B494/INDEX($B$2:$B$800,MATCH(DATE(YEAR(A494)-1,12,1),$A$2:$A$800,0))-1,""))</f>
        <v/>
      </c>
      <c r="E494" s="117">
        <f>IF(B494="","",IFERROR(B494/INDEX($B$2:$B$800,MATCH(DATE(YEAR(A494)-1,MONTH(A494),1),$A$2:$A$800,0))-1,""))</f>
        <v/>
      </c>
    </row>
    <row r="495">
      <c r="A495" s="119" t="n"/>
      <c r="B495" s="120" t="n"/>
      <c r="C495" s="117">
        <f>IF(OR(B495="",B494=""),"",B495/B494-1)</f>
        <v/>
      </c>
      <c r="D495" s="117">
        <f>IF(B495="","",IFERROR(B495/INDEX($B$2:$B$800,MATCH(DATE(YEAR(A495)-1,12,1),$A$2:$A$800,0))-1,""))</f>
        <v/>
      </c>
      <c r="E495" s="117">
        <f>IF(B495="","",IFERROR(B495/INDEX($B$2:$B$800,MATCH(DATE(YEAR(A495)-1,MONTH(A495),1),$A$2:$A$800,0))-1,""))</f>
        <v/>
      </c>
    </row>
    <row r="496">
      <c r="A496" s="119" t="n"/>
      <c r="B496" s="120" t="n"/>
      <c r="C496" s="117">
        <f>IF(OR(B496="",B495=""),"",B496/B495-1)</f>
        <v/>
      </c>
      <c r="D496" s="117">
        <f>IF(B496="","",IFERROR(B496/INDEX($B$2:$B$800,MATCH(DATE(YEAR(A496)-1,12,1),$A$2:$A$800,0))-1,""))</f>
        <v/>
      </c>
      <c r="E496" s="117">
        <f>IF(B496="","",IFERROR(B496/INDEX($B$2:$B$800,MATCH(DATE(YEAR(A496)-1,MONTH(A496),1),$A$2:$A$800,0))-1,""))</f>
        <v/>
      </c>
    </row>
    <row r="497">
      <c r="A497" s="119" t="n"/>
      <c r="B497" s="120" t="n"/>
      <c r="C497" s="117">
        <f>IF(OR(B497="",B496=""),"",B497/B496-1)</f>
        <v/>
      </c>
      <c r="D497" s="117">
        <f>IF(B497="","",IFERROR(B497/INDEX($B$2:$B$800,MATCH(DATE(YEAR(A497)-1,12,1),$A$2:$A$800,0))-1,""))</f>
        <v/>
      </c>
      <c r="E497" s="117">
        <f>IF(B497="","",IFERROR(B497/INDEX($B$2:$B$800,MATCH(DATE(YEAR(A497)-1,MONTH(A497),1),$A$2:$A$800,0))-1,""))</f>
        <v/>
      </c>
    </row>
    <row r="498">
      <c r="A498" s="119" t="n"/>
      <c r="B498" s="120" t="n"/>
      <c r="C498" s="117">
        <f>IF(OR(B498="",B497=""),"",B498/B497-1)</f>
        <v/>
      </c>
      <c r="D498" s="117">
        <f>IF(B498="","",IFERROR(B498/INDEX($B$2:$B$800,MATCH(DATE(YEAR(A498)-1,12,1),$A$2:$A$800,0))-1,""))</f>
        <v/>
      </c>
      <c r="E498" s="117">
        <f>IF(B498="","",IFERROR(B498/INDEX($B$2:$B$800,MATCH(DATE(YEAR(A498)-1,MONTH(A498),1),$A$2:$A$800,0))-1,""))</f>
        <v/>
      </c>
    </row>
    <row r="499">
      <c r="A499" s="119" t="n"/>
      <c r="B499" s="120" t="n"/>
      <c r="C499" s="117">
        <f>IF(OR(B499="",B498=""),"",B499/B498-1)</f>
        <v/>
      </c>
      <c r="D499" s="117">
        <f>IF(B499="","",IFERROR(B499/INDEX($B$2:$B$800,MATCH(DATE(YEAR(A499)-1,12,1),$A$2:$A$800,0))-1,""))</f>
        <v/>
      </c>
      <c r="E499" s="117">
        <f>IF(B499="","",IFERROR(B499/INDEX($B$2:$B$800,MATCH(DATE(YEAR(A499)-1,MONTH(A499),1),$A$2:$A$800,0))-1,""))</f>
        <v/>
      </c>
    </row>
    <row r="500">
      <c r="A500" s="119" t="n"/>
      <c r="B500" s="120" t="n"/>
      <c r="C500" s="117">
        <f>IF(OR(B500="",B499=""),"",B500/B499-1)</f>
        <v/>
      </c>
      <c r="D500" s="117">
        <f>IF(B500="","",IFERROR(B500/INDEX($B$2:$B$800,MATCH(DATE(YEAR(A500)-1,12,1),$A$2:$A$800,0))-1,""))</f>
        <v/>
      </c>
      <c r="E500" s="117">
        <f>IF(B500="","",IFERROR(B500/INDEX($B$2:$B$800,MATCH(DATE(YEAR(A500)-1,MONTH(A500),1),$A$2:$A$800,0))-1,""))</f>
        <v/>
      </c>
    </row>
    <row r="501">
      <c r="A501" s="119" t="n"/>
      <c r="B501" s="120" t="n"/>
      <c r="C501" s="117">
        <f>IF(OR(B501="",B500=""),"",B501/B500-1)</f>
        <v/>
      </c>
      <c r="D501" s="117">
        <f>IF(B501="","",IFERROR(B501/INDEX($B$2:$B$800,MATCH(DATE(YEAR(A501)-1,12,1),$A$2:$A$800,0))-1,""))</f>
        <v/>
      </c>
      <c r="E501" s="117">
        <f>IF(B501="","",IFERROR(B501/INDEX($B$2:$B$800,MATCH(DATE(YEAR(A501)-1,MONTH(A501),1),$A$2:$A$800,0))-1,""))</f>
        <v/>
      </c>
    </row>
    <row r="502">
      <c r="A502" s="119" t="n"/>
      <c r="B502" s="120" t="n"/>
      <c r="C502" s="117">
        <f>IF(OR(B502="",B501=""),"",B502/B501-1)</f>
        <v/>
      </c>
      <c r="D502" s="117">
        <f>IF(B502="","",IFERROR(B502/INDEX($B$2:$B$800,MATCH(DATE(YEAR(A502)-1,12,1),$A$2:$A$800,0))-1,""))</f>
        <v/>
      </c>
      <c r="E502" s="117">
        <f>IF(B502="","",IFERROR(B502/INDEX($B$2:$B$800,MATCH(DATE(YEAR(A502)-1,MONTH(A502),1),$A$2:$A$800,0))-1,""))</f>
        <v/>
      </c>
    </row>
    <row r="503">
      <c r="A503" s="119" t="n"/>
      <c r="B503" s="120" t="n"/>
      <c r="C503" s="117">
        <f>IF(OR(B503="",B502=""),"",B503/B502-1)</f>
        <v/>
      </c>
      <c r="D503" s="117">
        <f>IF(B503="","",IFERROR(B503/INDEX($B$2:$B$800,MATCH(DATE(YEAR(A503)-1,12,1),$A$2:$A$800,0))-1,""))</f>
        <v/>
      </c>
      <c r="E503" s="117">
        <f>IF(B503="","",IFERROR(B503/INDEX($B$2:$B$800,MATCH(DATE(YEAR(A503)-1,MONTH(A503),1),$A$2:$A$800,0))-1,""))</f>
        <v/>
      </c>
    </row>
    <row r="504">
      <c r="A504" s="119" t="n"/>
      <c r="B504" s="120" t="n"/>
      <c r="C504" s="117">
        <f>IF(OR(B504="",B503=""),"",B504/B503-1)</f>
        <v/>
      </c>
      <c r="D504" s="117">
        <f>IF(B504="","",IFERROR(B504/INDEX($B$2:$B$800,MATCH(DATE(YEAR(A504)-1,12,1),$A$2:$A$800,0))-1,""))</f>
        <v/>
      </c>
      <c r="E504" s="117">
        <f>IF(B504="","",IFERROR(B504/INDEX($B$2:$B$800,MATCH(DATE(YEAR(A504)-1,MONTH(A504),1),$A$2:$A$800,0))-1,""))</f>
        <v/>
      </c>
    </row>
    <row r="505">
      <c r="A505" s="119" t="n"/>
      <c r="B505" s="120" t="n"/>
      <c r="C505" s="117">
        <f>IF(OR(B505="",B504=""),"",B505/B504-1)</f>
        <v/>
      </c>
      <c r="D505" s="117">
        <f>IF(B505="","",IFERROR(B505/INDEX($B$2:$B$800,MATCH(DATE(YEAR(A505)-1,12,1),$A$2:$A$800,0))-1,""))</f>
        <v/>
      </c>
      <c r="E505" s="117">
        <f>IF(B505="","",IFERROR(B505/INDEX($B$2:$B$800,MATCH(DATE(YEAR(A505)-1,MONTH(A505),1),$A$2:$A$800,0))-1,""))</f>
        <v/>
      </c>
    </row>
    <row r="506">
      <c r="A506" s="119" t="n"/>
      <c r="B506" s="120" t="n"/>
      <c r="C506" s="117">
        <f>IF(OR(B506="",B505=""),"",B506/B505-1)</f>
        <v/>
      </c>
      <c r="D506" s="117">
        <f>IF(B506="","",IFERROR(B506/INDEX($B$2:$B$800,MATCH(DATE(YEAR(A506)-1,12,1),$A$2:$A$800,0))-1,""))</f>
        <v/>
      </c>
      <c r="E506" s="117">
        <f>IF(B506="","",IFERROR(B506/INDEX($B$2:$B$800,MATCH(DATE(YEAR(A506)-1,MONTH(A506),1),$A$2:$A$800,0))-1,""))</f>
        <v/>
      </c>
    </row>
    <row r="507">
      <c r="A507" s="119" t="n"/>
      <c r="B507" s="120" t="n"/>
      <c r="C507" s="117">
        <f>IF(OR(B507="",B506=""),"",B507/B506-1)</f>
        <v/>
      </c>
      <c r="D507" s="117">
        <f>IF(B507="","",IFERROR(B507/INDEX($B$2:$B$800,MATCH(DATE(YEAR(A507)-1,12,1),$A$2:$A$800,0))-1,""))</f>
        <v/>
      </c>
      <c r="E507" s="117">
        <f>IF(B507="","",IFERROR(B507/INDEX($B$2:$B$800,MATCH(DATE(YEAR(A507)-1,MONTH(A507),1),$A$2:$A$800,0))-1,""))</f>
        <v/>
      </c>
    </row>
    <row r="508">
      <c r="A508" s="119" t="n"/>
      <c r="B508" s="120" t="n"/>
      <c r="C508" s="117">
        <f>IF(OR(B508="",B507=""),"",B508/B507-1)</f>
        <v/>
      </c>
      <c r="D508" s="117">
        <f>IF(B508="","",IFERROR(B508/INDEX($B$2:$B$800,MATCH(DATE(YEAR(A508)-1,12,1),$A$2:$A$800,0))-1,""))</f>
        <v/>
      </c>
      <c r="E508" s="117">
        <f>IF(B508="","",IFERROR(B508/INDEX($B$2:$B$800,MATCH(DATE(YEAR(A508)-1,MONTH(A508),1),$A$2:$A$800,0))-1,""))</f>
        <v/>
      </c>
    </row>
    <row r="509">
      <c r="A509" s="119" t="n"/>
      <c r="B509" s="120" t="n"/>
      <c r="C509" s="117">
        <f>IF(OR(B509="",B508=""),"",B509/B508-1)</f>
        <v/>
      </c>
      <c r="D509" s="117">
        <f>IF(B509="","",IFERROR(B509/INDEX($B$2:$B$800,MATCH(DATE(YEAR(A509)-1,12,1),$A$2:$A$800,0))-1,""))</f>
        <v/>
      </c>
      <c r="E509" s="117">
        <f>IF(B509="","",IFERROR(B509/INDEX($B$2:$B$800,MATCH(DATE(YEAR(A509)-1,MONTH(A509),1),$A$2:$A$800,0))-1,""))</f>
        <v/>
      </c>
    </row>
    <row r="510">
      <c r="A510" s="119" t="n"/>
      <c r="B510" s="120" t="n"/>
      <c r="C510" s="117">
        <f>IF(OR(B510="",B509=""),"",B510/B509-1)</f>
        <v/>
      </c>
      <c r="D510" s="117">
        <f>IF(B510="","",IFERROR(B510/INDEX($B$2:$B$800,MATCH(DATE(YEAR(A510)-1,12,1),$A$2:$A$800,0))-1,""))</f>
        <v/>
      </c>
      <c r="E510" s="117">
        <f>IF(B510="","",IFERROR(B510/INDEX($B$2:$B$800,MATCH(DATE(YEAR(A510)-1,MONTH(A510),1),$A$2:$A$800,0))-1,""))</f>
        <v/>
      </c>
    </row>
    <row r="511">
      <c r="A511" s="119" t="n"/>
      <c r="B511" s="120" t="n"/>
      <c r="C511" s="117">
        <f>IF(OR(B511="",B510=""),"",B511/B510-1)</f>
        <v/>
      </c>
      <c r="D511" s="117">
        <f>IF(B511="","",IFERROR(B511/INDEX($B$2:$B$800,MATCH(DATE(YEAR(A511)-1,12,1),$A$2:$A$800,0))-1,""))</f>
        <v/>
      </c>
      <c r="E511" s="117">
        <f>IF(B511="","",IFERROR(B511/INDEX($B$2:$B$800,MATCH(DATE(YEAR(A511)-1,MONTH(A511),1),$A$2:$A$800,0))-1,""))</f>
        <v/>
      </c>
    </row>
    <row r="512">
      <c r="A512" s="119" t="n"/>
      <c r="B512" s="120" t="n"/>
      <c r="C512" s="117">
        <f>IF(OR(B512="",B511=""),"",B512/B511-1)</f>
        <v/>
      </c>
      <c r="D512" s="117">
        <f>IF(B512="","",IFERROR(B512/INDEX($B$2:$B$800,MATCH(DATE(YEAR(A512)-1,12,1),$A$2:$A$800,0))-1,""))</f>
        <v/>
      </c>
      <c r="E512" s="117">
        <f>IF(B512="","",IFERROR(B512/INDEX($B$2:$B$800,MATCH(DATE(YEAR(A512)-1,MONTH(A512),1),$A$2:$A$800,0))-1,""))</f>
        <v/>
      </c>
    </row>
    <row r="513">
      <c r="A513" s="119" t="n"/>
      <c r="B513" s="120" t="n"/>
      <c r="C513" s="117">
        <f>IF(OR(B513="",B512=""),"",B513/B512-1)</f>
        <v/>
      </c>
      <c r="D513" s="117">
        <f>IF(B513="","",IFERROR(B513/INDEX($B$2:$B$800,MATCH(DATE(YEAR(A513)-1,12,1),$A$2:$A$800,0))-1,""))</f>
        <v/>
      </c>
      <c r="E513" s="117">
        <f>IF(B513="","",IFERROR(B513/INDEX($B$2:$B$800,MATCH(DATE(YEAR(A513)-1,MONTH(A513),1),$A$2:$A$800,0))-1,""))</f>
        <v/>
      </c>
    </row>
    <row r="514">
      <c r="A514" s="119" t="n"/>
      <c r="B514" s="120" t="n"/>
      <c r="C514" s="117">
        <f>IF(OR(B514="",B513=""),"",B514/B513-1)</f>
        <v/>
      </c>
      <c r="D514" s="117">
        <f>IF(B514="","",IFERROR(B514/INDEX($B$2:$B$800,MATCH(DATE(YEAR(A514)-1,12,1),$A$2:$A$800,0))-1,""))</f>
        <v/>
      </c>
      <c r="E514" s="117">
        <f>IF(B514="","",IFERROR(B514/INDEX($B$2:$B$800,MATCH(DATE(YEAR(A514)-1,MONTH(A514),1),$A$2:$A$800,0))-1,""))</f>
        <v/>
      </c>
    </row>
    <row r="515">
      <c r="A515" s="119" t="n"/>
      <c r="B515" s="120" t="n"/>
      <c r="C515" s="117">
        <f>IF(OR(B515="",B514=""),"",B515/B514-1)</f>
        <v/>
      </c>
      <c r="D515" s="117">
        <f>IF(B515="","",IFERROR(B515/INDEX($B$2:$B$800,MATCH(DATE(YEAR(A515)-1,12,1),$A$2:$A$800,0))-1,""))</f>
        <v/>
      </c>
      <c r="E515" s="117">
        <f>IF(B515="","",IFERROR(B515/INDEX($B$2:$B$800,MATCH(DATE(YEAR(A515)-1,MONTH(A515),1),$A$2:$A$800,0))-1,""))</f>
        <v/>
      </c>
    </row>
    <row r="516">
      <c r="A516" s="119" t="n"/>
      <c r="B516" s="120" t="n"/>
      <c r="C516" s="117">
        <f>IF(OR(B516="",B515=""),"",B516/B515-1)</f>
        <v/>
      </c>
      <c r="D516" s="117">
        <f>IF(B516="","",IFERROR(B516/INDEX($B$2:$B$800,MATCH(DATE(YEAR(A516)-1,12,1),$A$2:$A$800,0))-1,""))</f>
        <v/>
      </c>
      <c r="E516" s="117">
        <f>IF(B516="","",IFERROR(B516/INDEX($B$2:$B$800,MATCH(DATE(YEAR(A516)-1,MONTH(A516),1),$A$2:$A$800,0))-1,""))</f>
        <v/>
      </c>
    </row>
    <row r="517">
      <c r="A517" s="119" t="n"/>
      <c r="B517" s="120" t="n"/>
      <c r="C517" s="117">
        <f>IF(OR(B517="",B516=""),"",B517/B516-1)</f>
        <v/>
      </c>
      <c r="D517" s="117">
        <f>IF(B517="","",IFERROR(B517/INDEX($B$2:$B$800,MATCH(DATE(YEAR(A517)-1,12,1),$A$2:$A$800,0))-1,""))</f>
        <v/>
      </c>
      <c r="E517" s="117">
        <f>IF(B517="","",IFERROR(B517/INDEX($B$2:$B$800,MATCH(DATE(YEAR(A517)-1,MONTH(A517),1),$A$2:$A$800,0))-1,""))</f>
        <v/>
      </c>
    </row>
    <row r="518">
      <c r="A518" s="119" t="n"/>
      <c r="B518" s="120" t="n"/>
      <c r="C518" s="117">
        <f>IF(OR(B518="",B517=""),"",B518/B517-1)</f>
        <v/>
      </c>
      <c r="D518" s="117">
        <f>IF(B518="","",IFERROR(B518/INDEX($B$2:$B$800,MATCH(DATE(YEAR(A518)-1,12,1),$A$2:$A$800,0))-1,""))</f>
        <v/>
      </c>
      <c r="E518" s="117">
        <f>IF(B518="","",IFERROR(B518/INDEX($B$2:$B$800,MATCH(DATE(YEAR(A518)-1,MONTH(A518),1),$A$2:$A$800,0))-1,""))</f>
        <v/>
      </c>
    </row>
    <row r="519">
      <c r="A519" s="119" t="n"/>
      <c r="B519" s="120" t="n"/>
      <c r="C519" s="117">
        <f>IF(OR(B519="",B518=""),"",B519/B518-1)</f>
        <v/>
      </c>
      <c r="D519" s="117">
        <f>IF(B519="","",IFERROR(B519/INDEX($B$2:$B$800,MATCH(DATE(YEAR(A519)-1,12,1),$A$2:$A$800,0))-1,""))</f>
        <v/>
      </c>
      <c r="E519" s="117">
        <f>IF(B519="","",IFERROR(B519/INDEX($B$2:$B$800,MATCH(DATE(YEAR(A519)-1,MONTH(A519),1),$A$2:$A$800,0))-1,""))</f>
        <v/>
      </c>
    </row>
    <row r="520">
      <c r="A520" s="119" t="n"/>
      <c r="B520" s="120" t="n"/>
      <c r="C520" s="117">
        <f>IF(OR(B520="",B519=""),"",B520/B519-1)</f>
        <v/>
      </c>
      <c r="D520" s="117">
        <f>IF(B520="","",IFERROR(B520/INDEX($B$2:$B$800,MATCH(DATE(YEAR(A520)-1,12,1),$A$2:$A$800,0))-1,""))</f>
        <v/>
      </c>
      <c r="E520" s="117">
        <f>IF(B520="","",IFERROR(B520/INDEX($B$2:$B$800,MATCH(DATE(YEAR(A520)-1,MONTH(A520),1),$A$2:$A$800,0))-1,""))</f>
        <v/>
      </c>
    </row>
    <row r="521">
      <c r="A521" s="119" t="n"/>
      <c r="B521" s="120" t="n"/>
      <c r="C521" s="117">
        <f>IF(OR(B521="",B520=""),"",B521/B520-1)</f>
        <v/>
      </c>
      <c r="D521" s="117">
        <f>IF(B521="","",IFERROR(B521/INDEX($B$2:$B$800,MATCH(DATE(YEAR(A521)-1,12,1),$A$2:$A$800,0))-1,""))</f>
        <v/>
      </c>
      <c r="E521" s="117">
        <f>IF(B521="","",IFERROR(B521/INDEX($B$2:$B$800,MATCH(DATE(YEAR(A521)-1,MONTH(A521),1),$A$2:$A$800,0))-1,""))</f>
        <v/>
      </c>
    </row>
    <row r="522">
      <c r="A522" s="119" t="n"/>
      <c r="B522" s="120" t="n"/>
      <c r="C522" s="117">
        <f>IF(OR(B522="",B521=""),"",B522/B521-1)</f>
        <v/>
      </c>
      <c r="D522" s="117">
        <f>IF(B522="","",IFERROR(B522/INDEX($B$2:$B$800,MATCH(DATE(YEAR(A522)-1,12,1),$A$2:$A$800,0))-1,""))</f>
        <v/>
      </c>
      <c r="E522" s="117">
        <f>IF(B522="","",IFERROR(B522/INDEX($B$2:$B$800,MATCH(DATE(YEAR(A522)-1,MONTH(A522),1),$A$2:$A$800,0))-1,""))</f>
        <v/>
      </c>
    </row>
    <row r="523">
      <c r="A523" s="119" t="n"/>
      <c r="B523" s="120" t="n"/>
      <c r="C523" s="117">
        <f>IF(OR(B523="",B522=""),"",B523/B522-1)</f>
        <v/>
      </c>
      <c r="D523" s="117">
        <f>IF(B523="","",IFERROR(B523/INDEX($B$2:$B$800,MATCH(DATE(YEAR(A523)-1,12,1),$A$2:$A$800,0))-1,""))</f>
        <v/>
      </c>
      <c r="E523" s="117">
        <f>IF(B523="","",IFERROR(B523/INDEX($B$2:$B$800,MATCH(DATE(YEAR(A523)-1,MONTH(A523),1),$A$2:$A$800,0))-1,""))</f>
        <v/>
      </c>
    </row>
    <row r="524">
      <c r="A524" s="119" t="n"/>
      <c r="B524" s="120" t="n"/>
      <c r="C524" s="117">
        <f>IF(OR(B524="",B523=""),"",B524/B523-1)</f>
        <v/>
      </c>
      <c r="D524" s="117">
        <f>IF(B524="","",IFERROR(B524/INDEX($B$2:$B$800,MATCH(DATE(YEAR(A524)-1,12,1),$A$2:$A$800,0))-1,""))</f>
        <v/>
      </c>
      <c r="E524" s="117">
        <f>IF(B524="","",IFERROR(B524/INDEX($B$2:$B$800,MATCH(DATE(YEAR(A524)-1,MONTH(A524),1),$A$2:$A$800,0))-1,""))</f>
        <v/>
      </c>
    </row>
    <row r="525">
      <c r="A525" s="119" t="n"/>
      <c r="B525" s="120" t="n"/>
      <c r="C525" s="117">
        <f>IF(OR(B525="",B524=""),"",B525/B524-1)</f>
        <v/>
      </c>
      <c r="D525" s="117">
        <f>IF(B525="","",IFERROR(B525/INDEX($B$2:$B$800,MATCH(DATE(YEAR(A525)-1,12,1),$A$2:$A$800,0))-1,""))</f>
        <v/>
      </c>
      <c r="E525" s="117">
        <f>IF(B525="","",IFERROR(B525/INDEX($B$2:$B$800,MATCH(DATE(YEAR(A525)-1,MONTH(A525),1),$A$2:$A$800,0))-1,""))</f>
        <v/>
      </c>
    </row>
    <row r="526">
      <c r="A526" s="119" t="n"/>
      <c r="B526" s="120" t="n"/>
      <c r="C526" s="117">
        <f>IF(OR(B526="",B525=""),"",B526/B525-1)</f>
        <v/>
      </c>
      <c r="D526" s="117">
        <f>IF(B526="","",IFERROR(B526/INDEX($B$2:$B$800,MATCH(DATE(YEAR(A526)-1,12,1),$A$2:$A$800,0))-1,""))</f>
        <v/>
      </c>
      <c r="E526" s="117">
        <f>IF(B526="","",IFERROR(B526/INDEX($B$2:$B$800,MATCH(DATE(YEAR(A526)-1,MONTH(A526),1),$A$2:$A$800,0))-1,""))</f>
        <v/>
      </c>
    </row>
    <row r="527">
      <c r="A527" s="119" t="n"/>
      <c r="B527" s="120" t="n"/>
      <c r="C527" s="117">
        <f>IF(OR(B527="",B526=""),"",B527/B526-1)</f>
        <v/>
      </c>
      <c r="D527" s="117">
        <f>IF(B527="","",IFERROR(B527/INDEX($B$2:$B$800,MATCH(DATE(YEAR(A527)-1,12,1),$A$2:$A$800,0))-1,""))</f>
        <v/>
      </c>
      <c r="E527" s="117">
        <f>IF(B527="","",IFERROR(B527/INDEX($B$2:$B$800,MATCH(DATE(YEAR(A527)-1,MONTH(A527),1),$A$2:$A$800,0))-1,""))</f>
        <v/>
      </c>
    </row>
    <row r="528">
      <c r="A528" s="119" t="n"/>
      <c r="B528" s="120" t="n"/>
      <c r="C528" s="117">
        <f>IF(OR(B528="",B527=""),"",B528/B527-1)</f>
        <v/>
      </c>
      <c r="D528" s="117">
        <f>IF(B528="","",IFERROR(B528/INDEX($B$2:$B$800,MATCH(DATE(YEAR(A528)-1,12,1),$A$2:$A$800,0))-1,""))</f>
        <v/>
      </c>
      <c r="E528" s="117">
        <f>IF(B528="","",IFERROR(B528/INDEX($B$2:$B$800,MATCH(DATE(YEAR(A528)-1,MONTH(A528),1),$A$2:$A$800,0))-1,""))</f>
        <v/>
      </c>
    </row>
    <row r="529">
      <c r="A529" s="119" t="n"/>
      <c r="B529" s="120" t="n"/>
      <c r="C529" s="117">
        <f>IF(OR(B529="",B528=""),"",B529/B528-1)</f>
        <v/>
      </c>
      <c r="D529" s="117">
        <f>IF(B529="","",IFERROR(B529/INDEX($B$2:$B$800,MATCH(DATE(YEAR(A529)-1,12,1),$A$2:$A$800,0))-1,""))</f>
        <v/>
      </c>
      <c r="E529" s="117">
        <f>IF(B529="","",IFERROR(B529/INDEX($B$2:$B$800,MATCH(DATE(YEAR(A529)-1,MONTH(A529),1),$A$2:$A$800,0))-1,""))</f>
        <v/>
      </c>
    </row>
    <row r="530">
      <c r="A530" s="119" t="n"/>
      <c r="B530" s="120" t="n"/>
      <c r="C530" s="117">
        <f>IF(OR(B530="",B529=""),"",B530/B529-1)</f>
        <v/>
      </c>
      <c r="D530" s="117">
        <f>IF(B530="","",IFERROR(B530/INDEX($B$2:$B$800,MATCH(DATE(YEAR(A530)-1,12,1),$A$2:$A$800,0))-1,""))</f>
        <v/>
      </c>
      <c r="E530" s="117">
        <f>IF(B530="","",IFERROR(B530/INDEX($B$2:$B$800,MATCH(DATE(YEAR(A530)-1,MONTH(A530),1),$A$2:$A$800,0))-1,""))</f>
        <v/>
      </c>
    </row>
    <row r="531">
      <c r="A531" s="119" t="n"/>
      <c r="B531" s="120" t="n"/>
      <c r="C531" s="117">
        <f>IF(OR(B531="",B530=""),"",B531/B530-1)</f>
        <v/>
      </c>
      <c r="D531" s="117">
        <f>IF(B531="","",IFERROR(B531/INDEX($B$2:$B$800,MATCH(DATE(YEAR(A531)-1,12,1),$A$2:$A$800,0))-1,""))</f>
        <v/>
      </c>
      <c r="E531" s="117">
        <f>IF(B531="","",IFERROR(B531/INDEX($B$2:$B$800,MATCH(DATE(YEAR(A531)-1,MONTH(A531),1),$A$2:$A$800,0))-1,""))</f>
        <v/>
      </c>
    </row>
    <row r="532">
      <c r="A532" s="119" t="n"/>
      <c r="B532" s="120" t="n"/>
      <c r="C532" s="117">
        <f>IF(OR(B532="",B531=""),"",B532/B531-1)</f>
        <v/>
      </c>
      <c r="D532" s="117">
        <f>IF(B532="","",IFERROR(B532/INDEX($B$2:$B$800,MATCH(DATE(YEAR(A532)-1,12,1),$A$2:$A$800,0))-1,""))</f>
        <v/>
      </c>
      <c r="E532" s="117">
        <f>IF(B532="","",IFERROR(B532/INDEX($B$2:$B$800,MATCH(DATE(YEAR(A532)-1,MONTH(A532),1),$A$2:$A$800,0))-1,""))</f>
        <v/>
      </c>
    </row>
    <row r="533">
      <c r="A533" s="119" t="n"/>
      <c r="B533" s="120" t="n"/>
      <c r="C533" s="117">
        <f>IF(OR(B533="",B532=""),"",B533/B532-1)</f>
        <v/>
      </c>
      <c r="D533" s="117">
        <f>IF(B533="","",IFERROR(B533/INDEX($B$2:$B$800,MATCH(DATE(YEAR(A533)-1,12,1),$A$2:$A$800,0))-1,""))</f>
        <v/>
      </c>
      <c r="E533" s="117">
        <f>IF(B533="","",IFERROR(B533/INDEX($B$2:$B$800,MATCH(DATE(YEAR(A533)-1,MONTH(A533),1),$A$2:$A$800,0))-1,""))</f>
        <v/>
      </c>
    </row>
    <row r="534">
      <c r="A534" s="119" t="n"/>
      <c r="B534" s="120" t="n"/>
      <c r="C534" s="117">
        <f>IF(OR(B534="",B533=""),"",B534/B533-1)</f>
        <v/>
      </c>
      <c r="D534" s="117">
        <f>IF(B534="","",IFERROR(B534/INDEX($B$2:$B$800,MATCH(DATE(YEAR(A534)-1,12,1),$A$2:$A$800,0))-1,""))</f>
        <v/>
      </c>
      <c r="E534" s="117">
        <f>IF(B534="","",IFERROR(B534/INDEX($B$2:$B$800,MATCH(DATE(YEAR(A534)-1,MONTH(A534),1),$A$2:$A$800,0))-1,""))</f>
        <v/>
      </c>
    </row>
    <row r="535">
      <c r="A535" s="119" t="n"/>
      <c r="B535" s="120" t="n"/>
      <c r="C535" s="117">
        <f>IF(OR(B535="",B534=""),"",B535/B534-1)</f>
        <v/>
      </c>
      <c r="D535" s="117">
        <f>IF(B535="","",IFERROR(B535/INDEX($B$2:$B$800,MATCH(DATE(YEAR(A535)-1,12,1),$A$2:$A$800,0))-1,""))</f>
        <v/>
      </c>
      <c r="E535" s="117">
        <f>IF(B535="","",IFERROR(B535/INDEX($B$2:$B$800,MATCH(DATE(YEAR(A535)-1,MONTH(A535),1),$A$2:$A$800,0))-1,""))</f>
        <v/>
      </c>
    </row>
    <row r="536">
      <c r="A536" s="119" t="n"/>
      <c r="B536" s="120" t="n"/>
      <c r="C536" s="117">
        <f>IF(OR(B536="",B535=""),"",B536/B535-1)</f>
        <v/>
      </c>
      <c r="D536" s="117">
        <f>IF(B536="","",IFERROR(B536/INDEX($B$2:$B$800,MATCH(DATE(YEAR(A536)-1,12,1),$A$2:$A$800,0))-1,""))</f>
        <v/>
      </c>
      <c r="E536" s="117">
        <f>IF(B536="","",IFERROR(B536/INDEX($B$2:$B$800,MATCH(DATE(YEAR(A536)-1,MONTH(A536),1),$A$2:$A$800,0))-1,""))</f>
        <v/>
      </c>
    </row>
    <row r="537">
      <c r="A537" s="119" t="n"/>
      <c r="B537" s="120" t="n"/>
      <c r="C537" s="117">
        <f>IF(OR(B537="",B536=""),"",B537/B536-1)</f>
        <v/>
      </c>
      <c r="D537" s="117">
        <f>IF(B537="","",IFERROR(B537/INDEX($B$2:$B$800,MATCH(DATE(YEAR(A537)-1,12,1),$A$2:$A$800,0))-1,""))</f>
        <v/>
      </c>
      <c r="E537" s="117">
        <f>IF(B537="","",IFERROR(B537/INDEX($B$2:$B$800,MATCH(DATE(YEAR(A537)-1,MONTH(A537),1),$A$2:$A$800,0))-1,""))</f>
        <v/>
      </c>
    </row>
    <row r="538">
      <c r="A538" s="119" t="n"/>
      <c r="B538" s="120" t="n"/>
      <c r="C538" s="117">
        <f>IF(OR(B538="",B537=""),"",B538/B537-1)</f>
        <v/>
      </c>
      <c r="D538" s="117">
        <f>IF(B538="","",IFERROR(B538/INDEX($B$2:$B$800,MATCH(DATE(YEAR(A538)-1,12,1),$A$2:$A$800,0))-1,""))</f>
        <v/>
      </c>
      <c r="E538" s="117">
        <f>IF(B538="","",IFERROR(B538/INDEX($B$2:$B$800,MATCH(DATE(YEAR(A538)-1,MONTH(A538),1),$A$2:$A$800,0))-1,""))</f>
        <v/>
      </c>
    </row>
    <row r="539">
      <c r="A539" s="119" t="n"/>
      <c r="B539" s="120" t="n"/>
      <c r="C539" s="117">
        <f>IF(OR(B539="",B538=""),"",B539/B538-1)</f>
        <v/>
      </c>
      <c r="D539" s="117">
        <f>IF(B539="","",IFERROR(B539/INDEX($B$2:$B$800,MATCH(DATE(YEAR(A539)-1,12,1),$A$2:$A$800,0))-1,""))</f>
        <v/>
      </c>
      <c r="E539" s="117">
        <f>IF(B539="","",IFERROR(B539/INDEX($B$2:$B$800,MATCH(DATE(YEAR(A539)-1,MONTH(A539),1),$A$2:$A$800,0))-1,""))</f>
        <v/>
      </c>
    </row>
    <row r="540">
      <c r="A540" s="119" t="n"/>
      <c r="B540" s="120" t="n"/>
      <c r="C540" s="117">
        <f>IF(OR(B540="",B539=""),"",B540/B539-1)</f>
        <v/>
      </c>
      <c r="D540" s="117">
        <f>IF(B540="","",IFERROR(B540/INDEX($B$2:$B$800,MATCH(DATE(YEAR(A540)-1,12,1),$A$2:$A$800,0))-1,""))</f>
        <v/>
      </c>
      <c r="E540" s="117">
        <f>IF(B540="","",IFERROR(B540/INDEX($B$2:$B$800,MATCH(DATE(YEAR(A540)-1,MONTH(A540),1),$A$2:$A$800,0))-1,""))</f>
        <v/>
      </c>
    </row>
    <row r="541">
      <c r="A541" s="119" t="n"/>
      <c r="B541" s="120" t="n"/>
      <c r="C541" s="117">
        <f>IF(OR(B541="",B540=""),"",B541/B540-1)</f>
        <v/>
      </c>
      <c r="D541" s="117">
        <f>IF(B541="","",IFERROR(B541/INDEX($B$2:$B$800,MATCH(DATE(YEAR(A541)-1,12,1),$A$2:$A$800,0))-1,""))</f>
        <v/>
      </c>
      <c r="E541" s="117">
        <f>IF(B541="","",IFERROR(B541/INDEX($B$2:$B$800,MATCH(DATE(YEAR(A541)-1,MONTH(A541),1),$A$2:$A$800,0))-1,""))</f>
        <v/>
      </c>
    </row>
    <row r="542">
      <c r="A542" s="119" t="n"/>
      <c r="B542" s="120" t="n"/>
      <c r="C542" s="117">
        <f>IF(OR(B542="",B541=""),"",B542/B541-1)</f>
        <v/>
      </c>
      <c r="D542" s="117">
        <f>IF(B542="","",IFERROR(B542/INDEX($B$2:$B$800,MATCH(DATE(YEAR(A542)-1,12,1),$A$2:$A$800,0))-1,""))</f>
        <v/>
      </c>
      <c r="E542" s="117">
        <f>IF(B542="","",IFERROR(B542/INDEX($B$2:$B$800,MATCH(DATE(YEAR(A542)-1,MONTH(A542),1),$A$2:$A$800,0))-1,""))</f>
        <v/>
      </c>
    </row>
    <row r="543">
      <c r="A543" s="119" t="n"/>
      <c r="B543" s="120" t="n"/>
      <c r="C543" s="117">
        <f>IF(OR(B543="",B542=""),"",B543/B542-1)</f>
        <v/>
      </c>
      <c r="D543" s="117">
        <f>IF(B543="","",IFERROR(B543/INDEX($B$2:$B$800,MATCH(DATE(YEAR(A543)-1,12,1),$A$2:$A$800,0))-1,""))</f>
        <v/>
      </c>
      <c r="E543" s="117">
        <f>IF(B543="","",IFERROR(B543/INDEX($B$2:$B$800,MATCH(DATE(YEAR(A543)-1,MONTH(A543),1),$A$2:$A$800,0))-1,""))</f>
        <v/>
      </c>
    </row>
    <row r="544">
      <c r="A544" s="119" t="n"/>
      <c r="B544" s="120" t="n"/>
      <c r="C544" s="117">
        <f>IF(OR(B544="",B543=""),"",B544/B543-1)</f>
        <v/>
      </c>
      <c r="D544" s="117">
        <f>IF(B544="","",IFERROR(B544/INDEX($B$2:$B$800,MATCH(DATE(YEAR(A544)-1,12,1),$A$2:$A$800,0))-1,""))</f>
        <v/>
      </c>
      <c r="E544" s="117">
        <f>IF(B544="","",IFERROR(B544/INDEX($B$2:$B$800,MATCH(DATE(YEAR(A544)-1,MONTH(A544),1),$A$2:$A$800,0))-1,""))</f>
        <v/>
      </c>
    </row>
    <row r="545">
      <c r="A545" s="119" t="n"/>
      <c r="B545" s="120" t="n"/>
      <c r="C545" s="117">
        <f>IF(OR(B545="",B544=""),"",B545/B544-1)</f>
        <v/>
      </c>
      <c r="D545" s="117">
        <f>IF(B545="","",IFERROR(B545/INDEX($B$2:$B$800,MATCH(DATE(YEAR(A545)-1,12,1),$A$2:$A$800,0))-1,""))</f>
        <v/>
      </c>
      <c r="E545" s="117">
        <f>IF(B545="","",IFERROR(B545/INDEX($B$2:$B$800,MATCH(DATE(YEAR(A545)-1,MONTH(A545),1),$A$2:$A$800,0))-1,""))</f>
        <v/>
      </c>
    </row>
    <row r="546">
      <c r="A546" s="119" t="n"/>
      <c r="B546" s="120" t="n"/>
      <c r="C546" s="117">
        <f>IF(OR(B546="",B545=""),"",B546/B545-1)</f>
        <v/>
      </c>
      <c r="D546" s="117">
        <f>IF(B546="","",IFERROR(B546/INDEX($B$2:$B$800,MATCH(DATE(YEAR(A546)-1,12,1),$A$2:$A$800,0))-1,""))</f>
        <v/>
      </c>
      <c r="E546" s="117">
        <f>IF(B546="","",IFERROR(B546/INDEX($B$2:$B$800,MATCH(DATE(YEAR(A546)-1,MONTH(A546),1),$A$2:$A$800,0))-1,""))</f>
        <v/>
      </c>
    </row>
    <row r="547">
      <c r="A547" s="119" t="n"/>
      <c r="B547" s="120" t="n"/>
      <c r="C547" s="117">
        <f>IF(OR(B547="",B546=""),"",B547/B546-1)</f>
        <v/>
      </c>
      <c r="D547" s="117">
        <f>IF(B547="","",IFERROR(B547/INDEX($B$2:$B$800,MATCH(DATE(YEAR(A547)-1,12,1),$A$2:$A$800,0))-1,""))</f>
        <v/>
      </c>
      <c r="E547" s="117">
        <f>IF(B547="","",IFERROR(B547/INDEX($B$2:$B$800,MATCH(DATE(YEAR(A547)-1,MONTH(A547),1),$A$2:$A$800,0))-1,""))</f>
        <v/>
      </c>
    </row>
    <row r="548">
      <c r="A548" s="119" t="n"/>
      <c r="B548" s="120" t="n"/>
      <c r="C548" s="117">
        <f>IF(OR(B548="",B547=""),"",B548/B547-1)</f>
        <v/>
      </c>
      <c r="D548" s="117">
        <f>IF(B548="","",IFERROR(B548/INDEX($B$2:$B$800,MATCH(DATE(YEAR(A548)-1,12,1),$A$2:$A$800,0))-1,""))</f>
        <v/>
      </c>
      <c r="E548" s="117">
        <f>IF(B548="","",IFERROR(B548/INDEX($B$2:$B$800,MATCH(DATE(YEAR(A548)-1,MONTH(A548),1),$A$2:$A$800,0))-1,""))</f>
        <v/>
      </c>
    </row>
    <row r="549">
      <c r="A549" s="119" t="n"/>
      <c r="B549" s="120" t="n"/>
      <c r="C549" s="117">
        <f>IF(OR(B549="",B548=""),"",B549/B548-1)</f>
        <v/>
      </c>
      <c r="D549" s="117">
        <f>IF(B549="","",IFERROR(B549/INDEX($B$2:$B$800,MATCH(DATE(YEAR(A549)-1,12,1),$A$2:$A$800,0))-1,""))</f>
        <v/>
      </c>
      <c r="E549" s="117">
        <f>IF(B549="","",IFERROR(B549/INDEX($B$2:$B$800,MATCH(DATE(YEAR(A549)-1,MONTH(A549),1),$A$2:$A$800,0))-1,""))</f>
        <v/>
      </c>
    </row>
    <row r="550">
      <c r="A550" s="119" t="n"/>
      <c r="B550" s="120" t="n"/>
      <c r="C550" s="117">
        <f>IF(OR(B550="",B549=""),"",B550/B549-1)</f>
        <v/>
      </c>
      <c r="D550" s="117">
        <f>IF(B550="","",IFERROR(B550/INDEX($B$2:$B$800,MATCH(DATE(YEAR(A550)-1,12,1),$A$2:$A$800,0))-1,""))</f>
        <v/>
      </c>
      <c r="E550" s="117">
        <f>IF(B550="","",IFERROR(B550/INDEX($B$2:$B$800,MATCH(DATE(YEAR(A550)-1,MONTH(A550),1),$A$2:$A$800,0))-1,""))</f>
        <v/>
      </c>
    </row>
    <row r="551">
      <c r="A551" s="119" t="n"/>
      <c r="B551" s="120" t="n"/>
      <c r="C551" s="117">
        <f>IF(OR(B551="",B550=""),"",B551/B550-1)</f>
        <v/>
      </c>
      <c r="D551" s="117">
        <f>IF(B551="","",IFERROR(B551/INDEX($B$2:$B$800,MATCH(DATE(YEAR(A551)-1,12,1),$A$2:$A$800,0))-1,""))</f>
        <v/>
      </c>
      <c r="E551" s="117">
        <f>IF(B551="","",IFERROR(B551/INDEX($B$2:$B$800,MATCH(DATE(YEAR(A551)-1,MONTH(A551),1),$A$2:$A$800,0))-1,""))</f>
        <v/>
      </c>
    </row>
    <row r="552">
      <c r="A552" s="119" t="n"/>
      <c r="B552" s="120" t="n"/>
      <c r="C552" s="117">
        <f>IF(OR(B552="",B551=""),"",B552/B551-1)</f>
        <v/>
      </c>
      <c r="D552" s="117">
        <f>IF(B552="","",IFERROR(B552/INDEX($B$2:$B$800,MATCH(DATE(YEAR(A552)-1,12,1),$A$2:$A$800,0))-1,""))</f>
        <v/>
      </c>
      <c r="E552" s="117">
        <f>IF(B552="","",IFERROR(B552/INDEX($B$2:$B$800,MATCH(DATE(YEAR(A552)-1,MONTH(A552),1),$A$2:$A$800,0))-1,""))</f>
        <v/>
      </c>
    </row>
    <row r="553">
      <c r="A553" s="119" t="n"/>
      <c r="B553" s="120" t="n"/>
      <c r="C553" s="117">
        <f>IF(OR(B553="",B552=""),"",B553/B552-1)</f>
        <v/>
      </c>
      <c r="D553" s="117">
        <f>IF(B553="","",IFERROR(B553/INDEX($B$2:$B$800,MATCH(DATE(YEAR(A553)-1,12,1),$A$2:$A$800,0))-1,""))</f>
        <v/>
      </c>
      <c r="E553" s="117">
        <f>IF(B553="","",IFERROR(B553/INDEX($B$2:$B$800,MATCH(DATE(YEAR(A553)-1,MONTH(A553),1),$A$2:$A$800,0))-1,""))</f>
        <v/>
      </c>
    </row>
    <row r="554">
      <c r="A554" s="119" t="n"/>
      <c r="B554" s="120" t="n"/>
      <c r="C554" s="117">
        <f>IF(OR(B554="",B553=""),"",B554/B553-1)</f>
        <v/>
      </c>
      <c r="D554" s="117">
        <f>IF(B554="","",IFERROR(B554/INDEX($B$2:$B$800,MATCH(DATE(YEAR(A554)-1,12,1),$A$2:$A$800,0))-1,""))</f>
        <v/>
      </c>
      <c r="E554" s="117">
        <f>IF(B554="","",IFERROR(B554/INDEX($B$2:$B$800,MATCH(DATE(YEAR(A554)-1,MONTH(A554),1),$A$2:$A$800,0))-1,""))</f>
        <v/>
      </c>
    </row>
    <row r="555">
      <c r="A555" s="119" t="n"/>
      <c r="B555" s="120" t="n"/>
      <c r="C555" s="117">
        <f>IF(OR(B555="",B554=""),"",B555/B554-1)</f>
        <v/>
      </c>
      <c r="D555" s="117">
        <f>IF(B555="","",IFERROR(B555/INDEX($B$2:$B$800,MATCH(DATE(YEAR(A555)-1,12,1),$A$2:$A$800,0))-1,""))</f>
        <v/>
      </c>
      <c r="E555" s="117">
        <f>IF(B555="","",IFERROR(B555/INDEX($B$2:$B$800,MATCH(DATE(YEAR(A555)-1,MONTH(A555),1),$A$2:$A$800,0))-1,""))</f>
        <v/>
      </c>
    </row>
    <row r="556">
      <c r="A556" s="119" t="n"/>
      <c r="B556" s="120" t="n"/>
      <c r="C556" s="117">
        <f>IF(OR(B556="",B555=""),"",B556/B555-1)</f>
        <v/>
      </c>
      <c r="D556" s="117">
        <f>IF(B556="","",IFERROR(B556/INDEX($B$2:$B$800,MATCH(DATE(YEAR(A556)-1,12,1),$A$2:$A$800,0))-1,""))</f>
        <v/>
      </c>
      <c r="E556" s="117">
        <f>IF(B556="","",IFERROR(B556/INDEX($B$2:$B$800,MATCH(DATE(YEAR(A556)-1,MONTH(A556),1),$A$2:$A$800,0))-1,""))</f>
        <v/>
      </c>
    </row>
    <row r="557">
      <c r="A557" s="119" t="n"/>
      <c r="B557" s="120" t="n"/>
      <c r="C557" s="117">
        <f>IF(OR(B557="",B556=""),"",B557/B556-1)</f>
        <v/>
      </c>
      <c r="D557" s="117">
        <f>IF(B557="","",IFERROR(B557/INDEX($B$2:$B$800,MATCH(DATE(YEAR(A557)-1,12,1),$A$2:$A$800,0))-1,""))</f>
        <v/>
      </c>
      <c r="E557" s="117">
        <f>IF(B557="","",IFERROR(B557/INDEX($B$2:$B$800,MATCH(DATE(YEAR(A557)-1,MONTH(A557),1),$A$2:$A$800,0))-1,""))</f>
        <v/>
      </c>
    </row>
    <row r="558">
      <c r="A558" s="119" t="n"/>
      <c r="B558" s="120" t="n"/>
      <c r="C558" s="117">
        <f>IF(OR(B558="",B557=""),"",B558/B557-1)</f>
        <v/>
      </c>
      <c r="D558" s="117">
        <f>IF(B558="","",IFERROR(B558/INDEX($B$2:$B$800,MATCH(DATE(YEAR(A558)-1,12,1),$A$2:$A$800,0))-1,""))</f>
        <v/>
      </c>
      <c r="E558" s="117">
        <f>IF(B558="","",IFERROR(B558/INDEX($B$2:$B$800,MATCH(DATE(YEAR(A558)-1,MONTH(A558),1),$A$2:$A$800,0))-1,""))</f>
        <v/>
      </c>
    </row>
    <row r="559">
      <c r="A559" s="119" t="n"/>
      <c r="B559" s="120" t="n"/>
      <c r="C559" s="117">
        <f>IF(OR(B559="",B558=""),"",B559/B558-1)</f>
        <v/>
      </c>
      <c r="D559" s="117">
        <f>IF(B559="","",IFERROR(B559/INDEX($B$2:$B$800,MATCH(DATE(YEAR(A559)-1,12,1),$A$2:$A$800,0))-1,""))</f>
        <v/>
      </c>
      <c r="E559" s="117">
        <f>IF(B559="","",IFERROR(B559/INDEX($B$2:$B$800,MATCH(DATE(YEAR(A559)-1,MONTH(A559),1),$A$2:$A$800,0))-1,""))</f>
        <v/>
      </c>
    </row>
    <row r="560">
      <c r="A560" s="119" t="n"/>
      <c r="B560" s="120" t="n"/>
      <c r="C560" s="117">
        <f>IF(OR(B560="",B559=""),"",B560/B559-1)</f>
        <v/>
      </c>
      <c r="D560" s="117">
        <f>IF(B560="","",IFERROR(B560/INDEX($B$2:$B$800,MATCH(DATE(YEAR(A560)-1,12,1),$A$2:$A$800,0))-1,""))</f>
        <v/>
      </c>
      <c r="E560" s="117">
        <f>IF(B560="","",IFERROR(B560/INDEX($B$2:$B$800,MATCH(DATE(YEAR(A560)-1,MONTH(A560),1),$A$2:$A$800,0))-1,""))</f>
        <v/>
      </c>
    </row>
    <row r="561">
      <c r="A561" s="119" t="n"/>
      <c r="B561" s="120" t="n"/>
      <c r="C561" s="117">
        <f>IF(OR(B561="",B560=""),"",B561/B560-1)</f>
        <v/>
      </c>
      <c r="D561" s="117">
        <f>IF(B561="","",IFERROR(B561/INDEX($B$2:$B$800,MATCH(DATE(YEAR(A561)-1,12,1),$A$2:$A$800,0))-1,""))</f>
        <v/>
      </c>
      <c r="E561" s="117">
        <f>IF(B561="","",IFERROR(B561/INDEX($B$2:$B$800,MATCH(DATE(YEAR(A561)-1,MONTH(A561),1),$A$2:$A$800,0))-1,""))</f>
        <v/>
      </c>
    </row>
    <row r="562">
      <c r="A562" s="119" t="n"/>
      <c r="B562" s="120" t="n"/>
      <c r="C562" s="117">
        <f>IF(OR(B562="",B561=""),"",B562/B561-1)</f>
        <v/>
      </c>
      <c r="D562" s="117">
        <f>IF(B562="","",IFERROR(B562/INDEX($B$2:$B$800,MATCH(DATE(YEAR(A562)-1,12,1),$A$2:$A$800,0))-1,""))</f>
        <v/>
      </c>
      <c r="E562" s="117">
        <f>IF(B562="","",IFERROR(B562/INDEX($B$2:$B$800,MATCH(DATE(YEAR(A562)-1,MONTH(A562),1),$A$2:$A$800,0))-1,""))</f>
        <v/>
      </c>
    </row>
    <row r="563">
      <c r="A563" s="119" t="n"/>
      <c r="B563" s="120" t="n"/>
      <c r="C563" s="117">
        <f>IF(OR(B563="",B562=""),"",B563/B562-1)</f>
        <v/>
      </c>
      <c r="D563" s="117">
        <f>IF(B563="","",IFERROR(B563/INDEX($B$2:$B$800,MATCH(DATE(YEAR(A563)-1,12,1),$A$2:$A$800,0))-1,""))</f>
        <v/>
      </c>
      <c r="E563" s="117">
        <f>IF(B563="","",IFERROR(B563/INDEX($B$2:$B$800,MATCH(DATE(YEAR(A563)-1,MONTH(A563),1),$A$2:$A$800,0))-1,""))</f>
        <v/>
      </c>
    </row>
    <row r="564">
      <c r="A564" s="119" t="n"/>
      <c r="B564" s="120" t="n"/>
      <c r="C564" s="117">
        <f>IF(OR(B564="",B563=""),"",B564/B563-1)</f>
        <v/>
      </c>
      <c r="D564" s="117">
        <f>IF(B564="","",IFERROR(B564/INDEX($B$2:$B$800,MATCH(DATE(YEAR(A564)-1,12,1),$A$2:$A$800,0))-1,""))</f>
        <v/>
      </c>
      <c r="E564" s="117">
        <f>IF(B564="","",IFERROR(B564/INDEX($B$2:$B$800,MATCH(DATE(YEAR(A564)-1,MONTH(A564),1),$A$2:$A$800,0))-1,""))</f>
        <v/>
      </c>
    </row>
    <row r="565">
      <c r="A565" s="119" t="n"/>
      <c r="B565" s="120" t="n"/>
      <c r="C565" s="117">
        <f>IF(OR(B565="",B564=""),"",B565/B564-1)</f>
        <v/>
      </c>
      <c r="D565" s="117">
        <f>IF(B565="","",IFERROR(B565/INDEX($B$2:$B$800,MATCH(DATE(YEAR(A565)-1,12,1),$A$2:$A$800,0))-1,""))</f>
        <v/>
      </c>
      <c r="E565" s="117">
        <f>IF(B565="","",IFERROR(B565/INDEX($B$2:$B$800,MATCH(DATE(YEAR(A565)-1,MONTH(A565),1),$A$2:$A$800,0))-1,""))</f>
        <v/>
      </c>
    </row>
    <row r="566">
      <c r="A566" s="119" t="n"/>
      <c r="B566" s="120" t="n"/>
      <c r="C566" s="117">
        <f>IF(OR(B566="",B565=""),"",B566/B565-1)</f>
        <v/>
      </c>
      <c r="D566" s="117">
        <f>IF(B566="","",IFERROR(B566/INDEX($B$2:$B$800,MATCH(DATE(YEAR(A566)-1,12,1),$A$2:$A$800,0))-1,""))</f>
        <v/>
      </c>
      <c r="E566" s="117">
        <f>IF(B566="","",IFERROR(B566/INDEX($B$2:$B$800,MATCH(DATE(YEAR(A566)-1,MONTH(A566),1),$A$2:$A$800,0))-1,""))</f>
        <v/>
      </c>
    </row>
    <row r="567">
      <c r="A567" s="119" t="n"/>
      <c r="B567" s="120" t="n"/>
      <c r="C567" s="117">
        <f>IF(OR(B567="",B566=""),"",B567/B566-1)</f>
        <v/>
      </c>
      <c r="D567" s="117">
        <f>IF(B567="","",IFERROR(B567/INDEX($B$2:$B$800,MATCH(DATE(YEAR(A567)-1,12,1),$A$2:$A$800,0))-1,""))</f>
        <v/>
      </c>
      <c r="E567" s="117">
        <f>IF(B567="","",IFERROR(B567/INDEX($B$2:$B$800,MATCH(DATE(YEAR(A567)-1,MONTH(A567),1),$A$2:$A$800,0))-1,""))</f>
        <v/>
      </c>
    </row>
    <row r="568">
      <c r="A568" s="119" t="n"/>
      <c r="B568" s="120" t="n"/>
      <c r="C568" s="117">
        <f>IF(OR(B568="",B567=""),"",B568/B567-1)</f>
        <v/>
      </c>
      <c r="D568" s="117">
        <f>IF(B568="","",IFERROR(B568/INDEX($B$2:$B$800,MATCH(DATE(YEAR(A568)-1,12,1),$A$2:$A$800,0))-1,""))</f>
        <v/>
      </c>
      <c r="E568" s="117">
        <f>IF(B568="","",IFERROR(B568/INDEX($B$2:$B$800,MATCH(DATE(YEAR(A568)-1,MONTH(A568),1),$A$2:$A$800,0))-1,""))</f>
        <v/>
      </c>
    </row>
    <row r="569">
      <c r="A569" s="119" t="n"/>
      <c r="B569" s="120" t="n"/>
      <c r="C569" s="117">
        <f>IF(OR(B569="",B568=""),"",B569/B568-1)</f>
        <v/>
      </c>
      <c r="D569" s="117">
        <f>IF(B569="","",IFERROR(B569/INDEX($B$2:$B$800,MATCH(DATE(YEAR(A569)-1,12,1),$A$2:$A$800,0))-1,""))</f>
        <v/>
      </c>
      <c r="E569" s="117">
        <f>IF(B569="","",IFERROR(B569/INDEX($B$2:$B$800,MATCH(DATE(YEAR(A569)-1,MONTH(A569),1),$A$2:$A$800,0))-1,""))</f>
        <v/>
      </c>
    </row>
    <row r="570">
      <c r="A570" s="119" t="n"/>
      <c r="B570" s="120" t="n"/>
      <c r="C570" s="117">
        <f>IF(OR(B570="",B569=""),"",B570/B569-1)</f>
        <v/>
      </c>
      <c r="D570" s="117">
        <f>IF(B570="","",IFERROR(B570/INDEX($B$2:$B$800,MATCH(DATE(YEAR(A570)-1,12,1),$A$2:$A$800,0))-1,""))</f>
        <v/>
      </c>
      <c r="E570" s="117">
        <f>IF(B570="","",IFERROR(B570/INDEX($B$2:$B$800,MATCH(DATE(YEAR(A570)-1,MONTH(A570),1),$A$2:$A$800,0))-1,""))</f>
        <v/>
      </c>
    </row>
    <row r="571">
      <c r="A571" s="119" t="n"/>
      <c r="B571" s="120" t="n"/>
      <c r="C571" s="117">
        <f>IF(OR(B571="",B570=""),"",B571/B570-1)</f>
        <v/>
      </c>
      <c r="D571" s="117">
        <f>IF(B571="","",IFERROR(B571/INDEX($B$2:$B$800,MATCH(DATE(YEAR(A571)-1,12,1),$A$2:$A$800,0))-1,""))</f>
        <v/>
      </c>
      <c r="E571" s="117">
        <f>IF(B571="","",IFERROR(B571/INDEX($B$2:$B$800,MATCH(DATE(YEAR(A571)-1,MONTH(A571),1),$A$2:$A$800,0))-1,""))</f>
        <v/>
      </c>
    </row>
    <row r="572">
      <c r="A572" s="119" t="n"/>
      <c r="B572" s="120" t="n"/>
      <c r="C572" s="117">
        <f>IF(OR(B572="",B571=""),"",B572/B571-1)</f>
        <v/>
      </c>
      <c r="D572" s="117">
        <f>IF(B572="","",IFERROR(B572/INDEX($B$2:$B$800,MATCH(DATE(YEAR(A572)-1,12,1),$A$2:$A$800,0))-1,""))</f>
        <v/>
      </c>
      <c r="E572" s="117">
        <f>IF(B572="","",IFERROR(B572/INDEX($B$2:$B$800,MATCH(DATE(YEAR(A572)-1,MONTH(A572),1),$A$2:$A$800,0))-1,""))</f>
        <v/>
      </c>
    </row>
    <row r="573">
      <c r="A573" s="119" t="n"/>
      <c r="B573" s="120" t="n"/>
      <c r="C573" s="117">
        <f>IF(OR(B573="",B572=""),"",B573/B572-1)</f>
        <v/>
      </c>
      <c r="D573" s="117">
        <f>IF(B573="","",IFERROR(B573/INDEX($B$2:$B$800,MATCH(DATE(YEAR(A573)-1,12,1),$A$2:$A$800,0))-1,""))</f>
        <v/>
      </c>
      <c r="E573" s="117">
        <f>IF(B573="","",IFERROR(B573/INDEX($B$2:$B$800,MATCH(DATE(YEAR(A573)-1,MONTH(A573),1),$A$2:$A$800,0))-1,""))</f>
        <v/>
      </c>
    </row>
    <row r="574">
      <c r="A574" s="119" t="n"/>
      <c r="B574" s="120" t="n"/>
      <c r="C574" s="117">
        <f>IF(OR(B574="",B573=""),"",B574/B573-1)</f>
        <v/>
      </c>
      <c r="D574" s="117">
        <f>IF(B574="","",IFERROR(B574/INDEX($B$2:$B$800,MATCH(DATE(YEAR(A574)-1,12,1),$A$2:$A$800,0))-1,""))</f>
        <v/>
      </c>
      <c r="E574" s="117">
        <f>IF(B574="","",IFERROR(B574/INDEX($B$2:$B$800,MATCH(DATE(YEAR(A574)-1,MONTH(A574),1),$A$2:$A$800,0))-1,""))</f>
        <v/>
      </c>
    </row>
    <row r="575">
      <c r="A575" s="119" t="n"/>
      <c r="B575" s="120" t="n"/>
      <c r="C575" s="117">
        <f>IF(OR(B575="",B574=""),"",B575/B574-1)</f>
        <v/>
      </c>
      <c r="D575" s="117">
        <f>IF(B575="","",IFERROR(B575/INDEX($B$2:$B$800,MATCH(DATE(YEAR(A575)-1,12,1),$A$2:$A$800,0))-1,""))</f>
        <v/>
      </c>
      <c r="E575" s="117">
        <f>IF(B575="","",IFERROR(B575/INDEX($B$2:$B$800,MATCH(DATE(YEAR(A575)-1,MONTH(A575),1),$A$2:$A$800,0))-1,""))</f>
        <v/>
      </c>
    </row>
    <row r="576">
      <c r="A576" s="119" t="n"/>
      <c r="B576" s="120" t="n"/>
      <c r="C576" s="117">
        <f>IF(OR(B576="",B575=""),"",B576/B575-1)</f>
        <v/>
      </c>
      <c r="D576" s="117">
        <f>IF(B576="","",IFERROR(B576/INDEX($B$2:$B$800,MATCH(DATE(YEAR(A576)-1,12,1),$A$2:$A$800,0))-1,""))</f>
        <v/>
      </c>
      <c r="E576" s="117">
        <f>IF(B576="","",IFERROR(B576/INDEX($B$2:$B$800,MATCH(DATE(YEAR(A576)-1,MONTH(A576),1),$A$2:$A$800,0))-1,""))</f>
        <v/>
      </c>
    </row>
    <row r="577">
      <c r="A577" s="119" t="n"/>
      <c r="B577" s="120" t="n"/>
      <c r="C577" s="117">
        <f>IF(OR(B577="",B576=""),"",B577/B576-1)</f>
        <v/>
      </c>
      <c r="D577" s="117">
        <f>IF(B577="","",IFERROR(B577/INDEX($B$2:$B$800,MATCH(DATE(YEAR(A577)-1,12,1),$A$2:$A$800,0))-1,""))</f>
        <v/>
      </c>
      <c r="E577" s="117">
        <f>IF(B577="","",IFERROR(B577/INDEX($B$2:$B$800,MATCH(DATE(YEAR(A577)-1,MONTH(A577),1),$A$2:$A$800,0))-1,""))</f>
        <v/>
      </c>
    </row>
    <row r="578">
      <c r="A578" s="119" t="n"/>
      <c r="B578" s="120" t="n"/>
      <c r="C578" s="117">
        <f>IF(OR(B578="",B577=""),"",B578/B577-1)</f>
        <v/>
      </c>
      <c r="D578" s="117">
        <f>IF(B578="","",IFERROR(B578/INDEX($B$2:$B$800,MATCH(DATE(YEAR(A578)-1,12,1),$A$2:$A$800,0))-1,""))</f>
        <v/>
      </c>
      <c r="E578" s="117">
        <f>IF(B578="","",IFERROR(B578/INDEX($B$2:$B$800,MATCH(DATE(YEAR(A578)-1,MONTH(A578),1),$A$2:$A$800,0))-1,""))</f>
        <v/>
      </c>
    </row>
    <row r="579">
      <c r="A579" s="119" t="n"/>
      <c r="B579" s="120" t="n"/>
      <c r="C579" s="117">
        <f>IF(OR(B579="",B578=""),"",B579/B578-1)</f>
        <v/>
      </c>
      <c r="D579" s="117">
        <f>IF(B579="","",IFERROR(B579/INDEX($B$2:$B$800,MATCH(DATE(YEAR(A579)-1,12,1),$A$2:$A$800,0))-1,""))</f>
        <v/>
      </c>
      <c r="E579" s="117">
        <f>IF(B579="","",IFERROR(B579/INDEX($B$2:$B$800,MATCH(DATE(YEAR(A579)-1,MONTH(A579),1),$A$2:$A$800,0))-1,""))</f>
        <v/>
      </c>
    </row>
    <row r="580">
      <c r="A580" s="119" t="n"/>
      <c r="B580" s="120" t="n"/>
      <c r="C580" s="117">
        <f>IF(OR(B580="",B579=""),"",B580/B579-1)</f>
        <v/>
      </c>
      <c r="D580" s="117">
        <f>IF(B580="","",IFERROR(B580/INDEX($B$2:$B$800,MATCH(DATE(YEAR(A580)-1,12,1),$A$2:$A$800,0))-1,""))</f>
        <v/>
      </c>
      <c r="E580" s="117">
        <f>IF(B580="","",IFERROR(B580/INDEX($B$2:$B$800,MATCH(DATE(YEAR(A580)-1,MONTH(A580),1),$A$2:$A$800,0))-1,""))</f>
        <v/>
      </c>
    </row>
    <row r="581">
      <c r="A581" s="119" t="n"/>
      <c r="B581" s="120" t="n"/>
      <c r="C581" s="117">
        <f>IF(OR(B581="",B580=""),"",B581/B580-1)</f>
        <v/>
      </c>
      <c r="D581" s="117">
        <f>IF(B581="","",IFERROR(B581/INDEX($B$2:$B$800,MATCH(DATE(YEAR(A581)-1,12,1),$A$2:$A$800,0))-1,""))</f>
        <v/>
      </c>
      <c r="E581" s="117">
        <f>IF(B581="","",IFERROR(B581/INDEX($B$2:$B$800,MATCH(DATE(YEAR(A581)-1,MONTH(A581),1),$A$2:$A$800,0))-1,""))</f>
        <v/>
      </c>
    </row>
    <row r="582">
      <c r="A582" s="119" t="n"/>
      <c r="B582" s="120" t="n"/>
      <c r="C582" s="117">
        <f>IF(OR(B582="",B581=""),"",B582/B581-1)</f>
        <v/>
      </c>
      <c r="D582" s="117">
        <f>IF(B582="","",IFERROR(B582/INDEX($B$2:$B$800,MATCH(DATE(YEAR(A582)-1,12,1),$A$2:$A$800,0))-1,""))</f>
        <v/>
      </c>
      <c r="E582" s="117">
        <f>IF(B582="","",IFERROR(B582/INDEX($B$2:$B$800,MATCH(DATE(YEAR(A582)-1,MONTH(A582),1),$A$2:$A$800,0))-1,""))</f>
        <v/>
      </c>
    </row>
    <row r="583">
      <c r="A583" s="119" t="n"/>
      <c r="B583" s="120" t="n"/>
      <c r="C583" s="117">
        <f>IF(OR(B583="",B582=""),"",B583/B582-1)</f>
        <v/>
      </c>
      <c r="D583" s="117">
        <f>IF(B583="","",IFERROR(B583/INDEX($B$2:$B$800,MATCH(DATE(YEAR(A583)-1,12,1),$A$2:$A$800,0))-1,""))</f>
        <v/>
      </c>
      <c r="E583" s="117">
        <f>IF(B583="","",IFERROR(B583/INDEX($B$2:$B$800,MATCH(DATE(YEAR(A583)-1,MONTH(A583),1),$A$2:$A$800,0))-1,""))</f>
        <v/>
      </c>
    </row>
    <row r="584">
      <c r="A584" s="119" t="n"/>
      <c r="B584" s="120" t="n"/>
      <c r="C584" s="117">
        <f>IF(OR(B584="",B583=""),"",B584/B583-1)</f>
        <v/>
      </c>
      <c r="D584" s="117">
        <f>IF(B584="","",IFERROR(B584/INDEX($B$2:$B$800,MATCH(DATE(YEAR(A584)-1,12,1),$A$2:$A$800,0))-1,""))</f>
        <v/>
      </c>
      <c r="E584" s="117">
        <f>IF(B584="","",IFERROR(B584/INDEX($B$2:$B$800,MATCH(DATE(YEAR(A584)-1,MONTH(A584),1),$A$2:$A$800,0))-1,""))</f>
        <v/>
      </c>
    </row>
    <row r="585">
      <c r="A585" s="119" t="n"/>
      <c r="B585" s="120" t="n"/>
      <c r="C585" s="117">
        <f>IF(OR(B585="",B584=""),"",B585/B584-1)</f>
        <v/>
      </c>
      <c r="D585" s="117">
        <f>IF(B585="","",IFERROR(B585/INDEX($B$2:$B$800,MATCH(DATE(YEAR(A585)-1,12,1),$A$2:$A$800,0))-1,""))</f>
        <v/>
      </c>
      <c r="E585" s="117">
        <f>IF(B585="","",IFERROR(B585/INDEX($B$2:$B$800,MATCH(DATE(YEAR(A585)-1,MONTH(A585),1),$A$2:$A$800,0))-1,""))</f>
        <v/>
      </c>
    </row>
    <row r="586">
      <c r="A586" s="119" t="n"/>
      <c r="B586" s="120" t="n"/>
      <c r="C586" s="117">
        <f>IF(OR(B586="",B585=""),"",B586/B585-1)</f>
        <v/>
      </c>
      <c r="D586" s="117">
        <f>IF(B586="","",IFERROR(B586/INDEX($B$2:$B$800,MATCH(DATE(YEAR(A586)-1,12,1),$A$2:$A$800,0))-1,""))</f>
        <v/>
      </c>
      <c r="E586" s="117">
        <f>IF(B586="","",IFERROR(B586/INDEX($B$2:$B$800,MATCH(DATE(YEAR(A586)-1,MONTH(A586),1),$A$2:$A$800,0))-1,""))</f>
        <v/>
      </c>
    </row>
    <row r="587">
      <c r="A587" s="119" t="n"/>
      <c r="B587" s="120" t="n"/>
      <c r="C587" s="117">
        <f>IF(OR(B587="",B586=""),"",B587/B586-1)</f>
        <v/>
      </c>
      <c r="D587" s="117">
        <f>IF(B587="","",IFERROR(B587/INDEX($B$2:$B$800,MATCH(DATE(YEAR(A587)-1,12,1),$A$2:$A$800,0))-1,""))</f>
        <v/>
      </c>
      <c r="E587" s="117">
        <f>IF(B587="","",IFERROR(B587/INDEX($B$2:$B$800,MATCH(DATE(YEAR(A587)-1,MONTH(A587),1),$A$2:$A$800,0))-1,""))</f>
        <v/>
      </c>
    </row>
    <row r="588">
      <c r="A588" s="119" t="n"/>
      <c r="B588" s="120" t="n"/>
      <c r="C588" s="117">
        <f>IF(OR(B588="",B587=""),"",B588/B587-1)</f>
        <v/>
      </c>
      <c r="D588" s="117">
        <f>IF(B588="","",IFERROR(B588/INDEX($B$2:$B$800,MATCH(DATE(YEAR(A588)-1,12,1),$A$2:$A$800,0))-1,""))</f>
        <v/>
      </c>
      <c r="E588" s="117">
        <f>IF(B588="","",IFERROR(B588/INDEX($B$2:$B$800,MATCH(DATE(YEAR(A588)-1,MONTH(A588),1),$A$2:$A$800,0))-1,""))</f>
        <v/>
      </c>
    </row>
    <row r="589">
      <c r="A589" s="119" t="n"/>
      <c r="B589" s="120" t="n"/>
      <c r="C589" s="117">
        <f>IF(OR(B589="",B588=""),"",B589/B588-1)</f>
        <v/>
      </c>
      <c r="D589" s="117">
        <f>IF(B589="","",IFERROR(B589/INDEX($B$2:$B$800,MATCH(DATE(YEAR(A589)-1,12,1),$A$2:$A$800,0))-1,""))</f>
        <v/>
      </c>
      <c r="E589" s="117">
        <f>IF(B589="","",IFERROR(B589/INDEX($B$2:$B$800,MATCH(DATE(YEAR(A589)-1,MONTH(A589),1),$A$2:$A$800,0))-1,""))</f>
        <v/>
      </c>
    </row>
    <row r="590">
      <c r="A590" s="119" t="n"/>
      <c r="B590" s="120" t="n"/>
      <c r="C590" s="117">
        <f>IF(OR(B590="",B589=""),"",B590/B589-1)</f>
        <v/>
      </c>
      <c r="D590" s="117">
        <f>IF(B590="","",IFERROR(B590/INDEX($B$2:$B$800,MATCH(DATE(YEAR(A590)-1,12,1),$A$2:$A$800,0))-1,""))</f>
        <v/>
      </c>
      <c r="E590" s="117">
        <f>IF(B590="","",IFERROR(B590/INDEX($B$2:$B$800,MATCH(DATE(YEAR(A590)-1,MONTH(A590),1),$A$2:$A$800,0))-1,""))</f>
        <v/>
      </c>
    </row>
    <row r="591">
      <c r="A591" s="119" t="n"/>
      <c r="B591" s="120" t="n"/>
      <c r="C591" s="117">
        <f>IF(OR(B591="",B590=""),"",B591/B590-1)</f>
        <v/>
      </c>
      <c r="D591" s="117">
        <f>IF(B591="","",IFERROR(B591/INDEX($B$2:$B$800,MATCH(DATE(YEAR(A591)-1,12,1),$A$2:$A$800,0))-1,""))</f>
        <v/>
      </c>
      <c r="E591" s="117">
        <f>IF(B591="","",IFERROR(B591/INDEX($B$2:$B$800,MATCH(DATE(YEAR(A591)-1,MONTH(A591),1),$A$2:$A$800,0))-1,""))</f>
        <v/>
      </c>
    </row>
    <row r="592">
      <c r="A592" s="119" t="n"/>
      <c r="B592" s="120" t="n"/>
      <c r="C592" s="117">
        <f>IF(OR(B592="",B591=""),"",B592/B591-1)</f>
        <v/>
      </c>
      <c r="D592" s="117">
        <f>IF(B592="","",IFERROR(B592/INDEX($B$2:$B$800,MATCH(DATE(YEAR(A592)-1,12,1),$A$2:$A$800,0))-1,""))</f>
        <v/>
      </c>
      <c r="E592" s="117">
        <f>IF(B592="","",IFERROR(B592/INDEX($B$2:$B$800,MATCH(DATE(YEAR(A592)-1,MONTH(A592),1),$A$2:$A$800,0))-1,""))</f>
        <v/>
      </c>
    </row>
    <row r="593">
      <c r="A593" s="119" t="n"/>
      <c r="B593" s="120" t="n"/>
      <c r="C593" s="117">
        <f>IF(OR(B593="",B592=""),"",B593/B592-1)</f>
        <v/>
      </c>
      <c r="D593" s="117">
        <f>IF(B593="","",IFERROR(B593/INDEX($B$2:$B$800,MATCH(DATE(YEAR(A593)-1,12,1),$A$2:$A$800,0))-1,""))</f>
        <v/>
      </c>
      <c r="E593" s="117">
        <f>IF(B593="","",IFERROR(B593/INDEX($B$2:$B$800,MATCH(DATE(YEAR(A593)-1,MONTH(A593),1),$A$2:$A$800,0))-1,""))</f>
        <v/>
      </c>
    </row>
    <row r="594">
      <c r="A594" s="119" t="n"/>
      <c r="B594" s="120" t="n"/>
      <c r="C594" s="117">
        <f>IF(OR(B594="",B593=""),"",B594/B593-1)</f>
        <v/>
      </c>
      <c r="D594" s="117">
        <f>IF(B594="","",IFERROR(B594/INDEX($B$2:$B$800,MATCH(DATE(YEAR(A594)-1,12,1),$A$2:$A$800,0))-1,""))</f>
        <v/>
      </c>
      <c r="E594" s="117">
        <f>IF(B594="","",IFERROR(B594/INDEX($B$2:$B$800,MATCH(DATE(YEAR(A594)-1,MONTH(A594),1),$A$2:$A$800,0))-1,""))</f>
        <v/>
      </c>
    </row>
    <row r="595">
      <c r="A595" s="119" t="n"/>
      <c r="B595" s="120" t="n"/>
      <c r="C595" s="117">
        <f>IF(OR(B595="",B594=""),"",B595/B594-1)</f>
        <v/>
      </c>
      <c r="D595" s="117">
        <f>IF(B595="","",IFERROR(B595/INDEX($B$2:$B$800,MATCH(DATE(YEAR(A595)-1,12,1),$A$2:$A$800,0))-1,""))</f>
        <v/>
      </c>
      <c r="E595" s="117">
        <f>IF(B595="","",IFERROR(B595/INDEX($B$2:$B$800,MATCH(DATE(YEAR(A595)-1,MONTH(A595),1),$A$2:$A$800,0))-1,""))</f>
        <v/>
      </c>
    </row>
    <row r="596">
      <c r="A596" s="119" t="n"/>
      <c r="B596" s="120" t="n"/>
      <c r="C596" s="117">
        <f>IF(OR(B596="",B595=""),"",B596/B595-1)</f>
        <v/>
      </c>
      <c r="D596" s="117">
        <f>IF(B596="","",IFERROR(B596/INDEX($B$2:$B$800,MATCH(DATE(YEAR(A596)-1,12,1),$A$2:$A$800,0))-1,""))</f>
        <v/>
      </c>
      <c r="E596" s="117">
        <f>IF(B596="","",IFERROR(B596/INDEX($B$2:$B$800,MATCH(DATE(YEAR(A596)-1,MONTH(A596),1),$A$2:$A$800,0))-1,""))</f>
        <v/>
      </c>
    </row>
    <row r="597">
      <c r="A597" s="119" t="n"/>
      <c r="B597" s="120" t="n"/>
      <c r="C597" s="117">
        <f>IF(OR(B597="",B596=""),"",B597/B596-1)</f>
        <v/>
      </c>
      <c r="D597" s="117">
        <f>IF(B597="","",IFERROR(B597/INDEX($B$2:$B$800,MATCH(DATE(YEAR(A597)-1,12,1),$A$2:$A$800,0))-1,""))</f>
        <v/>
      </c>
      <c r="E597" s="117">
        <f>IF(B597="","",IFERROR(B597/INDEX($B$2:$B$800,MATCH(DATE(YEAR(A597)-1,MONTH(A597),1),$A$2:$A$800,0))-1,""))</f>
        <v/>
      </c>
    </row>
    <row r="598">
      <c r="A598" s="119" t="n"/>
      <c r="B598" s="120" t="n"/>
      <c r="C598" s="117">
        <f>IF(OR(B598="",B597=""),"",B598/B597-1)</f>
        <v/>
      </c>
      <c r="D598" s="117">
        <f>IF(B598="","",IFERROR(B598/INDEX($B$2:$B$800,MATCH(DATE(YEAR(A598)-1,12,1),$A$2:$A$800,0))-1,""))</f>
        <v/>
      </c>
      <c r="E598" s="117">
        <f>IF(B598="","",IFERROR(B598/INDEX($B$2:$B$800,MATCH(DATE(YEAR(A598)-1,MONTH(A598),1),$A$2:$A$800,0))-1,""))</f>
        <v/>
      </c>
    </row>
    <row r="599">
      <c r="A599" s="119" t="n"/>
      <c r="B599" s="120" t="n"/>
      <c r="C599" s="117">
        <f>IF(OR(B599="",B598=""),"",B599/B598-1)</f>
        <v/>
      </c>
      <c r="D599" s="117">
        <f>IF(B599="","",IFERROR(B599/INDEX($B$2:$B$800,MATCH(DATE(YEAR(A599)-1,12,1),$A$2:$A$800,0))-1,""))</f>
        <v/>
      </c>
      <c r="E599" s="117">
        <f>IF(B599="","",IFERROR(B599/INDEX($B$2:$B$800,MATCH(DATE(YEAR(A599)-1,MONTH(A599),1),$A$2:$A$800,0))-1,""))</f>
        <v/>
      </c>
    </row>
    <row r="600">
      <c r="A600" s="119" t="n"/>
      <c r="B600" s="120" t="n"/>
      <c r="C600" s="117">
        <f>IF(OR(B600="",B599=""),"",B600/B599-1)</f>
        <v/>
      </c>
      <c r="D600" s="117">
        <f>IF(B600="","",IFERROR(B600/INDEX($B$2:$B$800,MATCH(DATE(YEAR(A600)-1,12,1),$A$2:$A$800,0))-1,""))</f>
        <v/>
      </c>
      <c r="E600" s="117">
        <f>IF(B600="","",IFERROR(B600/INDEX($B$2:$B$800,MATCH(DATE(YEAR(A600)-1,MONTH(A600),1),$A$2:$A$800,0))-1,""))</f>
        <v/>
      </c>
    </row>
    <row r="601">
      <c r="A601" s="119" t="n"/>
      <c r="B601" s="120" t="n"/>
      <c r="C601" s="117">
        <f>IF(OR(B601="",B600=""),"",B601/B600-1)</f>
        <v/>
      </c>
      <c r="D601" s="117">
        <f>IF(B601="","",IFERROR(B601/INDEX($B$2:$B$800,MATCH(DATE(YEAR(A601)-1,12,1),$A$2:$A$800,0))-1,""))</f>
        <v/>
      </c>
      <c r="E601" s="117">
        <f>IF(B601="","",IFERROR(B601/INDEX($B$2:$B$800,MATCH(DATE(YEAR(A601)-1,MONTH(A601),1),$A$2:$A$800,0))-1,""))</f>
        <v/>
      </c>
    </row>
    <row r="602">
      <c r="A602" s="119" t="n"/>
      <c r="B602" s="120" t="n"/>
      <c r="C602" s="117">
        <f>IF(OR(B602="",B601=""),"",B602/B601-1)</f>
        <v/>
      </c>
      <c r="D602" s="117">
        <f>IF(B602="","",IFERROR(B602/INDEX($B$2:$B$800,MATCH(DATE(YEAR(A602)-1,12,1),$A$2:$A$800,0))-1,""))</f>
        <v/>
      </c>
      <c r="E602" s="117">
        <f>IF(B602="","",IFERROR(B602/INDEX($B$2:$B$800,MATCH(DATE(YEAR(A602)-1,MONTH(A602),1),$A$2:$A$800,0))-1,""))</f>
        <v/>
      </c>
    </row>
    <row r="603">
      <c r="A603" s="119" t="n"/>
      <c r="B603" s="120" t="n"/>
      <c r="C603" s="117">
        <f>IF(OR(B603="",B602=""),"",B603/B602-1)</f>
        <v/>
      </c>
      <c r="D603" s="117">
        <f>IF(B603="","",IFERROR(B603/INDEX($B$2:$B$800,MATCH(DATE(YEAR(A603)-1,12,1),$A$2:$A$800,0))-1,""))</f>
        <v/>
      </c>
      <c r="E603" s="117">
        <f>IF(B603="","",IFERROR(B603/INDEX($B$2:$B$800,MATCH(DATE(YEAR(A603)-1,MONTH(A603),1),$A$2:$A$800,0))-1,""))</f>
        <v/>
      </c>
    </row>
    <row r="604">
      <c r="A604" s="119" t="n"/>
      <c r="B604" s="120" t="n"/>
      <c r="C604" s="117">
        <f>IF(OR(B604="",B603=""),"",B604/B603-1)</f>
        <v/>
      </c>
      <c r="D604" s="117">
        <f>IF(B604="","",IFERROR(B604/INDEX($B$2:$B$800,MATCH(DATE(YEAR(A604)-1,12,1),$A$2:$A$800,0))-1,""))</f>
        <v/>
      </c>
      <c r="E604" s="117">
        <f>IF(B604="","",IFERROR(B604/INDEX($B$2:$B$800,MATCH(DATE(YEAR(A604)-1,MONTH(A604),1),$A$2:$A$800,0))-1,""))</f>
        <v/>
      </c>
    </row>
    <row r="605">
      <c r="A605" s="119" t="n"/>
      <c r="B605" s="120" t="n"/>
      <c r="C605" s="117">
        <f>IF(OR(B605="",B604=""),"",B605/B604-1)</f>
        <v/>
      </c>
      <c r="D605" s="117">
        <f>IF(B605="","",IFERROR(B605/INDEX($B$2:$B$800,MATCH(DATE(YEAR(A605)-1,12,1),$A$2:$A$800,0))-1,""))</f>
        <v/>
      </c>
      <c r="E605" s="117">
        <f>IF(B605="","",IFERROR(B605/INDEX($B$2:$B$800,MATCH(DATE(YEAR(A605)-1,MONTH(A605),1),$A$2:$A$800,0))-1,""))</f>
        <v/>
      </c>
    </row>
    <row r="606">
      <c r="A606" s="119" t="n"/>
      <c r="B606" s="120" t="n"/>
      <c r="C606" s="117">
        <f>IF(OR(B606="",B605=""),"",B606/B605-1)</f>
        <v/>
      </c>
      <c r="D606" s="117">
        <f>IF(B606="","",IFERROR(B606/INDEX($B$2:$B$800,MATCH(DATE(YEAR(A606)-1,12,1),$A$2:$A$800,0))-1,""))</f>
        <v/>
      </c>
      <c r="E606" s="117">
        <f>IF(B606="","",IFERROR(B606/INDEX($B$2:$B$800,MATCH(DATE(YEAR(A606)-1,MONTH(A606),1),$A$2:$A$800,0))-1,""))</f>
        <v/>
      </c>
    </row>
    <row r="607">
      <c r="A607" s="119" t="n"/>
      <c r="B607" s="120" t="n"/>
      <c r="C607" s="117">
        <f>IF(OR(B607="",B606=""),"",B607/B606-1)</f>
        <v/>
      </c>
      <c r="D607" s="117">
        <f>IF(B607="","",IFERROR(B607/INDEX($B$2:$B$800,MATCH(DATE(YEAR(A607)-1,12,1),$A$2:$A$800,0))-1,""))</f>
        <v/>
      </c>
      <c r="E607" s="117">
        <f>IF(B607="","",IFERROR(B607/INDEX($B$2:$B$800,MATCH(DATE(YEAR(A607)-1,MONTH(A607),1),$A$2:$A$800,0))-1,""))</f>
        <v/>
      </c>
    </row>
    <row r="608">
      <c r="A608" s="119" t="n"/>
      <c r="B608" s="120" t="n"/>
      <c r="C608" s="117">
        <f>IF(OR(B608="",B607=""),"",B608/B607-1)</f>
        <v/>
      </c>
      <c r="D608" s="117">
        <f>IF(B608="","",IFERROR(B608/INDEX($B$2:$B$800,MATCH(DATE(YEAR(A608)-1,12,1),$A$2:$A$800,0))-1,""))</f>
        <v/>
      </c>
      <c r="E608" s="117">
        <f>IF(B608="","",IFERROR(B608/INDEX($B$2:$B$800,MATCH(DATE(YEAR(A608)-1,MONTH(A608),1),$A$2:$A$800,0))-1,""))</f>
        <v/>
      </c>
    </row>
    <row r="609">
      <c r="A609" s="119" t="n"/>
      <c r="B609" s="120" t="n"/>
      <c r="C609" s="117">
        <f>IF(OR(B609="",B608=""),"",B609/B608-1)</f>
        <v/>
      </c>
      <c r="D609" s="117">
        <f>IF(B609="","",IFERROR(B609/INDEX($B$2:$B$800,MATCH(DATE(YEAR(A609)-1,12,1),$A$2:$A$800,0))-1,""))</f>
        <v/>
      </c>
      <c r="E609" s="117">
        <f>IF(B609="","",IFERROR(B609/INDEX($B$2:$B$800,MATCH(DATE(YEAR(A609)-1,MONTH(A609),1),$A$2:$A$800,0))-1,""))</f>
        <v/>
      </c>
    </row>
    <row r="610">
      <c r="A610" s="119" t="n"/>
      <c r="B610" s="120" t="n"/>
      <c r="C610" s="117">
        <f>IF(OR(B610="",B609=""),"",B610/B609-1)</f>
        <v/>
      </c>
      <c r="D610" s="117">
        <f>IF(B610="","",IFERROR(B610/INDEX($B$2:$B$800,MATCH(DATE(YEAR(A610)-1,12,1),$A$2:$A$800,0))-1,""))</f>
        <v/>
      </c>
      <c r="E610" s="117">
        <f>IF(B610="","",IFERROR(B610/INDEX($B$2:$B$800,MATCH(DATE(YEAR(A610)-1,MONTH(A610),1),$A$2:$A$800,0))-1,""))</f>
        <v/>
      </c>
    </row>
    <row r="611">
      <c r="A611" s="119" t="n"/>
      <c r="B611" s="120" t="n"/>
      <c r="C611" s="117">
        <f>IF(OR(B611="",B610=""),"",B611/B610-1)</f>
        <v/>
      </c>
      <c r="D611" s="117">
        <f>IF(B611="","",IFERROR(B611/INDEX($B$2:$B$800,MATCH(DATE(YEAR(A611)-1,12,1),$A$2:$A$800,0))-1,""))</f>
        <v/>
      </c>
      <c r="E611" s="117">
        <f>IF(B611="","",IFERROR(B611/INDEX($B$2:$B$800,MATCH(DATE(YEAR(A611)-1,MONTH(A611),1),$A$2:$A$800,0))-1,""))</f>
        <v/>
      </c>
    </row>
    <row r="612">
      <c r="A612" s="119" t="n"/>
      <c r="B612" s="120" t="n"/>
      <c r="C612" s="117">
        <f>IF(OR(B612="",B611=""),"",B612/B611-1)</f>
        <v/>
      </c>
      <c r="D612" s="117">
        <f>IF(B612="","",IFERROR(B612/INDEX($B$2:$B$800,MATCH(DATE(YEAR(A612)-1,12,1),$A$2:$A$800,0))-1,""))</f>
        <v/>
      </c>
      <c r="E612" s="117">
        <f>IF(B612="","",IFERROR(B612/INDEX($B$2:$B$800,MATCH(DATE(YEAR(A612)-1,MONTH(A612),1),$A$2:$A$800,0))-1,""))</f>
        <v/>
      </c>
    </row>
    <row r="613">
      <c r="A613" s="119" t="n"/>
      <c r="B613" s="120" t="n"/>
      <c r="C613" s="117">
        <f>IF(OR(B613="",B612=""),"",B613/B612-1)</f>
        <v/>
      </c>
      <c r="D613" s="117">
        <f>IF(B613="","",IFERROR(B613/INDEX($B$2:$B$800,MATCH(DATE(YEAR(A613)-1,12,1),$A$2:$A$800,0))-1,""))</f>
        <v/>
      </c>
      <c r="E613" s="117">
        <f>IF(B613="","",IFERROR(B613/INDEX($B$2:$B$800,MATCH(DATE(YEAR(A613)-1,MONTH(A613),1),$A$2:$A$800,0))-1,""))</f>
        <v/>
      </c>
    </row>
    <row r="614">
      <c r="A614" s="119" t="n"/>
      <c r="B614" s="120" t="n"/>
      <c r="C614" s="117">
        <f>IF(OR(B614="",B613=""),"",B614/B613-1)</f>
        <v/>
      </c>
      <c r="D614" s="117">
        <f>IF(B614="","",IFERROR(B614/INDEX($B$2:$B$800,MATCH(DATE(YEAR(A614)-1,12,1),$A$2:$A$800,0))-1,""))</f>
        <v/>
      </c>
      <c r="E614" s="117">
        <f>IF(B614="","",IFERROR(B614/INDEX($B$2:$B$800,MATCH(DATE(YEAR(A614)-1,MONTH(A614),1),$A$2:$A$800,0))-1,""))</f>
        <v/>
      </c>
    </row>
    <row r="615">
      <c r="A615" s="119" t="n"/>
      <c r="B615" s="120" t="n"/>
      <c r="C615" s="117">
        <f>IF(OR(B615="",B614=""),"",B615/B614-1)</f>
        <v/>
      </c>
      <c r="D615" s="117">
        <f>IF(B615="","",IFERROR(B615/INDEX($B$2:$B$800,MATCH(DATE(YEAR(A615)-1,12,1),$A$2:$A$800,0))-1,""))</f>
        <v/>
      </c>
      <c r="E615" s="117">
        <f>IF(B615="","",IFERROR(B615/INDEX($B$2:$B$800,MATCH(DATE(YEAR(A615)-1,MONTH(A615),1),$A$2:$A$800,0))-1,""))</f>
        <v/>
      </c>
    </row>
    <row r="616">
      <c r="A616" s="119" t="n"/>
      <c r="B616" s="120" t="n"/>
      <c r="C616" s="117">
        <f>IF(OR(B616="",B615=""),"",B616/B615-1)</f>
        <v/>
      </c>
      <c r="D616" s="117">
        <f>IF(B616="","",IFERROR(B616/INDEX($B$2:$B$800,MATCH(DATE(YEAR(A616)-1,12,1),$A$2:$A$800,0))-1,""))</f>
        <v/>
      </c>
      <c r="E616" s="117">
        <f>IF(B616="","",IFERROR(B616/INDEX($B$2:$B$800,MATCH(DATE(YEAR(A616)-1,MONTH(A616),1),$A$2:$A$800,0))-1,""))</f>
        <v/>
      </c>
    </row>
    <row r="617">
      <c r="A617" s="119" t="n"/>
      <c r="B617" s="120" t="n"/>
      <c r="C617" s="117">
        <f>IF(OR(B617="",B616=""),"",B617/B616-1)</f>
        <v/>
      </c>
      <c r="D617" s="117">
        <f>IF(B617="","",IFERROR(B617/INDEX($B$2:$B$800,MATCH(DATE(YEAR(A617)-1,12,1),$A$2:$A$800,0))-1,""))</f>
        <v/>
      </c>
      <c r="E617" s="117">
        <f>IF(B617="","",IFERROR(B617/INDEX($B$2:$B$800,MATCH(DATE(YEAR(A617)-1,MONTH(A617),1),$A$2:$A$800,0))-1,""))</f>
        <v/>
      </c>
    </row>
    <row r="618">
      <c r="A618" s="119" t="n"/>
      <c r="B618" s="120" t="n"/>
      <c r="C618" s="117">
        <f>IF(OR(B618="",B617=""),"",B618/B617-1)</f>
        <v/>
      </c>
      <c r="D618" s="117">
        <f>IF(B618="","",IFERROR(B618/INDEX($B$2:$B$800,MATCH(DATE(YEAR(A618)-1,12,1),$A$2:$A$800,0))-1,""))</f>
        <v/>
      </c>
      <c r="E618" s="117">
        <f>IF(B618="","",IFERROR(B618/INDEX($B$2:$B$800,MATCH(DATE(YEAR(A618)-1,MONTH(A618),1),$A$2:$A$800,0))-1,""))</f>
        <v/>
      </c>
    </row>
    <row r="619">
      <c r="A619" s="119" t="n"/>
      <c r="B619" s="120" t="n"/>
      <c r="C619" s="117">
        <f>IF(OR(B619="",B618=""),"",B619/B618-1)</f>
        <v/>
      </c>
      <c r="D619" s="117">
        <f>IF(B619="","",IFERROR(B619/INDEX($B$2:$B$800,MATCH(DATE(YEAR(A619)-1,12,1),$A$2:$A$800,0))-1,""))</f>
        <v/>
      </c>
      <c r="E619" s="117">
        <f>IF(B619="","",IFERROR(B619/INDEX($B$2:$B$800,MATCH(DATE(YEAR(A619)-1,MONTH(A619),1),$A$2:$A$800,0))-1,""))</f>
        <v/>
      </c>
    </row>
    <row r="620">
      <c r="A620" s="119" t="n"/>
      <c r="B620" s="120" t="n"/>
      <c r="C620" s="117">
        <f>IF(OR(B620="",B619=""),"",B620/B619-1)</f>
        <v/>
      </c>
      <c r="D620" s="117">
        <f>IF(B620="","",IFERROR(B620/INDEX($B$2:$B$800,MATCH(DATE(YEAR(A620)-1,12,1),$A$2:$A$800,0))-1,""))</f>
        <v/>
      </c>
      <c r="E620" s="117">
        <f>IF(B620="","",IFERROR(B620/INDEX($B$2:$B$800,MATCH(DATE(YEAR(A620)-1,MONTH(A620),1),$A$2:$A$800,0))-1,""))</f>
        <v/>
      </c>
    </row>
    <row r="621">
      <c r="A621" s="119" t="n"/>
      <c r="B621" s="120" t="n"/>
      <c r="C621" s="117">
        <f>IF(OR(B621="",B620=""),"",B621/B620-1)</f>
        <v/>
      </c>
      <c r="D621" s="117">
        <f>IF(B621="","",IFERROR(B621/INDEX($B$2:$B$800,MATCH(DATE(YEAR(A621)-1,12,1),$A$2:$A$800,0))-1,""))</f>
        <v/>
      </c>
      <c r="E621" s="117">
        <f>IF(B621="","",IFERROR(B621/INDEX($B$2:$B$800,MATCH(DATE(YEAR(A621)-1,MONTH(A621),1),$A$2:$A$800,0))-1,""))</f>
        <v/>
      </c>
    </row>
    <row r="622">
      <c r="A622" s="119" t="n"/>
      <c r="B622" s="120" t="n"/>
      <c r="C622" s="117">
        <f>IF(OR(B622="",B621=""),"",B622/B621-1)</f>
        <v/>
      </c>
      <c r="D622" s="117">
        <f>IF(B622="","",IFERROR(B622/INDEX($B$2:$B$800,MATCH(DATE(YEAR(A622)-1,12,1),$A$2:$A$800,0))-1,""))</f>
        <v/>
      </c>
      <c r="E622" s="117">
        <f>IF(B622="","",IFERROR(B622/INDEX($B$2:$B$800,MATCH(DATE(YEAR(A622)-1,MONTH(A622),1),$A$2:$A$800,0))-1,""))</f>
        <v/>
      </c>
    </row>
    <row r="623">
      <c r="A623" s="119" t="n"/>
      <c r="B623" s="120" t="n"/>
      <c r="C623" s="117">
        <f>IF(OR(B623="",B622=""),"",B623/B622-1)</f>
        <v/>
      </c>
      <c r="D623" s="117">
        <f>IF(B623="","",IFERROR(B623/INDEX($B$2:$B$800,MATCH(DATE(YEAR(A623)-1,12,1),$A$2:$A$800,0))-1,""))</f>
        <v/>
      </c>
      <c r="E623" s="117">
        <f>IF(B623="","",IFERROR(B623/INDEX($B$2:$B$800,MATCH(DATE(YEAR(A623)-1,MONTH(A623),1),$A$2:$A$800,0))-1,""))</f>
        <v/>
      </c>
    </row>
    <row r="624">
      <c r="A624" s="119" t="n"/>
      <c r="B624" s="120" t="n"/>
      <c r="C624" s="117">
        <f>IF(OR(B624="",B623=""),"",B624/B623-1)</f>
        <v/>
      </c>
      <c r="D624" s="117">
        <f>IF(B624="","",IFERROR(B624/INDEX($B$2:$B$800,MATCH(DATE(YEAR(A624)-1,12,1),$A$2:$A$800,0))-1,""))</f>
        <v/>
      </c>
      <c r="E624" s="117">
        <f>IF(B624="","",IFERROR(B624/INDEX($B$2:$B$800,MATCH(DATE(YEAR(A624)-1,MONTH(A624),1),$A$2:$A$800,0))-1,""))</f>
        <v/>
      </c>
    </row>
    <row r="625">
      <c r="A625" s="119" t="n"/>
      <c r="B625" s="120" t="n"/>
      <c r="C625" s="117">
        <f>IF(OR(B625="",B624=""),"",B625/B624-1)</f>
        <v/>
      </c>
      <c r="D625" s="117">
        <f>IF(B625="","",IFERROR(B625/INDEX($B$2:$B$800,MATCH(DATE(YEAR(A625)-1,12,1),$A$2:$A$800,0))-1,""))</f>
        <v/>
      </c>
      <c r="E625" s="117">
        <f>IF(B625="","",IFERROR(B625/INDEX($B$2:$B$800,MATCH(DATE(YEAR(A625)-1,MONTH(A625),1),$A$2:$A$800,0))-1,""))</f>
        <v/>
      </c>
    </row>
    <row r="626">
      <c r="A626" s="119" t="n"/>
      <c r="B626" s="120" t="n"/>
      <c r="C626" s="117">
        <f>IF(OR(B626="",B625=""),"",B626/B625-1)</f>
        <v/>
      </c>
      <c r="D626" s="117">
        <f>IF(B626="","",IFERROR(B626/INDEX($B$2:$B$800,MATCH(DATE(YEAR(A626)-1,12,1),$A$2:$A$800,0))-1,""))</f>
        <v/>
      </c>
      <c r="E626" s="117">
        <f>IF(B626="","",IFERROR(B626/INDEX($B$2:$B$800,MATCH(DATE(YEAR(A626)-1,MONTH(A626),1),$A$2:$A$800,0))-1,""))</f>
        <v/>
      </c>
    </row>
    <row r="627">
      <c r="A627" s="119" t="n"/>
      <c r="B627" s="120" t="n"/>
      <c r="C627" s="117">
        <f>IF(OR(B627="",B626=""),"",B627/B626-1)</f>
        <v/>
      </c>
      <c r="D627" s="117">
        <f>IF(B627="","",IFERROR(B627/INDEX($B$2:$B$800,MATCH(DATE(YEAR(A627)-1,12,1),$A$2:$A$800,0))-1,""))</f>
        <v/>
      </c>
      <c r="E627" s="117">
        <f>IF(B627="","",IFERROR(B627/INDEX($B$2:$B$800,MATCH(DATE(YEAR(A627)-1,MONTH(A627),1),$A$2:$A$800,0))-1,""))</f>
        <v/>
      </c>
    </row>
    <row r="628">
      <c r="A628" s="119" t="n"/>
      <c r="B628" s="120" t="n"/>
      <c r="C628" s="117">
        <f>IF(OR(B628="",B627=""),"",B628/B627-1)</f>
        <v/>
      </c>
      <c r="D628" s="117">
        <f>IF(B628="","",IFERROR(B628/INDEX($B$2:$B$800,MATCH(DATE(YEAR(A628)-1,12,1),$A$2:$A$800,0))-1,""))</f>
        <v/>
      </c>
      <c r="E628" s="117">
        <f>IF(B628="","",IFERROR(B628/INDEX($B$2:$B$800,MATCH(DATE(YEAR(A628)-1,MONTH(A628),1),$A$2:$A$800,0))-1,""))</f>
        <v/>
      </c>
    </row>
    <row r="629">
      <c r="A629" s="119" t="n"/>
      <c r="B629" s="120" t="n"/>
      <c r="C629" s="117">
        <f>IF(OR(B629="",B628=""),"",B629/B628-1)</f>
        <v/>
      </c>
      <c r="D629" s="117">
        <f>IF(B629="","",IFERROR(B629/INDEX($B$2:$B$800,MATCH(DATE(YEAR(A629)-1,12,1),$A$2:$A$800,0))-1,""))</f>
        <v/>
      </c>
      <c r="E629" s="117">
        <f>IF(B629="","",IFERROR(B629/INDEX($B$2:$B$800,MATCH(DATE(YEAR(A629)-1,MONTH(A629),1),$A$2:$A$800,0))-1,""))</f>
        <v/>
      </c>
    </row>
    <row r="630">
      <c r="A630" s="119" t="n"/>
      <c r="B630" s="120" t="n"/>
      <c r="C630" s="117">
        <f>IF(OR(B630="",B629=""),"",B630/B629-1)</f>
        <v/>
      </c>
      <c r="D630" s="117">
        <f>IF(B630="","",IFERROR(B630/INDEX($B$2:$B$800,MATCH(DATE(YEAR(A630)-1,12,1),$A$2:$A$800,0))-1,""))</f>
        <v/>
      </c>
      <c r="E630" s="117">
        <f>IF(B630="","",IFERROR(B630/INDEX($B$2:$B$800,MATCH(DATE(YEAR(A630)-1,MONTH(A630),1),$A$2:$A$800,0))-1,""))</f>
        <v/>
      </c>
    </row>
    <row r="631">
      <c r="A631" s="119" t="n"/>
      <c r="B631" s="120" t="n"/>
      <c r="C631" s="117">
        <f>IF(OR(B631="",B630=""),"",B631/B630-1)</f>
        <v/>
      </c>
      <c r="D631" s="117">
        <f>IF(B631="","",IFERROR(B631/INDEX($B$2:$B$800,MATCH(DATE(YEAR(A631)-1,12,1),$A$2:$A$800,0))-1,""))</f>
        <v/>
      </c>
      <c r="E631" s="117">
        <f>IF(B631="","",IFERROR(B631/INDEX($B$2:$B$800,MATCH(DATE(YEAR(A631)-1,MONTH(A631),1),$A$2:$A$800,0))-1,""))</f>
        <v/>
      </c>
    </row>
    <row r="632">
      <c r="A632" s="119" t="n"/>
      <c r="B632" s="120" t="n"/>
      <c r="C632" s="117">
        <f>IF(OR(B632="",B631=""),"",B632/B631-1)</f>
        <v/>
      </c>
      <c r="D632" s="117">
        <f>IF(B632="","",IFERROR(B632/INDEX($B$2:$B$800,MATCH(DATE(YEAR(A632)-1,12,1),$A$2:$A$800,0))-1,""))</f>
        <v/>
      </c>
      <c r="E632" s="117">
        <f>IF(B632="","",IFERROR(B632/INDEX($B$2:$B$800,MATCH(DATE(YEAR(A632)-1,MONTH(A632),1),$A$2:$A$800,0))-1,""))</f>
        <v/>
      </c>
    </row>
    <row r="633">
      <c r="A633" s="119" t="n"/>
      <c r="B633" s="120" t="n"/>
      <c r="C633" s="117">
        <f>IF(OR(B633="",B632=""),"",B633/B632-1)</f>
        <v/>
      </c>
      <c r="D633" s="117">
        <f>IF(B633="","",IFERROR(B633/INDEX($B$2:$B$800,MATCH(DATE(YEAR(A633)-1,12,1),$A$2:$A$800,0))-1,""))</f>
        <v/>
      </c>
      <c r="E633" s="117">
        <f>IF(B633="","",IFERROR(B633/INDEX($B$2:$B$800,MATCH(DATE(YEAR(A633)-1,MONTH(A633),1),$A$2:$A$800,0))-1,""))</f>
        <v/>
      </c>
    </row>
    <row r="634">
      <c r="A634" s="119" t="n"/>
      <c r="B634" s="120" t="n"/>
      <c r="C634" s="117">
        <f>IF(OR(B634="",B633=""),"",B634/B633-1)</f>
        <v/>
      </c>
      <c r="D634" s="117">
        <f>IF(B634="","",IFERROR(B634/INDEX($B$2:$B$800,MATCH(DATE(YEAR(A634)-1,12,1),$A$2:$A$800,0))-1,""))</f>
        <v/>
      </c>
      <c r="E634" s="117">
        <f>IF(B634="","",IFERROR(B634/INDEX($B$2:$B$800,MATCH(DATE(YEAR(A634)-1,MONTH(A634),1),$A$2:$A$800,0))-1,""))</f>
        <v/>
      </c>
    </row>
    <row r="635">
      <c r="A635" s="119" t="n"/>
      <c r="B635" s="120" t="n"/>
      <c r="C635" s="117">
        <f>IF(OR(B635="",B634=""),"",B635/B634-1)</f>
        <v/>
      </c>
      <c r="D635" s="117">
        <f>IF(B635="","",IFERROR(B635/INDEX($B$2:$B$800,MATCH(DATE(YEAR(A635)-1,12,1),$A$2:$A$800,0))-1,""))</f>
        <v/>
      </c>
      <c r="E635" s="117">
        <f>IF(B635="","",IFERROR(B635/INDEX($B$2:$B$800,MATCH(DATE(YEAR(A635)-1,MONTH(A635),1),$A$2:$A$800,0))-1,""))</f>
        <v/>
      </c>
    </row>
    <row r="636">
      <c r="A636" s="119" t="n"/>
      <c r="B636" s="120" t="n"/>
      <c r="C636" s="117">
        <f>IF(OR(B636="",B635=""),"",B636/B635-1)</f>
        <v/>
      </c>
      <c r="D636" s="117">
        <f>IF(B636="","",IFERROR(B636/INDEX($B$2:$B$800,MATCH(DATE(YEAR(A636)-1,12,1),$A$2:$A$800,0))-1,""))</f>
        <v/>
      </c>
      <c r="E636" s="117">
        <f>IF(B636="","",IFERROR(B636/INDEX($B$2:$B$800,MATCH(DATE(YEAR(A636)-1,MONTH(A636),1),$A$2:$A$800,0))-1,""))</f>
        <v/>
      </c>
    </row>
    <row r="637">
      <c r="A637" s="119" t="n"/>
      <c r="B637" s="120" t="n"/>
      <c r="C637" s="117">
        <f>IF(OR(B637="",B636=""),"",B637/B636-1)</f>
        <v/>
      </c>
      <c r="D637" s="117">
        <f>IF(B637="","",IFERROR(B637/INDEX($B$2:$B$800,MATCH(DATE(YEAR(A637)-1,12,1),$A$2:$A$800,0))-1,""))</f>
        <v/>
      </c>
      <c r="E637" s="117">
        <f>IF(B637="","",IFERROR(B637/INDEX($B$2:$B$800,MATCH(DATE(YEAR(A637)-1,MONTH(A637),1),$A$2:$A$800,0))-1,""))</f>
        <v/>
      </c>
    </row>
    <row r="638">
      <c r="A638" s="119" t="n"/>
      <c r="B638" s="120" t="n"/>
      <c r="C638" s="117">
        <f>IF(OR(B638="",B637=""),"",B638/B637-1)</f>
        <v/>
      </c>
      <c r="D638" s="117">
        <f>IF(B638="","",IFERROR(B638/INDEX($B$2:$B$800,MATCH(DATE(YEAR(A638)-1,12,1),$A$2:$A$800,0))-1,""))</f>
        <v/>
      </c>
      <c r="E638" s="117">
        <f>IF(B638="","",IFERROR(B638/INDEX($B$2:$B$800,MATCH(DATE(YEAR(A638)-1,MONTH(A638),1),$A$2:$A$800,0))-1,""))</f>
        <v/>
      </c>
    </row>
    <row r="639">
      <c r="A639" s="119" t="n"/>
      <c r="B639" s="120" t="n"/>
      <c r="C639" s="117">
        <f>IF(OR(B639="",B638=""),"",B639/B638-1)</f>
        <v/>
      </c>
      <c r="D639" s="117">
        <f>IF(B639="","",IFERROR(B639/INDEX($B$2:$B$800,MATCH(DATE(YEAR(A639)-1,12,1),$A$2:$A$800,0))-1,""))</f>
        <v/>
      </c>
      <c r="E639" s="117">
        <f>IF(B639="","",IFERROR(B639/INDEX($B$2:$B$800,MATCH(DATE(YEAR(A639)-1,MONTH(A639),1),$A$2:$A$800,0))-1,""))</f>
        <v/>
      </c>
    </row>
    <row r="640">
      <c r="A640" s="119" t="n"/>
      <c r="B640" s="120" t="n"/>
      <c r="C640" s="117">
        <f>IF(OR(B640="",B639=""),"",B640/B639-1)</f>
        <v/>
      </c>
      <c r="D640" s="117">
        <f>IF(B640="","",IFERROR(B640/INDEX($B$2:$B$800,MATCH(DATE(YEAR(A640)-1,12,1),$A$2:$A$800,0))-1,""))</f>
        <v/>
      </c>
      <c r="E640" s="117">
        <f>IF(B640="","",IFERROR(B640/INDEX($B$2:$B$800,MATCH(DATE(YEAR(A640)-1,MONTH(A640),1),$A$2:$A$800,0))-1,""))</f>
        <v/>
      </c>
    </row>
    <row r="641">
      <c r="A641" s="119" t="n"/>
      <c r="B641" s="120" t="n"/>
      <c r="C641" s="117">
        <f>IF(OR(B641="",B640=""),"",B641/B640-1)</f>
        <v/>
      </c>
      <c r="D641" s="117">
        <f>IF(B641="","",IFERROR(B641/INDEX($B$2:$B$800,MATCH(DATE(YEAR(A641)-1,12,1),$A$2:$A$800,0))-1,""))</f>
        <v/>
      </c>
      <c r="E641" s="117">
        <f>IF(B641="","",IFERROR(B641/INDEX($B$2:$B$800,MATCH(DATE(YEAR(A641)-1,MONTH(A641),1),$A$2:$A$800,0))-1,""))</f>
        <v/>
      </c>
    </row>
    <row r="642">
      <c r="A642" s="119" t="n"/>
      <c r="B642" s="120" t="n"/>
      <c r="C642" s="117">
        <f>IF(OR(B642="",B641=""),"",B642/B641-1)</f>
        <v/>
      </c>
      <c r="D642" s="117">
        <f>IF(B642="","",IFERROR(B642/INDEX($B$2:$B$800,MATCH(DATE(YEAR(A642)-1,12,1),$A$2:$A$800,0))-1,""))</f>
        <v/>
      </c>
      <c r="E642" s="117">
        <f>IF(B642="","",IFERROR(B642/INDEX($B$2:$B$800,MATCH(DATE(YEAR(A642)-1,MONTH(A642),1),$A$2:$A$800,0))-1,""))</f>
        <v/>
      </c>
    </row>
    <row r="643">
      <c r="A643" s="119" t="n"/>
      <c r="B643" s="120" t="n"/>
      <c r="C643" s="117">
        <f>IF(OR(B643="",B642=""),"",B643/B642-1)</f>
        <v/>
      </c>
      <c r="D643" s="117">
        <f>IF(B643="","",IFERROR(B643/INDEX($B$2:$B$800,MATCH(DATE(YEAR(A643)-1,12,1),$A$2:$A$800,0))-1,""))</f>
        <v/>
      </c>
      <c r="E643" s="117">
        <f>IF(B643="","",IFERROR(B643/INDEX($B$2:$B$800,MATCH(DATE(YEAR(A643)-1,MONTH(A643),1),$A$2:$A$800,0))-1,""))</f>
        <v/>
      </c>
    </row>
    <row r="644">
      <c r="A644" s="119" t="n"/>
      <c r="B644" s="120" t="n"/>
      <c r="C644" s="117">
        <f>IF(OR(B644="",B643=""),"",B644/B643-1)</f>
        <v/>
      </c>
      <c r="D644" s="117">
        <f>IF(B644="","",IFERROR(B644/INDEX($B$2:$B$800,MATCH(DATE(YEAR(A644)-1,12,1),$A$2:$A$800,0))-1,""))</f>
        <v/>
      </c>
      <c r="E644" s="117">
        <f>IF(B644="","",IFERROR(B644/INDEX($B$2:$B$800,MATCH(DATE(YEAR(A644)-1,MONTH(A644),1),$A$2:$A$800,0))-1,""))</f>
        <v/>
      </c>
    </row>
    <row r="645">
      <c r="A645" s="119" t="n"/>
      <c r="B645" s="120" t="n"/>
      <c r="C645" s="117">
        <f>IF(OR(B645="",B644=""),"",B645/B644-1)</f>
        <v/>
      </c>
      <c r="D645" s="117">
        <f>IF(B645="","",IFERROR(B645/INDEX($B$2:$B$800,MATCH(DATE(YEAR(A645)-1,12,1),$A$2:$A$800,0))-1,""))</f>
        <v/>
      </c>
      <c r="E645" s="117">
        <f>IF(B645="","",IFERROR(B645/INDEX($B$2:$B$800,MATCH(DATE(YEAR(A645)-1,MONTH(A645),1),$A$2:$A$800,0))-1,""))</f>
        <v/>
      </c>
    </row>
    <row r="646">
      <c r="A646" s="119" t="n"/>
      <c r="B646" s="120" t="n"/>
      <c r="C646" s="117">
        <f>IF(OR(B646="",B645=""),"",B646/B645-1)</f>
        <v/>
      </c>
      <c r="D646" s="117">
        <f>IF(B646="","",IFERROR(B646/INDEX($B$2:$B$800,MATCH(DATE(YEAR(A646)-1,12,1),$A$2:$A$800,0))-1,""))</f>
        <v/>
      </c>
      <c r="E646" s="117">
        <f>IF(B646="","",IFERROR(B646/INDEX($B$2:$B$800,MATCH(DATE(YEAR(A646)-1,MONTH(A646),1),$A$2:$A$800,0))-1,""))</f>
        <v/>
      </c>
    </row>
    <row r="647">
      <c r="A647" s="119" t="n"/>
      <c r="B647" s="120" t="n"/>
      <c r="C647" s="117">
        <f>IF(OR(B647="",B646=""),"",B647/B646-1)</f>
        <v/>
      </c>
      <c r="D647" s="117">
        <f>IF(B647="","",IFERROR(B647/INDEX($B$2:$B$800,MATCH(DATE(YEAR(A647)-1,12,1),$A$2:$A$800,0))-1,""))</f>
        <v/>
      </c>
      <c r="E647" s="117">
        <f>IF(B647="","",IFERROR(B647/INDEX($B$2:$B$800,MATCH(DATE(YEAR(A647)-1,MONTH(A647),1),$A$2:$A$800,0))-1,""))</f>
        <v/>
      </c>
    </row>
    <row r="648">
      <c r="A648" s="119" t="n"/>
      <c r="B648" s="120" t="n"/>
      <c r="C648" s="117">
        <f>IF(OR(B648="",B647=""),"",B648/B647-1)</f>
        <v/>
      </c>
      <c r="D648" s="117">
        <f>IF(B648="","",IFERROR(B648/INDEX($B$2:$B$800,MATCH(DATE(YEAR(A648)-1,12,1),$A$2:$A$800,0))-1,""))</f>
        <v/>
      </c>
      <c r="E648" s="117">
        <f>IF(B648="","",IFERROR(B648/INDEX($B$2:$B$800,MATCH(DATE(YEAR(A648)-1,MONTH(A648),1),$A$2:$A$800,0))-1,""))</f>
        <v/>
      </c>
    </row>
    <row r="649">
      <c r="A649" s="119" t="n"/>
      <c r="B649" s="120" t="n"/>
      <c r="C649" s="117">
        <f>IF(OR(B649="",B648=""),"",B649/B648-1)</f>
        <v/>
      </c>
      <c r="D649" s="117">
        <f>IF(B649="","",IFERROR(B649/INDEX($B$2:$B$800,MATCH(DATE(YEAR(A649)-1,12,1),$A$2:$A$800,0))-1,""))</f>
        <v/>
      </c>
      <c r="E649" s="117">
        <f>IF(B649="","",IFERROR(B649/INDEX($B$2:$B$800,MATCH(DATE(YEAR(A649)-1,MONTH(A649),1),$A$2:$A$800,0))-1,""))</f>
        <v/>
      </c>
    </row>
    <row r="650">
      <c r="A650" s="119" t="n"/>
      <c r="B650" s="120" t="n"/>
      <c r="C650" s="117">
        <f>IF(OR(B650="",B649=""),"",B650/B649-1)</f>
        <v/>
      </c>
      <c r="D650" s="117">
        <f>IF(B650="","",IFERROR(B650/INDEX($B$2:$B$800,MATCH(DATE(YEAR(A650)-1,12,1),$A$2:$A$800,0))-1,""))</f>
        <v/>
      </c>
      <c r="E650" s="117">
        <f>IF(B650="","",IFERROR(B650/INDEX($B$2:$B$800,MATCH(DATE(YEAR(A650)-1,MONTH(A650),1),$A$2:$A$800,0))-1,""))</f>
        <v/>
      </c>
    </row>
    <row r="651">
      <c r="A651" s="119" t="n"/>
      <c r="B651" s="120" t="n"/>
      <c r="C651" s="117">
        <f>IF(OR(B651="",B650=""),"",B651/B650-1)</f>
        <v/>
      </c>
      <c r="D651" s="117">
        <f>IF(B651="","",IFERROR(B651/INDEX($B$2:$B$800,MATCH(DATE(YEAR(A651)-1,12,1),$A$2:$A$800,0))-1,""))</f>
        <v/>
      </c>
      <c r="E651" s="117">
        <f>IF(B651="","",IFERROR(B651/INDEX($B$2:$B$800,MATCH(DATE(YEAR(A651)-1,MONTH(A651),1),$A$2:$A$800,0))-1,""))</f>
        <v/>
      </c>
    </row>
    <row r="652">
      <c r="A652" s="119" t="n"/>
      <c r="B652" s="120" t="n"/>
      <c r="C652" s="117">
        <f>IF(OR(B652="",B651=""),"",B652/B651-1)</f>
        <v/>
      </c>
      <c r="D652" s="117">
        <f>IF(B652="","",IFERROR(B652/INDEX($B$2:$B$800,MATCH(DATE(YEAR(A652)-1,12,1),$A$2:$A$800,0))-1,""))</f>
        <v/>
      </c>
      <c r="E652" s="117">
        <f>IF(B652="","",IFERROR(B652/INDEX($B$2:$B$800,MATCH(DATE(YEAR(A652)-1,MONTH(A652),1),$A$2:$A$800,0))-1,""))</f>
        <v/>
      </c>
    </row>
    <row r="653">
      <c r="A653" s="119" t="n"/>
      <c r="B653" s="120" t="n"/>
      <c r="C653" s="117">
        <f>IF(OR(B653="",B652=""),"",B653/B652-1)</f>
        <v/>
      </c>
      <c r="D653" s="117">
        <f>IF(B653="","",IFERROR(B653/INDEX($B$2:$B$800,MATCH(DATE(YEAR(A653)-1,12,1),$A$2:$A$800,0))-1,""))</f>
        <v/>
      </c>
      <c r="E653" s="117">
        <f>IF(B653="","",IFERROR(B653/INDEX($B$2:$B$800,MATCH(DATE(YEAR(A653)-1,MONTH(A653),1),$A$2:$A$800,0))-1,""))</f>
        <v/>
      </c>
    </row>
    <row r="654">
      <c r="A654" s="119" t="n"/>
      <c r="B654" s="120" t="n"/>
      <c r="C654" s="117">
        <f>IF(OR(B654="",B653=""),"",B654/B653-1)</f>
        <v/>
      </c>
      <c r="D654" s="117">
        <f>IF(B654="","",IFERROR(B654/INDEX($B$2:$B$800,MATCH(DATE(YEAR(A654)-1,12,1),$A$2:$A$800,0))-1,""))</f>
        <v/>
      </c>
      <c r="E654" s="117">
        <f>IF(B654="","",IFERROR(B654/INDEX($B$2:$B$800,MATCH(DATE(YEAR(A654)-1,MONTH(A654),1),$A$2:$A$800,0))-1,""))</f>
        <v/>
      </c>
    </row>
    <row r="655">
      <c r="A655" s="119" t="n"/>
      <c r="B655" s="120" t="n"/>
      <c r="C655" s="117">
        <f>IF(OR(B655="",B654=""),"",B655/B654-1)</f>
        <v/>
      </c>
      <c r="D655" s="117">
        <f>IF(B655="","",IFERROR(B655/INDEX($B$2:$B$800,MATCH(DATE(YEAR(A655)-1,12,1),$A$2:$A$800,0))-1,""))</f>
        <v/>
      </c>
      <c r="E655" s="117">
        <f>IF(B655="","",IFERROR(B655/INDEX($B$2:$B$800,MATCH(DATE(YEAR(A655)-1,MONTH(A655),1),$A$2:$A$800,0))-1,""))</f>
        <v/>
      </c>
    </row>
    <row r="656">
      <c r="A656" s="119" t="n"/>
      <c r="B656" s="120" t="n"/>
      <c r="C656" s="117">
        <f>IF(OR(B656="",B655=""),"",B656/B655-1)</f>
        <v/>
      </c>
      <c r="D656" s="117">
        <f>IF(B656="","",IFERROR(B656/INDEX($B$2:$B$800,MATCH(DATE(YEAR(A656)-1,12,1),$A$2:$A$800,0))-1,""))</f>
        <v/>
      </c>
      <c r="E656" s="117">
        <f>IF(B656="","",IFERROR(B656/INDEX($B$2:$B$800,MATCH(DATE(YEAR(A656)-1,MONTH(A656),1),$A$2:$A$800,0))-1,""))</f>
        <v/>
      </c>
    </row>
    <row r="657">
      <c r="A657" s="119" t="n"/>
      <c r="B657" s="120" t="n"/>
      <c r="C657" s="117">
        <f>IF(OR(B657="",B656=""),"",B657/B656-1)</f>
        <v/>
      </c>
      <c r="D657" s="117">
        <f>IF(B657="","",IFERROR(B657/INDEX($B$2:$B$800,MATCH(DATE(YEAR(A657)-1,12,1),$A$2:$A$800,0))-1,""))</f>
        <v/>
      </c>
      <c r="E657" s="117">
        <f>IF(B657="","",IFERROR(B657/INDEX($B$2:$B$800,MATCH(DATE(YEAR(A657)-1,MONTH(A657),1),$A$2:$A$800,0))-1,""))</f>
        <v/>
      </c>
    </row>
    <row r="658">
      <c r="A658" s="119" t="n"/>
      <c r="B658" s="120" t="n"/>
      <c r="C658" s="117">
        <f>IF(OR(B658="",B657=""),"",B658/B657-1)</f>
        <v/>
      </c>
      <c r="D658" s="117">
        <f>IF(B658="","",IFERROR(B658/INDEX($B$2:$B$800,MATCH(DATE(YEAR(A658)-1,12,1),$A$2:$A$800,0))-1,""))</f>
        <v/>
      </c>
      <c r="E658" s="117">
        <f>IF(B658="","",IFERROR(B658/INDEX($B$2:$B$800,MATCH(DATE(YEAR(A658)-1,MONTH(A658),1),$A$2:$A$800,0))-1,""))</f>
        <v/>
      </c>
    </row>
    <row r="659">
      <c r="A659" s="119" t="n"/>
      <c r="B659" s="120" t="n"/>
      <c r="C659" s="117">
        <f>IF(OR(B659="",B658=""),"",B659/B658-1)</f>
        <v/>
      </c>
      <c r="D659" s="117">
        <f>IF(B659="","",IFERROR(B659/INDEX($B$2:$B$800,MATCH(DATE(YEAR(A659)-1,12,1),$A$2:$A$800,0))-1,""))</f>
        <v/>
      </c>
      <c r="E659" s="117">
        <f>IF(B659="","",IFERROR(B659/INDEX($B$2:$B$800,MATCH(DATE(YEAR(A659)-1,MONTH(A659),1),$A$2:$A$800,0))-1,""))</f>
        <v/>
      </c>
    </row>
    <row r="660">
      <c r="A660" s="119" t="n"/>
      <c r="B660" s="120" t="n"/>
      <c r="C660" s="117">
        <f>IF(OR(B660="",B659=""),"",B660/B659-1)</f>
        <v/>
      </c>
      <c r="D660" s="117">
        <f>IF(B660="","",IFERROR(B660/INDEX($B$2:$B$800,MATCH(DATE(YEAR(A660)-1,12,1),$A$2:$A$800,0))-1,""))</f>
        <v/>
      </c>
      <c r="E660" s="117">
        <f>IF(B660="","",IFERROR(B660/INDEX($B$2:$B$800,MATCH(DATE(YEAR(A660)-1,MONTH(A660),1),$A$2:$A$800,0))-1,""))</f>
        <v/>
      </c>
    </row>
    <row r="661">
      <c r="A661" s="119" t="n"/>
      <c r="B661" s="120" t="n"/>
      <c r="C661" s="117">
        <f>IF(OR(B661="",B660=""),"",B661/B660-1)</f>
        <v/>
      </c>
      <c r="D661" s="117">
        <f>IF(B661="","",IFERROR(B661/INDEX($B$2:$B$800,MATCH(DATE(YEAR(A661)-1,12,1),$A$2:$A$800,0))-1,""))</f>
        <v/>
      </c>
      <c r="E661" s="117">
        <f>IF(B661="","",IFERROR(B661/INDEX($B$2:$B$800,MATCH(DATE(YEAR(A661)-1,MONTH(A661),1),$A$2:$A$800,0))-1,""))</f>
        <v/>
      </c>
    </row>
    <row r="662">
      <c r="A662" s="119" t="n"/>
      <c r="B662" s="120" t="n"/>
      <c r="C662" s="117">
        <f>IF(OR(B662="",B661=""),"",B662/B661-1)</f>
        <v/>
      </c>
      <c r="D662" s="117">
        <f>IF(B662="","",IFERROR(B662/INDEX($B$2:$B$800,MATCH(DATE(YEAR(A662)-1,12,1),$A$2:$A$800,0))-1,""))</f>
        <v/>
      </c>
      <c r="E662" s="117">
        <f>IF(B662="","",IFERROR(B662/INDEX($B$2:$B$800,MATCH(DATE(YEAR(A662)-1,MONTH(A662),1),$A$2:$A$800,0))-1,""))</f>
        <v/>
      </c>
    </row>
    <row r="663">
      <c r="A663" s="119" t="n"/>
      <c r="B663" s="120" t="n"/>
      <c r="C663" s="117">
        <f>IF(OR(B663="",B662=""),"",B663/B662-1)</f>
        <v/>
      </c>
      <c r="D663" s="117">
        <f>IF(B663="","",IFERROR(B663/INDEX($B$2:$B$800,MATCH(DATE(YEAR(A663)-1,12,1),$A$2:$A$800,0))-1,""))</f>
        <v/>
      </c>
      <c r="E663" s="117">
        <f>IF(B663="","",IFERROR(B663/INDEX($B$2:$B$800,MATCH(DATE(YEAR(A663)-1,MONTH(A663),1),$A$2:$A$800,0))-1,""))</f>
        <v/>
      </c>
    </row>
    <row r="664">
      <c r="A664" s="119" t="n"/>
      <c r="B664" s="120" t="n"/>
      <c r="C664" s="117">
        <f>IF(OR(B664="",B663=""),"",B664/B663-1)</f>
        <v/>
      </c>
      <c r="D664" s="117">
        <f>IF(B664="","",IFERROR(B664/INDEX($B$2:$B$800,MATCH(DATE(YEAR(A664)-1,12,1),$A$2:$A$800,0))-1,""))</f>
        <v/>
      </c>
      <c r="E664" s="117">
        <f>IF(B664="","",IFERROR(B664/INDEX($B$2:$B$800,MATCH(DATE(YEAR(A664)-1,MONTH(A664),1),$A$2:$A$800,0))-1,""))</f>
        <v/>
      </c>
    </row>
    <row r="665">
      <c r="A665" s="119" t="n"/>
      <c r="B665" s="120" t="n"/>
      <c r="C665" s="117">
        <f>IF(OR(B665="",B664=""),"",B665/B664-1)</f>
        <v/>
      </c>
      <c r="D665" s="117">
        <f>IF(B665="","",IFERROR(B665/INDEX($B$2:$B$800,MATCH(DATE(YEAR(A665)-1,12,1),$A$2:$A$800,0))-1,""))</f>
        <v/>
      </c>
      <c r="E665" s="117">
        <f>IF(B665="","",IFERROR(B665/INDEX($B$2:$B$800,MATCH(DATE(YEAR(A665)-1,MONTH(A665),1),$A$2:$A$800,0))-1,""))</f>
        <v/>
      </c>
    </row>
    <row r="666">
      <c r="A666" s="119" t="n"/>
      <c r="B666" s="120" t="n"/>
      <c r="C666" s="117">
        <f>IF(OR(B666="",B665=""),"",B666/B665-1)</f>
        <v/>
      </c>
      <c r="D666" s="117">
        <f>IF(B666="","",IFERROR(B666/INDEX($B$2:$B$800,MATCH(DATE(YEAR(A666)-1,12,1),$A$2:$A$800,0))-1,""))</f>
        <v/>
      </c>
      <c r="E666" s="117">
        <f>IF(B666="","",IFERROR(B666/INDEX($B$2:$B$800,MATCH(DATE(YEAR(A666)-1,MONTH(A666),1),$A$2:$A$800,0))-1,""))</f>
        <v/>
      </c>
    </row>
    <row r="667">
      <c r="A667" s="119" t="n"/>
      <c r="B667" s="120" t="n"/>
      <c r="C667" s="117">
        <f>IF(OR(B667="",B666=""),"",B667/B666-1)</f>
        <v/>
      </c>
      <c r="D667" s="117">
        <f>IF(B667="","",IFERROR(B667/INDEX($B$2:$B$800,MATCH(DATE(YEAR(A667)-1,12,1),$A$2:$A$800,0))-1,""))</f>
        <v/>
      </c>
      <c r="E667" s="117">
        <f>IF(B667="","",IFERROR(B667/INDEX($B$2:$B$800,MATCH(DATE(YEAR(A667)-1,MONTH(A667),1),$A$2:$A$800,0))-1,""))</f>
        <v/>
      </c>
    </row>
    <row r="668">
      <c r="A668" s="119" t="n"/>
      <c r="B668" s="120" t="n"/>
      <c r="C668" s="117">
        <f>IF(OR(B668="",B667=""),"",B668/B667-1)</f>
        <v/>
      </c>
      <c r="D668" s="117">
        <f>IF(B668="","",IFERROR(B668/INDEX($B$2:$B$800,MATCH(DATE(YEAR(A668)-1,12,1),$A$2:$A$800,0))-1,""))</f>
        <v/>
      </c>
      <c r="E668" s="117">
        <f>IF(B668="","",IFERROR(B668/INDEX($B$2:$B$800,MATCH(DATE(YEAR(A668)-1,MONTH(A668),1),$A$2:$A$800,0))-1,""))</f>
        <v/>
      </c>
    </row>
    <row r="669">
      <c r="A669" s="119" t="n"/>
      <c r="B669" s="120" t="n"/>
      <c r="C669" s="117">
        <f>IF(OR(B669="",B668=""),"",B669/B668-1)</f>
        <v/>
      </c>
      <c r="D669" s="117">
        <f>IF(B669="","",IFERROR(B669/INDEX($B$2:$B$800,MATCH(DATE(YEAR(A669)-1,12,1),$A$2:$A$800,0))-1,""))</f>
        <v/>
      </c>
      <c r="E669" s="117">
        <f>IF(B669="","",IFERROR(B669/INDEX($B$2:$B$800,MATCH(DATE(YEAR(A669)-1,MONTH(A669),1),$A$2:$A$800,0))-1,""))</f>
        <v/>
      </c>
    </row>
    <row r="670">
      <c r="A670" s="119" t="n"/>
      <c r="B670" s="120" t="n"/>
      <c r="C670" s="117">
        <f>IF(OR(B670="",B669=""),"",B670/B669-1)</f>
        <v/>
      </c>
      <c r="D670" s="117">
        <f>IF(B670="","",IFERROR(B670/INDEX($B$2:$B$800,MATCH(DATE(YEAR(A670)-1,12,1),$A$2:$A$800,0))-1,""))</f>
        <v/>
      </c>
      <c r="E670" s="117">
        <f>IF(B670="","",IFERROR(B670/INDEX($B$2:$B$800,MATCH(DATE(YEAR(A670)-1,MONTH(A670),1),$A$2:$A$800,0))-1,""))</f>
        <v/>
      </c>
    </row>
    <row r="671">
      <c r="A671" s="119" t="n"/>
      <c r="B671" s="120" t="n"/>
      <c r="C671" s="117">
        <f>IF(OR(B671="",B670=""),"",B671/B670-1)</f>
        <v/>
      </c>
      <c r="D671" s="117">
        <f>IF(B671="","",IFERROR(B671/INDEX($B$2:$B$800,MATCH(DATE(YEAR(A671)-1,12,1),$A$2:$A$800,0))-1,""))</f>
        <v/>
      </c>
      <c r="E671" s="117">
        <f>IF(B671="","",IFERROR(B671/INDEX($B$2:$B$800,MATCH(DATE(YEAR(A671)-1,MONTH(A671),1),$A$2:$A$800,0))-1,""))</f>
        <v/>
      </c>
    </row>
    <row r="672">
      <c r="A672" s="119" t="n"/>
      <c r="B672" s="120" t="n"/>
      <c r="C672" s="117">
        <f>IF(OR(B672="",B671=""),"",B672/B671-1)</f>
        <v/>
      </c>
      <c r="D672" s="117">
        <f>IF(B672="","",IFERROR(B672/INDEX($B$2:$B$800,MATCH(DATE(YEAR(A672)-1,12,1),$A$2:$A$800,0))-1,""))</f>
        <v/>
      </c>
      <c r="E672" s="117">
        <f>IF(B672="","",IFERROR(B672/INDEX($B$2:$B$800,MATCH(DATE(YEAR(A672)-1,MONTH(A672),1),$A$2:$A$800,0))-1,""))</f>
        <v/>
      </c>
    </row>
    <row r="673">
      <c r="A673" s="119" t="n"/>
      <c r="B673" s="120" t="n"/>
      <c r="C673" s="117">
        <f>IF(OR(B673="",B672=""),"",B673/B672-1)</f>
        <v/>
      </c>
      <c r="D673" s="117">
        <f>IF(B673="","",IFERROR(B673/INDEX($B$2:$B$800,MATCH(DATE(YEAR(A673)-1,12,1),$A$2:$A$800,0))-1,""))</f>
        <v/>
      </c>
      <c r="E673" s="117">
        <f>IF(B673="","",IFERROR(B673/INDEX($B$2:$B$800,MATCH(DATE(YEAR(A673)-1,MONTH(A673),1),$A$2:$A$800,0))-1,""))</f>
        <v/>
      </c>
    </row>
    <row r="674">
      <c r="A674" s="119" t="n"/>
      <c r="B674" s="120" t="n"/>
      <c r="C674" s="117">
        <f>IF(OR(B674="",B673=""),"",B674/B673-1)</f>
        <v/>
      </c>
      <c r="D674" s="117">
        <f>IF(B674="","",IFERROR(B674/INDEX($B$2:$B$800,MATCH(DATE(YEAR(A674)-1,12,1),$A$2:$A$800,0))-1,""))</f>
        <v/>
      </c>
      <c r="E674" s="117">
        <f>IF(B674="","",IFERROR(B674/INDEX($B$2:$B$800,MATCH(DATE(YEAR(A674)-1,MONTH(A674),1),$A$2:$A$800,0))-1,""))</f>
        <v/>
      </c>
    </row>
    <row r="675">
      <c r="A675" s="119" t="n"/>
      <c r="B675" s="120" t="n"/>
      <c r="C675" s="117">
        <f>IF(OR(B675="",B674=""),"",B675/B674-1)</f>
        <v/>
      </c>
      <c r="D675" s="117">
        <f>IF(B675="","",IFERROR(B675/INDEX($B$2:$B$800,MATCH(DATE(YEAR(A675)-1,12,1),$A$2:$A$800,0))-1,""))</f>
        <v/>
      </c>
      <c r="E675" s="117">
        <f>IF(B675="","",IFERROR(B675/INDEX($B$2:$B$800,MATCH(DATE(YEAR(A675)-1,MONTH(A675),1),$A$2:$A$800,0))-1,""))</f>
        <v/>
      </c>
    </row>
    <row r="676">
      <c r="A676" s="119" t="n"/>
      <c r="B676" s="120" t="n"/>
      <c r="C676" s="117">
        <f>IF(OR(B676="",B675=""),"",B676/B675-1)</f>
        <v/>
      </c>
      <c r="D676" s="117">
        <f>IF(B676="","",IFERROR(B676/INDEX($B$2:$B$800,MATCH(DATE(YEAR(A676)-1,12,1),$A$2:$A$800,0))-1,""))</f>
        <v/>
      </c>
      <c r="E676" s="117">
        <f>IF(B676="","",IFERROR(B676/INDEX($B$2:$B$800,MATCH(DATE(YEAR(A676)-1,MONTH(A676),1),$A$2:$A$800,0))-1,""))</f>
        <v/>
      </c>
    </row>
    <row r="677">
      <c r="A677" s="119" t="n"/>
      <c r="B677" s="120" t="n"/>
      <c r="C677" s="117">
        <f>IF(OR(B677="",B676=""),"",B677/B676-1)</f>
        <v/>
      </c>
      <c r="D677" s="117">
        <f>IF(B677="","",IFERROR(B677/INDEX($B$2:$B$800,MATCH(DATE(YEAR(A677)-1,12,1),$A$2:$A$800,0))-1,""))</f>
        <v/>
      </c>
      <c r="E677" s="117">
        <f>IF(B677="","",IFERROR(B677/INDEX($B$2:$B$800,MATCH(DATE(YEAR(A677)-1,MONTH(A677),1),$A$2:$A$800,0))-1,""))</f>
        <v/>
      </c>
    </row>
    <row r="678">
      <c r="A678" s="119" t="n"/>
      <c r="B678" s="120" t="n"/>
      <c r="C678" s="117">
        <f>IF(OR(B678="",B677=""),"",B678/B677-1)</f>
        <v/>
      </c>
      <c r="D678" s="117">
        <f>IF(B678="","",IFERROR(B678/INDEX($B$2:$B$800,MATCH(DATE(YEAR(A678)-1,12,1),$A$2:$A$800,0))-1,""))</f>
        <v/>
      </c>
      <c r="E678" s="117">
        <f>IF(B678="","",IFERROR(B678/INDEX($B$2:$B$800,MATCH(DATE(YEAR(A678)-1,MONTH(A678),1),$A$2:$A$800,0))-1,""))</f>
        <v/>
      </c>
    </row>
    <row r="679">
      <c r="A679" s="119" t="n"/>
      <c r="B679" s="120" t="n"/>
      <c r="C679" s="117">
        <f>IF(OR(B679="",B678=""),"",B679/B678-1)</f>
        <v/>
      </c>
      <c r="D679" s="117">
        <f>IF(B679="","",IFERROR(B679/INDEX($B$2:$B$800,MATCH(DATE(YEAR(A679)-1,12,1),$A$2:$A$800,0))-1,""))</f>
        <v/>
      </c>
      <c r="E679" s="117">
        <f>IF(B679="","",IFERROR(B679/INDEX($B$2:$B$800,MATCH(DATE(YEAR(A679)-1,MONTH(A679),1),$A$2:$A$800,0))-1,""))</f>
        <v/>
      </c>
    </row>
    <row r="680">
      <c r="A680" s="119" t="n"/>
      <c r="B680" s="120" t="n"/>
      <c r="C680" s="117">
        <f>IF(OR(B680="",B679=""),"",B680/B679-1)</f>
        <v/>
      </c>
      <c r="D680" s="117">
        <f>IF(B680="","",IFERROR(B680/INDEX($B$2:$B$800,MATCH(DATE(YEAR(A680)-1,12,1),$A$2:$A$800,0))-1,""))</f>
        <v/>
      </c>
      <c r="E680" s="117">
        <f>IF(B680="","",IFERROR(B680/INDEX($B$2:$B$800,MATCH(DATE(YEAR(A680)-1,MONTH(A680),1),$A$2:$A$800,0))-1,""))</f>
        <v/>
      </c>
    </row>
    <row r="681">
      <c r="A681" s="119" t="n"/>
      <c r="B681" s="120" t="n"/>
      <c r="C681" s="117">
        <f>IF(OR(B681="",B680=""),"",B681/B680-1)</f>
        <v/>
      </c>
      <c r="D681" s="117">
        <f>IF(B681="","",IFERROR(B681/INDEX($B$2:$B$800,MATCH(DATE(YEAR(A681)-1,12,1),$A$2:$A$800,0))-1,""))</f>
        <v/>
      </c>
      <c r="E681" s="117">
        <f>IF(B681="","",IFERROR(B681/INDEX($B$2:$B$800,MATCH(DATE(YEAR(A681)-1,MONTH(A681),1),$A$2:$A$800,0))-1,""))</f>
        <v/>
      </c>
    </row>
    <row r="682">
      <c r="A682" s="119" t="n"/>
      <c r="B682" s="120" t="n"/>
      <c r="C682" s="117">
        <f>IF(OR(B682="",B681=""),"",B682/B681-1)</f>
        <v/>
      </c>
      <c r="D682" s="117">
        <f>IF(B682="","",IFERROR(B682/INDEX($B$2:$B$800,MATCH(DATE(YEAR(A682)-1,12,1),$A$2:$A$800,0))-1,""))</f>
        <v/>
      </c>
      <c r="E682" s="117">
        <f>IF(B682="","",IFERROR(B682/INDEX($B$2:$B$800,MATCH(DATE(YEAR(A682)-1,MONTH(A682),1),$A$2:$A$800,0))-1,""))</f>
        <v/>
      </c>
    </row>
    <row r="683">
      <c r="A683" s="119" t="n"/>
      <c r="B683" s="120" t="n"/>
      <c r="C683" s="117">
        <f>IF(OR(B683="",B682=""),"",B683/B682-1)</f>
        <v/>
      </c>
      <c r="D683" s="117">
        <f>IF(B683="","",IFERROR(B683/INDEX($B$2:$B$800,MATCH(DATE(YEAR(A683)-1,12,1),$A$2:$A$800,0))-1,""))</f>
        <v/>
      </c>
      <c r="E683" s="117">
        <f>IF(B683="","",IFERROR(B683/INDEX($B$2:$B$800,MATCH(DATE(YEAR(A683)-1,MONTH(A683),1),$A$2:$A$800,0))-1,""))</f>
        <v/>
      </c>
    </row>
    <row r="684">
      <c r="A684" s="119" t="n"/>
      <c r="B684" s="120" t="n"/>
      <c r="C684" s="117">
        <f>IF(OR(B684="",B683=""),"",B684/B683-1)</f>
        <v/>
      </c>
      <c r="D684" s="117">
        <f>IF(B684="","",IFERROR(B684/INDEX($B$2:$B$800,MATCH(DATE(YEAR(A684)-1,12,1),$A$2:$A$800,0))-1,""))</f>
        <v/>
      </c>
      <c r="E684" s="117">
        <f>IF(B684="","",IFERROR(B684/INDEX($B$2:$B$800,MATCH(DATE(YEAR(A684)-1,MONTH(A684),1),$A$2:$A$800,0))-1,""))</f>
        <v/>
      </c>
    </row>
    <row r="685">
      <c r="A685" s="119" t="n"/>
      <c r="B685" s="120" t="n"/>
      <c r="C685" s="117">
        <f>IF(OR(B685="",B684=""),"",B685/B684-1)</f>
        <v/>
      </c>
      <c r="D685" s="117">
        <f>IF(B685="","",IFERROR(B685/INDEX($B$2:$B$800,MATCH(DATE(YEAR(A685)-1,12,1),$A$2:$A$800,0))-1,""))</f>
        <v/>
      </c>
      <c r="E685" s="117">
        <f>IF(B685="","",IFERROR(B685/INDEX($B$2:$B$800,MATCH(DATE(YEAR(A685)-1,MONTH(A685),1),$A$2:$A$800,0))-1,""))</f>
        <v/>
      </c>
    </row>
    <row r="686">
      <c r="A686" s="119" t="n"/>
      <c r="B686" s="120" t="n"/>
      <c r="C686" s="117">
        <f>IF(OR(B686="",B685=""),"",B686/B685-1)</f>
        <v/>
      </c>
      <c r="D686" s="117">
        <f>IF(B686="","",IFERROR(B686/INDEX($B$2:$B$800,MATCH(DATE(YEAR(A686)-1,12,1),$A$2:$A$800,0))-1,""))</f>
        <v/>
      </c>
      <c r="E686" s="117">
        <f>IF(B686="","",IFERROR(B686/INDEX($B$2:$B$800,MATCH(DATE(YEAR(A686)-1,MONTH(A686),1),$A$2:$A$800,0))-1,""))</f>
        <v/>
      </c>
    </row>
    <row r="687">
      <c r="A687" s="119" t="n"/>
      <c r="B687" s="120" t="n"/>
      <c r="C687" s="117">
        <f>IF(OR(B687="",B686=""),"",B687/B686-1)</f>
        <v/>
      </c>
      <c r="D687" s="117">
        <f>IF(B687="","",IFERROR(B687/INDEX($B$2:$B$800,MATCH(DATE(YEAR(A687)-1,12,1),$A$2:$A$800,0))-1,""))</f>
        <v/>
      </c>
      <c r="E687" s="117">
        <f>IF(B687="","",IFERROR(B687/INDEX($B$2:$B$800,MATCH(DATE(YEAR(A687)-1,MONTH(A687),1),$A$2:$A$800,0))-1,""))</f>
        <v/>
      </c>
    </row>
    <row r="688">
      <c r="A688" s="119" t="n"/>
      <c r="B688" s="120" t="n"/>
      <c r="C688" s="117">
        <f>IF(OR(B688="",B687=""),"",B688/B687-1)</f>
        <v/>
      </c>
      <c r="D688" s="117">
        <f>IF(B688="","",IFERROR(B688/INDEX($B$2:$B$800,MATCH(DATE(YEAR(A688)-1,12,1),$A$2:$A$800,0))-1,""))</f>
        <v/>
      </c>
      <c r="E688" s="117">
        <f>IF(B688="","",IFERROR(B688/INDEX($B$2:$B$800,MATCH(DATE(YEAR(A688)-1,MONTH(A688),1),$A$2:$A$800,0))-1,""))</f>
        <v/>
      </c>
    </row>
    <row r="689">
      <c r="A689" s="119" t="n"/>
      <c r="B689" s="120" t="n"/>
      <c r="C689" s="117">
        <f>IF(OR(B689="",B688=""),"",B689/B688-1)</f>
        <v/>
      </c>
      <c r="D689" s="117">
        <f>IF(B689="","",IFERROR(B689/INDEX($B$2:$B$800,MATCH(DATE(YEAR(A689)-1,12,1),$A$2:$A$800,0))-1,""))</f>
        <v/>
      </c>
      <c r="E689" s="117">
        <f>IF(B689="","",IFERROR(B689/INDEX($B$2:$B$800,MATCH(DATE(YEAR(A689)-1,MONTH(A689),1),$A$2:$A$800,0))-1,""))</f>
        <v/>
      </c>
    </row>
    <row r="690">
      <c r="A690" s="119" t="n"/>
      <c r="B690" s="120" t="n"/>
      <c r="C690" s="117">
        <f>IF(OR(B690="",B689=""),"",B690/B689-1)</f>
        <v/>
      </c>
      <c r="D690" s="117">
        <f>IF(B690="","",IFERROR(B690/INDEX($B$2:$B$800,MATCH(DATE(YEAR(A690)-1,12,1),$A$2:$A$800,0))-1,""))</f>
        <v/>
      </c>
      <c r="E690" s="117">
        <f>IF(B690="","",IFERROR(B690/INDEX($B$2:$B$800,MATCH(DATE(YEAR(A690)-1,MONTH(A690),1),$A$2:$A$800,0))-1,""))</f>
        <v/>
      </c>
    </row>
    <row r="691">
      <c r="A691" s="119" t="n"/>
      <c r="B691" s="120" t="n"/>
      <c r="C691" s="117">
        <f>IF(OR(B691="",B690=""),"",B691/B690-1)</f>
        <v/>
      </c>
      <c r="D691" s="117">
        <f>IF(B691="","",IFERROR(B691/INDEX($B$2:$B$800,MATCH(DATE(YEAR(A691)-1,12,1),$A$2:$A$800,0))-1,""))</f>
        <v/>
      </c>
      <c r="E691" s="117">
        <f>IF(B691="","",IFERROR(B691/INDEX($B$2:$B$800,MATCH(DATE(YEAR(A691)-1,MONTH(A691),1),$A$2:$A$800,0))-1,""))</f>
        <v/>
      </c>
    </row>
    <row r="692">
      <c r="A692" s="119" t="n"/>
      <c r="B692" s="120" t="n"/>
      <c r="C692" s="117">
        <f>IF(OR(B692="",B691=""),"",B692/B691-1)</f>
        <v/>
      </c>
      <c r="D692" s="117">
        <f>IF(B692="","",IFERROR(B692/INDEX($B$2:$B$800,MATCH(DATE(YEAR(A692)-1,12,1),$A$2:$A$800,0))-1,""))</f>
        <v/>
      </c>
      <c r="E692" s="117">
        <f>IF(B692="","",IFERROR(B692/INDEX($B$2:$B$800,MATCH(DATE(YEAR(A692)-1,MONTH(A692),1),$A$2:$A$800,0))-1,""))</f>
        <v/>
      </c>
    </row>
    <row r="693">
      <c r="A693" s="119" t="n"/>
      <c r="B693" s="120" t="n"/>
      <c r="C693" s="117">
        <f>IF(OR(B693="",B692=""),"",B693/B692-1)</f>
        <v/>
      </c>
      <c r="D693" s="117">
        <f>IF(B693="","",IFERROR(B693/INDEX($B$2:$B$800,MATCH(DATE(YEAR(A693)-1,12,1),$A$2:$A$800,0))-1,""))</f>
        <v/>
      </c>
      <c r="E693" s="117">
        <f>IF(B693="","",IFERROR(B693/INDEX($B$2:$B$800,MATCH(DATE(YEAR(A693)-1,MONTH(A693),1),$A$2:$A$800,0))-1,""))</f>
        <v/>
      </c>
    </row>
    <row r="694">
      <c r="A694" s="119" t="n"/>
      <c r="B694" s="120" t="n"/>
      <c r="C694" s="117">
        <f>IF(OR(B694="",B693=""),"",B694/B693-1)</f>
        <v/>
      </c>
      <c r="D694" s="117">
        <f>IF(B694="","",IFERROR(B694/INDEX($B$2:$B$800,MATCH(DATE(YEAR(A694)-1,12,1),$A$2:$A$800,0))-1,""))</f>
        <v/>
      </c>
      <c r="E694" s="117">
        <f>IF(B694="","",IFERROR(B694/INDEX($B$2:$B$800,MATCH(DATE(YEAR(A694)-1,MONTH(A694),1),$A$2:$A$800,0))-1,""))</f>
        <v/>
      </c>
    </row>
    <row r="695">
      <c r="A695" s="119" t="n"/>
      <c r="B695" s="120" t="n"/>
      <c r="C695" s="117">
        <f>IF(OR(B695="",B694=""),"",B695/B694-1)</f>
        <v/>
      </c>
      <c r="D695" s="117">
        <f>IF(B695="","",IFERROR(B695/INDEX($B$2:$B$800,MATCH(DATE(YEAR(A695)-1,12,1),$A$2:$A$800,0))-1,""))</f>
        <v/>
      </c>
      <c r="E695" s="117">
        <f>IF(B695="","",IFERROR(B695/INDEX($B$2:$B$800,MATCH(DATE(YEAR(A695)-1,MONTH(A695),1),$A$2:$A$800,0))-1,""))</f>
        <v/>
      </c>
    </row>
    <row r="696">
      <c r="A696" s="119" t="n"/>
      <c r="B696" s="120" t="n"/>
      <c r="C696" s="117">
        <f>IF(OR(B696="",B695=""),"",B696/B695-1)</f>
        <v/>
      </c>
      <c r="D696" s="117">
        <f>IF(B696="","",IFERROR(B696/INDEX($B$2:$B$800,MATCH(DATE(YEAR(A696)-1,12,1),$A$2:$A$800,0))-1,""))</f>
        <v/>
      </c>
      <c r="E696" s="117">
        <f>IF(B696="","",IFERROR(B696/INDEX($B$2:$B$800,MATCH(DATE(YEAR(A696)-1,MONTH(A696),1),$A$2:$A$800,0))-1,""))</f>
        <v/>
      </c>
    </row>
    <row r="697">
      <c r="A697" s="119" t="n"/>
      <c r="B697" s="120" t="n"/>
      <c r="C697" s="117">
        <f>IF(OR(B697="",B696=""),"",B697/B696-1)</f>
        <v/>
      </c>
      <c r="D697" s="117">
        <f>IF(B697="","",IFERROR(B697/INDEX($B$2:$B$800,MATCH(DATE(YEAR(A697)-1,12,1),$A$2:$A$800,0))-1,""))</f>
        <v/>
      </c>
      <c r="E697" s="117">
        <f>IF(B697="","",IFERROR(B697/INDEX($B$2:$B$800,MATCH(DATE(YEAR(A697)-1,MONTH(A697),1),$A$2:$A$800,0))-1,""))</f>
        <v/>
      </c>
    </row>
    <row r="698">
      <c r="A698" s="119" t="n"/>
      <c r="B698" s="120" t="n"/>
      <c r="C698" s="117">
        <f>IF(OR(B698="",B697=""),"",B698/B697-1)</f>
        <v/>
      </c>
      <c r="D698" s="117">
        <f>IF(B698="","",IFERROR(B698/INDEX($B$2:$B$800,MATCH(DATE(YEAR(A698)-1,12,1),$A$2:$A$800,0))-1,""))</f>
        <v/>
      </c>
      <c r="E698" s="117">
        <f>IF(B698="","",IFERROR(B698/INDEX($B$2:$B$800,MATCH(DATE(YEAR(A698)-1,MONTH(A698),1),$A$2:$A$800,0))-1,""))</f>
        <v/>
      </c>
    </row>
    <row r="699">
      <c r="A699" s="119" t="n"/>
      <c r="B699" s="120" t="n"/>
      <c r="C699" s="117">
        <f>IF(OR(B699="",B698=""),"",B699/B698-1)</f>
        <v/>
      </c>
      <c r="D699" s="117">
        <f>IF(B699="","",IFERROR(B699/INDEX($B$2:$B$800,MATCH(DATE(YEAR(A699)-1,12,1),$A$2:$A$800,0))-1,""))</f>
        <v/>
      </c>
      <c r="E699" s="117">
        <f>IF(B699="","",IFERROR(B699/INDEX($B$2:$B$800,MATCH(DATE(YEAR(A699)-1,MONTH(A699),1),$A$2:$A$800,0))-1,""))</f>
        <v/>
      </c>
    </row>
    <row r="700">
      <c r="A700" s="119" t="n"/>
      <c r="B700" s="120" t="n"/>
      <c r="C700" s="117">
        <f>IF(OR(B700="",B699=""),"",B700/B699-1)</f>
        <v/>
      </c>
      <c r="D700" s="117">
        <f>IF(B700="","",IFERROR(B700/INDEX($B$2:$B$800,MATCH(DATE(YEAR(A700)-1,12,1),$A$2:$A$800,0))-1,""))</f>
        <v/>
      </c>
      <c r="E700" s="117">
        <f>IF(B700="","",IFERROR(B700/INDEX($B$2:$B$800,MATCH(DATE(YEAR(A700)-1,MONTH(A700),1),$A$2:$A$800,0))-1,""))</f>
        <v/>
      </c>
    </row>
    <row r="701">
      <c r="A701" s="119" t="n"/>
      <c r="B701" s="120" t="n"/>
      <c r="C701" s="117">
        <f>IF(OR(B701="",B700=""),"",B701/B700-1)</f>
        <v/>
      </c>
      <c r="D701" s="117">
        <f>IF(B701="","",IFERROR(B701/INDEX($B$2:$B$800,MATCH(DATE(YEAR(A701)-1,12,1),$A$2:$A$800,0))-1,""))</f>
        <v/>
      </c>
      <c r="E701" s="117">
        <f>IF(B701="","",IFERROR(B701/INDEX($B$2:$B$800,MATCH(DATE(YEAR(A701)-1,MONTH(A701),1),$A$2:$A$800,0))-1,""))</f>
        <v/>
      </c>
    </row>
    <row r="702">
      <c r="A702" s="119" t="n"/>
      <c r="B702" s="120" t="n"/>
      <c r="C702" s="117">
        <f>IF(OR(B702="",B701=""),"",B702/B701-1)</f>
        <v/>
      </c>
      <c r="D702" s="117">
        <f>IF(B702="","",IFERROR(B702/INDEX($B$2:$B$800,MATCH(DATE(YEAR(A702)-1,12,1),$A$2:$A$800,0))-1,""))</f>
        <v/>
      </c>
      <c r="E702" s="117">
        <f>IF(B702="","",IFERROR(B702/INDEX($B$2:$B$800,MATCH(DATE(YEAR(A702)-1,MONTH(A702),1),$A$2:$A$800,0))-1,""))</f>
        <v/>
      </c>
    </row>
    <row r="703">
      <c r="A703" s="119" t="n"/>
      <c r="B703" s="120" t="n"/>
      <c r="C703" s="117">
        <f>IF(OR(B703="",B702=""),"",B703/B702-1)</f>
        <v/>
      </c>
      <c r="D703" s="117">
        <f>IF(B703="","",IFERROR(B703/INDEX($B$2:$B$800,MATCH(DATE(YEAR(A703)-1,12,1),$A$2:$A$800,0))-1,""))</f>
        <v/>
      </c>
      <c r="E703" s="117">
        <f>IF(B703="","",IFERROR(B703/INDEX($B$2:$B$800,MATCH(DATE(YEAR(A703)-1,MONTH(A703),1),$A$2:$A$800,0))-1,""))</f>
        <v/>
      </c>
    </row>
    <row r="704">
      <c r="A704" s="119" t="n"/>
      <c r="B704" s="120" t="n"/>
      <c r="C704" s="117">
        <f>IF(OR(B704="",B703=""),"",B704/B703-1)</f>
        <v/>
      </c>
      <c r="D704" s="117">
        <f>IF(B704="","",IFERROR(B704/INDEX($B$2:$B$800,MATCH(DATE(YEAR(A704)-1,12,1),$A$2:$A$800,0))-1,""))</f>
        <v/>
      </c>
      <c r="E704" s="117">
        <f>IF(B704="","",IFERROR(B704/INDEX($B$2:$B$800,MATCH(DATE(YEAR(A704)-1,MONTH(A704),1),$A$2:$A$800,0))-1,""))</f>
        <v/>
      </c>
    </row>
    <row r="705">
      <c r="A705" s="119" t="n"/>
      <c r="B705" s="120" t="n"/>
      <c r="C705" s="117">
        <f>IF(OR(B705="",B704=""),"",B705/B704-1)</f>
        <v/>
      </c>
      <c r="D705" s="117">
        <f>IF(B705="","",IFERROR(B705/INDEX($B$2:$B$800,MATCH(DATE(YEAR(A705)-1,12,1),$A$2:$A$800,0))-1,""))</f>
        <v/>
      </c>
      <c r="E705" s="117">
        <f>IF(B705="","",IFERROR(B705/INDEX($B$2:$B$800,MATCH(DATE(YEAR(A705)-1,MONTH(A705),1),$A$2:$A$800,0))-1,""))</f>
        <v/>
      </c>
    </row>
    <row r="706">
      <c r="A706" s="119" t="n"/>
      <c r="B706" s="120" t="n"/>
      <c r="C706" s="117">
        <f>IF(OR(B706="",B705=""),"",B706/B705-1)</f>
        <v/>
      </c>
      <c r="D706" s="117">
        <f>IF(B706="","",IFERROR(B706/INDEX($B$2:$B$800,MATCH(DATE(YEAR(A706)-1,12,1),$A$2:$A$800,0))-1,""))</f>
        <v/>
      </c>
      <c r="E706" s="117">
        <f>IF(B706="","",IFERROR(B706/INDEX($B$2:$B$800,MATCH(DATE(YEAR(A706)-1,MONTH(A706),1),$A$2:$A$800,0))-1,""))</f>
        <v/>
      </c>
    </row>
    <row r="707">
      <c r="A707" s="119" t="n"/>
      <c r="B707" s="120" t="n"/>
      <c r="C707" s="117">
        <f>IF(OR(B707="",B706=""),"",B707/B706-1)</f>
        <v/>
      </c>
      <c r="D707" s="117">
        <f>IF(B707="","",IFERROR(B707/INDEX($B$2:$B$800,MATCH(DATE(YEAR(A707)-1,12,1),$A$2:$A$800,0))-1,""))</f>
        <v/>
      </c>
      <c r="E707" s="117">
        <f>IF(B707="","",IFERROR(B707/INDEX($B$2:$B$800,MATCH(DATE(YEAR(A707)-1,MONTH(A707),1),$A$2:$A$800,0))-1,""))</f>
        <v/>
      </c>
    </row>
    <row r="708">
      <c r="A708" s="119" t="n"/>
      <c r="B708" s="120" t="n"/>
      <c r="C708" s="117">
        <f>IF(OR(B708="",B707=""),"",B708/B707-1)</f>
        <v/>
      </c>
      <c r="D708" s="117">
        <f>IF(B708="","",IFERROR(B708/INDEX($B$2:$B$800,MATCH(DATE(YEAR(A708)-1,12,1),$A$2:$A$800,0))-1,""))</f>
        <v/>
      </c>
      <c r="E708" s="117">
        <f>IF(B708="","",IFERROR(B708/INDEX($B$2:$B$800,MATCH(DATE(YEAR(A708)-1,MONTH(A708),1),$A$2:$A$800,0))-1,""))</f>
        <v/>
      </c>
    </row>
    <row r="709">
      <c r="A709" s="119" t="n"/>
      <c r="B709" s="120" t="n"/>
      <c r="C709" s="117">
        <f>IF(OR(B709="",B708=""),"",B709/B708-1)</f>
        <v/>
      </c>
      <c r="D709" s="117">
        <f>IF(B709="","",IFERROR(B709/INDEX($B$2:$B$800,MATCH(DATE(YEAR(A709)-1,12,1),$A$2:$A$800,0))-1,""))</f>
        <v/>
      </c>
      <c r="E709" s="117">
        <f>IF(B709="","",IFERROR(B709/INDEX($B$2:$B$800,MATCH(DATE(YEAR(A709)-1,MONTH(A709),1),$A$2:$A$800,0))-1,""))</f>
        <v/>
      </c>
    </row>
    <row r="710">
      <c r="A710" s="119" t="n"/>
      <c r="B710" s="120" t="n"/>
      <c r="C710" s="117">
        <f>IF(OR(B710="",B709=""),"",B710/B709-1)</f>
        <v/>
      </c>
      <c r="D710" s="117">
        <f>IF(B710="","",IFERROR(B710/INDEX($B$2:$B$800,MATCH(DATE(YEAR(A710)-1,12,1),$A$2:$A$800,0))-1,""))</f>
        <v/>
      </c>
      <c r="E710" s="117">
        <f>IF(B710="","",IFERROR(B710/INDEX($B$2:$B$800,MATCH(DATE(YEAR(A710)-1,MONTH(A710),1),$A$2:$A$800,0))-1,""))</f>
        <v/>
      </c>
    </row>
    <row r="711">
      <c r="A711" s="119" t="n"/>
      <c r="B711" s="120" t="n"/>
      <c r="C711" s="117">
        <f>IF(OR(B711="",B710=""),"",B711/B710-1)</f>
        <v/>
      </c>
      <c r="D711" s="117">
        <f>IF(B711="","",IFERROR(B711/INDEX($B$2:$B$800,MATCH(DATE(YEAR(A711)-1,12,1),$A$2:$A$800,0))-1,""))</f>
        <v/>
      </c>
      <c r="E711" s="117">
        <f>IF(B711="","",IFERROR(B711/INDEX($B$2:$B$800,MATCH(DATE(YEAR(A711)-1,MONTH(A711),1),$A$2:$A$800,0))-1,""))</f>
        <v/>
      </c>
    </row>
    <row r="712">
      <c r="A712" s="119" t="n"/>
      <c r="B712" s="120" t="n"/>
      <c r="C712" s="117">
        <f>IF(OR(B712="",B711=""),"",B712/B711-1)</f>
        <v/>
      </c>
      <c r="D712" s="117">
        <f>IF(B712="","",IFERROR(B712/INDEX($B$2:$B$800,MATCH(DATE(YEAR(A712)-1,12,1),$A$2:$A$800,0))-1,""))</f>
        <v/>
      </c>
      <c r="E712" s="117">
        <f>IF(B712="","",IFERROR(B712/INDEX($B$2:$B$800,MATCH(DATE(YEAR(A712)-1,MONTH(A712),1),$A$2:$A$800,0))-1,""))</f>
        <v/>
      </c>
    </row>
    <row r="713">
      <c r="A713" s="119" t="n"/>
      <c r="B713" s="120" t="n"/>
      <c r="C713" s="117">
        <f>IF(OR(B713="",B712=""),"",B713/B712-1)</f>
        <v/>
      </c>
      <c r="D713" s="117">
        <f>IF(B713="","",IFERROR(B713/INDEX($B$2:$B$800,MATCH(DATE(YEAR(A713)-1,12,1),$A$2:$A$800,0))-1,""))</f>
        <v/>
      </c>
      <c r="E713" s="117">
        <f>IF(B713="","",IFERROR(B713/INDEX($B$2:$B$800,MATCH(DATE(YEAR(A713)-1,MONTH(A713),1),$A$2:$A$800,0))-1,""))</f>
        <v/>
      </c>
    </row>
    <row r="714">
      <c r="A714" s="119" t="n"/>
      <c r="B714" s="120" t="n"/>
      <c r="C714" s="117">
        <f>IF(OR(B714="",B713=""),"",B714/B713-1)</f>
        <v/>
      </c>
      <c r="D714" s="117">
        <f>IF(B714="","",IFERROR(B714/INDEX($B$2:$B$800,MATCH(DATE(YEAR(A714)-1,12,1),$A$2:$A$800,0))-1,""))</f>
        <v/>
      </c>
      <c r="E714" s="117">
        <f>IF(B714="","",IFERROR(B714/INDEX($B$2:$B$800,MATCH(DATE(YEAR(A714)-1,MONTH(A714),1),$A$2:$A$800,0))-1,""))</f>
        <v/>
      </c>
    </row>
    <row r="715">
      <c r="A715" s="119" t="n"/>
      <c r="B715" s="120" t="n"/>
      <c r="C715" s="117">
        <f>IF(OR(B715="",B714=""),"",B715/B714-1)</f>
        <v/>
      </c>
      <c r="D715" s="117">
        <f>IF(B715="","",IFERROR(B715/INDEX($B$2:$B$800,MATCH(DATE(YEAR(A715)-1,12,1),$A$2:$A$800,0))-1,""))</f>
        <v/>
      </c>
      <c r="E715" s="117">
        <f>IF(B715="","",IFERROR(B715/INDEX($B$2:$B$800,MATCH(DATE(YEAR(A715)-1,MONTH(A715),1),$A$2:$A$800,0))-1,""))</f>
        <v/>
      </c>
    </row>
    <row r="716">
      <c r="A716" s="119" t="n"/>
      <c r="B716" s="120" t="n"/>
      <c r="C716" s="117">
        <f>IF(OR(B716="",B715=""),"",B716/B715-1)</f>
        <v/>
      </c>
      <c r="D716" s="117">
        <f>IF(B716="","",IFERROR(B716/INDEX($B$2:$B$800,MATCH(DATE(YEAR(A716)-1,12,1),$A$2:$A$800,0))-1,""))</f>
        <v/>
      </c>
      <c r="E716" s="117">
        <f>IF(B716="","",IFERROR(B716/INDEX($B$2:$B$800,MATCH(DATE(YEAR(A716)-1,MONTH(A716),1),$A$2:$A$800,0))-1,""))</f>
        <v/>
      </c>
    </row>
    <row r="717">
      <c r="A717" s="119" t="n"/>
      <c r="B717" s="120" t="n"/>
      <c r="C717" s="117">
        <f>IF(OR(B717="",B716=""),"",B717/B716-1)</f>
        <v/>
      </c>
      <c r="D717" s="117">
        <f>IF(B717="","",IFERROR(B717/INDEX($B$2:$B$800,MATCH(DATE(YEAR(A717)-1,12,1),$A$2:$A$800,0))-1,""))</f>
        <v/>
      </c>
      <c r="E717" s="117">
        <f>IF(B717="","",IFERROR(B717/INDEX($B$2:$B$800,MATCH(DATE(YEAR(A717)-1,MONTH(A717),1),$A$2:$A$800,0))-1,""))</f>
        <v/>
      </c>
    </row>
    <row r="718">
      <c r="A718" s="119" t="n"/>
      <c r="B718" s="120" t="n"/>
      <c r="C718" s="117">
        <f>IF(OR(B718="",B717=""),"",B718/B717-1)</f>
        <v/>
      </c>
      <c r="D718" s="117">
        <f>IF(B718="","",IFERROR(B718/INDEX($B$2:$B$800,MATCH(DATE(YEAR(A718)-1,12,1),$A$2:$A$800,0))-1,""))</f>
        <v/>
      </c>
      <c r="E718" s="117">
        <f>IF(B718="","",IFERROR(B718/INDEX($B$2:$B$800,MATCH(DATE(YEAR(A718)-1,MONTH(A718),1),$A$2:$A$800,0))-1,""))</f>
        <v/>
      </c>
    </row>
    <row r="719">
      <c r="A719" s="119" t="n"/>
      <c r="B719" s="120" t="n"/>
      <c r="C719" s="117">
        <f>IF(OR(B719="",B718=""),"",B719/B718-1)</f>
        <v/>
      </c>
      <c r="D719" s="117">
        <f>IF(B719="","",IFERROR(B719/INDEX($B$2:$B$800,MATCH(DATE(YEAR(A719)-1,12,1),$A$2:$A$800,0))-1,""))</f>
        <v/>
      </c>
      <c r="E719" s="117">
        <f>IF(B719="","",IFERROR(B719/INDEX($B$2:$B$800,MATCH(DATE(YEAR(A719)-1,MONTH(A719),1),$A$2:$A$800,0))-1,""))</f>
        <v/>
      </c>
    </row>
    <row r="720">
      <c r="A720" s="119" t="n"/>
      <c r="B720" s="120" t="n"/>
      <c r="C720" s="117">
        <f>IF(OR(B720="",B719=""),"",B720/B719-1)</f>
        <v/>
      </c>
      <c r="D720" s="117">
        <f>IF(B720="","",IFERROR(B720/INDEX($B$2:$B$800,MATCH(DATE(YEAR(A720)-1,12,1),$A$2:$A$800,0))-1,""))</f>
        <v/>
      </c>
      <c r="E720" s="117">
        <f>IF(B720="","",IFERROR(B720/INDEX($B$2:$B$800,MATCH(DATE(YEAR(A720)-1,MONTH(A720),1),$A$2:$A$800,0))-1,""))</f>
        <v/>
      </c>
    </row>
    <row r="721">
      <c r="A721" s="119" t="n"/>
      <c r="B721" s="120" t="n"/>
      <c r="C721" s="117">
        <f>IF(OR(B721="",B720=""),"",B721/B720-1)</f>
        <v/>
      </c>
      <c r="D721" s="117">
        <f>IF(B721="","",IFERROR(B721/INDEX($B$2:$B$800,MATCH(DATE(YEAR(A721)-1,12,1),$A$2:$A$800,0))-1,""))</f>
        <v/>
      </c>
      <c r="E721" s="117">
        <f>IF(B721="","",IFERROR(B721/INDEX($B$2:$B$800,MATCH(DATE(YEAR(A721)-1,MONTH(A721),1),$A$2:$A$800,0))-1,""))</f>
        <v/>
      </c>
    </row>
    <row r="722">
      <c r="A722" s="119" t="n"/>
      <c r="B722" s="120" t="n"/>
      <c r="C722" s="117">
        <f>IF(OR(B722="",B721=""),"",B722/B721-1)</f>
        <v/>
      </c>
      <c r="D722" s="117">
        <f>IF(B722="","",IFERROR(B722/INDEX($B$2:$B$800,MATCH(DATE(YEAR(A722)-1,12,1),$A$2:$A$800,0))-1,""))</f>
        <v/>
      </c>
      <c r="E722" s="117">
        <f>IF(B722="","",IFERROR(B722/INDEX($B$2:$B$800,MATCH(DATE(YEAR(A722)-1,MONTH(A722),1),$A$2:$A$800,0))-1,""))</f>
        <v/>
      </c>
    </row>
    <row r="723">
      <c r="A723" s="119" t="n"/>
      <c r="B723" s="120" t="n"/>
      <c r="C723" s="117">
        <f>IF(OR(B723="",B722=""),"",B723/B722-1)</f>
        <v/>
      </c>
      <c r="D723" s="117">
        <f>IF(B723="","",IFERROR(B723/INDEX($B$2:$B$800,MATCH(DATE(YEAR(A723)-1,12,1),$A$2:$A$800,0))-1,""))</f>
        <v/>
      </c>
      <c r="E723" s="117">
        <f>IF(B723="","",IFERROR(B723/INDEX($B$2:$B$800,MATCH(DATE(YEAR(A723)-1,MONTH(A723),1),$A$2:$A$800,0))-1,""))</f>
        <v/>
      </c>
    </row>
    <row r="724">
      <c r="A724" s="119" t="n"/>
      <c r="B724" s="120" t="n"/>
      <c r="C724" s="117">
        <f>IF(OR(B724="",B723=""),"",B724/B723-1)</f>
        <v/>
      </c>
      <c r="D724" s="117">
        <f>IF(B724="","",IFERROR(B724/INDEX($B$2:$B$800,MATCH(DATE(YEAR(A724)-1,12,1),$A$2:$A$800,0))-1,""))</f>
        <v/>
      </c>
      <c r="E724" s="117">
        <f>IF(B724="","",IFERROR(B724/INDEX($B$2:$B$800,MATCH(DATE(YEAR(A724)-1,MONTH(A724),1),$A$2:$A$800,0))-1,""))</f>
        <v/>
      </c>
    </row>
    <row r="725">
      <c r="A725" s="119" t="n"/>
      <c r="B725" s="120" t="n"/>
      <c r="C725" s="117">
        <f>IF(OR(B725="",B724=""),"",B725/B724-1)</f>
        <v/>
      </c>
      <c r="D725" s="117">
        <f>IF(B725="","",IFERROR(B725/INDEX($B$2:$B$800,MATCH(DATE(YEAR(A725)-1,12,1),$A$2:$A$800,0))-1,""))</f>
        <v/>
      </c>
      <c r="E725" s="117">
        <f>IF(B725="","",IFERROR(B725/INDEX($B$2:$B$800,MATCH(DATE(YEAR(A725)-1,MONTH(A725),1),$A$2:$A$800,0))-1,""))</f>
        <v/>
      </c>
    </row>
    <row r="726">
      <c r="A726" s="119" t="n"/>
      <c r="B726" s="120" t="n"/>
      <c r="C726" s="117">
        <f>IF(OR(B726="",B725=""),"",B726/B725-1)</f>
        <v/>
      </c>
      <c r="D726" s="117">
        <f>IF(B726="","",IFERROR(B726/INDEX($B$2:$B$800,MATCH(DATE(YEAR(A726)-1,12,1),$A$2:$A$800,0))-1,""))</f>
        <v/>
      </c>
      <c r="E726" s="117">
        <f>IF(B726="","",IFERROR(B726/INDEX($B$2:$B$800,MATCH(DATE(YEAR(A726)-1,MONTH(A726),1),$A$2:$A$800,0))-1,""))</f>
        <v/>
      </c>
    </row>
    <row r="727">
      <c r="A727" s="119" t="n"/>
      <c r="B727" s="120" t="n"/>
      <c r="C727" s="117">
        <f>IF(OR(B727="",B726=""),"",B727/B726-1)</f>
        <v/>
      </c>
      <c r="D727" s="117">
        <f>IF(B727="","",IFERROR(B727/INDEX($B$2:$B$800,MATCH(DATE(YEAR(A727)-1,12,1),$A$2:$A$800,0))-1,""))</f>
        <v/>
      </c>
      <c r="E727" s="117">
        <f>IF(B727="","",IFERROR(B727/INDEX($B$2:$B$800,MATCH(DATE(YEAR(A727)-1,MONTH(A727),1),$A$2:$A$800,0))-1,""))</f>
        <v/>
      </c>
    </row>
    <row r="728">
      <c r="A728" s="119" t="n"/>
      <c r="B728" s="120" t="n"/>
      <c r="C728" s="117">
        <f>IF(OR(B728="",B727=""),"",B728/B727-1)</f>
        <v/>
      </c>
      <c r="D728" s="117">
        <f>IF(B728="","",IFERROR(B728/INDEX($B$2:$B$800,MATCH(DATE(YEAR(A728)-1,12,1),$A$2:$A$800,0))-1,""))</f>
        <v/>
      </c>
      <c r="E728" s="117">
        <f>IF(B728="","",IFERROR(B728/INDEX($B$2:$B$800,MATCH(DATE(YEAR(A728)-1,MONTH(A728),1),$A$2:$A$800,0))-1,""))</f>
        <v/>
      </c>
    </row>
    <row r="729">
      <c r="A729" s="119" t="n"/>
      <c r="B729" s="120" t="n"/>
      <c r="C729" s="117">
        <f>IF(OR(B729="",B728=""),"",B729/B728-1)</f>
        <v/>
      </c>
      <c r="D729" s="117">
        <f>IF(B729="","",IFERROR(B729/INDEX($B$2:$B$800,MATCH(DATE(YEAR(A729)-1,12,1),$A$2:$A$800,0))-1,""))</f>
        <v/>
      </c>
      <c r="E729" s="117">
        <f>IF(B729="","",IFERROR(B729/INDEX($B$2:$B$800,MATCH(DATE(YEAR(A729)-1,MONTH(A729),1),$A$2:$A$800,0))-1,""))</f>
        <v/>
      </c>
    </row>
    <row r="730">
      <c r="A730" s="119" t="n"/>
      <c r="B730" s="120" t="n"/>
      <c r="C730" s="117">
        <f>IF(OR(B730="",B729=""),"",B730/B729-1)</f>
        <v/>
      </c>
      <c r="D730" s="117">
        <f>IF(B730="","",IFERROR(B730/INDEX($B$2:$B$800,MATCH(DATE(YEAR(A730)-1,12,1),$A$2:$A$800,0))-1,""))</f>
        <v/>
      </c>
      <c r="E730" s="117">
        <f>IF(B730="","",IFERROR(B730/INDEX($B$2:$B$800,MATCH(DATE(YEAR(A730)-1,MONTH(A730),1),$A$2:$A$800,0))-1,""))</f>
        <v/>
      </c>
    </row>
    <row r="731">
      <c r="A731" s="119" t="n"/>
      <c r="B731" s="120" t="n"/>
      <c r="C731" s="117">
        <f>IF(OR(B731="",B730=""),"",B731/B730-1)</f>
        <v/>
      </c>
      <c r="D731" s="117">
        <f>IF(B731="","",IFERROR(B731/INDEX($B$2:$B$800,MATCH(DATE(YEAR(A731)-1,12,1),$A$2:$A$800,0))-1,""))</f>
        <v/>
      </c>
      <c r="E731" s="117">
        <f>IF(B731="","",IFERROR(B731/INDEX($B$2:$B$800,MATCH(DATE(YEAR(A731)-1,MONTH(A731),1),$A$2:$A$800,0))-1,""))</f>
        <v/>
      </c>
    </row>
    <row r="732">
      <c r="A732" s="119" t="n"/>
      <c r="B732" s="120" t="n"/>
      <c r="C732" s="117">
        <f>IF(OR(B732="",B731=""),"",B732/B731-1)</f>
        <v/>
      </c>
      <c r="D732" s="117">
        <f>IF(B732="","",IFERROR(B732/INDEX($B$2:$B$800,MATCH(DATE(YEAR(A732)-1,12,1),$A$2:$A$800,0))-1,""))</f>
        <v/>
      </c>
      <c r="E732" s="117">
        <f>IF(B732="","",IFERROR(B732/INDEX($B$2:$B$800,MATCH(DATE(YEAR(A732)-1,MONTH(A732),1),$A$2:$A$800,0))-1,""))</f>
        <v/>
      </c>
    </row>
    <row r="733">
      <c r="A733" s="119" t="n"/>
      <c r="B733" s="120" t="n"/>
      <c r="C733" s="117">
        <f>IF(OR(B733="",B732=""),"",B733/B732-1)</f>
        <v/>
      </c>
      <c r="D733" s="117">
        <f>IF(B733="","",IFERROR(B733/INDEX($B$2:$B$800,MATCH(DATE(YEAR(A733)-1,12,1),$A$2:$A$800,0))-1,""))</f>
        <v/>
      </c>
      <c r="E733" s="117">
        <f>IF(B733="","",IFERROR(B733/INDEX($B$2:$B$800,MATCH(DATE(YEAR(A733)-1,MONTH(A733),1),$A$2:$A$800,0))-1,""))</f>
        <v/>
      </c>
    </row>
    <row r="734">
      <c r="A734" s="119" t="n"/>
      <c r="B734" s="120" t="n"/>
      <c r="C734" s="117">
        <f>IF(OR(B734="",B733=""),"",B734/B733-1)</f>
        <v/>
      </c>
      <c r="D734" s="117">
        <f>IF(B734="","",IFERROR(B734/INDEX($B$2:$B$800,MATCH(DATE(YEAR(A734)-1,12,1),$A$2:$A$800,0))-1,""))</f>
        <v/>
      </c>
      <c r="E734" s="117">
        <f>IF(B734="","",IFERROR(B734/INDEX($B$2:$B$800,MATCH(DATE(YEAR(A734)-1,MONTH(A734),1),$A$2:$A$800,0))-1,""))</f>
        <v/>
      </c>
    </row>
    <row r="735">
      <c r="A735" s="119" t="n"/>
      <c r="B735" s="120" t="n"/>
      <c r="C735" s="117">
        <f>IF(OR(B735="",B734=""),"",B735/B734-1)</f>
        <v/>
      </c>
      <c r="D735" s="117">
        <f>IF(B735="","",IFERROR(B735/INDEX($B$2:$B$800,MATCH(DATE(YEAR(A735)-1,12,1),$A$2:$A$800,0))-1,""))</f>
        <v/>
      </c>
      <c r="E735" s="117">
        <f>IF(B735="","",IFERROR(B735/INDEX($B$2:$B$800,MATCH(DATE(YEAR(A735)-1,MONTH(A735),1),$A$2:$A$800,0))-1,""))</f>
        <v/>
      </c>
    </row>
    <row r="736">
      <c r="A736" s="119" t="n"/>
      <c r="B736" s="120" t="n"/>
      <c r="C736" s="117">
        <f>IF(OR(B736="",B735=""),"",B736/B735-1)</f>
        <v/>
      </c>
      <c r="D736" s="117">
        <f>IF(B736="","",IFERROR(B736/INDEX($B$2:$B$800,MATCH(DATE(YEAR(A736)-1,12,1),$A$2:$A$800,0))-1,""))</f>
        <v/>
      </c>
      <c r="E736" s="117">
        <f>IF(B736="","",IFERROR(B736/INDEX($B$2:$B$800,MATCH(DATE(YEAR(A736)-1,MONTH(A736),1),$A$2:$A$800,0))-1,""))</f>
        <v/>
      </c>
    </row>
    <row r="737">
      <c r="A737" s="119" t="n"/>
      <c r="B737" s="120" t="n"/>
      <c r="C737" s="117">
        <f>IF(OR(B737="",B736=""),"",B737/B736-1)</f>
        <v/>
      </c>
      <c r="D737" s="117">
        <f>IF(B737="","",IFERROR(B737/INDEX($B$2:$B$800,MATCH(DATE(YEAR(A737)-1,12,1),$A$2:$A$800,0))-1,""))</f>
        <v/>
      </c>
      <c r="E737" s="117">
        <f>IF(B737="","",IFERROR(B737/INDEX($B$2:$B$800,MATCH(DATE(YEAR(A737)-1,MONTH(A737),1),$A$2:$A$800,0))-1,""))</f>
        <v/>
      </c>
    </row>
    <row r="738">
      <c r="A738" s="119" t="n"/>
      <c r="B738" s="120" t="n"/>
      <c r="C738" s="117">
        <f>IF(OR(B738="",B737=""),"",B738/B737-1)</f>
        <v/>
      </c>
      <c r="D738" s="117">
        <f>IF(B738="","",IFERROR(B738/INDEX($B$2:$B$800,MATCH(DATE(YEAR(A738)-1,12,1),$A$2:$A$800,0))-1,""))</f>
        <v/>
      </c>
      <c r="E738" s="117">
        <f>IF(B738="","",IFERROR(B738/INDEX($B$2:$B$800,MATCH(DATE(YEAR(A738)-1,MONTH(A738),1),$A$2:$A$800,0))-1,""))</f>
        <v/>
      </c>
    </row>
    <row r="739">
      <c r="A739" s="119" t="n"/>
      <c r="B739" s="120" t="n"/>
      <c r="C739" s="117">
        <f>IF(OR(B739="",B738=""),"",B739/B738-1)</f>
        <v/>
      </c>
      <c r="D739" s="117">
        <f>IF(B739="","",IFERROR(B739/INDEX($B$2:$B$800,MATCH(DATE(YEAR(A739)-1,12,1),$A$2:$A$800,0))-1,""))</f>
        <v/>
      </c>
      <c r="E739" s="117">
        <f>IF(B739="","",IFERROR(B739/INDEX($B$2:$B$800,MATCH(DATE(YEAR(A739)-1,MONTH(A739),1),$A$2:$A$800,0))-1,""))</f>
        <v/>
      </c>
    </row>
    <row r="740">
      <c r="A740" s="119" t="n"/>
      <c r="B740" s="120" t="n"/>
      <c r="C740" s="117">
        <f>IF(OR(B740="",B739=""),"",B740/B739-1)</f>
        <v/>
      </c>
      <c r="D740" s="117">
        <f>IF(B740="","",IFERROR(B740/INDEX($B$2:$B$800,MATCH(DATE(YEAR(A740)-1,12,1),$A$2:$A$800,0))-1,""))</f>
        <v/>
      </c>
      <c r="E740" s="117">
        <f>IF(B740="","",IFERROR(B740/INDEX($B$2:$B$800,MATCH(DATE(YEAR(A740)-1,MONTH(A740),1),$A$2:$A$800,0))-1,""))</f>
        <v/>
      </c>
    </row>
    <row r="741">
      <c r="A741" s="119" t="n"/>
      <c r="B741" s="120" t="n"/>
      <c r="C741" s="117">
        <f>IF(OR(B741="",B740=""),"",B741/B740-1)</f>
        <v/>
      </c>
      <c r="D741" s="117">
        <f>IF(B741="","",IFERROR(B741/INDEX($B$2:$B$800,MATCH(DATE(YEAR(A741)-1,12,1),$A$2:$A$800,0))-1,""))</f>
        <v/>
      </c>
      <c r="E741" s="117">
        <f>IF(B741="","",IFERROR(B741/INDEX($B$2:$B$800,MATCH(DATE(YEAR(A741)-1,MONTH(A741),1),$A$2:$A$800,0))-1,""))</f>
        <v/>
      </c>
    </row>
    <row r="742">
      <c r="A742" s="119" t="n"/>
      <c r="B742" s="120" t="n"/>
      <c r="C742" s="117">
        <f>IF(OR(B742="",B741=""),"",B742/B741-1)</f>
        <v/>
      </c>
      <c r="D742" s="117">
        <f>IF(B742="","",IFERROR(B742/INDEX($B$2:$B$800,MATCH(DATE(YEAR(A742)-1,12,1),$A$2:$A$800,0))-1,""))</f>
        <v/>
      </c>
      <c r="E742" s="117">
        <f>IF(B742="","",IFERROR(B742/INDEX($B$2:$B$800,MATCH(DATE(YEAR(A742)-1,MONTH(A742),1),$A$2:$A$800,0))-1,""))</f>
        <v/>
      </c>
    </row>
    <row r="743">
      <c r="A743" s="119" t="n"/>
      <c r="B743" s="120" t="n"/>
      <c r="C743" s="117">
        <f>IF(OR(B743="",B742=""),"",B743/B742-1)</f>
        <v/>
      </c>
      <c r="D743" s="117">
        <f>IF(B743="","",IFERROR(B743/INDEX($B$2:$B$800,MATCH(DATE(YEAR(A743)-1,12,1),$A$2:$A$800,0))-1,""))</f>
        <v/>
      </c>
      <c r="E743" s="117">
        <f>IF(B743="","",IFERROR(B743/INDEX($B$2:$B$800,MATCH(DATE(YEAR(A743)-1,MONTH(A743),1),$A$2:$A$800,0))-1,""))</f>
        <v/>
      </c>
    </row>
    <row r="744">
      <c r="A744" s="119" t="n"/>
      <c r="B744" s="120" t="n"/>
      <c r="C744" s="117">
        <f>IF(OR(B744="",B743=""),"",B744/B743-1)</f>
        <v/>
      </c>
      <c r="D744" s="117">
        <f>IF(B744="","",IFERROR(B744/INDEX($B$2:$B$800,MATCH(DATE(YEAR(A744)-1,12,1),$A$2:$A$800,0))-1,""))</f>
        <v/>
      </c>
      <c r="E744" s="117">
        <f>IF(B744="","",IFERROR(B744/INDEX($B$2:$B$800,MATCH(DATE(YEAR(A744)-1,MONTH(A744),1),$A$2:$A$800,0))-1,""))</f>
        <v/>
      </c>
    </row>
    <row r="745">
      <c r="A745" s="119" t="n"/>
      <c r="B745" s="120" t="n"/>
      <c r="C745" s="117">
        <f>IF(OR(B745="",B744=""),"",B745/B744-1)</f>
        <v/>
      </c>
      <c r="D745" s="117">
        <f>IF(B745="","",IFERROR(B745/INDEX($B$2:$B$800,MATCH(DATE(YEAR(A745)-1,12,1),$A$2:$A$800,0))-1,""))</f>
        <v/>
      </c>
      <c r="E745" s="117">
        <f>IF(B745="","",IFERROR(B745/INDEX($B$2:$B$800,MATCH(DATE(YEAR(A745)-1,MONTH(A745),1),$A$2:$A$800,0))-1,""))</f>
        <v/>
      </c>
    </row>
    <row r="746">
      <c r="A746" s="119" t="n"/>
      <c r="B746" s="120" t="n"/>
      <c r="C746" s="117">
        <f>IF(OR(B746="",B745=""),"",B746/B745-1)</f>
        <v/>
      </c>
      <c r="D746" s="117">
        <f>IF(B746="","",IFERROR(B746/INDEX($B$2:$B$800,MATCH(DATE(YEAR(A746)-1,12,1),$A$2:$A$800,0))-1,""))</f>
        <v/>
      </c>
      <c r="E746" s="117">
        <f>IF(B746="","",IFERROR(B746/INDEX($B$2:$B$800,MATCH(DATE(YEAR(A746)-1,MONTH(A746),1),$A$2:$A$800,0))-1,""))</f>
        <v/>
      </c>
    </row>
    <row r="747">
      <c r="A747" s="119" t="n"/>
      <c r="B747" s="120" t="n"/>
      <c r="C747" s="117">
        <f>IF(OR(B747="",B746=""),"",B747/B746-1)</f>
        <v/>
      </c>
      <c r="D747" s="117">
        <f>IF(B747="","",IFERROR(B747/INDEX($B$2:$B$800,MATCH(DATE(YEAR(A747)-1,12,1),$A$2:$A$800,0))-1,""))</f>
        <v/>
      </c>
      <c r="E747" s="117">
        <f>IF(B747="","",IFERROR(B747/INDEX($B$2:$B$800,MATCH(DATE(YEAR(A747)-1,MONTH(A747),1),$A$2:$A$800,0))-1,""))</f>
        <v/>
      </c>
    </row>
    <row r="748">
      <c r="A748" s="119" t="n"/>
      <c r="B748" s="120" t="n"/>
      <c r="C748" s="117">
        <f>IF(OR(B748="",B747=""),"",B748/B747-1)</f>
        <v/>
      </c>
      <c r="D748" s="117">
        <f>IF(B748="","",IFERROR(B748/INDEX($B$2:$B$800,MATCH(DATE(YEAR(A748)-1,12,1),$A$2:$A$800,0))-1,""))</f>
        <v/>
      </c>
      <c r="E748" s="117">
        <f>IF(B748="","",IFERROR(B748/INDEX($B$2:$B$800,MATCH(DATE(YEAR(A748)-1,MONTH(A748),1),$A$2:$A$800,0))-1,""))</f>
        <v/>
      </c>
    </row>
    <row r="749">
      <c r="A749" s="119" t="n"/>
      <c r="B749" s="120" t="n"/>
      <c r="C749" s="117">
        <f>IF(OR(B749="",B748=""),"",B749/B748-1)</f>
        <v/>
      </c>
      <c r="D749" s="117">
        <f>IF(B749="","",IFERROR(B749/INDEX($B$2:$B$800,MATCH(DATE(YEAR(A749)-1,12,1),$A$2:$A$800,0))-1,""))</f>
        <v/>
      </c>
      <c r="E749" s="117">
        <f>IF(B749="","",IFERROR(B749/INDEX($B$2:$B$800,MATCH(DATE(YEAR(A749)-1,MONTH(A749),1),$A$2:$A$800,0))-1,""))</f>
        <v/>
      </c>
    </row>
    <row r="750">
      <c r="A750" s="119" t="n"/>
      <c r="B750" s="120" t="n"/>
      <c r="C750" s="117">
        <f>IF(OR(B750="",B749=""),"",B750/B749-1)</f>
        <v/>
      </c>
      <c r="D750" s="117">
        <f>IF(B750="","",IFERROR(B750/INDEX($B$2:$B$800,MATCH(DATE(YEAR(A750)-1,12,1),$A$2:$A$800,0))-1,""))</f>
        <v/>
      </c>
      <c r="E750" s="117">
        <f>IF(B750="","",IFERROR(B750/INDEX($B$2:$B$800,MATCH(DATE(YEAR(A750)-1,MONTH(A750),1),$A$2:$A$800,0))-1,""))</f>
        <v/>
      </c>
    </row>
    <row r="751">
      <c r="A751" s="119" t="n"/>
      <c r="B751" s="120" t="n"/>
      <c r="C751" s="117">
        <f>IF(OR(B751="",B750=""),"",B751/B750-1)</f>
        <v/>
      </c>
      <c r="D751" s="117">
        <f>IF(B751="","",IFERROR(B751/INDEX($B$2:$B$800,MATCH(DATE(YEAR(A751)-1,12,1),$A$2:$A$800,0))-1,""))</f>
        <v/>
      </c>
      <c r="E751" s="117">
        <f>IF(B751="","",IFERROR(B751/INDEX($B$2:$B$800,MATCH(DATE(YEAR(A751)-1,MONTH(A751),1),$A$2:$A$800,0))-1,""))</f>
        <v/>
      </c>
    </row>
    <row r="752">
      <c r="A752" s="119" t="n"/>
      <c r="B752" s="120" t="n"/>
      <c r="C752" s="117">
        <f>IF(OR(B752="",B751=""),"",B752/B751-1)</f>
        <v/>
      </c>
      <c r="D752" s="117">
        <f>IF(B752="","",IFERROR(B752/INDEX($B$2:$B$800,MATCH(DATE(YEAR(A752)-1,12,1),$A$2:$A$800,0))-1,""))</f>
        <v/>
      </c>
      <c r="E752" s="117">
        <f>IF(B752="","",IFERROR(B752/INDEX($B$2:$B$800,MATCH(DATE(YEAR(A752)-1,MONTH(A752),1),$A$2:$A$800,0))-1,""))</f>
        <v/>
      </c>
    </row>
    <row r="753">
      <c r="A753" s="119" t="n"/>
      <c r="B753" s="120" t="n"/>
      <c r="C753" s="117">
        <f>IF(OR(B753="",B752=""),"",B753/B752-1)</f>
        <v/>
      </c>
      <c r="D753" s="117">
        <f>IF(B753="","",IFERROR(B753/INDEX($B$2:$B$800,MATCH(DATE(YEAR(A753)-1,12,1),$A$2:$A$800,0))-1,""))</f>
        <v/>
      </c>
      <c r="E753" s="117">
        <f>IF(B753="","",IFERROR(B753/INDEX($B$2:$B$800,MATCH(DATE(YEAR(A753)-1,MONTH(A753),1),$A$2:$A$800,0))-1,""))</f>
        <v/>
      </c>
    </row>
    <row r="754">
      <c r="A754" s="119" t="n"/>
      <c r="B754" s="120" t="n"/>
      <c r="C754" s="117">
        <f>IF(OR(B754="",B753=""),"",B754/B753-1)</f>
        <v/>
      </c>
      <c r="D754" s="117">
        <f>IF(B754="","",IFERROR(B754/INDEX($B$2:$B$800,MATCH(DATE(YEAR(A754)-1,12,1),$A$2:$A$800,0))-1,""))</f>
        <v/>
      </c>
      <c r="E754" s="117">
        <f>IF(B754="","",IFERROR(B754/INDEX($B$2:$B$800,MATCH(DATE(YEAR(A754)-1,MONTH(A754),1),$A$2:$A$800,0))-1,""))</f>
        <v/>
      </c>
    </row>
    <row r="755">
      <c r="A755" s="119" t="n"/>
      <c r="B755" s="120" t="n"/>
      <c r="C755" s="117">
        <f>IF(OR(B755="",B754=""),"",B755/B754-1)</f>
        <v/>
      </c>
      <c r="D755" s="117">
        <f>IF(B755="","",IFERROR(B755/INDEX($B$2:$B$800,MATCH(DATE(YEAR(A755)-1,12,1),$A$2:$A$800,0))-1,""))</f>
        <v/>
      </c>
      <c r="E755" s="117">
        <f>IF(B755="","",IFERROR(B755/INDEX($B$2:$B$800,MATCH(DATE(YEAR(A755)-1,MONTH(A755),1),$A$2:$A$800,0))-1,""))</f>
        <v/>
      </c>
    </row>
    <row r="756">
      <c r="A756" s="119" t="n"/>
      <c r="B756" s="120" t="n"/>
      <c r="C756" s="117">
        <f>IF(OR(B756="",B755=""),"",B756/B755-1)</f>
        <v/>
      </c>
      <c r="D756" s="117">
        <f>IF(B756="","",IFERROR(B756/INDEX($B$2:$B$800,MATCH(DATE(YEAR(A756)-1,12,1),$A$2:$A$800,0))-1,""))</f>
        <v/>
      </c>
      <c r="E756" s="117">
        <f>IF(B756="","",IFERROR(B756/INDEX($B$2:$B$800,MATCH(DATE(YEAR(A756)-1,MONTH(A756),1),$A$2:$A$800,0))-1,""))</f>
        <v/>
      </c>
    </row>
    <row r="757">
      <c r="A757" s="119" t="n"/>
      <c r="B757" s="120" t="n"/>
      <c r="C757" s="117">
        <f>IF(OR(B757="",B756=""),"",B757/B756-1)</f>
        <v/>
      </c>
      <c r="D757" s="117">
        <f>IF(B757="","",IFERROR(B757/INDEX($B$2:$B$800,MATCH(DATE(YEAR(A757)-1,12,1),$A$2:$A$800,0))-1,""))</f>
        <v/>
      </c>
      <c r="E757" s="117">
        <f>IF(B757="","",IFERROR(B757/INDEX($B$2:$B$800,MATCH(DATE(YEAR(A757)-1,MONTH(A757),1),$A$2:$A$800,0))-1,""))</f>
        <v/>
      </c>
    </row>
    <row r="758">
      <c r="A758" s="119" t="n"/>
      <c r="B758" s="120" t="n"/>
      <c r="C758" s="117">
        <f>IF(OR(B758="",B757=""),"",B758/B757-1)</f>
        <v/>
      </c>
      <c r="D758" s="117">
        <f>IF(B758="","",IFERROR(B758/INDEX($B$2:$B$800,MATCH(DATE(YEAR(A758)-1,12,1),$A$2:$A$800,0))-1,""))</f>
        <v/>
      </c>
      <c r="E758" s="117">
        <f>IF(B758="","",IFERROR(B758/INDEX($B$2:$B$800,MATCH(DATE(YEAR(A758)-1,MONTH(A758),1),$A$2:$A$800,0))-1,""))</f>
        <v/>
      </c>
    </row>
    <row r="759">
      <c r="A759" s="119" t="n"/>
      <c r="B759" s="120" t="n"/>
      <c r="C759" s="117">
        <f>IF(OR(B759="",B758=""),"",B759/B758-1)</f>
        <v/>
      </c>
      <c r="D759" s="117">
        <f>IF(B759="","",IFERROR(B759/INDEX($B$2:$B$800,MATCH(DATE(YEAR(A759)-1,12,1),$A$2:$A$800,0))-1,""))</f>
        <v/>
      </c>
      <c r="E759" s="117">
        <f>IF(B759="","",IFERROR(B759/INDEX($B$2:$B$800,MATCH(DATE(YEAR(A759)-1,MONTH(A759),1),$A$2:$A$800,0))-1,""))</f>
        <v/>
      </c>
    </row>
    <row r="760">
      <c r="A760" s="119" t="n"/>
      <c r="B760" s="120" t="n"/>
      <c r="C760" s="117">
        <f>IF(OR(B760="",B759=""),"",B760/B759-1)</f>
        <v/>
      </c>
      <c r="D760" s="117">
        <f>IF(B760="","",IFERROR(B760/INDEX($B$2:$B$800,MATCH(DATE(YEAR(A760)-1,12,1),$A$2:$A$800,0))-1,""))</f>
        <v/>
      </c>
      <c r="E760" s="117">
        <f>IF(B760="","",IFERROR(B760/INDEX($B$2:$B$800,MATCH(DATE(YEAR(A760)-1,MONTH(A760),1),$A$2:$A$800,0))-1,""))</f>
        <v/>
      </c>
    </row>
    <row r="761">
      <c r="A761" s="119" t="n"/>
      <c r="B761" s="120" t="n"/>
      <c r="C761" s="117">
        <f>IF(OR(B761="",B760=""),"",B761/B760-1)</f>
        <v/>
      </c>
      <c r="D761" s="117">
        <f>IF(B761="","",IFERROR(B761/INDEX($B$2:$B$800,MATCH(DATE(YEAR(A761)-1,12,1),$A$2:$A$800,0))-1,""))</f>
        <v/>
      </c>
      <c r="E761" s="117">
        <f>IF(B761="","",IFERROR(B761/INDEX($B$2:$B$800,MATCH(DATE(YEAR(A761)-1,MONTH(A761),1),$A$2:$A$800,0))-1,""))</f>
        <v/>
      </c>
    </row>
    <row r="762">
      <c r="A762" s="119" t="n"/>
      <c r="B762" s="120" t="n"/>
      <c r="C762" s="117">
        <f>IF(OR(B762="",B761=""),"",B762/B761-1)</f>
        <v/>
      </c>
      <c r="D762" s="117">
        <f>IF(B762="","",IFERROR(B762/INDEX($B$2:$B$800,MATCH(DATE(YEAR(A762)-1,12,1),$A$2:$A$800,0))-1,""))</f>
        <v/>
      </c>
      <c r="E762" s="117">
        <f>IF(B762="","",IFERROR(B762/INDEX($B$2:$B$800,MATCH(DATE(YEAR(A762)-1,MONTH(A762),1),$A$2:$A$800,0))-1,""))</f>
        <v/>
      </c>
    </row>
    <row r="763">
      <c r="A763" s="119" t="n"/>
      <c r="B763" s="120" t="n"/>
      <c r="C763" s="117">
        <f>IF(OR(B763="",B762=""),"",B763/B762-1)</f>
        <v/>
      </c>
      <c r="D763" s="117">
        <f>IF(B763="","",IFERROR(B763/INDEX($B$2:$B$800,MATCH(DATE(YEAR(A763)-1,12,1),$A$2:$A$800,0))-1,""))</f>
        <v/>
      </c>
      <c r="E763" s="117">
        <f>IF(B763="","",IFERROR(B763/INDEX($B$2:$B$800,MATCH(DATE(YEAR(A763)-1,MONTH(A763),1),$A$2:$A$800,0))-1,""))</f>
        <v/>
      </c>
    </row>
    <row r="764">
      <c r="A764" s="119" t="n"/>
      <c r="B764" s="120" t="n"/>
      <c r="C764" s="117">
        <f>IF(OR(B764="",B763=""),"",B764/B763-1)</f>
        <v/>
      </c>
      <c r="D764" s="117">
        <f>IF(B764="","",IFERROR(B764/INDEX($B$2:$B$800,MATCH(DATE(YEAR(A764)-1,12,1),$A$2:$A$800,0))-1,""))</f>
        <v/>
      </c>
      <c r="E764" s="117">
        <f>IF(B764="","",IFERROR(B764/INDEX($B$2:$B$800,MATCH(DATE(YEAR(A764)-1,MONTH(A764),1),$A$2:$A$800,0))-1,""))</f>
        <v/>
      </c>
    </row>
    <row r="765">
      <c r="A765" s="119" t="n"/>
      <c r="B765" s="120" t="n"/>
      <c r="C765" s="117">
        <f>IF(OR(B765="",B764=""),"",B765/B764-1)</f>
        <v/>
      </c>
      <c r="D765" s="117">
        <f>IF(B765="","",IFERROR(B765/INDEX($B$2:$B$800,MATCH(DATE(YEAR(A765)-1,12,1),$A$2:$A$800,0))-1,""))</f>
        <v/>
      </c>
      <c r="E765" s="117">
        <f>IF(B765="","",IFERROR(B765/INDEX($B$2:$B$800,MATCH(DATE(YEAR(A765)-1,MONTH(A765),1),$A$2:$A$800,0))-1,""))</f>
        <v/>
      </c>
    </row>
    <row r="766">
      <c r="A766" s="119" t="n"/>
      <c r="B766" s="120" t="n"/>
      <c r="C766" s="117">
        <f>IF(OR(B766="",B765=""),"",B766/B765-1)</f>
        <v/>
      </c>
      <c r="D766" s="117">
        <f>IF(B766="","",IFERROR(B766/INDEX($B$2:$B$800,MATCH(DATE(YEAR(A766)-1,12,1),$A$2:$A$800,0))-1,""))</f>
        <v/>
      </c>
      <c r="E766" s="117">
        <f>IF(B766="","",IFERROR(B766/INDEX($B$2:$B$800,MATCH(DATE(YEAR(A766)-1,MONTH(A766),1),$A$2:$A$800,0))-1,""))</f>
        <v/>
      </c>
    </row>
    <row r="767">
      <c r="A767" s="119" t="n"/>
      <c r="B767" s="120" t="n"/>
      <c r="C767" s="117">
        <f>IF(OR(B767="",B766=""),"",B767/B766-1)</f>
        <v/>
      </c>
      <c r="D767" s="117">
        <f>IF(B767="","",IFERROR(B767/INDEX($B$2:$B$800,MATCH(DATE(YEAR(A767)-1,12,1),$A$2:$A$800,0))-1,""))</f>
        <v/>
      </c>
      <c r="E767" s="117">
        <f>IF(B767="","",IFERROR(B767/INDEX($B$2:$B$800,MATCH(DATE(YEAR(A767)-1,MONTH(A767),1),$A$2:$A$800,0))-1,""))</f>
        <v/>
      </c>
    </row>
    <row r="768">
      <c r="A768" s="119" t="n"/>
      <c r="B768" s="120" t="n"/>
      <c r="C768" s="117">
        <f>IF(OR(B768="",B767=""),"",B768/B767-1)</f>
        <v/>
      </c>
      <c r="D768" s="117">
        <f>IF(B768="","",IFERROR(B768/INDEX($B$2:$B$800,MATCH(DATE(YEAR(A768)-1,12,1),$A$2:$A$800,0))-1,""))</f>
        <v/>
      </c>
      <c r="E768" s="117">
        <f>IF(B768="","",IFERROR(B768/INDEX($B$2:$B$800,MATCH(DATE(YEAR(A768)-1,MONTH(A768),1),$A$2:$A$800,0))-1,""))</f>
        <v/>
      </c>
    </row>
    <row r="769">
      <c r="A769" s="119" t="n"/>
      <c r="B769" s="120" t="n"/>
      <c r="C769" s="117">
        <f>IF(OR(B769="",B768=""),"",B769/B768-1)</f>
        <v/>
      </c>
      <c r="D769" s="117">
        <f>IF(B769="","",IFERROR(B769/INDEX($B$2:$B$800,MATCH(DATE(YEAR(A769)-1,12,1),$A$2:$A$800,0))-1,""))</f>
        <v/>
      </c>
      <c r="E769" s="117">
        <f>IF(B769="","",IFERROR(B769/INDEX($B$2:$B$800,MATCH(DATE(YEAR(A769)-1,MONTH(A769),1),$A$2:$A$800,0))-1,""))</f>
        <v/>
      </c>
    </row>
    <row r="770">
      <c r="A770" s="119" t="n"/>
      <c r="B770" s="120" t="n"/>
      <c r="C770" s="117">
        <f>IF(OR(B770="",B769=""),"",B770/B769-1)</f>
        <v/>
      </c>
      <c r="D770" s="117">
        <f>IF(B770="","",IFERROR(B770/INDEX($B$2:$B$800,MATCH(DATE(YEAR(A770)-1,12,1),$A$2:$A$800,0))-1,""))</f>
        <v/>
      </c>
      <c r="E770" s="117">
        <f>IF(B770="","",IFERROR(B770/INDEX($B$2:$B$800,MATCH(DATE(YEAR(A770)-1,MONTH(A770),1),$A$2:$A$800,0))-1,""))</f>
        <v/>
      </c>
    </row>
    <row r="771">
      <c r="A771" s="119" t="n"/>
      <c r="B771" s="120" t="n"/>
      <c r="C771" s="117">
        <f>IF(OR(B771="",B770=""),"",B771/B770-1)</f>
        <v/>
      </c>
      <c r="D771" s="117">
        <f>IF(B771="","",IFERROR(B771/INDEX($B$2:$B$800,MATCH(DATE(YEAR(A771)-1,12,1),$A$2:$A$800,0))-1,""))</f>
        <v/>
      </c>
      <c r="E771" s="117">
        <f>IF(B771="","",IFERROR(B771/INDEX($B$2:$B$800,MATCH(DATE(YEAR(A771)-1,MONTH(A771),1),$A$2:$A$800,0))-1,""))</f>
        <v/>
      </c>
    </row>
    <row r="772">
      <c r="A772" s="119" t="n"/>
      <c r="B772" s="120" t="n"/>
      <c r="C772" s="117">
        <f>IF(OR(B772="",B771=""),"",B772/B771-1)</f>
        <v/>
      </c>
      <c r="D772" s="117">
        <f>IF(B772="","",IFERROR(B772/INDEX($B$2:$B$800,MATCH(DATE(YEAR(A772)-1,12,1),$A$2:$A$800,0))-1,""))</f>
        <v/>
      </c>
      <c r="E772" s="117">
        <f>IF(B772="","",IFERROR(B772/INDEX($B$2:$B$800,MATCH(DATE(YEAR(A772)-1,MONTH(A772),1),$A$2:$A$800,0))-1,""))</f>
        <v/>
      </c>
    </row>
    <row r="773">
      <c r="A773" s="119" t="n"/>
      <c r="B773" s="120" t="n"/>
      <c r="C773" s="117">
        <f>IF(OR(B773="",B772=""),"",B773/B772-1)</f>
        <v/>
      </c>
      <c r="D773" s="117">
        <f>IF(B773="","",IFERROR(B773/INDEX($B$2:$B$800,MATCH(DATE(YEAR(A773)-1,12,1),$A$2:$A$800,0))-1,""))</f>
        <v/>
      </c>
      <c r="E773" s="117">
        <f>IF(B773="","",IFERROR(B773/INDEX($B$2:$B$800,MATCH(DATE(YEAR(A773)-1,MONTH(A773),1),$A$2:$A$800,0))-1,""))</f>
        <v/>
      </c>
    </row>
    <row r="774">
      <c r="A774" s="119" t="n"/>
      <c r="B774" s="120" t="n"/>
      <c r="C774" s="117">
        <f>IF(OR(B774="",B773=""),"",B774/B773-1)</f>
        <v/>
      </c>
      <c r="D774" s="117">
        <f>IF(B774="","",IFERROR(B774/INDEX($B$2:$B$800,MATCH(DATE(YEAR(A774)-1,12,1),$A$2:$A$800,0))-1,""))</f>
        <v/>
      </c>
      <c r="E774" s="117">
        <f>IF(B774="","",IFERROR(B774/INDEX($B$2:$B$800,MATCH(DATE(YEAR(A774)-1,MONTH(A774),1),$A$2:$A$800,0))-1,""))</f>
        <v/>
      </c>
    </row>
    <row r="775">
      <c r="A775" s="119" t="n"/>
      <c r="B775" s="120" t="n"/>
      <c r="C775" s="117">
        <f>IF(OR(B775="",B774=""),"",B775/B774-1)</f>
        <v/>
      </c>
      <c r="D775" s="117">
        <f>IF(B775="","",IFERROR(B775/INDEX($B$2:$B$800,MATCH(DATE(YEAR(A775)-1,12,1),$A$2:$A$800,0))-1,""))</f>
        <v/>
      </c>
      <c r="E775" s="117">
        <f>IF(B775="","",IFERROR(B775/INDEX($B$2:$B$800,MATCH(DATE(YEAR(A775)-1,MONTH(A775),1),$A$2:$A$800,0))-1,""))</f>
        <v/>
      </c>
    </row>
    <row r="776">
      <c r="A776" s="119" t="n"/>
      <c r="B776" s="120" t="n"/>
      <c r="C776" s="117">
        <f>IF(OR(B776="",B775=""),"",B776/B775-1)</f>
        <v/>
      </c>
      <c r="D776" s="117">
        <f>IF(B776="","",IFERROR(B776/INDEX($B$2:$B$800,MATCH(DATE(YEAR(A776)-1,12,1),$A$2:$A$800,0))-1,""))</f>
        <v/>
      </c>
      <c r="E776" s="117">
        <f>IF(B776="","",IFERROR(B776/INDEX($B$2:$B$800,MATCH(DATE(YEAR(A776)-1,MONTH(A776),1),$A$2:$A$800,0))-1,""))</f>
        <v/>
      </c>
    </row>
    <row r="777">
      <c r="A777" s="119" t="n"/>
      <c r="B777" s="120" t="n"/>
      <c r="C777" s="117">
        <f>IF(OR(B777="",B776=""),"",B777/B776-1)</f>
        <v/>
      </c>
      <c r="D777" s="117">
        <f>IF(B777="","",IFERROR(B777/INDEX($B$2:$B$800,MATCH(DATE(YEAR(A777)-1,12,1),$A$2:$A$800,0))-1,""))</f>
        <v/>
      </c>
      <c r="E777" s="117">
        <f>IF(B777="","",IFERROR(B777/INDEX($B$2:$B$800,MATCH(DATE(YEAR(A777)-1,MONTH(A777),1),$A$2:$A$800,0))-1,""))</f>
        <v/>
      </c>
    </row>
    <row r="778">
      <c r="A778" s="119" t="n"/>
      <c r="B778" s="120" t="n"/>
      <c r="C778" s="117">
        <f>IF(OR(B778="",B777=""),"",B778/B777-1)</f>
        <v/>
      </c>
      <c r="D778" s="117">
        <f>IF(B778="","",IFERROR(B778/INDEX($B$2:$B$800,MATCH(DATE(YEAR(A778)-1,12,1),$A$2:$A$800,0))-1,""))</f>
        <v/>
      </c>
      <c r="E778" s="117">
        <f>IF(B778="","",IFERROR(B778/INDEX($B$2:$B$800,MATCH(DATE(YEAR(A778)-1,MONTH(A778),1),$A$2:$A$800,0))-1,""))</f>
        <v/>
      </c>
    </row>
    <row r="779">
      <c r="A779" s="119" t="n"/>
      <c r="B779" s="120" t="n"/>
      <c r="C779" s="117">
        <f>IF(OR(B779="",B778=""),"",B779/B778-1)</f>
        <v/>
      </c>
      <c r="D779" s="117">
        <f>IF(B779="","",IFERROR(B779/INDEX($B$2:$B$800,MATCH(DATE(YEAR(A779)-1,12,1),$A$2:$A$800,0))-1,""))</f>
        <v/>
      </c>
      <c r="E779" s="117">
        <f>IF(B779="","",IFERROR(B779/INDEX($B$2:$B$800,MATCH(DATE(YEAR(A779)-1,MONTH(A779),1),$A$2:$A$800,0))-1,""))</f>
        <v/>
      </c>
    </row>
    <row r="780">
      <c r="A780" s="119" t="n"/>
      <c r="B780" s="120" t="n"/>
      <c r="C780" s="117">
        <f>IF(OR(B780="",B779=""),"",B780/B779-1)</f>
        <v/>
      </c>
      <c r="D780" s="117">
        <f>IF(B780="","",IFERROR(B780/INDEX($B$2:$B$800,MATCH(DATE(YEAR(A780)-1,12,1),$A$2:$A$800,0))-1,""))</f>
        <v/>
      </c>
      <c r="E780" s="117">
        <f>IF(B780="","",IFERROR(B780/INDEX($B$2:$B$800,MATCH(DATE(YEAR(A780)-1,MONTH(A780),1),$A$2:$A$800,0))-1,""))</f>
        <v/>
      </c>
    </row>
    <row r="781">
      <c r="A781" s="119" t="n"/>
      <c r="B781" s="120" t="n"/>
      <c r="C781" s="117">
        <f>IF(OR(B781="",B780=""),"",B781/B780-1)</f>
        <v/>
      </c>
      <c r="D781" s="117">
        <f>IF(B781="","",IFERROR(B781/INDEX($B$2:$B$800,MATCH(DATE(YEAR(A781)-1,12,1),$A$2:$A$800,0))-1,""))</f>
        <v/>
      </c>
      <c r="E781" s="117">
        <f>IF(B781="","",IFERROR(B781/INDEX($B$2:$B$800,MATCH(DATE(YEAR(A781)-1,MONTH(A781),1),$A$2:$A$800,0))-1,""))</f>
        <v/>
      </c>
    </row>
    <row r="782">
      <c r="A782" s="119" t="n"/>
      <c r="B782" s="120" t="n"/>
      <c r="C782" s="117">
        <f>IF(OR(B782="",B781=""),"",B782/B781-1)</f>
        <v/>
      </c>
      <c r="D782" s="117">
        <f>IF(B782="","",IFERROR(B782/INDEX($B$2:$B$800,MATCH(DATE(YEAR(A782)-1,12,1),$A$2:$A$800,0))-1,""))</f>
        <v/>
      </c>
      <c r="E782" s="117">
        <f>IF(B782="","",IFERROR(B782/INDEX($B$2:$B$800,MATCH(DATE(YEAR(A782)-1,MONTH(A782),1),$A$2:$A$800,0))-1,""))</f>
        <v/>
      </c>
    </row>
    <row r="783">
      <c r="A783" s="119" t="n"/>
      <c r="B783" s="120" t="n"/>
      <c r="C783" s="117">
        <f>IF(OR(B783="",B782=""),"",B783/B782-1)</f>
        <v/>
      </c>
      <c r="D783" s="117">
        <f>IF(B783="","",IFERROR(B783/INDEX($B$2:$B$800,MATCH(DATE(YEAR(A783)-1,12,1),$A$2:$A$800,0))-1,""))</f>
        <v/>
      </c>
      <c r="E783" s="117">
        <f>IF(B783="","",IFERROR(B783/INDEX($B$2:$B$800,MATCH(DATE(YEAR(A783)-1,MONTH(A783),1),$A$2:$A$800,0))-1,""))</f>
        <v/>
      </c>
    </row>
    <row r="784">
      <c r="A784" s="119" t="n"/>
      <c r="B784" s="120" t="n"/>
      <c r="C784" s="117">
        <f>IF(OR(B784="",B783=""),"",B784/B783-1)</f>
        <v/>
      </c>
      <c r="D784" s="117">
        <f>IF(B784="","",IFERROR(B784/INDEX($B$2:$B$800,MATCH(DATE(YEAR(A784)-1,12,1),$A$2:$A$800,0))-1,""))</f>
        <v/>
      </c>
      <c r="E784" s="117">
        <f>IF(B784="","",IFERROR(B784/INDEX($B$2:$B$800,MATCH(DATE(YEAR(A784)-1,MONTH(A784),1),$A$2:$A$800,0))-1,""))</f>
        <v/>
      </c>
    </row>
    <row r="785">
      <c r="A785" s="119" t="n"/>
      <c r="B785" s="120" t="n"/>
      <c r="C785" s="117">
        <f>IF(OR(B785="",B784=""),"",B785/B784-1)</f>
        <v/>
      </c>
      <c r="D785" s="117">
        <f>IF(B785="","",IFERROR(B785/INDEX($B$2:$B$800,MATCH(DATE(YEAR(A785)-1,12,1),$A$2:$A$800,0))-1,""))</f>
        <v/>
      </c>
      <c r="E785" s="117">
        <f>IF(B785="","",IFERROR(B785/INDEX($B$2:$B$800,MATCH(DATE(YEAR(A785)-1,MONTH(A785),1),$A$2:$A$800,0))-1,""))</f>
        <v/>
      </c>
    </row>
    <row r="786">
      <c r="A786" s="119" t="n"/>
      <c r="B786" s="120" t="n"/>
      <c r="C786" s="117">
        <f>IF(OR(B786="",B785=""),"",B786/B785-1)</f>
        <v/>
      </c>
      <c r="D786" s="117">
        <f>IF(B786="","",IFERROR(B786/INDEX($B$2:$B$800,MATCH(DATE(YEAR(A786)-1,12,1),$A$2:$A$800,0))-1,""))</f>
        <v/>
      </c>
      <c r="E786" s="117">
        <f>IF(B786="","",IFERROR(B786/INDEX($B$2:$B$800,MATCH(DATE(YEAR(A786)-1,MONTH(A786),1),$A$2:$A$800,0))-1,""))</f>
        <v/>
      </c>
    </row>
    <row r="787">
      <c r="A787" s="119" t="n"/>
      <c r="B787" s="120" t="n"/>
      <c r="C787" s="117">
        <f>IF(OR(B787="",B786=""),"",B787/B786-1)</f>
        <v/>
      </c>
      <c r="D787" s="117">
        <f>IF(B787="","",IFERROR(B787/INDEX($B$2:$B$800,MATCH(DATE(YEAR(A787)-1,12,1),$A$2:$A$800,0))-1,""))</f>
        <v/>
      </c>
      <c r="E787" s="117">
        <f>IF(B787="","",IFERROR(B787/INDEX($B$2:$B$800,MATCH(DATE(YEAR(A787)-1,MONTH(A787),1),$A$2:$A$800,0))-1,""))</f>
        <v/>
      </c>
    </row>
    <row r="788">
      <c r="A788" s="119" t="n"/>
      <c r="B788" s="120" t="n"/>
      <c r="C788" s="117">
        <f>IF(OR(B788="",B787=""),"",B788/B787-1)</f>
        <v/>
      </c>
      <c r="D788" s="117">
        <f>IF(B788="","",IFERROR(B788/INDEX($B$2:$B$800,MATCH(DATE(YEAR(A788)-1,12,1),$A$2:$A$800,0))-1,""))</f>
        <v/>
      </c>
      <c r="E788" s="117">
        <f>IF(B788="","",IFERROR(B788/INDEX($B$2:$B$800,MATCH(DATE(YEAR(A788)-1,MONTH(A788),1),$A$2:$A$800,0))-1,""))</f>
        <v/>
      </c>
    </row>
    <row r="789">
      <c r="A789" s="119" t="n"/>
      <c r="B789" s="120" t="n"/>
      <c r="C789" s="117">
        <f>IF(OR(B789="",B788=""),"",B789/B788-1)</f>
        <v/>
      </c>
      <c r="D789" s="117">
        <f>IF(B789="","",IFERROR(B789/INDEX($B$2:$B$800,MATCH(DATE(YEAR(A789)-1,12,1),$A$2:$A$800,0))-1,""))</f>
        <v/>
      </c>
      <c r="E789" s="117">
        <f>IF(B789="","",IFERROR(B789/INDEX($B$2:$B$800,MATCH(DATE(YEAR(A789)-1,MONTH(A789),1),$A$2:$A$800,0))-1,""))</f>
        <v/>
      </c>
    </row>
    <row r="790">
      <c r="A790" s="119" t="n"/>
      <c r="B790" s="120" t="n"/>
      <c r="C790" s="117">
        <f>IF(OR(B790="",B789=""),"",B790/B789-1)</f>
        <v/>
      </c>
      <c r="D790" s="117">
        <f>IF(B790="","",IFERROR(B790/INDEX($B$2:$B$800,MATCH(DATE(YEAR(A790)-1,12,1),$A$2:$A$800,0))-1,""))</f>
        <v/>
      </c>
      <c r="E790" s="117">
        <f>IF(B790="","",IFERROR(B790/INDEX($B$2:$B$800,MATCH(DATE(YEAR(A790)-1,MONTH(A790),1),$A$2:$A$800,0))-1,""))</f>
        <v/>
      </c>
    </row>
    <row r="791">
      <c r="A791" s="119" t="n"/>
      <c r="B791" s="120" t="n"/>
      <c r="C791" s="117">
        <f>IF(OR(B791="",B790=""),"",B791/B790-1)</f>
        <v/>
      </c>
      <c r="D791" s="117">
        <f>IF(B791="","",IFERROR(B791/INDEX($B$2:$B$800,MATCH(DATE(YEAR(A791)-1,12,1),$A$2:$A$800,0))-1,""))</f>
        <v/>
      </c>
      <c r="E791" s="117">
        <f>IF(B791="","",IFERROR(B791/INDEX($B$2:$B$800,MATCH(DATE(YEAR(A791)-1,MONTH(A791),1),$A$2:$A$800,0))-1,""))</f>
        <v/>
      </c>
    </row>
    <row r="792">
      <c r="A792" s="119" t="n"/>
      <c r="B792" s="120" t="n"/>
      <c r="C792" s="117">
        <f>IF(OR(B792="",B791=""),"",B792/B791-1)</f>
        <v/>
      </c>
      <c r="D792" s="117">
        <f>IF(B792="","",IFERROR(B792/INDEX($B$2:$B$800,MATCH(DATE(YEAR(A792)-1,12,1),$A$2:$A$800,0))-1,""))</f>
        <v/>
      </c>
      <c r="E792" s="117">
        <f>IF(B792="","",IFERROR(B792/INDEX($B$2:$B$800,MATCH(DATE(YEAR(A792)-1,MONTH(A792),1),$A$2:$A$800,0))-1,""))</f>
        <v/>
      </c>
    </row>
    <row r="793">
      <c r="A793" s="119" t="n"/>
      <c r="B793" s="120" t="n"/>
      <c r="C793" s="117">
        <f>IF(OR(B793="",B792=""),"",B793/B792-1)</f>
        <v/>
      </c>
      <c r="D793" s="117">
        <f>IF(B793="","",IFERROR(B793/INDEX($B$2:$B$800,MATCH(DATE(YEAR(A793)-1,12,1),$A$2:$A$800,0))-1,""))</f>
        <v/>
      </c>
      <c r="E793" s="117">
        <f>IF(B793="","",IFERROR(B793/INDEX($B$2:$B$800,MATCH(DATE(YEAR(A793)-1,MONTH(A793),1),$A$2:$A$800,0))-1,""))</f>
        <v/>
      </c>
    </row>
    <row r="794">
      <c r="A794" s="119" t="n"/>
      <c r="B794" s="120" t="n"/>
      <c r="C794" s="117">
        <f>IF(OR(B794="",B793=""),"",B794/B793-1)</f>
        <v/>
      </c>
      <c r="D794" s="117">
        <f>IF(B794="","",IFERROR(B794/INDEX($B$2:$B$800,MATCH(DATE(YEAR(A794)-1,12,1),$A$2:$A$800,0))-1,""))</f>
        <v/>
      </c>
      <c r="E794" s="117">
        <f>IF(B794="","",IFERROR(B794/INDEX($B$2:$B$800,MATCH(DATE(YEAR(A794)-1,MONTH(A794),1),$A$2:$A$800,0))-1,""))</f>
        <v/>
      </c>
    </row>
    <row r="795">
      <c r="A795" s="119" t="n"/>
      <c r="B795" s="120" t="n"/>
      <c r="C795" s="117">
        <f>IF(OR(B795="",B794=""),"",B795/B794-1)</f>
        <v/>
      </c>
      <c r="D795" s="117">
        <f>IF(B795="","",IFERROR(B795/INDEX($B$2:$B$800,MATCH(DATE(YEAR(A795)-1,12,1),$A$2:$A$800,0))-1,""))</f>
        <v/>
      </c>
      <c r="E795" s="117">
        <f>IF(B795="","",IFERROR(B795/INDEX($B$2:$B$800,MATCH(DATE(YEAR(A795)-1,MONTH(A795),1),$A$2:$A$800,0))-1,""))</f>
        <v/>
      </c>
    </row>
    <row r="796">
      <c r="A796" s="119" t="n"/>
      <c r="B796" s="120" t="n"/>
      <c r="C796" s="117">
        <f>IF(OR(B796="",B795=""),"",B796/B795-1)</f>
        <v/>
      </c>
      <c r="D796" s="117">
        <f>IF(B796="","",IFERROR(B796/INDEX($B$2:$B$800,MATCH(DATE(YEAR(A796)-1,12,1),$A$2:$A$800,0))-1,""))</f>
        <v/>
      </c>
      <c r="E796" s="117">
        <f>IF(B796="","",IFERROR(B796/INDEX($B$2:$B$800,MATCH(DATE(YEAR(A796)-1,MONTH(A796),1),$A$2:$A$800,0))-1,""))</f>
        <v/>
      </c>
    </row>
    <row r="797">
      <c r="A797" s="119" t="n"/>
      <c r="B797" s="120" t="n"/>
      <c r="C797" s="117">
        <f>IF(OR(B797="",B796=""),"",B797/B796-1)</f>
        <v/>
      </c>
      <c r="D797" s="117">
        <f>IF(B797="","",IFERROR(B797/INDEX($B$2:$B$800,MATCH(DATE(YEAR(A797)-1,12,1),$A$2:$A$800,0))-1,""))</f>
        <v/>
      </c>
      <c r="E797" s="117">
        <f>IF(B797="","",IFERROR(B797/INDEX($B$2:$B$800,MATCH(DATE(YEAR(A797)-1,MONTH(A797),1),$A$2:$A$800,0))-1,""))</f>
        <v/>
      </c>
    </row>
    <row r="798">
      <c r="A798" s="119" t="n"/>
      <c r="B798" s="120" t="n"/>
      <c r="C798" s="117">
        <f>IF(OR(B798="",B797=""),"",B798/B797-1)</f>
        <v/>
      </c>
      <c r="D798" s="117">
        <f>IF(B798="","",IFERROR(B798/INDEX($B$2:$B$800,MATCH(DATE(YEAR(A798)-1,12,1),$A$2:$A$800,0))-1,""))</f>
        <v/>
      </c>
      <c r="E798" s="117">
        <f>IF(B798="","",IFERROR(B798/INDEX($B$2:$B$800,MATCH(DATE(YEAR(A798)-1,MONTH(A798),1),$A$2:$A$800,0))-1,""))</f>
        <v/>
      </c>
    </row>
    <row r="799">
      <c r="A799" s="119" t="n"/>
      <c r="B799" s="120" t="n"/>
      <c r="C799" s="117">
        <f>IF(OR(B799="",B798=""),"",B799/B798-1)</f>
        <v/>
      </c>
      <c r="D799" s="117">
        <f>IF(B799="","",IFERROR(B799/INDEX($B$2:$B$800,MATCH(DATE(YEAR(A799)-1,12,1),$A$2:$A$800,0))-1,""))</f>
        <v/>
      </c>
      <c r="E799" s="117">
        <f>IF(B799="","",IFERROR(B799/INDEX($B$2:$B$800,MATCH(DATE(YEAR(A799)-1,MONTH(A799),1),$A$2:$A$800,0))-1,""))</f>
        <v/>
      </c>
    </row>
    <row r="800">
      <c r="A800" s="119" t="n"/>
      <c r="B800" s="120" t="n"/>
      <c r="C800" s="117">
        <f>IF(OR(B800="",B799=""),"",B800/B799-1)</f>
        <v/>
      </c>
      <c r="D800" s="117">
        <f>IF(B800="","",IFERROR(B800/INDEX($B$2:$B$800,MATCH(DATE(YEAR(A800)-1,12,1),$A$2:$A$800,0))-1,""))</f>
        <v/>
      </c>
      <c r="E800" s="117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8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1" t="n">
        <v>45505</v>
      </c>
      <c r="G5" s="121" t="n">
        <v>45560</v>
      </c>
      <c r="H5" s="121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1" t="n">
        <v>45516</v>
      </c>
      <c r="G6" s="121" t="n">
        <v>46499</v>
      </c>
      <c r="H6" s="121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1" t="n">
        <v>45516</v>
      </c>
      <c r="G7" s="121" t="n">
        <v>45593</v>
      </c>
      <c r="H7" s="121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1" t="n">
        <v>45666</v>
      </c>
      <c r="G8" s="121" t="n">
        <v>45735</v>
      </c>
      <c r="H8" s="121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1" t="n">
        <v>46444</v>
      </c>
      <c r="G9" s="121" t="n">
        <v>46499</v>
      </c>
      <c r="H9" s="121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1" t="n">
        <v>45586</v>
      </c>
      <c r="G10" s="121" t="n">
        <v>45665</v>
      </c>
      <c r="H10" s="121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1" t="n">
        <v>45586</v>
      </c>
      <c r="G11" s="121" t="n">
        <v>45614</v>
      </c>
      <c r="H11" s="121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1" t="n">
        <v>45596</v>
      </c>
      <c r="G12" s="121" t="n">
        <v>45624</v>
      </c>
      <c r="H12" s="121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1" t="n">
        <v>45639</v>
      </c>
      <c r="G13" s="121" t="n">
        <v>45665</v>
      </c>
      <c r="H13" s="121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1" t="n">
        <v>45629</v>
      </c>
      <c r="G14" s="121" t="n">
        <v>45720</v>
      </c>
      <c r="H14" s="121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1" t="n">
        <v>45629</v>
      </c>
      <c r="G15" s="121" t="n">
        <v>45642</v>
      </c>
      <c r="H15" s="121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1" t="n">
        <v>45643</v>
      </c>
      <c r="G16" s="121" t="n">
        <v>45657</v>
      </c>
      <c r="H16" s="121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1" t="n">
        <v>45659</v>
      </c>
      <c r="G17" s="121" t="n">
        <v>45720</v>
      </c>
      <c r="H17" s="121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1" t="n">
        <v>45707</v>
      </c>
      <c r="G18" s="121" t="n">
        <v>45793</v>
      </c>
      <c r="H18" s="121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1" t="n">
        <v>45707</v>
      </c>
      <c r="G19" s="121" t="n">
        <v>45793</v>
      </c>
      <c r="H19" s="121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1" t="n">
        <v>45775</v>
      </c>
      <c r="G20" s="121" t="n">
        <v>45785</v>
      </c>
      <c r="H20" s="121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1" t="n">
        <v>45775</v>
      </c>
      <c r="G21" s="121" t="n">
        <v>45775</v>
      </c>
      <c r="H21" s="121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1" t="n">
        <v>45776</v>
      </c>
      <c r="G22" s="121" t="n">
        <v>45776</v>
      </c>
      <c r="H22" s="121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1" t="n">
        <v>45776</v>
      </c>
      <c r="G23" s="121" t="n">
        <v>45777</v>
      </c>
      <c r="H23" s="121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1" t="n">
        <v>45779</v>
      </c>
      <c r="G24" s="121" t="n">
        <v>45782</v>
      </c>
      <c r="H24" s="121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1" t="n">
        <v>45783</v>
      </c>
      <c r="G25" s="121" t="n">
        <v>45783</v>
      </c>
      <c r="H25" s="121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1" t="n">
        <v>45784</v>
      </c>
      <c r="G26" s="121" t="n">
        <v>45785</v>
      </c>
      <c r="H26" s="121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1" t="n">
        <v>45775</v>
      </c>
      <c r="G27" s="121" t="n">
        <v>45779</v>
      </c>
      <c r="H27" s="121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1" t="n">
        <v>45775</v>
      </c>
      <c r="G28" s="121" t="n">
        <v>45779</v>
      </c>
      <c r="H28" s="121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1" t="n">
        <v>45775</v>
      </c>
      <c r="G29" s="121" t="n">
        <v>45785</v>
      </c>
      <c r="H29" s="121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1" t="n">
        <v>45775</v>
      </c>
      <c r="G30" s="121" t="n">
        <v>45777</v>
      </c>
      <c r="H30" s="121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1" t="n">
        <v>45782</v>
      </c>
      <c r="G31" s="121" t="n">
        <v>45785</v>
      </c>
      <c r="H31" s="121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1" t="n">
        <v>45775</v>
      </c>
      <c r="G32" s="121" t="n">
        <v>45793</v>
      </c>
      <c r="H32" s="121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1" t="n">
        <v>45775</v>
      </c>
      <c r="G33" s="121" t="n">
        <v>45779</v>
      </c>
      <c r="H33" s="121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1" t="n">
        <v>45782</v>
      </c>
      <c r="G34" s="121" t="n">
        <v>45786</v>
      </c>
      <c r="H34" s="121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1" t="n">
        <v>45789</v>
      </c>
      <c r="G35" s="121" t="n">
        <v>45793</v>
      </c>
      <c r="H35" s="121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1" t="n">
        <v>45782</v>
      </c>
      <c r="G36" s="121" t="n">
        <v>45786</v>
      </c>
      <c r="H36" s="121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1" t="n">
        <v>45782</v>
      </c>
      <c r="G37" s="121" t="n">
        <v>45782</v>
      </c>
      <c r="H37" s="121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1" t="n">
        <v>45783</v>
      </c>
      <c r="G38" s="121" t="n">
        <v>45783</v>
      </c>
      <c r="H38" s="121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1" t="n">
        <v>45784</v>
      </c>
      <c r="G39" s="121" t="n">
        <v>45784</v>
      </c>
      <c r="H39" s="121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1" t="n">
        <v>45785</v>
      </c>
      <c r="G40" s="121" t="n">
        <v>45785</v>
      </c>
      <c r="H40" s="121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1" t="n">
        <v>45786</v>
      </c>
      <c r="G41" s="121" t="n">
        <v>45786</v>
      </c>
      <c r="H41" s="121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1" t="n">
        <v>45782</v>
      </c>
      <c r="G42" s="121" t="n">
        <v>45804</v>
      </c>
      <c r="H42" s="121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1" t="n">
        <v>45782</v>
      </c>
      <c r="G43" s="121" t="n">
        <v>45784</v>
      </c>
      <c r="H43" s="121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1" t="n">
        <v>45789</v>
      </c>
      <c r="G44" s="121" t="n">
        <v>45790</v>
      </c>
      <c r="H44" s="121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1" t="n">
        <v>45803</v>
      </c>
      <c r="G45" s="121" t="n">
        <v>45804</v>
      </c>
      <c r="H45" s="121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1" t="n">
        <v>45791</v>
      </c>
      <c r="G46" s="121" t="n">
        <v>45912</v>
      </c>
      <c r="H46" s="121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1" t="n">
        <v>45796</v>
      </c>
      <c r="G47" s="121" t="n">
        <v>45854</v>
      </c>
      <c r="H47" s="121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1" t="n">
        <v>45796</v>
      </c>
      <c r="G48" s="121" t="n">
        <v>45814</v>
      </c>
      <c r="H48" s="121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1" t="n">
        <v>45803</v>
      </c>
      <c r="G49" s="121" t="n">
        <v>45814</v>
      </c>
      <c r="H49" s="121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1" t="n">
        <v>45805</v>
      </c>
      <c r="G50" s="121" t="n">
        <v>45821</v>
      </c>
      <c r="H50" s="121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1" t="n">
        <v>45796</v>
      </c>
      <c r="G51" s="121" t="n">
        <v>45817</v>
      </c>
      <c r="H51" s="121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1" t="n">
        <v>45817</v>
      </c>
      <c r="G52" s="121" t="n">
        <v>45835</v>
      </c>
      <c r="H52" s="121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1" t="n">
        <v>45838</v>
      </c>
      <c r="G53" s="121" t="n">
        <v>45838</v>
      </c>
      <c r="H53" s="121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1" t="n">
        <v>45839</v>
      </c>
      <c r="G54" s="121" t="n">
        <v>45839</v>
      </c>
      <c r="H54" s="121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1" t="n">
        <v>45819</v>
      </c>
      <c r="G55" s="121" t="n">
        <v>45821</v>
      </c>
      <c r="H55" s="121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1" t="n">
        <v>45824</v>
      </c>
      <c r="G56" s="121" t="n">
        <v>45824</v>
      </c>
      <c r="H56" s="121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1" t="n">
        <v>45825</v>
      </c>
      <c r="G57" s="121" t="n">
        <v>45825</v>
      </c>
      <c r="H57" s="121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1" t="n">
        <v>45825</v>
      </c>
      <c r="G58" s="121" t="n">
        <v>45826</v>
      </c>
      <c r="H58" s="121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1" t="n">
        <v>45840</v>
      </c>
      <c r="G59" s="121" t="n">
        <v>45841</v>
      </c>
      <c r="H59" s="121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1" t="n">
        <v>45845</v>
      </c>
      <c r="G60" s="121" t="n">
        <v>45845</v>
      </c>
      <c r="H60" s="121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1" t="n">
        <v>45854</v>
      </c>
      <c r="G61" s="121" t="n">
        <v>45854</v>
      </c>
      <c r="H61" s="121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1" t="n">
        <v>45796</v>
      </c>
      <c r="G62" s="121" t="n">
        <v>45854</v>
      </c>
      <c r="H62" s="121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1" t="n">
        <v>45810</v>
      </c>
      <c r="G63" s="121" t="n">
        <v>45866</v>
      </c>
      <c r="H63" s="121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1" t="n">
        <v>45866</v>
      </c>
      <c r="G64" s="121" t="n">
        <v>45866</v>
      </c>
      <c r="H64" s="121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1" t="n">
        <v>45810</v>
      </c>
      <c r="G65" s="121" t="n">
        <v>45811</v>
      </c>
      <c r="H65" s="121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1" t="n">
        <v>45812</v>
      </c>
      <c r="G66" s="121" t="n">
        <v>45812</v>
      </c>
      <c r="H66" s="121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1" t="n">
        <v>45810</v>
      </c>
      <c r="G67" s="121" t="n">
        <v>45848</v>
      </c>
      <c r="H67" s="121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1" t="n">
        <v>45810</v>
      </c>
      <c r="G68" s="121" t="n">
        <v>45814</v>
      </c>
      <c r="H68" s="121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1" t="n">
        <v>45810</v>
      </c>
      <c r="G69" s="121" t="n">
        <v>45814</v>
      </c>
      <c r="H69" s="121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1" t="n">
        <v>45817</v>
      </c>
      <c r="G70" s="121" t="n">
        <v>45821</v>
      </c>
      <c r="H70" s="121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1" t="n">
        <v>45817</v>
      </c>
      <c r="G71" s="121" t="n">
        <v>45821</v>
      </c>
      <c r="H71" s="121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1" t="n">
        <v>45824</v>
      </c>
      <c r="G72" s="121" t="n">
        <v>45831</v>
      </c>
      <c r="H72" s="121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1" t="n">
        <v>45824</v>
      </c>
      <c r="G73" s="121" t="n">
        <v>45834</v>
      </c>
      <c r="H73" s="121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1" t="n">
        <v>45810</v>
      </c>
      <c r="G74" s="121" t="n">
        <v>45814</v>
      </c>
      <c r="H74" s="121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1" t="n">
        <v>45810</v>
      </c>
      <c r="G75" s="121" t="n">
        <v>45814</v>
      </c>
      <c r="H75" s="121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1" t="n">
        <v>45817</v>
      </c>
      <c r="G76" s="121" t="n">
        <v>45821</v>
      </c>
      <c r="H76" s="121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1" t="n">
        <v>45817</v>
      </c>
      <c r="G77" s="121" t="n">
        <v>45821</v>
      </c>
      <c r="H77" s="121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1" t="n">
        <v>45834</v>
      </c>
      <c r="G78" s="121" t="n">
        <v>45835</v>
      </c>
      <c r="H78" s="121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1" t="n">
        <v>45811</v>
      </c>
      <c r="G79" s="121" t="n">
        <v>45814</v>
      </c>
      <c r="H79" s="121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1" t="n">
        <v>45812</v>
      </c>
      <c r="G80" s="121" t="n">
        <v>45818</v>
      </c>
      <c r="H80" s="121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1" t="n">
        <v>45818</v>
      </c>
      <c r="G81" s="121" t="n">
        <v>45824</v>
      </c>
      <c r="H81" s="121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1" t="n">
        <v>45819</v>
      </c>
      <c r="G82" s="121" t="n">
        <v>45825</v>
      </c>
      <c r="H82" s="121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1" t="n">
        <v>45828</v>
      </c>
      <c r="G83" s="121" t="n">
        <v>45832</v>
      </c>
      <c r="H83" s="121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1" t="n">
        <v>45835</v>
      </c>
      <c r="G84" s="121" t="n">
        <v>45835</v>
      </c>
      <c r="H84" s="121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1" t="n">
        <v>45848</v>
      </c>
      <c r="G85" s="121" t="n">
        <v>45848</v>
      </c>
      <c r="H85" s="121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1" t="n">
        <v>45838</v>
      </c>
      <c r="G86" s="121" t="n">
        <v>45847</v>
      </c>
      <c r="H86" s="121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1" t="n">
        <v>45833</v>
      </c>
      <c r="G87" s="121" t="n">
        <v>45833</v>
      </c>
      <c r="H87" s="121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1" t="n">
        <v>45855</v>
      </c>
      <c r="G88" s="121" t="n">
        <v>45905</v>
      </c>
      <c r="H88" s="121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1" t="n">
        <v>45855</v>
      </c>
      <c r="G89" s="121" t="n">
        <v>45876</v>
      </c>
      <c r="H89" s="121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1" t="n">
        <v>45870</v>
      </c>
      <c r="G90" s="121" t="n">
        <v>45870</v>
      </c>
      <c r="H90" s="121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1" t="n">
        <v>45873</v>
      </c>
      <c r="G91" s="121" t="n">
        <v>45875</v>
      </c>
      <c r="H91" s="121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1" t="n">
        <v>45877</v>
      </c>
      <c r="G92" s="121" t="n">
        <v>45877</v>
      </c>
      <c r="H92" s="121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1" t="n">
        <v>45880</v>
      </c>
      <c r="G93" s="121" t="n">
        <v>45880</v>
      </c>
      <c r="H93" s="121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1" t="n">
        <v>45881</v>
      </c>
      <c r="G94" s="121" t="n">
        <v>45881</v>
      </c>
      <c r="H94" s="121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1" t="n">
        <v>45890</v>
      </c>
      <c r="G95" s="121" t="n">
        <v>45890</v>
      </c>
      <c r="H95" s="121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1" t="n">
        <v>45855</v>
      </c>
      <c r="G96" s="121" t="n">
        <v>45877</v>
      </c>
      <c r="H96" s="121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1" t="n">
        <v>45866</v>
      </c>
      <c r="G97" s="121" t="n">
        <v>45880</v>
      </c>
      <c r="H97" s="121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1" t="n">
        <v>45876</v>
      </c>
      <c r="G98" s="121" t="n">
        <v>45877</v>
      </c>
      <c r="H98" s="121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1" t="n">
        <v>45881</v>
      </c>
      <c r="G99" s="121" t="n">
        <v>45881</v>
      </c>
      <c r="H99" s="121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1" t="n">
        <v>45882</v>
      </c>
      <c r="G100" s="121" t="n">
        <v>45884</v>
      </c>
      <c r="H100" s="121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1" t="n">
        <v>45887</v>
      </c>
      <c r="G101" s="121" t="n">
        <v>45887</v>
      </c>
      <c r="H101" s="121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1" t="n">
        <v>45905</v>
      </c>
      <c r="G102" s="121" t="n">
        <v>45905</v>
      </c>
      <c r="H102" s="121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1" t="n">
        <v>45870</v>
      </c>
      <c r="G103" s="121" t="n">
        <v>45882</v>
      </c>
      <c r="H103" s="121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1" t="n">
        <v>45873</v>
      </c>
      <c r="G104" s="121" t="n">
        <v>45884</v>
      </c>
      <c r="H104" s="121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1" t="n">
        <v>45887</v>
      </c>
      <c r="G105" s="121" t="n">
        <v>45887</v>
      </c>
      <c r="H105" s="121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1" t="n">
        <v>45888</v>
      </c>
      <c r="G106" s="121" t="n">
        <v>45889</v>
      </c>
      <c r="H106" s="121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1" t="n">
        <v>45890</v>
      </c>
      <c r="G107" s="121" t="n">
        <v>45890</v>
      </c>
      <c r="H107" s="121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1" t="n">
        <v>45873</v>
      </c>
      <c r="G108" s="121" t="n">
        <v>45887</v>
      </c>
      <c r="H108" s="121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1" t="n">
        <v>45882</v>
      </c>
      <c r="G109" s="121" t="n">
        <v>45891</v>
      </c>
      <c r="H109" s="121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1" t="n">
        <v>45894</v>
      </c>
      <c r="G110" s="121" t="n">
        <v>45894</v>
      </c>
      <c r="H110" s="121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1" t="n">
        <v>45895</v>
      </c>
      <c r="G111" s="121" t="n">
        <v>45895</v>
      </c>
      <c r="H111" s="121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1" t="n">
        <v>45896</v>
      </c>
      <c r="G112" s="121" t="n">
        <v>45896</v>
      </c>
      <c r="H112" s="121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1" t="n">
        <v>45880</v>
      </c>
      <c r="G113" s="121" t="n">
        <v>45884</v>
      </c>
      <c r="H113" s="121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1" t="n">
        <v>45887</v>
      </c>
      <c r="G114" s="121" t="n">
        <v>45887</v>
      </c>
      <c r="H114" s="121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1" t="n">
        <v>45888</v>
      </c>
      <c r="G115" s="121" t="n">
        <v>45890</v>
      </c>
      <c r="H115" s="121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1" t="n">
        <v>45891</v>
      </c>
      <c r="G116" s="121" t="n">
        <v>45895</v>
      </c>
      <c r="H116" s="121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1" t="n">
        <v>45896</v>
      </c>
      <c r="G117" s="121" t="n">
        <v>45896</v>
      </c>
      <c r="H117" s="121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1" t="n">
        <v>45855</v>
      </c>
      <c r="G118" s="121" t="n">
        <v>45896</v>
      </c>
      <c r="H118" s="121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1" t="n">
        <v>45860</v>
      </c>
      <c r="G119" s="121" t="n">
        <v>45863</v>
      </c>
      <c r="H119" s="121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1" t="n">
        <v>45862</v>
      </c>
      <c r="G120" s="121" t="n">
        <v>45896</v>
      </c>
      <c r="H120" s="121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1" t="n">
        <v>45862</v>
      </c>
      <c r="G121" s="121" t="n">
        <v>45862</v>
      </c>
      <c r="H121" s="121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1" t="n">
        <v>45862</v>
      </c>
      <c r="G122" s="121" t="n">
        <v>45862</v>
      </c>
      <c r="H122" s="121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1" t="n">
        <v>45863</v>
      </c>
      <c r="G123" s="121" t="n">
        <v>45863</v>
      </c>
      <c r="H123" s="121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1" t="n">
        <v>45863</v>
      </c>
      <c r="G124" s="121" t="n">
        <v>45869</v>
      </c>
      <c r="H124" s="121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1" t="n">
        <v>45870</v>
      </c>
      <c r="G125" s="121" t="n">
        <v>45870</v>
      </c>
      <c r="H125" s="121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1" t="n">
        <v>45866</v>
      </c>
      <c r="G126" s="121" t="n">
        <v>45867</v>
      </c>
      <c r="H126" s="121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1" t="n">
        <v>45868</v>
      </c>
      <c r="G127" s="121" t="n">
        <v>45869</v>
      </c>
      <c r="H127" s="121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1" t="n">
        <v>45870</v>
      </c>
      <c r="G128" s="121" t="n">
        <v>45870</v>
      </c>
      <c r="H128" s="121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1" t="n">
        <v>45870</v>
      </c>
      <c r="G129" s="121" t="n">
        <v>45877</v>
      </c>
      <c r="H129" s="121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1" t="n">
        <v>45880</v>
      </c>
      <c r="G130" s="121" t="n">
        <v>45880</v>
      </c>
      <c r="H130" s="121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1" t="n">
        <v>45870</v>
      </c>
      <c r="G131" s="121" t="n">
        <v>45873</v>
      </c>
      <c r="H131" s="121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1" t="n">
        <v>45874</v>
      </c>
      <c r="G132" s="121" t="n">
        <v>45875</v>
      </c>
      <c r="H132" s="121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1" t="n">
        <v>45876</v>
      </c>
      <c r="G133" s="121" t="n">
        <v>45877</v>
      </c>
      <c r="H133" s="121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1" t="n">
        <v>45880</v>
      </c>
      <c r="G134" s="121" t="n">
        <v>45880</v>
      </c>
      <c r="H134" s="121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1" t="n">
        <v>45881</v>
      </c>
      <c r="G135" s="121" t="n">
        <v>45881</v>
      </c>
      <c r="H135" s="121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1" t="n">
        <v>45882</v>
      </c>
      <c r="G136" s="121" t="n">
        <v>45882</v>
      </c>
      <c r="H136" s="121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1" t="n">
        <v>45883</v>
      </c>
      <c r="G137" s="121" t="n">
        <v>45883</v>
      </c>
      <c r="H137" s="121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1" t="n">
        <v>45884</v>
      </c>
      <c r="G138" s="121" t="n">
        <v>45884</v>
      </c>
      <c r="H138" s="121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1" t="n">
        <v>45887</v>
      </c>
      <c r="G139" s="121" t="n">
        <v>45887</v>
      </c>
      <c r="H139" s="121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1" t="n">
        <v>45888</v>
      </c>
      <c r="G140" s="121" t="n">
        <v>45888</v>
      </c>
      <c r="H140" s="121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1" t="n">
        <v>45889</v>
      </c>
      <c r="G141" s="121" t="n">
        <v>45889</v>
      </c>
      <c r="H141" s="121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1" t="n">
        <v>45877</v>
      </c>
      <c r="G142" s="121" t="n">
        <v>45877</v>
      </c>
      <c r="H142" s="121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1" t="n">
        <v>45880</v>
      </c>
      <c r="G143" s="121" t="n">
        <v>45883</v>
      </c>
      <c r="H143" s="121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1" t="n">
        <v>45884</v>
      </c>
      <c r="G144" s="121" t="n">
        <v>45887</v>
      </c>
      <c r="H144" s="121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1" t="n">
        <v>45888</v>
      </c>
      <c r="G145" s="121" t="n">
        <v>45888</v>
      </c>
      <c r="H145" s="121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1" t="n">
        <v>45889</v>
      </c>
      <c r="G146" s="121" t="n">
        <v>45895</v>
      </c>
      <c r="H146" s="121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1" t="n">
        <v>45896</v>
      </c>
      <c r="G147" s="121" t="n">
        <v>45896</v>
      </c>
      <c r="H147" s="121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1" t="n">
        <v>45870</v>
      </c>
      <c r="G148" s="121" t="n">
        <v>45933</v>
      </c>
      <c r="H148" s="121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1" t="n">
        <v>45870</v>
      </c>
      <c r="G149" s="121" t="n">
        <v>45877</v>
      </c>
      <c r="H149" s="121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1" t="n">
        <v>45880</v>
      </c>
      <c r="G150" s="121" t="n">
        <v>45884</v>
      </c>
      <c r="H150" s="121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1" t="n">
        <v>45887</v>
      </c>
      <c r="G151" s="121" t="n">
        <v>45891</v>
      </c>
      <c r="H151" s="121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1" t="n">
        <v>45894</v>
      </c>
      <c r="G152" s="121" t="n">
        <v>45933</v>
      </c>
      <c r="H152" s="121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1" t="n">
        <v>45888</v>
      </c>
      <c r="G153" s="121" t="n">
        <v>45940</v>
      </c>
      <c r="H153" s="121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1" t="n">
        <v>45888</v>
      </c>
      <c r="G154" s="121" t="n">
        <v>45890</v>
      </c>
      <c r="H154" s="121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1" t="n">
        <v>45888</v>
      </c>
      <c r="G155" s="121" t="n">
        <v>45912</v>
      </c>
      <c r="H155" s="121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1" t="n">
        <v>45889</v>
      </c>
      <c r="G156" s="121" t="n">
        <v>45912</v>
      </c>
      <c r="H156" s="121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1" t="n">
        <v>45903</v>
      </c>
      <c r="G157" s="121" t="n">
        <v>45903</v>
      </c>
      <c r="H157" s="121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1" t="n">
        <v>45912</v>
      </c>
      <c r="G158" s="121" t="n">
        <v>45912</v>
      </c>
      <c r="H158" s="121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1" t="n">
        <v>45918</v>
      </c>
      <c r="G159" s="121" t="n">
        <v>45918</v>
      </c>
      <c r="H159" s="121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1" t="n">
        <v>45898</v>
      </c>
      <c r="G160" s="121" t="n">
        <v>45918</v>
      </c>
      <c r="H160" s="121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1" t="n">
        <v>45908</v>
      </c>
      <c r="G161" s="121" t="n">
        <v>45925</v>
      </c>
      <c r="H161" s="121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1" t="n">
        <v>45918</v>
      </c>
      <c r="G162" s="121" t="n">
        <v>45918</v>
      </c>
      <c r="H162" s="121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1" t="n">
        <v>45922</v>
      </c>
      <c r="G163" s="121" t="n">
        <v>45923</v>
      </c>
      <c r="H163" s="121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1" t="n">
        <v>45924</v>
      </c>
      <c r="G164" s="121" t="n">
        <v>45924</v>
      </c>
      <c r="H164" s="121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1" t="n">
        <v>45925</v>
      </c>
      <c r="G165" s="121" t="n">
        <v>45930</v>
      </c>
      <c r="H165" s="121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1" t="n">
        <v>45931</v>
      </c>
      <c r="G166" s="121" t="n">
        <v>45931</v>
      </c>
      <c r="H166" s="121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1" t="n">
        <v>45940</v>
      </c>
      <c r="G167" s="121" t="n">
        <v>45940</v>
      </c>
      <c r="H167" s="121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1" t="n">
        <v>45888</v>
      </c>
      <c r="G168" s="121" t="n">
        <v>45940</v>
      </c>
      <c r="H168" s="121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1" t="n">
        <v>45901</v>
      </c>
      <c r="G169" s="121" t="n">
        <v>45912</v>
      </c>
      <c r="H169" s="121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1" t="n">
        <v>45901</v>
      </c>
      <c r="G170" s="121" t="n">
        <v>45911</v>
      </c>
      <c r="H170" s="121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1" t="n">
        <v>45901</v>
      </c>
      <c r="G171" s="121" t="n">
        <v>45911</v>
      </c>
      <c r="H171" s="121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1" t="n">
        <v>45908</v>
      </c>
      <c r="G172" s="121" t="n">
        <v>45910</v>
      </c>
      <c r="H172" s="121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1" t="n">
        <v>45912</v>
      </c>
      <c r="G173" s="121" t="n">
        <v>45912</v>
      </c>
      <c r="H173" s="121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1" t="n">
        <v>45901</v>
      </c>
      <c r="G174" s="121" t="n">
        <v>45912</v>
      </c>
      <c r="H174" s="121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1" t="n">
        <v>45901</v>
      </c>
      <c r="G175" s="121" t="n">
        <v>45904</v>
      </c>
      <c r="H175" s="121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1" t="n">
        <v>45901</v>
      </c>
      <c r="G176" s="121" t="n">
        <v>45903</v>
      </c>
      <c r="H176" s="121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1" t="n">
        <v>45905</v>
      </c>
      <c r="G177" s="121" t="n">
        <v>45905</v>
      </c>
      <c r="H177" s="121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1" t="n">
        <v>45901</v>
      </c>
      <c r="G178" s="121" t="n">
        <v>45905</v>
      </c>
      <c r="H178" s="121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1" t="n">
        <v>45908</v>
      </c>
      <c r="G179" s="121" t="n">
        <v>45911</v>
      </c>
      <c r="H179" s="121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1" t="n">
        <v>45912</v>
      </c>
      <c r="G180" s="121" t="n">
        <v>45912</v>
      </c>
      <c r="H180" s="121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1" t="n">
        <v>45901</v>
      </c>
      <c r="G181" s="121" t="n">
        <v>45945</v>
      </c>
      <c r="H181" s="121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1" t="n">
        <v>45901</v>
      </c>
      <c r="G182" s="121" t="n">
        <v>45905</v>
      </c>
      <c r="H182" s="121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1" t="n">
        <v>45908</v>
      </c>
      <c r="G183" s="121" t="n">
        <v>45912</v>
      </c>
      <c r="H183" s="121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1" t="n">
        <v>45915</v>
      </c>
      <c r="G184" s="121" t="n">
        <v>45919</v>
      </c>
      <c r="H184" s="121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1" t="n">
        <v>45922</v>
      </c>
      <c r="G185" s="121" t="n">
        <v>45924</v>
      </c>
      <c r="H185" s="121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1" t="n">
        <v>45908</v>
      </c>
      <c r="G186" s="121" t="n">
        <v>45909</v>
      </c>
      <c r="H186" s="121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1" t="n">
        <v>45912</v>
      </c>
      <c r="G187" s="121" t="n">
        <v>45912</v>
      </c>
      <c r="H187" s="121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1" t="n">
        <v>45910</v>
      </c>
      <c r="G188" s="121" t="n">
        <v>45915</v>
      </c>
      <c r="H188" s="121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1" t="n">
        <v>45918</v>
      </c>
      <c r="G189" s="121" t="n">
        <v>45918</v>
      </c>
      <c r="H189" s="121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1" t="n">
        <v>45923</v>
      </c>
      <c r="G190" s="121" t="n">
        <v>45926</v>
      </c>
      <c r="H190" s="121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1" t="n">
        <v>45929</v>
      </c>
      <c r="G191" s="121" t="n">
        <v>45929</v>
      </c>
      <c r="H191" s="121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1" t="n">
        <v>45925</v>
      </c>
      <c r="G192" s="121" t="n">
        <v>45925</v>
      </c>
      <c r="H192" s="121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1" t="n">
        <v>45929</v>
      </c>
      <c r="G193" s="121" t="n">
        <v>45929</v>
      </c>
      <c r="H193" s="121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1" t="n">
        <v>45915</v>
      </c>
      <c r="G194" s="121" t="n">
        <v>45938</v>
      </c>
      <c r="H194" s="121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1" t="n">
        <v>45925</v>
      </c>
      <c r="G195" s="121" t="n">
        <v>45931</v>
      </c>
      <c r="H195" s="121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1" t="n">
        <v>45932</v>
      </c>
      <c r="G196" s="121" t="n">
        <v>45938</v>
      </c>
      <c r="H196" s="121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1" t="n">
        <v>45939</v>
      </c>
      <c r="G197" s="121" t="n">
        <v>45939</v>
      </c>
      <c r="H197" s="121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1" t="n">
        <v>45940</v>
      </c>
      <c r="G198" s="121" t="n">
        <v>45940</v>
      </c>
      <c r="H198" s="121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1" t="n">
        <v>45943</v>
      </c>
      <c r="G199" s="121" t="n">
        <v>45943</v>
      </c>
      <c r="H199" s="121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1" t="n">
        <v>45944</v>
      </c>
      <c r="G200" s="121" t="n">
        <v>45944</v>
      </c>
      <c r="H200" s="121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1" t="n">
        <v>45945</v>
      </c>
      <c r="G201" s="121" t="n">
        <v>45945</v>
      </c>
      <c r="H201" s="121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1" t="n">
        <v>45915</v>
      </c>
      <c r="G202" s="121" t="n">
        <v>45989</v>
      </c>
      <c r="H202" s="121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1" t="n">
        <v>45915</v>
      </c>
      <c r="G203" s="121" t="n">
        <v>45965</v>
      </c>
      <c r="H203" s="121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1" t="n">
        <v>45915</v>
      </c>
      <c r="G204" s="121" t="n">
        <v>45923</v>
      </c>
      <c r="H204" s="121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1" t="n">
        <v>45966</v>
      </c>
      <c r="G205" s="121" t="n">
        <v>45989</v>
      </c>
      <c r="H205" s="121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1" t="n">
        <v>45924</v>
      </c>
      <c r="G206" s="121" t="n">
        <v>45964</v>
      </c>
      <c r="H206" s="121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1" t="n">
        <v>45932</v>
      </c>
      <c r="G207" s="121" t="n">
        <v>45972</v>
      </c>
      <c r="H207" s="121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1" t="n">
        <v>45915</v>
      </c>
      <c r="G208" s="121" t="n">
        <v>45945</v>
      </c>
      <c r="H208" s="121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1" t="n">
        <v>45915</v>
      </c>
      <c r="G209" s="121" t="n">
        <v>45922</v>
      </c>
      <c r="H209" s="121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1" t="n">
        <v>45922</v>
      </c>
      <c r="G210" s="121" t="n">
        <v>45929</v>
      </c>
      <c r="H210" s="121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1" t="n">
        <v>45923</v>
      </c>
      <c r="G211" s="121" t="n">
        <v>45930</v>
      </c>
      <c r="H211" s="121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1" t="n">
        <v>45931</v>
      </c>
      <c r="G212" s="121" t="n">
        <v>45931</v>
      </c>
      <c r="H212" s="121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1" t="n">
        <v>45932</v>
      </c>
      <c r="G213" s="121" t="n">
        <v>45940</v>
      </c>
      <c r="H213" s="121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1" t="n">
        <v>45933</v>
      </c>
      <c r="G214" s="121" t="n">
        <v>45943</v>
      </c>
      <c r="H214" s="121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1" t="n">
        <v>45940</v>
      </c>
      <c r="G215" s="121" t="n">
        <v>45943</v>
      </c>
      <c r="H215" s="121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1" t="n">
        <v>45943</v>
      </c>
      <c r="G216" s="121" t="n">
        <v>45944</v>
      </c>
      <c r="H216" s="121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1" t="n">
        <v>45945</v>
      </c>
      <c r="G217" s="121" t="n">
        <v>45945</v>
      </c>
      <c r="H217" s="121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1" t="n">
        <v>45937</v>
      </c>
      <c r="G218" s="121" t="n">
        <v>45967</v>
      </c>
      <c r="H218" s="121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1" t="n">
        <v>45937</v>
      </c>
      <c r="G219" s="121" t="n">
        <v>45943</v>
      </c>
      <c r="H219" s="121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1" t="n">
        <v>45944</v>
      </c>
      <c r="G220" s="121" t="n">
        <v>45950</v>
      </c>
      <c r="H220" s="121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1" t="n">
        <v>45951</v>
      </c>
      <c r="G221" s="121" t="n">
        <v>45958</v>
      </c>
      <c r="H221" s="121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1" t="n">
        <v>45952</v>
      </c>
      <c r="G222" s="121" t="n">
        <v>45960</v>
      </c>
      <c r="H222" s="121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1" t="n">
        <v>45957</v>
      </c>
      <c r="G223" s="121" t="n">
        <v>45964</v>
      </c>
      <c r="H223" s="121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1" t="n">
        <v>45965</v>
      </c>
      <c r="G224" s="121" t="n">
        <v>45965</v>
      </c>
      <c r="H224" s="121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1" t="n">
        <v>45966</v>
      </c>
      <c r="G225" s="121" t="n">
        <v>45966</v>
      </c>
      <c r="H225" s="121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1" t="n">
        <v>45967</v>
      </c>
      <c r="G226" s="121" t="n">
        <v>45967</v>
      </c>
      <c r="H226" s="121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1" t="n">
        <v>45937</v>
      </c>
      <c r="G227" s="121" t="n">
        <v>45967</v>
      </c>
      <c r="H227" s="121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1" t="n">
        <v>45946</v>
      </c>
      <c r="G228" s="121" t="n">
        <v>45989</v>
      </c>
      <c r="H228" s="121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1" t="n">
        <v>45946</v>
      </c>
      <c r="G229" s="121" t="n">
        <v>45957</v>
      </c>
      <c r="H229" s="121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1" t="n">
        <v>45957</v>
      </c>
      <c r="G230" s="121" t="n">
        <v>45966</v>
      </c>
      <c r="H230" s="121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1" t="n">
        <v>45958</v>
      </c>
      <c r="G231" s="121" t="n">
        <v>45968</v>
      </c>
      <c r="H231" s="121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1" t="n">
        <v>45971</v>
      </c>
      <c r="G232" s="121" t="n">
        <v>45971</v>
      </c>
      <c r="H232" s="121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1" t="n">
        <v>45972</v>
      </c>
      <c r="G233" s="121" t="n">
        <v>45981</v>
      </c>
      <c r="H233" s="121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1" t="n">
        <v>45973</v>
      </c>
      <c r="G234" s="121" t="n">
        <v>45982</v>
      </c>
      <c r="H234" s="121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1" t="n">
        <v>45981</v>
      </c>
      <c r="G235" s="121" t="n">
        <v>45985</v>
      </c>
      <c r="H235" s="121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1" t="n">
        <v>45985</v>
      </c>
      <c r="G236" s="121" t="n">
        <v>45987</v>
      </c>
      <c r="H236" s="121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1" t="n">
        <v>45988</v>
      </c>
      <c r="G237" s="121" t="n">
        <v>45989</v>
      </c>
      <c r="H237" s="121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1" t="n">
        <v>45964</v>
      </c>
      <c r="G238" s="121" t="n">
        <v>45989</v>
      </c>
      <c r="H238" s="121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1" t="n">
        <v>45964</v>
      </c>
      <c r="G239" s="121" t="n">
        <v>45982</v>
      </c>
      <c r="H239" s="121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1" t="n">
        <v>45985</v>
      </c>
      <c r="G240" s="121" t="n">
        <v>45989</v>
      </c>
      <c r="H240" s="121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1" t="n">
        <v>45964</v>
      </c>
      <c r="G241" s="121" t="n">
        <v>45989</v>
      </c>
      <c r="H241" s="121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1" t="n">
        <v>45972</v>
      </c>
      <c r="G242" s="121" t="n">
        <v>45972</v>
      </c>
      <c r="H242" s="121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1" t="n">
        <v>45964</v>
      </c>
      <c r="G243" s="121" t="n">
        <v>45968</v>
      </c>
      <c r="H243" s="121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1" t="n">
        <v>45971</v>
      </c>
      <c r="G244" s="121" t="n">
        <v>45986</v>
      </c>
      <c r="H244" s="121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1" t="n">
        <v>45964</v>
      </c>
      <c r="G245" s="121" t="n">
        <v>45975</v>
      </c>
      <c r="H245" s="121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1" t="n">
        <v>45978</v>
      </c>
      <c r="G246" s="121" t="n">
        <v>45988</v>
      </c>
      <c r="H246" s="121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1" t="n">
        <v>45980</v>
      </c>
      <c r="G247" s="121" t="n">
        <v>45980</v>
      </c>
      <c r="H247" s="121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1" t="n">
        <v>45989</v>
      </c>
      <c r="G248" s="121" t="n">
        <v>45989</v>
      </c>
      <c r="H248" s="121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1" t="n">
        <v>45964</v>
      </c>
      <c r="G249" s="121" t="n">
        <v>45968</v>
      </c>
      <c r="H249" s="121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1" t="n">
        <v>45971</v>
      </c>
      <c r="G250" s="121" t="n">
        <v>46059</v>
      </c>
      <c r="H250" s="121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1" t="n">
        <v>45971</v>
      </c>
      <c r="G251" s="121" t="n">
        <v>45989</v>
      </c>
      <c r="H251" s="121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1" t="n">
        <v>45992</v>
      </c>
      <c r="G252" s="121" t="n">
        <v>46059</v>
      </c>
      <c r="H252" s="121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1" t="n">
        <v>45971</v>
      </c>
      <c r="G253" s="121" t="n">
        <v>46006</v>
      </c>
      <c r="H253" s="121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1" t="n">
        <v>45971</v>
      </c>
      <c r="G254" s="121" t="n">
        <v>45973</v>
      </c>
      <c r="H254" s="121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1" t="n">
        <v>45971</v>
      </c>
      <c r="G255" s="121" t="n">
        <v>45979</v>
      </c>
      <c r="H255" s="121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1" t="n">
        <v>45971</v>
      </c>
      <c r="G256" s="121" t="n">
        <v>45971</v>
      </c>
      <c r="H256" s="121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1" t="n">
        <v>45971</v>
      </c>
      <c r="G257" s="121" t="n">
        <v>45971</v>
      </c>
      <c r="H257" s="121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1" t="n">
        <v>45971</v>
      </c>
      <c r="G258" s="121" t="n">
        <v>45989</v>
      </c>
      <c r="H258" s="121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1" t="n">
        <v>45971</v>
      </c>
      <c r="G259" s="121" t="n">
        <v>46003</v>
      </c>
      <c r="H259" s="121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1" t="n">
        <v>45971</v>
      </c>
      <c r="G260" s="121" t="n">
        <v>46003</v>
      </c>
      <c r="H260" s="121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1" t="n">
        <v>45996</v>
      </c>
      <c r="G261" s="121" t="n">
        <v>45996</v>
      </c>
      <c r="H261" s="121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1" t="n">
        <v>46001</v>
      </c>
      <c r="G262" s="121" t="n">
        <v>46001</v>
      </c>
      <c r="H262" s="121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1" t="n">
        <v>46001</v>
      </c>
      <c r="G263" s="121" t="n">
        <v>46001</v>
      </c>
      <c r="H263" s="121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1" t="n">
        <v>46006</v>
      </c>
      <c r="G264" s="121" t="n">
        <v>46006</v>
      </c>
      <c r="H264" s="121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1" t="n">
        <v>45994</v>
      </c>
      <c r="G265" s="121" t="n">
        <v>45995</v>
      </c>
      <c r="H265" s="121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1" t="n">
        <v>46002</v>
      </c>
      <c r="G266" s="121" t="n">
        <v>46003</v>
      </c>
      <c r="H266" s="121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1" t="n">
        <v>45988</v>
      </c>
      <c r="G267" s="121" t="n">
        <v>46000</v>
      </c>
      <c r="H267" s="121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1" t="n">
        <v>45995</v>
      </c>
      <c r="G268" s="121" t="n">
        <v>46006</v>
      </c>
      <c r="H268" s="121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1" t="n">
        <v>45999</v>
      </c>
      <c r="G269" s="121" t="n">
        <v>46001</v>
      </c>
      <c r="H269" s="121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1" t="n">
        <v>45971</v>
      </c>
      <c r="G270" s="121" t="n">
        <v>46008</v>
      </c>
      <c r="H270" s="121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1" t="n">
        <v>45978</v>
      </c>
      <c r="G271" s="121" t="n">
        <v>45989</v>
      </c>
      <c r="H271" s="121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1" t="n">
        <v>45978</v>
      </c>
      <c r="G272" s="121" t="n">
        <v>45989</v>
      </c>
      <c r="H272" s="121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1" t="n">
        <v>45987</v>
      </c>
      <c r="G273" s="121" t="n">
        <v>46010</v>
      </c>
      <c r="H273" s="121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1" t="n">
        <v>45987</v>
      </c>
      <c r="G274" s="121" t="n">
        <v>46001</v>
      </c>
      <c r="H274" s="121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1" t="n">
        <v>45994</v>
      </c>
      <c r="G275" s="121" t="n">
        <v>45994</v>
      </c>
      <c r="H275" s="121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1" t="n">
        <v>45999</v>
      </c>
      <c r="G276" s="121" t="n">
        <v>45999</v>
      </c>
      <c r="H276" s="121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1" t="n">
        <v>46003</v>
      </c>
      <c r="G277" s="121" t="n">
        <v>46003</v>
      </c>
      <c r="H277" s="121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1" t="n">
        <v>45992</v>
      </c>
      <c r="G278" s="121" t="n">
        <v>46000</v>
      </c>
      <c r="H278" s="121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1" t="n">
        <v>45995</v>
      </c>
      <c r="G279" s="121" t="n">
        <v>46009</v>
      </c>
      <c r="H279" s="121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1" t="n">
        <v>46001</v>
      </c>
      <c r="G280" s="121" t="n">
        <v>46009</v>
      </c>
      <c r="H280" s="121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1" t="n">
        <v>46003</v>
      </c>
      <c r="G281" s="121" t="n">
        <v>46003</v>
      </c>
      <c r="H281" s="121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1" t="n">
        <v>45988</v>
      </c>
      <c r="G282" s="121" t="n">
        <v>46003</v>
      </c>
      <c r="H282" s="121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1" t="n">
        <v>45996</v>
      </c>
      <c r="G283" s="121" t="n">
        <v>46003</v>
      </c>
      <c r="H283" s="121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1" t="n">
        <v>46001</v>
      </c>
      <c r="G284" s="121" t="n">
        <v>46009</v>
      </c>
      <c r="H284" s="121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1" t="n">
        <v>46007</v>
      </c>
      <c r="G285" s="121" t="n">
        <v>46007</v>
      </c>
      <c r="H285" s="121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1" t="n">
        <v>46010</v>
      </c>
      <c r="G286" s="121" t="n">
        <v>46010</v>
      </c>
      <c r="H286" s="121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1" t="n">
        <v>45992</v>
      </c>
      <c r="G287" s="121" t="n">
        <v>46010</v>
      </c>
      <c r="H287" s="121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1" t="n">
        <v>45992</v>
      </c>
      <c r="G288" s="121" t="n">
        <v>45996</v>
      </c>
      <c r="H288" s="121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1" t="n">
        <v>45996</v>
      </c>
      <c r="G289" s="121" t="n">
        <v>46001</v>
      </c>
      <c r="H289" s="121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1" t="n">
        <v>45999</v>
      </c>
      <c r="G290" s="121" t="n">
        <v>46002</v>
      </c>
      <c r="H290" s="121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1" t="n">
        <v>46003</v>
      </c>
      <c r="G291" s="121" t="n">
        <v>46003</v>
      </c>
      <c r="H291" s="121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1" t="n">
        <v>46006</v>
      </c>
      <c r="G292" s="121" t="n">
        <v>46009</v>
      </c>
      <c r="H292" s="121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1" t="n">
        <v>46007</v>
      </c>
      <c r="G293" s="121" t="n">
        <v>46010</v>
      </c>
      <c r="H293" s="121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1" t="n">
        <v>46009</v>
      </c>
      <c r="G294" s="121" t="n">
        <v>46009</v>
      </c>
      <c r="H294" s="121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1" t="n">
        <v>46009</v>
      </c>
      <c r="G295" s="121" t="n">
        <v>46009</v>
      </c>
      <c r="H295" s="121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1" t="n">
        <v>46010</v>
      </c>
      <c r="G296" s="121" t="n">
        <v>46010</v>
      </c>
      <c r="H296" s="121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1" t="n">
        <v>45994</v>
      </c>
      <c r="G297" s="121" t="n">
        <v>46045</v>
      </c>
      <c r="H297" s="121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1" t="n">
        <v>46027</v>
      </c>
      <c r="G298" s="121" t="n">
        <v>46055</v>
      </c>
      <c r="H298" s="121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1" t="n">
        <v>46027</v>
      </c>
      <c r="G299" s="121" t="n">
        <v>46031</v>
      </c>
      <c r="H299" s="121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1" t="n">
        <v>46034</v>
      </c>
      <c r="G300" s="121" t="n">
        <v>46044</v>
      </c>
      <c r="H300" s="121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1" t="n">
        <v>46042</v>
      </c>
      <c r="G301" s="121" t="n">
        <v>46043</v>
      </c>
      <c r="H301" s="121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1" t="n">
        <v>46045</v>
      </c>
      <c r="G302" s="121" t="n">
        <v>46055</v>
      </c>
      <c r="H302" s="121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1" t="n">
        <v>46027</v>
      </c>
      <c r="G303" s="121" t="n">
        <v>46072</v>
      </c>
      <c r="H303" s="121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1" t="n">
        <v>46027</v>
      </c>
      <c r="G304" s="121" t="n">
        <v>46042</v>
      </c>
      <c r="H304" s="121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1" t="n">
        <v>46028</v>
      </c>
      <c r="G305" s="121" t="n">
        <v>46043</v>
      </c>
      <c r="H305" s="121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1" t="n">
        <v>46034</v>
      </c>
      <c r="G306" s="121" t="n">
        <v>46059</v>
      </c>
      <c r="H306" s="121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1" t="n">
        <v>46041</v>
      </c>
      <c r="G307" s="121" t="n">
        <v>46066</v>
      </c>
      <c r="H307" s="121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1" t="n">
        <v>46048</v>
      </c>
      <c r="G308" s="121" t="n">
        <v>46069</v>
      </c>
      <c r="H308" s="121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1" t="n">
        <v>46045</v>
      </c>
      <c r="G309" s="121" t="n">
        <v>46045</v>
      </c>
      <c r="H309" s="121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1" t="n">
        <v>46062</v>
      </c>
      <c r="G310" s="121" t="n">
        <v>46062</v>
      </c>
      <c r="H310" s="121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1" t="n">
        <v>46070</v>
      </c>
      <c r="G311" s="121" t="n">
        <v>46070</v>
      </c>
      <c r="H311" s="121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1" t="n">
        <v>46063</v>
      </c>
      <c r="G312" s="121" t="n">
        <v>46071</v>
      </c>
      <c r="H312" s="121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1" t="n">
        <v>46072</v>
      </c>
      <c r="G313" s="121" t="n">
        <v>46072</v>
      </c>
      <c r="H313" s="121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1" t="n">
        <v>46027</v>
      </c>
      <c r="G314" s="121" t="n">
        <v>46036</v>
      </c>
      <c r="H314" s="121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1" t="n">
        <v>46027</v>
      </c>
      <c r="G315" s="121" t="n">
        <v>46055</v>
      </c>
      <c r="H315" s="121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1" t="n">
        <v>46027</v>
      </c>
      <c r="G316" s="121" t="n">
        <v>46031</v>
      </c>
      <c r="H316" s="121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1" t="n">
        <v>46029</v>
      </c>
      <c r="G317" s="121" t="n">
        <v>46035</v>
      </c>
      <c r="H317" s="121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1" t="n">
        <v>46030</v>
      </c>
      <c r="G318" s="121" t="n">
        <v>46031</v>
      </c>
      <c r="H318" s="121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1" t="n">
        <v>46034</v>
      </c>
      <c r="G319" s="121" t="n">
        <v>46034</v>
      </c>
      <c r="H319" s="121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1" t="n">
        <v>46035</v>
      </c>
      <c r="G320" s="121" t="n">
        <v>46041</v>
      </c>
      <c r="H320" s="121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1" t="n">
        <v>46036</v>
      </c>
      <c r="G321" s="121" t="n">
        <v>46042</v>
      </c>
      <c r="H321" s="121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1" t="n">
        <v>46041</v>
      </c>
      <c r="G322" s="121" t="n">
        <v>46042</v>
      </c>
      <c r="H322" s="121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1" t="n">
        <v>46042</v>
      </c>
      <c r="G323" s="121" t="n">
        <v>46043</v>
      </c>
      <c r="H323" s="121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1" t="n">
        <v>46044</v>
      </c>
      <c r="G324" s="121" t="n">
        <v>46055</v>
      </c>
      <c r="H324" s="121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1" t="n">
        <v>46029</v>
      </c>
      <c r="G325" s="121" t="n">
        <v>46070</v>
      </c>
      <c r="H325" s="121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1" t="n">
        <v>46051</v>
      </c>
      <c r="G326" s="121" t="n">
        <v>46178</v>
      </c>
      <c r="H326" s="121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1" t="n">
        <v>46051</v>
      </c>
      <c r="G327" s="121" t="n">
        <v>46057</v>
      </c>
      <c r="H327" s="121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1" t="n">
        <v>46058</v>
      </c>
      <c r="G328" s="121" t="n">
        <v>46069</v>
      </c>
      <c r="H328" s="121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1" t="n">
        <v>46070</v>
      </c>
      <c r="G329" s="121" t="n">
        <v>46079</v>
      </c>
      <c r="H329" s="121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1" t="n">
        <v>46080</v>
      </c>
      <c r="G330" s="121" t="n">
        <v>46086</v>
      </c>
      <c r="H330" s="121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1" t="n">
        <v>46087</v>
      </c>
      <c r="G331" s="121" t="n">
        <v>46093</v>
      </c>
      <c r="H331" s="121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1" t="n">
        <v>46094</v>
      </c>
      <c r="G332" s="121" t="n">
        <v>46178</v>
      </c>
      <c r="H332" s="121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1" t="n">
        <v>46055</v>
      </c>
      <c r="G333" s="121" t="n">
        <v>46325</v>
      </c>
      <c r="H333" s="121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1" t="n">
        <v>46056</v>
      </c>
      <c r="G334" s="121" t="n">
        <v>46076</v>
      </c>
      <c r="H334" s="121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1" t="n">
        <v>46056</v>
      </c>
      <c r="G335" s="121" t="n">
        <v>46062</v>
      </c>
      <c r="H335" s="121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1" t="n">
        <v>46063</v>
      </c>
      <c r="G336" s="121" t="n">
        <v>46073</v>
      </c>
      <c r="H336" s="121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1" t="n">
        <v>46071</v>
      </c>
      <c r="G337" s="121" t="n">
        <v>46072</v>
      </c>
      <c r="H337" s="121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1" t="n">
        <v>46076</v>
      </c>
      <c r="G338" s="121" t="n">
        <v>46076</v>
      </c>
      <c r="H338" s="121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1" t="n">
        <v>46056</v>
      </c>
      <c r="G339" s="121" t="n">
        <v>46087</v>
      </c>
      <c r="H339" s="121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1" t="n">
        <v>46056</v>
      </c>
      <c r="G340" s="121" t="n">
        <v>46059</v>
      </c>
      <c r="H340" s="121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1" t="n">
        <v>46059</v>
      </c>
      <c r="G341" s="121" t="n">
        <v>46064</v>
      </c>
      <c r="H341" s="121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1" t="n">
        <v>46062</v>
      </c>
      <c r="G342" s="121" t="n">
        <v>46063</v>
      </c>
      <c r="H342" s="121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1" t="n">
        <v>46064</v>
      </c>
      <c r="G343" s="121" t="n">
        <v>46064</v>
      </c>
      <c r="H343" s="121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1" t="n">
        <v>46065</v>
      </c>
      <c r="G344" s="121" t="n">
        <v>46071</v>
      </c>
      <c r="H344" s="121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1" t="n">
        <v>46066</v>
      </c>
      <c r="G345" s="121" t="n">
        <v>46072</v>
      </c>
      <c r="H345" s="121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1" t="n">
        <v>46071</v>
      </c>
      <c r="G346" s="121" t="n">
        <v>46072</v>
      </c>
      <c r="H346" s="121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1" t="n">
        <v>46072</v>
      </c>
      <c r="G347" s="121" t="n">
        <v>46073</v>
      </c>
      <c r="H347" s="121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1" t="n">
        <v>46076</v>
      </c>
      <c r="G348" s="121" t="n">
        <v>46087</v>
      </c>
      <c r="H348" s="121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1" t="n">
        <v>46062</v>
      </c>
      <c r="G349" s="121" t="n">
        <v>46078</v>
      </c>
      <c r="H349" s="121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1" t="n">
        <v>46069</v>
      </c>
      <c r="G350" s="121" t="n">
        <v>46178</v>
      </c>
      <c r="H350" s="121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1" t="n">
        <v>46078</v>
      </c>
      <c r="G351" s="121" t="n">
        <v>46085</v>
      </c>
      <c r="H351" s="121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1" t="n">
        <v>46083</v>
      </c>
      <c r="G352" s="121" t="n">
        <v>46112</v>
      </c>
      <c r="H352" s="121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1" t="n">
        <v>46083</v>
      </c>
      <c r="G353" s="121" t="n">
        <v>46112</v>
      </c>
      <c r="H353" s="121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1" t="n">
        <v>46083</v>
      </c>
      <c r="G354" s="121" t="n">
        <v>46140</v>
      </c>
      <c r="H354" s="121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1" t="n">
        <v>46086</v>
      </c>
      <c r="G355" s="121" t="n">
        <v>46097</v>
      </c>
      <c r="H355" s="121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1" t="n">
        <v>46086</v>
      </c>
      <c r="G356" s="121" t="n">
        <v>46100</v>
      </c>
      <c r="H356" s="121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1" t="n">
        <v>46090</v>
      </c>
      <c r="G357" s="121" t="n">
        <v>46118</v>
      </c>
      <c r="H357" s="121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1" t="n">
        <v>46090</v>
      </c>
      <c r="G358" s="121" t="n">
        <v>46101</v>
      </c>
      <c r="H358" s="121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1" t="n">
        <v>46090</v>
      </c>
      <c r="G359" s="121" t="n">
        <v>46091</v>
      </c>
      <c r="H359" s="121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1" t="n">
        <v>46090</v>
      </c>
      <c r="G360" s="121" t="n">
        <v>46091</v>
      </c>
      <c r="H360" s="121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1" t="n">
        <v>46091</v>
      </c>
      <c r="G361" s="121" t="n">
        <v>46092</v>
      </c>
      <c r="H361" s="121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1" t="n">
        <v>46093</v>
      </c>
      <c r="G362" s="121" t="n">
        <v>46093</v>
      </c>
      <c r="H362" s="121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1" t="n">
        <v>46094</v>
      </c>
      <c r="G363" s="121" t="n">
        <v>46099</v>
      </c>
      <c r="H363" s="121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1" t="n">
        <v>46097</v>
      </c>
      <c r="G364" s="121" t="n">
        <v>46100</v>
      </c>
      <c r="H364" s="121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1" t="n">
        <v>46099</v>
      </c>
      <c r="G365" s="121" t="n">
        <v>46099</v>
      </c>
      <c r="H365" s="121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1" t="n">
        <v>46099</v>
      </c>
      <c r="G366" s="121" t="n">
        <v>46099</v>
      </c>
      <c r="H366" s="121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1" t="n">
        <v>46100</v>
      </c>
      <c r="G367" s="121" t="n">
        <v>46101</v>
      </c>
      <c r="H367" s="121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1" t="n">
        <v>46097</v>
      </c>
      <c r="G368" s="121" t="n">
        <v>46220</v>
      </c>
      <c r="H368" s="121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1" t="n">
        <v>46097</v>
      </c>
      <c r="G369" s="121" t="n">
        <v>46174</v>
      </c>
      <c r="H369" s="121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1" t="n">
        <v>46175</v>
      </c>
      <c r="G370" s="121" t="n">
        <v>46189</v>
      </c>
      <c r="H370" s="121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1" t="n">
        <v>46190</v>
      </c>
      <c r="G371" s="121" t="n">
        <v>46210</v>
      </c>
      <c r="H371" s="121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1" t="n">
        <v>46211</v>
      </c>
      <c r="G372" s="121" t="n">
        <v>46220</v>
      </c>
      <c r="H372" s="121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1" t="n">
        <v>46097</v>
      </c>
      <c r="G373" s="121" t="n">
        <v>46161</v>
      </c>
      <c r="H373" s="121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1" t="n">
        <v>46097</v>
      </c>
      <c r="G374" s="121" t="n">
        <v>46127</v>
      </c>
      <c r="H374" s="121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1" t="n">
        <v>46128</v>
      </c>
      <c r="G375" s="121" t="n">
        <v>46161</v>
      </c>
      <c r="H375" s="121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1" t="n">
        <v>46097</v>
      </c>
      <c r="G376" s="121" t="n">
        <v>46101</v>
      </c>
      <c r="H376" s="121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1" t="n">
        <v>46098</v>
      </c>
      <c r="G377" s="121" t="n">
        <v>46108</v>
      </c>
      <c r="H377" s="121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1" t="n">
        <v>46100</v>
      </c>
      <c r="G378" s="121" t="n">
        <v>46142</v>
      </c>
      <c r="H378" s="121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1" t="n">
        <v>46101</v>
      </c>
      <c r="G379" s="121" t="n">
        <v>46164</v>
      </c>
      <c r="H379" s="121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1" t="n">
        <v>46104</v>
      </c>
      <c r="G380" s="121" t="n">
        <v>46135</v>
      </c>
      <c r="H380" s="121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1" t="n">
        <v>46104</v>
      </c>
      <c r="G381" s="121" t="n">
        <v>46127</v>
      </c>
      <c r="H381" s="121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1" t="n">
        <v>46104</v>
      </c>
      <c r="G382" s="121" t="n">
        <v>46105</v>
      </c>
      <c r="H382" s="121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1" t="n">
        <v>46104</v>
      </c>
      <c r="G383" s="121" t="n">
        <v>46105</v>
      </c>
      <c r="H383" s="121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1" t="n">
        <v>46105</v>
      </c>
      <c r="G384" s="121" t="n">
        <v>46106</v>
      </c>
      <c r="H384" s="121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1" t="n">
        <v>46107</v>
      </c>
      <c r="G385" s="121" t="n">
        <v>46107</v>
      </c>
      <c r="H385" s="121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1" t="n">
        <v>46108</v>
      </c>
      <c r="G386" s="121" t="n">
        <v>46113</v>
      </c>
      <c r="H386" s="121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1" t="n">
        <v>46111</v>
      </c>
      <c r="G387" s="121" t="n">
        <v>46114</v>
      </c>
      <c r="H387" s="121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1" t="n">
        <v>46113</v>
      </c>
      <c r="G388" s="121" t="n">
        <v>46113</v>
      </c>
      <c r="H388" s="121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1" t="n">
        <v>46113</v>
      </c>
      <c r="G389" s="121" t="n">
        <v>46113</v>
      </c>
      <c r="H389" s="121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1" t="n">
        <v>46114</v>
      </c>
      <c r="G390" s="121" t="n">
        <v>46127</v>
      </c>
      <c r="H390" s="121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1" t="n">
        <v>46111</v>
      </c>
      <c r="G391" s="121" t="n">
        <v>46157</v>
      </c>
      <c r="H391" s="121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1" t="n">
        <v>46111</v>
      </c>
      <c r="G392" s="121" t="n">
        <v>46192</v>
      </c>
      <c r="H392" s="121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1" t="n">
        <v>46113</v>
      </c>
      <c r="G393" s="121" t="n">
        <v>46189</v>
      </c>
      <c r="H393" s="121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1" t="n">
        <v>46113</v>
      </c>
      <c r="G394" s="121" t="n">
        <v>46164</v>
      </c>
      <c r="H394" s="121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1" t="n">
        <v>46113</v>
      </c>
      <c r="G395" s="121" t="n">
        <v>46135</v>
      </c>
      <c r="H395" s="121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1" t="n">
        <v>46113</v>
      </c>
      <c r="G396" s="121" t="n">
        <v>46150</v>
      </c>
      <c r="H396" s="121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1" t="n">
        <v>46113</v>
      </c>
      <c r="G397" s="121" t="n">
        <v>46164</v>
      </c>
      <c r="H397" s="121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1" t="n">
        <v>46113</v>
      </c>
      <c r="G398" s="121" t="n">
        <v>46178</v>
      </c>
      <c r="H398" s="121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1" t="n">
        <v>46176</v>
      </c>
      <c r="G399" s="121" t="n">
        <v>46183</v>
      </c>
      <c r="H399" s="121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1" t="n">
        <v>46181</v>
      </c>
      <c r="G400" s="121" t="n">
        <v>46181</v>
      </c>
      <c r="H400" s="121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1" t="n">
        <v>46181</v>
      </c>
      <c r="G401" s="121" t="n">
        <v>46185</v>
      </c>
      <c r="H401" s="121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1" t="n">
        <v>46181</v>
      </c>
      <c r="G402" s="121" t="n">
        <v>46185</v>
      </c>
      <c r="H402" s="121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1" t="n">
        <v>46188</v>
      </c>
      <c r="G403" s="121" t="n">
        <v>46189</v>
      </c>
      <c r="H403" s="121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1" t="n">
        <v>46188</v>
      </c>
      <c r="G404" s="121" t="n">
        <v>46189</v>
      </c>
      <c r="H404" s="121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1" t="n">
        <v>46113</v>
      </c>
      <c r="G405" s="121" t="n">
        <v>46164</v>
      </c>
      <c r="H405" s="121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1" t="n">
        <v>46119</v>
      </c>
      <c r="G406" s="121" t="n">
        <v>46220</v>
      </c>
      <c r="H406" s="121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1" t="n">
        <v>46119</v>
      </c>
      <c r="G407" s="121" t="n">
        <v>46220</v>
      </c>
      <c r="H407" s="121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1" t="n">
        <v>46119</v>
      </c>
      <c r="G408" s="121" t="n">
        <v>46234</v>
      </c>
      <c r="H408" s="121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1" t="n">
        <v>46126</v>
      </c>
      <c r="G409" s="121" t="n">
        <v>46164</v>
      </c>
      <c r="H409" s="121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1" t="n">
        <v>46128</v>
      </c>
      <c r="G410" s="121" t="n">
        <v>46148</v>
      </c>
      <c r="H410" s="121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1" t="n">
        <v>46128</v>
      </c>
      <c r="G411" s="121" t="n">
        <v>46129</v>
      </c>
      <c r="H411" s="121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1" t="n">
        <v>46128</v>
      </c>
      <c r="G412" s="121" t="n">
        <v>46129</v>
      </c>
      <c r="H412" s="121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1" t="n">
        <v>46129</v>
      </c>
      <c r="G413" s="121" t="n">
        <v>46132</v>
      </c>
      <c r="H413" s="121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1" t="n">
        <v>46134</v>
      </c>
      <c r="G414" s="121" t="n">
        <v>46134</v>
      </c>
      <c r="H414" s="121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1" t="n">
        <v>46135</v>
      </c>
      <c r="G415" s="121" t="n">
        <v>46147</v>
      </c>
      <c r="H415" s="121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1" t="n">
        <v>46136</v>
      </c>
      <c r="G416" s="121" t="n">
        <v>46148</v>
      </c>
      <c r="H416" s="121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1" t="n">
        <v>46147</v>
      </c>
      <c r="G417" s="121" t="n">
        <v>46147</v>
      </c>
      <c r="H417" s="121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1" t="n">
        <v>46147</v>
      </c>
      <c r="G418" s="121" t="n">
        <v>46147</v>
      </c>
      <c r="H418" s="121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1" t="n">
        <v>46148</v>
      </c>
      <c r="G419" s="121" t="n">
        <v>46148</v>
      </c>
      <c r="H419" s="121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1" t="n">
        <v>46136</v>
      </c>
      <c r="G420" s="121" t="n">
        <v>46168</v>
      </c>
      <c r="H420" s="121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1" t="n">
        <v>46136</v>
      </c>
      <c r="G421" s="121" t="n">
        <v>46168</v>
      </c>
      <c r="H421" s="121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1" t="n">
        <v>46139</v>
      </c>
      <c r="G422" s="121" t="n">
        <v>46258</v>
      </c>
      <c r="H422" s="121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1" t="n">
        <v>46146</v>
      </c>
      <c r="G423" s="121" t="n">
        <v>46188</v>
      </c>
      <c r="H423" s="121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1" t="n">
        <v>46146</v>
      </c>
      <c r="G424" s="121" t="n">
        <v>46171</v>
      </c>
      <c r="H424" s="121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1" t="n">
        <v>46146</v>
      </c>
      <c r="G425" s="121" t="n">
        <v>46150</v>
      </c>
      <c r="H425" s="121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1" t="n">
        <v>46176</v>
      </c>
      <c r="G426" s="121" t="n">
        <v>46178</v>
      </c>
      <c r="H426" s="121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1" t="n">
        <v>46176</v>
      </c>
      <c r="G427" s="121" t="n">
        <v>46178</v>
      </c>
      <c r="H427" s="121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1" t="n">
        <v>46153</v>
      </c>
      <c r="G428" s="121" t="n">
        <v>46175</v>
      </c>
      <c r="H428" s="121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1" t="n">
        <v>46181</v>
      </c>
      <c r="G429" s="121" t="n">
        <v>46188</v>
      </c>
      <c r="H429" s="121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1" t="n">
        <v>46148</v>
      </c>
      <c r="G430" s="121" t="n">
        <v>46197</v>
      </c>
      <c r="H430" s="121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1" t="n">
        <v>46148</v>
      </c>
      <c r="G431" s="121" t="n">
        <v>46213</v>
      </c>
      <c r="H431" s="121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1" t="n">
        <v>46149</v>
      </c>
      <c r="G432" s="121" t="n">
        <v>46164</v>
      </c>
      <c r="H432" s="121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1" t="n">
        <v>46149</v>
      </c>
      <c r="G433" s="121" t="n">
        <v>46157</v>
      </c>
      <c r="H433" s="121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1" t="n">
        <v>46149</v>
      </c>
      <c r="G434" s="121" t="n">
        <v>46163</v>
      </c>
      <c r="H434" s="121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1" t="n">
        <v>46149</v>
      </c>
      <c r="G435" s="121" t="n">
        <v>46160</v>
      </c>
      <c r="H435" s="121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1" t="n">
        <v>46157</v>
      </c>
      <c r="G436" s="121" t="n">
        <v>46157</v>
      </c>
      <c r="H436" s="121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1" t="n">
        <v>46162</v>
      </c>
      <c r="G437" s="121" t="n">
        <v>46162</v>
      </c>
      <c r="H437" s="121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1" t="n">
        <v>46156</v>
      </c>
      <c r="G438" s="121" t="n">
        <v>46163</v>
      </c>
      <c r="H438" s="121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1" t="n">
        <v>46156</v>
      </c>
      <c r="G439" s="121" t="n">
        <v>46163</v>
      </c>
      <c r="H439" s="121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1" t="n">
        <v>46162</v>
      </c>
      <c r="G440" s="121" t="n">
        <v>46162</v>
      </c>
      <c r="H440" s="121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1" t="n">
        <v>46164</v>
      </c>
      <c r="G441" s="121" t="n">
        <v>46164</v>
      </c>
      <c r="H441" s="121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1" t="n">
        <v>46160</v>
      </c>
      <c r="G442" s="121" t="n">
        <v>46163</v>
      </c>
      <c r="H442" s="121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1" t="n">
        <v>46150</v>
      </c>
      <c r="G443" s="121" t="n">
        <v>46269</v>
      </c>
      <c r="H443" s="121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1" t="n">
        <v>46150</v>
      </c>
      <c r="G444" s="121" t="n">
        <v>46156</v>
      </c>
      <c r="H444" s="121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1" t="n">
        <v>46150</v>
      </c>
      <c r="G445" s="121" t="n">
        <v>46156</v>
      </c>
      <c r="H445" s="121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1" t="n">
        <v>46167</v>
      </c>
      <c r="G446" s="121" t="n">
        <v>46169</v>
      </c>
      <c r="H446" s="121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1" t="n">
        <v>46170</v>
      </c>
      <c r="G447" s="121" t="n">
        <v>46170</v>
      </c>
      <c r="H447" s="121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1" t="n">
        <v>46157</v>
      </c>
      <c r="G448" s="121" t="n">
        <v>46164</v>
      </c>
      <c r="H448" s="121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1" t="n">
        <v>46171</v>
      </c>
      <c r="G449" s="121" t="n">
        <v>46269</v>
      </c>
      <c r="H449" s="121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1" t="n">
        <v>46160</v>
      </c>
      <c r="G450" s="121" t="n">
        <v>46251</v>
      </c>
      <c r="H450" s="121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1" t="n">
        <v>46160</v>
      </c>
      <c r="G451" s="121" t="n">
        <v>46188</v>
      </c>
      <c r="H451" s="121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1" t="n">
        <v>46189</v>
      </c>
      <c r="G452" s="121" t="n">
        <v>46230</v>
      </c>
      <c r="H452" s="121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1" t="n">
        <v>46231</v>
      </c>
      <c r="G453" s="121" t="n">
        <v>46251</v>
      </c>
      <c r="H453" s="121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1" t="n">
        <v>46163</v>
      </c>
      <c r="G454" s="121" t="n">
        <v>46290</v>
      </c>
      <c r="H454" s="121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1" t="n">
        <v>46167</v>
      </c>
      <c r="G455" s="121" t="n">
        <v>46171</v>
      </c>
      <c r="H455" s="121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1" t="n">
        <v>46167</v>
      </c>
      <c r="G456" s="121" t="n">
        <v>46234</v>
      </c>
      <c r="H456" s="121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1" t="n">
        <v>46167</v>
      </c>
      <c r="G457" s="121" t="n">
        <v>46190</v>
      </c>
      <c r="H457" s="121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1" t="n">
        <v>46167</v>
      </c>
      <c r="G458" s="121" t="n">
        <v>46167</v>
      </c>
      <c r="H458" s="121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1" t="n">
        <v>46168</v>
      </c>
      <c r="G459" s="121" t="n">
        <v>46174</v>
      </c>
      <c r="H459" s="121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1" t="n">
        <v>46167</v>
      </c>
      <c r="G460" s="121" t="n">
        <v>46176</v>
      </c>
      <c r="H460" s="121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1" t="n">
        <v>46175</v>
      </c>
      <c r="G461" s="121" t="n">
        <v>46178</v>
      </c>
      <c r="H461" s="121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1" t="n">
        <v>46181</v>
      </c>
      <c r="G462" s="121" t="n">
        <v>46182</v>
      </c>
      <c r="H462" s="121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1" t="n">
        <v>46181</v>
      </c>
      <c r="G463" s="121" t="n">
        <v>46181</v>
      </c>
      <c r="H463" s="121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1" t="n">
        <v>46181</v>
      </c>
      <c r="G464" s="121" t="n">
        <v>46182</v>
      </c>
      <c r="H464" s="121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1" t="n">
        <v>46182</v>
      </c>
      <c r="G465" s="121" t="n">
        <v>46184</v>
      </c>
      <c r="H465" s="121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1" t="n">
        <v>46184</v>
      </c>
      <c r="G466" s="121" t="n">
        <v>46185</v>
      </c>
      <c r="H466" s="121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1" t="n">
        <v>46188</v>
      </c>
      <c r="G467" s="121" t="n">
        <v>46188</v>
      </c>
      <c r="H467" s="121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1" t="n">
        <v>46183</v>
      </c>
      <c r="G468" s="121" t="n">
        <v>46183</v>
      </c>
      <c r="H468" s="121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1" t="n">
        <v>46183</v>
      </c>
      <c r="G469" s="121" t="n">
        <v>46185</v>
      </c>
      <c r="H469" s="121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1" t="n">
        <v>46188</v>
      </c>
      <c r="G470" s="121" t="n">
        <v>46189</v>
      </c>
      <c r="H470" s="121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1" t="n">
        <v>46190</v>
      </c>
      <c r="G471" s="121" t="n">
        <v>46190</v>
      </c>
      <c r="H471" s="121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1" t="n">
        <v>46171</v>
      </c>
      <c r="G472" s="121" t="n">
        <v>46213</v>
      </c>
      <c r="H472" s="121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1" t="n">
        <v>46174</v>
      </c>
      <c r="G473" s="121" t="n">
        <v>46213</v>
      </c>
      <c r="H473" s="121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1" t="n">
        <v>46174</v>
      </c>
      <c r="G474" s="121" t="n">
        <v>46185</v>
      </c>
      <c r="H474" s="121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1" t="n">
        <v>46188</v>
      </c>
      <c r="G475" s="121" t="n">
        <v>46192</v>
      </c>
      <c r="H475" s="121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1" t="n">
        <v>46195</v>
      </c>
      <c r="G476" s="121" t="n">
        <v>46213</v>
      </c>
      <c r="H476" s="121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1" t="n">
        <v>46174</v>
      </c>
      <c r="G477" s="121" t="n">
        <v>46202</v>
      </c>
      <c r="H477" s="121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1" t="n">
        <v>46174</v>
      </c>
      <c r="G478" s="121" t="n">
        <v>46195</v>
      </c>
      <c r="H478" s="121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1" t="n">
        <v>46182</v>
      </c>
      <c r="G479" s="121" t="n">
        <v>46202</v>
      </c>
      <c r="H479" s="121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1" t="n">
        <v>46190</v>
      </c>
      <c r="G480" s="121" t="n">
        <v>46273</v>
      </c>
      <c r="H480" s="121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1" t="n">
        <v>46190</v>
      </c>
      <c r="G481" s="121" t="n">
        <v>46220</v>
      </c>
      <c r="H481" s="121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1" t="n">
        <v>46190</v>
      </c>
      <c r="G482" s="121" t="n">
        <v>46213</v>
      </c>
      <c r="H482" s="121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1" t="n">
        <v>46190</v>
      </c>
      <c r="G483" s="121" t="n">
        <v>46192</v>
      </c>
      <c r="H483" s="121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1" t="n">
        <v>46195</v>
      </c>
      <c r="G484" s="121" t="n">
        <v>46213</v>
      </c>
      <c r="H484" s="121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1" t="n">
        <v>46191</v>
      </c>
      <c r="G485" s="121" t="n">
        <v>46206</v>
      </c>
      <c r="H485" s="121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1" t="n">
        <v>46191</v>
      </c>
      <c r="G486" s="121" t="n">
        <v>46191</v>
      </c>
      <c r="H486" s="121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1" t="n">
        <v>46191</v>
      </c>
      <c r="G487" s="121" t="n">
        <v>46191</v>
      </c>
      <c r="H487" s="121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1" t="n">
        <v>46191</v>
      </c>
      <c r="G488" s="121" t="n">
        <v>46195</v>
      </c>
      <c r="H488" s="121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1" t="n">
        <v>46192</v>
      </c>
      <c r="G489" s="121" t="n">
        <v>46197</v>
      </c>
      <c r="H489" s="121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1" t="n">
        <v>46198</v>
      </c>
      <c r="G490" s="121" t="n">
        <v>46203</v>
      </c>
      <c r="H490" s="121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1" t="n">
        <v>46202</v>
      </c>
      <c r="G491" s="121" t="n">
        <v>46202</v>
      </c>
      <c r="H491" s="121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1" t="n">
        <v>46204</v>
      </c>
      <c r="G492" s="121" t="n">
        <v>46204</v>
      </c>
      <c r="H492" s="121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1" t="n">
        <v>46202</v>
      </c>
      <c r="G493" s="121" t="n">
        <v>46203</v>
      </c>
      <c r="H493" s="121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1" t="n">
        <v>46204</v>
      </c>
      <c r="G494" s="121" t="n">
        <v>46205</v>
      </c>
      <c r="H494" s="121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1" t="n">
        <v>46206</v>
      </c>
      <c r="G495" s="121" t="n">
        <v>46206</v>
      </c>
      <c r="H495" s="121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1" t="n">
        <v>46197</v>
      </c>
      <c r="G496" s="121" t="n">
        <v>46210</v>
      </c>
      <c r="H496" s="121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1" t="n">
        <v>46199</v>
      </c>
      <c r="G497" s="121" t="n">
        <v>46220</v>
      </c>
      <c r="H497" s="121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1" t="n">
        <v>46203</v>
      </c>
      <c r="G498" s="121" t="n">
        <v>46224</v>
      </c>
      <c r="H498" s="121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1" t="n">
        <v>46203</v>
      </c>
      <c r="G499" s="121" t="n">
        <v>46217</v>
      </c>
      <c r="H499" s="121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1" t="n">
        <v>46210</v>
      </c>
      <c r="G500" s="121" t="n">
        <v>46224</v>
      </c>
      <c r="H500" s="121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1" t="n">
        <v>46204</v>
      </c>
      <c r="G501" s="121" t="n">
        <v>46220</v>
      </c>
      <c r="H501" s="121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1" t="n">
        <v>46204</v>
      </c>
      <c r="G502" s="121" t="n">
        <v>46204</v>
      </c>
      <c r="H502" s="121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1" t="n">
        <v>46206</v>
      </c>
      <c r="G503" s="121" t="n">
        <v>46206</v>
      </c>
      <c r="H503" s="121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1" t="n">
        <v>46204</v>
      </c>
      <c r="G504" s="121" t="n">
        <v>46209</v>
      </c>
      <c r="H504" s="121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1" t="n">
        <v>46204</v>
      </c>
      <c r="G505" s="121" t="n">
        <v>46211</v>
      </c>
      <c r="H505" s="121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1" t="n">
        <v>46206</v>
      </c>
      <c r="G506" s="121" t="n">
        <v>46213</v>
      </c>
      <c r="H506" s="121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1" t="n">
        <v>46210</v>
      </c>
      <c r="G507" s="121" t="n">
        <v>46216</v>
      </c>
      <c r="H507" s="121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1" t="n">
        <v>46213</v>
      </c>
      <c r="G508" s="121" t="n">
        <v>46213</v>
      </c>
      <c r="H508" s="121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1" t="n">
        <v>46212</v>
      </c>
      <c r="G509" s="121" t="n">
        <v>46212</v>
      </c>
      <c r="H509" s="121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1" t="n">
        <v>46213</v>
      </c>
      <c r="G510" s="121" t="n">
        <v>46213</v>
      </c>
      <c r="H510" s="121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1" t="n">
        <v>46213</v>
      </c>
      <c r="G511" s="121" t="n">
        <v>46217</v>
      </c>
      <c r="H511" s="121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1" t="n">
        <v>46217</v>
      </c>
      <c r="G512" s="121" t="n">
        <v>46217</v>
      </c>
      <c r="H512" s="121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1" t="n">
        <v>46218</v>
      </c>
      <c r="G513" s="121" t="n">
        <v>46218</v>
      </c>
      <c r="H513" s="121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1" t="n">
        <v>46217</v>
      </c>
      <c r="G514" s="121" t="n">
        <v>46218</v>
      </c>
      <c r="H514" s="121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1" t="n">
        <v>46219</v>
      </c>
      <c r="G515" s="121" t="n">
        <v>46219</v>
      </c>
      <c r="H515" s="121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1" t="n">
        <v>46220</v>
      </c>
      <c r="G516" s="121" t="n">
        <v>46220</v>
      </c>
      <c r="H516" s="121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1" t="n">
        <v>46205</v>
      </c>
      <c r="G517" s="121" t="n">
        <v>46213</v>
      </c>
      <c r="H517" s="121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1" t="n">
        <v>46206</v>
      </c>
      <c r="G518" s="121" t="n">
        <v>46227</v>
      </c>
      <c r="H518" s="121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1" t="n">
        <v>46209</v>
      </c>
      <c r="G519" s="121" t="n">
        <v>46248</v>
      </c>
      <c r="H519" s="121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1" t="n">
        <v>46209</v>
      </c>
      <c r="G520" s="121" t="n">
        <v>46213</v>
      </c>
      <c r="H520" s="121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1" t="n">
        <v>46216</v>
      </c>
      <c r="G521" s="121" t="n">
        <v>46220</v>
      </c>
      <c r="H521" s="121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1" t="n">
        <v>46244</v>
      </c>
      <c r="G522" s="121" t="n">
        <v>46248</v>
      </c>
      <c r="H522" s="121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1" t="n">
        <v>46230</v>
      </c>
      <c r="G523" s="121" t="n">
        <v>46234</v>
      </c>
      <c r="H523" s="121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1" t="n">
        <v>46209</v>
      </c>
      <c r="G524" s="121" t="n">
        <v>46233</v>
      </c>
      <c r="H524" s="121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1" t="n">
        <v>46209</v>
      </c>
      <c r="G525" s="121" t="n">
        <v>46213</v>
      </c>
      <c r="H525" s="121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1" t="n">
        <v>46216</v>
      </c>
      <c r="G526" s="121" t="n">
        <v>46220</v>
      </c>
      <c r="H526" s="121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1" t="n">
        <v>46223</v>
      </c>
      <c r="G527" s="121" t="n">
        <v>46233</v>
      </c>
      <c r="H527" s="121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1" t="n">
        <v>46209</v>
      </c>
      <c r="G528" s="121" t="n">
        <v>46234</v>
      </c>
      <c r="H528" s="121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1" t="n">
        <v>46209</v>
      </c>
      <c r="G529" s="121" t="n">
        <v>46213</v>
      </c>
      <c r="H529" s="121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1" t="n">
        <v>46216</v>
      </c>
      <c r="G530" s="121" t="n">
        <v>46220</v>
      </c>
      <c r="H530" s="121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1" t="n">
        <v>46216</v>
      </c>
      <c r="G531" s="121" t="n">
        <v>46220</v>
      </c>
      <c r="H531" s="121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1" t="n">
        <v>46223</v>
      </c>
      <c r="G532" s="121" t="n">
        <v>46227</v>
      </c>
      <c r="H532" s="121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1" t="n">
        <v>46209</v>
      </c>
      <c r="G533" s="121" t="n">
        <v>46213</v>
      </c>
      <c r="H533" s="121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1" t="n">
        <v>46223</v>
      </c>
      <c r="G534" s="121" t="n">
        <v>46227</v>
      </c>
      <c r="H534" s="121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1" t="n">
        <v>46216</v>
      </c>
      <c r="G535" s="121" t="n">
        <v>46234</v>
      </c>
      <c r="H535" s="121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1" t="n">
        <v>46211</v>
      </c>
      <c r="G536" s="121" t="n">
        <v>46231</v>
      </c>
      <c r="H536" s="121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1" t="n">
        <v>46216</v>
      </c>
      <c r="G537" s="121" t="n">
        <v>46227</v>
      </c>
      <c r="H537" s="121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1" t="n">
        <v>46216</v>
      </c>
      <c r="G538" s="121" t="n">
        <v>46227</v>
      </c>
      <c r="H538" s="121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1" t="n">
        <v>46216</v>
      </c>
      <c r="G539" s="121" t="n">
        <v>46287</v>
      </c>
      <c r="H539" s="121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1" t="n">
        <v>46216</v>
      </c>
      <c r="G540" s="121" t="n">
        <v>46238</v>
      </c>
      <c r="H540" s="121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1" t="n">
        <v>46230</v>
      </c>
      <c r="G541" s="121" t="n">
        <v>46246</v>
      </c>
      <c r="H541" s="121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1" t="n">
        <v>46239</v>
      </c>
      <c r="G542" s="121" t="n">
        <v>46286</v>
      </c>
      <c r="H542" s="121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1" t="n">
        <v>46253</v>
      </c>
      <c r="G543" s="121" t="n">
        <v>46287</v>
      </c>
      <c r="H543" s="121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1" t="n">
        <v>46223</v>
      </c>
      <c r="G544" s="121" t="n">
        <v>46248</v>
      </c>
      <c r="H544" s="121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1" t="n">
        <v>46223</v>
      </c>
      <c r="G545" s="121" t="n">
        <v>46234</v>
      </c>
      <c r="H545" s="121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1" t="n">
        <v>46223</v>
      </c>
      <c r="G546" s="121" t="n">
        <v>46224</v>
      </c>
      <c r="H546" s="121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1" t="n">
        <v>46223</v>
      </c>
      <c r="G547" s="121" t="n">
        <v>46224</v>
      </c>
      <c r="H547" s="121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1" t="n">
        <v>46224</v>
      </c>
      <c r="G548" s="121" t="n">
        <v>46225</v>
      </c>
      <c r="H548" s="121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1" t="n">
        <v>46226</v>
      </c>
      <c r="G549" s="121" t="n">
        <v>46226</v>
      </c>
      <c r="H549" s="121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1" t="n">
        <v>46227</v>
      </c>
      <c r="G550" s="121" t="n">
        <v>46232</v>
      </c>
      <c r="H550" s="121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1" t="n">
        <v>46230</v>
      </c>
      <c r="G551" s="121" t="n">
        <v>46233</v>
      </c>
      <c r="H551" s="121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1" t="n">
        <v>46232</v>
      </c>
      <c r="G552" s="121" t="n">
        <v>46232</v>
      </c>
      <c r="H552" s="121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1" t="n">
        <v>46232</v>
      </c>
      <c r="G553" s="121" t="n">
        <v>46232</v>
      </c>
      <c r="H553" s="121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1" t="n">
        <v>46233</v>
      </c>
      <c r="G554" s="121" t="n">
        <v>46234</v>
      </c>
      <c r="H554" s="121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1" t="n">
        <v>46224</v>
      </c>
      <c r="G555" s="121" t="n">
        <v>46241</v>
      </c>
      <c r="H555" s="121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1" t="n">
        <v>46225</v>
      </c>
      <c r="G556" s="121" t="n">
        <v>46252</v>
      </c>
      <c r="H556" s="121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1" t="n">
        <v>46225</v>
      </c>
      <c r="G557" s="121" t="n">
        <v>46245</v>
      </c>
      <c r="H557" s="121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1" t="n">
        <v>46232</v>
      </c>
      <c r="G558" s="121" t="n">
        <v>46252</v>
      </c>
      <c r="H558" s="121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1" t="n">
        <v>46225</v>
      </c>
      <c r="G559" s="121" t="n">
        <v>46245</v>
      </c>
      <c r="H559" s="121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1" t="n">
        <v>46232</v>
      </c>
      <c r="G560" s="121" t="n">
        <v>46245</v>
      </c>
      <c r="H560" s="121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1" t="n">
        <v>46233</v>
      </c>
      <c r="G561" s="121" t="n">
        <v>46241</v>
      </c>
      <c r="H561" s="121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1" t="n">
        <v>46234</v>
      </c>
      <c r="G562" s="121" t="n">
        <v>46269</v>
      </c>
      <c r="H562" s="121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1" t="n">
        <v>46234</v>
      </c>
      <c r="G563" s="121" t="n">
        <v>46247</v>
      </c>
      <c r="H563" s="121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1" t="n">
        <v>46234</v>
      </c>
      <c r="G564" s="121" t="n">
        <v>46234</v>
      </c>
      <c r="H564" s="121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1" t="n">
        <v>46234</v>
      </c>
      <c r="G565" s="121" t="n">
        <v>46237</v>
      </c>
      <c r="H565" s="121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1" t="n">
        <v>46234</v>
      </c>
      <c r="G566" s="121" t="n">
        <v>46237</v>
      </c>
      <c r="H566" s="121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1" t="n">
        <v>46238</v>
      </c>
      <c r="G567" s="121" t="n">
        <v>46238</v>
      </c>
      <c r="H567" s="121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1" t="n">
        <v>46234</v>
      </c>
      <c r="G568" s="121" t="n">
        <v>46238</v>
      </c>
      <c r="H568" s="121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1" t="n">
        <v>46238</v>
      </c>
      <c r="G569" s="121" t="n">
        <v>46239</v>
      </c>
      <c r="H569" s="121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1" t="n">
        <v>46239</v>
      </c>
      <c r="G570" s="121" t="n">
        <v>46241</v>
      </c>
      <c r="H570" s="121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1" t="n">
        <v>46244</v>
      </c>
      <c r="G571" s="121" t="n">
        <v>46244</v>
      </c>
      <c r="H571" s="121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1" t="n">
        <v>46241</v>
      </c>
      <c r="G572" s="121" t="n">
        <v>46244</v>
      </c>
      <c r="H572" s="121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1" t="n">
        <v>46241</v>
      </c>
      <c r="G573" s="121" t="n">
        <v>46241</v>
      </c>
      <c r="H573" s="121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1" t="n">
        <v>46241</v>
      </c>
      <c r="G574" s="121" t="n">
        <v>46245</v>
      </c>
      <c r="H574" s="121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1" t="n">
        <v>46245</v>
      </c>
      <c r="G575" s="121" t="n">
        <v>46246</v>
      </c>
      <c r="H575" s="121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1" t="n">
        <v>46246</v>
      </c>
      <c r="G576" s="121" t="n">
        <v>46246</v>
      </c>
      <c r="H576" s="121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1" t="n">
        <v>46247</v>
      </c>
      <c r="G577" s="121" t="n">
        <v>46247</v>
      </c>
      <c r="H577" s="121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1" t="n">
        <v>46237</v>
      </c>
      <c r="G578" s="121" t="n">
        <v>46280</v>
      </c>
      <c r="H578" s="121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1" t="n">
        <v>46237</v>
      </c>
      <c r="G579" s="121" t="n">
        <v>46283</v>
      </c>
      <c r="H579" s="121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1" t="n">
        <v>46237</v>
      </c>
      <c r="G580" s="121" t="n">
        <v>46265</v>
      </c>
      <c r="H580" s="121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1" t="n">
        <v>46237</v>
      </c>
      <c r="G581" s="121" t="n">
        <v>46283</v>
      </c>
      <c r="H581" s="121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1" t="n">
        <v>46237</v>
      </c>
      <c r="G582" s="121" t="n">
        <v>46269</v>
      </c>
      <c r="H582" s="121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1" t="n">
        <v>46237</v>
      </c>
      <c r="G583" s="121" t="n">
        <v>46267</v>
      </c>
      <c r="H583" s="121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1" t="n">
        <v>46237</v>
      </c>
      <c r="G584" s="121" t="n">
        <v>46265</v>
      </c>
      <c r="H584" s="121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1" t="n">
        <v>46237</v>
      </c>
      <c r="G585" s="121" t="n">
        <v>46269</v>
      </c>
      <c r="H585" s="121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1" t="n">
        <v>46237</v>
      </c>
      <c r="G586" s="121" t="n">
        <v>46269</v>
      </c>
      <c r="H586" s="121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1" t="n">
        <v>46237</v>
      </c>
      <c r="G587" s="121" t="n">
        <v>46247</v>
      </c>
      <c r="H587" s="121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1" t="n">
        <v>46238</v>
      </c>
      <c r="G588" s="121" t="n">
        <v>46248</v>
      </c>
      <c r="H588" s="121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1" t="n">
        <v>46239</v>
      </c>
      <c r="G589" s="121" t="n">
        <v>46295</v>
      </c>
      <c r="H589" s="121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1" t="n">
        <v>46239</v>
      </c>
      <c r="G590" s="121" t="n">
        <v>46295</v>
      </c>
      <c r="H590" s="121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1" t="n">
        <v>46240</v>
      </c>
      <c r="G591" s="121" t="n">
        <v>46248</v>
      </c>
      <c r="H591" s="121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1" t="n">
        <v>46244</v>
      </c>
      <c r="G592" s="121" t="n">
        <v>46325</v>
      </c>
      <c r="H592" s="121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1" t="n">
        <v>46244</v>
      </c>
      <c r="G593" s="121" t="n">
        <v>46325</v>
      </c>
      <c r="H593" s="121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1" t="n">
        <v>46244</v>
      </c>
      <c r="G594" s="121" t="n">
        <v>46325</v>
      </c>
      <c r="H594" s="121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1" t="n">
        <v>46244</v>
      </c>
      <c r="G595" s="121" t="n">
        <v>46279</v>
      </c>
      <c r="H595" s="121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1" t="n">
        <v>46244</v>
      </c>
      <c r="G596" s="121" t="n">
        <v>46274</v>
      </c>
      <c r="H596" s="121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1" t="n">
        <v>46244</v>
      </c>
      <c r="G597" s="121" t="n">
        <v>46267</v>
      </c>
      <c r="H597" s="121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1" t="n">
        <v>46268</v>
      </c>
      <c r="G598" s="121" t="n">
        <v>46269</v>
      </c>
      <c r="H598" s="121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1" t="n">
        <v>46273</v>
      </c>
      <c r="G599" s="121" t="n">
        <v>46279</v>
      </c>
      <c r="H599" s="121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1" t="n">
        <v>46244</v>
      </c>
      <c r="G600" s="121" t="n">
        <v>46255</v>
      </c>
      <c r="H600" s="121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1" t="n">
        <v>46246</v>
      </c>
      <c r="G601" s="121" t="n">
        <v>46259</v>
      </c>
      <c r="H601" s="121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1" t="n">
        <v>46251</v>
      </c>
      <c r="G602" s="121" t="n">
        <v>46265</v>
      </c>
      <c r="H602" s="121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1" t="n">
        <v>46251</v>
      </c>
      <c r="G603" s="121" t="n">
        <v>46269</v>
      </c>
      <c r="H603" s="121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1" t="n">
        <v>46252</v>
      </c>
      <c r="G604" s="121" t="n">
        <v>46265</v>
      </c>
      <c r="H604" s="121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1" t="n">
        <v>46252</v>
      </c>
      <c r="G605" s="121" t="n">
        <v>46265</v>
      </c>
      <c r="H605" s="121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1" t="n">
        <v>46252</v>
      </c>
      <c r="G606" s="121" t="n">
        <v>46266</v>
      </c>
      <c r="H606" s="121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1" t="n">
        <v>46252</v>
      </c>
      <c r="G607" s="121" t="n">
        <v>46253</v>
      </c>
      <c r="H607" s="121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1" t="n">
        <v>46252</v>
      </c>
      <c r="G608" s="121" t="n">
        <v>46253</v>
      </c>
      <c r="H608" s="121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1" t="n">
        <v>46253</v>
      </c>
      <c r="G609" s="121" t="n">
        <v>46254</v>
      </c>
      <c r="H609" s="121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1" t="n">
        <v>46255</v>
      </c>
      <c r="G610" s="121" t="n">
        <v>46255</v>
      </c>
      <c r="H610" s="121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1" t="n">
        <v>46258</v>
      </c>
      <c r="G611" s="121" t="n">
        <v>46261</v>
      </c>
      <c r="H611" s="121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1" t="n">
        <v>46259</v>
      </c>
      <c r="G612" s="121" t="n">
        <v>46262</v>
      </c>
      <c r="H612" s="121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1" t="n">
        <v>46261</v>
      </c>
      <c r="G613" s="121" t="n">
        <v>46261</v>
      </c>
      <c r="H613" s="121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1" t="n">
        <v>46261</v>
      </c>
      <c r="G614" s="121" t="n">
        <v>46261</v>
      </c>
      <c r="H614" s="121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1" t="n">
        <v>46262</v>
      </c>
      <c r="G615" s="121" t="n">
        <v>46266</v>
      </c>
      <c r="H615" s="121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1" t="n">
        <v>46258</v>
      </c>
      <c r="G616" s="121" t="n">
        <v>46297</v>
      </c>
      <c r="H616" s="121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1" t="n">
        <v>46258</v>
      </c>
      <c r="G617" s="121" t="n">
        <v>46279</v>
      </c>
      <c r="H617" s="121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1" t="n">
        <v>46258</v>
      </c>
      <c r="G618" s="121" t="n">
        <v>46279</v>
      </c>
      <c r="H618" s="121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1" t="n">
        <v>46258</v>
      </c>
      <c r="G619" s="121" t="n">
        <v>46279</v>
      </c>
      <c r="H619" s="121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1" t="n">
        <v>46258</v>
      </c>
      <c r="G620" s="121" t="n">
        <v>46279</v>
      </c>
      <c r="H620" s="121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1" t="n">
        <v>46260</v>
      </c>
      <c r="G621" s="121" t="n">
        <v>46323</v>
      </c>
      <c r="H621" s="121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1" t="n">
        <v>46262</v>
      </c>
      <c r="G622" s="121" t="n">
        <v>46356</v>
      </c>
      <c r="H622" s="121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1" t="n">
        <v>46265</v>
      </c>
      <c r="G623" s="121" t="n">
        <v>46279</v>
      </c>
      <c r="H623" s="121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1" t="n">
        <v>46265</v>
      </c>
      <c r="G624" s="121" t="n">
        <v>46281</v>
      </c>
      <c r="H624" s="121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1" t="n">
        <v>46265</v>
      </c>
      <c r="G625" s="121" t="n">
        <v>46265</v>
      </c>
      <c r="H625" s="121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1" t="n">
        <v>46266</v>
      </c>
      <c r="G626" s="121" t="n">
        <v>46268</v>
      </c>
      <c r="H626" s="121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1" t="n">
        <v>46267</v>
      </c>
      <c r="G627" s="121" t="n">
        <v>46273</v>
      </c>
      <c r="H627" s="121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1" t="n">
        <v>46269</v>
      </c>
      <c r="G628" s="121" t="n">
        <v>46269</v>
      </c>
      <c r="H628" s="121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1" t="n">
        <v>46269</v>
      </c>
      <c r="G629" s="121" t="n">
        <v>46274</v>
      </c>
      <c r="H629" s="121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1" t="n">
        <v>46274</v>
      </c>
      <c r="G630" s="121" t="n">
        <v>46275</v>
      </c>
      <c r="H630" s="121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1" t="n">
        <v>46275</v>
      </c>
      <c r="G631" s="121" t="n">
        <v>46276</v>
      </c>
      <c r="H631" s="121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1" t="n">
        <v>46276</v>
      </c>
      <c r="G632" s="121" t="n">
        <v>46276</v>
      </c>
      <c r="H632" s="121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1" t="n">
        <v>46276</v>
      </c>
      <c r="G633" s="121" t="n">
        <v>46276</v>
      </c>
      <c r="H633" s="121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1" t="n">
        <v>46276</v>
      </c>
      <c r="G634" s="121" t="n">
        <v>46279</v>
      </c>
      <c r="H634" s="121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1" t="n">
        <v>46279</v>
      </c>
      <c r="G635" s="121" t="n">
        <v>46280</v>
      </c>
      <c r="H635" s="121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1" t="n">
        <v>46279</v>
      </c>
      <c r="G636" s="121" t="n">
        <v>46279</v>
      </c>
      <c r="H636" s="121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1" t="n">
        <v>46280</v>
      </c>
      <c r="G637" s="121" t="n">
        <v>46280</v>
      </c>
      <c r="H637" s="121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1" t="n">
        <v>46281</v>
      </c>
      <c r="G638" s="121" t="n">
        <v>46281</v>
      </c>
      <c r="H638" s="121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1" t="n">
        <v>46266</v>
      </c>
      <c r="G639" s="121" t="n">
        <v>46269</v>
      </c>
      <c r="H639" s="121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1" t="n">
        <v>46266</v>
      </c>
      <c r="G640" s="121" t="n">
        <v>46280</v>
      </c>
      <c r="H640" s="121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1" t="n">
        <v>46266</v>
      </c>
      <c r="G641" s="121" t="n">
        <v>46280</v>
      </c>
      <c r="H641" s="121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1" t="n">
        <v>46266</v>
      </c>
      <c r="G642" s="121" t="n">
        <v>46275</v>
      </c>
      <c r="H642" s="121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1" t="n">
        <v>46273</v>
      </c>
      <c r="G643" s="121" t="n">
        <v>46302</v>
      </c>
      <c r="H643" s="121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1" t="n">
        <v>46273</v>
      </c>
      <c r="G644" s="121" t="n">
        <v>46302</v>
      </c>
      <c r="H644" s="121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1" t="n">
        <v>46273</v>
      </c>
      <c r="G645" s="121" t="n">
        <v>46302</v>
      </c>
      <c r="H645" s="121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1" t="n">
        <v>46273</v>
      </c>
      <c r="G646" s="121" t="n">
        <v>46279</v>
      </c>
      <c r="H646" s="121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1" t="n">
        <v>46273</v>
      </c>
      <c r="G647" s="121" t="n">
        <v>46286</v>
      </c>
      <c r="H647" s="121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1" t="n">
        <v>46276</v>
      </c>
      <c r="G648" s="121" t="n">
        <v>46286</v>
      </c>
      <c r="H648" s="121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1" t="n">
        <v>46279</v>
      </c>
      <c r="G649" s="121" t="n">
        <v>46322</v>
      </c>
      <c r="H649" s="121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1" t="n">
        <v>46279</v>
      </c>
      <c r="G650" s="121" t="n">
        <v>46287</v>
      </c>
      <c r="H650" s="121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1" t="n">
        <v>46288</v>
      </c>
      <c r="G651" s="121" t="n">
        <v>46301</v>
      </c>
      <c r="H651" s="121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1" t="n">
        <v>46294</v>
      </c>
      <c r="G652" s="121" t="n">
        <v>46308</v>
      </c>
      <c r="H652" s="121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1" t="n">
        <v>46309</v>
      </c>
      <c r="G653" s="121" t="n">
        <v>46315</v>
      </c>
      <c r="H653" s="121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1" t="n">
        <v>46316</v>
      </c>
      <c r="G654" s="121" t="n">
        <v>46322</v>
      </c>
      <c r="H654" s="121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1" t="n">
        <v>46279</v>
      </c>
      <c r="G655" s="121" t="n">
        <v>46322</v>
      </c>
      <c r="H655" s="121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1" t="n">
        <v>46279</v>
      </c>
      <c r="G656" s="121" t="n">
        <v>46287</v>
      </c>
      <c r="H656" s="121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1" t="n">
        <v>46288</v>
      </c>
      <c r="G657" s="121" t="n">
        <v>46301</v>
      </c>
      <c r="H657" s="121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1" t="n">
        <v>46294</v>
      </c>
      <c r="G658" s="121" t="n">
        <v>46308</v>
      </c>
      <c r="H658" s="121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1" t="n">
        <v>46309</v>
      </c>
      <c r="G659" s="121" t="n">
        <v>46315</v>
      </c>
      <c r="H659" s="121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1" t="n">
        <v>46316</v>
      </c>
      <c r="G660" s="121" t="n">
        <v>46322</v>
      </c>
      <c r="H660" s="121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1" t="n">
        <v>46279</v>
      </c>
      <c r="G661" s="121" t="n">
        <v>46289</v>
      </c>
      <c r="H661" s="121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1" t="n">
        <v>46279</v>
      </c>
      <c r="G662" s="121" t="n">
        <v>46290</v>
      </c>
      <c r="H662" s="121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1" t="n">
        <v>46280</v>
      </c>
      <c r="G663" s="121" t="n">
        <v>46300</v>
      </c>
      <c r="H663" s="121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1" t="n">
        <v>46280</v>
      </c>
      <c r="G664" s="121" t="n">
        <v>46293</v>
      </c>
      <c r="H664" s="121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1" t="n">
        <v>46280</v>
      </c>
      <c r="G665" s="121" t="n">
        <v>46295</v>
      </c>
      <c r="H665" s="121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1" t="n">
        <v>46280</v>
      </c>
      <c r="G666" s="121" t="n">
        <v>46363</v>
      </c>
      <c r="H666" s="121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1" t="n">
        <v>46280</v>
      </c>
      <c r="G667" s="121" t="n">
        <v>46293</v>
      </c>
      <c r="H667" s="121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1" t="n">
        <v>46294</v>
      </c>
      <c r="G668" s="121" t="n">
        <v>46363</v>
      </c>
      <c r="H668" s="121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1" t="n">
        <v>46281</v>
      </c>
      <c r="G669" s="121" t="n">
        <v>46311</v>
      </c>
      <c r="H669" s="121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1" t="n">
        <v>46281</v>
      </c>
      <c r="G670" s="121" t="n">
        <v>46287</v>
      </c>
      <c r="H670" s="121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1" t="n">
        <v>46283</v>
      </c>
      <c r="G671" s="121" t="n">
        <v>46297</v>
      </c>
      <c r="H671" s="121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1" t="n">
        <v>46283</v>
      </c>
      <c r="G672" s="121" t="n">
        <v>46286</v>
      </c>
      <c r="H672" s="121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1" t="n">
        <v>46283</v>
      </c>
      <c r="G673" s="121" t="n">
        <v>46286</v>
      </c>
      <c r="H673" s="121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1" t="n">
        <v>46286</v>
      </c>
      <c r="G674" s="121" t="n">
        <v>46287</v>
      </c>
      <c r="H674" s="121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1" t="n">
        <v>46288</v>
      </c>
      <c r="G675" s="121" t="n">
        <v>46288</v>
      </c>
      <c r="H675" s="121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1" t="n">
        <v>46289</v>
      </c>
      <c r="G676" s="121" t="n">
        <v>46294</v>
      </c>
      <c r="H676" s="121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1" t="n">
        <v>46290</v>
      </c>
      <c r="G677" s="121" t="n">
        <v>46295</v>
      </c>
      <c r="H677" s="121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1" t="n">
        <v>46294</v>
      </c>
      <c r="G678" s="121" t="n">
        <v>46294</v>
      </c>
      <c r="H678" s="121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1" t="n">
        <v>46294</v>
      </c>
      <c r="G679" s="121" t="n">
        <v>46294</v>
      </c>
      <c r="H679" s="121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1" t="n">
        <v>46295</v>
      </c>
      <c r="G680" s="121" t="n">
        <v>46297</v>
      </c>
      <c r="H680" s="121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1" t="n">
        <v>46286</v>
      </c>
      <c r="G681" s="121" t="n">
        <v>46316</v>
      </c>
      <c r="H681" s="121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1" t="n">
        <v>46286</v>
      </c>
      <c r="G682" s="121" t="n">
        <v>46296</v>
      </c>
      <c r="H682" s="121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1" t="n">
        <v>46286</v>
      </c>
      <c r="G683" s="121" t="n">
        <v>46296</v>
      </c>
      <c r="H683" s="121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1" t="n">
        <v>46287</v>
      </c>
      <c r="G684" s="121" t="n">
        <v>46295</v>
      </c>
      <c r="H684" s="121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1" t="n">
        <v>46288</v>
      </c>
      <c r="G685" s="121" t="n">
        <v>46294</v>
      </c>
      <c r="H685" s="121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1" t="n">
        <v>46290</v>
      </c>
      <c r="G686" s="121" t="n">
        <v>46304</v>
      </c>
      <c r="H686" s="121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1" t="n">
        <v>46290</v>
      </c>
      <c r="G687" s="121" t="n">
        <v>46302</v>
      </c>
      <c r="H687" s="121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1" t="n">
        <v>46293</v>
      </c>
      <c r="G688" s="121" t="n">
        <v>46297</v>
      </c>
      <c r="H688" s="121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1" t="n">
        <v>46293</v>
      </c>
      <c r="G689" s="121" t="n">
        <v>46304</v>
      </c>
      <c r="H689" s="121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1" t="n">
        <v>46293</v>
      </c>
      <c r="G690" s="121" t="n">
        <v>46301</v>
      </c>
      <c r="H690" s="121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1" t="n">
        <v>46294</v>
      </c>
      <c r="G691" s="121" t="n">
        <v>46308</v>
      </c>
      <c r="H691" s="121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1" t="n">
        <v>46294</v>
      </c>
      <c r="G692" s="121" t="n">
        <v>46304</v>
      </c>
      <c r="H692" s="121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1" t="n">
        <v>46295</v>
      </c>
      <c r="G693" s="121" t="n">
        <v>46309</v>
      </c>
      <c r="H693" s="121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1" t="n">
        <v>46296</v>
      </c>
      <c r="G694" s="121" t="n">
        <v>46310</v>
      </c>
      <c r="H694" s="121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1" t="n">
        <v>46296</v>
      </c>
      <c r="G695" s="121" t="n">
        <v>46310</v>
      </c>
      <c r="H695" s="121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1" t="n">
        <v>46297</v>
      </c>
      <c r="G696" s="121" t="n">
        <v>46310</v>
      </c>
      <c r="H696" s="121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1" t="n">
        <v>46300</v>
      </c>
      <c r="G697" s="121" t="n">
        <v>46304</v>
      </c>
      <c r="H697" s="121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1" t="n">
        <v>46300</v>
      </c>
      <c r="G698" s="121" t="n">
        <v>46315</v>
      </c>
      <c r="H698" s="121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1" t="n">
        <v>46300</v>
      </c>
      <c r="G699" s="121" t="n">
        <v>46301</v>
      </c>
      <c r="H699" s="121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1" t="n">
        <v>46300</v>
      </c>
      <c r="G700" s="121" t="n">
        <v>46301</v>
      </c>
      <c r="H700" s="121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1" t="n">
        <v>46301</v>
      </c>
      <c r="G701" s="121" t="n">
        <v>46302</v>
      </c>
      <c r="H701" s="121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1" t="n">
        <v>46303</v>
      </c>
      <c r="G702" s="121" t="n">
        <v>46303</v>
      </c>
      <c r="H702" s="121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1" t="n">
        <v>46304</v>
      </c>
      <c r="G703" s="121" t="n">
        <v>46310</v>
      </c>
      <c r="H703" s="121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1" t="n">
        <v>46308</v>
      </c>
      <c r="G704" s="121" t="n">
        <v>46311</v>
      </c>
      <c r="H704" s="121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1" t="n">
        <v>46310</v>
      </c>
      <c r="G705" s="121" t="n">
        <v>46310</v>
      </c>
      <c r="H705" s="121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1" t="n">
        <v>46310</v>
      </c>
      <c r="G706" s="121" t="n">
        <v>46310</v>
      </c>
      <c r="H706" s="121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1" t="n">
        <v>46311</v>
      </c>
      <c r="G707" s="121" t="n">
        <v>46315</v>
      </c>
      <c r="H707" s="121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1" t="n">
        <v>46303</v>
      </c>
      <c r="G708" s="121" t="n">
        <v>46336</v>
      </c>
      <c r="H708" s="121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1" t="n">
        <v>46303</v>
      </c>
      <c r="G709" s="121" t="n">
        <v>46336</v>
      </c>
      <c r="H709" s="121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1" t="n">
        <v>46303</v>
      </c>
      <c r="G710" s="121" t="n">
        <v>46336</v>
      </c>
      <c r="H710" s="121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1" t="n">
        <v>46303</v>
      </c>
      <c r="G711" s="121" t="n">
        <v>46324</v>
      </c>
      <c r="H711" s="121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1" t="n">
        <v>46303</v>
      </c>
      <c r="G712" s="121" t="n">
        <v>46316</v>
      </c>
      <c r="H712" s="121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1" t="n">
        <v>46303</v>
      </c>
      <c r="G713" s="121" t="n">
        <v>46316</v>
      </c>
      <c r="H713" s="121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1" t="n">
        <v>46303</v>
      </c>
      <c r="G714" s="121" t="n">
        <v>46316</v>
      </c>
      <c r="H714" s="121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1" t="n">
        <v>46303</v>
      </c>
      <c r="G715" s="121" t="n">
        <v>46316</v>
      </c>
      <c r="H715" s="121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1" t="n">
        <v>46304</v>
      </c>
      <c r="G716" s="121" t="n">
        <v>46337</v>
      </c>
      <c r="H716" s="121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1" t="n">
        <v>46308</v>
      </c>
      <c r="G717" s="121" t="n">
        <v>46314</v>
      </c>
      <c r="H717" s="121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1" t="n">
        <v>46308</v>
      </c>
      <c r="G718" s="121" t="n">
        <v>46321</v>
      </c>
      <c r="H718" s="121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1" t="n">
        <v>46308</v>
      </c>
      <c r="G719" s="121" t="n">
        <v>46318</v>
      </c>
      <c r="H719" s="121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1" t="n">
        <v>46309</v>
      </c>
      <c r="G720" s="121" t="n">
        <v>46315</v>
      </c>
      <c r="H720" s="121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1" t="n">
        <v>46309</v>
      </c>
      <c r="G721" s="121" t="n">
        <v>46317</v>
      </c>
      <c r="H721" s="121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1" t="n">
        <v>46310</v>
      </c>
      <c r="G722" s="121" t="n">
        <v>46316</v>
      </c>
      <c r="H722" s="121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1" t="n">
        <v>46311</v>
      </c>
      <c r="G723" s="121" t="n">
        <v>46339</v>
      </c>
      <c r="H723" s="121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1" t="n">
        <v>46311</v>
      </c>
      <c r="G724" s="121" t="n">
        <v>46324</v>
      </c>
      <c r="H724" s="121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1" t="n">
        <v>46311</v>
      </c>
      <c r="G725" s="121" t="n">
        <v>46323</v>
      </c>
      <c r="H725" s="121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1" t="n">
        <v>46311</v>
      </c>
      <c r="G726" s="121" t="n">
        <v>46323</v>
      </c>
      <c r="H726" s="121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1" t="n">
        <v>46314</v>
      </c>
      <c r="G727" s="121" t="n">
        <v>46344</v>
      </c>
      <c r="H727" s="121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1" t="n">
        <v>46314</v>
      </c>
      <c r="G728" s="121" t="n">
        <v>46356</v>
      </c>
      <c r="H728" s="121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1" t="n">
        <v>46314</v>
      </c>
      <c r="G729" s="121" t="n">
        <v>46322</v>
      </c>
      <c r="H729" s="121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1" t="n">
        <v>46323</v>
      </c>
      <c r="G730" s="121" t="n">
        <v>46337</v>
      </c>
      <c r="H730" s="121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1" t="n">
        <v>46330</v>
      </c>
      <c r="G731" s="121" t="n">
        <v>46343</v>
      </c>
      <c r="H731" s="121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1" t="n">
        <v>46344</v>
      </c>
      <c r="G732" s="121" t="n">
        <v>46350</v>
      </c>
      <c r="H732" s="121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1" t="n">
        <v>46351</v>
      </c>
      <c r="G733" s="121" t="n">
        <v>46356</v>
      </c>
      <c r="H733" s="121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1" t="n">
        <v>46316</v>
      </c>
      <c r="G734" s="121" t="n">
        <v>46331</v>
      </c>
      <c r="H734" s="121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1" t="n">
        <v>46316</v>
      </c>
      <c r="G735" s="121" t="n">
        <v>46317</v>
      </c>
      <c r="H735" s="121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1" t="n">
        <v>46316</v>
      </c>
      <c r="G736" s="121" t="n">
        <v>46317</v>
      </c>
      <c r="H736" s="121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1" t="n">
        <v>46317</v>
      </c>
      <c r="G737" s="121" t="n">
        <v>46318</v>
      </c>
      <c r="H737" s="121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1" t="n">
        <v>46321</v>
      </c>
      <c r="G738" s="121" t="n">
        <v>46321</v>
      </c>
      <c r="H738" s="121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1" t="n">
        <v>46322</v>
      </c>
      <c r="G739" s="121" t="n">
        <v>46325</v>
      </c>
      <c r="H739" s="121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1" t="n">
        <v>46323</v>
      </c>
      <c r="G740" s="121" t="n">
        <v>46329</v>
      </c>
      <c r="H740" s="121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1" t="n">
        <v>46325</v>
      </c>
      <c r="G741" s="121" t="n">
        <v>46325</v>
      </c>
      <c r="H741" s="121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1" t="n">
        <v>46325</v>
      </c>
      <c r="G742" s="121" t="n">
        <v>46325</v>
      </c>
      <c r="H742" s="121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1" t="n">
        <v>46329</v>
      </c>
      <c r="G743" s="121" t="n">
        <v>46331</v>
      </c>
      <c r="H743" s="121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1" t="n">
        <v>46317</v>
      </c>
      <c r="G744" s="121" t="n">
        <v>46349</v>
      </c>
      <c r="H744" s="121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1" t="n">
        <v>46317</v>
      </c>
      <c r="G745" s="121" t="n">
        <v>46338</v>
      </c>
      <c r="H745" s="121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1" t="n">
        <v>46317</v>
      </c>
      <c r="G746" s="121" t="n">
        <v>46323</v>
      </c>
      <c r="H746" s="121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1" t="n">
        <v>46317</v>
      </c>
      <c r="G747" s="121" t="n">
        <v>46330</v>
      </c>
      <c r="H747" s="121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1" t="n">
        <v>46317</v>
      </c>
      <c r="G748" s="121" t="n">
        <v>46330</v>
      </c>
      <c r="H748" s="121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1" t="n">
        <v>46321</v>
      </c>
      <c r="G749" s="121" t="n">
        <v>46332</v>
      </c>
      <c r="H749" s="121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1" t="n">
        <v>46323</v>
      </c>
      <c r="G750" s="121" t="n">
        <v>46360</v>
      </c>
      <c r="H750" s="121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1" t="n">
        <v>46323</v>
      </c>
      <c r="G751" s="121" t="n">
        <v>46330</v>
      </c>
      <c r="H751" s="121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1" t="n">
        <v>46331</v>
      </c>
      <c r="G752" s="121" t="n">
        <v>46337</v>
      </c>
      <c r="H752" s="121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1" t="n">
        <v>46338</v>
      </c>
      <c r="G753" s="121" t="n">
        <v>46360</v>
      </c>
      <c r="H753" s="121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1" t="n">
        <v>46323</v>
      </c>
      <c r="G754" s="121" t="n">
        <v>46367</v>
      </c>
      <c r="H754" s="121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1" t="n">
        <v>46323</v>
      </c>
      <c r="G755" s="121" t="n">
        <v>46332</v>
      </c>
      <c r="H755" s="121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1" t="n">
        <v>46335</v>
      </c>
      <c r="G756" s="121" t="n">
        <v>46346</v>
      </c>
      <c r="H756" s="121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1" t="n">
        <v>46339</v>
      </c>
      <c r="G757" s="121" t="n">
        <v>46352</v>
      </c>
      <c r="H757" s="121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1" t="n">
        <v>46353</v>
      </c>
      <c r="G758" s="121" t="n">
        <v>46359</v>
      </c>
      <c r="H758" s="121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1" t="n">
        <v>46360</v>
      </c>
      <c r="G759" s="121" t="n">
        <v>46367</v>
      </c>
      <c r="H759" s="121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1" t="n">
        <v>46324</v>
      </c>
      <c r="G760" s="121" t="n">
        <v>46337</v>
      </c>
      <c r="H760" s="121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1" t="n">
        <v>46324</v>
      </c>
      <c r="G761" s="121" t="n">
        <v>46337</v>
      </c>
      <c r="H761" s="121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1" t="n">
        <v>46324</v>
      </c>
      <c r="G762" s="121" t="n">
        <v>46337</v>
      </c>
      <c r="H762" s="121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1" t="n">
        <v>46324</v>
      </c>
      <c r="G763" s="121" t="n">
        <v>46337</v>
      </c>
      <c r="H763" s="121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1" t="n">
        <v>46324</v>
      </c>
      <c r="G764" s="121" t="n">
        <v>46337</v>
      </c>
      <c r="H764" s="121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1" t="n">
        <v>46324</v>
      </c>
      <c r="G765" s="121" t="n">
        <v>46337</v>
      </c>
      <c r="H765" s="121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1" t="n">
        <v>46324</v>
      </c>
      <c r="G766" s="121" t="n">
        <v>46335</v>
      </c>
      <c r="H766" s="121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1" t="n">
        <v>46325</v>
      </c>
      <c r="G767" s="121" t="n">
        <v>46339</v>
      </c>
      <c r="H767" s="121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1" t="n">
        <v>46325</v>
      </c>
      <c r="G768" s="121" t="n">
        <v>46339</v>
      </c>
      <c r="H768" s="121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1" t="n">
        <v>46325</v>
      </c>
      <c r="G769" s="121" t="n">
        <v>46339</v>
      </c>
      <c r="H769" s="121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1" t="n">
        <v>46325</v>
      </c>
      <c r="G770" s="121" t="n">
        <v>46399</v>
      </c>
      <c r="H770" s="121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1" t="n">
        <v>46329</v>
      </c>
      <c r="G771" s="121" t="n">
        <v>46363</v>
      </c>
      <c r="H771" s="121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1" t="n">
        <v>46332</v>
      </c>
      <c r="G772" s="121" t="n">
        <v>46346</v>
      </c>
      <c r="H772" s="121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1" t="n">
        <v>46332</v>
      </c>
      <c r="G773" s="121" t="n">
        <v>46335</v>
      </c>
      <c r="H773" s="121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1" t="n">
        <v>46332</v>
      </c>
      <c r="G774" s="121" t="n">
        <v>46335</v>
      </c>
      <c r="H774" s="121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1" t="n">
        <v>46335</v>
      </c>
      <c r="G775" s="121" t="n">
        <v>46336</v>
      </c>
      <c r="H775" s="121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1" t="n">
        <v>46337</v>
      </c>
      <c r="G776" s="121" t="n">
        <v>46337</v>
      </c>
      <c r="H776" s="121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1" t="n">
        <v>46338</v>
      </c>
      <c r="G777" s="121" t="n">
        <v>46343</v>
      </c>
      <c r="H777" s="121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1" t="n">
        <v>46339</v>
      </c>
      <c r="G778" s="121" t="n">
        <v>46344</v>
      </c>
      <c r="H778" s="121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1" t="n">
        <v>46343</v>
      </c>
      <c r="G779" s="121" t="n">
        <v>46343</v>
      </c>
      <c r="H779" s="121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1" t="n">
        <v>46343</v>
      </c>
      <c r="G780" s="121" t="n">
        <v>46343</v>
      </c>
      <c r="H780" s="121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1" t="n">
        <v>46344</v>
      </c>
      <c r="G781" s="121" t="n">
        <v>46346</v>
      </c>
      <c r="H781" s="121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1" t="n">
        <v>46335</v>
      </c>
      <c r="G782" s="121" t="n">
        <v>46345</v>
      </c>
      <c r="H782" s="121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1" t="n">
        <v>46337</v>
      </c>
      <c r="G783" s="121" t="n">
        <v>46357</v>
      </c>
      <c r="H783" s="121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1" t="n">
        <v>46337</v>
      </c>
      <c r="G784" s="121" t="n">
        <v>46367</v>
      </c>
      <c r="H784" s="121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1" t="n">
        <v>46337</v>
      </c>
      <c r="G785" s="121" t="n">
        <v>46350</v>
      </c>
      <c r="H785" s="121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1" t="n">
        <v>46338</v>
      </c>
      <c r="G786" s="121" t="n">
        <v>46350</v>
      </c>
      <c r="H786" s="121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1" t="n">
        <v>46338</v>
      </c>
      <c r="G787" s="121" t="n">
        <v>46350</v>
      </c>
      <c r="H787" s="121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1" t="n">
        <v>46338</v>
      </c>
      <c r="G788" s="121" t="n">
        <v>46350</v>
      </c>
      <c r="H788" s="121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1" t="n">
        <v>46338</v>
      </c>
      <c r="G789" s="121" t="n">
        <v>46350</v>
      </c>
      <c r="H789" s="121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1" t="n">
        <v>46338</v>
      </c>
      <c r="G790" s="121" t="n">
        <v>46350</v>
      </c>
      <c r="H790" s="121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1" t="n">
        <v>46338</v>
      </c>
      <c r="G791" s="121" t="n">
        <v>46350</v>
      </c>
      <c r="H791" s="121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1" t="n">
        <v>46339</v>
      </c>
      <c r="G792" s="121" t="n">
        <v>46351</v>
      </c>
      <c r="H792" s="121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1" t="n">
        <v>46342</v>
      </c>
      <c r="G793" s="121" t="n">
        <v>46360</v>
      </c>
      <c r="H793" s="121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1" t="n">
        <v>46349</v>
      </c>
      <c r="G794" s="121" t="n">
        <v>46363</v>
      </c>
      <c r="H794" s="121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1" t="n">
        <v>46349</v>
      </c>
      <c r="G795" s="121" t="n">
        <v>46350</v>
      </c>
      <c r="H795" s="121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1" t="n">
        <v>46349</v>
      </c>
      <c r="G796" s="121" t="n">
        <v>46350</v>
      </c>
      <c r="H796" s="121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1" t="n">
        <v>46350</v>
      </c>
      <c r="G797" s="121" t="n">
        <v>46351</v>
      </c>
      <c r="H797" s="121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1" t="n">
        <v>46352</v>
      </c>
      <c r="G798" s="121" t="n">
        <v>46352</v>
      </c>
      <c r="H798" s="121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1" t="n">
        <v>46353</v>
      </c>
      <c r="G799" s="121" t="n">
        <v>46358</v>
      </c>
      <c r="H799" s="121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1" t="n">
        <v>46356</v>
      </c>
      <c r="G800" s="121" t="n">
        <v>46359</v>
      </c>
      <c r="H800" s="121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1" t="n">
        <v>46358</v>
      </c>
      <c r="G801" s="121" t="n">
        <v>46358</v>
      </c>
      <c r="H801" s="121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1" t="n">
        <v>46358</v>
      </c>
      <c r="G802" s="121" t="n">
        <v>46358</v>
      </c>
      <c r="H802" s="121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1" t="n">
        <v>46359</v>
      </c>
      <c r="G803" s="121" t="n">
        <v>46363</v>
      </c>
      <c r="H803" s="121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1" t="n">
        <v>46351</v>
      </c>
      <c r="G804" s="121" t="n">
        <v>46372</v>
      </c>
      <c r="H804" s="121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1" t="n">
        <v>46351</v>
      </c>
      <c r="G805" s="121" t="n">
        <v>46357</v>
      </c>
      <c r="H805" s="121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1" t="n">
        <v>46351</v>
      </c>
      <c r="G806" s="121" t="n">
        <v>46363</v>
      </c>
      <c r="H806" s="121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1" t="n">
        <v>46351</v>
      </c>
      <c r="G807" s="121" t="n">
        <v>46363</v>
      </c>
      <c r="H807" s="121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1" t="n">
        <v>46351</v>
      </c>
      <c r="G808" s="121" t="n">
        <v>46363</v>
      </c>
      <c r="H808" s="121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1" t="n">
        <v>46351</v>
      </c>
      <c r="G809" s="121" t="n">
        <v>46363</v>
      </c>
      <c r="H809" s="121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1" t="n">
        <v>46351</v>
      </c>
      <c r="G810" s="121" t="n">
        <v>46363</v>
      </c>
      <c r="H810" s="121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1" t="n">
        <v>46351</v>
      </c>
      <c r="G811" s="121" t="n">
        <v>46363</v>
      </c>
      <c r="H811" s="121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1" t="n">
        <v>46351</v>
      </c>
      <c r="G812" s="121" t="n">
        <v>46359</v>
      </c>
      <c r="H812" s="121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1" t="n">
        <v>46352</v>
      </c>
      <c r="G813" s="121" t="n">
        <v>46374</v>
      </c>
      <c r="H813" s="121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1" t="n">
        <v>46352</v>
      </c>
      <c r="G814" s="121" t="n">
        <v>46365</v>
      </c>
      <c r="H814" s="121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1" t="n">
        <v>46357</v>
      </c>
      <c r="G815" s="121" t="n">
        <v>46399</v>
      </c>
      <c r="H815" s="121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1" t="n">
        <v>46357</v>
      </c>
      <c r="G816" s="121" t="n">
        <v>46413</v>
      </c>
      <c r="H816" s="121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1" t="n">
        <v>46357</v>
      </c>
      <c r="G817" s="121" t="n">
        <v>46366</v>
      </c>
      <c r="H817" s="121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1" t="n">
        <v>46367</v>
      </c>
      <c r="G818" s="121" t="n">
        <v>46394</v>
      </c>
      <c r="H818" s="121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1" t="n">
        <v>46373</v>
      </c>
      <c r="G819" s="121" t="n">
        <v>46400</v>
      </c>
      <c r="H819" s="121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1" t="n">
        <v>46401</v>
      </c>
      <c r="G820" s="121" t="n">
        <v>46407</v>
      </c>
      <c r="H820" s="121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1" t="n">
        <v>46408</v>
      </c>
      <c r="G821" s="121" t="n">
        <v>46413</v>
      </c>
      <c r="H821" s="121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1" t="n">
        <v>46357</v>
      </c>
      <c r="G822" s="121" t="n">
        <v>46370</v>
      </c>
      <c r="H822" s="121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1" t="n">
        <v>46357</v>
      </c>
      <c r="G823" s="121" t="n">
        <v>46370</v>
      </c>
      <c r="H823" s="121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1" t="n">
        <v>46360</v>
      </c>
      <c r="G824" s="121" t="n">
        <v>46374</v>
      </c>
      <c r="H824" s="121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1" t="n">
        <v>46363</v>
      </c>
      <c r="G825" s="121" t="n">
        <v>46407</v>
      </c>
      <c r="H825" s="121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1" t="n">
        <v>46365</v>
      </c>
      <c r="G826" s="121" t="n">
        <v>46399</v>
      </c>
      <c r="H826" s="121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1" t="n">
        <v>46365</v>
      </c>
      <c r="G827" s="121" t="n">
        <v>46371</v>
      </c>
      <c r="H827" s="121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1" t="n">
        <v>46365</v>
      </c>
      <c r="G828" s="121" t="n">
        <v>46391</v>
      </c>
      <c r="H828" s="121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1" t="n">
        <v>46365</v>
      </c>
      <c r="G829" s="121" t="n">
        <v>46391</v>
      </c>
      <c r="H829" s="121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1" t="n">
        <v>46365</v>
      </c>
      <c r="G830" s="121" t="n">
        <v>46391</v>
      </c>
      <c r="H830" s="121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1" t="n">
        <v>46365</v>
      </c>
      <c r="G831" s="121" t="n">
        <v>46374</v>
      </c>
      <c r="H831" s="121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1" t="n">
        <v>46365</v>
      </c>
      <c r="G832" s="121" t="n">
        <v>46366</v>
      </c>
      <c r="H832" s="121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1" t="n">
        <v>46365</v>
      </c>
      <c r="G833" s="121" t="n">
        <v>46366</v>
      </c>
      <c r="H833" s="121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1" t="n">
        <v>46366</v>
      </c>
      <c r="G834" s="121" t="n">
        <v>46367</v>
      </c>
      <c r="H834" s="121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1" t="n">
        <v>46370</v>
      </c>
      <c r="G835" s="121" t="n">
        <v>46370</v>
      </c>
      <c r="H835" s="121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1" t="n">
        <v>46371</v>
      </c>
      <c r="G836" s="121" t="n">
        <v>46374</v>
      </c>
      <c r="H836" s="121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1" t="n">
        <v>46372</v>
      </c>
      <c r="G837" s="121" t="n">
        <v>46374</v>
      </c>
      <c r="H837" s="121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1" t="n">
        <v>46373</v>
      </c>
      <c r="G838" s="121" t="n">
        <v>46373</v>
      </c>
      <c r="H838" s="121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1" t="n">
        <v>46373</v>
      </c>
      <c r="G839" s="121" t="n">
        <v>46373</v>
      </c>
      <c r="H839" s="121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1" t="n">
        <v>46374</v>
      </c>
      <c r="G840" s="121" t="n">
        <v>46374</v>
      </c>
      <c r="H840" s="121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1" t="n">
        <v>46366</v>
      </c>
      <c r="G841" s="121" t="n">
        <v>46366</v>
      </c>
      <c r="H841" s="121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1" t="n">
        <v>46366</v>
      </c>
      <c r="G842" s="121" t="n">
        <v>46392</v>
      </c>
      <c r="H842" s="121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1" t="n">
        <v>46366</v>
      </c>
      <c r="G843" s="121" t="n">
        <v>46518</v>
      </c>
      <c r="H843" s="121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1" t="n">
        <v>46367</v>
      </c>
      <c r="G844" s="121" t="n">
        <v>46393</v>
      </c>
      <c r="H844" s="121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1" t="n">
        <v>46370</v>
      </c>
      <c r="G845" s="121" t="n">
        <v>46443</v>
      </c>
      <c r="H845" s="121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1" t="n">
        <v>46371</v>
      </c>
      <c r="G846" s="121" t="n">
        <v>46395</v>
      </c>
      <c r="H846" s="121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1" t="n">
        <v>46371</v>
      </c>
      <c r="G847" s="121" t="n">
        <v>46416</v>
      </c>
      <c r="H847" s="121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1" t="n">
        <v>46373</v>
      </c>
      <c r="G848" s="121" t="n">
        <v>46399</v>
      </c>
      <c r="H848" s="121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1" t="n">
        <v>46391</v>
      </c>
      <c r="G849" s="121" t="n">
        <v>46499</v>
      </c>
      <c r="H849" s="121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1" t="n">
        <v>46391</v>
      </c>
      <c r="G850" s="121" t="n">
        <v>46409</v>
      </c>
      <c r="H850" s="121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1" t="n">
        <v>46391</v>
      </c>
      <c r="G851" s="121" t="n">
        <v>46399</v>
      </c>
      <c r="H851" s="121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1" t="n">
        <v>46391</v>
      </c>
      <c r="G852" s="121" t="n">
        <v>46405</v>
      </c>
      <c r="H852" s="121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1" t="n">
        <v>46391</v>
      </c>
      <c r="G853" s="121" t="n">
        <v>46392</v>
      </c>
      <c r="H853" s="121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1" t="n">
        <v>46391</v>
      </c>
      <c r="G854" s="121" t="n">
        <v>46392</v>
      </c>
      <c r="H854" s="121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1" t="n">
        <v>46392</v>
      </c>
      <c r="G855" s="121" t="n">
        <v>46393</v>
      </c>
      <c r="H855" s="121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1" t="n">
        <v>46394</v>
      </c>
      <c r="G856" s="121" t="n">
        <v>46394</v>
      </c>
      <c r="H856" s="121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1" t="n">
        <v>46395</v>
      </c>
      <c r="G857" s="121" t="n">
        <v>46399</v>
      </c>
      <c r="H857" s="121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1" t="n">
        <v>46398</v>
      </c>
      <c r="G858" s="121" t="n">
        <v>46400</v>
      </c>
      <c r="H858" s="121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1" t="n">
        <v>46399</v>
      </c>
      <c r="G859" s="121" t="n">
        <v>46399</v>
      </c>
      <c r="H859" s="121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1" t="n">
        <v>46399</v>
      </c>
      <c r="G860" s="121" t="n">
        <v>46399</v>
      </c>
      <c r="H860" s="121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1" t="n">
        <v>46400</v>
      </c>
      <c r="G861" s="121" t="n">
        <v>46405</v>
      </c>
      <c r="H861" s="121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1" t="n">
        <v>46392</v>
      </c>
      <c r="G862" s="121" t="n">
        <v>46505</v>
      </c>
      <c r="H862" s="121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1" t="n">
        <v>46392</v>
      </c>
      <c r="G863" s="121" t="n">
        <v>46398</v>
      </c>
      <c r="H863" s="121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1" t="n">
        <v>46394</v>
      </c>
      <c r="G864" s="121" t="n">
        <v>46407</v>
      </c>
      <c r="H864" s="121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1" t="n">
        <v>46394</v>
      </c>
      <c r="G865" s="121" t="n">
        <v>46406</v>
      </c>
      <c r="H865" s="121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1" t="n">
        <v>46395</v>
      </c>
      <c r="G866" s="121" t="n">
        <v>46407</v>
      </c>
      <c r="H866" s="121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1" t="n">
        <v>46395</v>
      </c>
      <c r="G867" s="121" t="n">
        <v>46407</v>
      </c>
      <c r="H867" s="121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1" t="n">
        <v>46398</v>
      </c>
      <c r="G868" s="121" t="n">
        <v>46442</v>
      </c>
      <c r="H868" s="121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1" t="n">
        <v>46398</v>
      </c>
      <c r="G869" s="121" t="n">
        <v>46408</v>
      </c>
      <c r="H869" s="121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1" t="n">
        <v>46398</v>
      </c>
      <c r="G870" s="121" t="n">
        <v>46408</v>
      </c>
      <c r="H870" s="121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1" t="n">
        <v>46398</v>
      </c>
      <c r="G871" s="121" t="n">
        <v>46408</v>
      </c>
      <c r="H871" s="121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1" t="n">
        <v>46400</v>
      </c>
      <c r="G872" s="121" t="n">
        <v>46429</v>
      </c>
      <c r="H872" s="121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1" t="n">
        <v>46400</v>
      </c>
      <c r="G873" s="121" t="n">
        <v>46412</v>
      </c>
      <c r="H873" s="121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1" t="n">
        <v>46400</v>
      </c>
      <c r="G874" s="121" t="n">
        <v>46412</v>
      </c>
      <c r="H874" s="121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1" t="n">
        <v>46400</v>
      </c>
      <c r="G875" s="121" t="n">
        <v>46420</v>
      </c>
      <c r="H875" s="121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1" t="n">
        <v>46400</v>
      </c>
      <c r="G876" s="121" t="n">
        <v>46420</v>
      </c>
      <c r="H876" s="121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1" t="n">
        <v>46405</v>
      </c>
      <c r="G877" s="121" t="n">
        <v>46415</v>
      </c>
      <c r="H877" s="121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1" t="n">
        <v>46406</v>
      </c>
      <c r="G878" s="121" t="n">
        <v>46420</v>
      </c>
      <c r="H878" s="121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1" t="n">
        <v>46406</v>
      </c>
      <c r="G879" s="121" t="n">
        <v>46407</v>
      </c>
      <c r="H879" s="121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1" t="n">
        <v>46406</v>
      </c>
      <c r="G880" s="121" t="n">
        <v>46407</v>
      </c>
      <c r="H880" s="121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1" t="n">
        <v>46407</v>
      </c>
      <c r="G881" s="121" t="n">
        <v>46408</v>
      </c>
      <c r="H881" s="121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1" t="n">
        <v>46409</v>
      </c>
      <c r="G882" s="121" t="n">
        <v>46409</v>
      </c>
      <c r="H882" s="121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1" t="n">
        <v>46412</v>
      </c>
      <c r="G883" s="121" t="n">
        <v>46415</v>
      </c>
      <c r="H883" s="121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1" t="n">
        <v>46413</v>
      </c>
      <c r="G884" s="121" t="n">
        <v>46416</v>
      </c>
      <c r="H884" s="121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1" t="n">
        <v>46415</v>
      </c>
      <c r="G885" s="121" t="n">
        <v>46415</v>
      </c>
      <c r="H885" s="121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1" t="n">
        <v>46415</v>
      </c>
      <c r="G886" s="121" t="n">
        <v>46415</v>
      </c>
      <c r="H886" s="121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1" t="n">
        <v>46416</v>
      </c>
      <c r="G887" s="121" t="n">
        <v>46420</v>
      </c>
      <c r="H887" s="121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1" t="n">
        <v>46408</v>
      </c>
      <c r="G888" s="121" t="n">
        <v>46437</v>
      </c>
      <c r="H888" s="121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1" t="n">
        <v>46408</v>
      </c>
      <c r="G889" s="121" t="n">
        <v>46421</v>
      </c>
      <c r="H889" s="121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1" t="n">
        <v>46408</v>
      </c>
      <c r="G890" s="121" t="n">
        <v>46420</v>
      </c>
      <c r="H890" s="121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1" t="n">
        <v>46408</v>
      </c>
      <c r="G891" s="121" t="n">
        <v>46420</v>
      </c>
      <c r="H891" s="121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1" t="n">
        <v>46409</v>
      </c>
      <c r="G892" s="121" t="n">
        <v>46421</v>
      </c>
      <c r="H892" s="121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1" t="n">
        <v>46409</v>
      </c>
      <c r="G893" s="121" t="n">
        <v>46421</v>
      </c>
      <c r="H893" s="121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1" t="n">
        <v>46409</v>
      </c>
      <c r="G894" s="121" t="n">
        <v>46421</v>
      </c>
      <c r="H894" s="121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1" t="n">
        <v>46412</v>
      </c>
      <c r="G895" s="121" t="n">
        <v>46430</v>
      </c>
      <c r="H895" s="121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1" t="n">
        <v>46413</v>
      </c>
      <c r="G896" s="121" t="n">
        <v>46423</v>
      </c>
      <c r="H896" s="121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1" t="n">
        <v>46413</v>
      </c>
      <c r="G897" s="121" t="n">
        <v>46423</v>
      </c>
      <c r="H897" s="121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1" t="n">
        <v>46413</v>
      </c>
      <c r="G898" s="121" t="n">
        <v>46413</v>
      </c>
      <c r="H898" s="121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1" t="n">
        <v>46413</v>
      </c>
      <c r="G899" s="121" t="n">
        <v>46423</v>
      </c>
      <c r="H899" s="121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1" t="n">
        <v>46414</v>
      </c>
      <c r="G900" s="121" t="n">
        <v>46426</v>
      </c>
      <c r="H900" s="121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1" t="n">
        <v>46416</v>
      </c>
      <c r="G901" s="121" t="n">
        <v>46430</v>
      </c>
      <c r="H901" s="121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1" t="n">
        <v>46421</v>
      </c>
      <c r="G902" s="121" t="n">
        <v>46433</v>
      </c>
      <c r="H902" s="121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1" t="n">
        <v>46421</v>
      </c>
      <c r="G903" s="121" t="n">
        <v>46434</v>
      </c>
      <c r="H903" s="121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1" t="n">
        <v>46421</v>
      </c>
      <c r="G904" s="121" t="n">
        <v>46433</v>
      </c>
      <c r="H904" s="121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1" t="n">
        <v>46421</v>
      </c>
      <c r="G905" s="121" t="n">
        <v>46433</v>
      </c>
      <c r="H905" s="121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1" t="n">
        <v>46421</v>
      </c>
      <c r="G906" s="121" t="n">
        <v>46433</v>
      </c>
      <c r="H906" s="121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1" t="n">
        <v>46421</v>
      </c>
      <c r="G907" s="121" t="n">
        <v>46433</v>
      </c>
      <c r="H907" s="121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1" t="n">
        <v>46421</v>
      </c>
      <c r="G908" s="121" t="n">
        <v>46428</v>
      </c>
      <c r="H908" s="121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1" t="n">
        <v>46421</v>
      </c>
      <c r="G909" s="121" t="n">
        <v>46435</v>
      </c>
      <c r="H909" s="121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1" t="n">
        <v>46421</v>
      </c>
      <c r="G910" s="121" t="n">
        <v>46422</v>
      </c>
      <c r="H910" s="121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1" t="n">
        <v>46421</v>
      </c>
      <c r="G911" s="121" t="n">
        <v>46422</v>
      </c>
      <c r="H911" s="121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1" t="n">
        <v>46422</v>
      </c>
      <c r="G912" s="121" t="n">
        <v>46423</v>
      </c>
      <c r="H912" s="121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1" t="n">
        <v>46426</v>
      </c>
      <c r="G913" s="121" t="n">
        <v>46426</v>
      </c>
      <c r="H913" s="121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1" t="n">
        <v>46427</v>
      </c>
      <c r="G914" s="121" t="n">
        <v>46430</v>
      </c>
      <c r="H914" s="121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1" t="n">
        <v>46428</v>
      </c>
      <c r="G915" s="121" t="n">
        <v>46433</v>
      </c>
      <c r="H915" s="121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1" t="n">
        <v>46430</v>
      </c>
      <c r="G916" s="121" t="n">
        <v>46430</v>
      </c>
      <c r="H916" s="121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1" t="n">
        <v>46430</v>
      </c>
      <c r="G917" s="121" t="n">
        <v>46430</v>
      </c>
      <c r="H917" s="121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1" t="n">
        <v>46433</v>
      </c>
      <c r="G918" s="121" t="n">
        <v>46435</v>
      </c>
      <c r="H918" s="121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1" t="n">
        <v>46422</v>
      </c>
      <c r="G919" s="121" t="n">
        <v>46442</v>
      </c>
      <c r="H919" s="121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1" t="n">
        <v>46422</v>
      </c>
      <c r="G920" s="121" t="n">
        <v>46428</v>
      </c>
      <c r="H920" s="121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1" t="n">
        <v>46422</v>
      </c>
      <c r="G921" s="121" t="n">
        <v>46434</v>
      </c>
      <c r="H921" s="121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1" t="n">
        <v>46426</v>
      </c>
      <c r="G922" s="121" t="n">
        <v>46436</v>
      </c>
      <c r="H922" s="121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1" t="n">
        <v>46426</v>
      </c>
      <c r="G923" s="121" t="n">
        <v>46436</v>
      </c>
      <c r="H923" s="121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1" t="n">
        <v>46426</v>
      </c>
      <c r="G924" s="121" t="n">
        <v>46426</v>
      </c>
      <c r="H924" s="121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1" t="n">
        <v>46427</v>
      </c>
      <c r="G925" s="121" t="n">
        <v>46440</v>
      </c>
      <c r="H925" s="121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1" t="n">
        <v>46427</v>
      </c>
      <c r="G926" s="121" t="n">
        <v>46437</v>
      </c>
      <c r="H926" s="121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1" t="n">
        <v>46427</v>
      </c>
      <c r="G927" s="121" t="n">
        <v>46437</v>
      </c>
      <c r="H927" s="121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1" t="n">
        <v>46427</v>
      </c>
      <c r="G928" s="121" t="n">
        <v>46437</v>
      </c>
      <c r="H928" s="121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1" t="n">
        <v>46427</v>
      </c>
      <c r="G929" s="121" t="n">
        <v>46437</v>
      </c>
      <c r="H929" s="121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1" t="n">
        <v>46428</v>
      </c>
      <c r="G930" s="121" t="n">
        <v>46584</v>
      </c>
      <c r="H930" s="121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1" t="n">
        <v>46428</v>
      </c>
      <c r="G931" s="121" t="n">
        <v>46462</v>
      </c>
      <c r="H931" s="121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1" t="n">
        <v>46463</v>
      </c>
      <c r="G932" s="121" t="n">
        <v>46491</v>
      </c>
      <c r="H932" s="121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1" t="n">
        <v>46492</v>
      </c>
      <c r="G933" s="121" t="n">
        <v>46520</v>
      </c>
      <c r="H933" s="121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1" t="n">
        <v>46521</v>
      </c>
      <c r="G934" s="121" t="n">
        <v>46556</v>
      </c>
      <c r="H934" s="121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1" t="n">
        <v>46559</v>
      </c>
      <c r="G935" s="121" t="n">
        <v>46584</v>
      </c>
      <c r="H935" s="121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1" t="n">
        <v>46429</v>
      </c>
      <c r="G936" s="121" t="n">
        <v>46449</v>
      </c>
      <c r="H936" s="121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1" t="n">
        <v>46430</v>
      </c>
      <c r="G937" s="121" t="n">
        <v>46461</v>
      </c>
      <c r="H937" s="121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1" t="n">
        <v>46430</v>
      </c>
      <c r="G938" s="121" t="n">
        <v>46443</v>
      </c>
      <c r="H938" s="121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1" t="n">
        <v>46433</v>
      </c>
      <c r="G939" s="121" t="n">
        <v>46689</v>
      </c>
      <c r="H939" s="121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1" t="n">
        <v>46433</v>
      </c>
      <c r="G940" s="121" t="n">
        <v>46451</v>
      </c>
      <c r="H940" s="121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1" t="n">
        <v>46434</v>
      </c>
      <c r="G941" s="121" t="n">
        <v>46444</v>
      </c>
      <c r="H941" s="121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1" t="n">
        <v>46434</v>
      </c>
      <c r="G942" s="121" t="n">
        <v>46444</v>
      </c>
      <c r="H942" s="121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1" t="n">
        <v>46434</v>
      </c>
      <c r="G943" s="121" t="n">
        <v>46444</v>
      </c>
      <c r="H943" s="121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1" t="n">
        <v>46434</v>
      </c>
      <c r="G944" s="121" t="n">
        <v>46444</v>
      </c>
      <c r="H944" s="121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1" t="n">
        <v>46434</v>
      </c>
      <c r="G945" s="121" t="n">
        <v>46444</v>
      </c>
      <c r="H945" s="121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1" t="n">
        <v>46435</v>
      </c>
      <c r="G946" s="121" t="n">
        <v>46448</v>
      </c>
      <c r="H946" s="121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1" t="n">
        <v>46435</v>
      </c>
      <c r="G947" s="121" t="n">
        <v>46447</v>
      </c>
      <c r="H947" s="121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1" t="n">
        <v>46436</v>
      </c>
      <c r="G948" s="121" t="n">
        <v>46450</v>
      </c>
      <c r="H948" s="121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1" t="n">
        <v>46436</v>
      </c>
      <c r="G949" s="121" t="n">
        <v>46437</v>
      </c>
      <c r="H949" s="121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1" t="n">
        <v>46436</v>
      </c>
      <c r="G950" s="121" t="n">
        <v>46437</v>
      </c>
      <c r="H950" s="121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1" t="n">
        <v>46437</v>
      </c>
      <c r="G951" s="121" t="n">
        <v>46440</v>
      </c>
      <c r="H951" s="121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1" t="n">
        <v>46441</v>
      </c>
      <c r="G952" s="121" t="n">
        <v>46441</v>
      </c>
      <c r="H952" s="121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1" t="n">
        <v>46442</v>
      </c>
      <c r="G953" s="121" t="n">
        <v>46447</v>
      </c>
      <c r="H953" s="121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1" t="n">
        <v>46443</v>
      </c>
      <c r="G954" s="121" t="n">
        <v>46448</v>
      </c>
      <c r="H954" s="121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1" t="n">
        <v>46447</v>
      </c>
      <c r="G955" s="121" t="n">
        <v>46447</v>
      </c>
      <c r="H955" s="121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1" t="n">
        <v>46447</v>
      </c>
      <c r="G956" s="121" t="n">
        <v>46447</v>
      </c>
      <c r="H956" s="121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1" t="n">
        <v>46448</v>
      </c>
      <c r="G957" s="121" t="n">
        <v>46450</v>
      </c>
      <c r="H957" s="121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1" t="n">
        <v>46437</v>
      </c>
      <c r="G958" s="121" t="n">
        <v>46449</v>
      </c>
      <c r="H958" s="121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1" t="n">
        <v>46437</v>
      </c>
      <c r="G959" s="121" t="n">
        <v>46449</v>
      </c>
      <c r="H959" s="121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1" t="n">
        <v>46437</v>
      </c>
      <c r="G960" s="121" t="n">
        <v>46449</v>
      </c>
      <c r="H960" s="121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1" t="n">
        <v>46440</v>
      </c>
      <c r="G961" s="121" t="n">
        <v>46458</v>
      </c>
      <c r="H961" s="121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1" t="n">
        <v>46440</v>
      </c>
      <c r="G962" s="121" t="n">
        <v>46451</v>
      </c>
      <c r="H962" s="121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1" t="n">
        <v>46440</v>
      </c>
      <c r="G963" s="121" t="n">
        <v>46450</v>
      </c>
      <c r="H963" s="121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1" t="n">
        <v>46440</v>
      </c>
      <c r="G964" s="121" t="n">
        <v>46450</v>
      </c>
      <c r="H964" s="121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1" t="n">
        <v>46440</v>
      </c>
      <c r="G965" s="121" t="n">
        <v>46450</v>
      </c>
      <c r="H965" s="121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1" t="n">
        <v>46441</v>
      </c>
      <c r="G966" s="121" t="n">
        <v>46454</v>
      </c>
      <c r="H966" s="121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1" t="n">
        <v>46441</v>
      </c>
      <c r="G967" s="121" t="n">
        <v>46451</v>
      </c>
      <c r="H967" s="121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1" t="n">
        <v>46442</v>
      </c>
      <c r="G968" s="121" t="n">
        <v>46454</v>
      </c>
      <c r="H968" s="121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1" t="n">
        <v>46443</v>
      </c>
      <c r="G969" s="121" t="n">
        <v>46475</v>
      </c>
      <c r="H969" s="121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1" t="n">
        <v>46443</v>
      </c>
      <c r="G970" s="121" t="n">
        <v>46455</v>
      </c>
      <c r="H970" s="121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1" t="n">
        <v>46447</v>
      </c>
      <c r="G971" s="121" t="n">
        <v>46457</v>
      </c>
      <c r="H971" s="121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1" t="n">
        <v>46447</v>
      </c>
      <c r="G972" s="121" t="n">
        <v>46457</v>
      </c>
      <c r="H972" s="121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1" t="n">
        <v>46447</v>
      </c>
      <c r="G973" s="121" t="n">
        <v>46447</v>
      </c>
      <c r="H973" s="121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1" t="n">
        <v>46447</v>
      </c>
      <c r="G974" s="121" t="n">
        <v>46465</v>
      </c>
      <c r="H974" s="121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1" t="n">
        <v>46447</v>
      </c>
      <c r="G975" s="121" t="n">
        <v>46451</v>
      </c>
      <c r="H975" s="121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1" t="n">
        <v>46448</v>
      </c>
      <c r="G976" s="121" t="n">
        <v>46458</v>
      </c>
      <c r="H976" s="121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1" t="n">
        <v>46449</v>
      </c>
      <c r="G977" s="121" t="n">
        <v>46462</v>
      </c>
      <c r="H977" s="121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1" t="n">
        <v>46450</v>
      </c>
      <c r="G978" s="121" t="n">
        <v>46462</v>
      </c>
      <c r="H978" s="121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1" t="n">
        <v>46450</v>
      </c>
      <c r="G979" s="121" t="n">
        <v>46462</v>
      </c>
      <c r="H979" s="121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1" t="n">
        <v>46450</v>
      </c>
      <c r="G980" s="121" t="n">
        <v>46456</v>
      </c>
      <c r="H980" s="121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1" t="n">
        <v>46451</v>
      </c>
      <c r="G981" s="121" t="n">
        <v>46463</v>
      </c>
      <c r="H981" s="121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1" t="n">
        <v>46451</v>
      </c>
      <c r="G982" s="121" t="n">
        <v>46463</v>
      </c>
      <c r="H982" s="121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1" t="n">
        <v>46451</v>
      </c>
      <c r="G983" s="121" t="n">
        <v>46463</v>
      </c>
      <c r="H983" s="121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1" t="n">
        <v>46451</v>
      </c>
      <c r="G984" s="121" t="n">
        <v>46465</v>
      </c>
      <c r="H984" s="121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1" t="n">
        <v>46451</v>
      </c>
      <c r="G985" s="121" t="n">
        <v>46454</v>
      </c>
      <c r="H985" s="121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1" t="n">
        <v>46451</v>
      </c>
      <c r="G986" s="121" t="n">
        <v>46454</v>
      </c>
      <c r="H986" s="121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1" t="n">
        <v>46454</v>
      </c>
      <c r="G987" s="121" t="n">
        <v>46455</v>
      </c>
      <c r="H987" s="121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1" t="n">
        <v>46456</v>
      </c>
      <c r="G988" s="121" t="n">
        <v>46456</v>
      </c>
      <c r="H988" s="121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1" t="n">
        <v>46457</v>
      </c>
      <c r="G989" s="121" t="n">
        <v>46462</v>
      </c>
      <c r="H989" s="121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1" t="n">
        <v>46458</v>
      </c>
      <c r="G990" s="121" t="n">
        <v>46463</v>
      </c>
      <c r="H990" s="121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1" t="n">
        <v>46462</v>
      </c>
      <c r="G991" s="121" t="n">
        <v>46462</v>
      </c>
      <c r="H991" s="121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1" t="n">
        <v>46462</v>
      </c>
      <c r="G992" s="121" t="n">
        <v>46462</v>
      </c>
      <c r="H992" s="121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1" t="n">
        <v>46463</v>
      </c>
      <c r="G993" s="121" t="n">
        <v>46465</v>
      </c>
      <c r="H993" s="121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1" t="n">
        <v>46454</v>
      </c>
      <c r="G994" s="121" t="n">
        <v>46465</v>
      </c>
      <c r="H994" s="121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1" t="n">
        <v>46454</v>
      </c>
      <c r="G995" s="121" t="n">
        <v>46475</v>
      </c>
      <c r="H995" s="121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1" t="n">
        <v>46454</v>
      </c>
      <c r="G996" s="121" t="n">
        <v>46465</v>
      </c>
      <c r="H996" s="121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1" t="n">
        <v>46454</v>
      </c>
      <c r="G997" s="121" t="n">
        <v>46464</v>
      </c>
      <c r="H997" s="121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1" t="n">
        <v>46455</v>
      </c>
      <c r="G998" s="121" t="n">
        <v>46465</v>
      </c>
      <c r="H998" s="121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1" t="n">
        <v>46455</v>
      </c>
      <c r="G999" s="121" t="n">
        <v>46465</v>
      </c>
      <c r="H999" s="121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1" t="n">
        <v>46456</v>
      </c>
      <c r="G1000" s="121" t="n">
        <v>46468</v>
      </c>
      <c r="H1000" s="121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1" t="n">
        <v>46456</v>
      </c>
      <c r="G1001" s="121" t="n">
        <v>46468</v>
      </c>
      <c r="H1001" s="121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1" t="n">
        <v>46457</v>
      </c>
      <c r="G1002" s="121" t="n">
        <v>46478</v>
      </c>
      <c r="H1002" s="121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1" t="n">
        <v>46457</v>
      </c>
      <c r="G1003" s="121" t="n">
        <v>46463</v>
      </c>
      <c r="H1003" s="121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1" t="n">
        <v>46458</v>
      </c>
      <c r="G1004" s="121" t="n">
        <v>46470</v>
      </c>
      <c r="H1004" s="121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1" t="n">
        <v>46458</v>
      </c>
      <c r="G1005" s="121" t="n">
        <v>46470</v>
      </c>
      <c r="H1005" s="121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1" t="n">
        <v>46458</v>
      </c>
      <c r="G1006" s="121" t="n">
        <v>46470</v>
      </c>
      <c r="H1006" s="121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1" t="n">
        <v>46461</v>
      </c>
      <c r="G1007" s="121" t="n">
        <v>46475</v>
      </c>
      <c r="H1007" s="121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1" t="n">
        <v>46461</v>
      </c>
      <c r="G1008" s="121" t="n">
        <v>46475</v>
      </c>
      <c r="H1008" s="121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1" t="n">
        <v>46461</v>
      </c>
      <c r="G1009" s="121" t="n">
        <v>46471</v>
      </c>
      <c r="H1009" s="121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1" t="n">
        <v>46462</v>
      </c>
      <c r="G1010" s="121" t="n">
        <v>46492</v>
      </c>
      <c r="H1010" s="121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1" t="n">
        <v>46462</v>
      </c>
      <c r="G1011" s="121" t="n">
        <v>46506</v>
      </c>
      <c r="H1011" s="121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1" t="n">
        <v>46463</v>
      </c>
      <c r="G1012" s="121" t="n">
        <v>46484</v>
      </c>
      <c r="H1012" s="121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1" t="n">
        <v>46463</v>
      </c>
      <c r="G1013" s="121" t="n">
        <v>46469</v>
      </c>
      <c r="H1013" s="121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1" t="n">
        <v>46463</v>
      </c>
      <c r="G1014" s="121" t="n">
        <v>46484</v>
      </c>
      <c r="H1014" s="121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1" t="n">
        <v>46463</v>
      </c>
      <c r="G1015" s="121" t="n">
        <v>46469</v>
      </c>
      <c r="H1015" s="121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1" t="n">
        <v>46463</v>
      </c>
      <c r="G1016" s="121" t="n">
        <v>46476</v>
      </c>
      <c r="H1016" s="121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1" t="n">
        <v>46464</v>
      </c>
      <c r="G1017" s="121" t="n">
        <v>46477</v>
      </c>
      <c r="H1017" s="121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1" t="n">
        <v>46464</v>
      </c>
      <c r="G1018" s="121" t="n">
        <v>46477</v>
      </c>
      <c r="H1018" s="121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1" t="n">
        <v>46464</v>
      </c>
      <c r="G1019" s="121" t="n">
        <v>46477</v>
      </c>
      <c r="H1019" s="121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1" t="n">
        <v>46464</v>
      </c>
      <c r="G1020" s="121" t="n">
        <v>46470</v>
      </c>
      <c r="H1020" s="121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1" t="n">
        <v>46468</v>
      </c>
      <c r="G1021" s="121" t="n">
        <v>46482</v>
      </c>
      <c r="H1021" s="121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1" t="n">
        <v>46468</v>
      </c>
      <c r="G1022" s="121" t="n">
        <v>46479</v>
      </c>
      <c r="H1022" s="121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1" t="n">
        <v>46468</v>
      </c>
      <c r="G1023" s="121" t="n">
        <v>46479</v>
      </c>
      <c r="H1023" s="121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1" t="n">
        <v>46468</v>
      </c>
      <c r="G1024" s="121" t="n">
        <v>46482</v>
      </c>
      <c r="H1024" s="121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1" t="n">
        <v>46468</v>
      </c>
      <c r="G1025" s="121" t="n">
        <v>46479</v>
      </c>
      <c r="H1025" s="121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1" t="n">
        <v>46468</v>
      </c>
      <c r="G1026" s="121" t="n">
        <v>46483</v>
      </c>
      <c r="H1026" s="121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1" t="n">
        <v>46468</v>
      </c>
      <c r="G1027" s="121" t="n">
        <v>46469</v>
      </c>
      <c r="H1027" s="121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1" t="n">
        <v>46468</v>
      </c>
      <c r="G1028" s="121" t="n">
        <v>46469</v>
      </c>
      <c r="H1028" s="121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1" t="n">
        <v>46469</v>
      </c>
      <c r="G1029" s="121" t="n">
        <v>46470</v>
      </c>
      <c r="H1029" s="121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1" t="n">
        <v>46471</v>
      </c>
      <c r="G1030" s="121" t="n">
        <v>46471</v>
      </c>
      <c r="H1030" s="121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1" t="n">
        <v>46475</v>
      </c>
      <c r="G1031" s="121" t="n">
        <v>46477</v>
      </c>
      <c r="H1031" s="121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1" t="n">
        <v>46476</v>
      </c>
      <c r="G1032" s="121" t="n">
        <v>46477</v>
      </c>
      <c r="H1032" s="121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1" t="n">
        <v>46476</v>
      </c>
      <c r="G1033" s="121" t="n">
        <v>46476</v>
      </c>
      <c r="H1033" s="121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1" t="n">
        <v>46476</v>
      </c>
      <c r="G1034" s="121" t="n">
        <v>46476</v>
      </c>
      <c r="H1034" s="121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1" t="n">
        <v>46477</v>
      </c>
      <c r="G1035" s="121" t="n">
        <v>46483</v>
      </c>
      <c r="H1035" s="121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1" t="n">
        <v>46469</v>
      </c>
      <c r="G1036" s="121" t="n">
        <v>46469</v>
      </c>
      <c r="H1036" s="121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1" t="n">
        <v>46469</v>
      </c>
      <c r="G1037" s="121" t="n">
        <v>46482</v>
      </c>
      <c r="H1037" s="121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1" t="n">
        <v>46469</v>
      </c>
      <c r="G1038" s="121" t="n">
        <v>46482</v>
      </c>
      <c r="H1038" s="121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1" t="n">
        <v>46470</v>
      </c>
      <c r="G1039" s="121" t="n">
        <v>46483</v>
      </c>
      <c r="H1039" s="121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1" t="n">
        <v>46470</v>
      </c>
      <c r="G1040" s="121" t="n">
        <v>46483</v>
      </c>
      <c r="H1040" s="121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1" t="n">
        <v>46471</v>
      </c>
      <c r="G1041" s="121" t="n">
        <v>46484</v>
      </c>
      <c r="H1041" s="121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1" t="n">
        <v>46471</v>
      </c>
      <c r="G1042" s="121" t="n">
        <v>46484</v>
      </c>
      <c r="H1042" s="121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1" t="n">
        <v>46471</v>
      </c>
      <c r="G1043" s="121" t="n">
        <v>46478</v>
      </c>
      <c r="H1043" s="121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1" t="n">
        <v>46476</v>
      </c>
      <c r="G1044" s="121" t="n">
        <v>46496</v>
      </c>
      <c r="H1044" s="121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1" t="n">
        <v>46476</v>
      </c>
      <c r="G1045" s="121" t="n">
        <v>46506</v>
      </c>
      <c r="H1045" s="121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1" t="n">
        <v>46476</v>
      </c>
      <c r="G1046" s="121" t="n">
        <v>46489</v>
      </c>
      <c r="H1046" s="121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1" t="n">
        <v>46476</v>
      </c>
      <c r="G1047" s="121" t="n">
        <v>46486</v>
      </c>
      <c r="H1047" s="121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1" t="n">
        <v>46477</v>
      </c>
      <c r="G1048" s="121" t="n">
        <v>46489</v>
      </c>
      <c r="H1048" s="121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1" t="n">
        <v>46477</v>
      </c>
      <c r="G1049" s="121" t="n">
        <v>46489</v>
      </c>
      <c r="H1049" s="121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1" t="n">
        <v>46478</v>
      </c>
      <c r="G1050" s="121" t="n">
        <v>46499</v>
      </c>
      <c r="H1050" s="121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1" t="n">
        <v>46478</v>
      </c>
      <c r="G1051" s="121" t="n">
        <v>46484</v>
      </c>
      <c r="H1051" s="121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1" t="n">
        <v>46478</v>
      </c>
      <c r="G1052" s="121" t="n">
        <v>46617</v>
      </c>
      <c r="H1052" s="121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1" t="n">
        <v>46479</v>
      </c>
      <c r="G1053" s="121" t="n">
        <v>46500</v>
      </c>
      <c r="H1053" s="121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1" t="n">
        <v>46479</v>
      </c>
      <c r="G1054" s="121" t="n">
        <v>46485</v>
      </c>
      <c r="H1054" s="121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1" t="n">
        <v>46482</v>
      </c>
      <c r="G1055" s="121" t="n">
        <v>46492</v>
      </c>
      <c r="H1055" s="121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1" t="n">
        <v>46482</v>
      </c>
      <c r="G1056" s="121" t="n">
        <v>46492</v>
      </c>
      <c r="H1056" s="121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1" t="n">
        <v>46482</v>
      </c>
      <c r="G1057" s="121" t="n">
        <v>46492</v>
      </c>
      <c r="H1057" s="121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1" t="n">
        <v>46482</v>
      </c>
      <c r="G1058" s="121" t="n">
        <v>46492</v>
      </c>
      <c r="H1058" s="121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1" t="n">
        <v>46483</v>
      </c>
      <c r="G1059" s="121" t="n">
        <v>46496</v>
      </c>
      <c r="H1059" s="121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1" t="n">
        <v>46483</v>
      </c>
      <c r="G1060" s="121" t="n">
        <v>46496</v>
      </c>
      <c r="H1060" s="121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1" t="n">
        <v>46483</v>
      </c>
      <c r="G1061" s="121" t="n">
        <v>46493</v>
      </c>
      <c r="H1061" s="121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1" t="n">
        <v>46483</v>
      </c>
      <c r="G1062" s="121" t="n">
        <v>46493</v>
      </c>
      <c r="H1062" s="121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1" t="n">
        <v>46483</v>
      </c>
      <c r="G1063" s="121" t="n">
        <v>46493</v>
      </c>
      <c r="H1063" s="121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1" t="n">
        <v>46484</v>
      </c>
      <c r="G1064" s="121" t="n">
        <v>46569</v>
      </c>
      <c r="H1064" s="121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1" t="n">
        <v>46484</v>
      </c>
      <c r="G1065" s="121" t="n">
        <v>46496</v>
      </c>
      <c r="H1065" s="121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1" t="n">
        <v>46485</v>
      </c>
      <c r="G1066" s="121" t="n">
        <v>46506</v>
      </c>
      <c r="H1066" s="121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1" t="n">
        <v>46485</v>
      </c>
      <c r="G1067" s="121" t="n">
        <v>46497</v>
      </c>
      <c r="H1067" s="121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1" t="n">
        <v>46485</v>
      </c>
      <c r="G1068" s="121" t="n">
        <v>46506</v>
      </c>
      <c r="H1068" s="121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1" t="n">
        <v>46485</v>
      </c>
      <c r="G1069" s="121" t="n">
        <v>46491</v>
      </c>
      <c r="H1069" s="121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1" t="n">
        <v>46485</v>
      </c>
      <c r="G1070" s="121" t="n">
        <v>46506</v>
      </c>
      <c r="H1070" s="121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1" t="n">
        <v>46485</v>
      </c>
      <c r="G1071" s="121" t="n">
        <v>46497</v>
      </c>
      <c r="H1071" s="121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1" t="n">
        <v>46485</v>
      </c>
      <c r="G1072" s="121" t="n">
        <v>46497</v>
      </c>
      <c r="H1072" s="121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1" t="n">
        <v>46486</v>
      </c>
      <c r="G1073" s="121" t="n">
        <v>46492</v>
      </c>
      <c r="H1073" s="121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1" t="n">
        <v>46489</v>
      </c>
      <c r="G1074" s="121" t="n">
        <v>46503</v>
      </c>
      <c r="H1074" s="121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1" t="n">
        <v>46490</v>
      </c>
      <c r="G1075" s="121" t="n">
        <v>46503</v>
      </c>
      <c r="H1075" s="121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1" t="n">
        <v>46490</v>
      </c>
      <c r="G1076" s="121" t="n">
        <v>46503</v>
      </c>
      <c r="H1076" s="121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1" t="n">
        <v>46490</v>
      </c>
      <c r="G1077" s="121" t="n">
        <v>46503</v>
      </c>
      <c r="H1077" s="121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1" t="n">
        <v>46490</v>
      </c>
      <c r="G1078" s="121" t="n">
        <v>46503</v>
      </c>
      <c r="H1078" s="121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1" t="n">
        <v>46493</v>
      </c>
      <c r="G1079" s="121" t="n">
        <v>46507</v>
      </c>
      <c r="H1079" s="121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1" t="n">
        <v>46493</v>
      </c>
      <c r="G1080" s="121" t="n">
        <v>46506</v>
      </c>
      <c r="H1080" s="121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1" t="n">
        <v>46493</v>
      </c>
      <c r="G1081" s="121" t="n">
        <v>46506</v>
      </c>
      <c r="H1081" s="121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1" t="n">
        <v>46493</v>
      </c>
      <c r="G1082" s="121" t="n">
        <v>46493</v>
      </c>
      <c r="H1082" s="121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1" t="n">
        <v>46493</v>
      </c>
      <c r="G1083" s="121" t="n">
        <v>46506</v>
      </c>
      <c r="H1083" s="121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1" t="n">
        <v>46493</v>
      </c>
      <c r="G1084" s="121" t="n">
        <v>46500</v>
      </c>
      <c r="H1084" s="121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1" t="n">
        <v>46496</v>
      </c>
      <c r="G1085" s="121" t="n">
        <v>46507</v>
      </c>
      <c r="H1085" s="121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1" t="n">
        <v>46496</v>
      </c>
      <c r="G1086" s="121" t="n">
        <v>46507</v>
      </c>
      <c r="H1086" s="121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1" t="n">
        <v>46496</v>
      </c>
      <c r="G1087" s="121" t="n">
        <v>46507</v>
      </c>
      <c r="H1087" s="121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1" t="n">
        <v>46497</v>
      </c>
      <c r="G1088" s="121" t="n">
        <v>46511</v>
      </c>
      <c r="H1088" s="121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1" t="n">
        <v>46497</v>
      </c>
      <c r="G1089" s="121" t="n">
        <v>46527</v>
      </c>
      <c r="H1089" s="121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1" t="n">
        <v>46497</v>
      </c>
      <c r="G1090" s="121" t="n">
        <v>46518</v>
      </c>
      <c r="H1090" s="121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1" t="n">
        <v>46497</v>
      </c>
      <c r="G1091" s="121" t="n">
        <v>46504</v>
      </c>
      <c r="H1091" s="121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1" t="n">
        <v>46497</v>
      </c>
      <c r="G1092" s="121" t="n">
        <v>46511</v>
      </c>
      <c r="H1092" s="121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1" t="n">
        <v>46497</v>
      </c>
      <c r="G1093" s="121" t="n">
        <v>46518</v>
      </c>
      <c r="H1093" s="121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1" t="n">
        <v>46497</v>
      </c>
      <c r="G1094" s="121" t="n">
        <v>46518</v>
      </c>
      <c r="H1094" s="121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1" t="n">
        <v>46497</v>
      </c>
      <c r="G1095" s="121" t="n">
        <v>46611</v>
      </c>
      <c r="H1095" s="121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1" t="n">
        <v>46497</v>
      </c>
      <c r="G1096" s="121" t="n">
        <v>46560</v>
      </c>
      <c r="H1096" s="121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1" t="n">
        <v>46519</v>
      </c>
      <c r="G1097" s="121" t="n">
        <v>46581</v>
      </c>
      <c r="H1097" s="121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1" t="n">
        <v>46582</v>
      </c>
      <c r="G1098" s="121" t="n">
        <v>46611</v>
      </c>
      <c r="H1098" s="121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1" t="n">
        <v>46499</v>
      </c>
      <c r="G1099" s="121" t="n">
        <v>46511</v>
      </c>
      <c r="H1099" s="121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1" t="n">
        <v>46499</v>
      </c>
      <c r="G1100" s="121" t="n">
        <v>46511</v>
      </c>
      <c r="H1100" s="121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1" t="n">
        <v>46499</v>
      </c>
      <c r="G1101" s="121" t="n">
        <v>46511</v>
      </c>
      <c r="H1101" s="121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1" t="n">
        <v>46499</v>
      </c>
      <c r="G1102" s="121" t="n">
        <v>46511</v>
      </c>
      <c r="H1102" s="121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1" t="n">
        <v>46500</v>
      </c>
      <c r="G1103" s="121" t="n">
        <v>46594</v>
      </c>
      <c r="H1103" s="121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1" t="n">
        <v>46500</v>
      </c>
      <c r="G1104" s="121" t="n">
        <v>46512</v>
      </c>
      <c r="H1104" s="121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1" t="n">
        <v>46500</v>
      </c>
      <c r="G1105" s="121" t="n">
        <v>46512</v>
      </c>
      <c r="H1105" s="121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1" t="n">
        <v>46503</v>
      </c>
      <c r="G1106" s="121" t="n">
        <v>46521</v>
      </c>
      <c r="H1106" s="121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1" t="n">
        <v>46503</v>
      </c>
      <c r="G1107" s="121" t="n">
        <v>46507</v>
      </c>
      <c r="H1107" s="121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1" t="n">
        <v>46504</v>
      </c>
      <c r="G1108" s="121" t="n">
        <v>46514</v>
      </c>
      <c r="H1108" s="121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1" t="n">
        <v>46504</v>
      </c>
      <c r="G1109" s="121" t="n">
        <v>46514</v>
      </c>
      <c r="H1109" s="121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1" t="n">
        <v>46504</v>
      </c>
      <c r="G1110" s="121" t="n">
        <v>46514</v>
      </c>
      <c r="H1110" s="121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1" t="n">
        <v>46504</v>
      </c>
      <c r="G1111" s="121" t="n">
        <v>46517</v>
      </c>
      <c r="H1111" s="121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1" t="n">
        <v>46504</v>
      </c>
      <c r="G1112" s="121" t="n">
        <v>46514</v>
      </c>
      <c r="H1112" s="121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1" t="n">
        <v>46504</v>
      </c>
      <c r="G1113" s="121" t="n">
        <v>46514</v>
      </c>
      <c r="H1113" s="121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1" t="n">
        <v>46507</v>
      </c>
      <c r="G1114" s="121" t="n">
        <v>46527</v>
      </c>
      <c r="H1114" s="121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1" t="n">
        <v>46507</v>
      </c>
      <c r="G1115" s="121" t="n">
        <v>46519</v>
      </c>
      <c r="H1115" s="121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1" t="n">
        <v>46507</v>
      </c>
      <c r="G1116" s="121" t="n">
        <v>46520</v>
      </c>
      <c r="H1116" s="121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1" t="n">
        <v>46507</v>
      </c>
      <c r="G1117" s="121" t="n">
        <v>46527</v>
      </c>
      <c r="H1117" s="121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1" t="n">
        <v>46507</v>
      </c>
      <c r="G1118" s="121" t="n">
        <v>46513</v>
      </c>
      <c r="H1118" s="121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1" t="n">
        <v>46510</v>
      </c>
      <c r="G1119" s="121" t="n">
        <v>46540</v>
      </c>
      <c r="H1119" s="121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1" t="n">
        <v>46510</v>
      </c>
      <c r="G1120" s="121" t="n">
        <v>46521</v>
      </c>
      <c r="H1120" s="121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1" t="n">
        <v>46510</v>
      </c>
      <c r="G1121" s="121" t="n">
        <v>46520</v>
      </c>
      <c r="H1121" s="121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1" t="n">
        <v>46510</v>
      </c>
      <c r="G1122" s="121" t="n">
        <v>46528</v>
      </c>
      <c r="H1122" s="121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1" t="n">
        <v>46510</v>
      </c>
      <c r="G1123" s="121" t="n">
        <v>46514</v>
      </c>
      <c r="H1123" s="121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1" t="n">
        <v>46512</v>
      </c>
      <c r="G1124" s="121" t="n">
        <v>46512</v>
      </c>
      <c r="H1124" s="121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1" t="n">
        <v>46512</v>
      </c>
      <c r="G1125" s="121" t="n">
        <v>46532</v>
      </c>
      <c r="H1125" s="121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1" t="n">
        <v>46512</v>
      </c>
      <c r="G1126" s="121" t="n">
        <v>46518</v>
      </c>
      <c r="H1126" s="121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1" t="n">
        <v>46512</v>
      </c>
      <c r="G1127" s="121" t="n">
        <v>46524</v>
      </c>
      <c r="H1127" s="121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1" t="n">
        <v>46512</v>
      </c>
      <c r="G1128" s="121" t="n">
        <v>46524</v>
      </c>
      <c r="H1128" s="121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1" t="n">
        <v>46512</v>
      </c>
      <c r="G1129" s="121" t="n">
        <v>46524</v>
      </c>
      <c r="H1129" s="121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1" t="n">
        <v>46513</v>
      </c>
      <c r="G1130" s="121" t="n">
        <v>46525</v>
      </c>
      <c r="H1130" s="121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1" t="n">
        <v>46513</v>
      </c>
      <c r="G1131" s="121" t="n">
        <v>46525</v>
      </c>
      <c r="H1131" s="121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1" t="n">
        <v>46517</v>
      </c>
      <c r="G1132" s="121" t="n">
        <v>46527</v>
      </c>
      <c r="H1132" s="121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1" t="n">
        <v>46517</v>
      </c>
      <c r="G1133" s="121" t="n">
        <v>46527</v>
      </c>
      <c r="H1133" s="121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1" t="n">
        <v>46517</v>
      </c>
      <c r="G1134" s="121" t="n">
        <v>46527</v>
      </c>
      <c r="H1134" s="121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1" t="n">
        <v>46517</v>
      </c>
      <c r="G1135" s="121" t="n">
        <v>46527</v>
      </c>
      <c r="H1135" s="121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1" t="n">
        <v>46517</v>
      </c>
      <c r="G1136" s="121" t="n">
        <v>46527</v>
      </c>
      <c r="H1136" s="121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1" t="n">
        <v>46518</v>
      </c>
      <c r="G1137" s="121" t="n">
        <v>46531</v>
      </c>
      <c r="H1137" s="121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1" t="n">
        <v>46519</v>
      </c>
      <c r="G1138" s="121" t="n">
        <v>46540</v>
      </c>
      <c r="H1138" s="121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1" t="n">
        <v>46519</v>
      </c>
      <c r="G1139" s="121" t="n">
        <v>46540</v>
      </c>
      <c r="H1139" s="121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1" t="n">
        <v>46519</v>
      </c>
      <c r="G1140" s="121" t="n">
        <v>46540</v>
      </c>
      <c r="H1140" s="121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1" t="n">
        <v>46519</v>
      </c>
      <c r="G1141" s="121" t="n">
        <v>46540</v>
      </c>
      <c r="H1141" s="121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1" t="n">
        <v>46519</v>
      </c>
      <c r="G1142" s="121" t="n">
        <v>46532</v>
      </c>
      <c r="H1142" s="121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1" t="n">
        <v>46520</v>
      </c>
      <c r="G1143" s="121" t="n">
        <v>46532</v>
      </c>
      <c r="H1143" s="121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1" t="n">
        <v>46520</v>
      </c>
      <c r="G1144" s="121" t="n">
        <v>46532</v>
      </c>
      <c r="H1144" s="121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1" t="n">
        <v>46520</v>
      </c>
      <c r="G1145" s="121" t="n">
        <v>46532</v>
      </c>
      <c r="H1145" s="121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1" t="n">
        <v>46521</v>
      </c>
      <c r="G1146" s="121" t="n">
        <v>46535</v>
      </c>
      <c r="H1146" s="121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1" t="n">
        <v>46524</v>
      </c>
      <c r="G1147" s="121" t="n">
        <v>46528</v>
      </c>
      <c r="H1147" s="121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1" t="n">
        <v>46524</v>
      </c>
      <c r="G1148" s="121" t="n">
        <v>46545</v>
      </c>
      <c r="H1148" s="121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1" t="n">
        <v>46525</v>
      </c>
      <c r="G1149" s="121" t="n">
        <v>46538</v>
      </c>
      <c r="H1149" s="121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1" t="n">
        <v>46525</v>
      </c>
      <c r="G1150" s="121" t="n">
        <v>46538</v>
      </c>
      <c r="H1150" s="121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1" t="n">
        <v>46526</v>
      </c>
      <c r="G1151" s="121" t="n">
        <v>46540</v>
      </c>
      <c r="H1151" s="121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1" t="n">
        <v>46526</v>
      </c>
      <c r="G1152" s="121" t="n">
        <v>46539</v>
      </c>
      <c r="H1152" s="121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1" t="n">
        <v>46526</v>
      </c>
      <c r="G1153" s="121" t="n">
        <v>46526</v>
      </c>
      <c r="H1153" s="121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1" t="n">
        <v>46527</v>
      </c>
      <c r="G1154" s="121" t="n">
        <v>46540</v>
      </c>
      <c r="H1154" s="121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1" t="n">
        <v>46528</v>
      </c>
      <c r="G1155" s="121" t="n">
        <v>46560</v>
      </c>
      <c r="H1155" s="121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1" t="n">
        <v>46528</v>
      </c>
      <c r="G1156" s="121" t="n">
        <v>46535</v>
      </c>
      <c r="H1156" s="121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1" t="n">
        <v>46528</v>
      </c>
      <c r="G1157" s="121" t="n">
        <v>46541</v>
      </c>
      <c r="H1157" s="121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1" t="n">
        <v>46528</v>
      </c>
      <c r="G1158" s="121" t="n">
        <v>46549</v>
      </c>
      <c r="H1158" s="121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1" t="n">
        <v>46528</v>
      </c>
      <c r="G1159" s="121" t="n">
        <v>46535</v>
      </c>
      <c r="H1159" s="121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1" t="n">
        <v>46528</v>
      </c>
      <c r="G1160" s="121" t="n">
        <v>46541</v>
      </c>
      <c r="H1160" s="121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1" t="n">
        <v>46528</v>
      </c>
      <c r="G1161" s="121" t="n">
        <v>46541</v>
      </c>
      <c r="H1161" s="121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1" t="n">
        <v>46528</v>
      </c>
      <c r="G1162" s="121" t="n">
        <v>46541</v>
      </c>
      <c r="H1162" s="121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1" t="n">
        <v>46531</v>
      </c>
      <c r="G1163" s="121" t="n">
        <v>46542</v>
      </c>
      <c r="H1163" s="121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1" t="n">
        <v>46532</v>
      </c>
      <c r="G1164" s="121" t="n">
        <v>46539</v>
      </c>
      <c r="H1164" s="121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1" t="n">
        <v>46533</v>
      </c>
      <c r="G1165" s="121" t="n">
        <v>46533</v>
      </c>
      <c r="H1165" s="121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1" t="n">
        <v>46533</v>
      </c>
      <c r="G1166" s="121" t="n">
        <v>46554</v>
      </c>
      <c r="H1166" s="121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1" t="n">
        <v>46533</v>
      </c>
      <c r="G1167" s="121" t="n">
        <v>46554</v>
      </c>
      <c r="H1167" s="121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1" t="n">
        <v>46533</v>
      </c>
      <c r="G1168" s="121" t="n">
        <v>46546</v>
      </c>
      <c r="H1168" s="121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1" t="n">
        <v>46533</v>
      </c>
      <c r="G1169" s="121" t="n">
        <v>46546</v>
      </c>
      <c r="H1169" s="121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1" t="n">
        <v>46535</v>
      </c>
      <c r="G1170" s="121" t="n">
        <v>46547</v>
      </c>
      <c r="H1170" s="121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1" t="n">
        <v>46538</v>
      </c>
      <c r="G1171" s="121" t="n">
        <v>46542</v>
      </c>
      <c r="H1171" s="121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1" t="n">
        <v>46538</v>
      </c>
      <c r="G1172" s="121" t="n">
        <v>46542</v>
      </c>
      <c r="H1172" s="121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1" t="n">
        <v>46538</v>
      </c>
      <c r="G1173" s="121" t="n">
        <v>46549</v>
      </c>
      <c r="H1173" s="121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1" t="n">
        <v>46538</v>
      </c>
      <c r="G1174" s="121" t="n">
        <v>46556</v>
      </c>
      <c r="H1174" s="121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1" t="n">
        <v>46539</v>
      </c>
      <c r="G1175" s="121" t="n">
        <v>46552</v>
      </c>
      <c r="H1175" s="121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1" t="n">
        <v>46539</v>
      </c>
      <c r="G1176" s="121" t="n">
        <v>46559</v>
      </c>
      <c r="H1176" s="121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1" t="n">
        <v>46539</v>
      </c>
      <c r="G1177" s="121" t="n">
        <v>46545</v>
      </c>
      <c r="H1177" s="121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1" t="n">
        <v>46541</v>
      </c>
      <c r="G1178" s="121" t="n">
        <v>46570</v>
      </c>
      <c r="H1178" s="121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1" t="n">
        <v>46541</v>
      </c>
      <c r="G1179" s="121" t="n">
        <v>46554</v>
      </c>
      <c r="H1179" s="121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1" t="n">
        <v>46541</v>
      </c>
      <c r="G1180" s="121" t="n">
        <v>46553</v>
      </c>
      <c r="H1180" s="121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1" t="n">
        <v>46541</v>
      </c>
      <c r="G1181" s="121" t="n">
        <v>46549</v>
      </c>
      <c r="H1181" s="121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1" t="n">
        <v>46541</v>
      </c>
      <c r="G1182" s="121" t="n">
        <v>46561</v>
      </c>
      <c r="H1182" s="121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1" t="n">
        <v>46541</v>
      </c>
      <c r="G1183" s="121" t="n">
        <v>46554</v>
      </c>
      <c r="H1183" s="121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1" t="n">
        <v>46541</v>
      </c>
      <c r="G1184" s="121" t="n">
        <v>46554</v>
      </c>
      <c r="H1184" s="121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1" t="n">
        <v>46541</v>
      </c>
      <c r="G1185" s="121" t="n">
        <v>46553</v>
      </c>
      <c r="H1185" s="121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1" t="n">
        <v>46541</v>
      </c>
      <c r="G1186" s="121" t="n">
        <v>46554</v>
      </c>
      <c r="H1186" s="121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1" t="n">
        <v>46541</v>
      </c>
      <c r="G1187" s="121" t="n">
        <v>46553</v>
      </c>
      <c r="H1187" s="121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1" t="n">
        <v>46542</v>
      </c>
      <c r="G1188" s="121" t="n">
        <v>46554</v>
      </c>
      <c r="H1188" s="121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1" t="n">
        <v>46542</v>
      </c>
      <c r="G1189" s="121" t="n">
        <v>46562</v>
      </c>
      <c r="H1189" s="121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1" t="n">
        <v>46542</v>
      </c>
      <c r="G1190" s="121" t="n">
        <v>46548</v>
      </c>
      <c r="H1190" s="121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1" t="n">
        <v>46542</v>
      </c>
      <c r="G1191" s="121" t="n">
        <v>46554</v>
      </c>
      <c r="H1191" s="121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1" t="n">
        <v>46542</v>
      </c>
      <c r="G1192" s="121" t="n">
        <v>46554</v>
      </c>
      <c r="H1192" s="121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1" t="n">
        <v>46545</v>
      </c>
      <c r="G1193" s="121" t="n">
        <v>46555</v>
      </c>
      <c r="H1193" s="121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1" t="n">
        <v>46546</v>
      </c>
      <c r="G1194" s="121" t="n">
        <v>46566</v>
      </c>
      <c r="H1194" s="121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1" t="n">
        <v>46547</v>
      </c>
      <c r="G1195" s="121" t="n">
        <v>46559</v>
      </c>
      <c r="H1195" s="121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1" t="n">
        <v>46547</v>
      </c>
      <c r="G1196" s="121" t="n">
        <v>46559</v>
      </c>
      <c r="H1196" s="121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1" t="n">
        <v>46547</v>
      </c>
      <c r="G1197" s="121" t="n">
        <v>46559</v>
      </c>
      <c r="H1197" s="121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1" t="n">
        <v>46548</v>
      </c>
      <c r="G1198" s="121" t="n">
        <v>46561</v>
      </c>
      <c r="H1198" s="121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1" t="n">
        <v>46548</v>
      </c>
      <c r="G1199" s="121" t="n">
        <v>46560</v>
      </c>
      <c r="H1199" s="121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1" t="n">
        <v>46549</v>
      </c>
      <c r="G1200" s="121" t="n">
        <v>46639</v>
      </c>
      <c r="H1200" s="121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1" t="n">
        <v>46552</v>
      </c>
      <c r="G1201" s="121" t="n">
        <v>46556</v>
      </c>
      <c r="H1201" s="121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1" t="n">
        <v>46552</v>
      </c>
      <c r="G1202" s="121" t="n">
        <v>46561</v>
      </c>
      <c r="H1202" s="121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1" t="n">
        <v>46552</v>
      </c>
      <c r="G1203" s="121" t="n">
        <v>46562</v>
      </c>
      <c r="H1203" s="121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1" t="n">
        <v>46552</v>
      </c>
      <c r="G1204" s="121" t="n">
        <v>46562</v>
      </c>
      <c r="H1204" s="121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1" t="n">
        <v>46553</v>
      </c>
      <c r="G1205" s="121" t="n">
        <v>46559</v>
      </c>
      <c r="H1205" s="121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1" t="n">
        <v>46554</v>
      </c>
      <c r="G1206" s="121" t="n">
        <v>46567</v>
      </c>
      <c r="H1206" s="121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1" t="n">
        <v>46555</v>
      </c>
      <c r="G1207" s="121" t="n">
        <v>46555</v>
      </c>
      <c r="H1207" s="121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1" t="n">
        <v>46555</v>
      </c>
      <c r="G1208" s="121" t="n">
        <v>46563</v>
      </c>
      <c r="H1208" s="121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1" t="n">
        <v>46555</v>
      </c>
      <c r="G1209" s="121" t="n">
        <v>46575</v>
      </c>
      <c r="H1209" s="121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1" t="n">
        <v>46555</v>
      </c>
      <c r="G1210" s="121" t="n">
        <v>46567</v>
      </c>
      <c r="H1210" s="121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1" t="n">
        <v>46555</v>
      </c>
      <c r="G1211" s="121" t="n">
        <v>46567</v>
      </c>
      <c r="H1211" s="121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1" t="n">
        <v>46555</v>
      </c>
      <c r="G1212" s="121" t="n">
        <v>46568</v>
      </c>
      <c r="H1212" s="121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1" t="n">
        <v>46555</v>
      </c>
      <c r="G1213" s="121" t="n">
        <v>46568</v>
      </c>
      <c r="H1213" s="121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1" t="n">
        <v>46555</v>
      </c>
      <c r="G1214" s="121" t="n">
        <v>46568</v>
      </c>
      <c r="H1214" s="121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1" t="n">
        <v>46555</v>
      </c>
      <c r="G1215" s="121" t="n">
        <v>46567</v>
      </c>
      <c r="H1215" s="121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1" t="n">
        <v>46555</v>
      </c>
      <c r="G1216" s="121" t="n">
        <v>46567</v>
      </c>
      <c r="H1216" s="121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1" t="n">
        <v>46555</v>
      </c>
      <c r="G1217" s="121" t="n">
        <v>46567</v>
      </c>
      <c r="H1217" s="121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1" t="n">
        <v>46556</v>
      </c>
      <c r="G1218" s="121" t="n">
        <v>46568</v>
      </c>
      <c r="H1218" s="121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1" t="n">
        <v>46556</v>
      </c>
      <c r="G1219" s="121" t="n">
        <v>46556</v>
      </c>
      <c r="H1219" s="121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1" t="n">
        <v>46559</v>
      </c>
      <c r="G1220" s="121" t="n">
        <v>46569</v>
      </c>
      <c r="H1220" s="121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1" t="n">
        <v>46559</v>
      </c>
      <c r="G1221" s="121" t="n">
        <v>46563</v>
      </c>
      <c r="H1221" s="121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1" t="n">
        <v>46559</v>
      </c>
      <c r="G1222" s="121" t="n">
        <v>46570</v>
      </c>
      <c r="H1222" s="121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1" t="n">
        <v>46559</v>
      </c>
      <c r="G1223" s="121" t="n">
        <v>46563</v>
      </c>
      <c r="H1223" s="121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1" t="n">
        <v>46566</v>
      </c>
      <c r="G1224" s="121" t="n">
        <v>46570</v>
      </c>
      <c r="H1224" s="121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1" t="n">
        <v>46559</v>
      </c>
      <c r="G1225" s="121" t="n">
        <v>46569</v>
      </c>
      <c r="H1225" s="121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1" t="n">
        <v>46560</v>
      </c>
      <c r="G1226" s="121" t="n">
        <v>46580</v>
      </c>
      <c r="H1226" s="121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1" t="n">
        <v>46560</v>
      </c>
      <c r="G1227" s="121" t="n">
        <v>46570</v>
      </c>
      <c r="H1227" s="121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1" t="n">
        <v>46560</v>
      </c>
      <c r="G1228" s="121" t="n">
        <v>46570</v>
      </c>
      <c r="H1228" s="121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1" t="n">
        <v>46560</v>
      </c>
      <c r="G1229" s="121" t="n">
        <v>46570</v>
      </c>
      <c r="H1229" s="121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1" t="n">
        <v>46561</v>
      </c>
      <c r="G1230" s="121" t="n">
        <v>46590</v>
      </c>
      <c r="H1230" s="121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1" t="n">
        <v>46561</v>
      </c>
      <c r="G1231" s="121" t="n">
        <v>46622</v>
      </c>
      <c r="H1231" s="121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1" t="n">
        <v>46562</v>
      </c>
      <c r="G1232" s="121" t="n">
        <v>46575</v>
      </c>
      <c r="H1232" s="121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1" t="n">
        <v>46562</v>
      </c>
      <c r="G1233" s="121" t="n">
        <v>46574</v>
      </c>
      <c r="H1233" s="121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1" t="n">
        <v>46562</v>
      </c>
      <c r="G1234" s="121" t="n">
        <v>46582</v>
      </c>
      <c r="H1234" s="121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1" t="n">
        <v>46563</v>
      </c>
      <c r="G1235" s="121" t="n">
        <v>46575</v>
      </c>
      <c r="H1235" s="121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1" t="n">
        <v>46563</v>
      </c>
      <c r="G1236" s="121" t="n">
        <v>46575</v>
      </c>
      <c r="H1236" s="121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1" t="n">
        <v>46563</v>
      </c>
      <c r="G1237" s="121" t="n">
        <v>46575</v>
      </c>
      <c r="H1237" s="121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1" t="n">
        <v>46563</v>
      </c>
      <c r="G1238" s="121" t="n">
        <v>46575</v>
      </c>
      <c r="H1238" s="121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1" t="n">
        <v>46563</v>
      </c>
      <c r="G1239" s="121" t="n">
        <v>46575</v>
      </c>
      <c r="H1239" s="121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1" t="n">
        <v>46566</v>
      </c>
      <c r="G1240" s="121" t="n">
        <v>46595</v>
      </c>
      <c r="H1240" s="121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1" t="n">
        <v>46566</v>
      </c>
      <c r="G1241" s="121" t="n">
        <v>46577</v>
      </c>
      <c r="H1241" s="121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1" t="n">
        <v>46566</v>
      </c>
      <c r="G1242" s="121" t="n">
        <v>46575</v>
      </c>
      <c r="H1242" s="121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1" t="n">
        <v>46567</v>
      </c>
      <c r="G1243" s="121" t="n">
        <v>46580</v>
      </c>
      <c r="H1243" s="121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1" t="n">
        <v>46568</v>
      </c>
      <c r="G1244" s="121" t="n">
        <v>46581</v>
      </c>
      <c r="H1244" s="121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1" t="n">
        <v>46568</v>
      </c>
      <c r="G1245" s="121" t="n">
        <v>46580</v>
      </c>
      <c r="H1245" s="121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1" t="n">
        <v>46568</v>
      </c>
      <c r="G1246" s="121" t="n">
        <v>46580</v>
      </c>
      <c r="H1246" s="121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1" t="n">
        <v>46568</v>
      </c>
      <c r="G1247" s="121" t="n">
        <v>46580</v>
      </c>
      <c r="H1247" s="121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1" t="n">
        <v>46568</v>
      </c>
      <c r="G1248" s="121" t="n">
        <v>46580</v>
      </c>
      <c r="H1248" s="121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1" t="n">
        <v>46568</v>
      </c>
      <c r="G1249" s="121" t="n">
        <v>46580</v>
      </c>
      <c r="H1249" s="121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1" t="n">
        <v>46568</v>
      </c>
      <c r="G1250" s="121" t="n">
        <v>46580</v>
      </c>
      <c r="H1250" s="121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1" t="n">
        <v>46568</v>
      </c>
      <c r="G1251" s="121" t="n">
        <v>46580</v>
      </c>
      <c r="H1251" s="121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1" t="n">
        <v>46569</v>
      </c>
      <c r="G1252" s="121" t="n">
        <v>46661</v>
      </c>
      <c r="H1252" s="121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1" t="n">
        <v>46569</v>
      </c>
      <c r="G1253" s="121" t="n">
        <v>46582</v>
      </c>
      <c r="H1253" s="121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1" t="n">
        <v>46569</v>
      </c>
      <c r="G1254" s="121" t="n">
        <v>46581</v>
      </c>
      <c r="H1254" s="121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1" t="n">
        <v>46569</v>
      </c>
      <c r="G1255" s="121" t="n">
        <v>46582</v>
      </c>
      <c r="H1255" s="121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1" t="n">
        <v>46569</v>
      </c>
      <c r="G1256" s="121" t="n">
        <v>46582</v>
      </c>
      <c r="H1256" s="121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1" t="n">
        <v>46569</v>
      </c>
      <c r="G1257" s="121" t="n">
        <v>46582</v>
      </c>
      <c r="H1257" s="121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1" t="n">
        <v>46570</v>
      </c>
      <c r="G1258" s="121" t="n">
        <v>46696</v>
      </c>
      <c r="H1258" s="121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1" t="n">
        <v>46570</v>
      </c>
      <c r="G1259" s="121" t="n">
        <v>46583</v>
      </c>
      <c r="H1259" s="121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1" t="n">
        <v>46570</v>
      </c>
      <c r="G1260" s="121" t="n">
        <v>46582</v>
      </c>
      <c r="H1260" s="121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1" t="n">
        <v>46573</v>
      </c>
      <c r="G1261" s="121" t="n">
        <v>46584</v>
      </c>
      <c r="H1261" s="121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1" t="n">
        <v>46573</v>
      </c>
      <c r="G1262" s="121" t="n">
        <v>46584</v>
      </c>
      <c r="H1262" s="121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1" t="n">
        <v>46573</v>
      </c>
      <c r="G1263" s="121" t="n">
        <v>46583</v>
      </c>
      <c r="H1263" s="121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1" t="n">
        <v>46573</v>
      </c>
      <c r="G1264" s="121" t="n">
        <v>46591</v>
      </c>
      <c r="H1264" s="121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1" t="n">
        <v>46573</v>
      </c>
      <c r="G1265" s="121" t="n">
        <v>46577</v>
      </c>
      <c r="H1265" s="121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1" t="n">
        <v>46573</v>
      </c>
      <c r="G1266" s="121" t="n">
        <v>46583</v>
      </c>
      <c r="H1266" s="121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1" t="n">
        <v>46575</v>
      </c>
      <c r="G1267" s="121" t="n">
        <v>46588</v>
      </c>
      <c r="H1267" s="121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1" t="n">
        <v>46576</v>
      </c>
      <c r="G1268" s="121" t="n">
        <v>46576</v>
      </c>
      <c r="H1268" s="121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1" t="n">
        <v>46576</v>
      </c>
      <c r="G1269" s="121" t="n">
        <v>46584</v>
      </c>
      <c r="H1269" s="121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1" t="n">
        <v>46576</v>
      </c>
      <c r="G1270" s="121" t="n">
        <v>46588</v>
      </c>
      <c r="H1270" s="121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1" t="n">
        <v>46576</v>
      </c>
      <c r="G1271" s="121" t="n">
        <v>46588</v>
      </c>
      <c r="H1271" s="121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1" t="n">
        <v>46576</v>
      </c>
      <c r="G1272" s="121" t="n">
        <v>46588</v>
      </c>
      <c r="H1272" s="121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1" t="n">
        <v>46576</v>
      </c>
      <c r="G1273" s="121" t="n">
        <v>46588</v>
      </c>
      <c r="H1273" s="121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1" t="n">
        <v>46577</v>
      </c>
      <c r="G1274" s="121" t="n">
        <v>46589</v>
      </c>
      <c r="H1274" s="121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1" t="n">
        <v>46580</v>
      </c>
      <c r="G1275" s="121" t="n">
        <v>46622</v>
      </c>
      <c r="H1275" s="121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1" t="n">
        <v>46580</v>
      </c>
      <c r="G1276" s="121" t="n">
        <v>46588</v>
      </c>
      <c r="H1276" s="121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1" t="n">
        <v>46589</v>
      </c>
      <c r="G1277" s="121" t="n">
        <v>46602</v>
      </c>
      <c r="H1277" s="121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1" t="n">
        <v>46595</v>
      </c>
      <c r="G1278" s="121" t="n">
        <v>46608</v>
      </c>
      <c r="H1278" s="121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1" t="n">
        <v>46609</v>
      </c>
      <c r="G1279" s="121" t="n">
        <v>46615</v>
      </c>
      <c r="H1279" s="121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1" t="n">
        <v>46616</v>
      </c>
      <c r="G1280" s="121" t="n">
        <v>46622</v>
      </c>
      <c r="H1280" s="121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1" t="n">
        <v>46580</v>
      </c>
      <c r="G1281" s="121" t="n">
        <v>46598</v>
      </c>
      <c r="H1281" s="121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1" t="n">
        <v>46581</v>
      </c>
      <c r="G1282" s="121" t="n">
        <v>46587</v>
      </c>
      <c r="H1282" s="121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1" t="n">
        <v>46581</v>
      </c>
      <c r="G1283" s="121" t="n">
        <v>46591</v>
      </c>
      <c r="H1283" s="121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1" t="n">
        <v>46581</v>
      </c>
      <c r="G1284" s="121" t="n">
        <v>46591</v>
      </c>
      <c r="H1284" s="121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1" t="n">
        <v>46581</v>
      </c>
      <c r="G1285" s="121" t="n">
        <v>46591</v>
      </c>
      <c r="H1285" s="121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1" t="n">
        <v>46581</v>
      </c>
      <c r="G1286" s="121" t="n">
        <v>46591</v>
      </c>
      <c r="H1286" s="121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1" t="n">
        <v>46581</v>
      </c>
      <c r="G1287" s="121" t="n">
        <v>46591</v>
      </c>
      <c r="H1287" s="121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1" t="n">
        <v>46581</v>
      </c>
      <c r="G1288" s="121" t="n">
        <v>46591</v>
      </c>
      <c r="H1288" s="121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1" t="n">
        <v>46581</v>
      </c>
      <c r="G1289" s="121" t="n">
        <v>46591</v>
      </c>
      <c r="H1289" s="121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1" t="n">
        <v>46581</v>
      </c>
      <c r="G1290" s="121" t="n">
        <v>46591</v>
      </c>
      <c r="H1290" s="121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1" t="n">
        <v>46581</v>
      </c>
      <c r="G1291" s="121" t="n">
        <v>46591</v>
      </c>
      <c r="H1291" s="121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1" t="n">
        <v>46581</v>
      </c>
      <c r="G1292" s="121" t="n">
        <v>46594</v>
      </c>
      <c r="H1292" s="121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1" t="n">
        <v>46582</v>
      </c>
      <c r="G1293" s="121" t="n">
        <v>46595</v>
      </c>
      <c r="H1293" s="121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1" t="n">
        <v>46583</v>
      </c>
      <c r="G1294" s="121" t="n">
        <v>46596</v>
      </c>
      <c r="H1294" s="121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1" t="n">
        <v>46583</v>
      </c>
      <c r="G1295" s="121" t="n">
        <v>46589</v>
      </c>
      <c r="H1295" s="121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1" t="n">
        <v>46590</v>
      </c>
      <c r="G1296" s="121" t="n">
        <v>46596</v>
      </c>
      <c r="H1296" s="121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1" t="n">
        <v>46583</v>
      </c>
      <c r="G1297" s="121" t="n">
        <v>46603</v>
      </c>
      <c r="H1297" s="121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1" t="n">
        <v>46583</v>
      </c>
      <c r="G1298" s="121" t="n">
        <v>46596</v>
      </c>
      <c r="H1298" s="121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1" t="n">
        <v>46583</v>
      </c>
      <c r="G1299" s="121" t="n">
        <v>46595</v>
      </c>
      <c r="H1299" s="121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1" t="n">
        <v>46583</v>
      </c>
      <c r="G1300" s="121" t="n">
        <v>46603</v>
      </c>
      <c r="H1300" s="121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1" t="n">
        <v>46583</v>
      </c>
      <c r="G1301" s="121" t="n">
        <v>46589</v>
      </c>
      <c r="H1301" s="121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1" t="n">
        <v>46583</v>
      </c>
      <c r="G1302" s="121" t="n">
        <v>46596</v>
      </c>
      <c r="H1302" s="121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1" t="n">
        <v>46583</v>
      </c>
      <c r="G1303" s="121" t="n">
        <v>46596</v>
      </c>
      <c r="H1303" s="121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1" t="n">
        <v>46584</v>
      </c>
      <c r="G1304" s="121" t="n">
        <v>46597</v>
      </c>
      <c r="H1304" s="121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1" t="n">
        <v>46584</v>
      </c>
      <c r="G1305" s="121" t="n">
        <v>46596</v>
      </c>
      <c r="H1305" s="121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1" t="n">
        <v>46584</v>
      </c>
      <c r="G1306" s="121" t="n">
        <v>46584</v>
      </c>
      <c r="H1306" s="121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1" t="n">
        <v>46587</v>
      </c>
      <c r="G1307" s="121" t="n">
        <v>46598</v>
      </c>
      <c r="H1307" s="121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1" t="n">
        <v>46587</v>
      </c>
      <c r="G1308" s="121" t="n">
        <v>46598</v>
      </c>
      <c r="H1308" s="121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1" t="n">
        <v>46587</v>
      </c>
      <c r="G1309" s="121" t="n">
        <v>46596</v>
      </c>
      <c r="H1309" s="121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1" t="n">
        <v>46587</v>
      </c>
      <c r="G1310" s="121" t="n">
        <v>46597</v>
      </c>
      <c r="H1310" s="121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1" t="n">
        <v>46588</v>
      </c>
      <c r="G1311" s="121" t="n">
        <v>46594</v>
      </c>
      <c r="H1311" s="121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1" t="n">
        <v>46589</v>
      </c>
      <c r="G1312" s="121" t="n">
        <v>46602</v>
      </c>
      <c r="H1312" s="121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1" t="n">
        <v>46589</v>
      </c>
      <c r="G1313" s="121" t="n">
        <v>46589</v>
      </c>
      <c r="H1313" s="121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1" t="n">
        <v>46589</v>
      </c>
      <c r="G1314" s="121" t="n">
        <v>46601</v>
      </c>
      <c r="H1314" s="121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1" t="n">
        <v>46589</v>
      </c>
      <c r="G1315" s="121" t="n">
        <v>46601</v>
      </c>
      <c r="H1315" s="121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1" t="n">
        <v>46589</v>
      </c>
      <c r="G1316" s="121" t="n">
        <v>46601</v>
      </c>
      <c r="H1316" s="121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1" t="n">
        <v>46589</v>
      </c>
      <c r="G1317" s="121" t="n">
        <v>46601</v>
      </c>
      <c r="H1317" s="121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1" t="n">
        <v>46590</v>
      </c>
      <c r="G1318" s="121" t="n">
        <v>46603</v>
      </c>
      <c r="H1318" s="121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1" t="n">
        <v>46590</v>
      </c>
      <c r="G1319" s="121" t="n">
        <v>46602</v>
      </c>
      <c r="H1319" s="121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1" t="n">
        <v>46590</v>
      </c>
      <c r="G1320" s="121" t="n">
        <v>46602</v>
      </c>
      <c r="H1320" s="121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1" t="n">
        <v>46591</v>
      </c>
      <c r="G1321" s="121" t="n">
        <v>46611</v>
      </c>
      <c r="H1321" s="121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1" t="n">
        <v>46591</v>
      </c>
      <c r="G1322" s="121" t="n">
        <v>46758</v>
      </c>
      <c r="H1322" s="121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1" t="n">
        <v>46594</v>
      </c>
      <c r="G1323" s="121" t="n">
        <v>46604</v>
      </c>
      <c r="H1323" s="121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1" t="n">
        <v>46594</v>
      </c>
      <c r="G1324" s="121" t="n">
        <v>46612</v>
      </c>
      <c r="H1324" s="121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1" t="n">
        <v>46594</v>
      </c>
      <c r="G1325" s="121" t="n">
        <v>46598</v>
      </c>
      <c r="H1325" s="121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1" t="n">
        <v>46594</v>
      </c>
      <c r="G1326" s="121" t="n">
        <v>46604</v>
      </c>
      <c r="H1326" s="121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1" t="n">
        <v>46594</v>
      </c>
      <c r="G1327" s="121" t="n">
        <v>46604</v>
      </c>
      <c r="H1327" s="121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1" t="n">
        <v>46594</v>
      </c>
      <c r="G1328" s="121" t="n">
        <v>46604</v>
      </c>
      <c r="H1328" s="121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1" t="n">
        <v>46594</v>
      </c>
      <c r="G1329" s="121" t="n">
        <v>46604</v>
      </c>
      <c r="H1329" s="121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1" t="n">
        <v>46594</v>
      </c>
      <c r="G1330" s="121" t="n">
        <v>46604</v>
      </c>
      <c r="H1330" s="121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1" t="n">
        <v>46594</v>
      </c>
      <c r="G1331" s="121" t="n">
        <v>46604</v>
      </c>
      <c r="H1331" s="121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1" t="n">
        <v>46594</v>
      </c>
      <c r="G1332" s="121" t="n">
        <v>46604</v>
      </c>
      <c r="H1332" s="121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1" t="n">
        <v>46594</v>
      </c>
      <c r="G1333" s="121" t="n">
        <v>46604</v>
      </c>
      <c r="H1333" s="121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1" t="n">
        <v>46594</v>
      </c>
      <c r="G1334" s="121" t="n">
        <v>46604</v>
      </c>
      <c r="H1334" s="121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1" t="n">
        <v>46595</v>
      </c>
      <c r="G1335" s="121" t="n">
        <v>46615</v>
      </c>
      <c r="H1335" s="121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1" t="n">
        <v>46596</v>
      </c>
      <c r="G1336" s="121" t="n">
        <v>46632</v>
      </c>
      <c r="H1336" s="121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1" t="n">
        <v>46596</v>
      </c>
      <c r="G1337" s="121" t="n">
        <v>46616</v>
      </c>
      <c r="H1337" s="121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1" t="n">
        <v>46596</v>
      </c>
      <c r="G1338" s="121" t="n">
        <v>46602</v>
      </c>
      <c r="H1338" s="121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1" t="n">
        <v>46596</v>
      </c>
      <c r="G1339" s="121" t="n">
        <v>46609</v>
      </c>
      <c r="H1339" s="121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1" t="n">
        <v>46597</v>
      </c>
      <c r="G1340" s="121" t="n">
        <v>46610</v>
      </c>
      <c r="H1340" s="121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1" t="n">
        <v>46597</v>
      </c>
      <c r="G1341" s="121" t="n">
        <v>46603</v>
      </c>
      <c r="H1341" s="121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1" t="n">
        <v>46597</v>
      </c>
      <c r="G1342" s="121" t="n">
        <v>46610</v>
      </c>
      <c r="H1342" s="121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1" t="n">
        <v>46597</v>
      </c>
      <c r="G1343" s="121" t="n">
        <v>46610</v>
      </c>
      <c r="H1343" s="121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1" t="n">
        <v>46598</v>
      </c>
      <c r="G1344" s="121" t="n">
        <v>46611</v>
      </c>
      <c r="H1344" s="121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1" t="n">
        <v>46598</v>
      </c>
      <c r="G1345" s="121" t="n">
        <v>46610</v>
      </c>
      <c r="H1345" s="121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1" t="n">
        <v>46601</v>
      </c>
      <c r="G1346" s="121" t="n">
        <v>46626</v>
      </c>
      <c r="H1346" s="121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1" t="n">
        <v>46601</v>
      </c>
      <c r="G1347" s="121" t="n">
        <v>46612</v>
      </c>
      <c r="H1347" s="121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1" t="n">
        <v>46601</v>
      </c>
      <c r="G1348" s="121" t="n">
        <v>46612</v>
      </c>
      <c r="H1348" s="121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1" t="n">
        <v>46601</v>
      </c>
      <c r="G1349" s="121" t="n">
        <v>46612</v>
      </c>
      <c r="H1349" s="121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1" t="n">
        <v>46601</v>
      </c>
      <c r="G1350" s="121" t="n">
        <v>46619</v>
      </c>
      <c r="H1350" s="121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1" t="n">
        <v>46602</v>
      </c>
      <c r="G1351" s="121" t="n">
        <v>46612</v>
      </c>
      <c r="H1351" s="121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1" t="n">
        <v>46602</v>
      </c>
      <c r="G1352" s="121" t="n">
        <v>46612</v>
      </c>
      <c r="H1352" s="121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1" t="n">
        <v>46602</v>
      </c>
      <c r="G1353" s="121" t="n">
        <v>46612</v>
      </c>
      <c r="H1353" s="121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1" t="n">
        <v>46603</v>
      </c>
      <c r="G1354" s="121" t="n">
        <v>46616</v>
      </c>
      <c r="H1354" s="121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1" t="n">
        <v>46603</v>
      </c>
      <c r="G1355" s="121" t="n">
        <v>46616</v>
      </c>
      <c r="H1355" s="121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1" t="n">
        <v>46603</v>
      </c>
      <c r="G1356" s="121" t="n">
        <v>46615</v>
      </c>
      <c r="H1356" s="121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1" t="n">
        <v>46604</v>
      </c>
      <c r="G1357" s="121" t="n">
        <v>46624</v>
      </c>
      <c r="H1357" s="121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1" t="n">
        <v>46604</v>
      </c>
      <c r="G1358" s="121" t="n">
        <v>46617</v>
      </c>
      <c r="H1358" s="121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1" t="n">
        <v>46604</v>
      </c>
      <c r="G1359" s="121" t="n">
        <v>46616</v>
      </c>
      <c r="H1359" s="121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1" t="n">
        <v>46604</v>
      </c>
      <c r="G1360" s="121" t="n">
        <v>46624</v>
      </c>
      <c r="H1360" s="121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1" t="n">
        <v>46604</v>
      </c>
      <c r="G1361" s="121" t="n">
        <v>46624</v>
      </c>
      <c r="H1361" s="121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1" t="n">
        <v>46605</v>
      </c>
      <c r="G1362" s="121" t="n">
        <v>46617</v>
      </c>
      <c r="H1362" s="121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1" t="n">
        <v>46605</v>
      </c>
      <c r="G1363" s="121" t="n">
        <v>46625</v>
      </c>
      <c r="H1363" s="121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1" t="n">
        <v>46605</v>
      </c>
      <c r="G1364" s="121" t="n">
        <v>46611</v>
      </c>
      <c r="H1364" s="121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1" t="n">
        <v>46605</v>
      </c>
      <c r="G1365" s="121" t="n">
        <v>46617</v>
      </c>
      <c r="H1365" s="121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1" t="n">
        <v>46605</v>
      </c>
      <c r="G1366" s="121" t="n">
        <v>46617</v>
      </c>
      <c r="H1366" s="121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1" t="n">
        <v>46605</v>
      </c>
      <c r="G1367" s="121" t="n">
        <v>46617</v>
      </c>
      <c r="H1367" s="121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1" t="n">
        <v>46605</v>
      </c>
      <c r="G1368" s="121" t="n">
        <v>46617</v>
      </c>
      <c r="H1368" s="121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1" t="n">
        <v>46605</v>
      </c>
      <c r="G1369" s="121" t="n">
        <v>46617</v>
      </c>
      <c r="H1369" s="121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1" t="n">
        <v>46605</v>
      </c>
      <c r="G1370" s="121" t="n">
        <v>46617</v>
      </c>
      <c r="H1370" s="121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1" t="n">
        <v>46605</v>
      </c>
      <c r="G1371" s="121" t="n">
        <v>46617</v>
      </c>
      <c r="H1371" s="121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1" t="n">
        <v>46605</v>
      </c>
      <c r="G1372" s="121" t="n">
        <v>46617</v>
      </c>
      <c r="H1372" s="121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1" t="n">
        <v>46605</v>
      </c>
      <c r="G1373" s="121" t="n">
        <v>46617</v>
      </c>
      <c r="H1373" s="121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1" t="n">
        <v>46610</v>
      </c>
      <c r="G1374" s="121" t="n">
        <v>46623</v>
      </c>
      <c r="H1374" s="121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1" t="n">
        <v>46611</v>
      </c>
      <c r="G1375" s="121" t="n">
        <v>46624</v>
      </c>
      <c r="H1375" s="121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1" t="n">
        <v>46611</v>
      </c>
      <c r="G1376" s="121" t="n">
        <v>46617</v>
      </c>
      <c r="H1376" s="121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1" t="n">
        <v>46611</v>
      </c>
      <c r="G1377" s="121" t="n">
        <v>46624</v>
      </c>
      <c r="H1377" s="121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1" t="n">
        <v>46612</v>
      </c>
      <c r="G1378" s="121" t="n">
        <v>46625</v>
      </c>
      <c r="H1378" s="121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1" t="n">
        <v>46612</v>
      </c>
      <c r="G1379" s="121" t="n">
        <v>46625</v>
      </c>
      <c r="H1379" s="121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1" t="n">
        <v>46612</v>
      </c>
      <c r="G1380" s="121" t="n">
        <v>46624</v>
      </c>
      <c r="H1380" s="121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1" t="n">
        <v>46615</v>
      </c>
      <c r="G1381" s="121" t="n">
        <v>46626</v>
      </c>
      <c r="H1381" s="121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1" t="n">
        <v>46615</v>
      </c>
      <c r="G1382" s="121" t="n">
        <v>46645</v>
      </c>
      <c r="H1382" s="121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1" t="n">
        <v>46615</v>
      </c>
      <c r="G1383" s="121" t="n">
        <v>46626</v>
      </c>
      <c r="H1383" s="121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1" t="n">
        <v>46615</v>
      </c>
      <c r="G1384" s="121" t="n">
        <v>46633</v>
      </c>
      <c r="H1384" s="121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1" t="n">
        <v>46615</v>
      </c>
      <c r="G1385" s="121" t="n">
        <v>46619</v>
      </c>
      <c r="H1385" s="121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1" t="n">
        <v>46615</v>
      </c>
      <c r="G1386" s="121" t="n">
        <v>46625</v>
      </c>
      <c r="H1386" s="121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1" t="n">
        <v>46615</v>
      </c>
      <c r="G1387" s="121" t="n">
        <v>46625</v>
      </c>
      <c r="H1387" s="121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1" t="n">
        <v>46616</v>
      </c>
      <c r="G1388" s="121" t="n">
        <v>46629</v>
      </c>
      <c r="H1388" s="121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1" t="n">
        <v>46617</v>
      </c>
      <c r="G1389" s="121" t="n">
        <v>46638</v>
      </c>
      <c r="H1389" s="121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1" t="n">
        <v>46617</v>
      </c>
      <c r="G1390" s="121" t="n">
        <v>46638</v>
      </c>
      <c r="H1390" s="121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1" t="n">
        <v>46617</v>
      </c>
      <c r="G1391" s="121" t="n">
        <v>46623</v>
      </c>
      <c r="H1391" s="121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1" t="n">
        <v>46617</v>
      </c>
      <c r="G1392" s="121" t="n">
        <v>46630</v>
      </c>
      <c r="H1392" s="121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1" t="n">
        <v>46617</v>
      </c>
      <c r="G1393" s="121" t="n">
        <v>46630</v>
      </c>
      <c r="H1393" s="121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1" t="n">
        <v>46617</v>
      </c>
      <c r="G1394" s="121" t="n">
        <v>46629</v>
      </c>
      <c r="H1394" s="121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1" t="n">
        <v>46618</v>
      </c>
      <c r="G1395" s="121" t="n">
        <v>46618</v>
      </c>
      <c r="H1395" s="121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1" t="n">
        <v>46618</v>
      </c>
      <c r="G1396" s="121" t="n">
        <v>46624</v>
      </c>
      <c r="H1396" s="121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1" t="n">
        <v>46618</v>
      </c>
      <c r="G1397" s="121" t="n">
        <v>46630</v>
      </c>
      <c r="H1397" s="121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1" t="n">
        <v>46618</v>
      </c>
      <c r="G1398" s="121" t="n">
        <v>46630</v>
      </c>
      <c r="H1398" s="121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1" t="n">
        <v>46618</v>
      </c>
      <c r="G1399" s="121" t="n">
        <v>46630</v>
      </c>
      <c r="H1399" s="121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1" t="n">
        <v>46618</v>
      </c>
      <c r="G1400" s="121" t="n">
        <v>46630</v>
      </c>
      <c r="H1400" s="121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1" t="n">
        <v>46618</v>
      </c>
      <c r="G1401" s="121" t="n">
        <v>46630</v>
      </c>
      <c r="H1401" s="121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1" t="n">
        <v>46618</v>
      </c>
      <c r="G1402" s="121" t="n">
        <v>46630</v>
      </c>
      <c r="H1402" s="121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1" t="n">
        <v>46618</v>
      </c>
      <c r="G1403" s="121" t="n">
        <v>46630</v>
      </c>
      <c r="H1403" s="121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1" t="n">
        <v>46618</v>
      </c>
      <c r="G1404" s="121" t="n">
        <v>46630</v>
      </c>
      <c r="H1404" s="121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1" t="n">
        <v>46618</v>
      </c>
      <c r="G1405" s="121" t="n">
        <v>46630</v>
      </c>
      <c r="H1405" s="121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1" t="n">
        <v>46619</v>
      </c>
      <c r="G1406" s="121" t="n">
        <v>46631</v>
      </c>
      <c r="H1406" s="121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1" t="n">
        <v>46623</v>
      </c>
      <c r="G1407" s="121" t="n">
        <v>46636</v>
      </c>
      <c r="H1407" s="121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1" t="n">
        <v>46623</v>
      </c>
      <c r="G1408" s="121" t="n">
        <v>46680</v>
      </c>
      <c r="H1408" s="121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1" t="n">
        <v>46624</v>
      </c>
      <c r="G1409" s="121" t="n">
        <v>46638</v>
      </c>
      <c r="H1409" s="121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1" t="n">
        <v>46625</v>
      </c>
      <c r="G1410" s="121" t="n">
        <v>46639</v>
      </c>
      <c r="H1410" s="121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1" t="n">
        <v>46625</v>
      </c>
      <c r="G1411" s="121" t="n">
        <v>46639</v>
      </c>
      <c r="H1411" s="121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1" t="n">
        <v>46625</v>
      </c>
      <c r="G1412" s="121" t="n">
        <v>46646</v>
      </c>
      <c r="H1412" s="121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1" t="n">
        <v>46625</v>
      </c>
      <c r="G1413" s="121" t="n">
        <v>46633</v>
      </c>
      <c r="H1413" s="121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1" t="n">
        <v>46625</v>
      </c>
      <c r="G1414" s="121" t="n">
        <v>46646</v>
      </c>
      <c r="H1414" s="121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1" t="n">
        <v>46625</v>
      </c>
      <c r="G1415" s="121" t="n">
        <v>46646</v>
      </c>
      <c r="H1415" s="121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1" t="n">
        <v>46625</v>
      </c>
      <c r="G1416" s="121" t="n">
        <v>46639</v>
      </c>
      <c r="H1416" s="121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1" t="n">
        <v>46625</v>
      </c>
      <c r="G1417" s="121" t="n">
        <v>46639</v>
      </c>
      <c r="H1417" s="121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1" t="n">
        <v>46626</v>
      </c>
      <c r="G1418" s="121" t="n">
        <v>46647</v>
      </c>
      <c r="H1418" s="121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1" t="n">
        <v>46626</v>
      </c>
      <c r="G1419" s="121" t="n">
        <v>46654</v>
      </c>
      <c r="H1419" s="121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1" t="n">
        <v>46626</v>
      </c>
      <c r="G1420" s="121" t="n">
        <v>46639</v>
      </c>
      <c r="H1420" s="121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1" t="n">
        <v>46626</v>
      </c>
      <c r="G1421" s="121" t="n">
        <v>46639</v>
      </c>
      <c r="H1421" s="121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1" t="n">
        <v>46626</v>
      </c>
      <c r="G1422" s="121" t="n">
        <v>46647</v>
      </c>
      <c r="H1422" s="121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1" t="n">
        <v>46626</v>
      </c>
      <c r="G1423" s="121" t="n">
        <v>46639</v>
      </c>
      <c r="H1423" s="121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1" t="n">
        <v>46629</v>
      </c>
      <c r="G1424" s="121" t="n">
        <v>46643</v>
      </c>
      <c r="H1424" s="121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1" t="n">
        <v>46629</v>
      </c>
      <c r="G1425" s="121" t="n">
        <v>46650</v>
      </c>
      <c r="H1425" s="121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1" t="n">
        <v>46631</v>
      </c>
      <c r="G1426" s="121" t="n">
        <v>46645</v>
      </c>
      <c r="H1426" s="121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1" t="n">
        <v>46631</v>
      </c>
      <c r="G1427" s="121" t="n">
        <v>46645</v>
      </c>
      <c r="H1427" s="121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1" t="n">
        <v>46631</v>
      </c>
      <c r="G1428" s="121" t="n">
        <v>46638</v>
      </c>
      <c r="H1428" s="121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1" t="n">
        <v>46631</v>
      </c>
      <c r="G1429" s="121" t="n">
        <v>46644</v>
      </c>
      <c r="H1429" s="121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1" t="n">
        <v>46631</v>
      </c>
      <c r="G1430" s="121" t="n">
        <v>46644</v>
      </c>
      <c r="H1430" s="121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1" t="n">
        <v>46631</v>
      </c>
      <c r="G1431" s="121" t="n">
        <v>46644</v>
      </c>
      <c r="H1431" s="121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1" t="n">
        <v>46631</v>
      </c>
      <c r="G1432" s="121" t="n">
        <v>46644</v>
      </c>
      <c r="H1432" s="121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1" t="n">
        <v>46631</v>
      </c>
      <c r="G1433" s="121" t="n">
        <v>46644</v>
      </c>
      <c r="H1433" s="121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1" t="n">
        <v>46631</v>
      </c>
      <c r="G1434" s="121" t="n">
        <v>46644</v>
      </c>
      <c r="H1434" s="121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1" t="n">
        <v>46632</v>
      </c>
      <c r="G1435" s="121" t="n">
        <v>46646</v>
      </c>
      <c r="H1435" s="121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1" t="n">
        <v>46632</v>
      </c>
      <c r="G1436" s="121" t="n">
        <v>46645</v>
      </c>
      <c r="H1436" s="121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1" t="n">
        <v>46633</v>
      </c>
      <c r="G1437" s="121" t="n">
        <v>46678</v>
      </c>
      <c r="H1437" s="121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1" t="n">
        <v>46633</v>
      </c>
      <c r="G1438" s="121" t="n">
        <v>46647</v>
      </c>
      <c r="H1438" s="121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1" t="n">
        <v>46636</v>
      </c>
      <c r="G1439" s="121" t="n">
        <v>46647</v>
      </c>
      <c r="H1439" s="121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1" t="n">
        <v>46636</v>
      </c>
      <c r="G1440" s="121" t="n">
        <v>46646</v>
      </c>
      <c r="H1440" s="121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1" t="n">
        <v>46636</v>
      </c>
      <c r="G1441" s="121" t="n">
        <v>46647</v>
      </c>
      <c r="H1441" s="121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1" t="n">
        <v>46636</v>
      </c>
      <c r="G1442" s="121" t="n">
        <v>46647</v>
      </c>
      <c r="H1442" s="121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1" t="n">
        <v>46638</v>
      </c>
      <c r="G1443" s="121" t="n">
        <v>46647</v>
      </c>
      <c r="H1443" s="121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1" t="n">
        <v>46639</v>
      </c>
      <c r="G1444" s="121" t="n">
        <v>46647</v>
      </c>
      <c r="H1444" s="121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1" t="n">
        <v>46639</v>
      </c>
      <c r="G1445" s="121" t="n">
        <v>46659</v>
      </c>
      <c r="H1445" s="121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1" t="n">
        <v>46639</v>
      </c>
      <c r="G1446" s="121" t="n">
        <v>46659</v>
      </c>
      <c r="H1446" s="121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1" t="n">
        <v>46639</v>
      </c>
      <c r="G1447" s="121" t="n">
        <v>46645</v>
      </c>
      <c r="H1447" s="121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1" t="n">
        <v>46640</v>
      </c>
      <c r="G1448" s="121" t="n">
        <v>46653</v>
      </c>
      <c r="H1448" s="121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1" t="n">
        <v>46640</v>
      </c>
      <c r="G1449" s="121" t="n">
        <v>46640</v>
      </c>
      <c r="H1449" s="121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1" t="n">
        <v>46640</v>
      </c>
      <c r="G1450" s="121" t="n">
        <v>46646</v>
      </c>
      <c r="H1450" s="121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1" t="n">
        <v>46640</v>
      </c>
      <c r="G1451" s="121" t="n">
        <v>46653</v>
      </c>
      <c r="H1451" s="121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1" t="n">
        <v>46640</v>
      </c>
      <c r="G1452" s="121" t="n">
        <v>46652</v>
      </c>
      <c r="H1452" s="121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1" t="n">
        <v>46643</v>
      </c>
      <c r="G1453" s="121" t="n">
        <v>46653</v>
      </c>
      <c r="H1453" s="121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1" t="n">
        <v>46644</v>
      </c>
      <c r="G1454" s="121" t="n">
        <v>46657</v>
      </c>
      <c r="H1454" s="121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1" t="n">
        <v>46644</v>
      </c>
      <c r="G1455" s="121" t="n">
        <v>46657</v>
      </c>
      <c r="H1455" s="121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1" t="n">
        <v>46645</v>
      </c>
      <c r="G1456" s="121" t="n">
        <v>46651</v>
      </c>
      <c r="H1456" s="121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1" t="n">
        <v>46645</v>
      </c>
      <c r="G1457" s="121" t="n">
        <v>46657</v>
      </c>
      <c r="H1457" s="121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1" t="n">
        <v>46645</v>
      </c>
      <c r="G1458" s="121" t="n">
        <v>46657</v>
      </c>
      <c r="H1458" s="121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1" t="n">
        <v>46645</v>
      </c>
      <c r="G1459" s="121" t="n">
        <v>46657</v>
      </c>
      <c r="H1459" s="121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1" t="n">
        <v>46645</v>
      </c>
      <c r="G1460" s="121" t="n">
        <v>46657</v>
      </c>
      <c r="H1460" s="121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1" t="n">
        <v>46645</v>
      </c>
      <c r="G1461" s="121" t="n">
        <v>46657</v>
      </c>
      <c r="H1461" s="121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1" t="n">
        <v>46646</v>
      </c>
      <c r="G1462" s="121" t="n">
        <v>46666</v>
      </c>
      <c r="H1462" s="121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1" t="n">
        <v>46646</v>
      </c>
      <c r="G1463" s="121" t="n">
        <v>46659</v>
      </c>
      <c r="H1463" s="121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1" t="n">
        <v>46646</v>
      </c>
      <c r="G1464" s="121" t="n">
        <v>46659</v>
      </c>
      <c r="H1464" s="121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1" t="n">
        <v>46647</v>
      </c>
      <c r="G1465" s="121" t="n">
        <v>46660</v>
      </c>
      <c r="H1465" s="121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1" t="n">
        <v>46647</v>
      </c>
      <c r="G1466" s="121" t="n">
        <v>46653</v>
      </c>
      <c r="H1466" s="121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1" t="n">
        <v>46654</v>
      </c>
      <c r="G1467" s="121" t="n">
        <v>46660</v>
      </c>
      <c r="H1467" s="121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1" t="n">
        <v>46647</v>
      </c>
      <c r="G1468" s="121" t="n">
        <v>46667</v>
      </c>
      <c r="H1468" s="121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1" t="n">
        <v>46647</v>
      </c>
      <c r="G1469" s="121" t="n">
        <v>46660</v>
      </c>
      <c r="H1469" s="121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1" t="n">
        <v>46647</v>
      </c>
      <c r="G1470" s="121" t="n">
        <v>46659</v>
      </c>
      <c r="H1470" s="121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1" t="n">
        <v>46647</v>
      </c>
      <c r="G1471" s="121" t="n">
        <v>46657</v>
      </c>
      <c r="H1471" s="121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1" t="n">
        <v>46647</v>
      </c>
      <c r="G1472" s="121" t="n">
        <v>46667</v>
      </c>
      <c r="H1472" s="121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1" t="n">
        <v>46647</v>
      </c>
      <c r="G1473" s="121" t="n">
        <v>46667</v>
      </c>
      <c r="H1473" s="121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1" t="n">
        <v>46647</v>
      </c>
      <c r="G1474" s="121" t="n">
        <v>46667</v>
      </c>
      <c r="H1474" s="121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1" t="n">
        <v>46650</v>
      </c>
      <c r="G1475" s="121" t="n">
        <v>46654</v>
      </c>
      <c r="H1475" s="121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1" t="n">
        <v>46650</v>
      </c>
      <c r="G1476" s="121" t="n">
        <v>46668</v>
      </c>
      <c r="H1476" s="121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1" t="n">
        <v>46650</v>
      </c>
      <c r="G1477" s="121" t="n">
        <v>46659</v>
      </c>
      <c r="H1477" s="121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1" t="n">
        <v>46650</v>
      </c>
      <c r="G1478" s="121" t="n">
        <v>46659</v>
      </c>
      <c r="H1478" s="121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1" t="n">
        <v>46650</v>
      </c>
      <c r="G1479" s="121" t="n">
        <v>46660</v>
      </c>
      <c r="H1479" s="121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1" t="n">
        <v>46650</v>
      </c>
      <c r="G1480" s="121" t="n">
        <v>46660</v>
      </c>
      <c r="H1480" s="121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1" t="n">
        <v>46650</v>
      </c>
      <c r="G1481" s="121" t="n">
        <v>46668</v>
      </c>
      <c r="H1481" s="121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1" t="n">
        <v>46650</v>
      </c>
      <c r="G1482" s="121" t="n">
        <v>46660</v>
      </c>
      <c r="H1482" s="121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1" t="n">
        <v>46651</v>
      </c>
      <c r="G1483" s="121" t="n">
        <v>46664</v>
      </c>
      <c r="H1483" s="121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1" t="n">
        <v>46653</v>
      </c>
      <c r="G1484" s="121" t="n">
        <v>46653</v>
      </c>
      <c r="H1484" s="121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1" t="n">
        <v>46654</v>
      </c>
      <c r="G1485" s="121" t="n">
        <v>46675</v>
      </c>
      <c r="H1485" s="121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1" t="n">
        <v>46654</v>
      </c>
      <c r="G1486" s="121" t="n">
        <v>46667</v>
      </c>
      <c r="H1486" s="121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1" t="n">
        <v>46654</v>
      </c>
      <c r="G1487" s="121" t="n">
        <v>46666</v>
      </c>
      <c r="H1487" s="121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1" t="n">
        <v>46654</v>
      </c>
      <c r="G1488" s="121" t="n">
        <v>46667</v>
      </c>
      <c r="H1488" s="121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1" t="n">
        <v>46654</v>
      </c>
      <c r="G1489" s="121" t="n">
        <v>46666</v>
      </c>
      <c r="H1489" s="121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1" t="n">
        <v>46654</v>
      </c>
      <c r="G1490" s="121" t="n">
        <v>46682</v>
      </c>
      <c r="H1490" s="121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1" t="n">
        <v>46657</v>
      </c>
      <c r="G1491" s="121" t="n">
        <v>46668</v>
      </c>
      <c r="H1491" s="121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1" t="n">
        <v>46657</v>
      </c>
      <c r="G1492" s="121" t="n">
        <v>46668</v>
      </c>
      <c r="H1492" s="121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1" t="n">
        <v>46657</v>
      </c>
      <c r="G1493" s="121" t="n">
        <v>46668</v>
      </c>
      <c r="H1493" s="121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1" t="n">
        <v>46658</v>
      </c>
      <c r="G1494" s="121" t="n">
        <v>46671</v>
      </c>
      <c r="H1494" s="121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1" t="n">
        <v>46658</v>
      </c>
      <c r="G1495" s="121" t="n">
        <v>46667</v>
      </c>
      <c r="H1495" s="121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1" t="n">
        <v>46658</v>
      </c>
      <c r="G1496" s="121" t="n">
        <v>46664</v>
      </c>
      <c r="H1496" s="121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1" t="n">
        <v>46658</v>
      </c>
      <c r="G1497" s="121" t="n">
        <v>46668</v>
      </c>
      <c r="H1497" s="121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1" t="n">
        <v>46658</v>
      </c>
      <c r="G1498" s="121" t="n">
        <v>46668</v>
      </c>
      <c r="H1498" s="121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1" t="n">
        <v>46658</v>
      </c>
      <c r="G1499" s="121" t="n">
        <v>46668</v>
      </c>
      <c r="H1499" s="121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1" t="n">
        <v>46660</v>
      </c>
      <c r="G1500" s="121" t="n">
        <v>46667</v>
      </c>
      <c r="H1500" s="121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1" t="n">
        <v>46660</v>
      </c>
      <c r="G1501" s="121" t="n">
        <v>46674</v>
      </c>
      <c r="H1501" s="121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1" t="n">
        <v>46660</v>
      </c>
      <c r="G1502" s="121" t="n">
        <v>46666</v>
      </c>
      <c r="H1502" s="121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1" t="n">
        <v>46667</v>
      </c>
      <c r="G1503" s="121" t="n">
        <v>46674</v>
      </c>
      <c r="H1503" s="121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1" t="n">
        <v>46660</v>
      </c>
      <c r="G1504" s="121" t="n">
        <v>46668</v>
      </c>
      <c r="H1504" s="121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1" t="n">
        <v>46660</v>
      </c>
      <c r="G1505" s="121" t="n">
        <v>46681</v>
      </c>
      <c r="H1505" s="121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1" t="n">
        <v>46660</v>
      </c>
      <c r="G1506" s="121" t="n">
        <v>46681</v>
      </c>
      <c r="H1506" s="121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1" t="n">
        <v>46660</v>
      </c>
      <c r="G1507" s="121" t="n">
        <v>46666</v>
      </c>
      <c r="H1507" s="121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1" t="n">
        <v>46660</v>
      </c>
      <c r="G1508" s="121" t="n">
        <v>46674</v>
      </c>
      <c r="H1508" s="121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1" t="n">
        <v>46660</v>
      </c>
      <c r="G1509" s="121" t="n">
        <v>46674</v>
      </c>
      <c r="H1509" s="121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1" t="n">
        <v>46661</v>
      </c>
      <c r="G1510" s="121" t="n">
        <v>46675</v>
      </c>
      <c r="H1510" s="121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1" t="n">
        <v>46661</v>
      </c>
      <c r="G1511" s="121" t="n">
        <v>46661</v>
      </c>
      <c r="H1511" s="121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1" t="n">
        <v>46661</v>
      </c>
      <c r="G1512" s="121" t="n">
        <v>46674</v>
      </c>
      <c r="H1512" s="121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1" t="n">
        <v>46661</v>
      </c>
      <c r="G1513" s="121" t="n">
        <v>46674</v>
      </c>
      <c r="H1513" s="121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1" t="n">
        <v>46661</v>
      </c>
      <c r="G1514" s="121" t="n">
        <v>46674</v>
      </c>
      <c r="H1514" s="121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1" t="n">
        <v>46664</v>
      </c>
      <c r="G1515" s="121" t="n">
        <v>46675</v>
      </c>
      <c r="H1515" s="121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1" t="n">
        <v>46665</v>
      </c>
      <c r="G1516" s="121" t="n">
        <v>46679</v>
      </c>
      <c r="H1516" s="121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1" t="n">
        <v>46667</v>
      </c>
      <c r="G1517" s="121" t="n">
        <v>46688</v>
      </c>
      <c r="H1517" s="121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1" t="n">
        <v>46667</v>
      </c>
      <c r="G1518" s="121" t="n">
        <v>46681</v>
      </c>
      <c r="H1518" s="121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1" t="n">
        <v>46667</v>
      </c>
      <c r="G1519" s="121" t="n">
        <v>46680</v>
      </c>
      <c r="H1519" s="121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1" t="n">
        <v>46668</v>
      </c>
      <c r="G1520" s="121" t="n">
        <v>46675</v>
      </c>
      <c r="H1520" s="121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1" t="n">
        <v>46668</v>
      </c>
      <c r="G1521" s="121" t="n">
        <v>46689</v>
      </c>
      <c r="H1521" s="121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1" t="n">
        <v>46668</v>
      </c>
      <c r="G1522" s="121" t="n">
        <v>46682</v>
      </c>
      <c r="H1522" s="121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1" t="n">
        <v>46668</v>
      </c>
      <c r="G1523" s="121" t="n">
        <v>46675</v>
      </c>
      <c r="H1523" s="121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1" t="n">
        <v>46678</v>
      </c>
      <c r="G1524" s="121" t="n">
        <v>46682</v>
      </c>
      <c r="H1524" s="121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1" t="n">
        <v>46668</v>
      </c>
      <c r="G1525" s="121" t="n">
        <v>46689</v>
      </c>
      <c r="H1525" s="121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1" t="n">
        <v>46668</v>
      </c>
      <c r="G1526" s="121" t="n">
        <v>46682</v>
      </c>
      <c r="H1526" s="121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1" t="n">
        <v>46668</v>
      </c>
      <c r="G1527" s="121" t="n">
        <v>46681</v>
      </c>
      <c r="H1527" s="121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1" t="n">
        <v>46668</v>
      </c>
      <c r="G1528" s="121" t="n">
        <v>46679</v>
      </c>
      <c r="H1528" s="121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1" t="n">
        <v>46668</v>
      </c>
      <c r="G1529" s="121" t="n">
        <v>46689</v>
      </c>
      <c r="H1529" s="121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1" t="n">
        <v>46668</v>
      </c>
      <c r="G1530" s="121" t="n">
        <v>46689</v>
      </c>
      <c r="H1530" s="121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1" t="n">
        <v>46668</v>
      </c>
      <c r="G1531" s="121" t="n">
        <v>46675</v>
      </c>
      <c r="H1531" s="121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1" t="n">
        <v>46671</v>
      </c>
      <c r="G1532" s="121" t="n">
        <v>46678</v>
      </c>
      <c r="H1532" s="121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1" t="n">
        <v>46671</v>
      </c>
      <c r="G1533" s="121" t="n">
        <v>46702</v>
      </c>
      <c r="H1533" s="121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1" t="n">
        <v>46671</v>
      </c>
      <c r="G1534" s="121" t="n">
        <v>46685</v>
      </c>
      <c r="H1534" s="121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1" t="n">
        <v>46671</v>
      </c>
      <c r="G1535" s="121" t="n">
        <v>46685</v>
      </c>
      <c r="H1535" s="121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1" t="n">
        <v>46671</v>
      </c>
      <c r="G1536" s="121" t="n">
        <v>46681</v>
      </c>
      <c r="H1536" s="121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1" t="n">
        <v>46671</v>
      </c>
      <c r="G1537" s="121" t="n">
        <v>46682</v>
      </c>
      <c r="H1537" s="121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1" t="n">
        <v>46671</v>
      </c>
      <c r="G1538" s="121" t="n">
        <v>46692</v>
      </c>
      <c r="H1538" s="121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1" t="n">
        <v>46671</v>
      </c>
      <c r="G1539" s="121" t="n">
        <v>46678</v>
      </c>
      <c r="H1539" s="121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1" t="n">
        <v>46673</v>
      </c>
      <c r="G1540" s="121" t="n">
        <v>46686</v>
      </c>
      <c r="H1540" s="121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1" t="n">
        <v>46675</v>
      </c>
      <c r="G1541" s="121" t="n">
        <v>46688</v>
      </c>
      <c r="H1541" s="121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1" t="n">
        <v>46675</v>
      </c>
      <c r="G1542" s="121" t="n">
        <v>46696</v>
      </c>
      <c r="H1542" s="121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1" t="n">
        <v>46675</v>
      </c>
      <c r="G1543" s="121" t="n">
        <v>46696</v>
      </c>
      <c r="H1543" s="121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1" t="n">
        <v>46675</v>
      </c>
      <c r="G1544" s="121" t="n">
        <v>46681</v>
      </c>
      <c r="H1544" s="121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1" t="n">
        <v>46675</v>
      </c>
      <c r="G1545" s="121" t="n">
        <v>46688</v>
      </c>
      <c r="H1545" s="121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1" t="n">
        <v>46675</v>
      </c>
      <c r="G1546" s="121" t="n">
        <v>46675</v>
      </c>
      <c r="H1546" s="121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1" t="n">
        <v>46675</v>
      </c>
      <c r="G1547" s="121" t="n">
        <v>46687</v>
      </c>
      <c r="H1547" s="121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1" t="n">
        <v>46675</v>
      </c>
      <c r="G1548" s="121" t="n">
        <v>46687</v>
      </c>
      <c r="H1548" s="121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1" t="n">
        <v>46675</v>
      </c>
      <c r="G1549" s="121" t="n">
        <v>46687</v>
      </c>
      <c r="H1549" s="121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1" t="n">
        <v>46678</v>
      </c>
      <c r="G1550" s="121" t="n">
        <v>46682</v>
      </c>
      <c r="H1550" s="121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1" t="n">
        <v>46678</v>
      </c>
      <c r="G1551" s="121" t="n">
        <v>46689</v>
      </c>
      <c r="H1551" s="121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1" t="n">
        <v>46678</v>
      </c>
      <c r="G1552" s="121" t="n">
        <v>46689</v>
      </c>
      <c r="H1552" s="121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1" t="n">
        <v>46678</v>
      </c>
      <c r="G1553" s="121" t="n">
        <v>46689</v>
      </c>
      <c r="H1553" s="121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1" t="n">
        <v>46678</v>
      </c>
      <c r="G1554" s="121" t="n">
        <v>46688</v>
      </c>
      <c r="H1554" s="121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1" t="n">
        <v>46678</v>
      </c>
      <c r="G1555" s="121" t="n">
        <v>46688</v>
      </c>
      <c r="H1555" s="121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1" t="n">
        <v>46679</v>
      </c>
      <c r="G1556" s="121" t="n">
        <v>46700</v>
      </c>
      <c r="H1556" s="121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1" t="n">
        <v>46679</v>
      </c>
      <c r="G1557" s="121" t="n">
        <v>46688</v>
      </c>
      <c r="H1557" s="121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1" t="n">
        <v>46680</v>
      </c>
      <c r="G1558" s="121" t="n">
        <v>46692</v>
      </c>
      <c r="H1558" s="121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1" t="n">
        <v>46680</v>
      </c>
      <c r="G1559" s="121" t="n">
        <v>46694</v>
      </c>
      <c r="H1559" s="121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1" t="n">
        <v>46680</v>
      </c>
      <c r="G1560" s="121" t="n">
        <v>46694</v>
      </c>
      <c r="H1560" s="121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1" t="n">
        <v>46680</v>
      </c>
      <c r="G1561" s="121" t="n">
        <v>46694</v>
      </c>
      <c r="H1561" s="121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1" t="n">
        <v>46680</v>
      </c>
      <c r="G1562" s="121" t="n">
        <v>46694</v>
      </c>
      <c r="H1562" s="121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1" t="n">
        <v>46680</v>
      </c>
      <c r="G1563" s="121" t="n">
        <v>46689</v>
      </c>
      <c r="H1563" s="121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1" t="n">
        <v>46680</v>
      </c>
      <c r="G1564" s="121" t="n">
        <v>46829</v>
      </c>
      <c r="H1564" s="121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1" t="n">
        <v>46681</v>
      </c>
      <c r="G1565" s="121" t="n">
        <v>46758</v>
      </c>
      <c r="H1565" s="121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1" t="n">
        <v>46682</v>
      </c>
      <c r="G1566" s="121" t="n">
        <v>46696</v>
      </c>
      <c r="H1566" s="121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1" t="n">
        <v>46682</v>
      </c>
      <c r="G1567" s="121" t="n">
        <v>46688</v>
      </c>
      <c r="H1567" s="121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1" t="n">
        <v>46689</v>
      </c>
      <c r="G1568" s="121" t="n">
        <v>46696</v>
      </c>
      <c r="H1568" s="121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1" t="n">
        <v>46682</v>
      </c>
      <c r="G1569" s="121" t="n">
        <v>46692</v>
      </c>
      <c r="H1569" s="121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1" t="n">
        <v>46682</v>
      </c>
      <c r="G1570" s="121" t="n">
        <v>46703</v>
      </c>
      <c r="H1570" s="121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1" t="n">
        <v>46682</v>
      </c>
      <c r="G1571" s="121" t="n">
        <v>46696</v>
      </c>
      <c r="H1571" s="121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1" t="n">
        <v>46682</v>
      </c>
      <c r="G1572" s="121" t="n">
        <v>46696</v>
      </c>
      <c r="H1572" s="121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1" t="n">
        <v>46682</v>
      </c>
      <c r="G1573" s="121" t="n">
        <v>46695</v>
      </c>
      <c r="H1573" s="121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1" t="n">
        <v>46685</v>
      </c>
      <c r="G1574" s="121" t="n">
        <v>46699</v>
      </c>
      <c r="H1574" s="121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1" t="n">
        <v>46685</v>
      </c>
      <c r="G1575" s="121" t="n">
        <v>46699</v>
      </c>
      <c r="H1575" s="121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1" t="n">
        <v>46685</v>
      </c>
      <c r="G1576" s="121" t="n">
        <v>46696</v>
      </c>
      <c r="H1576" s="121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1" t="n">
        <v>46686</v>
      </c>
      <c r="G1577" s="121" t="n">
        <v>46700</v>
      </c>
      <c r="H1577" s="121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1" t="n">
        <v>46686</v>
      </c>
      <c r="G1578" s="121" t="n">
        <v>46700</v>
      </c>
      <c r="H1578" s="121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1" t="n">
        <v>46687</v>
      </c>
      <c r="G1579" s="121" t="n">
        <v>46716</v>
      </c>
      <c r="H1579" s="121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1" t="n">
        <v>46687</v>
      </c>
      <c r="G1580" s="121" t="n">
        <v>46701</v>
      </c>
      <c r="H1580" s="121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1" t="n">
        <v>46687</v>
      </c>
      <c r="G1581" s="121" t="n">
        <v>46701</v>
      </c>
      <c r="H1581" s="121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1" t="n">
        <v>46687</v>
      </c>
      <c r="G1582" s="121" t="n">
        <v>46701</v>
      </c>
      <c r="H1582" s="121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1" t="n">
        <v>46689</v>
      </c>
      <c r="G1583" s="121" t="n">
        <v>46701</v>
      </c>
      <c r="H1583" s="121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1" t="n">
        <v>46689</v>
      </c>
      <c r="G1584" s="121" t="n">
        <v>46703</v>
      </c>
      <c r="H1584" s="121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1" t="n">
        <v>46689</v>
      </c>
      <c r="G1585" s="121" t="n">
        <v>46703</v>
      </c>
      <c r="H1585" s="121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1" t="n">
        <v>46689</v>
      </c>
      <c r="G1586" s="121" t="n">
        <v>46703</v>
      </c>
      <c r="H1586" s="121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1" t="n">
        <v>46689</v>
      </c>
      <c r="G1587" s="121" t="n">
        <v>46702</v>
      </c>
      <c r="H1587" s="121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1" t="n">
        <v>46692</v>
      </c>
      <c r="G1588" s="121" t="n">
        <v>46707</v>
      </c>
      <c r="H1588" s="121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1" t="n">
        <v>46692</v>
      </c>
      <c r="G1589" s="121" t="n">
        <v>46707</v>
      </c>
      <c r="H1589" s="121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1" t="n">
        <v>46692</v>
      </c>
      <c r="G1590" s="121" t="n">
        <v>46707</v>
      </c>
      <c r="H1590" s="121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1" t="n">
        <v>46692</v>
      </c>
      <c r="G1591" s="121" t="n">
        <v>46714</v>
      </c>
      <c r="H1591" s="121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1" t="n">
        <v>46692</v>
      </c>
      <c r="G1592" s="121" t="n">
        <v>46714</v>
      </c>
      <c r="H1592" s="121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1" t="n">
        <v>46692</v>
      </c>
      <c r="G1593" s="121" t="n">
        <v>46707</v>
      </c>
      <c r="H1593" s="121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1" t="n">
        <v>46692</v>
      </c>
      <c r="G1594" s="121" t="n">
        <v>46703</v>
      </c>
      <c r="H1594" s="121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1" t="n">
        <v>46692</v>
      </c>
      <c r="G1595" s="121" t="n">
        <v>46701</v>
      </c>
      <c r="H1595" s="121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1" t="n">
        <v>46692</v>
      </c>
      <c r="G1596" s="121" t="n">
        <v>46714</v>
      </c>
      <c r="H1596" s="121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1" t="n">
        <v>46694</v>
      </c>
      <c r="G1597" s="121" t="n">
        <v>46703</v>
      </c>
      <c r="H1597" s="121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1" t="n">
        <v>46694</v>
      </c>
      <c r="G1598" s="121" t="n">
        <v>46707</v>
      </c>
      <c r="H1598" s="121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1" t="n">
        <v>46694</v>
      </c>
      <c r="G1599" s="121" t="n">
        <v>46715</v>
      </c>
      <c r="H1599" s="121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1" t="n">
        <v>46695</v>
      </c>
      <c r="G1600" s="121" t="n">
        <v>46709</v>
      </c>
      <c r="H1600" s="121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1" t="n">
        <v>46696</v>
      </c>
      <c r="G1601" s="121" t="n">
        <v>46710</v>
      </c>
      <c r="H1601" s="121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1" t="n">
        <v>46699</v>
      </c>
      <c r="G1602" s="121" t="n">
        <v>46713</v>
      </c>
      <c r="H1602" s="121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1" t="n">
        <v>46699</v>
      </c>
      <c r="G1603" s="121" t="n">
        <v>46713</v>
      </c>
      <c r="H1603" s="121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1" t="n">
        <v>46699</v>
      </c>
      <c r="G1604" s="121" t="n">
        <v>46720</v>
      </c>
      <c r="H1604" s="121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1" t="n">
        <v>46699</v>
      </c>
      <c r="G1605" s="121" t="n">
        <v>46720</v>
      </c>
      <c r="H1605" s="121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1" t="n">
        <v>46699</v>
      </c>
      <c r="G1606" s="121" t="n">
        <v>46713</v>
      </c>
      <c r="H1606" s="121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1" t="n">
        <v>46699</v>
      </c>
      <c r="G1607" s="121" t="n">
        <v>46699</v>
      </c>
      <c r="H1607" s="121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1" t="n">
        <v>46700</v>
      </c>
      <c r="G1608" s="121" t="n">
        <v>46735</v>
      </c>
      <c r="H1608" s="121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1" t="n">
        <v>46700</v>
      </c>
      <c r="G1609" s="121" t="n">
        <v>46714</v>
      </c>
      <c r="H1609" s="121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1" t="n">
        <v>46700</v>
      </c>
      <c r="G1610" s="121" t="n">
        <v>46714</v>
      </c>
      <c r="H1610" s="121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1" t="n">
        <v>46700</v>
      </c>
      <c r="G1611" s="121" t="n">
        <v>46713</v>
      </c>
      <c r="H1611" s="121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1" t="n">
        <v>46701</v>
      </c>
      <c r="G1612" s="121" t="n">
        <v>46715</v>
      </c>
      <c r="H1612" s="121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1" t="n">
        <v>46701</v>
      </c>
      <c r="G1613" s="121" t="n">
        <v>46715</v>
      </c>
      <c r="H1613" s="121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1" t="n">
        <v>46701</v>
      </c>
      <c r="G1614" s="121" t="n">
        <v>46715</v>
      </c>
      <c r="H1614" s="121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1" t="n">
        <v>46701</v>
      </c>
      <c r="G1615" s="121" t="n">
        <v>46708</v>
      </c>
      <c r="H1615" s="121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1" t="n">
        <v>46702</v>
      </c>
      <c r="G1616" s="121" t="n">
        <v>46709</v>
      </c>
      <c r="H1616" s="121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1" t="n">
        <v>46702</v>
      </c>
      <c r="G1617" s="121" t="n">
        <v>46716</v>
      </c>
      <c r="H1617" s="121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1" t="n">
        <v>46702</v>
      </c>
      <c r="G1618" s="121" t="n">
        <v>46715</v>
      </c>
      <c r="H1618" s="121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1" t="n">
        <v>46702</v>
      </c>
      <c r="G1619" s="121" t="n">
        <v>46714</v>
      </c>
      <c r="H1619" s="121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1" t="n">
        <v>46703</v>
      </c>
      <c r="G1620" s="121" t="n">
        <v>46724</v>
      </c>
      <c r="H1620" s="121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1" t="n">
        <v>46707</v>
      </c>
      <c r="G1621" s="121" t="n">
        <v>46720</v>
      </c>
      <c r="H1621" s="121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1" t="n">
        <v>46707</v>
      </c>
      <c r="G1622" s="121" t="n">
        <v>46720</v>
      </c>
      <c r="H1622" s="121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1" t="n">
        <v>46707</v>
      </c>
      <c r="G1623" s="121" t="n">
        <v>46720</v>
      </c>
      <c r="H1623" s="121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1" t="n">
        <v>46707</v>
      </c>
      <c r="G1624" s="121" t="n">
        <v>46713</v>
      </c>
      <c r="H1624" s="121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1" t="n">
        <v>46714</v>
      </c>
      <c r="G1625" s="121" t="n">
        <v>46720</v>
      </c>
      <c r="H1625" s="121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1" t="n">
        <v>46707</v>
      </c>
      <c r="G1626" s="121" t="n">
        <v>46715</v>
      </c>
      <c r="H1626" s="121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1" t="n">
        <v>46707</v>
      </c>
      <c r="G1627" s="121" t="n">
        <v>46720</v>
      </c>
      <c r="H1627" s="121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1" t="n">
        <v>46707</v>
      </c>
      <c r="G1628" s="121" t="n">
        <v>46727</v>
      </c>
      <c r="H1628" s="121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1" t="n">
        <v>46707</v>
      </c>
      <c r="G1629" s="121" t="n">
        <v>46713</v>
      </c>
      <c r="H1629" s="121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1" t="n">
        <v>46707</v>
      </c>
      <c r="G1630" s="121" t="n">
        <v>46720</v>
      </c>
      <c r="H1630" s="121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1" t="n">
        <v>46707</v>
      </c>
      <c r="G1631" s="121" t="n">
        <v>46717</v>
      </c>
      <c r="H1631" s="121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1" t="n">
        <v>46708</v>
      </c>
      <c r="G1632" s="121" t="n">
        <v>46720</v>
      </c>
      <c r="H1632" s="121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1" t="n">
        <v>46708</v>
      </c>
      <c r="G1633" s="121" t="n">
        <v>46721</v>
      </c>
      <c r="H1633" s="121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1" t="n">
        <v>46708</v>
      </c>
      <c r="G1634" s="121" t="n">
        <v>46721</v>
      </c>
      <c r="H1634" s="121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1" t="n">
        <v>46708</v>
      </c>
      <c r="G1635" s="121" t="n">
        <v>46721</v>
      </c>
      <c r="H1635" s="121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1" t="n">
        <v>46708</v>
      </c>
      <c r="G1636" s="121" t="n">
        <v>46721</v>
      </c>
      <c r="H1636" s="121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1" t="n">
        <v>46708</v>
      </c>
      <c r="G1637" s="121" t="n">
        <v>46721</v>
      </c>
      <c r="H1637" s="121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1" t="n">
        <v>46708</v>
      </c>
      <c r="G1638" s="121" t="n">
        <v>46720</v>
      </c>
      <c r="H1638" s="121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1" t="n">
        <v>46709</v>
      </c>
      <c r="G1639" s="121" t="n">
        <v>46715</v>
      </c>
      <c r="H1639" s="121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1" t="n">
        <v>46710</v>
      </c>
      <c r="G1640" s="121" t="n">
        <v>46716</v>
      </c>
      <c r="H1640" s="121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1" t="n">
        <v>46710</v>
      </c>
      <c r="G1641" s="121" t="n">
        <v>46723</v>
      </c>
      <c r="H1641" s="121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1" t="n">
        <v>46713</v>
      </c>
      <c r="G1642" s="121" t="n">
        <v>46717</v>
      </c>
      <c r="H1642" s="121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1" t="n">
        <v>46713</v>
      </c>
      <c r="G1643" s="121" t="n">
        <v>46724</v>
      </c>
      <c r="H1643" s="121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1" t="n">
        <v>46714</v>
      </c>
      <c r="G1644" s="121" t="n">
        <v>46720</v>
      </c>
      <c r="H1644" s="121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1" t="n">
        <v>46714</v>
      </c>
      <c r="G1645" s="121" t="n">
        <v>46727</v>
      </c>
      <c r="H1645" s="121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1" t="n">
        <v>46714</v>
      </c>
      <c r="G1646" s="121" t="n">
        <v>46727</v>
      </c>
      <c r="H1646" s="121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1" t="n">
        <v>46714</v>
      </c>
      <c r="G1647" s="121" t="n">
        <v>46727</v>
      </c>
      <c r="H1647" s="121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1" t="n">
        <v>46714</v>
      </c>
      <c r="G1648" s="121" t="n">
        <v>46724</v>
      </c>
      <c r="H1648" s="121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1" t="n">
        <v>46715</v>
      </c>
      <c r="G1649" s="121" t="n">
        <v>46801</v>
      </c>
      <c r="H1649" s="121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1" t="n">
        <v>46715</v>
      </c>
      <c r="G1650" s="121" t="n">
        <v>46728</v>
      </c>
      <c r="H1650" s="121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1" t="n">
        <v>46715</v>
      </c>
      <c r="G1651" s="121" t="n">
        <v>46728</v>
      </c>
      <c r="H1651" s="121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1" t="n">
        <v>46715</v>
      </c>
      <c r="G1652" s="121" t="n">
        <v>46728</v>
      </c>
      <c r="H1652" s="121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1" t="n">
        <v>46715</v>
      </c>
      <c r="G1653" s="121" t="n">
        <v>46735</v>
      </c>
      <c r="H1653" s="121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1" t="n">
        <v>46715</v>
      </c>
      <c r="G1654" s="121" t="n">
        <v>46723</v>
      </c>
      <c r="H1654" s="121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1" t="n">
        <v>46716</v>
      </c>
      <c r="G1655" s="121" t="n">
        <v>46729</v>
      </c>
      <c r="H1655" s="121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1" t="n">
        <v>46716</v>
      </c>
      <c r="G1656" s="121" t="n">
        <v>46722</v>
      </c>
      <c r="H1656" s="121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1" t="n">
        <v>46716</v>
      </c>
      <c r="G1657" s="121" t="n">
        <v>46729</v>
      </c>
      <c r="H1657" s="121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1" t="n">
        <v>46716</v>
      </c>
      <c r="G1658" s="121" t="n">
        <v>46722</v>
      </c>
      <c r="H1658" s="121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1" t="n">
        <v>46716</v>
      </c>
      <c r="G1659" s="121" t="n">
        <v>46727</v>
      </c>
      <c r="H1659" s="121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1" t="n">
        <v>46716</v>
      </c>
      <c r="G1660" s="121" t="n">
        <v>46728</v>
      </c>
      <c r="H1660" s="121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1" t="n">
        <v>46716</v>
      </c>
      <c r="G1661" s="121" t="n">
        <v>46736</v>
      </c>
      <c r="H1661" s="121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1" t="n">
        <v>46717</v>
      </c>
      <c r="G1662" s="121" t="n">
        <v>46723</v>
      </c>
      <c r="H1662" s="121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1" t="n">
        <v>46717</v>
      </c>
      <c r="G1663" s="121" t="n">
        <v>46730</v>
      </c>
      <c r="H1663" s="121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1" t="n">
        <v>46720</v>
      </c>
      <c r="G1664" s="121" t="n">
        <v>46731</v>
      </c>
      <c r="H1664" s="121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1" t="n">
        <v>46721</v>
      </c>
      <c r="G1665" s="121" t="n">
        <v>46764</v>
      </c>
      <c r="H1665" s="121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1" t="n">
        <v>46721</v>
      </c>
      <c r="G1666" s="121" t="n">
        <v>46734</v>
      </c>
      <c r="H1666" s="121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1" t="n">
        <v>46721</v>
      </c>
      <c r="G1667" s="121" t="n">
        <v>46734</v>
      </c>
      <c r="H1667" s="121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1" t="n">
        <v>46721</v>
      </c>
      <c r="G1668" s="121" t="n">
        <v>46734</v>
      </c>
      <c r="H1668" s="121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1" t="n">
        <v>46721</v>
      </c>
      <c r="G1669" s="121" t="n">
        <v>46755</v>
      </c>
      <c r="H1669" s="121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1" t="n">
        <v>46721</v>
      </c>
      <c r="G1670" s="121" t="n">
        <v>46729</v>
      </c>
      <c r="H1670" s="121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1" t="n">
        <v>46721</v>
      </c>
      <c r="G1671" s="121" t="n">
        <v>46734</v>
      </c>
      <c r="H1671" s="121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1" t="n">
        <v>46721</v>
      </c>
      <c r="G1672" s="121" t="n">
        <v>46721</v>
      </c>
      <c r="H1672" s="121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1" t="n">
        <v>46722</v>
      </c>
      <c r="G1673" s="121" t="n">
        <v>46728</v>
      </c>
      <c r="H1673" s="121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1" t="n">
        <v>46722</v>
      </c>
      <c r="G1674" s="121" t="n">
        <v>46735</v>
      </c>
      <c r="H1674" s="121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1" t="n">
        <v>46722</v>
      </c>
      <c r="G1675" s="121" t="n">
        <v>46756</v>
      </c>
      <c r="H1675" s="121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1" t="n">
        <v>46722</v>
      </c>
      <c r="G1676" s="121" t="n">
        <v>46734</v>
      </c>
      <c r="H1676" s="121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1" t="n">
        <v>46723</v>
      </c>
      <c r="G1677" s="121" t="n">
        <v>46729</v>
      </c>
      <c r="H1677" s="121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1" t="n">
        <v>46723</v>
      </c>
      <c r="G1678" s="121" t="n">
        <v>46729</v>
      </c>
      <c r="H1678" s="121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1" t="n">
        <v>46724</v>
      </c>
      <c r="G1679" s="121" t="n">
        <v>46730</v>
      </c>
      <c r="H1679" s="121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1" t="n">
        <v>46724</v>
      </c>
      <c r="G1680" s="121" t="n">
        <v>46734</v>
      </c>
      <c r="H1680" s="121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1" t="n">
        <v>46724</v>
      </c>
      <c r="G1681" s="121" t="n">
        <v>46735</v>
      </c>
      <c r="H1681" s="121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1" t="n">
        <v>46727</v>
      </c>
      <c r="G1682" s="121" t="n">
        <v>46738</v>
      </c>
      <c r="H1682" s="121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1" t="n">
        <v>46727</v>
      </c>
      <c r="G1683" s="121" t="n">
        <v>46738</v>
      </c>
      <c r="H1683" s="121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1" t="n">
        <v>46728</v>
      </c>
      <c r="G1684" s="121" t="n">
        <v>46867</v>
      </c>
      <c r="H1684" s="121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1" t="n">
        <v>46728</v>
      </c>
      <c r="G1685" s="121" t="n">
        <v>46755</v>
      </c>
      <c r="H1685" s="121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1" t="n">
        <v>46728</v>
      </c>
      <c r="G1686" s="121" t="n">
        <v>46755</v>
      </c>
      <c r="H1686" s="121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1" t="n">
        <v>46728</v>
      </c>
      <c r="G1687" s="121" t="n">
        <v>46755</v>
      </c>
      <c r="H1687" s="121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1" t="n">
        <v>46728</v>
      </c>
      <c r="G1688" s="121" t="n">
        <v>46734</v>
      </c>
      <c r="H1688" s="121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1" t="n">
        <v>46735</v>
      </c>
      <c r="G1689" s="121" t="n">
        <v>46755</v>
      </c>
      <c r="H1689" s="121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1" t="n">
        <v>46728</v>
      </c>
      <c r="G1690" s="121" t="n">
        <v>46762</v>
      </c>
      <c r="H1690" s="121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1" t="n">
        <v>46728</v>
      </c>
      <c r="G1691" s="121" t="n">
        <v>46762</v>
      </c>
      <c r="H1691" s="121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1" t="n">
        <v>46728</v>
      </c>
      <c r="G1692" s="121" t="n">
        <v>46734</v>
      </c>
      <c r="H1692" s="121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1" t="n">
        <v>46728</v>
      </c>
      <c r="G1693" s="121" t="n">
        <v>46755</v>
      </c>
      <c r="H1693" s="121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1" t="n">
        <v>46728</v>
      </c>
      <c r="G1694" s="121" t="n">
        <v>46738</v>
      </c>
      <c r="H1694" s="121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1" t="n">
        <v>46729</v>
      </c>
      <c r="G1695" s="121" t="n">
        <v>46735</v>
      </c>
      <c r="H1695" s="121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1" t="n">
        <v>46729</v>
      </c>
      <c r="G1696" s="121" t="n">
        <v>46756</v>
      </c>
      <c r="H1696" s="121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1" t="n">
        <v>46729</v>
      </c>
      <c r="G1697" s="121" t="n">
        <v>46755</v>
      </c>
      <c r="H1697" s="121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1" t="n">
        <v>46730</v>
      </c>
      <c r="G1698" s="121" t="n">
        <v>46785</v>
      </c>
      <c r="H1698" s="121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1" t="n">
        <v>46730</v>
      </c>
      <c r="G1699" s="121" t="n">
        <v>46757</v>
      </c>
      <c r="H1699" s="121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1" t="n">
        <v>46730</v>
      </c>
      <c r="G1700" s="121" t="n">
        <v>46736</v>
      </c>
      <c r="H1700" s="121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1" t="n">
        <v>46730</v>
      </c>
      <c r="G1701" s="121" t="n">
        <v>46755</v>
      </c>
      <c r="H1701" s="121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1" t="n">
        <v>46731</v>
      </c>
      <c r="G1702" s="121" t="n">
        <v>46737</v>
      </c>
      <c r="H1702" s="121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1" t="n">
        <v>46731</v>
      </c>
      <c r="G1703" s="121" t="n">
        <v>46758</v>
      </c>
      <c r="H1703" s="121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1" t="n">
        <v>46734</v>
      </c>
      <c r="G1704" s="121" t="n">
        <v>46759</v>
      </c>
      <c r="H1704" s="121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1" t="n">
        <v>46735</v>
      </c>
      <c r="G1705" s="121" t="n">
        <v>46762</v>
      </c>
      <c r="H1705" s="121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1" t="n">
        <v>46735</v>
      </c>
      <c r="G1706" s="121" t="n">
        <v>46778</v>
      </c>
      <c r="H1706" s="121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1" t="n">
        <v>46735</v>
      </c>
      <c r="G1707" s="121" t="n">
        <v>46769</v>
      </c>
      <c r="H1707" s="121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1" t="n">
        <v>46735</v>
      </c>
      <c r="G1708" s="121" t="n">
        <v>46762</v>
      </c>
      <c r="H1708" s="121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1" t="n">
        <v>46735</v>
      </c>
      <c r="G1709" s="121" t="n">
        <v>46762</v>
      </c>
      <c r="H1709" s="121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1" t="n">
        <v>46735</v>
      </c>
      <c r="G1710" s="121" t="n">
        <v>46762</v>
      </c>
      <c r="H1710" s="121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1" t="n">
        <v>46735</v>
      </c>
      <c r="G1711" s="121" t="n">
        <v>46759</v>
      </c>
      <c r="H1711" s="121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1" t="n">
        <v>46736</v>
      </c>
      <c r="G1712" s="121" t="n">
        <v>46756</v>
      </c>
      <c r="H1712" s="121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1" t="n">
        <v>46736</v>
      </c>
      <c r="G1713" s="121" t="n">
        <v>46763</v>
      </c>
      <c r="H1713" s="121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1" t="n">
        <v>46736</v>
      </c>
      <c r="G1714" s="121" t="n">
        <v>46770</v>
      </c>
      <c r="H1714" s="121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1" t="n">
        <v>46737</v>
      </c>
      <c r="G1715" s="121" t="n">
        <v>46764</v>
      </c>
      <c r="H1715" s="121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1" t="n">
        <v>46737</v>
      </c>
      <c r="G1716" s="121" t="n">
        <v>46757</v>
      </c>
      <c r="H1716" s="121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1" t="n">
        <v>46737</v>
      </c>
      <c r="G1717" s="121" t="n">
        <v>46763</v>
      </c>
      <c r="H1717" s="121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1" t="n">
        <v>46737</v>
      </c>
      <c r="G1718" s="121" t="n">
        <v>46771</v>
      </c>
      <c r="H1718" s="121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1" t="n">
        <v>46738</v>
      </c>
      <c r="G1719" s="121" t="n">
        <v>46758</v>
      </c>
      <c r="H1719" s="121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1" t="n">
        <v>46755</v>
      </c>
      <c r="G1720" s="121" t="n">
        <v>46759</v>
      </c>
      <c r="H1720" s="121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1" t="n">
        <v>46755</v>
      </c>
      <c r="G1721" s="121" t="n">
        <v>46773</v>
      </c>
      <c r="H1721" s="121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1" t="n">
        <v>46755</v>
      </c>
      <c r="G1722" s="121" t="n">
        <v>46759</v>
      </c>
      <c r="H1722" s="121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1" t="n">
        <v>46755</v>
      </c>
      <c r="G1723" s="121" t="n">
        <v>46766</v>
      </c>
      <c r="H1723" s="121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1" t="n">
        <v>46756</v>
      </c>
      <c r="G1724" s="121" t="n">
        <v>46762</v>
      </c>
      <c r="H1724" s="121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1" t="n">
        <v>46756</v>
      </c>
      <c r="G1725" s="121" t="n">
        <v>46769</v>
      </c>
      <c r="H1725" s="121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1" t="n">
        <v>46756</v>
      </c>
      <c r="G1726" s="121" t="n">
        <v>46769</v>
      </c>
      <c r="H1726" s="121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1" t="n">
        <v>46756</v>
      </c>
      <c r="G1727" s="121" t="n">
        <v>46776</v>
      </c>
      <c r="H1727" s="121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1" t="n">
        <v>46756</v>
      </c>
      <c r="G1728" s="121" t="n">
        <v>46769</v>
      </c>
      <c r="H1728" s="121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1" t="n">
        <v>46756</v>
      </c>
      <c r="G1729" s="121" t="n">
        <v>46762</v>
      </c>
      <c r="H1729" s="121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1" t="n">
        <v>46763</v>
      </c>
      <c r="G1730" s="121" t="n">
        <v>46769</v>
      </c>
      <c r="H1730" s="121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1" t="n">
        <v>46756</v>
      </c>
      <c r="G1731" s="121" t="n">
        <v>46756</v>
      </c>
      <c r="H1731" s="121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1" t="n">
        <v>46757</v>
      </c>
      <c r="G1732" s="121" t="n">
        <v>46786</v>
      </c>
      <c r="H1732" s="121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1" t="n">
        <v>46757</v>
      </c>
      <c r="G1733" s="121" t="n">
        <v>46784</v>
      </c>
      <c r="H1733" s="121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1" t="n">
        <v>46757</v>
      </c>
      <c r="G1734" s="121" t="n">
        <v>46763</v>
      </c>
      <c r="H1734" s="121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1" t="n">
        <v>46757</v>
      </c>
      <c r="G1735" s="121" t="n">
        <v>46763</v>
      </c>
      <c r="H1735" s="121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1" t="n">
        <v>46757</v>
      </c>
      <c r="G1736" s="121" t="n">
        <v>46770</v>
      </c>
      <c r="H1736" s="121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1" t="n">
        <v>46757</v>
      </c>
      <c r="G1737" s="121" t="n">
        <v>46777</v>
      </c>
      <c r="H1737" s="121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1" t="n">
        <v>46757</v>
      </c>
      <c r="G1738" s="121" t="n">
        <v>46769</v>
      </c>
      <c r="H1738" s="121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1" t="n">
        <v>46758</v>
      </c>
      <c r="G1739" s="121" t="n">
        <v>46771</v>
      </c>
      <c r="H1739" s="121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1" t="n">
        <v>46758</v>
      </c>
      <c r="G1740" s="121" t="n">
        <v>46771</v>
      </c>
      <c r="H1740" s="121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1" t="n">
        <v>46758</v>
      </c>
      <c r="G1741" s="121" t="n">
        <v>46771</v>
      </c>
      <c r="H1741" s="121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1" t="n">
        <v>46758</v>
      </c>
      <c r="G1742" s="121" t="n">
        <v>46771</v>
      </c>
      <c r="H1742" s="121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1" t="n">
        <v>46759</v>
      </c>
      <c r="G1743" s="121" t="n">
        <v>46850</v>
      </c>
      <c r="H1743" s="121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1" t="n">
        <v>46759</v>
      </c>
      <c r="G1744" s="121" t="n">
        <v>46765</v>
      </c>
      <c r="H1744" s="121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1" t="n">
        <v>46759</v>
      </c>
      <c r="G1745" s="121" t="n">
        <v>46765</v>
      </c>
      <c r="H1745" s="121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1" t="n">
        <v>46762</v>
      </c>
      <c r="G1746" s="121" t="n">
        <v>46766</v>
      </c>
      <c r="H1746" s="121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1" t="n">
        <v>46762</v>
      </c>
      <c r="G1747" s="121" t="n">
        <v>46773</v>
      </c>
      <c r="H1747" s="121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1" t="n">
        <v>46763</v>
      </c>
      <c r="G1748" s="121" t="n">
        <v>46769</v>
      </c>
      <c r="H1748" s="121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1" t="n">
        <v>46763</v>
      </c>
      <c r="G1749" s="121" t="n">
        <v>46776</v>
      </c>
      <c r="H1749" s="121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1" t="n">
        <v>46763</v>
      </c>
      <c r="G1750" s="121" t="n">
        <v>46776</v>
      </c>
      <c r="H1750" s="121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1" t="n">
        <v>46763</v>
      </c>
      <c r="G1751" s="121" t="n">
        <v>46783</v>
      </c>
      <c r="H1751" s="121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1" t="n">
        <v>46763</v>
      </c>
      <c r="G1752" s="121" t="n">
        <v>46769</v>
      </c>
      <c r="H1752" s="121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1" t="n">
        <v>46763</v>
      </c>
      <c r="G1753" s="121" t="n">
        <v>46771</v>
      </c>
      <c r="H1753" s="121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1" t="n">
        <v>46763</v>
      </c>
      <c r="G1754" s="121" t="n">
        <v>46783</v>
      </c>
      <c r="H1754" s="121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1" t="n">
        <v>46763</v>
      </c>
      <c r="G1755" s="121" t="n">
        <v>46776</v>
      </c>
      <c r="H1755" s="121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1" t="n">
        <v>46763</v>
      </c>
      <c r="G1756" s="121" t="n">
        <v>46773</v>
      </c>
      <c r="H1756" s="121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1" t="n">
        <v>46764</v>
      </c>
      <c r="G1757" s="121" t="n">
        <v>46770</v>
      </c>
      <c r="H1757" s="121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1" t="n">
        <v>46764</v>
      </c>
      <c r="G1758" s="121" t="n">
        <v>46772</v>
      </c>
      <c r="H1758" s="121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1" t="n">
        <v>46764</v>
      </c>
      <c r="G1759" s="121" t="n">
        <v>46776</v>
      </c>
      <c r="H1759" s="121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1" t="n">
        <v>46765</v>
      </c>
      <c r="G1760" s="121" t="n">
        <v>46778</v>
      </c>
      <c r="H1760" s="121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1" t="n">
        <v>46765</v>
      </c>
      <c r="G1761" s="121" t="n">
        <v>46778</v>
      </c>
      <c r="H1761" s="121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1" t="n">
        <v>46766</v>
      </c>
      <c r="G1762" s="121" t="n">
        <v>46772</v>
      </c>
      <c r="H1762" s="121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1" t="n">
        <v>46769</v>
      </c>
      <c r="G1763" s="121" t="n">
        <v>46780</v>
      </c>
      <c r="H1763" s="121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1" t="n">
        <v>46769</v>
      </c>
      <c r="G1764" s="121" t="n">
        <v>46780</v>
      </c>
      <c r="H1764" s="121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1" t="n">
        <v>46770</v>
      </c>
      <c r="G1765" s="121" t="n">
        <v>46776</v>
      </c>
      <c r="H1765" s="121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1" t="n">
        <v>46770</v>
      </c>
      <c r="G1766" s="121" t="n">
        <v>46783</v>
      </c>
      <c r="H1766" s="121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1" t="n">
        <v>46770</v>
      </c>
      <c r="G1767" s="121" t="n">
        <v>46790</v>
      </c>
      <c r="H1767" s="121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1" t="n">
        <v>46770</v>
      </c>
      <c r="G1768" s="121" t="n">
        <v>46783</v>
      </c>
      <c r="H1768" s="121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1" t="n">
        <v>46770</v>
      </c>
      <c r="G1769" s="121" t="n">
        <v>46783</v>
      </c>
      <c r="H1769" s="121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1" t="n">
        <v>46770</v>
      </c>
      <c r="G1770" s="121" t="n">
        <v>46790</v>
      </c>
      <c r="H1770" s="121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1" t="n">
        <v>46770</v>
      </c>
      <c r="G1771" s="121" t="n">
        <v>46783</v>
      </c>
      <c r="H1771" s="121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1" t="n">
        <v>46770</v>
      </c>
      <c r="G1772" s="121" t="n">
        <v>46780</v>
      </c>
      <c r="H1772" s="121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1" t="n">
        <v>46771</v>
      </c>
      <c r="G1773" s="121" t="n">
        <v>46784</v>
      </c>
      <c r="H1773" s="121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1" t="n">
        <v>46771</v>
      </c>
      <c r="G1774" s="121" t="n">
        <v>46784</v>
      </c>
      <c r="H1774" s="121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1" t="n">
        <v>46771</v>
      </c>
      <c r="G1775" s="121" t="n">
        <v>46791</v>
      </c>
      <c r="H1775" s="121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1" t="n">
        <v>46772</v>
      </c>
      <c r="G1776" s="121" t="n">
        <v>46785</v>
      </c>
      <c r="H1776" s="121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1" t="n">
        <v>46772</v>
      </c>
      <c r="G1777" s="121" t="n">
        <v>46783</v>
      </c>
      <c r="H1777" s="121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1" t="n">
        <v>46773</v>
      </c>
      <c r="G1778" s="121" t="n">
        <v>46779</v>
      </c>
      <c r="H1778" s="121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1" t="n">
        <v>46776</v>
      </c>
      <c r="G1779" s="121" t="n">
        <v>46787</v>
      </c>
      <c r="H1779" s="121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1" t="n">
        <v>46776</v>
      </c>
      <c r="G1780" s="121" t="n">
        <v>46794</v>
      </c>
      <c r="H1780" s="121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1" t="n">
        <v>46776</v>
      </c>
      <c r="G1781" s="121" t="n">
        <v>46794</v>
      </c>
      <c r="H1781" s="121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1" t="n">
        <v>46776</v>
      </c>
      <c r="G1782" s="121" t="n">
        <v>46780</v>
      </c>
      <c r="H1782" s="121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1" t="n">
        <v>46776</v>
      </c>
      <c r="G1783" s="121" t="n">
        <v>46787</v>
      </c>
      <c r="H1783" s="121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1" t="n">
        <v>46777</v>
      </c>
      <c r="G1784" s="121" t="n">
        <v>46790</v>
      </c>
      <c r="H1784" s="121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1" t="n">
        <v>46777</v>
      </c>
      <c r="G1785" s="121" t="n">
        <v>46777</v>
      </c>
      <c r="H1785" s="121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1" t="n">
        <v>46778</v>
      </c>
      <c r="G1786" s="121" t="n">
        <v>46791</v>
      </c>
      <c r="H1786" s="121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1" t="n">
        <v>46778</v>
      </c>
      <c r="G1787" s="121" t="n">
        <v>46790</v>
      </c>
      <c r="H1787" s="121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1" t="n">
        <v>46778</v>
      </c>
      <c r="G1788" s="121" t="n">
        <v>46778</v>
      </c>
      <c r="H1788" s="121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1" t="n">
        <v>46780</v>
      </c>
      <c r="G1789" s="121" t="n">
        <v>46786</v>
      </c>
      <c r="H1789" s="121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1" t="n">
        <v>46783</v>
      </c>
      <c r="G1790" s="121" t="n">
        <v>46794</v>
      </c>
      <c r="H1790" s="121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1" t="n">
        <v>46783</v>
      </c>
      <c r="G1791" s="121" t="n">
        <v>46794</v>
      </c>
      <c r="H1791" s="121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1" t="n">
        <v>46784</v>
      </c>
      <c r="G1792" s="121" t="n">
        <v>46797</v>
      </c>
      <c r="H1792" s="121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1" t="n">
        <v>46784</v>
      </c>
      <c r="G1793" s="121" t="n">
        <v>46797</v>
      </c>
      <c r="H1793" s="121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1" t="n">
        <v>46784</v>
      </c>
      <c r="G1794" s="121" t="n">
        <v>46797</v>
      </c>
      <c r="H1794" s="121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1" t="n">
        <v>46784</v>
      </c>
      <c r="G1795" s="121" t="n">
        <v>46797</v>
      </c>
      <c r="H1795" s="121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1" t="n">
        <v>46784</v>
      </c>
      <c r="G1796" s="121" t="n">
        <v>46804</v>
      </c>
      <c r="H1796" s="121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1" t="n">
        <v>46784</v>
      </c>
      <c r="G1797" s="121" t="n">
        <v>46797</v>
      </c>
      <c r="H1797" s="121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1" t="n">
        <v>46784</v>
      </c>
      <c r="G1798" s="121" t="n">
        <v>46790</v>
      </c>
      <c r="H1798" s="121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1" t="n">
        <v>46791</v>
      </c>
      <c r="G1799" s="121" t="n">
        <v>46797</v>
      </c>
      <c r="H1799" s="121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1" t="n">
        <v>46784</v>
      </c>
      <c r="G1800" s="121" t="n">
        <v>46792</v>
      </c>
      <c r="H1800" s="121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1" t="n">
        <v>46784</v>
      </c>
      <c r="G1801" s="121" t="n">
        <v>46797</v>
      </c>
      <c r="H1801" s="121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1" t="n">
        <v>46784</v>
      </c>
      <c r="G1802" s="121" t="n">
        <v>46794</v>
      </c>
      <c r="H1802" s="121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1" t="n">
        <v>46785</v>
      </c>
      <c r="G1803" s="121" t="n">
        <v>46791</v>
      </c>
      <c r="H1803" s="121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1" t="n">
        <v>46785</v>
      </c>
      <c r="G1804" s="121" t="n">
        <v>46814</v>
      </c>
      <c r="H1804" s="121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1" t="n">
        <v>46785</v>
      </c>
      <c r="G1805" s="121" t="n">
        <v>46791</v>
      </c>
      <c r="H1805" s="121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1" t="n">
        <v>46785</v>
      </c>
      <c r="G1806" s="121" t="n">
        <v>46791</v>
      </c>
      <c r="H1806" s="121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1" t="n">
        <v>46785</v>
      </c>
      <c r="G1807" s="121" t="n">
        <v>46791</v>
      </c>
      <c r="H1807" s="121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1" t="n">
        <v>46785</v>
      </c>
      <c r="G1808" s="121" t="n">
        <v>46791</v>
      </c>
      <c r="H1808" s="121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1" t="n">
        <v>46785</v>
      </c>
      <c r="G1809" s="121" t="n">
        <v>46797</v>
      </c>
      <c r="H1809" s="121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1" t="n">
        <v>46785</v>
      </c>
      <c r="G1810" s="121" t="n">
        <v>46798</v>
      </c>
      <c r="H1810" s="121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1" t="n">
        <v>46785</v>
      </c>
      <c r="G1811" s="121" t="n">
        <v>46798</v>
      </c>
      <c r="H1811" s="121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1" t="n">
        <v>46785</v>
      </c>
      <c r="G1812" s="121" t="n">
        <v>46798</v>
      </c>
      <c r="H1812" s="121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1" t="n">
        <v>46785</v>
      </c>
      <c r="G1813" s="121" t="n">
        <v>46798</v>
      </c>
      <c r="H1813" s="121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1" t="n">
        <v>46786</v>
      </c>
      <c r="G1814" s="121" t="n">
        <v>46815</v>
      </c>
      <c r="H1814" s="121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1" t="n">
        <v>46786</v>
      </c>
      <c r="G1815" s="121" t="n">
        <v>46799</v>
      </c>
      <c r="H1815" s="121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1" t="n">
        <v>46790</v>
      </c>
      <c r="G1816" s="121" t="n">
        <v>46801</v>
      </c>
      <c r="H1816" s="121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1" t="n">
        <v>46791</v>
      </c>
      <c r="G1817" s="121" t="n">
        <v>46797</v>
      </c>
      <c r="H1817" s="121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1" t="n">
        <v>46791</v>
      </c>
      <c r="G1818" s="121" t="n">
        <v>46804</v>
      </c>
      <c r="H1818" s="121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1" t="n">
        <v>46791</v>
      </c>
      <c r="G1819" s="121" t="n">
        <v>46811</v>
      </c>
      <c r="H1819" s="121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1" t="n">
        <v>46791</v>
      </c>
      <c r="G1820" s="121" t="n">
        <v>46804</v>
      </c>
      <c r="H1820" s="121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1" t="n">
        <v>46791</v>
      </c>
      <c r="G1821" s="121" t="n">
        <v>46801</v>
      </c>
      <c r="H1821" s="121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1" t="n">
        <v>46792</v>
      </c>
      <c r="G1822" s="121" t="n">
        <v>46798</v>
      </c>
      <c r="H1822" s="121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1" t="n">
        <v>46792</v>
      </c>
      <c r="G1823" s="121" t="n">
        <v>46805</v>
      </c>
      <c r="H1823" s="121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1" t="n">
        <v>46792</v>
      </c>
      <c r="G1824" s="121" t="n">
        <v>46805</v>
      </c>
      <c r="H1824" s="121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1" t="n">
        <v>46792</v>
      </c>
      <c r="G1825" s="121" t="n">
        <v>46798</v>
      </c>
      <c r="H1825" s="121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1" t="n">
        <v>46799</v>
      </c>
      <c r="G1826" s="121" t="n">
        <v>46805</v>
      </c>
      <c r="H1826" s="121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1" t="n">
        <v>46792</v>
      </c>
      <c r="G1827" s="121" t="n">
        <v>46812</v>
      </c>
      <c r="H1827" s="121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1" t="n">
        <v>46793</v>
      </c>
      <c r="G1828" s="121" t="n">
        <v>46818</v>
      </c>
      <c r="H1828" s="121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1" t="n">
        <v>46793</v>
      </c>
      <c r="G1829" s="121" t="n">
        <v>46804</v>
      </c>
      <c r="H1829" s="121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1" t="n">
        <v>46797</v>
      </c>
      <c r="G1830" s="121" t="n">
        <v>46808</v>
      </c>
      <c r="H1830" s="121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1" t="n">
        <v>46797</v>
      </c>
      <c r="G1831" s="121" t="n">
        <v>46805</v>
      </c>
      <c r="H1831" s="121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1" t="n">
        <v>46797</v>
      </c>
      <c r="G1832" s="121" t="n">
        <v>46815</v>
      </c>
      <c r="H1832" s="121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1" t="n">
        <v>46797</v>
      </c>
      <c r="G1833" s="121" t="n">
        <v>46815</v>
      </c>
      <c r="H1833" s="121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1" t="n">
        <v>46797</v>
      </c>
      <c r="G1834" s="121" t="n">
        <v>46801</v>
      </c>
      <c r="H1834" s="121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1" t="n">
        <v>46797</v>
      </c>
      <c r="G1835" s="121" t="n">
        <v>46808</v>
      </c>
      <c r="H1835" s="121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1" t="n">
        <v>46798</v>
      </c>
      <c r="G1836" s="121" t="n">
        <v>46808</v>
      </c>
      <c r="H1836" s="121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1" t="n">
        <v>46798</v>
      </c>
      <c r="G1837" s="121" t="n">
        <v>46811</v>
      </c>
      <c r="H1837" s="121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1" t="n">
        <v>46798</v>
      </c>
      <c r="G1838" s="121" t="n">
        <v>46811</v>
      </c>
      <c r="H1838" s="121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1" t="n">
        <v>46798</v>
      </c>
      <c r="G1839" s="121" t="n">
        <v>46811</v>
      </c>
      <c r="H1839" s="121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1" t="n">
        <v>46798</v>
      </c>
      <c r="G1840" s="121" t="n">
        <v>46811</v>
      </c>
      <c r="H1840" s="121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1" t="n">
        <v>46798</v>
      </c>
      <c r="G1841" s="121" t="n">
        <v>46811</v>
      </c>
      <c r="H1841" s="121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1" t="n">
        <v>46798</v>
      </c>
      <c r="G1842" s="121" t="n">
        <v>46811</v>
      </c>
      <c r="H1842" s="121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1" t="n">
        <v>46798</v>
      </c>
      <c r="G1843" s="121" t="n">
        <v>46811</v>
      </c>
      <c r="H1843" s="121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1" t="n">
        <v>46798</v>
      </c>
      <c r="G1844" s="121" t="n">
        <v>46811</v>
      </c>
      <c r="H1844" s="121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1" t="n">
        <v>46798</v>
      </c>
      <c r="G1845" s="121" t="n">
        <v>46818</v>
      </c>
      <c r="H1845" s="121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1" t="n">
        <v>46799</v>
      </c>
      <c r="G1846" s="121" t="n">
        <v>46805</v>
      </c>
      <c r="H1846" s="121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1" t="n">
        <v>46799</v>
      </c>
      <c r="G1847" s="121" t="n">
        <v>46812</v>
      </c>
      <c r="H1847" s="121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1" t="n">
        <v>46800</v>
      </c>
      <c r="G1848" s="121" t="n">
        <v>46813</v>
      </c>
      <c r="H1848" s="121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1" t="n">
        <v>46804</v>
      </c>
      <c r="G1849" s="121" t="n">
        <v>46808</v>
      </c>
      <c r="H1849" s="121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1" t="n">
        <v>46804</v>
      </c>
      <c r="G1850" s="121" t="n">
        <v>46815</v>
      </c>
      <c r="H1850" s="121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1" t="n">
        <v>46804</v>
      </c>
      <c r="G1851" s="121" t="n">
        <v>46814</v>
      </c>
      <c r="H1851" s="121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1" t="n">
        <v>46805</v>
      </c>
      <c r="G1852" s="121" t="n">
        <v>46818</v>
      </c>
      <c r="H1852" s="121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1" t="n">
        <v>46805</v>
      </c>
      <c r="G1853" s="121" t="n">
        <v>46813</v>
      </c>
      <c r="H1853" s="121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1" t="n">
        <v>46805</v>
      </c>
      <c r="G1854" s="121" t="n">
        <v>46818</v>
      </c>
      <c r="H1854" s="121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1" t="n">
        <v>46805</v>
      </c>
      <c r="G1855" s="121" t="n">
        <v>46811</v>
      </c>
      <c r="H1855" s="121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1" t="n">
        <v>46812</v>
      </c>
      <c r="G1856" s="121" t="n">
        <v>46818</v>
      </c>
      <c r="H1856" s="121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1" t="n">
        <v>46805</v>
      </c>
      <c r="G1857" s="121" t="n">
        <v>46818</v>
      </c>
      <c r="H1857" s="121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1" t="n">
        <v>46805</v>
      </c>
      <c r="G1858" s="121" t="n">
        <v>46815</v>
      </c>
      <c r="H1858" s="121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1" t="n">
        <v>46806</v>
      </c>
      <c r="G1859" s="121" t="n">
        <v>46812</v>
      </c>
      <c r="H1859" s="121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1" t="n">
        <v>46806</v>
      </c>
      <c r="G1860" s="121" t="n">
        <v>46818</v>
      </c>
      <c r="H1860" s="121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1" t="n">
        <v>46806</v>
      </c>
      <c r="G1861" s="121" t="n">
        <v>46819</v>
      </c>
      <c r="H1861" s="121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1" t="n">
        <v>46806</v>
      </c>
      <c r="G1862" s="121" t="n">
        <v>46819</v>
      </c>
      <c r="H1862" s="121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1" t="n">
        <v>46806</v>
      </c>
      <c r="G1863" s="121" t="n">
        <v>46819</v>
      </c>
      <c r="H1863" s="121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1" t="n">
        <v>46806</v>
      </c>
      <c r="G1864" s="121" t="n">
        <v>46819</v>
      </c>
      <c r="H1864" s="121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1" t="n">
        <v>46806</v>
      </c>
      <c r="G1865" s="121" t="n">
        <v>46819</v>
      </c>
      <c r="H1865" s="121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1" t="n">
        <v>46806</v>
      </c>
      <c r="G1866" s="121" t="n">
        <v>46826</v>
      </c>
      <c r="H1866" s="121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1" t="n">
        <v>46806</v>
      </c>
      <c r="G1867" s="121" t="n">
        <v>46815</v>
      </c>
      <c r="H1867" s="121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1" t="n">
        <v>46808</v>
      </c>
      <c r="G1868" s="121" t="n">
        <v>46814</v>
      </c>
      <c r="H1868" s="121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1" t="n">
        <v>46811</v>
      </c>
      <c r="G1869" s="121" t="n">
        <v>46822</v>
      </c>
      <c r="H1869" s="121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1" t="n">
        <v>46811</v>
      </c>
      <c r="G1870" s="121" t="n">
        <v>46822</v>
      </c>
      <c r="H1870" s="121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1" t="n">
        <v>46811</v>
      </c>
      <c r="G1871" s="121" t="n">
        <v>46822</v>
      </c>
      <c r="H1871" s="121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1" t="n">
        <v>46812</v>
      </c>
      <c r="G1872" s="121" t="n">
        <v>46825</v>
      </c>
      <c r="H1872" s="121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1" t="n">
        <v>46812</v>
      </c>
      <c r="G1873" s="121" t="n">
        <v>46825</v>
      </c>
      <c r="H1873" s="121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1" t="n">
        <v>46812</v>
      </c>
      <c r="G1874" s="121" t="n">
        <v>46832</v>
      </c>
      <c r="H1874" s="121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1" t="n">
        <v>46812</v>
      </c>
      <c r="G1875" s="121" t="n">
        <v>46825</v>
      </c>
      <c r="H1875" s="121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1" t="n">
        <v>46812</v>
      </c>
      <c r="G1876" s="121" t="n">
        <v>46825</v>
      </c>
      <c r="H1876" s="121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1" t="n">
        <v>46813</v>
      </c>
      <c r="G1877" s="121" t="n">
        <v>46826</v>
      </c>
      <c r="H1877" s="121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1" t="n">
        <v>46813</v>
      </c>
      <c r="G1878" s="121" t="n">
        <v>46826</v>
      </c>
      <c r="H1878" s="121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1" t="n">
        <v>46813</v>
      </c>
      <c r="G1879" s="121" t="n">
        <v>46819</v>
      </c>
      <c r="H1879" s="121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1" t="n">
        <v>46820</v>
      </c>
      <c r="G1880" s="121" t="n">
        <v>46826</v>
      </c>
      <c r="H1880" s="121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1" t="n">
        <v>46813</v>
      </c>
      <c r="G1881" s="121" t="n">
        <v>46833</v>
      </c>
      <c r="H1881" s="121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1" t="n">
        <v>46814</v>
      </c>
      <c r="G1882" s="121" t="n">
        <v>46820</v>
      </c>
      <c r="H1882" s="121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1" t="n">
        <v>46814</v>
      </c>
      <c r="G1883" s="121" t="n">
        <v>46825</v>
      </c>
      <c r="H1883" s="121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1" t="n">
        <v>46815</v>
      </c>
      <c r="G1884" s="121" t="n">
        <v>46828</v>
      </c>
      <c r="H1884" s="121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1" t="n">
        <v>46815</v>
      </c>
      <c r="G1885" s="121" t="n">
        <v>46828</v>
      </c>
      <c r="H1885" s="121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1" t="n">
        <v>46815</v>
      </c>
      <c r="G1886" s="121" t="n">
        <v>46846</v>
      </c>
      <c r="H1886" s="121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1" t="n">
        <v>46815</v>
      </c>
      <c r="G1887" s="121" t="n">
        <v>46827</v>
      </c>
      <c r="H1887" s="121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1" t="n">
        <v>46818</v>
      </c>
      <c r="G1888" s="121" t="n">
        <v>46829</v>
      </c>
      <c r="H1888" s="121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1" t="n">
        <v>46818</v>
      </c>
      <c r="G1889" s="121" t="n">
        <v>46826</v>
      </c>
      <c r="H1889" s="121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1" t="n">
        <v>46818</v>
      </c>
      <c r="G1890" s="121" t="n">
        <v>46836</v>
      </c>
      <c r="H1890" s="121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1" t="n">
        <v>46818</v>
      </c>
      <c r="G1891" s="121" t="n">
        <v>46836</v>
      </c>
      <c r="H1891" s="121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1" t="n">
        <v>46818</v>
      </c>
      <c r="G1892" s="121" t="n">
        <v>46822</v>
      </c>
      <c r="H1892" s="121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1" t="n">
        <v>46818</v>
      </c>
      <c r="G1893" s="121" t="n">
        <v>46829</v>
      </c>
      <c r="H1893" s="121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1" t="n">
        <v>46818</v>
      </c>
      <c r="G1894" s="121" t="n">
        <v>46828</v>
      </c>
      <c r="H1894" s="121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1" t="n">
        <v>46819</v>
      </c>
      <c r="G1895" s="121" t="n">
        <v>46867</v>
      </c>
      <c r="H1895" s="121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1" t="n">
        <v>46819</v>
      </c>
      <c r="G1896" s="121" t="n">
        <v>46829</v>
      </c>
      <c r="H1896" s="121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1" t="n">
        <v>46819</v>
      </c>
      <c r="G1897" s="121" t="n">
        <v>46832</v>
      </c>
      <c r="H1897" s="121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1" t="n">
        <v>46819</v>
      </c>
      <c r="G1898" s="121" t="n">
        <v>46832</v>
      </c>
      <c r="H1898" s="121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1" t="n">
        <v>46819</v>
      </c>
      <c r="G1899" s="121" t="n">
        <v>46832</v>
      </c>
      <c r="H1899" s="121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1" t="n">
        <v>46819</v>
      </c>
      <c r="G1900" s="121" t="n">
        <v>46832</v>
      </c>
      <c r="H1900" s="121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1" t="n">
        <v>46819</v>
      </c>
      <c r="G1901" s="121" t="n">
        <v>46832</v>
      </c>
      <c r="H1901" s="121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1" t="n">
        <v>46819</v>
      </c>
      <c r="G1902" s="121" t="n">
        <v>46839</v>
      </c>
      <c r="H1902" s="121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1" t="n">
        <v>46819</v>
      </c>
      <c r="G1903" s="121" t="n">
        <v>46832</v>
      </c>
      <c r="H1903" s="121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1" t="n">
        <v>46820</v>
      </c>
      <c r="G1904" s="121" t="n">
        <v>46833</v>
      </c>
      <c r="H1904" s="121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1" t="n">
        <v>46820</v>
      </c>
      <c r="G1905" s="121" t="n">
        <v>46833</v>
      </c>
      <c r="H1905" s="121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1" t="n">
        <v>46825</v>
      </c>
      <c r="G1906" s="121" t="n">
        <v>46836</v>
      </c>
      <c r="H1906" s="121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1" t="n">
        <v>46825</v>
      </c>
      <c r="G1907" s="121" t="n">
        <v>46836</v>
      </c>
      <c r="H1907" s="121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1" t="n">
        <v>46825</v>
      </c>
      <c r="G1908" s="121" t="n">
        <v>46836</v>
      </c>
      <c r="H1908" s="121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1" t="n">
        <v>46826</v>
      </c>
      <c r="G1909" s="121" t="n">
        <v>46839</v>
      </c>
      <c r="H1909" s="121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1" t="n">
        <v>46826</v>
      </c>
      <c r="G1910" s="121" t="n">
        <v>46839</v>
      </c>
      <c r="H1910" s="121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1" t="n">
        <v>46826</v>
      </c>
      <c r="G1911" s="121" t="n">
        <v>46846</v>
      </c>
      <c r="H1911" s="121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1" t="n">
        <v>46826</v>
      </c>
      <c r="G1912" s="121" t="n">
        <v>46839</v>
      </c>
      <c r="H1912" s="121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1" t="n">
        <v>46826</v>
      </c>
      <c r="G1913" s="121" t="n">
        <v>46832</v>
      </c>
      <c r="H1913" s="121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1" t="n">
        <v>46833</v>
      </c>
      <c r="G1914" s="121" t="n">
        <v>46839</v>
      </c>
      <c r="H1914" s="121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1" t="n">
        <v>46826</v>
      </c>
      <c r="G1915" s="121" t="n">
        <v>46839</v>
      </c>
      <c r="H1915" s="121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1" t="n">
        <v>46826</v>
      </c>
      <c r="G1916" s="121" t="n">
        <v>46839</v>
      </c>
      <c r="H1916" s="121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1" t="n">
        <v>46827</v>
      </c>
      <c r="G1917" s="121" t="n">
        <v>46833</v>
      </c>
      <c r="H1917" s="121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1" t="n">
        <v>46827</v>
      </c>
      <c r="G1918" s="121" t="n">
        <v>46835</v>
      </c>
      <c r="H1918" s="121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1" t="n">
        <v>46827</v>
      </c>
      <c r="G1919" s="121" t="n">
        <v>46840</v>
      </c>
      <c r="H1919" s="121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1" t="n">
        <v>46827</v>
      </c>
      <c r="G1920" s="121" t="n">
        <v>46847</v>
      </c>
      <c r="H1920" s="121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1" t="n">
        <v>46827</v>
      </c>
      <c r="G1921" s="121" t="n">
        <v>46836</v>
      </c>
      <c r="H1921" s="121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1" t="n">
        <v>46829</v>
      </c>
      <c r="G1922" s="121" t="n">
        <v>46867</v>
      </c>
      <c r="H1922" s="121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1" t="n">
        <v>46829</v>
      </c>
      <c r="G1923" s="121" t="n">
        <v>46842</v>
      </c>
      <c r="H1923" s="121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1" t="n">
        <v>46832</v>
      </c>
      <c r="G1924" s="121" t="n">
        <v>46896</v>
      </c>
      <c r="H1924" s="121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1" t="n">
        <v>46833</v>
      </c>
      <c r="G1925" s="121" t="n">
        <v>46846</v>
      </c>
      <c r="H1925" s="121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1" t="n">
        <v>46833</v>
      </c>
      <c r="G1926" s="121" t="n">
        <v>46846</v>
      </c>
      <c r="H1926" s="121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1" t="n">
        <v>46833</v>
      </c>
      <c r="G1927" s="121" t="n">
        <v>46846</v>
      </c>
      <c r="H1927" s="121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1" t="n">
        <v>46834</v>
      </c>
      <c r="G1928" s="121" t="n">
        <v>46847</v>
      </c>
      <c r="H1928" s="121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1" t="n">
        <v>46834</v>
      </c>
      <c r="G1929" s="121" t="n">
        <v>46847</v>
      </c>
      <c r="H1929" s="121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1" t="n">
        <v>46834</v>
      </c>
      <c r="G1930" s="121" t="n">
        <v>46847</v>
      </c>
      <c r="H1930" s="121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1" t="n">
        <v>46834</v>
      </c>
      <c r="G1931" s="121" t="n">
        <v>46847</v>
      </c>
      <c r="H1931" s="121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1" t="n">
        <v>46834</v>
      </c>
      <c r="G1932" s="121" t="n">
        <v>46840</v>
      </c>
      <c r="H1932" s="121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1" t="n">
        <v>46841</v>
      </c>
      <c r="G1933" s="121" t="n">
        <v>46847</v>
      </c>
      <c r="H1933" s="121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1" t="n">
        <v>46834</v>
      </c>
      <c r="G1934" s="121" t="n">
        <v>46854</v>
      </c>
      <c r="H1934" s="121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1" t="n">
        <v>46835</v>
      </c>
      <c r="G1935" s="121" t="n">
        <v>46841</v>
      </c>
      <c r="H1935" s="121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1" t="n">
        <v>46839</v>
      </c>
      <c r="G1936" s="121" t="n">
        <v>46843</v>
      </c>
      <c r="H1936" s="121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1" t="n">
        <v>46839</v>
      </c>
      <c r="G1937" s="121" t="n">
        <v>46847</v>
      </c>
      <c r="H1937" s="121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1" t="n">
        <v>46839</v>
      </c>
      <c r="G1938" s="121" t="n">
        <v>46860</v>
      </c>
      <c r="H1938" s="121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1" t="n">
        <v>46839</v>
      </c>
      <c r="G1939" s="121" t="n">
        <v>46860</v>
      </c>
      <c r="H1939" s="121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1" t="n">
        <v>46839</v>
      </c>
      <c r="G1940" s="121" t="n">
        <v>46843</v>
      </c>
      <c r="H1940" s="121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1" t="n">
        <v>46840</v>
      </c>
      <c r="G1941" s="121" t="n">
        <v>46848</v>
      </c>
      <c r="H1941" s="121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1" t="n">
        <v>46840</v>
      </c>
      <c r="G1942" s="121" t="n">
        <v>46850</v>
      </c>
      <c r="H1942" s="121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1" t="n">
        <v>46840</v>
      </c>
      <c r="G1943" s="121" t="n">
        <v>46853</v>
      </c>
      <c r="H1943" s="121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1" t="n">
        <v>46840</v>
      </c>
      <c r="G1944" s="121" t="n">
        <v>46853</v>
      </c>
      <c r="H1944" s="121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1" t="n">
        <v>46840</v>
      </c>
      <c r="G1945" s="121" t="n">
        <v>46853</v>
      </c>
      <c r="H1945" s="121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1" t="n">
        <v>46840</v>
      </c>
      <c r="G1946" s="121" t="n">
        <v>46853</v>
      </c>
      <c r="H1946" s="121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1" t="n">
        <v>46840</v>
      </c>
      <c r="G1947" s="121" t="n">
        <v>46853</v>
      </c>
      <c r="H1947" s="121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1" t="n">
        <v>46840</v>
      </c>
      <c r="G1948" s="121" t="n">
        <v>46861</v>
      </c>
      <c r="H1948" s="121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1" t="n">
        <v>46840</v>
      </c>
      <c r="G1949" s="121" t="n">
        <v>46853</v>
      </c>
      <c r="H1949" s="121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1" t="n">
        <v>46841</v>
      </c>
      <c r="G1950" s="121" t="n">
        <v>46854</v>
      </c>
      <c r="H1950" s="121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1" t="n">
        <v>46843</v>
      </c>
      <c r="G1951" s="121" t="n">
        <v>46856</v>
      </c>
      <c r="H1951" s="121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1" t="n">
        <v>46847</v>
      </c>
      <c r="G1952" s="121" t="n">
        <v>46853</v>
      </c>
      <c r="H1952" s="121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1" t="n">
        <v>46847</v>
      </c>
      <c r="G1953" s="121" t="n">
        <v>46861</v>
      </c>
      <c r="H1953" s="121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1" t="n">
        <v>46847</v>
      </c>
      <c r="G1954" s="121" t="n">
        <v>46861</v>
      </c>
      <c r="H1954" s="121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1" t="n">
        <v>46847</v>
      </c>
      <c r="G1955" s="121" t="n">
        <v>46861</v>
      </c>
      <c r="H1955" s="121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1" t="n">
        <v>46847</v>
      </c>
      <c r="G1956" s="121" t="n">
        <v>46861</v>
      </c>
      <c r="H1956" s="121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1" t="n">
        <v>46847</v>
      </c>
      <c r="G1957" s="121" t="n">
        <v>46861</v>
      </c>
      <c r="H1957" s="121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1" t="n">
        <v>46848</v>
      </c>
      <c r="G1958" s="121" t="n">
        <v>46854</v>
      </c>
      <c r="H1958" s="121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1" t="n">
        <v>46848</v>
      </c>
      <c r="G1959" s="121" t="n">
        <v>46856</v>
      </c>
      <c r="H1959" s="121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1" t="n">
        <v>46848</v>
      </c>
      <c r="G1960" s="121" t="n">
        <v>46862</v>
      </c>
      <c r="H1960" s="121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1" t="n">
        <v>46848</v>
      </c>
      <c r="G1961" s="121" t="n">
        <v>46862</v>
      </c>
      <c r="H1961" s="121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1" t="n">
        <v>46848</v>
      </c>
      <c r="G1962" s="121" t="n">
        <v>46870</v>
      </c>
      <c r="H1962" s="121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1" t="n">
        <v>46848</v>
      </c>
      <c r="G1963" s="121" t="n">
        <v>46860</v>
      </c>
      <c r="H1963" s="121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1" t="n">
        <v>46850</v>
      </c>
      <c r="G1964" s="121" t="n">
        <v>46854</v>
      </c>
      <c r="H1964" s="121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1" t="n">
        <v>46854</v>
      </c>
      <c r="G1965" s="121" t="n">
        <v>46869</v>
      </c>
      <c r="H1965" s="121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1" t="n">
        <v>46854</v>
      </c>
      <c r="G1966" s="121" t="n">
        <v>46869</v>
      </c>
      <c r="H1966" s="121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1" t="n">
        <v>46854</v>
      </c>
      <c r="G1967" s="121" t="n">
        <v>46877</v>
      </c>
      <c r="H1967" s="121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1" t="n">
        <v>46855</v>
      </c>
      <c r="G1968" s="121" t="n">
        <v>46856</v>
      </c>
      <c r="H1968" s="121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1" t="n">
        <v>46855</v>
      </c>
      <c r="G1969" s="121" t="n">
        <v>46870</v>
      </c>
      <c r="H1969" s="121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1" t="n">
        <v>46855</v>
      </c>
      <c r="G1970" s="121" t="n">
        <v>46870</v>
      </c>
      <c r="H1970" s="121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1" t="n">
        <v>46855</v>
      </c>
      <c r="G1971" s="121" t="n">
        <v>46870</v>
      </c>
      <c r="H1971" s="121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1" t="n">
        <v>46855</v>
      </c>
      <c r="G1972" s="121" t="n">
        <v>46862</v>
      </c>
      <c r="H1972" s="121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1" t="n">
        <v>46863</v>
      </c>
      <c r="G1973" s="121" t="n">
        <v>46870</v>
      </c>
      <c r="H1973" s="121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1" t="n">
        <v>46855</v>
      </c>
      <c r="G1974" s="121" t="n">
        <v>46878</v>
      </c>
      <c r="H1974" s="121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1" t="n">
        <v>46860</v>
      </c>
      <c r="G1975" s="121" t="n">
        <v>46867</v>
      </c>
      <c r="H1975" s="121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1" t="n">
        <v>46861</v>
      </c>
      <c r="G1976" s="121" t="n">
        <v>46870</v>
      </c>
      <c r="H1976" s="121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1" t="n">
        <v>46861</v>
      </c>
      <c r="G1977" s="121" t="n">
        <v>46883</v>
      </c>
      <c r="H1977" s="121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1" t="n">
        <v>46862</v>
      </c>
      <c r="G1978" s="121" t="n">
        <v>46871</v>
      </c>
      <c r="H1978" s="121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1" t="n">
        <v>46862</v>
      </c>
      <c r="G1979" s="121" t="n">
        <v>46876</v>
      </c>
      <c r="H1979" s="121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1" t="n">
        <v>46862</v>
      </c>
      <c r="G1980" s="121" t="n">
        <v>46877</v>
      </c>
      <c r="H1980" s="121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1" t="n">
        <v>46862</v>
      </c>
      <c r="G1981" s="121" t="n">
        <v>46877</v>
      </c>
      <c r="H1981" s="121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1" t="n">
        <v>46862</v>
      </c>
      <c r="G1982" s="121" t="n">
        <v>46877</v>
      </c>
      <c r="H1982" s="121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1" t="n">
        <v>46862</v>
      </c>
      <c r="G1983" s="121" t="n">
        <v>46877</v>
      </c>
      <c r="H1983" s="121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1" t="n">
        <v>46862</v>
      </c>
      <c r="G1984" s="121" t="n">
        <v>46877</v>
      </c>
      <c r="H1984" s="121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1" t="n">
        <v>46862</v>
      </c>
      <c r="G1985" s="121" t="n">
        <v>46877</v>
      </c>
      <c r="H1985" s="121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1" t="n">
        <v>46863</v>
      </c>
      <c r="G1986" s="121" t="n">
        <v>46885</v>
      </c>
      <c r="H1986" s="121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1" t="n">
        <v>46863</v>
      </c>
      <c r="G1987" s="121" t="n">
        <v>46878</v>
      </c>
      <c r="H1987" s="121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1" t="n">
        <v>46868</v>
      </c>
      <c r="G1988" s="121" t="n">
        <v>46892</v>
      </c>
      <c r="H1988" s="121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1" t="n">
        <v>46868</v>
      </c>
      <c r="G1989" s="121" t="n">
        <v>46875</v>
      </c>
      <c r="H1989" s="121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1" t="n">
        <v>46868</v>
      </c>
      <c r="G1990" s="121" t="n">
        <v>46925</v>
      </c>
      <c r="H1990" s="121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1" t="n">
        <v>46870</v>
      </c>
      <c r="G1991" s="121" t="n">
        <v>46884</v>
      </c>
      <c r="H1991" s="121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1" t="n">
        <v>46870</v>
      </c>
      <c r="G1992" s="121" t="n">
        <v>46884</v>
      </c>
      <c r="H1992" s="121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1" t="n">
        <v>46870</v>
      </c>
      <c r="G1993" s="121" t="n">
        <v>46884</v>
      </c>
      <c r="H1993" s="121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1" t="n">
        <v>46871</v>
      </c>
      <c r="G1994" s="121" t="n">
        <v>46878</v>
      </c>
      <c r="H1994" s="121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1" t="n">
        <v>46871</v>
      </c>
      <c r="G1995" s="121" t="n">
        <v>46885</v>
      </c>
      <c r="H1995" s="121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1" t="n">
        <v>46871</v>
      </c>
      <c r="G1996" s="121" t="n">
        <v>46885</v>
      </c>
      <c r="H1996" s="121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1" t="n">
        <v>46871</v>
      </c>
      <c r="G1997" s="121" t="n">
        <v>46892</v>
      </c>
      <c r="H1997" s="121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1" t="n">
        <v>46871</v>
      </c>
      <c r="G1998" s="121" t="n">
        <v>46883</v>
      </c>
      <c r="H1998" s="121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1" t="n">
        <v>46876</v>
      </c>
      <c r="G1999" s="121" t="n">
        <v>46882</v>
      </c>
      <c r="H1999" s="121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1" t="n">
        <v>46876</v>
      </c>
      <c r="G2000" s="121" t="n">
        <v>46918</v>
      </c>
      <c r="H2000" s="121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1" t="n">
        <v>46878</v>
      </c>
      <c r="G2001" s="121" t="n">
        <v>46891</v>
      </c>
      <c r="H2001" s="121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1" t="n">
        <v>46878</v>
      </c>
      <c r="G2002" s="121" t="n">
        <v>46890</v>
      </c>
      <c r="H2002" s="121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1" t="n">
        <v>46878</v>
      </c>
      <c r="G2003" s="121" t="n">
        <v>46891</v>
      </c>
      <c r="H2003" s="121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1" t="n">
        <v>46878</v>
      </c>
      <c r="G2004" s="121" t="n">
        <v>46891</v>
      </c>
      <c r="H2004" s="121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1" t="n">
        <v>46878</v>
      </c>
      <c r="G2005" s="121" t="n">
        <v>46891</v>
      </c>
      <c r="H2005" s="121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1" t="n">
        <v>46878</v>
      </c>
      <c r="G2006" s="121" t="n">
        <v>46891</v>
      </c>
      <c r="H2006" s="121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1" t="n">
        <v>46878</v>
      </c>
      <c r="G2007" s="121" t="n">
        <v>46891</v>
      </c>
      <c r="H2007" s="121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1" t="n">
        <v>46878</v>
      </c>
      <c r="G2008" s="121" t="n">
        <v>46898</v>
      </c>
      <c r="H2008" s="121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1" t="n">
        <v>46881</v>
      </c>
      <c r="G2009" s="121" t="n">
        <v>46892</v>
      </c>
      <c r="H2009" s="121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1" t="n">
        <v>46881</v>
      </c>
      <c r="G2010" s="121" t="n">
        <v>46892</v>
      </c>
      <c r="H2010" s="121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1" t="n">
        <v>46881</v>
      </c>
      <c r="G2011" s="121" t="n">
        <v>46892</v>
      </c>
      <c r="H2011" s="121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1" t="n">
        <v>46881</v>
      </c>
      <c r="G2012" s="121" t="n">
        <v>46885</v>
      </c>
      <c r="H2012" s="121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1" t="n">
        <v>46888</v>
      </c>
      <c r="G2013" s="121" t="n">
        <v>46892</v>
      </c>
      <c r="H2013" s="121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1" t="n">
        <v>46881</v>
      </c>
      <c r="G2014" s="121" t="n">
        <v>46899</v>
      </c>
      <c r="H2014" s="121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1" t="n">
        <v>46883</v>
      </c>
      <c r="G2015" s="121" t="n">
        <v>46889</v>
      </c>
      <c r="H2015" s="121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1" t="n">
        <v>46884</v>
      </c>
      <c r="G2016" s="121" t="n">
        <v>46892</v>
      </c>
      <c r="H2016" s="121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1" t="n">
        <v>46885</v>
      </c>
      <c r="G2017" s="121" t="n">
        <v>46895</v>
      </c>
      <c r="H2017" s="121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1" t="n">
        <v>46885</v>
      </c>
      <c r="G2018" s="121" t="n">
        <v>46898</v>
      </c>
      <c r="H2018" s="121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1" t="n">
        <v>46888</v>
      </c>
      <c r="G2019" s="121" t="n">
        <v>46899</v>
      </c>
      <c r="H2019" s="121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1" t="n">
        <v>46888</v>
      </c>
      <c r="G2020" s="121" t="n">
        <v>46906</v>
      </c>
      <c r="H2020" s="121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1" t="n">
        <v>46888</v>
      </c>
      <c r="G2021" s="121" t="n">
        <v>46899</v>
      </c>
      <c r="H2021" s="121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1" t="n">
        <v>46890</v>
      </c>
      <c r="G2022" s="121" t="n">
        <v>46896</v>
      </c>
      <c r="H2022" s="121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1" t="n">
        <v>46892</v>
      </c>
      <c r="G2023" s="121" t="n">
        <v>46905</v>
      </c>
      <c r="H2023" s="121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1" t="n">
        <v>46892</v>
      </c>
      <c r="G2024" s="121" t="n">
        <v>46905</v>
      </c>
      <c r="H2024" s="121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1" t="n">
        <v>46892</v>
      </c>
      <c r="G2025" s="121" t="n">
        <v>46905</v>
      </c>
      <c r="H2025" s="121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1" t="n">
        <v>46895</v>
      </c>
      <c r="G2026" s="121" t="n">
        <v>46899</v>
      </c>
      <c r="H2026" s="121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1" t="n">
        <v>46895</v>
      </c>
      <c r="G2027" s="121" t="n">
        <v>46906</v>
      </c>
      <c r="H2027" s="121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1" t="n">
        <v>46895</v>
      </c>
      <c r="G2028" s="121" t="n">
        <v>46906</v>
      </c>
      <c r="H2028" s="121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1" t="n">
        <v>46895</v>
      </c>
      <c r="G2029" s="121" t="n">
        <v>46913</v>
      </c>
      <c r="H2029" s="121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1" t="n">
        <v>46895</v>
      </c>
      <c r="G2030" s="121" t="n">
        <v>46904</v>
      </c>
      <c r="H2030" s="121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1" t="n">
        <v>46897</v>
      </c>
      <c r="G2031" s="121" t="n">
        <v>46903</v>
      </c>
      <c r="H2031" s="121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1" t="n">
        <v>46899</v>
      </c>
      <c r="G2032" s="121" t="n">
        <v>46920</v>
      </c>
      <c r="H2032" s="121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1" t="n">
        <v>46899</v>
      </c>
      <c r="G2033" s="121" t="n">
        <v>46912</v>
      </c>
      <c r="H2033" s="121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1" t="n">
        <v>46902</v>
      </c>
      <c r="G2034" s="121" t="n">
        <v>46913</v>
      </c>
      <c r="H2034" s="121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1" t="n">
        <v>46902</v>
      </c>
      <c r="G2035" s="121" t="n">
        <v>46913</v>
      </c>
      <c r="H2035" s="121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1" t="n">
        <v>46902</v>
      </c>
      <c r="G2036" s="121" t="n">
        <v>46913</v>
      </c>
      <c r="H2036" s="121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1" t="n">
        <v>46902</v>
      </c>
      <c r="G2037" s="121" t="n">
        <v>46913</v>
      </c>
      <c r="H2037" s="121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1" t="n">
        <v>46902</v>
      </c>
      <c r="G2038" s="121" t="n">
        <v>46906</v>
      </c>
      <c r="H2038" s="121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1" t="n">
        <v>46909</v>
      </c>
      <c r="G2039" s="121" t="n">
        <v>46913</v>
      </c>
      <c r="H2039" s="121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1" t="n">
        <v>46902</v>
      </c>
      <c r="G2040" s="121" t="n">
        <v>46923</v>
      </c>
      <c r="H2040" s="121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1" t="n">
        <v>46904</v>
      </c>
      <c r="G2041" s="121" t="n">
        <v>46910</v>
      </c>
      <c r="H2041" s="121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1" t="n">
        <v>46906</v>
      </c>
      <c r="G2042" s="121" t="n">
        <v>46916</v>
      </c>
      <c r="H2042" s="121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1" t="n">
        <v>46906</v>
      </c>
      <c r="G2043" s="121" t="n">
        <v>46920</v>
      </c>
      <c r="H2043" s="121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1" t="n">
        <v>46906</v>
      </c>
      <c r="G2044" s="121" t="n">
        <v>46918</v>
      </c>
      <c r="H2044" s="121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1" t="n">
        <v>46906</v>
      </c>
      <c r="G2045" s="121" t="n">
        <v>46920</v>
      </c>
      <c r="H2045" s="121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1" t="n">
        <v>46906</v>
      </c>
      <c r="G2046" s="121" t="n">
        <v>46920</v>
      </c>
      <c r="H2046" s="121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1" t="n">
        <v>46906</v>
      </c>
      <c r="G2047" s="121" t="n">
        <v>46920</v>
      </c>
      <c r="H2047" s="121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1" t="n">
        <v>46906</v>
      </c>
      <c r="G2048" s="121" t="n">
        <v>46920</v>
      </c>
      <c r="H2048" s="121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1" t="n">
        <v>46909</v>
      </c>
      <c r="G2049" s="121" t="n">
        <v>46913</v>
      </c>
      <c r="H2049" s="121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1" t="n">
        <v>46909</v>
      </c>
      <c r="G2050" s="121" t="n">
        <v>46923</v>
      </c>
      <c r="H2050" s="121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1" t="n">
        <v>46909</v>
      </c>
      <c r="G2051" s="121" t="n">
        <v>46930</v>
      </c>
      <c r="H2051" s="121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1" t="n">
        <v>46909</v>
      </c>
      <c r="G2052" s="121" t="n">
        <v>46923</v>
      </c>
      <c r="H2052" s="121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1" t="n">
        <v>46911</v>
      </c>
      <c r="G2053" s="121" t="n">
        <v>46916</v>
      </c>
      <c r="H2053" s="121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1" t="n">
        <v>46911</v>
      </c>
      <c r="G2054" s="121" t="n">
        <v>46916</v>
      </c>
      <c r="H2054" s="121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1" t="n">
        <v>46913</v>
      </c>
      <c r="G2055" s="121" t="n">
        <v>46927</v>
      </c>
      <c r="H2055" s="121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1" t="n">
        <v>46916</v>
      </c>
      <c r="G2056" s="121" t="n">
        <v>46927</v>
      </c>
      <c r="H2056" s="121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1" t="n">
        <v>46916</v>
      </c>
      <c r="G2057" s="121" t="n">
        <v>46930</v>
      </c>
      <c r="H2057" s="121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1" t="n">
        <v>46916</v>
      </c>
      <c r="G2058" s="121" t="n">
        <v>46930</v>
      </c>
      <c r="H2058" s="121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1" t="n">
        <v>46916</v>
      </c>
      <c r="G2059" s="121" t="n">
        <v>46930</v>
      </c>
      <c r="H2059" s="121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1" t="n">
        <v>46916</v>
      </c>
      <c r="G2060" s="121" t="n">
        <v>46930</v>
      </c>
      <c r="H2060" s="121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1" t="n">
        <v>46916</v>
      </c>
      <c r="G2061" s="121" t="n">
        <v>46930</v>
      </c>
      <c r="H2061" s="121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1" t="n">
        <v>46916</v>
      </c>
      <c r="G2062" s="121" t="n">
        <v>46930</v>
      </c>
      <c r="H2062" s="121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1" t="n">
        <v>46916</v>
      </c>
      <c r="G2063" s="121" t="n">
        <v>46937</v>
      </c>
      <c r="H2063" s="121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1" t="n">
        <v>46917</v>
      </c>
      <c r="G2064" s="121" t="n">
        <v>46924</v>
      </c>
      <c r="H2064" s="121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1" t="n">
        <v>46917</v>
      </c>
      <c r="G2065" s="121" t="n">
        <v>46924</v>
      </c>
      <c r="H2065" s="121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1" t="n">
        <v>46923</v>
      </c>
      <c r="G2066" s="121" t="n">
        <v>46931</v>
      </c>
      <c r="H2066" s="121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1" t="n">
        <v>46923</v>
      </c>
      <c r="G2067" s="121" t="n">
        <v>46934</v>
      </c>
      <c r="H2067" s="121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1" t="n">
        <v>46923</v>
      </c>
      <c r="G2068" s="121" t="n">
        <v>46934</v>
      </c>
      <c r="H2068" s="121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1" t="n">
        <v>46924</v>
      </c>
      <c r="G2069" s="121" t="n">
        <v>46937</v>
      </c>
      <c r="H2069" s="121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1" t="n">
        <v>46924</v>
      </c>
      <c r="G2070" s="121" t="n">
        <v>46937</v>
      </c>
      <c r="H2070" s="121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1" t="n">
        <v>46924</v>
      </c>
      <c r="G2071" s="121" t="n">
        <v>46937</v>
      </c>
      <c r="H2071" s="121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1" t="n">
        <v>46924</v>
      </c>
      <c r="G2072" s="121" t="n">
        <v>46937</v>
      </c>
      <c r="H2072" s="121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1" t="n">
        <v>46924</v>
      </c>
      <c r="G2073" s="121" t="n">
        <v>46930</v>
      </c>
      <c r="H2073" s="121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1" t="n">
        <v>46931</v>
      </c>
      <c r="G2074" s="121" t="n">
        <v>46937</v>
      </c>
      <c r="H2074" s="121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1" t="n">
        <v>46924</v>
      </c>
      <c r="G2075" s="121" t="n">
        <v>46944</v>
      </c>
      <c r="H2075" s="121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1" t="n">
        <v>46930</v>
      </c>
      <c r="G2076" s="121" t="n">
        <v>46940</v>
      </c>
      <c r="H2076" s="121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1" t="n">
        <v>46930</v>
      </c>
      <c r="G2077" s="121" t="n">
        <v>46941</v>
      </c>
      <c r="H2077" s="121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1" t="n">
        <v>46930</v>
      </c>
      <c r="G2078" s="121" t="n">
        <v>46941</v>
      </c>
      <c r="H2078" s="121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1" t="n">
        <v>46930</v>
      </c>
      <c r="G2079" s="121" t="n">
        <v>46941</v>
      </c>
      <c r="H2079" s="121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1" t="n">
        <v>46930</v>
      </c>
      <c r="G2080" s="121" t="n">
        <v>46941</v>
      </c>
      <c r="H2080" s="121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1" t="n">
        <v>46931</v>
      </c>
      <c r="G2081" s="121" t="n">
        <v>46944</v>
      </c>
      <c r="H2081" s="121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1" t="n">
        <v>46931</v>
      </c>
      <c r="G2082" s="121" t="n">
        <v>46944</v>
      </c>
      <c r="H2082" s="121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1" t="n">
        <v>46931</v>
      </c>
      <c r="G2083" s="121" t="n">
        <v>46951</v>
      </c>
      <c r="H2083" s="121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1" t="n">
        <v>46931</v>
      </c>
      <c r="G2084" s="121" t="n">
        <v>46944</v>
      </c>
      <c r="H2084" s="121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1" t="n">
        <v>46937</v>
      </c>
      <c r="G2085" s="121" t="n">
        <v>46948</v>
      </c>
      <c r="H2085" s="121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1" t="n">
        <v>46937</v>
      </c>
      <c r="G2086" s="121" t="n">
        <v>46948</v>
      </c>
      <c r="H2086" s="121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1" t="n">
        <v>46938</v>
      </c>
      <c r="G2087" s="121" t="n">
        <v>46944</v>
      </c>
      <c r="H2087" s="121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1" t="n">
        <v>46938</v>
      </c>
      <c r="G2088" s="121" t="n">
        <v>46948</v>
      </c>
      <c r="H2088" s="121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1" t="n">
        <v>46938</v>
      </c>
      <c r="G2089" s="121" t="n">
        <v>46951</v>
      </c>
      <c r="H2089" s="121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1" t="n">
        <v>46938</v>
      </c>
      <c r="G2090" s="121" t="n">
        <v>46951</v>
      </c>
      <c r="H2090" s="121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1" t="n">
        <v>46938</v>
      </c>
      <c r="G2091" s="121" t="n">
        <v>46951</v>
      </c>
      <c r="H2091" s="121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1" t="n">
        <v>46938</v>
      </c>
      <c r="G2092" s="121" t="n">
        <v>46951</v>
      </c>
      <c r="H2092" s="121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1" t="n">
        <v>46938</v>
      </c>
      <c r="G2093" s="121" t="n">
        <v>46951</v>
      </c>
      <c r="H2093" s="121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1" t="n">
        <v>46938</v>
      </c>
      <c r="G2094" s="121" t="n">
        <v>46951</v>
      </c>
      <c r="H2094" s="121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1" t="n">
        <v>46938</v>
      </c>
      <c r="G2095" s="121" t="n">
        <v>46958</v>
      </c>
      <c r="H2095" s="121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1" t="n">
        <v>46944</v>
      </c>
      <c r="G2096" s="121" t="n">
        <v>46955</v>
      </c>
      <c r="H2096" s="121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1" t="n">
        <v>46945</v>
      </c>
      <c r="G2097" s="121" t="n">
        <v>46958</v>
      </c>
      <c r="H2097" s="121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1" t="n">
        <v>46945</v>
      </c>
      <c r="G2098" s="121" t="n">
        <v>46958</v>
      </c>
      <c r="H2098" s="121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1" t="n">
        <v>46945</v>
      </c>
      <c r="G2099" s="121" t="n">
        <v>46958</v>
      </c>
      <c r="H2099" s="121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1" t="n">
        <v>46945</v>
      </c>
      <c r="G2100" s="121" t="n">
        <v>46958</v>
      </c>
      <c r="H2100" s="121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1" t="n">
        <v>46945</v>
      </c>
      <c r="G2101" s="121" t="n">
        <v>46958</v>
      </c>
      <c r="H2101" s="121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1" t="n">
        <v>46945</v>
      </c>
      <c r="G2102" s="121" t="n">
        <v>46951</v>
      </c>
      <c r="H2102" s="121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1" t="n">
        <v>46952</v>
      </c>
      <c r="G2103" s="121" t="n">
        <v>46958</v>
      </c>
      <c r="H2103" s="121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1" t="n">
        <v>46945</v>
      </c>
      <c r="G2104" s="121" t="n">
        <v>46965</v>
      </c>
      <c r="H2104" s="121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1" t="n">
        <v>46946</v>
      </c>
      <c r="G2105" s="121" t="n">
        <v>46952</v>
      </c>
      <c r="H2105" s="121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1" t="n">
        <v>46951</v>
      </c>
      <c r="G2106" s="121" t="n">
        <v>46961</v>
      </c>
      <c r="H2106" s="121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1" t="n">
        <v>46951</v>
      </c>
      <c r="G2107" s="121" t="n">
        <v>46962</v>
      </c>
      <c r="H2107" s="121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1" t="n">
        <v>46951</v>
      </c>
      <c r="G2108" s="121" t="n">
        <v>46962</v>
      </c>
      <c r="H2108" s="121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1" t="n">
        <v>46951</v>
      </c>
      <c r="G2109" s="121" t="n">
        <v>46962</v>
      </c>
      <c r="H2109" s="121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1" t="n">
        <v>46951</v>
      </c>
      <c r="G2110" s="121" t="n">
        <v>46962</v>
      </c>
      <c r="H2110" s="121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1" t="n">
        <v>46951</v>
      </c>
      <c r="G2111" s="121" t="n">
        <v>46959</v>
      </c>
      <c r="H2111" s="121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1" t="n">
        <v>46952</v>
      </c>
      <c r="G2112" s="121" t="n">
        <v>46965</v>
      </c>
      <c r="H2112" s="121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1" t="n">
        <v>46952</v>
      </c>
      <c r="G2113" s="121" t="n">
        <v>46965</v>
      </c>
      <c r="H2113" s="121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1" t="n">
        <v>46952</v>
      </c>
      <c r="G2114" s="121" t="n">
        <v>46972</v>
      </c>
      <c r="H2114" s="121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1" t="n">
        <v>46952</v>
      </c>
      <c r="G2115" s="121" t="n">
        <v>46965</v>
      </c>
      <c r="H2115" s="121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1" t="n">
        <v>46958</v>
      </c>
      <c r="G2116" s="121" t="n">
        <v>46969</v>
      </c>
      <c r="H2116" s="121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1" t="n">
        <v>46959</v>
      </c>
      <c r="G2117" s="121" t="n">
        <v>46965</v>
      </c>
      <c r="H2117" s="121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1" t="n">
        <v>46959</v>
      </c>
      <c r="G2118" s="121" t="n">
        <v>46967</v>
      </c>
      <c r="H2118" s="121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1" t="n">
        <v>46959</v>
      </c>
      <c r="G2119" s="121" t="n">
        <v>46969</v>
      </c>
      <c r="H2119" s="121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1" t="n">
        <v>46959</v>
      </c>
      <c r="G2120" s="121" t="n">
        <v>46972</v>
      </c>
      <c r="H2120" s="121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1" t="n">
        <v>46959</v>
      </c>
      <c r="G2121" s="121" t="n">
        <v>46972</v>
      </c>
      <c r="H2121" s="121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1" t="n">
        <v>46959</v>
      </c>
      <c r="G2122" s="121" t="n">
        <v>46972</v>
      </c>
      <c r="H2122" s="121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1" t="n">
        <v>46959</v>
      </c>
      <c r="G2123" s="121" t="n">
        <v>46972</v>
      </c>
      <c r="H2123" s="121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1" t="n">
        <v>46959</v>
      </c>
      <c r="G2124" s="121" t="n">
        <v>46972</v>
      </c>
      <c r="H2124" s="121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1" t="n">
        <v>46959</v>
      </c>
      <c r="G2125" s="121" t="n">
        <v>46972</v>
      </c>
      <c r="H2125" s="121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1" t="n">
        <v>46959</v>
      </c>
      <c r="G2126" s="121" t="n">
        <v>46979</v>
      </c>
      <c r="H2126" s="121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1" t="n">
        <v>46965</v>
      </c>
      <c r="G2127" s="121" t="n">
        <v>46976</v>
      </c>
      <c r="H2127" s="121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1" t="n">
        <v>46966</v>
      </c>
      <c r="G2128" s="121" t="n">
        <v>46979</v>
      </c>
      <c r="H2128" s="121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1" t="n">
        <v>46966</v>
      </c>
      <c r="G2129" s="121" t="n">
        <v>46979</v>
      </c>
      <c r="H2129" s="121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1" t="n">
        <v>46966</v>
      </c>
      <c r="G2130" s="121" t="n">
        <v>46979</v>
      </c>
      <c r="H2130" s="121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1" t="n">
        <v>46966</v>
      </c>
      <c r="G2131" s="121" t="n">
        <v>46979</v>
      </c>
      <c r="H2131" s="121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1" t="n">
        <v>46966</v>
      </c>
      <c r="G2132" s="121" t="n">
        <v>46979</v>
      </c>
      <c r="H2132" s="121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1" t="n">
        <v>46966</v>
      </c>
      <c r="G2133" s="121" t="n">
        <v>46972</v>
      </c>
      <c r="H2133" s="121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1" t="n">
        <v>46973</v>
      </c>
      <c r="G2134" s="121" t="n">
        <v>46979</v>
      </c>
      <c r="H2134" s="121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1" t="n">
        <v>46966</v>
      </c>
      <c r="G2135" s="121" t="n">
        <v>46986</v>
      </c>
      <c r="H2135" s="121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1" t="n">
        <v>46967</v>
      </c>
      <c r="G2136" s="121" t="n">
        <v>46973</v>
      </c>
      <c r="H2136" s="121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1" t="n">
        <v>46972</v>
      </c>
      <c r="G2137" s="121" t="n">
        <v>46980</v>
      </c>
      <c r="H2137" s="121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1" t="n">
        <v>46973</v>
      </c>
      <c r="G2138" s="121" t="n">
        <v>46986</v>
      </c>
      <c r="H2138" s="121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1" t="n">
        <v>46973</v>
      </c>
      <c r="G2139" s="121" t="n">
        <v>46986</v>
      </c>
      <c r="H2139" s="121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1" t="n">
        <v>46973</v>
      </c>
      <c r="G2140" s="121" t="n">
        <v>46993</v>
      </c>
      <c r="H2140" s="121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1" t="n">
        <v>46973</v>
      </c>
      <c r="G2141" s="121" t="n">
        <v>46986</v>
      </c>
      <c r="H2141" s="121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1" t="n">
        <v>46979</v>
      </c>
      <c r="G2142" s="121" t="n">
        <v>46990</v>
      </c>
      <c r="H2142" s="121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1" t="n">
        <v>46980</v>
      </c>
      <c r="G2143" s="121" t="n">
        <v>46986</v>
      </c>
      <c r="H2143" s="121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1" t="n">
        <v>46980</v>
      </c>
      <c r="G2144" s="121" t="n">
        <v>46988</v>
      </c>
      <c r="H2144" s="121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1" t="n">
        <v>46980</v>
      </c>
      <c r="G2145" s="121" t="n">
        <v>46990</v>
      </c>
      <c r="H2145" s="121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1" t="n">
        <v>46980</v>
      </c>
      <c r="G2146" s="121" t="n">
        <v>46993</v>
      </c>
      <c r="H2146" s="121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1" t="n">
        <v>46980</v>
      </c>
      <c r="G2147" s="121" t="n">
        <v>46993</v>
      </c>
      <c r="H2147" s="121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1" t="n">
        <v>46980</v>
      </c>
      <c r="G2148" s="121" t="n">
        <v>46993</v>
      </c>
      <c r="H2148" s="121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1" t="n">
        <v>46980</v>
      </c>
      <c r="G2149" s="121" t="n">
        <v>46993</v>
      </c>
      <c r="H2149" s="121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1" t="n">
        <v>46980</v>
      </c>
      <c r="G2150" s="121" t="n">
        <v>46993</v>
      </c>
      <c r="H2150" s="121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1" t="n">
        <v>46980</v>
      </c>
      <c r="G2151" s="121" t="n">
        <v>46993</v>
      </c>
      <c r="H2151" s="121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1" t="n">
        <v>46980</v>
      </c>
      <c r="G2152" s="121" t="n">
        <v>47000</v>
      </c>
      <c r="H2152" s="121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1" t="n">
        <v>46987</v>
      </c>
      <c r="G2153" s="121" t="n">
        <v>47000</v>
      </c>
      <c r="H2153" s="121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1" t="n">
        <v>46987</v>
      </c>
      <c r="G2154" s="121" t="n">
        <v>47000</v>
      </c>
      <c r="H2154" s="121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1" t="n">
        <v>46987</v>
      </c>
      <c r="G2155" s="121" t="n">
        <v>47000</v>
      </c>
      <c r="H2155" s="121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1" t="n">
        <v>46987</v>
      </c>
      <c r="G2156" s="121" t="n">
        <v>47000</v>
      </c>
      <c r="H2156" s="121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1" t="n">
        <v>46987</v>
      </c>
      <c r="G2157" s="121" t="n">
        <v>47000</v>
      </c>
      <c r="H2157" s="121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1" t="n">
        <v>46987</v>
      </c>
      <c r="G2158" s="121" t="n">
        <v>46993</v>
      </c>
      <c r="H2158" s="121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1" t="n">
        <v>46994</v>
      </c>
      <c r="G2159" s="121" t="n">
        <v>47000</v>
      </c>
      <c r="H2159" s="121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1" t="n">
        <v>46987</v>
      </c>
      <c r="G2160" s="121" t="n">
        <v>47008</v>
      </c>
      <c r="H2160" s="121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1" t="n">
        <v>46988</v>
      </c>
      <c r="G2161" s="121" t="n">
        <v>46994</v>
      </c>
      <c r="H2161" s="121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1" t="n">
        <v>46993</v>
      </c>
      <c r="G2162" s="121" t="n">
        <v>47001</v>
      </c>
      <c r="H2162" s="121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1" t="n">
        <v>46994</v>
      </c>
      <c r="G2163" s="121" t="n">
        <v>47008</v>
      </c>
      <c r="H2163" s="121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1" t="n">
        <v>46994</v>
      </c>
      <c r="G2164" s="121" t="n">
        <v>47008</v>
      </c>
      <c r="H2164" s="121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1" t="n">
        <v>46994</v>
      </c>
      <c r="G2165" s="121" t="n">
        <v>47015</v>
      </c>
      <c r="H2165" s="121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1" t="n">
        <v>46994</v>
      </c>
      <c r="G2166" s="121" t="n">
        <v>47008</v>
      </c>
      <c r="H2166" s="121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1" t="n">
        <v>47001</v>
      </c>
      <c r="G2167" s="121" t="n">
        <v>47010</v>
      </c>
      <c r="H2167" s="121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1" t="n">
        <v>47001</v>
      </c>
      <c r="G2168" s="121" t="n">
        <v>47014</v>
      </c>
      <c r="H2168" s="121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1" t="n">
        <v>47001</v>
      </c>
      <c r="G2169" s="121" t="n">
        <v>47015</v>
      </c>
      <c r="H2169" s="121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1" t="n">
        <v>47001</v>
      </c>
      <c r="G2170" s="121" t="n">
        <v>47015</v>
      </c>
      <c r="H2170" s="121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1" t="n">
        <v>47001</v>
      </c>
      <c r="G2171" s="121" t="n">
        <v>47015</v>
      </c>
      <c r="H2171" s="121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1" t="n">
        <v>47001</v>
      </c>
      <c r="G2172" s="121" t="n">
        <v>47015</v>
      </c>
      <c r="H2172" s="121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1" t="n">
        <v>47001</v>
      </c>
      <c r="G2173" s="121" t="n">
        <v>47015</v>
      </c>
      <c r="H2173" s="121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1" t="n">
        <v>47001</v>
      </c>
      <c r="G2174" s="121" t="n">
        <v>47015</v>
      </c>
      <c r="H2174" s="121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1" t="n">
        <v>47001</v>
      </c>
      <c r="G2175" s="121" t="n">
        <v>47022</v>
      </c>
      <c r="H2175" s="121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1" t="n">
        <v>47009</v>
      </c>
      <c r="G2176" s="121" t="n">
        <v>47022</v>
      </c>
      <c r="H2176" s="121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1" t="n">
        <v>47009</v>
      </c>
      <c r="G2177" s="121" t="n">
        <v>47022</v>
      </c>
      <c r="H2177" s="121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1" t="n">
        <v>47009</v>
      </c>
      <c r="G2178" s="121" t="n">
        <v>47022</v>
      </c>
      <c r="H2178" s="121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1" t="n">
        <v>47009</v>
      </c>
      <c r="G2179" s="121" t="n">
        <v>47022</v>
      </c>
      <c r="H2179" s="121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1" t="n">
        <v>47010</v>
      </c>
      <c r="G2180" s="121" t="n">
        <v>47016</v>
      </c>
      <c r="H2180" s="121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1" t="n">
        <v>47016</v>
      </c>
      <c r="G2181" s="121" t="n">
        <v>47029</v>
      </c>
      <c r="H2181" s="121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1" t="n">
        <v>47016</v>
      </c>
      <c r="G2182" s="121" t="n">
        <v>47029</v>
      </c>
      <c r="H2182" s="121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1" t="n">
        <v>47016</v>
      </c>
      <c r="G2183" s="121" t="n">
        <v>47036</v>
      </c>
      <c r="H2183" s="121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1" t="n">
        <v>47016</v>
      </c>
      <c r="G2184" s="121" t="n">
        <v>47029</v>
      </c>
      <c r="H2184" s="121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1" t="n">
        <v>47023</v>
      </c>
      <c r="G2185" s="121" t="n">
        <v>47031</v>
      </c>
      <c r="H2185" s="121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1" t="n">
        <v>47023</v>
      </c>
      <c r="G2186" s="121" t="n">
        <v>47035</v>
      </c>
      <c r="H2186" s="121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1" t="n">
        <v>47023</v>
      </c>
      <c r="G2187" s="121" t="n">
        <v>47036</v>
      </c>
      <c r="H2187" s="121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1" t="n">
        <v>47023</v>
      </c>
      <c r="G2188" s="121" t="n">
        <v>47036</v>
      </c>
      <c r="H2188" s="121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1" t="n">
        <v>47023</v>
      </c>
      <c r="G2189" s="121" t="n">
        <v>47036</v>
      </c>
      <c r="H2189" s="121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1" t="n">
        <v>47023</v>
      </c>
      <c r="G2190" s="121" t="n">
        <v>47036</v>
      </c>
      <c r="H2190" s="121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1" t="n">
        <v>47023</v>
      </c>
      <c r="G2191" s="121" t="n">
        <v>47036</v>
      </c>
      <c r="H2191" s="121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1" t="n">
        <v>47023</v>
      </c>
      <c r="G2192" s="121" t="n">
        <v>47044</v>
      </c>
      <c r="H2192" s="121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1" t="n">
        <v>47030</v>
      </c>
      <c r="G2193" s="121" t="n">
        <v>47044</v>
      </c>
      <c r="H2193" s="121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1" t="n">
        <v>47030</v>
      </c>
      <c r="G2194" s="121" t="n">
        <v>47044</v>
      </c>
      <c r="H2194" s="121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1" t="n">
        <v>47030</v>
      </c>
      <c r="G2195" s="121" t="n">
        <v>47044</v>
      </c>
      <c r="H2195" s="121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1" t="n">
        <v>47030</v>
      </c>
      <c r="G2196" s="121" t="n">
        <v>47044</v>
      </c>
      <c r="H2196" s="121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1" t="n">
        <v>47031</v>
      </c>
      <c r="G2197" s="121" t="n">
        <v>47037</v>
      </c>
      <c r="H2197" s="121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1" t="n">
        <v>47037</v>
      </c>
      <c r="G2198" s="121" t="n">
        <v>47051</v>
      </c>
      <c r="H2198" s="121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1" t="n">
        <v>47037</v>
      </c>
      <c r="G2199" s="121" t="n">
        <v>47051</v>
      </c>
      <c r="H2199" s="121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1" t="n">
        <v>47037</v>
      </c>
      <c r="G2200" s="121" t="n">
        <v>47058</v>
      </c>
      <c r="H2200" s="121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1" t="n">
        <v>47045</v>
      </c>
      <c r="G2201" s="121" t="n">
        <v>47053</v>
      </c>
      <c r="H2201" s="121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1" t="n">
        <v>47045</v>
      </c>
      <c r="G2202" s="121" t="n">
        <v>47057</v>
      </c>
      <c r="H2202" s="121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1" t="n">
        <v>47045</v>
      </c>
      <c r="G2203" s="121" t="n">
        <v>47058</v>
      </c>
      <c r="H2203" s="121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1" t="n">
        <v>47045</v>
      </c>
      <c r="G2204" s="121" t="n">
        <v>47058</v>
      </c>
      <c r="H2204" s="121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1" t="n">
        <v>47045</v>
      </c>
      <c r="G2205" s="121" t="n">
        <v>47058</v>
      </c>
      <c r="H2205" s="121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1" t="n">
        <v>47045</v>
      </c>
      <c r="G2206" s="121" t="n">
        <v>47058</v>
      </c>
      <c r="H2206" s="121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1" t="n">
        <v>47045</v>
      </c>
      <c r="G2207" s="121" t="n">
        <v>47058</v>
      </c>
      <c r="H2207" s="121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1" t="n">
        <v>47045</v>
      </c>
      <c r="G2208" s="121" t="n">
        <v>47066</v>
      </c>
      <c r="H2208" s="121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1" t="n">
        <v>47052</v>
      </c>
      <c r="G2209" s="121" t="n">
        <v>47066</v>
      </c>
      <c r="H2209" s="121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1" t="n">
        <v>47052</v>
      </c>
      <c r="G2210" s="121" t="n">
        <v>47066</v>
      </c>
      <c r="H2210" s="121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1" t="n">
        <v>47053</v>
      </c>
      <c r="G2211" s="121" t="n">
        <v>47060</v>
      </c>
      <c r="H2211" s="121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1" t="n">
        <v>47060</v>
      </c>
      <c r="G2212" s="121" t="n">
        <v>47074</v>
      </c>
      <c r="H2212" s="121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1" t="n">
        <v>47060</v>
      </c>
      <c r="G2213" s="121" t="n">
        <v>47074</v>
      </c>
      <c r="H2213" s="121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1" t="n">
        <v>47060</v>
      </c>
      <c r="G2214" s="121" t="n">
        <v>47081</v>
      </c>
      <c r="H2214" s="121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1" t="n">
        <v>47060</v>
      </c>
      <c r="G2215" s="121" t="n">
        <v>47074</v>
      </c>
      <c r="H2215" s="121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1" t="n">
        <v>47067</v>
      </c>
      <c r="G2216" s="121" t="n">
        <v>47074</v>
      </c>
      <c r="H2216" s="121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1" t="n">
        <v>47067</v>
      </c>
      <c r="G2217" s="121" t="n">
        <v>47080</v>
      </c>
      <c r="H2217" s="121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1" t="n">
        <v>47067</v>
      </c>
      <c r="G2218" s="121" t="n">
        <v>47081</v>
      </c>
      <c r="H2218" s="121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1" t="n">
        <v>47067</v>
      </c>
      <c r="G2219" s="121" t="n">
        <v>47081</v>
      </c>
      <c r="H2219" s="121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1" t="n">
        <v>47067</v>
      </c>
      <c r="G2220" s="121" t="n">
        <v>47081</v>
      </c>
      <c r="H2220" s="121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1" t="n">
        <v>47067</v>
      </c>
      <c r="G2221" s="121" t="n">
        <v>47081</v>
      </c>
      <c r="H2221" s="121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1" t="n">
        <v>47077</v>
      </c>
      <c r="G2222" s="121" t="n">
        <v>47088</v>
      </c>
      <c r="H2222" s="121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1" t="n">
        <v>47077</v>
      </c>
      <c r="G2223" s="121" t="n">
        <v>47088</v>
      </c>
      <c r="H2223" s="121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1" t="n">
        <v>47077</v>
      </c>
      <c r="G2224" s="121" t="n">
        <v>47088</v>
      </c>
      <c r="H2224" s="121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1" t="n">
        <v>47078</v>
      </c>
      <c r="G2225" s="121" t="n">
        <v>47084</v>
      </c>
      <c r="H2225" s="121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1" t="n">
        <v>47084</v>
      </c>
      <c r="G2226" s="121" t="n">
        <v>47095</v>
      </c>
      <c r="H2226" s="121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1" t="n">
        <v>47084</v>
      </c>
      <c r="G2227" s="121" t="n">
        <v>47095</v>
      </c>
      <c r="H2227" s="121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1" t="n">
        <v>47084</v>
      </c>
      <c r="G2228" s="121" t="n">
        <v>47102</v>
      </c>
      <c r="H2228" s="121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1" t="n">
        <v>47091</v>
      </c>
      <c r="G2229" s="121" t="n">
        <v>47099</v>
      </c>
      <c r="H2229" s="121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1" t="n">
        <v>47091</v>
      </c>
      <c r="G2230" s="121" t="n">
        <v>47101</v>
      </c>
      <c r="H2230" s="121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1" t="n">
        <v>47091</v>
      </c>
      <c r="G2231" s="121" t="n">
        <v>47102</v>
      </c>
      <c r="H2231" s="121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1" t="n">
        <v>47091</v>
      </c>
      <c r="G2232" s="121" t="n">
        <v>47102</v>
      </c>
      <c r="H2232" s="121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1" t="n">
        <v>47091</v>
      </c>
      <c r="G2233" s="121" t="n">
        <v>47102</v>
      </c>
      <c r="H2233" s="121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1" t="n">
        <v>47091</v>
      </c>
      <c r="G2234" s="121" t="n">
        <v>47102</v>
      </c>
      <c r="H2234" s="121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1" t="n">
        <v>47098</v>
      </c>
      <c r="G2235" s="121" t="n">
        <v>47109</v>
      </c>
      <c r="H2235" s="121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1" t="n">
        <v>47098</v>
      </c>
      <c r="G2236" s="121" t="n">
        <v>47109</v>
      </c>
      <c r="H2236" s="121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1" t="n">
        <v>47099</v>
      </c>
      <c r="G2237" s="121" t="n">
        <v>47105</v>
      </c>
      <c r="H2237" s="121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1" t="n">
        <v>47105</v>
      </c>
      <c r="G2238" s="121" t="n">
        <v>47120</v>
      </c>
      <c r="H2238" s="121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1" t="n">
        <v>47105</v>
      </c>
      <c r="G2239" s="121" t="n">
        <v>47127</v>
      </c>
      <c r="H2239" s="121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1" t="n">
        <v>47113</v>
      </c>
      <c r="G2240" s="121" t="n">
        <v>47120</v>
      </c>
      <c r="H2240" s="121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1" t="n">
        <v>47113</v>
      </c>
      <c r="G2241" s="121" t="n">
        <v>47126</v>
      </c>
      <c r="H2241" s="121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1" t="n">
        <v>47113</v>
      </c>
      <c r="G2242" s="121" t="n">
        <v>47127</v>
      </c>
      <c r="H2242" s="121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1" t="n">
        <v>47113</v>
      </c>
      <c r="G2243" s="121" t="n">
        <v>47127</v>
      </c>
      <c r="H2243" s="121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1" t="n">
        <v>47113</v>
      </c>
      <c r="G2244" s="121" t="n">
        <v>47127</v>
      </c>
      <c r="H2244" s="121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1" t="n">
        <v>47113</v>
      </c>
      <c r="G2245" s="121" t="n">
        <v>47127</v>
      </c>
      <c r="H2245" s="121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1" t="n">
        <v>47121</v>
      </c>
      <c r="G2246" s="121" t="n">
        <v>47134</v>
      </c>
      <c r="H2246" s="121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1" t="n">
        <v>47122</v>
      </c>
      <c r="G2247" s="121" t="n">
        <v>47128</v>
      </c>
      <c r="H2247" s="121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1" t="n">
        <v>47127</v>
      </c>
      <c r="G2248" s="121" t="n">
        <v>47137</v>
      </c>
      <c r="H2248" s="121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1" t="n">
        <v>47128</v>
      </c>
      <c r="G2249" s="121" t="n">
        <v>47141</v>
      </c>
      <c r="H2249" s="121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1" t="n">
        <v>47128</v>
      </c>
      <c r="G2250" s="121" t="n">
        <v>47141</v>
      </c>
      <c r="H2250" s="121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1" t="n">
        <v>47135</v>
      </c>
      <c r="G2251" s="121" t="n">
        <v>47141</v>
      </c>
      <c r="H2251" s="121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1" t="n">
        <v>47140</v>
      </c>
      <c r="G2252" s="121" t="n">
        <v>47150</v>
      </c>
      <c r="H2252" s="121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1" t="n">
        <v>47142</v>
      </c>
      <c r="G2253" s="121" t="n">
        <v>47155</v>
      </c>
      <c r="H2253" s="121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1" t="n">
        <v>47142</v>
      </c>
      <c r="G2254" s="121" t="n">
        <v>47155</v>
      </c>
      <c r="H2254" s="121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1" t="n">
        <v>47143</v>
      </c>
      <c r="G2255" s="121" t="n">
        <v>47149</v>
      </c>
      <c r="H2255" s="121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1" t="n">
        <v>47150</v>
      </c>
      <c r="G2256" s="121" t="n">
        <v>47156</v>
      </c>
      <c r="H2256" s="121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1" t="n">
        <v>47156</v>
      </c>
      <c r="G2257" s="121" t="n">
        <v>47162</v>
      </c>
      <c r="H2257" s="121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2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8" t="inlineStr">
        <is>
          <t>índice do mês →</t>
        </is>
      </c>
      <c r="D3" s="123">
        <f>IF($B$2="","",(YEAR(D4)-YEAR($B$2))*12+MONTH(D4)-MONTH($B$2))</f>
        <v/>
      </c>
      <c r="E3" s="123">
        <f>IF($B$2="","",(YEAR(E4)-YEAR($B$2))*12+MONTH(E4)-MONTH($B$2))</f>
        <v/>
      </c>
      <c r="F3" s="123">
        <f>IF($B$2="","",(YEAR(F4)-YEAR($B$2))*12+MONTH(F4)-MONTH($B$2))</f>
        <v/>
      </c>
      <c r="G3" s="123">
        <f>IF($B$2="","",(YEAR(G4)-YEAR($B$2))*12+MONTH(G4)-MONTH($B$2))</f>
        <v/>
      </c>
      <c r="H3" s="123">
        <f>IF($B$2="","",(YEAR(H4)-YEAR($B$2))*12+MONTH(H4)-MONTH($B$2))</f>
        <v/>
      </c>
      <c r="I3" s="123">
        <f>IF($B$2="","",(YEAR(I4)-YEAR($B$2))*12+MONTH(I4)-MONTH($B$2))</f>
        <v/>
      </c>
      <c r="J3" s="123">
        <f>IF($B$2="","",(YEAR(J4)-YEAR($B$2))*12+MONTH(J4)-MONTH($B$2))</f>
        <v/>
      </c>
      <c r="K3" s="123">
        <f>IF($B$2="","",(YEAR(K4)-YEAR($B$2))*12+MONTH(K4)-MONTH($B$2))</f>
        <v/>
      </c>
      <c r="L3" s="123">
        <f>IF($B$2="","",(YEAR(L4)-YEAR($B$2))*12+MONTH(L4)-MONTH($B$2))</f>
        <v/>
      </c>
      <c r="M3" s="123">
        <f>IF($B$2="","",(YEAR(M4)-YEAR($B$2))*12+MONTH(M4)-MONTH($B$2))</f>
        <v/>
      </c>
      <c r="N3" s="123">
        <f>IF($B$2="","",(YEAR(N4)-YEAR($B$2))*12+MONTH(N4)-MONTH($B$2))</f>
        <v/>
      </c>
      <c r="O3" s="123">
        <f>IF($B$2="","",(YEAR(O4)-YEAR($B$2))*12+MONTH(O4)-MONTH($B$2))</f>
        <v/>
      </c>
      <c r="P3" s="123">
        <f>IF($B$2="","",(YEAR(P4)-YEAR($B$2))*12+MONTH(P4)-MONTH($B$2))</f>
        <v/>
      </c>
      <c r="Q3" s="123">
        <f>IF($B$2="","",(YEAR(Q4)-YEAR($B$2))*12+MONTH(Q4)-MONTH($B$2))</f>
        <v/>
      </c>
      <c r="R3" s="123">
        <f>IF($B$2="","",(YEAR(R4)-YEAR($B$2))*12+MONTH(R4)-MONTH($B$2))</f>
        <v/>
      </c>
      <c r="S3" s="123">
        <f>IF($B$2="","",(YEAR(S4)-YEAR($B$2))*12+MONTH(S4)-MONTH($B$2))</f>
        <v/>
      </c>
      <c r="T3" s="123">
        <f>IF($B$2="","",(YEAR(T4)-YEAR($B$2))*12+MONTH(T4)-MONTH($B$2))</f>
        <v/>
      </c>
      <c r="U3" s="123">
        <f>IF($B$2="","",(YEAR(U4)-YEAR($B$2))*12+MONTH(U4)-MONTH($B$2))</f>
        <v/>
      </c>
      <c r="V3" s="123">
        <f>IF($B$2="","",(YEAR(V4)-YEAR($B$2))*12+MONTH(V4)-MONTH($B$2))</f>
        <v/>
      </c>
      <c r="W3" s="123">
        <f>IF($B$2="","",(YEAR(W4)-YEAR($B$2))*12+MONTH(W4)-MONTH($B$2))</f>
        <v/>
      </c>
      <c r="X3" s="123">
        <f>IF($B$2="","",(YEAR(X4)-YEAR($B$2))*12+MONTH(X4)-MONTH($B$2))</f>
        <v/>
      </c>
      <c r="Y3" s="123">
        <f>IF($B$2="","",(YEAR(Y4)-YEAR($B$2))*12+MONTH(Y4)-MONTH($B$2))</f>
        <v/>
      </c>
      <c r="Z3" s="123">
        <f>IF($B$2="","",(YEAR(Z4)-YEAR($B$2))*12+MONTH(Z4)-MONTH($B$2))</f>
        <v/>
      </c>
      <c r="AA3" s="123">
        <f>IF($B$2="","",(YEAR(AA4)-YEAR($B$2))*12+MONTH(AA4)-MONTH($B$2))</f>
        <v/>
      </c>
      <c r="AB3" s="123">
        <f>IF($B$2="","",(YEAR(AB4)-YEAR($B$2))*12+MONTH(AB4)-MONTH($B$2))</f>
        <v/>
      </c>
      <c r="AC3" s="123">
        <f>IF($B$2="","",(YEAR(AC4)-YEAR($B$2))*12+MONTH(AC4)-MONTH($B$2))</f>
        <v/>
      </c>
      <c r="AD3" s="123">
        <f>IF($B$2="","",(YEAR(AD4)-YEAR($B$2))*12+MONTH(AD4)-MONTH($B$2))</f>
        <v/>
      </c>
      <c r="AE3" s="123">
        <f>IF($B$2="","",(YEAR(AE4)-YEAR($B$2))*12+MONTH(AE4)-MONTH($B$2))</f>
        <v/>
      </c>
      <c r="AF3" s="123">
        <f>IF($B$2="","",(YEAR(AF4)-YEAR($B$2))*12+MONTH(AF4)-MONTH($B$2))</f>
        <v/>
      </c>
      <c r="AG3" s="123">
        <f>IF($B$2="","",(YEAR(AG4)-YEAR($B$2))*12+MONTH(AG4)-MONTH($B$2))</f>
        <v/>
      </c>
      <c r="AH3" s="123">
        <f>IF($B$2="","",(YEAR(AH4)-YEAR($B$2))*12+MONTH(AH4)-MONTH($B$2))</f>
        <v/>
      </c>
      <c r="AI3" s="123">
        <f>IF($B$2="","",(YEAR(AI4)-YEAR($B$2))*12+MONTH(AI4)-MONTH($B$2))</f>
        <v/>
      </c>
      <c r="AJ3" s="123">
        <f>IF($B$2="","",(YEAR(AJ4)-YEAR($B$2))*12+MONTH(AJ4)-MONTH($B$2))</f>
        <v/>
      </c>
      <c r="AK3" s="123">
        <f>IF($B$2="","",(YEAR(AK4)-YEAR($B$2))*12+MONTH(AK4)-MONTH($B$2))</f>
        <v/>
      </c>
      <c r="AL3" s="123">
        <f>IF($B$2="","",(YEAR(AL4)-YEAR($B$2))*12+MONTH(AL4)-MONTH($B$2))</f>
        <v/>
      </c>
      <c r="AM3" s="123">
        <f>IF($B$2="","",(YEAR(AM4)-YEAR($B$2))*12+MONTH(AM4)-MONTH($B$2))</f>
        <v/>
      </c>
      <c r="AN3" s="123">
        <f>IF($B$2="","",(YEAR(AN4)-YEAR($B$2))*12+MONTH(AN4)-MONTH($B$2))</f>
        <v/>
      </c>
      <c r="AO3" s="123">
        <f>IF($B$2="","",(YEAR(AO4)-YEAR($B$2))*12+MONTH(AO4)-MONTH($B$2))</f>
        <v/>
      </c>
      <c r="AP3" s="123">
        <f>IF($B$2="","",(YEAR(AP4)-YEAR($B$2))*12+MONTH(AP4)-MONTH($B$2))</f>
        <v/>
      </c>
      <c r="AQ3" s="123">
        <f>IF($B$2="","",(YEAR(AQ4)-YEAR($B$2))*12+MONTH(AQ4)-MONTH($B$2))</f>
        <v/>
      </c>
      <c r="AR3" s="123">
        <f>IF($B$2="","",(YEAR(AR4)-YEAR($B$2))*12+MONTH(AR4)-MONTH($B$2))</f>
        <v/>
      </c>
      <c r="AS3" s="123">
        <f>IF($B$2="","",(YEAR(AS4)-YEAR($B$2))*12+MONTH(AS4)-MONTH($B$2))</f>
        <v/>
      </c>
      <c r="AT3" s="123">
        <f>IF($B$2="","",(YEAR(AT4)-YEAR($B$2))*12+MONTH(AT4)-MONTH($B$2))</f>
        <v/>
      </c>
      <c r="AU3" s="123">
        <f>IF($B$2="","",(YEAR(AU4)-YEAR($B$2))*12+MONTH(AU4)-MONTH($B$2))</f>
        <v/>
      </c>
      <c r="AV3" s="123">
        <f>IF($B$2="","",(YEAR(AV4)-YEAR($B$2))*12+MONTH(AV4)-MONTH($B$2))</f>
        <v/>
      </c>
      <c r="AW3" s="123">
        <f>IF($B$2="","",(YEAR(AW4)-YEAR($B$2))*12+MONTH(AW4)-MONTH($B$2))</f>
        <v/>
      </c>
      <c r="AX3" s="123">
        <f>IF($B$2="","",(YEAR(AX4)-YEAR($B$2))*12+MONTH(AX4)-MONTH($B$2))</f>
        <v/>
      </c>
      <c r="AY3" s="123">
        <f>IF($B$2="","",(YEAR(AY4)-YEAR($B$2))*12+MONTH(AY4)-MONTH($B$2))</f>
        <v/>
      </c>
      <c r="AZ3" s="123">
        <f>IF($B$2="","",(YEAR(AZ4)-YEAR($B$2))*12+MONTH(AZ4)-MONTH($B$2))</f>
        <v/>
      </c>
      <c r="BA3" s="123">
        <f>IF($B$2="","",(YEAR(BA4)-YEAR($B$2))*12+MONTH(BA4)-MONTH($B$2))</f>
        <v/>
      </c>
      <c r="BB3" s="123">
        <f>IF($B$2="","",(YEAR(BB4)-YEAR($B$2))*12+MONTH(BB4)-MONTH($B$2))</f>
        <v/>
      </c>
      <c r="BC3" s="123">
        <f>IF($B$2="","",(YEAR(BC4)-YEAR($B$2))*12+MONTH(BC4)-MONTH($B$2))</f>
        <v/>
      </c>
      <c r="BD3" s="123">
        <f>IF($B$2="","",(YEAR(BD4)-YEAR($B$2))*12+MONTH(BD4)-MONTH($B$2))</f>
        <v/>
      </c>
      <c r="BE3" s="123">
        <f>IF($B$2="","",(YEAR(BE4)-YEAR($B$2))*12+MONTH(BE4)-MONTH($B$2))</f>
        <v/>
      </c>
      <c r="BF3" s="123">
        <f>IF($B$2="","",(YEAR(BF4)-YEAR($B$2))*12+MONTH(BF4)-MONTH($B$2))</f>
        <v/>
      </c>
      <c r="BG3" s="123">
        <f>IF($B$2="","",(YEAR(BG4)-YEAR($B$2))*12+MONTH(BG4)-MONTH($B$2))</f>
        <v/>
      </c>
      <c r="BH3" s="123">
        <f>IF($B$2="","",(YEAR(BH4)-YEAR($B$2))*12+MONTH(BH4)-MONTH($B$2))</f>
        <v/>
      </c>
      <c r="BI3" s="123">
        <f>IF($B$2="","",(YEAR(BI4)-YEAR($B$2))*12+MONTH(BI4)-MONTH($B$2))</f>
        <v/>
      </c>
      <c r="BJ3" s="123">
        <f>IF($B$2="","",(YEAR(BJ4)-YEAR($B$2))*12+MONTH(BJ4)-MONTH($B$2))</f>
        <v/>
      </c>
      <c r="BK3" s="123">
        <f>IF($B$2="","",(YEAR(BK4)-YEAR($B$2))*12+MONTH(BK4)-MONTH($B$2))</f>
        <v/>
      </c>
      <c r="BL3" s="123">
        <f>IF($B$2="","",(YEAR(BL4)-YEAR($B$2))*12+MONTH(BL4)-MONTH($B$2))</f>
        <v/>
      </c>
      <c r="BM3" s="123">
        <f>IF($B$2="","",(YEAR(BM4)-YEAR($B$2))*12+MONTH(BM4)-MONTH($B$2))</f>
        <v/>
      </c>
      <c r="BN3" s="123">
        <f>IF($B$2="","",(YEAR(BN4)-YEAR($B$2))*12+MONTH(BN4)-MONTH($B$2))</f>
        <v/>
      </c>
      <c r="BO3" s="123">
        <f>IF($B$2="","",(YEAR(BO4)-YEAR($B$2))*12+MONTH(BO4)-MONTH($B$2))</f>
        <v/>
      </c>
      <c r="BP3" s="123">
        <f>IF($B$2="","",(YEAR(BP4)-YEAR($B$2))*12+MONTH(BP4)-MONTH($B$2))</f>
        <v/>
      </c>
      <c r="BQ3" s="123">
        <f>IF($B$2="","",(YEAR(BQ4)-YEAR($B$2))*12+MONTH(BQ4)-MONTH($B$2))</f>
        <v/>
      </c>
      <c r="BR3" s="123">
        <f>IF($B$2="","",(YEAR(BR4)-YEAR($B$2))*12+MONTH(BR4)-MONTH($B$2))</f>
        <v/>
      </c>
      <c r="BS3" s="123">
        <f>IF($B$2="","",(YEAR(BS4)-YEAR($B$2))*12+MONTH(BS4)-MONTH($B$2))</f>
        <v/>
      </c>
      <c r="BT3" s="123">
        <f>IF($B$2="","",(YEAR(BT4)-YEAR($B$2))*12+MONTH(BT4)-MONTH($B$2))</f>
        <v/>
      </c>
      <c r="BU3" s="123">
        <f>IF($B$2="","",(YEAR(BU4)-YEAR($B$2))*12+MONTH(BU4)-MONTH($B$2))</f>
        <v/>
      </c>
      <c r="BV3" s="123">
        <f>IF($B$2="","",(YEAR(BV4)-YEAR($B$2))*12+MONTH(BV4)-MONTH($B$2))</f>
        <v/>
      </c>
      <c r="BW3" s="123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4">
        <f>'MODELO PARA BI'!H1</f>
        <v/>
      </c>
      <c r="E4" s="124">
        <f>'MODELO PARA BI'!I1</f>
        <v/>
      </c>
      <c r="F4" s="124">
        <f>'MODELO PARA BI'!J1</f>
        <v/>
      </c>
      <c r="G4" s="124">
        <f>'MODELO PARA BI'!K1</f>
        <v/>
      </c>
      <c r="H4" s="124">
        <f>'MODELO PARA BI'!L1</f>
        <v/>
      </c>
      <c r="I4" s="124">
        <f>'MODELO PARA BI'!M1</f>
        <v/>
      </c>
      <c r="J4" s="124">
        <f>'MODELO PARA BI'!N1</f>
        <v/>
      </c>
      <c r="K4" s="124">
        <f>'MODELO PARA BI'!O1</f>
        <v/>
      </c>
      <c r="L4" s="124">
        <f>'MODELO PARA BI'!P1</f>
        <v/>
      </c>
      <c r="M4" s="124">
        <f>'MODELO PARA BI'!Q1</f>
        <v/>
      </c>
      <c r="N4" s="124">
        <f>'MODELO PARA BI'!R1</f>
        <v/>
      </c>
      <c r="O4" s="124">
        <f>'MODELO PARA BI'!S1</f>
        <v/>
      </c>
      <c r="P4" s="124">
        <f>'MODELO PARA BI'!T1</f>
        <v/>
      </c>
      <c r="Q4" s="124">
        <f>'MODELO PARA BI'!U1</f>
        <v/>
      </c>
      <c r="R4" s="124">
        <f>'MODELO PARA BI'!V1</f>
        <v/>
      </c>
      <c r="S4" s="124">
        <f>'MODELO PARA BI'!W1</f>
        <v/>
      </c>
      <c r="T4" s="124">
        <f>'MODELO PARA BI'!X1</f>
        <v/>
      </c>
      <c r="U4" s="124">
        <f>'MODELO PARA BI'!Y1</f>
        <v/>
      </c>
      <c r="V4" s="124">
        <f>'MODELO PARA BI'!Z1</f>
        <v/>
      </c>
      <c r="W4" s="124">
        <f>'MODELO PARA BI'!AA1</f>
        <v/>
      </c>
      <c r="X4" s="124">
        <f>'MODELO PARA BI'!AB1</f>
        <v/>
      </c>
      <c r="Y4" s="124">
        <f>'MODELO PARA BI'!AC1</f>
        <v/>
      </c>
      <c r="Z4" s="124">
        <f>'MODELO PARA BI'!AD1</f>
        <v/>
      </c>
      <c r="AA4" s="124">
        <f>'MODELO PARA BI'!AE1</f>
        <v/>
      </c>
      <c r="AB4" s="124">
        <f>'MODELO PARA BI'!AF1</f>
        <v/>
      </c>
      <c r="AC4" s="124">
        <f>'MODELO PARA BI'!AG1</f>
        <v/>
      </c>
      <c r="AD4" s="124">
        <f>'MODELO PARA BI'!AH1</f>
        <v/>
      </c>
      <c r="AE4" s="124">
        <f>'MODELO PARA BI'!AI1</f>
        <v/>
      </c>
      <c r="AF4" s="124">
        <f>'MODELO PARA BI'!AJ1</f>
        <v/>
      </c>
      <c r="AG4" s="124">
        <f>'MODELO PARA BI'!AK1</f>
        <v/>
      </c>
      <c r="AH4" s="124">
        <f>'MODELO PARA BI'!AL1</f>
        <v/>
      </c>
      <c r="AI4" s="124">
        <f>'MODELO PARA BI'!AM1</f>
        <v/>
      </c>
      <c r="AJ4" s="124">
        <f>'MODELO PARA BI'!AN1</f>
        <v/>
      </c>
      <c r="AK4" s="124">
        <f>'MODELO PARA BI'!AO1</f>
        <v/>
      </c>
      <c r="AL4" s="124">
        <f>'MODELO PARA BI'!AP1</f>
        <v/>
      </c>
      <c r="AM4" s="124">
        <f>'MODELO PARA BI'!AQ1</f>
        <v/>
      </c>
      <c r="AN4" s="124">
        <f>'MODELO PARA BI'!AR1</f>
        <v/>
      </c>
      <c r="AO4" s="124">
        <f>'MODELO PARA BI'!AS1</f>
        <v/>
      </c>
      <c r="AP4" s="124">
        <f>'MODELO PARA BI'!AT1</f>
        <v/>
      </c>
      <c r="AQ4" s="124">
        <f>'MODELO PARA BI'!AU1</f>
        <v/>
      </c>
      <c r="AR4" s="124">
        <f>'MODELO PARA BI'!AV1</f>
        <v/>
      </c>
      <c r="AS4" s="124">
        <f>'MODELO PARA BI'!AW1</f>
        <v/>
      </c>
      <c r="AT4" s="124">
        <f>'MODELO PARA BI'!AX1</f>
        <v/>
      </c>
      <c r="AU4" s="124">
        <f>'MODELO PARA BI'!AY1</f>
        <v/>
      </c>
      <c r="AV4" s="124">
        <f>'MODELO PARA BI'!AZ1</f>
        <v/>
      </c>
      <c r="AW4" s="124">
        <f>'MODELO PARA BI'!BA1</f>
        <v/>
      </c>
      <c r="AX4" s="124">
        <f>'MODELO PARA BI'!BB1</f>
        <v/>
      </c>
      <c r="AY4" s="124">
        <f>'MODELO PARA BI'!BC1</f>
        <v/>
      </c>
      <c r="AZ4" s="124">
        <f>'MODELO PARA BI'!BD1</f>
        <v/>
      </c>
      <c r="BA4" s="124">
        <f>'MODELO PARA BI'!BE1</f>
        <v/>
      </c>
      <c r="BB4" s="124">
        <f>'MODELO PARA BI'!BF1</f>
        <v/>
      </c>
      <c r="BC4" s="124">
        <f>'MODELO PARA BI'!BG1</f>
        <v/>
      </c>
      <c r="BD4" s="124">
        <f>'MODELO PARA BI'!BH1</f>
        <v/>
      </c>
      <c r="BE4" s="124">
        <f>'MODELO PARA BI'!BI1</f>
        <v/>
      </c>
      <c r="BF4" s="124">
        <f>'MODELO PARA BI'!BJ1</f>
        <v/>
      </c>
      <c r="BG4" s="124">
        <f>'MODELO PARA BI'!BK1</f>
        <v/>
      </c>
      <c r="BH4" s="124">
        <f>'MODELO PARA BI'!BL1</f>
        <v/>
      </c>
      <c r="BI4" s="124">
        <f>'MODELO PARA BI'!BM1</f>
        <v/>
      </c>
      <c r="BJ4" s="124">
        <f>'MODELO PARA BI'!BN1</f>
        <v/>
      </c>
      <c r="BK4" s="124">
        <f>'MODELO PARA BI'!BO1</f>
        <v/>
      </c>
      <c r="BL4" s="124">
        <f>'MODELO PARA BI'!BP1</f>
        <v/>
      </c>
      <c r="BM4" s="124">
        <f>'MODELO PARA BI'!BQ1</f>
        <v/>
      </c>
      <c r="BN4" s="124">
        <f>'MODELO PARA BI'!BR1</f>
        <v/>
      </c>
      <c r="BO4" s="124">
        <f>'MODELO PARA BI'!BS1</f>
        <v/>
      </c>
      <c r="BP4" s="124">
        <f>'MODELO PARA BI'!BT1</f>
        <v/>
      </c>
      <c r="BQ4" s="124">
        <f>'MODELO PARA BI'!BU1</f>
        <v/>
      </c>
      <c r="BR4" s="124">
        <f>'MODELO PARA BI'!BV1</f>
        <v/>
      </c>
      <c r="BS4" s="124">
        <f>'MODELO PARA BI'!BW1</f>
        <v/>
      </c>
      <c r="BT4" s="124">
        <f>'MODELO PARA BI'!BX1</f>
        <v/>
      </c>
      <c r="BU4" s="124">
        <f>'MODELO PARA BI'!BY1</f>
        <v/>
      </c>
      <c r="BV4" s="124">
        <f>'MODELO PARA BI'!BZ1</f>
        <v/>
      </c>
      <c r="BW4" s="124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5">
        <f>IF(OR($C5="",$B$2="",$D$2=0),0,IF(D$3&lt;0,0,N(INDEX('CURVA PREVISION'!$A$1:$KZ$3000,$C5,10+3*MIN(D$3,$D$2-1)))))</f>
        <v/>
      </c>
      <c r="E5" s="125">
        <f>IF(OR($C5="",$B$2="",$D$2=0),0,IF(E$3&lt;0,0,N(INDEX('CURVA PREVISION'!$A$1:$KZ$3000,$C5,10+3*MIN(E$3,$D$2-1)))))</f>
        <v/>
      </c>
      <c r="F5" s="125">
        <f>IF(OR($C5="",$B$2="",$D$2=0),0,IF(F$3&lt;0,0,N(INDEX('CURVA PREVISION'!$A$1:$KZ$3000,$C5,10+3*MIN(F$3,$D$2-1)))))</f>
        <v/>
      </c>
      <c r="G5" s="125">
        <f>IF(OR($C5="",$B$2="",$D$2=0),0,IF(G$3&lt;0,0,N(INDEX('CURVA PREVISION'!$A$1:$KZ$3000,$C5,10+3*MIN(G$3,$D$2-1)))))</f>
        <v/>
      </c>
      <c r="H5" s="125">
        <f>IF(OR($C5="",$B$2="",$D$2=0),0,IF(H$3&lt;0,0,N(INDEX('CURVA PREVISION'!$A$1:$KZ$3000,$C5,10+3*MIN(H$3,$D$2-1)))))</f>
        <v/>
      </c>
      <c r="I5" s="125">
        <f>IF(OR($C5="",$B$2="",$D$2=0),0,IF(I$3&lt;0,0,N(INDEX('CURVA PREVISION'!$A$1:$KZ$3000,$C5,10+3*MIN(I$3,$D$2-1)))))</f>
        <v/>
      </c>
      <c r="J5" s="125">
        <f>IF(OR($C5="",$B$2="",$D$2=0),0,IF(J$3&lt;0,0,N(INDEX('CURVA PREVISION'!$A$1:$KZ$3000,$C5,10+3*MIN(J$3,$D$2-1)))))</f>
        <v/>
      </c>
      <c r="K5" s="125">
        <f>IF(OR($C5="",$B$2="",$D$2=0),0,IF(K$3&lt;0,0,N(INDEX('CURVA PREVISION'!$A$1:$KZ$3000,$C5,10+3*MIN(K$3,$D$2-1)))))</f>
        <v/>
      </c>
      <c r="L5" s="125">
        <f>IF(OR($C5="",$B$2="",$D$2=0),0,IF(L$3&lt;0,0,N(INDEX('CURVA PREVISION'!$A$1:$KZ$3000,$C5,10+3*MIN(L$3,$D$2-1)))))</f>
        <v/>
      </c>
      <c r="M5" s="125">
        <f>IF(OR($C5="",$B$2="",$D$2=0),0,IF(M$3&lt;0,0,N(INDEX('CURVA PREVISION'!$A$1:$KZ$3000,$C5,10+3*MIN(M$3,$D$2-1)))))</f>
        <v/>
      </c>
      <c r="N5" s="125">
        <f>IF(OR($C5="",$B$2="",$D$2=0),0,IF(N$3&lt;0,0,N(INDEX('CURVA PREVISION'!$A$1:$KZ$3000,$C5,10+3*MIN(N$3,$D$2-1)))))</f>
        <v/>
      </c>
      <c r="O5" s="125">
        <f>IF(OR($C5="",$B$2="",$D$2=0),0,IF(O$3&lt;0,0,N(INDEX('CURVA PREVISION'!$A$1:$KZ$3000,$C5,10+3*MIN(O$3,$D$2-1)))))</f>
        <v/>
      </c>
      <c r="P5" s="125">
        <f>IF(OR($C5="",$B$2="",$D$2=0),0,IF(P$3&lt;0,0,N(INDEX('CURVA PREVISION'!$A$1:$KZ$3000,$C5,10+3*MIN(P$3,$D$2-1)))))</f>
        <v/>
      </c>
      <c r="Q5" s="125">
        <f>IF(OR($C5="",$B$2="",$D$2=0),0,IF(Q$3&lt;0,0,N(INDEX('CURVA PREVISION'!$A$1:$KZ$3000,$C5,10+3*MIN(Q$3,$D$2-1)))))</f>
        <v/>
      </c>
      <c r="R5" s="125">
        <f>IF(OR($C5="",$B$2="",$D$2=0),0,IF(R$3&lt;0,0,N(INDEX('CURVA PREVISION'!$A$1:$KZ$3000,$C5,10+3*MIN(R$3,$D$2-1)))))</f>
        <v/>
      </c>
      <c r="S5" s="125">
        <f>IF(OR($C5="",$B$2="",$D$2=0),0,IF(S$3&lt;0,0,N(INDEX('CURVA PREVISION'!$A$1:$KZ$3000,$C5,10+3*MIN(S$3,$D$2-1)))))</f>
        <v/>
      </c>
      <c r="T5" s="125">
        <f>IF(OR($C5="",$B$2="",$D$2=0),0,IF(T$3&lt;0,0,N(INDEX('CURVA PREVISION'!$A$1:$KZ$3000,$C5,10+3*MIN(T$3,$D$2-1)))))</f>
        <v/>
      </c>
      <c r="U5" s="125">
        <f>IF(OR($C5="",$B$2="",$D$2=0),0,IF(U$3&lt;0,0,N(INDEX('CURVA PREVISION'!$A$1:$KZ$3000,$C5,10+3*MIN(U$3,$D$2-1)))))</f>
        <v/>
      </c>
      <c r="V5" s="125">
        <f>IF(OR($C5="",$B$2="",$D$2=0),0,IF(V$3&lt;0,0,N(INDEX('CURVA PREVISION'!$A$1:$KZ$3000,$C5,10+3*MIN(V$3,$D$2-1)))))</f>
        <v/>
      </c>
      <c r="W5" s="125">
        <f>IF(OR($C5="",$B$2="",$D$2=0),0,IF(W$3&lt;0,0,N(INDEX('CURVA PREVISION'!$A$1:$KZ$3000,$C5,10+3*MIN(W$3,$D$2-1)))))</f>
        <v/>
      </c>
      <c r="X5" s="125">
        <f>IF(OR($C5="",$B$2="",$D$2=0),0,IF(X$3&lt;0,0,N(INDEX('CURVA PREVISION'!$A$1:$KZ$3000,$C5,10+3*MIN(X$3,$D$2-1)))))</f>
        <v/>
      </c>
      <c r="Y5" s="125">
        <f>IF(OR($C5="",$B$2="",$D$2=0),0,IF(Y$3&lt;0,0,N(INDEX('CURVA PREVISION'!$A$1:$KZ$3000,$C5,10+3*MIN(Y$3,$D$2-1)))))</f>
        <v/>
      </c>
      <c r="Z5" s="125">
        <f>IF(OR($C5="",$B$2="",$D$2=0),0,IF(Z$3&lt;0,0,N(INDEX('CURVA PREVISION'!$A$1:$KZ$3000,$C5,10+3*MIN(Z$3,$D$2-1)))))</f>
        <v/>
      </c>
      <c r="AA5" s="125">
        <f>IF(OR($C5="",$B$2="",$D$2=0),0,IF(AA$3&lt;0,0,N(INDEX('CURVA PREVISION'!$A$1:$KZ$3000,$C5,10+3*MIN(AA$3,$D$2-1)))))</f>
        <v/>
      </c>
      <c r="AB5" s="125">
        <f>IF(OR($C5="",$B$2="",$D$2=0),0,IF(AB$3&lt;0,0,N(INDEX('CURVA PREVISION'!$A$1:$KZ$3000,$C5,10+3*MIN(AB$3,$D$2-1)))))</f>
        <v/>
      </c>
      <c r="AC5" s="125">
        <f>IF(OR($C5="",$B$2="",$D$2=0),0,IF(AC$3&lt;0,0,N(INDEX('CURVA PREVISION'!$A$1:$KZ$3000,$C5,10+3*MIN(AC$3,$D$2-1)))))</f>
        <v/>
      </c>
      <c r="AD5" s="125">
        <f>IF(OR($C5="",$B$2="",$D$2=0),0,IF(AD$3&lt;0,0,N(INDEX('CURVA PREVISION'!$A$1:$KZ$3000,$C5,10+3*MIN(AD$3,$D$2-1)))))</f>
        <v/>
      </c>
      <c r="AE5" s="125">
        <f>IF(OR($C5="",$B$2="",$D$2=0),0,IF(AE$3&lt;0,0,N(INDEX('CURVA PREVISION'!$A$1:$KZ$3000,$C5,10+3*MIN(AE$3,$D$2-1)))))</f>
        <v/>
      </c>
      <c r="AF5" s="125">
        <f>IF(OR($C5="",$B$2="",$D$2=0),0,IF(AF$3&lt;0,0,N(INDEX('CURVA PREVISION'!$A$1:$KZ$3000,$C5,10+3*MIN(AF$3,$D$2-1)))))</f>
        <v/>
      </c>
      <c r="AG5" s="125">
        <f>IF(OR($C5="",$B$2="",$D$2=0),0,IF(AG$3&lt;0,0,N(INDEX('CURVA PREVISION'!$A$1:$KZ$3000,$C5,10+3*MIN(AG$3,$D$2-1)))))</f>
        <v/>
      </c>
      <c r="AH5" s="125">
        <f>IF(OR($C5="",$B$2="",$D$2=0),0,IF(AH$3&lt;0,0,N(INDEX('CURVA PREVISION'!$A$1:$KZ$3000,$C5,10+3*MIN(AH$3,$D$2-1)))))</f>
        <v/>
      </c>
      <c r="AI5" s="125">
        <f>IF(OR($C5="",$B$2="",$D$2=0),0,IF(AI$3&lt;0,0,N(INDEX('CURVA PREVISION'!$A$1:$KZ$3000,$C5,10+3*MIN(AI$3,$D$2-1)))))</f>
        <v/>
      </c>
      <c r="AJ5" s="125">
        <f>IF(OR($C5="",$B$2="",$D$2=0),0,IF(AJ$3&lt;0,0,N(INDEX('CURVA PREVISION'!$A$1:$KZ$3000,$C5,10+3*MIN(AJ$3,$D$2-1)))))</f>
        <v/>
      </c>
      <c r="AK5" s="125">
        <f>IF(OR($C5="",$B$2="",$D$2=0),0,IF(AK$3&lt;0,0,N(INDEX('CURVA PREVISION'!$A$1:$KZ$3000,$C5,10+3*MIN(AK$3,$D$2-1)))))</f>
        <v/>
      </c>
      <c r="AL5" s="125">
        <f>IF(OR($C5="",$B$2="",$D$2=0),0,IF(AL$3&lt;0,0,N(INDEX('CURVA PREVISION'!$A$1:$KZ$3000,$C5,10+3*MIN(AL$3,$D$2-1)))))</f>
        <v/>
      </c>
      <c r="AM5" s="125">
        <f>IF(OR($C5="",$B$2="",$D$2=0),0,IF(AM$3&lt;0,0,N(INDEX('CURVA PREVISION'!$A$1:$KZ$3000,$C5,10+3*MIN(AM$3,$D$2-1)))))</f>
        <v/>
      </c>
      <c r="AN5" s="125">
        <f>IF(OR($C5="",$B$2="",$D$2=0),0,IF(AN$3&lt;0,0,N(INDEX('CURVA PREVISION'!$A$1:$KZ$3000,$C5,10+3*MIN(AN$3,$D$2-1)))))</f>
        <v/>
      </c>
      <c r="AO5" s="125">
        <f>IF(OR($C5="",$B$2="",$D$2=0),0,IF(AO$3&lt;0,0,N(INDEX('CURVA PREVISION'!$A$1:$KZ$3000,$C5,10+3*MIN(AO$3,$D$2-1)))))</f>
        <v/>
      </c>
      <c r="AP5" s="125">
        <f>IF(OR($C5="",$B$2="",$D$2=0),0,IF(AP$3&lt;0,0,N(INDEX('CURVA PREVISION'!$A$1:$KZ$3000,$C5,10+3*MIN(AP$3,$D$2-1)))))</f>
        <v/>
      </c>
      <c r="AQ5" s="125">
        <f>IF(OR($C5="",$B$2="",$D$2=0),0,IF(AQ$3&lt;0,0,N(INDEX('CURVA PREVISION'!$A$1:$KZ$3000,$C5,10+3*MIN(AQ$3,$D$2-1)))))</f>
        <v/>
      </c>
      <c r="AR5" s="125">
        <f>IF(OR($C5="",$B$2="",$D$2=0),0,IF(AR$3&lt;0,0,N(INDEX('CURVA PREVISION'!$A$1:$KZ$3000,$C5,10+3*MIN(AR$3,$D$2-1)))))</f>
        <v/>
      </c>
      <c r="AS5" s="125">
        <f>IF(OR($C5="",$B$2="",$D$2=0),0,IF(AS$3&lt;0,0,N(INDEX('CURVA PREVISION'!$A$1:$KZ$3000,$C5,10+3*MIN(AS$3,$D$2-1)))))</f>
        <v/>
      </c>
      <c r="AT5" s="125">
        <f>IF(OR($C5="",$B$2="",$D$2=0),0,IF(AT$3&lt;0,0,N(INDEX('CURVA PREVISION'!$A$1:$KZ$3000,$C5,10+3*MIN(AT$3,$D$2-1)))))</f>
        <v/>
      </c>
      <c r="AU5" s="125">
        <f>IF(OR($C5="",$B$2="",$D$2=0),0,IF(AU$3&lt;0,0,N(INDEX('CURVA PREVISION'!$A$1:$KZ$3000,$C5,10+3*MIN(AU$3,$D$2-1)))))</f>
        <v/>
      </c>
      <c r="AV5" s="125">
        <f>IF(OR($C5="",$B$2="",$D$2=0),0,IF(AV$3&lt;0,0,N(INDEX('CURVA PREVISION'!$A$1:$KZ$3000,$C5,10+3*MIN(AV$3,$D$2-1)))))</f>
        <v/>
      </c>
      <c r="AW5" s="125">
        <f>IF(OR($C5="",$B$2="",$D$2=0),0,IF(AW$3&lt;0,0,N(INDEX('CURVA PREVISION'!$A$1:$KZ$3000,$C5,10+3*MIN(AW$3,$D$2-1)))))</f>
        <v/>
      </c>
      <c r="AX5" s="125">
        <f>IF(OR($C5="",$B$2="",$D$2=0),0,IF(AX$3&lt;0,0,N(INDEX('CURVA PREVISION'!$A$1:$KZ$3000,$C5,10+3*MIN(AX$3,$D$2-1)))))</f>
        <v/>
      </c>
      <c r="AY5" s="125">
        <f>IF(OR($C5="",$B$2="",$D$2=0),0,IF(AY$3&lt;0,0,N(INDEX('CURVA PREVISION'!$A$1:$KZ$3000,$C5,10+3*MIN(AY$3,$D$2-1)))))</f>
        <v/>
      </c>
      <c r="AZ5" s="125">
        <f>IF(OR($C5="",$B$2="",$D$2=0),0,IF(AZ$3&lt;0,0,N(INDEX('CURVA PREVISION'!$A$1:$KZ$3000,$C5,10+3*MIN(AZ$3,$D$2-1)))))</f>
        <v/>
      </c>
      <c r="BA5" s="125">
        <f>IF(OR($C5="",$B$2="",$D$2=0),0,IF(BA$3&lt;0,0,N(INDEX('CURVA PREVISION'!$A$1:$KZ$3000,$C5,10+3*MIN(BA$3,$D$2-1)))))</f>
        <v/>
      </c>
      <c r="BB5" s="125">
        <f>IF(OR($C5="",$B$2="",$D$2=0),0,IF(BB$3&lt;0,0,N(INDEX('CURVA PREVISION'!$A$1:$KZ$3000,$C5,10+3*MIN(BB$3,$D$2-1)))))</f>
        <v/>
      </c>
      <c r="BC5" s="125">
        <f>IF(OR($C5="",$B$2="",$D$2=0),0,IF(BC$3&lt;0,0,N(INDEX('CURVA PREVISION'!$A$1:$KZ$3000,$C5,10+3*MIN(BC$3,$D$2-1)))))</f>
        <v/>
      </c>
      <c r="BD5" s="125">
        <f>IF(OR($C5="",$B$2="",$D$2=0),0,IF(BD$3&lt;0,0,N(INDEX('CURVA PREVISION'!$A$1:$KZ$3000,$C5,10+3*MIN(BD$3,$D$2-1)))))</f>
        <v/>
      </c>
      <c r="BE5" s="125">
        <f>IF(OR($C5="",$B$2="",$D$2=0),0,IF(BE$3&lt;0,0,N(INDEX('CURVA PREVISION'!$A$1:$KZ$3000,$C5,10+3*MIN(BE$3,$D$2-1)))))</f>
        <v/>
      </c>
      <c r="BF5" s="125">
        <f>IF(OR($C5="",$B$2="",$D$2=0),0,IF(BF$3&lt;0,0,N(INDEX('CURVA PREVISION'!$A$1:$KZ$3000,$C5,10+3*MIN(BF$3,$D$2-1)))))</f>
        <v/>
      </c>
      <c r="BG5" s="125">
        <f>IF(OR($C5="",$B$2="",$D$2=0),0,IF(BG$3&lt;0,0,N(INDEX('CURVA PREVISION'!$A$1:$KZ$3000,$C5,10+3*MIN(BG$3,$D$2-1)))))</f>
        <v/>
      </c>
      <c r="BH5" s="125">
        <f>IF(OR($C5="",$B$2="",$D$2=0),0,IF(BH$3&lt;0,0,N(INDEX('CURVA PREVISION'!$A$1:$KZ$3000,$C5,10+3*MIN(BH$3,$D$2-1)))))</f>
        <v/>
      </c>
      <c r="BI5" s="125">
        <f>IF(OR($C5="",$B$2="",$D$2=0),0,IF(BI$3&lt;0,0,N(INDEX('CURVA PREVISION'!$A$1:$KZ$3000,$C5,10+3*MIN(BI$3,$D$2-1)))))</f>
        <v/>
      </c>
      <c r="BJ5" s="125">
        <f>IF(OR($C5="",$B$2="",$D$2=0),0,IF(BJ$3&lt;0,0,N(INDEX('CURVA PREVISION'!$A$1:$KZ$3000,$C5,10+3*MIN(BJ$3,$D$2-1)))))</f>
        <v/>
      </c>
      <c r="BK5" s="125">
        <f>IF(OR($C5="",$B$2="",$D$2=0),0,IF(BK$3&lt;0,0,N(INDEX('CURVA PREVISION'!$A$1:$KZ$3000,$C5,10+3*MIN(BK$3,$D$2-1)))))</f>
        <v/>
      </c>
      <c r="BL5" s="125">
        <f>IF(OR($C5="",$B$2="",$D$2=0),0,IF(BL$3&lt;0,0,N(INDEX('CURVA PREVISION'!$A$1:$KZ$3000,$C5,10+3*MIN(BL$3,$D$2-1)))))</f>
        <v/>
      </c>
      <c r="BM5" s="125">
        <f>IF(OR($C5="",$B$2="",$D$2=0),0,IF(BM$3&lt;0,0,N(INDEX('CURVA PREVISION'!$A$1:$KZ$3000,$C5,10+3*MIN(BM$3,$D$2-1)))))</f>
        <v/>
      </c>
      <c r="BN5" s="125">
        <f>IF(OR($C5="",$B$2="",$D$2=0),0,IF(BN$3&lt;0,0,N(INDEX('CURVA PREVISION'!$A$1:$KZ$3000,$C5,10+3*MIN(BN$3,$D$2-1)))))</f>
        <v/>
      </c>
      <c r="BO5" s="125">
        <f>IF(OR($C5="",$B$2="",$D$2=0),0,IF(BO$3&lt;0,0,N(INDEX('CURVA PREVISION'!$A$1:$KZ$3000,$C5,10+3*MIN(BO$3,$D$2-1)))))</f>
        <v/>
      </c>
      <c r="BP5" s="125">
        <f>IF(OR($C5="",$B$2="",$D$2=0),0,IF(BP$3&lt;0,0,N(INDEX('CURVA PREVISION'!$A$1:$KZ$3000,$C5,10+3*MIN(BP$3,$D$2-1)))))</f>
        <v/>
      </c>
      <c r="BQ5" s="125">
        <f>IF(OR($C5="",$B$2="",$D$2=0),0,IF(BQ$3&lt;0,0,N(INDEX('CURVA PREVISION'!$A$1:$KZ$3000,$C5,10+3*MIN(BQ$3,$D$2-1)))))</f>
        <v/>
      </c>
      <c r="BR5" s="125">
        <f>IF(OR($C5="",$B$2="",$D$2=0),0,IF(BR$3&lt;0,0,N(INDEX('CURVA PREVISION'!$A$1:$KZ$3000,$C5,10+3*MIN(BR$3,$D$2-1)))))</f>
        <v/>
      </c>
      <c r="BS5" s="125">
        <f>IF(OR($C5="",$B$2="",$D$2=0),0,IF(BS$3&lt;0,0,N(INDEX('CURVA PREVISION'!$A$1:$KZ$3000,$C5,10+3*MIN(BS$3,$D$2-1)))))</f>
        <v/>
      </c>
      <c r="BT5" s="125">
        <f>IF(OR($C5="",$B$2="",$D$2=0),0,IF(BT$3&lt;0,0,N(INDEX('CURVA PREVISION'!$A$1:$KZ$3000,$C5,10+3*MIN(BT$3,$D$2-1)))))</f>
        <v/>
      </c>
      <c r="BU5" s="125">
        <f>IF(OR($C5="",$B$2="",$D$2=0),0,IF(BU$3&lt;0,0,N(INDEX('CURVA PREVISION'!$A$1:$KZ$3000,$C5,10+3*MIN(BU$3,$D$2-1)))))</f>
        <v/>
      </c>
      <c r="BV5" s="125">
        <f>IF(OR($C5="",$B$2="",$D$2=0),0,IF(BV$3&lt;0,0,N(INDEX('CURVA PREVISION'!$A$1:$KZ$3000,$C5,10+3*MIN(BV$3,$D$2-1)))))</f>
        <v/>
      </c>
      <c r="BW5" s="125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5">
        <f>IF(OR($C6="",$B$2="",$D$2=0),0,IF(D$3&lt;0,0,N(INDEX('CURVA PREVISION'!$A$1:$KZ$3000,$C6,10+3*MIN(D$3,$D$2-1)))))</f>
        <v/>
      </c>
      <c r="E6" s="125">
        <f>IF(OR($C6="",$B$2="",$D$2=0),0,IF(E$3&lt;0,0,N(INDEX('CURVA PREVISION'!$A$1:$KZ$3000,$C6,10+3*MIN(E$3,$D$2-1)))))</f>
        <v/>
      </c>
      <c r="F6" s="125">
        <f>IF(OR($C6="",$B$2="",$D$2=0),0,IF(F$3&lt;0,0,N(INDEX('CURVA PREVISION'!$A$1:$KZ$3000,$C6,10+3*MIN(F$3,$D$2-1)))))</f>
        <v/>
      </c>
      <c r="G6" s="125">
        <f>IF(OR($C6="",$B$2="",$D$2=0),0,IF(G$3&lt;0,0,N(INDEX('CURVA PREVISION'!$A$1:$KZ$3000,$C6,10+3*MIN(G$3,$D$2-1)))))</f>
        <v/>
      </c>
      <c r="H6" s="125">
        <f>IF(OR($C6="",$B$2="",$D$2=0),0,IF(H$3&lt;0,0,N(INDEX('CURVA PREVISION'!$A$1:$KZ$3000,$C6,10+3*MIN(H$3,$D$2-1)))))</f>
        <v/>
      </c>
      <c r="I6" s="125">
        <f>IF(OR($C6="",$B$2="",$D$2=0),0,IF(I$3&lt;0,0,N(INDEX('CURVA PREVISION'!$A$1:$KZ$3000,$C6,10+3*MIN(I$3,$D$2-1)))))</f>
        <v/>
      </c>
      <c r="J6" s="125">
        <f>IF(OR($C6="",$B$2="",$D$2=0),0,IF(J$3&lt;0,0,N(INDEX('CURVA PREVISION'!$A$1:$KZ$3000,$C6,10+3*MIN(J$3,$D$2-1)))))</f>
        <v/>
      </c>
      <c r="K6" s="125">
        <f>IF(OR($C6="",$B$2="",$D$2=0),0,IF(K$3&lt;0,0,N(INDEX('CURVA PREVISION'!$A$1:$KZ$3000,$C6,10+3*MIN(K$3,$D$2-1)))))</f>
        <v/>
      </c>
      <c r="L6" s="125">
        <f>IF(OR($C6="",$B$2="",$D$2=0),0,IF(L$3&lt;0,0,N(INDEX('CURVA PREVISION'!$A$1:$KZ$3000,$C6,10+3*MIN(L$3,$D$2-1)))))</f>
        <v/>
      </c>
      <c r="M6" s="125">
        <f>IF(OR($C6="",$B$2="",$D$2=0),0,IF(M$3&lt;0,0,N(INDEX('CURVA PREVISION'!$A$1:$KZ$3000,$C6,10+3*MIN(M$3,$D$2-1)))))</f>
        <v/>
      </c>
      <c r="N6" s="125">
        <f>IF(OR($C6="",$B$2="",$D$2=0),0,IF(N$3&lt;0,0,N(INDEX('CURVA PREVISION'!$A$1:$KZ$3000,$C6,10+3*MIN(N$3,$D$2-1)))))</f>
        <v/>
      </c>
      <c r="O6" s="125">
        <f>IF(OR($C6="",$B$2="",$D$2=0),0,IF(O$3&lt;0,0,N(INDEX('CURVA PREVISION'!$A$1:$KZ$3000,$C6,10+3*MIN(O$3,$D$2-1)))))</f>
        <v/>
      </c>
      <c r="P6" s="125">
        <f>IF(OR($C6="",$B$2="",$D$2=0),0,IF(P$3&lt;0,0,N(INDEX('CURVA PREVISION'!$A$1:$KZ$3000,$C6,10+3*MIN(P$3,$D$2-1)))))</f>
        <v/>
      </c>
      <c r="Q6" s="125">
        <f>IF(OR($C6="",$B$2="",$D$2=0),0,IF(Q$3&lt;0,0,N(INDEX('CURVA PREVISION'!$A$1:$KZ$3000,$C6,10+3*MIN(Q$3,$D$2-1)))))</f>
        <v/>
      </c>
      <c r="R6" s="125">
        <f>IF(OR($C6="",$B$2="",$D$2=0),0,IF(R$3&lt;0,0,N(INDEX('CURVA PREVISION'!$A$1:$KZ$3000,$C6,10+3*MIN(R$3,$D$2-1)))))</f>
        <v/>
      </c>
      <c r="S6" s="125">
        <f>IF(OR($C6="",$B$2="",$D$2=0),0,IF(S$3&lt;0,0,N(INDEX('CURVA PREVISION'!$A$1:$KZ$3000,$C6,10+3*MIN(S$3,$D$2-1)))))</f>
        <v/>
      </c>
      <c r="T6" s="125">
        <f>IF(OR($C6="",$B$2="",$D$2=0),0,IF(T$3&lt;0,0,N(INDEX('CURVA PREVISION'!$A$1:$KZ$3000,$C6,10+3*MIN(T$3,$D$2-1)))))</f>
        <v/>
      </c>
      <c r="U6" s="125">
        <f>IF(OR($C6="",$B$2="",$D$2=0),0,IF(U$3&lt;0,0,N(INDEX('CURVA PREVISION'!$A$1:$KZ$3000,$C6,10+3*MIN(U$3,$D$2-1)))))</f>
        <v/>
      </c>
      <c r="V6" s="125">
        <f>IF(OR($C6="",$B$2="",$D$2=0),0,IF(V$3&lt;0,0,N(INDEX('CURVA PREVISION'!$A$1:$KZ$3000,$C6,10+3*MIN(V$3,$D$2-1)))))</f>
        <v/>
      </c>
      <c r="W6" s="125">
        <f>IF(OR($C6="",$B$2="",$D$2=0),0,IF(W$3&lt;0,0,N(INDEX('CURVA PREVISION'!$A$1:$KZ$3000,$C6,10+3*MIN(W$3,$D$2-1)))))</f>
        <v/>
      </c>
      <c r="X6" s="125">
        <f>IF(OR($C6="",$B$2="",$D$2=0),0,IF(X$3&lt;0,0,N(INDEX('CURVA PREVISION'!$A$1:$KZ$3000,$C6,10+3*MIN(X$3,$D$2-1)))))</f>
        <v/>
      </c>
      <c r="Y6" s="125">
        <f>IF(OR($C6="",$B$2="",$D$2=0),0,IF(Y$3&lt;0,0,N(INDEX('CURVA PREVISION'!$A$1:$KZ$3000,$C6,10+3*MIN(Y$3,$D$2-1)))))</f>
        <v/>
      </c>
      <c r="Z6" s="125">
        <f>IF(OR($C6="",$B$2="",$D$2=0),0,IF(Z$3&lt;0,0,N(INDEX('CURVA PREVISION'!$A$1:$KZ$3000,$C6,10+3*MIN(Z$3,$D$2-1)))))</f>
        <v/>
      </c>
      <c r="AA6" s="125">
        <f>IF(OR($C6="",$B$2="",$D$2=0),0,IF(AA$3&lt;0,0,N(INDEX('CURVA PREVISION'!$A$1:$KZ$3000,$C6,10+3*MIN(AA$3,$D$2-1)))))</f>
        <v/>
      </c>
      <c r="AB6" s="125">
        <f>IF(OR($C6="",$B$2="",$D$2=0),0,IF(AB$3&lt;0,0,N(INDEX('CURVA PREVISION'!$A$1:$KZ$3000,$C6,10+3*MIN(AB$3,$D$2-1)))))</f>
        <v/>
      </c>
      <c r="AC6" s="125">
        <f>IF(OR($C6="",$B$2="",$D$2=0),0,IF(AC$3&lt;0,0,N(INDEX('CURVA PREVISION'!$A$1:$KZ$3000,$C6,10+3*MIN(AC$3,$D$2-1)))))</f>
        <v/>
      </c>
      <c r="AD6" s="125">
        <f>IF(OR($C6="",$B$2="",$D$2=0),0,IF(AD$3&lt;0,0,N(INDEX('CURVA PREVISION'!$A$1:$KZ$3000,$C6,10+3*MIN(AD$3,$D$2-1)))))</f>
        <v/>
      </c>
      <c r="AE6" s="125">
        <f>IF(OR($C6="",$B$2="",$D$2=0),0,IF(AE$3&lt;0,0,N(INDEX('CURVA PREVISION'!$A$1:$KZ$3000,$C6,10+3*MIN(AE$3,$D$2-1)))))</f>
        <v/>
      </c>
      <c r="AF6" s="125">
        <f>IF(OR($C6="",$B$2="",$D$2=0),0,IF(AF$3&lt;0,0,N(INDEX('CURVA PREVISION'!$A$1:$KZ$3000,$C6,10+3*MIN(AF$3,$D$2-1)))))</f>
        <v/>
      </c>
      <c r="AG6" s="125">
        <f>IF(OR($C6="",$B$2="",$D$2=0),0,IF(AG$3&lt;0,0,N(INDEX('CURVA PREVISION'!$A$1:$KZ$3000,$C6,10+3*MIN(AG$3,$D$2-1)))))</f>
        <v/>
      </c>
      <c r="AH6" s="125">
        <f>IF(OR($C6="",$B$2="",$D$2=0),0,IF(AH$3&lt;0,0,N(INDEX('CURVA PREVISION'!$A$1:$KZ$3000,$C6,10+3*MIN(AH$3,$D$2-1)))))</f>
        <v/>
      </c>
      <c r="AI6" s="125">
        <f>IF(OR($C6="",$B$2="",$D$2=0),0,IF(AI$3&lt;0,0,N(INDEX('CURVA PREVISION'!$A$1:$KZ$3000,$C6,10+3*MIN(AI$3,$D$2-1)))))</f>
        <v/>
      </c>
      <c r="AJ6" s="125">
        <f>IF(OR($C6="",$B$2="",$D$2=0),0,IF(AJ$3&lt;0,0,N(INDEX('CURVA PREVISION'!$A$1:$KZ$3000,$C6,10+3*MIN(AJ$3,$D$2-1)))))</f>
        <v/>
      </c>
      <c r="AK6" s="125">
        <f>IF(OR($C6="",$B$2="",$D$2=0),0,IF(AK$3&lt;0,0,N(INDEX('CURVA PREVISION'!$A$1:$KZ$3000,$C6,10+3*MIN(AK$3,$D$2-1)))))</f>
        <v/>
      </c>
      <c r="AL6" s="125">
        <f>IF(OR($C6="",$B$2="",$D$2=0),0,IF(AL$3&lt;0,0,N(INDEX('CURVA PREVISION'!$A$1:$KZ$3000,$C6,10+3*MIN(AL$3,$D$2-1)))))</f>
        <v/>
      </c>
      <c r="AM6" s="125">
        <f>IF(OR($C6="",$B$2="",$D$2=0),0,IF(AM$3&lt;0,0,N(INDEX('CURVA PREVISION'!$A$1:$KZ$3000,$C6,10+3*MIN(AM$3,$D$2-1)))))</f>
        <v/>
      </c>
      <c r="AN6" s="125">
        <f>IF(OR($C6="",$B$2="",$D$2=0),0,IF(AN$3&lt;0,0,N(INDEX('CURVA PREVISION'!$A$1:$KZ$3000,$C6,10+3*MIN(AN$3,$D$2-1)))))</f>
        <v/>
      </c>
      <c r="AO6" s="125">
        <f>IF(OR($C6="",$B$2="",$D$2=0),0,IF(AO$3&lt;0,0,N(INDEX('CURVA PREVISION'!$A$1:$KZ$3000,$C6,10+3*MIN(AO$3,$D$2-1)))))</f>
        <v/>
      </c>
      <c r="AP6" s="125">
        <f>IF(OR($C6="",$B$2="",$D$2=0),0,IF(AP$3&lt;0,0,N(INDEX('CURVA PREVISION'!$A$1:$KZ$3000,$C6,10+3*MIN(AP$3,$D$2-1)))))</f>
        <v/>
      </c>
      <c r="AQ6" s="125">
        <f>IF(OR($C6="",$B$2="",$D$2=0),0,IF(AQ$3&lt;0,0,N(INDEX('CURVA PREVISION'!$A$1:$KZ$3000,$C6,10+3*MIN(AQ$3,$D$2-1)))))</f>
        <v/>
      </c>
      <c r="AR6" s="125">
        <f>IF(OR($C6="",$B$2="",$D$2=0),0,IF(AR$3&lt;0,0,N(INDEX('CURVA PREVISION'!$A$1:$KZ$3000,$C6,10+3*MIN(AR$3,$D$2-1)))))</f>
        <v/>
      </c>
      <c r="AS6" s="125">
        <f>IF(OR($C6="",$B$2="",$D$2=0),0,IF(AS$3&lt;0,0,N(INDEX('CURVA PREVISION'!$A$1:$KZ$3000,$C6,10+3*MIN(AS$3,$D$2-1)))))</f>
        <v/>
      </c>
      <c r="AT6" s="125">
        <f>IF(OR($C6="",$B$2="",$D$2=0),0,IF(AT$3&lt;0,0,N(INDEX('CURVA PREVISION'!$A$1:$KZ$3000,$C6,10+3*MIN(AT$3,$D$2-1)))))</f>
        <v/>
      </c>
      <c r="AU6" s="125">
        <f>IF(OR($C6="",$B$2="",$D$2=0),0,IF(AU$3&lt;0,0,N(INDEX('CURVA PREVISION'!$A$1:$KZ$3000,$C6,10+3*MIN(AU$3,$D$2-1)))))</f>
        <v/>
      </c>
      <c r="AV6" s="125">
        <f>IF(OR($C6="",$B$2="",$D$2=0),0,IF(AV$3&lt;0,0,N(INDEX('CURVA PREVISION'!$A$1:$KZ$3000,$C6,10+3*MIN(AV$3,$D$2-1)))))</f>
        <v/>
      </c>
      <c r="AW6" s="125">
        <f>IF(OR($C6="",$B$2="",$D$2=0),0,IF(AW$3&lt;0,0,N(INDEX('CURVA PREVISION'!$A$1:$KZ$3000,$C6,10+3*MIN(AW$3,$D$2-1)))))</f>
        <v/>
      </c>
      <c r="AX6" s="125">
        <f>IF(OR($C6="",$B$2="",$D$2=0),0,IF(AX$3&lt;0,0,N(INDEX('CURVA PREVISION'!$A$1:$KZ$3000,$C6,10+3*MIN(AX$3,$D$2-1)))))</f>
        <v/>
      </c>
      <c r="AY6" s="125">
        <f>IF(OR($C6="",$B$2="",$D$2=0),0,IF(AY$3&lt;0,0,N(INDEX('CURVA PREVISION'!$A$1:$KZ$3000,$C6,10+3*MIN(AY$3,$D$2-1)))))</f>
        <v/>
      </c>
      <c r="AZ6" s="125">
        <f>IF(OR($C6="",$B$2="",$D$2=0),0,IF(AZ$3&lt;0,0,N(INDEX('CURVA PREVISION'!$A$1:$KZ$3000,$C6,10+3*MIN(AZ$3,$D$2-1)))))</f>
        <v/>
      </c>
      <c r="BA6" s="125">
        <f>IF(OR($C6="",$B$2="",$D$2=0),0,IF(BA$3&lt;0,0,N(INDEX('CURVA PREVISION'!$A$1:$KZ$3000,$C6,10+3*MIN(BA$3,$D$2-1)))))</f>
        <v/>
      </c>
      <c r="BB6" s="125">
        <f>IF(OR($C6="",$B$2="",$D$2=0),0,IF(BB$3&lt;0,0,N(INDEX('CURVA PREVISION'!$A$1:$KZ$3000,$C6,10+3*MIN(BB$3,$D$2-1)))))</f>
        <v/>
      </c>
      <c r="BC6" s="125">
        <f>IF(OR($C6="",$B$2="",$D$2=0),0,IF(BC$3&lt;0,0,N(INDEX('CURVA PREVISION'!$A$1:$KZ$3000,$C6,10+3*MIN(BC$3,$D$2-1)))))</f>
        <v/>
      </c>
      <c r="BD6" s="125">
        <f>IF(OR($C6="",$B$2="",$D$2=0),0,IF(BD$3&lt;0,0,N(INDEX('CURVA PREVISION'!$A$1:$KZ$3000,$C6,10+3*MIN(BD$3,$D$2-1)))))</f>
        <v/>
      </c>
      <c r="BE6" s="125">
        <f>IF(OR($C6="",$B$2="",$D$2=0),0,IF(BE$3&lt;0,0,N(INDEX('CURVA PREVISION'!$A$1:$KZ$3000,$C6,10+3*MIN(BE$3,$D$2-1)))))</f>
        <v/>
      </c>
      <c r="BF6" s="125">
        <f>IF(OR($C6="",$B$2="",$D$2=0),0,IF(BF$3&lt;0,0,N(INDEX('CURVA PREVISION'!$A$1:$KZ$3000,$C6,10+3*MIN(BF$3,$D$2-1)))))</f>
        <v/>
      </c>
      <c r="BG6" s="125">
        <f>IF(OR($C6="",$B$2="",$D$2=0),0,IF(BG$3&lt;0,0,N(INDEX('CURVA PREVISION'!$A$1:$KZ$3000,$C6,10+3*MIN(BG$3,$D$2-1)))))</f>
        <v/>
      </c>
      <c r="BH6" s="125">
        <f>IF(OR($C6="",$B$2="",$D$2=0),0,IF(BH$3&lt;0,0,N(INDEX('CURVA PREVISION'!$A$1:$KZ$3000,$C6,10+3*MIN(BH$3,$D$2-1)))))</f>
        <v/>
      </c>
      <c r="BI6" s="125">
        <f>IF(OR($C6="",$B$2="",$D$2=0),0,IF(BI$3&lt;0,0,N(INDEX('CURVA PREVISION'!$A$1:$KZ$3000,$C6,10+3*MIN(BI$3,$D$2-1)))))</f>
        <v/>
      </c>
      <c r="BJ6" s="125">
        <f>IF(OR($C6="",$B$2="",$D$2=0),0,IF(BJ$3&lt;0,0,N(INDEX('CURVA PREVISION'!$A$1:$KZ$3000,$C6,10+3*MIN(BJ$3,$D$2-1)))))</f>
        <v/>
      </c>
      <c r="BK6" s="125">
        <f>IF(OR($C6="",$B$2="",$D$2=0),0,IF(BK$3&lt;0,0,N(INDEX('CURVA PREVISION'!$A$1:$KZ$3000,$C6,10+3*MIN(BK$3,$D$2-1)))))</f>
        <v/>
      </c>
      <c r="BL6" s="125">
        <f>IF(OR($C6="",$B$2="",$D$2=0),0,IF(BL$3&lt;0,0,N(INDEX('CURVA PREVISION'!$A$1:$KZ$3000,$C6,10+3*MIN(BL$3,$D$2-1)))))</f>
        <v/>
      </c>
      <c r="BM6" s="125">
        <f>IF(OR($C6="",$B$2="",$D$2=0),0,IF(BM$3&lt;0,0,N(INDEX('CURVA PREVISION'!$A$1:$KZ$3000,$C6,10+3*MIN(BM$3,$D$2-1)))))</f>
        <v/>
      </c>
      <c r="BN6" s="125">
        <f>IF(OR($C6="",$B$2="",$D$2=0),0,IF(BN$3&lt;0,0,N(INDEX('CURVA PREVISION'!$A$1:$KZ$3000,$C6,10+3*MIN(BN$3,$D$2-1)))))</f>
        <v/>
      </c>
      <c r="BO6" s="125">
        <f>IF(OR($C6="",$B$2="",$D$2=0),0,IF(BO$3&lt;0,0,N(INDEX('CURVA PREVISION'!$A$1:$KZ$3000,$C6,10+3*MIN(BO$3,$D$2-1)))))</f>
        <v/>
      </c>
      <c r="BP6" s="125">
        <f>IF(OR($C6="",$B$2="",$D$2=0),0,IF(BP$3&lt;0,0,N(INDEX('CURVA PREVISION'!$A$1:$KZ$3000,$C6,10+3*MIN(BP$3,$D$2-1)))))</f>
        <v/>
      </c>
      <c r="BQ6" s="125">
        <f>IF(OR($C6="",$B$2="",$D$2=0),0,IF(BQ$3&lt;0,0,N(INDEX('CURVA PREVISION'!$A$1:$KZ$3000,$C6,10+3*MIN(BQ$3,$D$2-1)))))</f>
        <v/>
      </c>
      <c r="BR6" s="125">
        <f>IF(OR($C6="",$B$2="",$D$2=0),0,IF(BR$3&lt;0,0,N(INDEX('CURVA PREVISION'!$A$1:$KZ$3000,$C6,10+3*MIN(BR$3,$D$2-1)))))</f>
        <v/>
      </c>
      <c r="BS6" s="125">
        <f>IF(OR($C6="",$B$2="",$D$2=0),0,IF(BS$3&lt;0,0,N(INDEX('CURVA PREVISION'!$A$1:$KZ$3000,$C6,10+3*MIN(BS$3,$D$2-1)))))</f>
        <v/>
      </c>
      <c r="BT6" s="125">
        <f>IF(OR($C6="",$B$2="",$D$2=0),0,IF(BT$3&lt;0,0,N(INDEX('CURVA PREVISION'!$A$1:$KZ$3000,$C6,10+3*MIN(BT$3,$D$2-1)))))</f>
        <v/>
      </c>
      <c r="BU6" s="125">
        <f>IF(OR($C6="",$B$2="",$D$2=0),0,IF(BU$3&lt;0,0,N(INDEX('CURVA PREVISION'!$A$1:$KZ$3000,$C6,10+3*MIN(BU$3,$D$2-1)))))</f>
        <v/>
      </c>
      <c r="BV6" s="125">
        <f>IF(OR($C6="",$B$2="",$D$2=0),0,IF(BV$3&lt;0,0,N(INDEX('CURVA PREVISION'!$A$1:$KZ$3000,$C6,10+3*MIN(BV$3,$D$2-1)))))</f>
        <v/>
      </c>
      <c r="BW6" s="125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5">
        <f>IF(OR($C7="",$B$2="",$D$2=0),0,IF(D$3&lt;0,0,N(INDEX('CURVA PREVISION'!$A$1:$KZ$3000,$C7,10+3*MIN(D$3,$D$2-1)))))</f>
        <v/>
      </c>
      <c r="E7" s="125">
        <f>IF(OR($C7="",$B$2="",$D$2=0),0,IF(E$3&lt;0,0,N(INDEX('CURVA PREVISION'!$A$1:$KZ$3000,$C7,10+3*MIN(E$3,$D$2-1)))))</f>
        <v/>
      </c>
      <c r="F7" s="125">
        <f>IF(OR($C7="",$B$2="",$D$2=0),0,IF(F$3&lt;0,0,N(INDEX('CURVA PREVISION'!$A$1:$KZ$3000,$C7,10+3*MIN(F$3,$D$2-1)))))</f>
        <v/>
      </c>
      <c r="G7" s="125">
        <f>IF(OR($C7="",$B$2="",$D$2=0),0,IF(G$3&lt;0,0,N(INDEX('CURVA PREVISION'!$A$1:$KZ$3000,$C7,10+3*MIN(G$3,$D$2-1)))))</f>
        <v/>
      </c>
      <c r="H7" s="125">
        <f>IF(OR($C7="",$B$2="",$D$2=0),0,IF(H$3&lt;0,0,N(INDEX('CURVA PREVISION'!$A$1:$KZ$3000,$C7,10+3*MIN(H$3,$D$2-1)))))</f>
        <v/>
      </c>
      <c r="I7" s="125">
        <f>IF(OR($C7="",$B$2="",$D$2=0),0,IF(I$3&lt;0,0,N(INDEX('CURVA PREVISION'!$A$1:$KZ$3000,$C7,10+3*MIN(I$3,$D$2-1)))))</f>
        <v/>
      </c>
      <c r="J7" s="125">
        <f>IF(OR($C7="",$B$2="",$D$2=0),0,IF(J$3&lt;0,0,N(INDEX('CURVA PREVISION'!$A$1:$KZ$3000,$C7,10+3*MIN(J$3,$D$2-1)))))</f>
        <v/>
      </c>
      <c r="K7" s="125">
        <f>IF(OR($C7="",$B$2="",$D$2=0),0,IF(K$3&lt;0,0,N(INDEX('CURVA PREVISION'!$A$1:$KZ$3000,$C7,10+3*MIN(K$3,$D$2-1)))))</f>
        <v/>
      </c>
      <c r="L7" s="125">
        <f>IF(OR($C7="",$B$2="",$D$2=0),0,IF(L$3&lt;0,0,N(INDEX('CURVA PREVISION'!$A$1:$KZ$3000,$C7,10+3*MIN(L$3,$D$2-1)))))</f>
        <v/>
      </c>
      <c r="M7" s="125">
        <f>IF(OR($C7="",$B$2="",$D$2=0),0,IF(M$3&lt;0,0,N(INDEX('CURVA PREVISION'!$A$1:$KZ$3000,$C7,10+3*MIN(M$3,$D$2-1)))))</f>
        <v/>
      </c>
      <c r="N7" s="125">
        <f>IF(OR($C7="",$B$2="",$D$2=0),0,IF(N$3&lt;0,0,N(INDEX('CURVA PREVISION'!$A$1:$KZ$3000,$C7,10+3*MIN(N$3,$D$2-1)))))</f>
        <v/>
      </c>
      <c r="O7" s="125">
        <f>IF(OR($C7="",$B$2="",$D$2=0),0,IF(O$3&lt;0,0,N(INDEX('CURVA PREVISION'!$A$1:$KZ$3000,$C7,10+3*MIN(O$3,$D$2-1)))))</f>
        <v/>
      </c>
      <c r="P7" s="125">
        <f>IF(OR($C7="",$B$2="",$D$2=0),0,IF(P$3&lt;0,0,N(INDEX('CURVA PREVISION'!$A$1:$KZ$3000,$C7,10+3*MIN(P$3,$D$2-1)))))</f>
        <v/>
      </c>
      <c r="Q7" s="125">
        <f>IF(OR($C7="",$B$2="",$D$2=0),0,IF(Q$3&lt;0,0,N(INDEX('CURVA PREVISION'!$A$1:$KZ$3000,$C7,10+3*MIN(Q$3,$D$2-1)))))</f>
        <v/>
      </c>
      <c r="R7" s="125">
        <f>IF(OR($C7="",$B$2="",$D$2=0),0,IF(R$3&lt;0,0,N(INDEX('CURVA PREVISION'!$A$1:$KZ$3000,$C7,10+3*MIN(R$3,$D$2-1)))))</f>
        <v/>
      </c>
      <c r="S7" s="125">
        <f>IF(OR($C7="",$B$2="",$D$2=0),0,IF(S$3&lt;0,0,N(INDEX('CURVA PREVISION'!$A$1:$KZ$3000,$C7,10+3*MIN(S$3,$D$2-1)))))</f>
        <v/>
      </c>
      <c r="T7" s="125">
        <f>IF(OR($C7="",$B$2="",$D$2=0),0,IF(T$3&lt;0,0,N(INDEX('CURVA PREVISION'!$A$1:$KZ$3000,$C7,10+3*MIN(T$3,$D$2-1)))))</f>
        <v/>
      </c>
      <c r="U7" s="125">
        <f>IF(OR($C7="",$B$2="",$D$2=0),0,IF(U$3&lt;0,0,N(INDEX('CURVA PREVISION'!$A$1:$KZ$3000,$C7,10+3*MIN(U$3,$D$2-1)))))</f>
        <v/>
      </c>
      <c r="V7" s="125">
        <f>IF(OR($C7="",$B$2="",$D$2=0),0,IF(V$3&lt;0,0,N(INDEX('CURVA PREVISION'!$A$1:$KZ$3000,$C7,10+3*MIN(V$3,$D$2-1)))))</f>
        <v/>
      </c>
      <c r="W7" s="125">
        <f>IF(OR($C7="",$B$2="",$D$2=0),0,IF(W$3&lt;0,0,N(INDEX('CURVA PREVISION'!$A$1:$KZ$3000,$C7,10+3*MIN(W$3,$D$2-1)))))</f>
        <v/>
      </c>
      <c r="X7" s="125">
        <f>IF(OR($C7="",$B$2="",$D$2=0),0,IF(X$3&lt;0,0,N(INDEX('CURVA PREVISION'!$A$1:$KZ$3000,$C7,10+3*MIN(X$3,$D$2-1)))))</f>
        <v/>
      </c>
      <c r="Y7" s="125">
        <f>IF(OR($C7="",$B$2="",$D$2=0),0,IF(Y$3&lt;0,0,N(INDEX('CURVA PREVISION'!$A$1:$KZ$3000,$C7,10+3*MIN(Y$3,$D$2-1)))))</f>
        <v/>
      </c>
      <c r="Z7" s="125">
        <f>IF(OR($C7="",$B$2="",$D$2=0),0,IF(Z$3&lt;0,0,N(INDEX('CURVA PREVISION'!$A$1:$KZ$3000,$C7,10+3*MIN(Z$3,$D$2-1)))))</f>
        <v/>
      </c>
      <c r="AA7" s="125">
        <f>IF(OR($C7="",$B$2="",$D$2=0),0,IF(AA$3&lt;0,0,N(INDEX('CURVA PREVISION'!$A$1:$KZ$3000,$C7,10+3*MIN(AA$3,$D$2-1)))))</f>
        <v/>
      </c>
      <c r="AB7" s="125">
        <f>IF(OR($C7="",$B$2="",$D$2=0),0,IF(AB$3&lt;0,0,N(INDEX('CURVA PREVISION'!$A$1:$KZ$3000,$C7,10+3*MIN(AB$3,$D$2-1)))))</f>
        <v/>
      </c>
      <c r="AC7" s="125">
        <f>IF(OR($C7="",$B$2="",$D$2=0),0,IF(AC$3&lt;0,0,N(INDEX('CURVA PREVISION'!$A$1:$KZ$3000,$C7,10+3*MIN(AC$3,$D$2-1)))))</f>
        <v/>
      </c>
      <c r="AD7" s="125">
        <f>IF(OR($C7="",$B$2="",$D$2=0),0,IF(AD$3&lt;0,0,N(INDEX('CURVA PREVISION'!$A$1:$KZ$3000,$C7,10+3*MIN(AD$3,$D$2-1)))))</f>
        <v/>
      </c>
      <c r="AE7" s="125">
        <f>IF(OR($C7="",$B$2="",$D$2=0),0,IF(AE$3&lt;0,0,N(INDEX('CURVA PREVISION'!$A$1:$KZ$3000,$C7,10+3*MIN(AE$3,$D$2-1)))))</f>
        <v/>
      </c>
      <c r="AF7" s="125">
        <f>IF(OR($C7="",$B$2="",$D$2=0),0,IF(AF$3&lt;0,0,N(INDEX('CURVA PREVISION'!$A$1:$KZ$3000,$C7,10+3*MIN(AF$3,$D$2-1)))))</f>
        <v/>
      </c>
      <c r="AG7" s="125">
        <f>IF(OR($C7="",$B$2="",$D$2=0),0,IF(AG$3&lt;0,0,N(INDEX('CURVA PREVISION'!$A$1:$KZ$3000,$C7,10+3*MIN(AG$3,$D$2-1)))))</f>
        <v/>
      </c>
      <c r="AH7" s="125">
        <f>IF(OR($C7="",$B$2="",$D$2=0),0,IF(AH$3&lt;0,0,N(INDEX('CURVA PREVISION'!$A$1:$KZ$3000,$C7,10+3*MIN(AH$3,$D$2-1)))))</f>
        <v/>
      </c>
      <c r="AI7" s="125">
        <f>IF(OR($C7="",$B$2="",$D$2=0),0,IF(AI$3&lt;0,0,N(INDEX('CURVA PREVISION'!$A$1:$KZ$3000,$C7,10+3*MIN(AI$3,$D$2-1)))))</f>
        <v/>
      </c>
      <c r="AJ7" s="125">
        <f>IF(OR($C7="",$B$2="",$D$2=0),0,IF(AJ$3&lt;0,0,N(INDEX('CURVA PREVISION'!$A$1:$KZ$3000,$C7,10+3*MIN(AJ$3,$D$2-1)))))</f>
        <v/>
      </c>
      <c r="AK7" s="125">
        <f>IF(OR($C7="",$B$2="",$D$2=0),0,IF(AK$3&lt;0,0,N(INDEX('CURVA PREVISION'!$A$1:$KZ$3000,$C7,10+3*MIN(AK$3,$D$2-1)))))</f>
        <v/>
      </c>
      <c r="AL7" s="125">
        <f>IF(OR($C7="",$B$2="",$D$2=0),0,IF(AL$3&lt;0,0,N(INDEX('CURVA PREVISION'!$A$1:$KZ$3000,$C7,10+3*MIN(AL$3,$D$2-1)))))</f>
        <v/>
      </c>
      <c r="AM7" s="125">
        <f>IF(OR($C7="",$B$2="",$D$2=0),0,IF(AM$3&lt;0,0,N(INDEX('CURVA PREVISION'!$A$1:$KZ$3000,$C7,10+3*MIN(AM$3,$D$2-1)))))</f>
        <v/>
      </c>
      <c r="AN7" s="125">
        <f>IF(OR($C7="",$B$2="",$D$2=0),0,IF(AN$3&lt;0,0,N(INDEX('CURVA PREVISION'!$A$1:$KZ$3000,$C7,10+3*MIN(AN$3,$D$2-1)))))</f>
        <v/>
      </c>
      <c r="AO7" s="125">
        <f>IF(OR($C7="",$B$2="",$D$2=0),0,IF(AO$3&lt;0,0,N(INDEX('CURVA PREVISION'!$A$1:$KZ$3000,$C7,10+3*MIN(AO$3,$D$2-1)))))</f>
        <v/>
      </c>
      <c r="AP7" s="125">
        <f>IF(OR($C7="",$B$2="",$D$2=0),0,IF(AP$3&lt;0,0,N(INDEX('CURVA PREVISION'!$A$1:$KZ$3000,$C7,10+3*MIN(AP$3,$D$2-1)))))</f>
        <v/>
      </c>
      <c r="AQ7" s="125">
        <f>IF(OR($C7="",$B$2="",$D$2=0),0,IF(AQ$3&lt;0,0,N(INDEX('CURVA PREVISION'!$A$1:$KZ$3000,$C7,10+3*MIN(AQ$3,$D$2-1)))))</f>
        <v/>
      </c>
      <c r="AR7" s="125">
        <f>IF(OR($C7="",$B$2="",$D$2=0),0,IF(AR$3&lt;0,0,N(INDEX('CURVA PREVISION'!$A$1:$KZ$3000,$C7,10+3*MIN(AR$3,$D$2-1)))))</f>
        <v/>
      </c>
      <c r="AS7" s="125">
        <f>IF(OR($C7="",$B$2="",$D$2=0),0,IF(AS$3&lt;0,0,N(INDEX('CURVA PREVISION'!$A$1:$KZ$3000,$C7,10+3*MIN(AS$3,$D$2-1)))))</f>
        <v/>
      </c>
      <c r="AT7" s="125">
        <f>IF(OR($C7="",$B$2="",$D$2=0),0,IF(AT$3&lt;0,0,N(INDEX('CURVA PREVISION'!$A$1:$KZ$3000,$C7,10+3*MIN(AT$3,$D$2-1)))))</f>
        <v/>
      </c>
      <c r="AU7" s="125">
        <f>IF(OR($C7="",$B$2="",$D$2=0),0,IF(AU$3&lt;0,0,N(INDEX('CURVA PREVISION'!$A$1:$KZ$3000,$C7,10+3*MIN(AU$3,$D$2-1)))))</f>
        <v/>
      </c>
      <c r="AV7" s="125">
        <f>IF(OR($C7="",$B$2="",$D$2=0),0,IF(AV$3&lt;0,0,N(INDEX('CURVA PREVISION'!$A$1:$KZ$3000,$C7,10+3*MIN(AV$3,$D$2-1)))))</f>
        <v/>
      </c>
      <c r="AW7" s="125">
        <f>IF(OR($C7="",$B$2="",$D$2=0),0,IF(AW$3&lt;0,0,N(INDEX('CURVA PREVISION'!$A$1:$KZ$3000,$C7,10+3*MIN(AW$3,$D$2-1)))))</f>
        <v/>
      </c>
      <c r="AX7" s="125">
        <f>IF(OR($C7="",$B$2="",$D$2=0),0,IF(AX$3&lt;0,0,N(INDEX('CURVA PREVISION'!$A$1:$KZ$3000,$C7,10+3*MIN(AX$3,$D$2-1)))))</f>
        <v/>
      </c>
      <c r="AY7" s="125">
        <f>IF(OR($C7="",$B$2="",$D$2=0),0,IF(AY$3&lt;0,0,N(INDEX('CURVA PREVISION'!$A$1:$KZ$3000,$C7,10+3*MIN(AY$3,$D$2-1)))))</f>
        <v/>
      </c>
      <c r="AZ7" s="125">
        <f>IF(OR($C7="",$B$2="",$D$2=0),0,IF(AZ$3&lt;0,0,N(INDEX('CURVA PREVISION'!$A$1:$KZ$3000,$C7,10+3*MIN(AZ$3,$D$2-1)))))</f>
        <v/>
      </c>
      <c r="BA7" s="125">
        <f>IF(OR($C7="",$B$2="",$D$2=0),0,IF(BA$3&lt;0,0,N(INDEX('CURVA PREVISION'!$A$1:$KZ$3000,$C7,10+3*MIN(BA$3,$D$2-1)))))</f>
        <v/>
      </c>
      <c r="BB7" s="125">
        <f>IF(OR($C7="",$B$2="",$D$2=0),0,IF(BB$3&lt;0,0,N(INDEX('CURVA PREVISION'!$A$1:$KZ$3000,$C7,10+3*MIN(BB$3,$D$2-1)))))</f>
        <v/>
      </c>
      <c r="BC7" s="125">
        <f>IF(OR($C7="",$B$2="",$D$2=0),0,IF(BC$3&lt;0,0,N(INDEX('CURVA PREVISION'!$A$1:$KZ$3000,$C7,10+3*MIN(BC$3,$D$2-1)))))</f>
        <v/>
      </c>
      <c r="BD7" s="125">
        <f>IF(OR($C7="",$B$2="",$D$2=0),0,IF(BD$3&lt;0,0,N(INDEX('CURVA PREVISION'!$A$1:$KZ$3000,$C7,10+3*MIN(BD$3,$D$2-1)))))</f>
        <v/>
      </c>
      <c r="BE7" s="125">
        <f>IF(OR($C7="",$B$2="",$D$2=0),0,IF(BE$3&lt;0,0,N(INDEX('CURVA PREVISION'!$A$1:$KZ$3000,$C7,10+3*MIN(BE$3,$D$2-1)))))</f>
        <v/>
      </c>
      <c r="BF7" s="125">
        <f>IF(OR($C7="",$B$2="",$D$2=0),0,IF(BF$3&lt;0,0,N(INDEX('CURVA PREVISION'!$A$1:$KZ$3000,$C7,10+3*MIN(BF$3,$D$2-1)))))</f>
        <v/>
      </c>
      <c r="BG7" s="125">
        <f>IF(OR($C7="",$B$2="",$D$2=0),0,IF(BG$3&lt;0,0,N(INDEX('CURVA PREVISION'!$A$1:$KZ$3000,$C7,10+3*MIN(BG$3,$D$2-1)))))</f>
        <v/>
      </c>
      <c r="BH7" s="125">
        <f>IF(OR($C7="",$B$2="",$D$2=0),0,IF(BH$3&lt;0,0,N(INDEX('CURVA PREVISION'!$A$1:$KZ$3000,$C7,10+3*MIN(BH$3,$D$2-1)))))</f>
        <v/>
      </c>
      <c r="BI7" s="125">
        <f>IF(OR($C7="",$B$2="",$D$2=0),0,IF(BI$3&lt;0,0,N(INDEX('CURVA PREVISION'!$A$1:$KZ$3000,$C7,10+3*MIN(BI$3,$D$2-1)))))</f>
        <v/>
      </c>
      <c r="BJ7" s="125">
        <f>IF(OR($C7="",$B$2="",$D$2=0),0,IF(BJ$3&lt;0,0,N(INDEX('CURVA PREVISION'!$A$1:$KZ$3000,$C7,10+3*MIN(BJ$3,$D$2-1)))))</f>
        <v/>
      </c>
      <c r="BK7" s="125">
        <f>IF(OR($C7="",$B$2="",$D$2=0),0,IF(BK$3&lt;0,0,N(INDEX('CURVA PREVISION'!$A$1:$KZ$3000,$C7,10+3*MIN(BK$3,$D$2-1)))))</f>
        <v/>
      </c>
      <c r="BL7" s="125">
        <f>IF(OR($C7="",$B$2="",$D$2=0),0,IF(BL$3&lt;0,0,N(INDEX('CURVA PREVISION'!$A$1:$KZ$3000,$C7,10+3*MIN(BL$3,$D$2-1)))))</f>
        <v/>
      </c>
      <c r="BM7" s="125">
        <f>IF(OR($C7="",$B$2="",$D$2=0),0,IF(BM$3&lt;0,0,N(INDEX('CURVA PREVISION'!$A$1:$KZ$3000,$C7,10+3*MIN(BM$3,$D$2-1)))))</f>
        <v/>
      </c>
      <c r="BN7" s="125">
        <f>IF(OR($C7="",$B$2="",$D$2=0),0,IF(BN$3&lt;0,0,N(INDEX('CURVA PREVISION'!$A$1:$KZ$3000,$C7,10+3*MIN(BN$3,$D$2-1)))))</f>
        <v/>
      </c>
      <c r="BO7" s="125">
        <f>IF(OR($C7="",$B$2="",$D$2=0),0,IF(BO$3&lt;0,0,N(INDEX('CURVA PREVISION'!$A$1:$KZ$3000,$C7,10+3*MIN(BO$3,$D$2-1)))))</f>
        <v/>
      </c>
      <c r="BP7" s="125">
        <f>IF(OR($C7="",$B$2="",$D$2=0),0,IF(BP$3&lt;0,0,N(INDEX('CURVA PREVISION'!$A$1:$KZ$3000,$C7,10+3*MIN(BP$3,$D$2-1)))))</f>
        <v/>
      </c>
      <c r="BQ7" s="125">
        <f>IF(OR($C7="",$B$2="",$D$2=0),0,IF(BQ$3&lt;0,0,N(INDEX('CURVA PREVISION'!$A$1:$KZ$3000,$C7,10+3*MIN(BQ$3,$D$2-1)))))</f>
        <v/>
      </c>
      <c r="BR7" s="125">
        <f>IF(OR($C7="",$B$2="",$D$2=0),0,IF(BR$3&lt;0,0,N(INDEX('CURVA PREVISION'!$A$1:$KZ$3000,$C7,10+3*MIN(BR$3,$D$2-1)))))</f>
        <v/>
      </c>
      <c r="BS7" s="125">
        <f>IF(OR($C7="",$B$2="",$D$2=0),0,IF(BS$3&lt;0,0,N(INDEX('CURVA PREVISION'!$A$1:$KZ$3000,$C7,10+3*MIN(BS$3,$D$2-1)))))</f>
        <v/>
      </c>
      <c r="BT7" s="125">
        <f>IF(OR($C7="",$B$2="",$D$2=0),0,IF(BT$3&lt;0,0,N(INDEX('CURVA PREVISION'!$A$1:$KZ$3000,$C7,10+3*MIN(BT$3,$D$2-1)))))</f>
        <v/>
      </c>
      <c r="BU7" s="125">
        <f>IF(OR($C7="",$B$2="",$D$2=0),0,IF(BU$3&lt;0,0,N(INDEX('CURVA PREVISION'!$A$1:$KZ$3000,$C7,10+3*MIN(BU$3,$D$2-1)))))</f>
        <v/>
      </c>
      <c r="BV7" s="125">
        <f>IF(OR($C7="",$B$2="",$D$2=0),0,IF(BV$3&lt;0,0,N(INDEX('CURVA PREVISION'!$A$1:$KZ$3000,$C7,10+3*MIN(BV$3,$D$2-1)))))</f>
        <v/>
      </c>
      <c r="BW7" s="125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5">
        <f>IF(OR($C8="",$B$2="",$D$2=0),0,IF(D$3&lt;0,0,N(INDEX('CURVA PREVISION'!$A$1:$KZ$3000,$C8,10+3*MIN(D$3,$D$2-1)))))</f>
        <v/>
      </c>
      <c r="E8" s="125">
        <f>IF(OR($C8="",$B$2="",$D$2=0),0,IF(E$3&lt;0,0,N(INDEX('CURVA PREVISION'!$A$1:$KZ$3000,$C8,10+3*MIN(E$3,$D$2-1)))))</f>
        <v/>
      </c>
      <c r="F8" s="125">
        <f>IF(OR($C8="",$B$2="",$D$2=0),0,IF(F$3&lt;0,0,N(INDEX('CURVA PREVISION'!$A$1:$KZ$3000,$C8,10+3*MIN(F$3,$D$2-1)))))</f>
        <v/>
      </c>
      <c r="G8" s="125">
        <f>IF(OR($C8="",$B$2="",$D$2=0),0,IF(G$3&lt;0,0,N(INDEX('CURVA PREVISION'!$A$1:$KZ$3000,$C8,10+3*MIN(G$3,$D$2-1)))))</f>
        <v/>
      </c>
      <c r="H8" s="125">
        <f>IF(OR($C8="",$B$2="",$D$2=0),0,IF(H$3&lt;0,0,N(INDEX('CURVA PREVISION'!$A$1:$KZ$3000,$C8,10+3*MIN(H$3,$D$2-1)))))</f>
        <v/>
      </c>
      <c r="I8" s="125">
        <f>IF(OR($C8="",$B$2="",$D$2=0),0,IF(I$3&lt;0,0,N(INDEX('CURVA PREVISION'!$A$1:$KZ$3000,$C8,10+3*MIN(I$3,$D$2-1)))))</f>
        <v/>
      </c>
      <c r="J8" s="125">
        <f>IF(OR($C8="",$B$2="",$D$2=0),0,IF(J$3&lt;0,0,N(INDEX('CURVA PREVISION'!$A$1:$KZ$3000,$C8,10+3*MIN(J$3,$D$2-1)))))</f>
        <v/>
      </c>
      <c r="K8" s="125">
        <f>IF(OR($C8="",$B$2="",$D$2=0),0,IF(K$3&lt;0,0,N(INDEX('CURVA PREVISION'!$A$1:$KZ$3000,$C8,10+3*MIN(K$3,$D$2-1)))))</f>
        <v/>
      </c>
      <c r="L8" s="125">
        <f>IF(OR($C8="",$B$2="",$D$2=0),0,IF(L$3&lt;0,0,N(INDEX('CURVA PREVISION'!$A$1:$KZ$3000,$C8,10+3*MIN(L$3,$D$2-1)))))</f>
        <v/>
      </c>
      <c r="M8" s="125">
        <f>IF(OR($C8="",$B$2="",$D$2=0),0,IF(M$3&lt;0,0,N(INDEX('CURVA PREVISION'!$A$1:$KZ$3000,$C8,10+3*MIN(M$3,$D$2-1)))))</f>
        <v/>
      </c>
      <c r="N8" s="125">
        <f>IF(OR($C8="",$B$2="",$D$2=0),0,IF(N$3&lt;0,0,N(INDEX('CURVA PREVISION'!$A$1:$KZ$3000,$C8,10+3*MIN(N$3,$D$2-1)))))</f>
        <v/>
      </c>
      <c r="O8" s="125">
        <f>IF(OR($C8="",$B$2="",$D$2=0),0,IF(O$3&lt;0,0,N(INDEX('CURVA PREVISION'!$A$1:$KZ$3000,$C8,10+3*MIN(O$3,$D$2-1)))))</f>
        <v/>
      </c>
      <c r="P8" s="125">
        <f>IF(OR($C8="",$B$2="",$D$2=0),0,IF(P$3&lt;0,0,N(INDEX('CURVA PREVISION'!$A$1:$KZ$3000,$C8,10+3*MIN(P$3,$D$2-1)))))</f>
        <v/>
      </c>
      <c r="Q8" s="125">
        <f>IF(OR($C8="",$B$2="",$D$2=0),0,IF(Q$3&lt;0,0,N(INDEX('CURVA PREVISION'!$A$1:$KZ$3000,$C8,10+3*MIN(Q$3,$D$2-1)))))</f>
        <v/>
      </c>
      <c r="R8" s="125">
        <f>IF(OR($C8="",$B$2="",$D$2=0),0,IF(R$3&lt;0,0,N(INDEX('CURVA PREVISION'!$A$1:$KZ$3000,$C8,10+3*MIN(R$3,$D$2-1)))))</f>
        <v/>
      </c>
      <c r="S8" s="125">
        <f>IF(OR($C8="",$B$2="",$D$2=0),0,IF(S$3&lt;0,0,N(INDEX('CURVA PREVISION'!$A$1:$KZ$3000,$C8,10+3*MIN(S$3,$D$2-1)))))</f>
        <v/>
      </c>
      <c r="T8" s="125">
        <f>IF(OR($C8="",$B$2="",$D$2=0),0,IF(T$3&lt;0,0,N(INDEX('CURVA PREVISION'!$A$1:$KZ$3000,$C8,10+3*MIN(T$3,$D$2-1)))))</f>
        <v/>
      </c>
      <c r="U8" s="125">
        <f>IF(OR($C8="",$B$2="",$D$2=0),0,IF(U$3&lt;0,0,N(INDEX('CURVA PREVISION'!$A$1:$KZ$3000,$C8,10+3*MIN(U$3,$D$2-1)))))</f>
        <v/>
      </c>
      <c r="V8" s="125">
        <f>IF(OR($C8="",$B$2="",$D$2=0),0,IF(V$3&lt;0,0,N(INDEX('CURVA PREVISION'!$A$1:$KZ$3000,$C8,10+3*MIN(V$3,$D$2-1)))))</f>
        <v/>
      </c>
      <c r="W8" s="125">
        <f>IF(OR($C8="",$B$2="",$D$2=0),0,IF(W$3&lt;0,0,N(INDEX('CURVA PREVISION'!$A$1:$KZ$3000,$C8,10+3*MIN(W$3,$D$2-1)))))</f>
        <v/>
      </c>
      <c r="X8" s="125">
        <f>IF(OR($C8="",$B$2="",$D$2=0),0,IF(X$3&lt;0,0,N(INDEX('CURVA PREVISION'!$A$1:$KZ$3000,$C8,10+3*MIN(X$3,$D$2-1)))))</f>
        <v/>
      </c>
      <c r="Y8" s="125">
        <f>IF(OR($C8="",$B$2="",$D$2=0),0,IF(Y$3&lt;0,0,N(INDEX('CURVA PREVISION'!$A$1:$KZ$3000,$C8,10+3*MIN(Y$3,$D$2-1)))))</f>
        <v/>
      </c>
      <c r="Z8" s="125">
        <f>IF(OR($C8="",$B$2="",$D$2=0),0,IF(Z$3&lt;0,0,N(INDEX('CURVA PREVISION'!$A$1:$KZ$3000,$C8,10+3*MIN(Z$3,$D$2-1)))))</f>
        <v/>
      </c>
      <c r="AA8" s="125">
        <f>IF(OR($C8="",$B$2="",$D$2=0),0,IF(AA$3&lt;0,0,N(INDEX('CURVA PREVISION'!$A$1:$KZ$3000,$C8,10+3*MIN(AA$3,$D$2-1)))))</f>
        <v/>
      </c>
      <c r="AB8" s="125">
        <f>IF(OR($C8="",$B$2="",$D$2=0),0,IF(AB$3&lt;0,0,N(INDEX('CURVA PREVISION'!$A$1:$KZ$3000,$C8,10+3*MIN(AB$3,$D$2-1)))))</f>
        <v/>
      </c>
      <c r="AC8" s="125">
        <f>IF(OR($C8="",$B$2="",$D$2=0),0,IF(AC$3&lt;0,0,N(INDEX('CURVA PREVISION'!$A$1:$KZ$3000,$C8,10+3*MIN(AC$3,$D$2-1)))))</f>
        <v/>
      </c>
      <c r="AD8" s="125">
        <f>IF(OR($C8="",$B$2="",$D$2=0),0,IF(AD$3&lt;0,0,N(INDEX('CURVA PREVISION'!$A$1:$KZ$3000,$C8,10+3*MIN(AD$3,$D$2-1)))))</f>
        <v/>
      </c>
      <c r="AE8" s="125">
        <f>IF(OR($C8="",$B$2="",$D$2=0),0,IF(AE$3&lt;0,0,N(INDEX('CURVA PREVISION'!$A$1:$KZ$3000,$C8,10+3*MIN(AE$3,$D$2-1)))))</f>
        <v/>
      </c>
      <c r="AF8" s="125">
        <f>IF(OR($C8="",$B$2="",$D$2=0),0,IF(AF$3&lt;0,0,N(INDEX('CURVA PREVISION'!$A$1:$KZ$3000,$C8,10+3*MIN(AF$3,$D$2-1)))))</f>
        <v/>
      </c>
      <c r="AG8" s="125">
        <f>IF(OR($C8="",$B$2="",$D$2=0),0,IF(AG$3&lt;0,0,N(INDEX('CURVA PREVISION'!$A$1:$KZ$3000,$C8,10+3*MIN(AG$3,$D$2-1)))))</f>
        <v/>
      </c>
      <c r="AH8" s="125">
        <f>IF(OR($C8="",$B$2="",$D$2=0),0,IF(AH$3&lt;0,0,N(INDEX('CURVA PREVISION'!$A$1:$KZ$3000,$C8,10+3*MIN(AH$3,$D$2-1)))))</f>
        <v/>
      </c>
      <c r="AI8" s="125">
        <f>IF(OR($C8="",$B$2="",$D$2=0),0,IF(AI$3&lt;0,0,N(INDEX('CURVA PREVISION'!$A$1:$KZ$3000,$C8,10+3*MIN(AI$3,$D$2-1)))))</f>
        <v/>
      </c>
      <c r="AJ8" s="125">
        <f>IF(OR($C8="",$B$2="",$D$2=0),0,IF(AJ$3&lt;0,0,N(INDEX('CURVA PREVISION'!$A$1:$KZ$3000,$C8,10+3*MIN(AJ$3,$D$2-1)))))</f>
        <v/>
      </c>
      <c r="AK8" s="125">
        <f>IF(OR($C8="",$B$2="",$D$2=0),0,IF(AK$3&lt;0,0,N(INDEX('CURVA PREVISION'!$A$1:$KZ$3000,$C8,10+3*MIN(AK$3,$D$2-1)))))</f>
        <v/>
      </c>
      <c r="AL8" s="125">
        <f>IF(OR($C8="",$B$2="",$D$2=0),0,IF(AL$3&lt;0,0,N(INDEX('CURVA PREVISION'!$A$1:$KZ$3000,$C8,10+3*MIN(AL$3,$D$2-1)))))</f>
        <v/>
      </c>
      <c r="AM8" s="125">
        <f>IF(OR($C8="",$B$2="",$D$2=0),0,IF(AM$3&lt;0,0,N(INDEX('CURVA PREVISION'!$A$1:$KZ$3000,$C8,10+3*MIN(AM$3,$D$2-1)))))</f>
        <v/>
      </c>
      <c r="AN8" s="125">
        <f>IF(OR($C8="",$B$2="",$D$2=0),0,IF(AN$3&lt;0,0,N(INDEX('CURVA PREVISION'!$A$1:$KZ$3000,$C8,10+3*MIN(AN$3,$D$2-1)))))</f>
        <v/>
      </c>
      <c r="AO8" s="125">
        <f>IF(OR($C8="",$B$2="",$D$2=0),0,IF(AO$3&lt;0,0,N(INDEX('CURVA PREVISION'!$A$1:$KZ$3000,$C8,10+3*MIN(AO$3,$D$2-1)))))</f>
        <v/>
      </c>
      <c r="AP8" s="125">
        <f>IF(OR($C8="",$B$2="",$D$2=0),0,IF(AP$3&lt;0,0,N(INDEX('CURVA PREVISION'!$A$1:$KZ$3000,$C8,10+3*MIN(AP$3,$D$2-1)))))</f>
        <v/>
      </c>
      <c r="AQ8" s="125">
        <f>IF(OR($C8="",$B$2="",$D$2=0),0,IF(AQ$3&lt;0,0,N(INDEX('CURVA PREVISION'!$A$1:$KZ$3000,$C8,10+3*MIN(AQ$3,$D$2-1)))))</f>
        <v/>
      </c>
      <c r="AR8" s="125">
        <f>IF(OR($C8="",$B$2="",$D$2=0),0,IF(AR$3&lt;0,0,N(INDEX('CURVA PREVISION'!$A$1:$KZ$3000,$C8,10+3*MIN(AR$3,$D$2-1)))))</f>
        <v/>
      </c>
      <c r="AS8" s="125">
        <f>IF(OR($C8="",$B$2="",$D$2=0),0,IF(AS$3&lt;0,0,N(INDEX('CURVA PREVISION'!$A$1:$KZ$3000,$C8,10+3*MIN(AS$3,$D$2-1)))))</f>
        <v/>
      </c>
      <c r="AT8" s="125">
        <f>IF(OR($C8="",$B$2="",$D$2=0),0,IF(AT$3&lt;0,0,N(INDEX('CURVA PREVISION'!$A$1:$KZ$3000,$C8,10+3*MIN(AT$3,$D$2-1)))))</f>
        <v/>
      </c>
      <c r="AU8" s="125">
        <f>IF(OR($C8="",$B$2="",$D$2=0),0,IF(AU$3&lt;0,0,N(INDEX('CURVA PREVISION'!$A$1:$KZ$3000,$C8,10+3*MIN(AU$3,$D$2-1)))))</f>
        <v/>
      </c>
      <c r="AV8" s="125">
        <f>IF(OR($C8="",$B$2="",$D$2=0),0,IF(AV$3&lt;0,0,N(INDEX('CURVA PREVISION'!$A$1:$KZ$3000,$C8,10+3*MIN(AV$3,$D$2-1)))))</f>
        <v/>
      </c>
      <c r="AW8" s="125">
        <f>IF(OR($C8="",$B$2="",$D$2=0),0,IF(AW$3&lt;0,0,N(INDEX('CURVA PREVISION'!$A$1:$KZ$3000,$C8,10+3*MIN(AW$3,$D$2-1)))))</f>
        <v/>
      </c>
      <c r="AX8" s="125">
        <f>IF(OR($C8="",$B$2="",$D$2=0),0,IF(AX$3&lt;0,0,N(INDEX('CURVA PREVISION'!$A$1:$KZ$3000,$C8,10+3*MIN(AX$3,$D$2-1)))))</f>
        <v/>
      </c>
      <c r="AY8" s="125">
        <f>IF(OR($C8="",$B$2="",$D$2=0),0,IF(AY$3&lt;0,0,N(INDEX('CURVA PREVISION'!$A$1:$KZ$3000,$C8,10+3*MIN(AY$3,$D$2-1)))))</f>
        <v/>
      </c>
      <c r="AZ8" s="125">
        <f>IF(OR($C8="",$B$2="",$D$2=0),0,IF(AZ$3&lt;0,0,N(INDEX('CURVA PREVISION'!$A$1:$KZ$3000,$C8,10+3*MIN(AZ$3,$D$2-1)))))</f>
        <v/>
      </c>
      <c r="BA8" s="125">
        <f>IF(OR($C8="",$B$2="",$D$2=0),0,IF(BA$3&lt;0,0,N(INDEX('CURVA PREVISION'!$A$1:$KZ$3000,$C8,10+3*MIN(BA$3,$D$2-1)))))</f>
        <v/>
      </c>
      <c r="BB8" s="125">
        <f>IF(OR($C8="",$B$2="",$D$2=0),0,IF(BB$3&lt;0,0,N(INDEX('CURVA PREVISION'!$A$1:$KZ$3000,$C8,10+3*MIN(BB$3,$D$2-1)))))</f>
        <v/>
      </c>
      <c r="BC8" s="125">
        <f>IF(OR($C8="",$B$2="",$D$2=0),0,IF(BC$3&lt;0,0,N(INDEX('CURVA PREVISION'!$A$1:$KZ$3000,$C8,10+3*MIN(BC$3,$D$2-1)))))</f>
        <v/>
      </c>
      <c r="BD8" s="125">
        <f>IF(OR($C8="",$B$2="",$D$2=0),0,IF(BD$3&lt;0,0,N(INDEX('CURVA PREVISION'!$A$1:$KZ$3000,$C8,10+3*MIN(BD$3,$D$2-1)))))</f>
        <v/>
      </c>
      <c r="BE8" s="125">
        <f>IF(OR($C8="",$B$2="",$D$2=0),0,IF(BE$3&lt;0,0,N(INDEX('CURVA PREVISION'!$A$1:$KZ$3000,$C8,10+3*MIN(BE$3,$D$2-1)))))</f>
        <v/>
      </c>
      <c r="BF8" s="125">
        <f>IF(OR($C8="",$B$2="",$D$2=0),0,IF(BF$3&lt;0,0,N(INDEX('CURVA PREVISION'!$A$1:$KZ$3000,$C8,10+3*MIN(BF$3,$D$2-1)))))</f>
        <v/>
      </c>
      <c r="BG8" s="125">
        <f>IF(OR($C8="",$B$2="",$D$2=0),0,IF(BG$3&lt;0,0,N(INDEX('CURVA PREVISION'!$A$1:$KZ$3000,$C8,10+3*MIN(BG$3,$D$2-1)))))</f>
        <v/>
      </c>
      <c r="BH8" s="125">
        <f>IF(OR($C8="",$B$2="",$D$2=0),0,IF(BH$3&lt;0,0,N(INDEX('CURVA PREVISION'!$A$1:$KZ$3000,$C8,10+3*MIN(BH$3,$D$2-1)))))</f>
        <v/>
      </c>
      <c r="BI8" s="125">
        <f>IF(OR($C8="",$B$2="",$D$2=0),0,IF(BI$3&lt;0,0,N(INDEX('CURVA PREVISION'!$A$1:$KZ$3000,$C8,10+3*MIN(BI$3,$D$2-1)))))</f>
        <v/>
      </c>
      <c r="BJ8" s="125">
        <f>IF(OR($C8="",$B$2="",$D$2=0),0,IF(BJ$3&lt;0,0,N(INDEX('CURVA PREVISION'!$A$1:$KZ$3000,$C8,10+3*MIN(BJ$3,$D$2-1)))))</f>
        <v/>
      </c>
      <c r="BK8" s="125">
        <f>IF(OR($C8="",$B$2="",$D$2=0),0,IF(BK$3&lt;0,0,N(INDEX('CURVA PREVISION'!$A$1:$KZ$3000,$C8,10+3*MIN(BK$3,$D$2-1)))))</f>
        <v/>
      </c>
      <c r="BL8" s="125">
        <f>IF(OR($C8="",$B$2="",$D$2=0),0,IF(BL$3&lt;0,0,N(INDEX('CURVA PREVISION'!$A$1:$KZ$3000,$C8,10+3*MIN(BL$3,$D$2-1)))))</f>
        <v/>
      </c>
      <c r="BM8" s="125">
        <f>IF(OR($C8="",$B$2="",$D$2=0),0,IF(BM$3&lt;0,0,N(INDEX('CURVA PREVISION'!$A$1:$KZ$3000,$C8,10+3*MIN(BM$3,$D$2-1)))))</f>
        <v/>
      </c>
      <c r="BN8" s="125">
        <f>IF(OR($C8="",$B$2="",$D$2=0),0,IF(BN$3&lt;0,0,N(INDEX('CURVA PREVISION'!$A$1:$KZ$3000,$C8,10+3*MIN(BN$3,$D$2-1)))))</f>
        <v/>
      </c>
      <c r="BO8" s="125">
        <f>IF(OR($C8="",$B$2="",$D$2=0),0,IF(BO$3&lt;0,0,N(INDEX('CURVA PREVISION'!$A$1:$KZ$3000,$C8,10+3*MIN(BO$3,$D$2-1)))))</f>
        <v/>
      </c>
      <c r="BP8" s="125">
        <f>IF(OR($C8="",$B$2="",$D$2=0),0,IF(BP$3&lt;0,0,N(INDEX('CURVA PREVISION'!$A$1:$KZ$3000,$C8,10+3*MIN(BP$3,$D$2-1)))))</f>
        <v/>
      </c>
      <c r="BQ8" s="125">
        <f>IF(OR($C8="",$B$2="",$D$2=0),0,IF(BQ$3&lt;0,0,N(INDEX('CURVA PREVISION'!$A$1:$KZ$3000,$C8,10+3*MIN(BQ$3,$D$2-1)))))</f>
        <v/>
      </c>
      <c r="BR8" s="125">
        <f>IF(OR($C8="",$B$2="",$D$2=0),0,IF(BR$3&lt;0,0,N(INDEX('CURVA PREVISION'!$A$1:$KZ$3000,$C8,10+3*MIN(BR$3,$D$2-1)))))</f>
        <v/>
      </c>
      <c r="BS8" s="125">
        <f>IF(OR($C8="",$B$2="",$D$2=0),0,IF(BS$3&lt;0,0,N(INDEX('CURVA PREVISION'!$A$1:$KZ$3000,$C8,10+3*MIN(BS$3,$D$2-1)))))</f>
        <v/>
      </c>
      <c r="BT8" s="125">
        <f>IF(OR($C8="",$B$2="",$D$2=0),0,IF(BT$3&lt;0,0,N(INDEX('CURVA PREVISION'!$A$1:$KZ$3000,$C8,10+3*MIN(BT$3,$D$2-1)))))</f>
        <v/>
      </c>
      <c r="BU8" s="125">
        <f>IF(OR($C8="",$B$2="",$D$2=0),0,IF(BU$3&lt;0,0,N(INDEX('CURVA PREVISION'!$A$1:$KZ$3000,$C8,10+3*MIN(BU$3,$D$2-1)))))</f>
        <v/>
      </c>
      <c r="BV8" s="125">
        <f>IF(OR($C8="",$B$2="",$D$2=0),0,IF(BV$3&lt;0,0,N(INDEX('CURVA PREVISION'!$A$1:$KZ$3000,$C8,10+3*MIN(BV$3,$D$2-1)))))</f>
        <v/>
      </c>
      <c r="BW8" s="125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5">
        <f>IF(OR($C9="",$B$2="",$D$2=0),0,IF(D$3&lt;0,0,N(INDEX('CURVA PREVISION'!$A$1:$KZ$3000,$C9,10+3*MIN(D$3,$D$2-1)))))</f>
        <v/>
      </c>
      <c r="E9" s="125">
        <f>IF(OR($C9="",$B$2="",$D$2=0),0,IF(E$3&lt;0,0,N(INDEX('CURVA PREVISION'!$A$1:$KZ$3000,$C9,10+3*MIN(E$3,$D$2-1)))))</f>
        <v/>
      </c>
      <c r="F9" s="125">
        <f>IF(OR($C9="",$B$2="",$D$2=0),0,IF(F$3&lt;0,0,N(INDEX('CURVA PREVISION'!$A$1:$KZ$3000,$C9,10+3*MIN(F$3,$D$2-1)))))</f>
        <v/>
      </c>
      <c r="G9" s="125">
        <f>IF(OR($C9="",$B$2="",$D$2=0),0,IF(G$3&lt;0,0,N(INDEX('CURVA PREVISION'!$A$1:$KZ$3000,$C9,10+3*MIN(G$3,$D$2-1)))))</f>
        <v/>
      </c>
      <c r="H9" s="125">
        <f>IF(OR($C9="",$B$2="",$D$2=0),0,IF(H$3&lt;0,0,N(INDEX('CURVA PREVISION'!$A$1:$KZ$3000,$C9,10+3*MIN(H$3,$D$2-1)))))</f>
        <v/>
      </c>
      <c r="I9" s="125">
        <f>IF(OR($C9="",$B$2="",$D$2=0),0,IF(I$3&lt;0,0,N(INDEX('CURVA PREVISION'!$A$1:$KZ$3000,$C9,10+3*MIN(I$3,$D$2-1)))))</f>
        <v/>
      </c>
      <c r="J9" s="125">
        <f>IF(OR($C9="",$B$2="",$D$2=0),0,IF(J$3&lt;0,0,N(INDEX('CURVA PREVISION'!$A$1:$KZ$3000,$C9,10+3*MIN(J$3,$D$2-1)))))</f>
        <v/>
      </c>
      <c r="K9" s="125">
        <f>IF(OR($C9="",$B$2="",$D$2=0),0,IF(K$3&lt;0,0,N(INDEX('CURVA PREVISION'!$A$1:$KZ$3000,$C9,10+3*MIN(K$3,$D$2-1)))))</f>
        <v/>
      </c>
      <c r="L9" s="125">
        <f>IF(OR($C9="",$B$2="",$D$2=0),0,IF(L$3&lt;0,0,N(INDEX('CURVA PREVISION'!$A$1:$KZ$3000,$C9,10+3*MIN(L$3,$D$2-1)))))</f>
        <v/>
      </c>
      <c r="M9" s="125">
        <f>IF(OR($C9="",$B$2="",$D$2=0),0,IF(M$3&lt;0,0,N(INDEX('CURVA PREVISION'!$A$1:$KZ$3000,$C9,10+3*MIN(M$3,$D$2-1)))))</f>
        <v/>
      </c>
      <c r="N9" s="125">
        <f>IF(OR($C9="",$B$2="",$D$2=0),0,IF(N$3&lt;0,0,N(INDEX('CURVA PREVISION'!$A$1:$KZ$3000,$C9,10+3*MIN(N$3,$D$2-1)))))</f>
        <v/>
      </c>
      <c r="O9" s="125">
        <f>IF(OR($C9="",$B$2="",$D$2=0),0,IF(O$3&lt;0,0,N(INDEX('CURVA PREVISION'!$A$1:$KZ$3000,$C9,10+3*MIN(O$3,$D$2-1)))))</f>
        <v/>
      </c>
      <c r="P9" s="125">
        <f>IF(OR($C9="",$B$2="",$D$2=0),0,IF(P$3&lt;0,0,N(INDEX('CURVA PREVISION'!$A$1:$KZ$3000,$C9,10+3*MIN(P$3,$D$2-1)))))</f>
        <v/>
      </c>
      <c r="Q9" s="125">
        <f>IF(OR($C9="",$B$2="",$D$2=0),0,IF(Q$3&lt;0,0,N(INDEX('CURVA PREVISION'!$A$1:$KZ$3000,$C9,10+3*MIN(Q$3,$D$2-1)))))</f>
        <v/>
      </c>
      <c r="R9" s="125">
        <f>IF(OR($C9="",$B$2="",$D$2=0),0,IF(R$3&lt;0,0,N(INDEX('CURVA PREVISION'!$A$1:$KZ$3000,$C9,10+3*MIN(R$3,$D$2-1)))))</f>
        <v/>
      </c>
      <c r="S9" s="125">
        <f>IF(OR($C9="",$B$2="",$D$2=0),0,IF(S$3&lt;0,0,N(INDEX('CURVA PREVISION'!$A$1:$KZ$3000,$C9,10+3*MIN(S$3,$D$2-1)))))</f>
        <v/>
      </c>
      <c r="T9" s="125">
        <f>IF(OR($C9="",$B$2="",$D$2=0),0,IF(T$3&lt;0,0,N(INDEX('CURVA PREVISION'!$A$1:$KZ$3000,$C9,10+3*MIN(T$3,$D$2-1)))))</f>
        <v/>
      </c>
      <c r="U9" s="125">
        <f>IF(OR($C9="",$B$2="",$D$2=0),0,IF(U$3&lt;0,0,N(INDEX('CURVA PREVISION'!$A$1:$KZ$3000,$C9,10+3*MIN(U$3,$D$2-1)))))</f>
        <v/>
      </c>
      <c r="V9" s="125">
        <f>IF(OR($C9="",$B$2="",$D$2=0),0,IF(V$3&lt;0,0,N(INDEX('CURVA PREVISION'!$A$1:$KZ$3000,$C9,10+3*MIN(V$3,$D$2-1)))))</f>
        <v/>
      </c>
      <c r="W9" s="125">
        <f>IF(OR($C9="",$B$2="",$D$2=0),0,IF(W$3&lt;0,0,N(INDEX('CURVA PREVISION'!$A$1:$KZ$3000,$C9,10+3*MIN(W$3,$D$2-1)))))</f>
        <v/>
      </c>
      <c r="X9" s="125">
        <f>IF(OR($C9="",$B$2="",$D$2=0),0,IF(X$3&lt;0,0,N(INDEX('CURVA PREVISION'!$A$1:$KZ$3000,$C9,10+3*MIN(X$3,$D$2-1)))))</f>
        <v/>
      </c>
      <c r="Y9" s="125">
        <f>IF(OR($C9="",$B$2="",$D$2=0),0,IF(Y$3&lt;0,0,N(INDEX('CURVA PREVISION'!$A$1:$KZ$3000,$C9,10+3*MIN(Y$3,$D$2-1)))))</f>
        <v/>
      </c>
      <c r="Z9" s="125">
        <f>IF(OR($C9="",$B$2="",$D$2=0),0,IF(Z$3&lt;0,0,N(INDEX('CURVA PREVISION'!$A$1:$KZ$3000,$C9,10+3*MIN(Z$3,$D$2-1)))))</f>
        <v/>
      </c>
      <c r="AA9" s="125">
        <f>IF(OR($C9="",$B$2="",$D$2=0),0,IF(AA$3&lt;0,0,N(INDEX('CURVA PREVISION'!$A$1:$KZ$3000,$C9,10+3*MIN(AA$3,$D$2-1)))))</f>
        <v/>
      </c>
      <c r="AB9" s="125">
        <f>IF(OR($C9="",$B$2="",$D$2=0),0,IF(AB$3&lt;0,0,N(INDEX('CURVA PREVISION'!$A$1:$KZ$3000,$C9,10+3*MIN(AB$3,$D$2-1)))))</f>
        <v/>
      </c>
      <c r="AC9" s="125">
        <f>IF(OR($C9="",$B$2="",$D$2=0),0,IF(AC$3&lt;0,0,N(INDEX('CURVA PREVISION'!$A$1:$KZ$3000,$C9,10+3*MIN(AC$3,$D$2-1)))))</f>
        <v/>
      </c>
      <c r="AD9" s="125">
        <f>IF(OR($C9="",$B$2="",$D$2=0),0,IF(AD$3&lt;0,0,N(INDEX('CURVA PREVISION'!$A$1:$KZ$3000,$C9,10+3*MIN(AD$3,$D$2-1)))))</f>
        <v/>
      </c>
      <c r="AE9" s="125">
        <f>IF(OR($C9="",$B$2="",$D$2=0),0,IF(AE$3&lt;0,0,N(INDEX('CURVA PREVISION'!$A$1:$KZ$3000,$C9,10+3*MIN(AE$3,$D$2-1)))))</f>
        <v/>
      </c>
      <c r="AF9" s="125">
        <f>IF(OR($C9="",$B$2="",$D$2=0),0,IF(AF$3&lt;0,0,N(INDEX('CURVA PREVISION'!$A$1:$KZ$3000,$C9,10+3*MIN(AF$3,$D$2-1)))))</f>
        <v/>
      </c>
      <c r="AG9" s="125">
        <f>IF(OR($C9="",$B$2="",$D$2=0),0,IF(AG$3&lt;0,0,N(INDEX('CURVA PREVISION'!$A$1:$KZ$3000,$C9,10+3*MIN(AG$3,$D$2-1)))))</f>
        <v/>
      </c>
      <c r="AH9" s="125">
        <f>IF(OR($C9="",$B$2="",$D$2=0),0,IF(AH$3&lt;0,0,N(INDEX('CURVA PREVISION'!$A$1:$KZ$3000,$C9,10+3*MIN(AH$3,$D$2-1)))))</f>
        <v/>
      </c>
      <c r="AI9" s="125">
        <f>IF(OR($C9="",$B$2="",$D$2=0),0,IF(AI$3&lt;0,0,N(INDEX('CURVA PREVISION'!$A$1:$KZ$3000,$C9,10+3*MIN(AI$3,$D$2-1)))))</f>
        <v/>
      </c>
      <c r="AJ9" s="125">
        <f>IF(OR($C9="",$B$2="",$D$2=0),0,IF(AJ$3&lt;0,0,N(INDEX('CURVA PREVISION'!$A$1:$KZ$3000,$C9,10+3*MIN(AJ$3,$D$2-1)))))</f>
        <v/>
      </c>
      <c r="AK9" s="125">
        <f>IF(OR($C9="",$B$2="",$D$2=0),0,IF(AK$3&lt;0,0,N(INDEX('CURVA PREVISION'!$A$1:$KZ$3000,$C9,10+3*MIN(AK$3,$D$2-1)))))</f>
        <v/>
      </c>
      <c r="AL9" s="125">
        <f>IF(OR($C9="",$B$2="",$D$2=0),0,IF(AL$3&lt;0,0,N(INDEX('CURVA PREVISION'!$A$1:$KZ$3000,$C9,10+3*MIN(AL$3,$D$2-1)))))</f>
        <v/>
      </c>
      <c r="AM9" s="125">
        <f>IF(OR($C9="",$B$2="",$D$2=0),0,IF(AM$3&lt;0,0,N(INDEX('CURVA PREVISION'!$A$1:$KZ$3000,$C9,10+3*MIN(AM$3,$D$2-1)))))</f>
        <v/>
      </c>
      <c r="AN9" s="125">
        <f>IF(OR($C9="",$B$2="",$D$2=0),0,IF(AN$3&lt;0,0,N(INDEX('CURVA PREVISION'!$A$1:$KZ$3000,$C9,10+3*MIN(AN$3,$D$2-1)))))</f>
        <v/>
      </c>
      <c r="AO9" s="125">
        <f>IF(OR($C9="",$B$2="",$D$2=0),0,IF(AO$3&lt;0,0,N(INDEX('CURVA PREVISION'!$A$1:$KZ$3000,$C9,10+3*MIN(AO$3,$D$2-1)))))</f>
        <v/>
      </c>
      <c r="AP9" s="125">
        <f>IF(OR($C9="",$B$2="",$D$2=0),0,IF(AP$3&lt;0,0,N(INDEX('CURVA PREVISION'!$A$1:$KZ$3000,$C9,10+3*MIN(AP$3,$D$2-1)))))</f>
        <v/>
      </c>
      <c r="AQ9" s="125">
        <f>IF(OR($C9="",$B$2="",$D$2=0),0,IF(AQ$3&lt;0,0,N(INDEX('CURVA PREVISION'!$A$1:$KZ$3000,$C9,10+3*MIN(AQ$3,$D$2-1)))))</f>
        <v/>
      </c>
      <c r="AR9" s="125">
        <f>IF(OR($C9="",$B$2="",$D$2=0),0,IF(AR$3&lt;0,0,N(INDEX('CURVA PREVISION'!$A$1:$KZ$3000,$C9,10+3*MIN(AR$3,$D$2-1)))))</f>
        <v/>
      </c>
      <c r="AS9" s="125">
        <f>IF(OR($C9="",$B$2="",$D$2=0),0,IF(AS$3&lt;0,0,N(INDEX('CURVA PREVISION'!$A$1:$KZ$3000,$C9,10+3*MIN(AS$3,$D$2-1)))))</f>
        <v/>
      </c>
      <c r="AT9" s="125">
        <f>IF(OR($C9="",$B$2="",$D$2=0),0,IF(AT$3&lt;0,0,N(INDEX('CURVA PREVISION'!$A$1:$KZ$3000,$C9,10+3*MIN(AT$3,$D$2-1)))))</f>
        <v/>
      </c>
      <c r="AU9" s="125">
        <f>IF(OR($C9="",$B$2="",$D$2=0),0,IF(AU$3&lt;0,0,N(INDEX('CURVA PREVISION'!$A$1:$KZ$3000,$C9,10+3*MIN(AU$3,$D$2-1)))))</f>
        <v/>
      </c>
      <c r="AV9" s="125">
        <f>IF(OR($C9="",$B$2="",$D$2=0),0,IF(AV$3&lt;0,0,N(INDEX('CURVA PREVISION'!$A$1:$KZ$3000,$C9,10+3*MIN(AV$3,$D$2-1)))))</f>
        <v/>
      </c>
      <c r="AW9" s="125">
        <f>IF(OR($C9="",$B$2="",$D$2=0),0,IF(AW$3&lt;0,0,N(INDEX('CURVA PREVISION'!$A$1:$KZ$3000,$C9,10+3*MIN(AW$3,$D$2-1)))))</f>
        <v/>
      </c>
      <c r="AX9" s="125">
        <f>IF(OR($C9="",$B$2="",$D$2=0),0,IF(AX$3&lt;0,0,N(INDEX('CURVA PREVISION'!$A$1:$KZ$3000,$C9,10+3*MIN(AX$3,$D$2-1)))))</f>
        <v/>
      </c>
      <c r="AY9" s="125">
        <f>IF(OR($C9="",$B$2="",$D$2=0),0,IF(AY$3&lt;0,0,N(INDEX('CURVA PREVISION'!$A$1:$KZ$3000,$C9,10+3*MIN(AY$3,$D$2-1)))))</f>
        <v/>
      </c>
      <c r="AZ9" s="125">
        <f>IF(OR($C9="",$B$2="",$D$2=0),0,IF(AZ$3&lt;0,0,N(INDEX('CURVA PREVISION'!$A$1:$KZ$3000,$C9,10+3*MIN(AZ$3,$D$2-1)))))</f>
        <v/>
      </c>
      <c r="BA9" s="125">
        <f>IF(OR($C9="",$B$2="",$D$2=0),0,IF(BA$3&lt;0,0,N(INDEX('CURVA PREVISION'!$A$1:$KZ$3000,$C9,10+3*MIN(BA$3,$D$2-1)))))</f>
        <v/>
      </c>
      <c r="BB9" s="125">
        <f>IF(OR($C9="",$B$2="",$D$2=0),0,IF(BB$3&lt;0,0,N(INDEX('CURVA PREVISION'!$A$1:$KZ$3000,$C9,10+3*MIN(BB$3,$D$2-1)))))</f>
        <v/>
      </c>
      <c r="BC9" s="125">
        <f>IF(OR($C9="",$B$2="",$D$2=0),0,IF(BC$3&lt;0,0,N(INDEX('CURVA PREVISION'!$A$1:$KZ$3000,$C9,10+3*MIN(BC$3,$D$2-1)))))</f>
        <v/>
      </c>
      <c r="BD9" s="125">
        <f>IF(OR($C9="",$B$2="",$D$2=0),0,IF(BD$3&lt;0,0,N(INDEX('CURVA PREVISION'!$A$1:$KZ$3000,$C9,10+3*MIN(BD$3,$D$2-1)))))</f>
        <v/>
      </c>
      <c r="BE9" s="125">
        <f>IF(OR($C9="",$B$2="",$D$2=0),0,IF(BE$3&lt;0,0,N(INDEX('CURVA PREVISION'!$A$1:$KZ$3000,$C9,10+3*MIN(BE$3,$D$2-1)))))</f>
        <v/>
      </c>
      <c r="BF9" s="125">
        <f>IF(OR($C9="",$B$2="",$D$2=0),0,IF(BF$3&lt;0,0,N(INDEX('CURVA PREVISION'!$A$1:$KZ$3000,$C9,10+3*MIN(BF$3,$D$2-1)))))</f>
        <v/>
      </c>
      <c r="BG9" s="125">
        <f>IF(OR($C9="",$B$2="",$D$2=0),0,IF(BG$3&lt;0,0,N(INDEX('CURVA PREVISION'!$A$1:$KZ$3000,$C9,10+3*MIN(BG$3,$D$2-1)))))</f>
        <v/>
      </c>
      <c r="BH9" s="125">
        <f>IF(OR($C9="",$B$2="",$D$2=0),0,IF(BH$3&lt;0,0,N(INDEX('CURVA PREVISION'!$A$1:$KZ$3000,$C9,10+3*MIN(BH$3,$D$2-1)))))</f>
        <v/>
      </c>
      <c r="BI9" s="125">
        <f>IF(OR($C9="",$B$2="",$D$2=0),0,IF(BI$3&lt;0,0,N(INDEX('CURVA PREVISION'!$A$1:$KZ$3000,$C9,10+3*MIN(BI$3,$D$2-1)))))</f>
        <v/>
      </c>
      <c r="BJ9" s="125">
        <f>IF(OR($C9="",$B$2="",$D$2=0),0,IF(BJ$3&lt;0,0,N(INDEX('CURVA PREVISION'!$A$1:$KZ$3000,$C9,10+3*MIN(BJ$3,$D$2-1)))))</f>
        <v/>
      </c>
      <c r="BK9" s="125">
        <f>IF(OR($C9="",$B$2="",$D$2=0),0,IF(BK$3&lt;0,0,N(INDEX('CURVA PREVISION'!$A$1:$KZ$3000,$C9,10+3*MIN(BK$3,$D$2-1)))))</f>
        <v/>
      </c>
      <c r="BL9" s="125">
        <f>IF(OR($C9="",$B$2="",$D$2=0),0,IF(BL$3&lt;0,0,N(INDEX('CURVA PREVISION'!$A$1:$KZ$3000,$C9,10+3*MIN(BL$3,$D$2-1)))))</f>
        <v/>
      </c>
      <c r="BM9" s="125">
        <f>IF(OR($C9="",$B$2="",$D$2=0),0,IF(BM$3&lt;0,0,N(INDEX('CURVA PREVISION'!$A$1:$KZ$3000,$C9,10+3*MIN(BM$3,$D$2-1)))))</f>
        <v/>
      </c>
      <c r="BN9" s="125">
        <f>IF(OR($C9="",$B$2="",$D$2=0),0,IF(BN$3&lt;0,0,N(INDEX('CURVA PREVISION'!$A$1:$KZ$3000,$C9,10+3*MIN(BN$3,$D$2-1)))))</f>
        <v/>
      </c>
      <c r="BO9" s="125">
        <f>IF(OR($C9="",$B$2="",$D$2=0),0,IF(BO$3&lt;0,0,N(INDEX('CURVA PREVISION'!$A$1:$KZ$3000,$C9,10+3*MIN(BO$3,$D$2-1)))))</f>
        <v/>
      </c>
      <c r="BP9" s="125">
        <f>IF(OR($C9="",$B$2="",$D$2=0),0,IF(BP$3&lt;0,0,N(INDEX('CURVA PREVISION'!$A$1:$KZ$3000,$C9,10+3*MIN(BP$3,$D$2-1)))))</f>
        <v/>
      </c>
      <c r="BQ9" s="125">
        <f>IF(OR($C9="",$B$2="",$D$2=0),0,IF(BQ$3&lt;0,0,N(INDEX('CURVA PREVISION'!$A$1:$KZ$3000,$C9,10+3*MIN(BQ$3,$D$2-1)))))</f>
        <v/>
      </c>
      <c r="BR9" s="125">
        <f>IF(OR($C9="",$B$2="",$D$2=0),0,IF(BR$3&lt;0,0,N(INDEX('CURVA PREVISION'!$A$1:$KZ$3000,$C9,10+3*MIN(BR$3,$D$2-1)))))</f>
        <v/>
      </c>
      <c r="BS9" s="125">
        <f>IF(OR($C9="",$B$2="",$D$2=0),0,IF(BS$3&lt;0,0,N(INDEX('CURVA PREVISION'!$A$1:$KZ$3000,$C9,10+3*MIN(BS$3,$D$2-1)))))</f>
        <v/>
      </c>
      <c r="BT9" s="125">
        <f>IF(OR($C9="",$B$2="",$D$2=0),0,IF(BT$3&lt;0,0,N(INDEX('CURVA PREVISION'!$A$1:$KZ$3000,$C9,10+3*MIN(BT$3,$D$2-1)))))</f>
        <v/>
      </c>
      <c r="BU9" s="125">
        <f>IF(OR($C9="",$B$2="",$D$2=0),0,IF(BU$3&lt;0,0,N(INDEX('CURVA PREVISION'!$A$1:$KZ$3000,$C9,10+3*MIN(BU$3,$D$2-1)))))</f>
        <v/>
      </c>
      <c r="BV9" s="125">
        <f>IF(OR($C9="",$B$2="",$D$2=0),0,IF(BV$3&lt;0,0,N(INDEX('CURVA PREVISION'!$A$1:$KZ$3000,$C9,10+3*MIN(BV$3,$D$2-1)))))</f>
        <v/>
      </c>
      <c r="BW9" s="125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5">
        <f>IF(OR($C10="",$B$2="",$D$2=0),0,IF(D$3&lt;0,0,N(INDEX('CURVA PREVISION'!$A$1:$KZ$3000,$C10,10+3*MIN(D$3,$D$2-1)))))</f>
        <v/>
      </c>
      <c r="E10" s="125">
        <f>IF(OR($C10="",$B$2="",$D$2=0),0,IF(E$3&lt;0,0,N(INDEX('CURVA PREVISION'!$A$1:$KZ$3000,$C10,10+3*MIN(E$3,$D$2-1)))))</f>
        <v/>
      </c>
      <c r="F10" s="125">
        <f>IF(OR($C10="",$B$2="",$D$2=0),0,IF(F$3&lt;0,0,N(INDEX('CURVA PREVISION'!$A$1:$KZ$3000,$C10,10+3*MIN(F$3,$D$2-1)))))</f>
        <v/>
      </c>
      <c r="G10" s="125">
        <f>IF(OR($C10="",$B$2="",$D$2=0),0,IF(G$3&lt;0,0,N(INDEX('CURVA PREVISION'!$A$1:$KZ$3000,$C10,10+3*MIN(G$3,$D$2-1)))))</f>
        <v/>
      </c>
      <c r="H10" s="125">
        <f>IF(OR($C10="",$B$2="",$D$2=0),0,IF(H$3&lt;0,0,N(INDEX('CURVA PREVISION'!$A$1:$KZ$3000,$C10,10+3*MIN(H$3,$D$2-1)))))</f>
        <v/>
      </c>
      <c r="I10" s="125">
        <f>IF(OR($C10="",$B$2="",$D$2=0),0,IF(I$3&lt;0,0,N(INDEX('CURVA PREVISION'!$A$1:$KZ$3000,$C10,10+3*MIN(I$3,$D$2-1)))))</f>
        <v/>
      </c>
      <c r="J10" s="125">
        <f>IF(OR($C10="",$B$2="",$D$2=0),0,IF(J$3&lt;0,0,N(INDEX('CURVA PREVISION'!$A$1:$KZ$3000,$C10,10+3*MIN(J$3,$D$2-1)))))</f>
        <v/>
      </c>
      <c r="K10" s="125">
        <f>IF(OR($C10="",$B$2="",$D$2=0),0,IF(K$3&lt;0,0,N(INDEX('CURVA PREVISION'!$A$1:$KZ$3000,$C10,10+3*MIN(K$3,$D$2-1)))))</f>
        <v/>
      </c>
      <c r="L10" s="125">
        <f>IF(OR($C10="",$B$2="",$D$2=0),0,IF(L$3&lt;0,0,N(INDEX('CURVA PREVISION'!$A$1:$KZ$3000,$C10,10+3*MIN(L$3,$D$2-1)))))</f>
        <v/>
      </c>
      <c r="M10" s="125">
        <f>IF(OR($C10="",$B$2="",$D$2=0),0,IF(M$3&lt;0,0,N(INDEX('CURVA PREVISION'!$A$1:$KZ$3000,$C10,10+3*MIN(M$3,$D$2-1)))))</f>
        <v/>
      </c>
      <c r="N10" s="125">
        <f>IF(OR($C10="",$B$2="",$D$2=0),0,IF(N$3&lt;0,0,N(INDEX('CURVA PREVISION'!$A$1:$KZ$3000,$C10,10+3*MIN(N$3,$D$2-1)))))</f>
        <v/>
      </c>
      <c r="O10" s="125">
        <f>IF(OR($C10="",$B$2="",$D$2=0),0,IF(O$3&lt;0,0,N(INDEX('CURVA PREVISION'!$A$1:$KZ$3000,$C10,10+3*MIN(O$3,$D$2-1)))))</f>
        <v/>
      </c>
      <c r="P10" s="125">
        <f>IF(OR($C10="",$B$2="",$D$2=0),0,IF(P$3&lt;0,0,N(INDEX('CURVA PREVISION'!$A$1:$KZ$3000,$C10,10+3*MIN(P$3,$D$2-1)))))</f>
        <v/>
      </c>
      <c r="Q10" s="125">
        <f>IF(OR($C10="",$B$2="",$D$2=0),0,IF(Q$3&lt;0,0,N(INDEX('CURVA PREVISION'!$A$1:$KZ$3000,$C10,10+3*MIN(Q$3,$D$2-1)))))</f>
        <v/>
      </c>
      <c r="R10" s="125">
        <f>IF(OR($C10="",$B$2="",$D$2=0),0,IF(R$3&lt;0,0,N(INDEX('CURVA PREVISION'!$A$1:$KZ$3000,$C10,10+3*MIN(R$3,$D$2-1)))))</f>
        <v/>
      </c>
      <c r="S10" s="125">
        <f>IF(OR($C10="",$B$2="",$D$2=0),0,IF(S$3&lt;0,0,N(INDEX('CURVA PREVISION'!$A$1:$KZ$3000,$C10,10+3*MIN(S$3,$D$2-1)))))</f>
        <v/>
      </c>
      <c r="T10" s="125">
        <f>IF(OR($C10="",$B$2="",$D$2=0),0,IF(T$3&lt;0,0,N(INDEX('CURVA PREVISION'!$A$1:$KZ$3000,$C10,10+3*MIN(T$3,$D$2-1)))))</f>
        <v/>
      </c>
      <c r="U10" s="125">
        <f>IF(OR($C10="",$B$2="",$D$2=0),0,IF(U$3&lt;0,0,N(INDEX('CURVA PREVISION'!$A$1:$KZ$3000,$C10,10+3*MIN(U$3,$D$2-1)))))</f>
        <v/>
      </c>
      <c r="V10" s="125">
        <f>IF(OR($C10="",$B$2="",$D$2=0),0,IF(V$3&lt;0,0,N(INDEX('CURVA PREVISION'!$A$1:$KZ$3000,$C10,10+3*MIN(V$3,$D$2-1)))))</f>
        <v/>
      </c>
      <c r="W10" s="125">
        <f>IF(OR($C10="",$B$2="",$D$2=0),0,IF(W$3&lt;0,0,N(INDEX('CURVA PREVISION'!$A$1:$KZ$3000,$C10,10+3*MIN(W$3,$D$2-1)))))</f>
        <v/>
      </c>
      <c r="X10" s="125">
        <f>IF(OR($C10="",$B$2="",$D$2=0),0,IF(X$3&lt;0,0,N(INDEX('CURVA PREVISION'!$A$1:$KZ$3000,$C10,10+3*MIN(X$3,$D$2-1)))))</f>
        <v/>
      </c>
      <c r="Y10" s="125">
        <f>IF(OR($C10="",$B$2="",$D$2=0),0,IF(Y$3&lt;0,0,N(INDEX('CURVA PREVISION'!$A$1:$KZ$3000,$C10,10+3*MIN(Y$3,$D$2-1)))))</f>
        <v/>
      </c>
      <c r="Z10" s="125">
        <f>IF(OR($C10="",$B$2="",$D$2=0),0,IF(Z$3&lt;0,0,N(INDEX('CURVA PREVISION'!$A$1:$KZ$3000,$C10,10+3*MIN(Z$3,$D$2-1)))))</f>
        <v/>
      </c>
      <c r="AA10" s="125">
        <f>IF(OR($C10="",$B$2="",$D$2=0),0,IF(AA$3&lt;0,0,N(INDEX('CURVA PREVISION'!$A$1:$KZ$3000,$C10,10+3*MIN(AA$3,$D$2-1)))))</f>
        <v/>
      </c>
      <c r="AB10" s="125">
        <f>IF(OR($C10="",$B$2="",$D$2=0),0,IF(AB$3&lt;0,0,N(INDEX('CURVA PREVISION'!$A$1:$KZ$3000,$C10,10+3*MIN(AB$3,$D$2-1)))))</f>
        <v/>
      </c>
      <c r="AC10" s="125">
        <f>IF(OR($C10="",$B$2="",$D$2=0),0,IF(AC$3&lt;0,0,N(INDEX('CURVA PREVISION'!$A$1:$KZ$3000,$C10,10+3*MIN(AC$3,$D$2-1)))))</f>
        <v/>
      </c>
      <c r="AD10" s="125">
        <f>IF(OR($C10="",$B$2="",$D$2=0),0,IF(AD$3&lt;0,0,N(INDEX('CURVA PREVISION'!$A$1:$KZ$3000,$C10,10+3*MIN(AD$3,$D$2-1)))))</f>
        <v/>
      </c>
      <c r="AE10" s="125">
        <f>IF(OR($C10="",$B$2="",$D$2=0),0,IF(AE$3&lt;0,0,N(INDEX('CURVA PREVISION'!$A$1:$KZ$3000,$C10,10+3*MIN(AE$3,$D$2-1)))))</f>
        <v/>
      </c>
      <c r="AF10" s="125">
        <f>IF(OR($C10="",$B$2="",$D$2=0),0,IF(AF$3&lt;0,0,N(INDEX('CURVA PREVISION'!$A$1:$KZ$3000,$C10,10+3*MIN(AF$3,$D$2-1)))))</f>
        <v/>
      </c>
      <c r="AG10" s="125">
        <f>IF(OR($C10="",$B$2="",$D$2=0),0,IF(AG$3&lt;0,0,N(INDEX('CURVA PREVISION'!$A$1:$KZ$3000,$C10,10+3*MIN(AG$3,$D$2-1)))))</f>
        <v/>
      </c>
      <c r="AH10" s="125">
        <f>IF(OR($C10="",$B$2="",$D$2=0),0,IF(AH$3&lt;0,0,N(INDEX('CURVA PREVISION'!$A$1:$KZ$3000,$C10,10+3*MIN(AH$3,$D$2-1)))))</f>
        <v/>
      </c>
      <c r="AI10" s="125">
        <f>IF(OR($C10="",$B$2="",$D$2=0),0,IF(AI$3&lt;0,0,N(INDEX('CURVA PREVISION'!$A$1:$KZ$3000,$C10,10+3*MIN(AI$3,$D$2-1)))))</f>
        <v/>
      </c>
      <c r="AJ10" s="125">
        <f>IF(OR($C10="",$B$2="",$D$2=0),0,IF(AJ$3&lt;0,0,N(INDEX('CURVA PREVISION'!$A$1:$KZ$3000,$C10,10+3*MIN(AJ$3,$D$2-1)))))</f>
        <v/>
      </c>
      <c r="AK10" s="125">
        <f>IF(OR($C10="",$B$2="",$D$2=0),0,IF(AK$3&lt;0,0,N(INDEX('CURVA PREVISION'!$A$1:$KZ$3000,$C10,10+3*MIN(AK$3,$D$2-1)))))</f>
        <v/>
      </c>
      <c r="AL10" s="125">
        <f>IF(OR($C10="",$B$2="",$D$2=0),0,IF(AL$3&lt;0,0,N(INDEX('CURVA PREVISION'!$A$1:$KZ$3000,$C10,10+3*MIN(AL$3,$D$2-1)))))</f>
        <v/>
      </c>
      <c r="AM10" s="125">
        <f>IF(OR($C10="",$B$2="",$D$2=0),0,IF(AM$3&lt;0,0,N(INDEX('CURVA PREVISION'!$A$1:$KZ$3000,$C10,10+3*MIN(AM$3,$D$2-1)))))</f>
        <v/>
      </c>
      <c r="AN10" s="125">
        <f>IF(OR($C10="",$B$2="",$D$2=0),0,IF(AN$3&lt;0,0,N(INDEX('CURVA PREVISION'!$A$1:$KZ$3000,$C10,10+3*MIN(AN$3,$D$2-1)))))</f>
        <v/>
      </c>
      <c r="AO10" s="125">
        <f>IF(OR($C10="",$B$2="",$D$2=0),0,IF(AO$3&lt;0,0,N(INDEX('CURVA PREVISION'!$A$1:$KZ$3000,$C10,10+3*MIN(AO$3,$D$2-1)))))</f>
        <v/>
      </c>
      <c r="AP10" s="125">
        <f>IF(OR($C10="",$B$2="",$D$2=0),0,IF(AP$3&lt;0,0,N(INDEX('CURVA PREVISION'!$A$1:$KZ$3000,$C10,10+3*MIN(AP$3,$D$2-1)))))</f>
        <v/>
      </c>
      <c r="AQ10" s="125">
        <f>IF(OR($C10="",$B$2="",$D$2=0),0,IF(AQ$3&lt;0,0,N(INDEX('CURVA PREVISION'!$A$1:$KZ$3000,$C10,10+3*MIN(AQ$3,$D$2-1)))))</f>
        <v/>
      </c>
      <c r="AR10" s="125">
        <f>IF(OR($C10="",$B$2="",$D$2=0),0,IF(AR$3&lt;0,0,N(INDEX('CURVA PREVISION'!$A$1:$KZ$3000,$C10,10+3*MIN(AR$3,$D$2-1)))))</f>
        <v/>
      </c>
      <c r="AS10" s="125">
        <f>IF(OR($C10="",$B$2="",$D$2=0),0,IF(AS$3&lt;0,0,N(INDEX('CURVA PREVISION'!$A$1:$KZ$3000,$C10,10+3*MIN(AS$3,$D$2-1)))))</f>
        <v/>
      </c>
      <c r="AT10" s="125">
        <f>IF(OR($C10="",$B$2="",$D$2=0),0,IF(AT$3&lt;0,0,N(INDEX('CURVA PREVISION'!$A$1:$KZ$3000,$C10,10+3*MIN(AT$3,$D$2-1)))))</f>
        <v/>
      </c>
      <c r="AU10" s="125">
        <f>IF(OR($C10="",$B$2="",$D$2=0),0,IF(AU$3&lt;0,0,N(INDEX('CURVA PREVISION'!$A$1:$KZ$3000,$C10,10+3*MIN(AU$3,$D$2-1)))))</f>
        <v/>
      </c>
      <c r="AV10" s="125">
        <f>IF(OR($C10="",$B$2="",$D$2=0),0,IF(AV$3&lt;0,0,N(INDEX('CURVA PREVISION'!$A$1:$KZ$3000,$C10,10+3*MIN(AV$3,$D$2-1)))))</f>
        <v/>
      </c>
      <c r="AW10" s="125">
        <f>IF(OR($C10="",$B$2="",$D$2=0),0,IF(AW$3&lt;0,0,N(INDEX('CURVA PREVISION'!$A$1:$KZ$3000,$C10,10+3*MIN(AW$3,$D$2-1)))))</f>
        <v/>
      </c>
      <c r="AX10" s="125">
        <f>IF(OR($C10="",$B$2="",$D$2=0),0,IF(AX$3&lt;0,0,N(INDEX('CURVA PREVISION'!$A$1:$KZ$3000,$C10,10+3*MIN(AX$3,$D$2-1)))))</f>
        <v/>
      </c>
      <c r="AY10" s="125">
        <f>IF(OR($C10="",$B$2="",$D$2=0),0,IF(AY$3&lt;0,0,N(INDEX('CURVA PREVISION'!$A$1:$KZ$3000,$C10,10+3*MIN(AY$3,$D$2-1)))))</f>
        <v/>
      </c>
      <c r="AZ10" s="125">
        <f>IF(OR($C10="",$B$2="",$D$2=0),0,IF(AZ$3&lt;0,0,N(INDEX('CURVA PREVISION'!$A$1:$KZ$3000,$C10,10+3*MIN(AZ$3,$D$2-1)))))</f>
        <v/>
      </c>
      <c r="BA10" s="125">
        <f>IF(OR($C10="",$B$2="",$D$2=0),0,IF(BA$3&lt;0,0,N(INDEX('CURVA PREVISION'!$A$1:$KZ$3000,$C10,10+3*MIN(BA$3,$D$2-1)))))</f>
        <v/>
      </c>
      <c r="BB10" s="125">
        <f>IF(OR($C10="",$B$2="",$D$2=0),0,IF(BB$3&lt;0,0,N(INDEX('CURVA PREVISION'!$A$1:$KZ$3000,$C10,10+3*MIN(BB$3,$D$2-1)))))</f>
        <v/>
      </c>
      <c r="BC10" s="125">
        <f>IF(OR($C10="",$B$2="",$D$2=0),0,IF(BC$3&lt;0,0,N(INDEX('CURVA PREVISION'!$A$1:$KZ$3000,$C10,10+3*MIN(BC$3,$D$2-1)))))</f>
        <v/>
      </c>
      <c r="BD10" s="125">
        <f>IF(OR($C10="",$B$2="",$D$2=0),0,IF(BD$3&lt;0,0,N(INDEX('CURVA PREVISION'!$A$1:$KZ$3000,$C10,10+3*MIN(BD$3,$D$2-1)))))</f>
        <v/>
      </c>
      <c r="BE10" s="125">
        <f>IF(OR($C10="",$B$2="",$D$2=0),0,IF(BE$3&lt;0,0,N(INDEX('CURVA PREVISION'!$A$1:$KZ$3000,$C10,10+3*MIN(BE$3,$D$2-1)))))</f>
        <v/>
      </c>
      <c r="BF10" s="125">
        <f>IF(OR($C10="",$B$2="",$D$2=0),0,IF(BF$3&lt;0,0,N(INDEX('CURVA PREVISION'!$A$1:$KZ$3000,$C10,10+3*MIN(BF$3,$D$2-1)))))</f>
        <v/>
      </c>
      <c r="BG10" s="125">
        <f>IF(OR($C10="",$B$2="",$D$2=0),0,IF(BG$3&lt;0,0,N(INDEX('CURVA PREVISION'!$A$1:$KZ$3000,$C10,10+3*MIN(BG$3,$D$2-1)))))</f>
        <v/>
      </c>
      <c r="BH10" s="125">
        <f>IF(OR($C10="",$B$2="",$D$2=0),0,IF(BH$3&lt;0,0,N(INDEX('CURVA PREVISION'!$A$1:$KZ$3000,$C10,10+3*MIN(BH$3,$D$2-1)))))</f>
        <v/>
      </c>
      <c r="BI10" s="125">
        <f>IF(OR($C10="",$B$2="",$D$2=0),0,IF(BI$3&lt;0,0,N(INDEX('CURVA PREVISION'!$A$1:$KZ$3000,$C10,10+3*MIN(BI$3,$D$2-1)))))</f>
        <v/>
      </c>
      <c r="BJ10" s="125">
        <f>IF(OR($C10="",$B$2="",$D$2=0),0,IF(BJ$3&lt;0,0,N(INDEX('CURVA PREVISION'!$A$1:$KZ$3000,$C10,10+3*MIN(BJ$3,$D$2-1)))))</f>
        <v/>
      </c>
      <c r="BK10" s="125">
        <f>IF(OR($C10="",$B$2="",$D$2=0),0,IF(BK$3&lt;0,0,N(INDEX('CURVA PREVISION'!$A$1:$KZ$3000,$C10,10+3*MIN(BK$3,$D$2-1)))))</f>
        <v/>
      </c>
      <c r="BL10" s="125">
        <f>IF(OR($C10="",$B$2="",$D$2=0),0,IF(BL$3&lt;0,0,N(INDEX('CURVA PREVISION'!$A$1:$KZ$3000,$C10,10+3*MIN(BL$3,$D$2-1)))))</f>
        <v/>
      </c>
      <c r="BM10" s="125">
        <f>IF(OR($C10="",$B$2="",$D$2=0),0,IF(BM$3&lt;0,0,N(INDEX('CURVA PREVISION'!$A$1:$KZ$3000,$C10,10+3*MIN(BM$3,$D$2-1)))))</f>
        <v/>
      </c>
      <c r="BN10" s="125">
        <f>IF(OR($C10="",$B$2="",$D$2=0),0,IF(BN$3&lt;0,0,N(INDEX('CURVA PREVISION'!$A$1:$KZ$3000,$C10,10+3*MIN(BN$3,$D$2-1)))))</f>
        <v/>
      </c>
      <c r="BO10" s="125">
        <f>IF(OR($C10="",$B$2="",$D$2=0),0,IF(BO$3&lt;0,0,N(INDEX('CURVA PREVISION'!$A$1:$KZ$3000,$C10,10+3*MIN(BO$3,$D$2-1)))))</f>
        <v/>
      </c>
      <c r="BP10" s="125">
        <f>IF(OR($C10="",$B$2="",$D$2=0),0,IF(BP$3&lt;0,0,N(INDEX('CURVA PREVISION'!$A$1:$KZ$3000,$C10,10+3*MIN(BP$3,$D$2-1)))))</f>
        <v/>
      </c>
      <c r="BQ10" s="125">
        <f>IF(OR($C10="",$B$2="",$D$2=0),0,IF(BQ$3&lt;0,0,N(INDEX('CURVA PREVISION'!$A$1:$KZ$3000,$C10,10+3*MIN(BQ$3,$D$2-1)))))</f>
        <v/>
      </c>
      <c r="BR10" s="125">
        <f>IF(OR($C10="",$B$2="",$D$2=0),0,IF(BR$3&lt;0,0,N(INDEX('CURVA PREVISION'!$A$1:$KZ$3000,$C10,10+3*MIN(BR$3,$D$2-1)))))</f>
        <v/>
      </c>
      <c r="BS10" s="125">
        <f>IF(OR($C10="",$B$2="",$D$2=0),0,IF(BS$3&lt;0,0,N(INDEX('CURVA PREVISION'!$A$1:$KZ$3000,$C10,10+3*MIN(BS$3,$D$2-1)))))</f>
        <v/>
      </c>
      <c r="BT10" s="125">
        <f>IF(OR($C10="",$B$2="",$D$2=0),0,IF(BT$3&lt;0,0,N(INDEX('CURVA PREVISION'!$A$1:$KZ$3000,$C10,10+3*MIN(BT$3,$D$2-1)))))</f>
        <v/>
      </c>
      <c r="BU10" s="125">
        <f>IF(OR($C10="",$B$2="",$D$2=0),0,IF(BU$3&lt;0,0,N(INDEX('CURVA PREVISION'!$A$1:$KZ$3000,$C10,10+3*MIN(BU$3,$D$2-1)))))</f>
        <v/>
      </c>
      <c r="BV10" s="125">
        <f>IF(OR($C10="",$B$2="",$D$2=0),0,IF(BV$3&lt;0,0,N(INDEX('CURVA PREVISION'!$A$1:$KZ$3000,$C10,10+3*MIN(BV$3,$D$2-1)))))</f>
        <v/>
      </c>
      <c r="BW10" s="125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5">
        <f>IF(OR($C11="",$B$2="",$D$2=0),0,IF(D$3&lt;0,0,N(INDEX('CURVA PREVISION'!$A$1:$KZ$3000,$C11,10+3*MIN(D$3,$D$2-1)))))</f>
        <v/>
      </c>
      <c r="E11" s="125">
        <f>IF(OR($C11="",$B$2="",$D$2=0),0,IF(E$3&lt;0,0,N(INDEX('CURVA PREVISION'!$A$1:$KZ$3000,$C11,10+3*MIN(E$3,$D$2-1)))))</f>
        <v/>
      </c>
      <c r="F11" s="125">
        <f>IF(OR($C11="",$B$2="",$D$2=0),0,IF(F$3&lt;0,0,N(INDEX('CURVA PREVISION'!$A$1:$KZ$3000,$C11,10+3*MIN(F$3,$D$2-1)))))</f>
        <v/>
      </c>
      <c r="G11" s="125">
        <f>IF(OR($C11="",$B$2="",$D$2=0),0,IF(G$3&lt;0,0,N(INDEX('CURVA PREVISION'!$A$1:$KZ$3000,$C11,10+3*MIN(G$3,$D$2-1)))))</f>
        <v/>
      </c>
      <c r="H11" s="125">
        <f>IF(OR($C11="",$B$2="",$D$2=0),0,IF(H$3&lt;0,0,N(INDEX('CURVA PREVISION'!$A$1:$KZ$3000,$C11,10+3*MIN(H$3,$D$2-1)))))</f>
        <v/>
      </c>
      <c r="I11" s="125">
        <f>IF(OR($C11="",$B$2="",$D$2=0),0,IF(I$3&lt;0,0,N(INDEX('CURVA PREVISION'!$A$1:$KZ$3000,$C11,10+3*MIN(I$3,$D$2-1)))))</f>
        <v/>
      </c>
      <c r="J11" s="125">
        <f>IF(OR($C11="",$B$2="",$D$2=0),0,IF(J$3&lt;0,0,N(INDEX('CURVA PREVISION'!$A$1:$KZ$3000,$C11,10+3*MIN(J$3,$D$2-1)))))</f>
        <v/>
      </c>
      <c r="K11" s="125">
        <f>IF(OR($C11="",$B$2="",$D$2=0),0,IF(K$3&lt;0,0,N(INDEX('CURVA PREVISION'!$A$1:$KZ$3000,$C11,10+3*MIN(K$3,$D$2-1)))))</f>
        <v/>
      </c>
      <c r="L11" s="125">
        <f>IF(OR($C11="",$B$2="",$D$2=0),0,IF(L$3&lt;0,0,N(INDEX('CURVA PREVISION'!$A$1:$KZ$3000,$C11,10+3*MIN(L$3,$D$2-1)))))</f>
        <v/>
      </c>
      <c r="M11" s="125">
        <f>IF(OR($C11="",$B$2="",$D$2=0),0,IF(M$3&lt;0,0,N(INDEX('CURVA PREVISION'!$A$1:$KZ$3000,$C11,10+3*MIN(M$3,$D$2-1)))))</f>
        <v/>
      </c>
      <c r="N11" s="125">
        <f>IF(OR($C11="",$B$2="",$D$2=0),0,IF(N$3&lt;0,0,N(INDEX('CURVA PREVISION'!$A$1:$KZ$3000,$C11,10+3*MIN(N$3,$D$2-1)))))</f>
        <v/>
      </c>
      <c r="O11" s="125">
        <f>IF(OR($C11="",$B$2="",$D$2=0),0,IF(O$3&lt;0,0,N(INDEX('CURVA PREVISION'!$A$1:$KZ$3000,$C11,10+3*MIN(O$3,$D$2-1)))))</f>
        <v/>
      </c>
      <c r="P11" s="125">
        <f>IF(OR($C11="",$B$2="",$D$2=0),0,IF(P$3&lt;0,0,N(INDEX('CURVA PREVISION'!$A$1:$KZ$3000,$C11,10+3*MIN(P$3,$D$2-1)))))</f>
        <v/>
      </c>
      <c r="Q11" s="125">
        <f>IF(OR($C11="",$B$2="",$D$2=0),0,IF(Q$3&lt;0,0,N(INDEX('CURVA PREVISION'!$A$1:$KZ$3000,$C11,10+3*MIN(Q$3,$D$2-1)))))</f>
        <v/>
      </c>
      <c r="R11" s="125">
        <f>IF(OR($C11="",$B$2="",$D$2=0),0,IF(R$3&lt;0,0,N(INDEX('CURVA PREVISION'!$A$1:$KZ$3000,$C11,10+3*MIN(R$3,$D$2-1)))))</f>
        <v/>
      </c>
      <c r="S11" s="125">
        <f>IF(OR($C11="",$B$2="",$D$2=0),0,IF(S$3&lt;0,0,N(INDEX('CURVA PREVISION'!$A$1:$KZ$3000,$C11,10+3*MIN(S$3,$D$2-1)))))</f>
        <v/>
      </c>
      <c r="T11" s="125">
        <f>IF(OR($C11="",$B$2="",$D$2=0),0,IF(T$3&lt;0,0,N(INDEX('CURVA PREVISION'!$A$1:$KZ$3000,$C11,10+3*MIN(T$3,$D$2-1)))))</f>
        <v/>
      </c>
      <c r="U11" s="125">
        <f>IF(OR($C11="",$B$2="",$D$2=0),0,IF(U$3&lt;0,0,N(INDEX('CURVA PREVISION'!$A$1:$KZ$3000,$C11,10+3*MIN(U$3,$D$2-1)))))</f>
        <v/>
      </c>
      <c r="V11" s="125">
        <f>IF(OR($C11="",$B$2="",$D$2=0),0,IF(V$3&lt;0,0,N(INDEX('CURVA PREVISION'!$A$1:$KZ$3000,$C11,10+3*MIN(V$3,$D$2-1)))))</f>
        <v/>
      </c>
      <c r="W11" s="125">
        <f>IF(OR($C11="",$B$2="",$D$2=0),0,IF(W$3&lt;0,0,N(INDEX('CURVA PREVISION'!$A$1:$KZ$3000,$C11,10+3*MIN(W$3,$D$2-1)))))</f>
        <v/>
      </c>
      <c r="X11" s="125">
        <f>IF(OR($C11="",$B$2="",$D$2=0),0,IF(X$3&lt;0,0,N(INDEX('CURVA PREVISION'!$A$1:$KZ$3000,$C11,10+3*MIN(X$3,$D$2-1)))))</f>
        <v/>
      </c>
      <c r="Y11" s="125">
        <f>IF(OR($C11="",$B$2="",$D$2=0),0,IF(Y$3&lt;0,0,N(INDEX('CURVA PREVISION'!$A$1:$KZ$3000,$C11,10+3*MIN(Y$3,$D$2-1)))))</f>
        <v/>
      </c>
      <c r="Z11" s="125">
        <f>IF(OR($C11="",$B$2="",$D$2=0),0,IF(Z$3&lt;0,0,N(INDEX('CURVA PREVISION'!$A$1:$KZ$3000,$C11,10+3*MIN(Z$3,$D$2-1)))))</f>
        <v/>
      </c>
      <c r="AA11" s="125">
        <f>IF(OR($C11="",$B$2="",$D$2=0),0,IF(AA$3&lt;0,0,N(INDEX('CURVA PREVISION'!$A$1:$KZ$3000,$C11,10+3*MIN(AA$3,$D$2-1)))))</f>
        <v/>
      </c>
      <c r="AB11" s="125">
        <f>IF(OR($C11="",$B$2="",$D$2=0),0,IF(AB$3&lt;0,0,N(INDEX('CURVA PREVISION'!$A$1:$KZ$3000,$C11,10+3*MIN(AB$3,$D$2-1)))))</f>
        <v/>
      </c>
      <c r="AC11" s="125">
        <f>IF(OR($C11="",$B$2="",$D$2=0),0,IF(AC$3&lt;0,0,N(INDEX('CURVA PREVISION'!$A$1:$KZ$3000,$C11,10+3*MIN(AC$3,$D$2-1)))))</f>
        <v/>
      </c>
      <c r="AD11" s="125">
        <f>IF(OR($C11="",$B$2="",$D$2=0),0,IF(AD$3&lt;0,0,N(INDEX('CURVA PREVISION'!$A$1:$KZ$3000,$C11,10+3*MIN(AD$3,$D$2-1)))))</f>
        <v/>
      </c>
      <c r="AE11" s="125">
        <f>IF(OR($C11="",$B$2="",$D$2=0),0,IF(AE$3&lt;0,0,N(INDEX('CURVA PREVISION'!$A$1:$KZ$3000,$C11,10+3*MIN(AE$3,$D$2-1)))))</f>
        <v/>
      </c>
      <c r="AF11" s="125">
        <f>IF(OR($C11="",$B$2="",$D$2=0),0,IF(AF$3&lt;0,0,N(INDEX('CURVA PREVISION'!$A$1:$KZ$3000,$C11,10+3*MIN(AF$3,$D$2-1)))))</f>
        <v/>
      </c>
      <c r="AG11" s="125">
        <f>IF(OR($C11="",$B$2="",$D$2=0),0,IF(AG$3&lt;0,0,N(INDEX('CURVA PREVISION'!$A$1:$KZ$3000,$C11,10+3*MIN(AG$3,$D$2-1)))))</f>
        <v/>
      </c>
      <c r="AH11" s="125">
        <f>IF(OR($C11="",$B$2="",$D$2=0),0,IF(AH$3&lt;0,0,N(INDEX('CURVA PREVISION'!$A$1:$KZ$3000,$C11,10+3*MIN(AH$3,$D$2-1)))))</f>
        <v/>
      </c>
      <c r="AI11" s="125">
        <f>IF(OR($C11="",$B$2="",$D$2=0),0,IF(AI$3&lt;0,0,N(INDEX('CURVA PREVISION'!$A$1:$KZ$3000,$C11,10+3*MIN(AI$3,$D$2-1)))))</f>
        <v/>
      </c>
      <c r="AJ11" s="125">
        <f>IF(OR($C11="",$B$2="",$D$2=0),0,IF(AJ$3&lt;0,0,N(INDEX('CURVA PREVISION'!$A$1:$KZ$3000,$C11,10+3*MIN(AJ$3,$D$2-1)))))</f>
        <v/>
      </c>
      <c r="AK11" s="125">
        <f>IF(OR($C11="",$B$2="",$D$2=0),0,IF(AK$3&lt;0,0,N(INDEX('CURVA PREVISION'!$A$1:$KZ$3000,$C11,10+3*MIN(AK$3,$D$2-1)))))</f>
        <v/>
      </c>
      <c r="AL11" s="125">
        <f>IF(OR($C11="",$B$2="",$D$2=0),0,IF(AL$3&lt;0,0,N(INDEX('CURVA PREVISION'!$A$1:$KZ$3000,$C11,10+3*MIN(AL$3,$D$2-1)))))</f>
        <v/>
      </c>
      <c r="AM11" s="125">
        <f>IF(OR($C11="",$B$2="",$D$2=0),0,IF(AM$3&lt;0,0,N(INDEX('CURVA PREVISION'!$A$1:$KZ$3000,$C11,10+3*MIN(AM$3,$D$2-1)))))</f>
        <v/>
      </c>
      <c r="AN11" s="125">
        <f>IF(OR($C11="",$B$2="",$D$2=0),0,IF(AN$3&lt;0,0,N(INDEX('CURVA PREVISION'!$A$1:$KZ$3000,$C11,10+3*MIN(AN$3,$D$2-1)))))</f>
        <v/>
      </c>
      <c r="AO11" s="125">
        <f>IF(OR($C11="",$B$2="",$D$2=0),0,IF(AO$3&lt;0,0,N(INDEX('CURVA PREVISION'!$A$1:$KZ$3000,$C11,10+3*MIN(AO$3,$D$2-1)))))</f>
        <v/>
      </c>
      <c r="AP11" s="125">
        <f>IF(OR($C11="",$B$2="",$D$2=0),0,IF(AP$3&lt;0,0,N(INDEX('CURVA PREVISION'!$A$1:$KZ$3000,$C11,10+3*MIN(AP$3,$D$2-1)))))</f>
        <v/>
      </c>
      <c r="AQ11" s="125">
        <f>IF(OR($C11="",$B$2="",$D$2=0),0,IF(AQ$3&lt;0,0,N(INDEX('CURVA PREVISION'!$A$1:$KZ$3000,$C11,10+3*MIN(AQ$3,$D$2-1)))))</f>
        <v/>
      </c>
      <c r="AR11" s="125">
        <f>IF(OR($C11="",$B$2="",$D$2=0),0,IF(AR$3&lt;0,0,N(INDEX('CURVA PREVISION'!$A$1:$KZ$3000,$C11,10+3*MIN(AR$3,$D$2-1)))))</f>
        <v/>
      </c>
      <c r="AS11" s="125">
        <f>IF(OR($C11="",$B$2="",$D$2=0),0,IF(AS$3&lt;0,0,N(INDEX('CURVA PREVISION'!$A$1:$KZ$3000,$C11,10+3*MIN(AS$3,$D$2-1)))))</f>
        <v/>
      </c>
      <c r="AT11" s="125">
        <f>IF(OR($C11="",$B$2="",$D$2=0),0,IF(AT$3&lt;0,0,N(INDEX('CURVA PREVISION'!$A$1:$KZ$3000,$C11,10+3*MIN(AT$3,$D$2-1)))))</f>
        <v/>
      </c>
      <c r="AU11" s="125">
        <f>IF(OR($C11="",$B$2="",$D$2=0),0,IF(AU$3&lt;0,0,N(INDEX('CURVA PREVISION'!$A$1:$KZ$3000,$C11,10+3*MIN(AU$3,$D$2-1)))))</f>
        <v/>
      </c>
      <c r="AV11" s="125">
        <f>IF(OR($C11="",$B$2="",$D$2=0),0,IF(AV$3&lt;0,0,N(INDEX('CURVA PREVISION'!$A$1:$KZ$3000,$C11,10+3*MIN(AV$3,$D$2-1)))))</f>
        <v/>
      </c>
      <c r="AW11" s="125">
        <f>IF(OR($C11="",$B$2="",$D$2=0),0,IF(AW$3&lt;0,0,N(INDEX('CURVA PREVISION'!$A$1:$KZ$3000,$C11,10+3*MIN(AW$3,$D$2-1)))))</f>
        <v/>
      </c>
      <c r="AX11" s="125">
        <f>IF(OR($C11="",$B$2="",$D$2=0),0,IF(AX$3&lt;0,0,N(INDEX('CURVA PREVISION'!$A$1:$KZ$3000,$C11,10+3*MIN(AX$3,$D$2-1)))))</f>
        <v/>
      </c>
      <c r="AY11" s="125">
        <f>IF(OR($C11="",$B$2="",$D$2=0),0,IF(AY$3&lt;0,0,N(INDEX('CURVA PREVISION'!$A$1:$KZ$3000,$C11,10+3*MIN(AY$3,$D$2-1)))))</f>
        <v/>
      </c>
      <c r="AZ11" s="125">
        <f>IF(OR($C11="",$B$2="",$D$2=0),0,IF(AZ$3&lt;0,0,N(INDEX('CURVA PREVISION'!$A$1:$KZ$3000,$C11,10+3*MIN(AZ$3,$D$2-1)))))</f>
        <v/>
      </c>
      <c r="BA11" s="125">
        <f>IF(OR($C11="",$B$2="",$D$2=0),0,IF(BA$3&lt;0,0,N(INDEX('CURVA PREVISION'!$A$1:$KZ$3000,$C11,10+3*MIN(BA$3,$D$2-1)))))</f>
        <v/>
      </c>
      <c r="BB11" s="125">
        <f>IF(OR($C11="",$B$2="",$D$2=0),0,IF(BB$3&lt;0,0,N(INDEX('CURVA PREVISION'!$A$1:$KZ$3000,$C11,10+3*MIN(BB$3,$D$2-1)))))</f>
        <v/>
      </c>
      <c r="BC11" s="125">
        <f>IF(OR($C11="",$B$2="",$D$2=0),0,IF(BC$3&lt;0,0,N(INDEX('CURVA PREVISION'!$A$1:$KZ$3000,$C11,10+3*MIN(BC$3,$D$2-1)))))</f>
        <v/>
      </c>
      <c r="BD11" s="125">
        <f>IF(OR($C11="",$B$2="",$D$2=0),0,IF(BD$3&lt;0,0,N(INDEX('CURVA PREVISION'!$A$1:$KZ$3000,$C11,10+3*MIN(BD$3,$D$2-1)))))</f>
        <v/>
      </c>
      <c r="BE11" s="125">
        <f>IF(OR($C11="",$B$2="",$D$2=0),0,IF(BE$3&lt;0,0,N(INDEX('CURVA PREVISION'!$A$1:$KZ$3000,$C11,10+3*MIN(BE$3,$D$2-1)))))</f>
        <v/>
      </c>
      <c r="BF11" s="125">
        <f>IF(OR($C11="",$B$2="",$D$2=0),0,IF(BF$3&lt;0,0,N(INDEX('CURVA PREVISION'!$A$1:$KZ$3000,$C11,10+3*MIN(BF$3,$D$2-1)))))</f>
        <v/>
      </c>
      <c r="BG11" s="125">
        <f>IF(OR($C11="",$B$2="",$D$2=0),0,IF(BG$3&lt;0,0,N(INDEX('CURVA PREVISION'!$A$1:$KZ$3000,$C11,10+3*MIN(BG$3,$D$2-1)))))</f>
        <v/>
      </c>
      <c r="BH11" s="125">
        <f>IF(OR($C11="",$B$2="",$D$2=0),0,IF(BH$3&lt;0,0,N(INDEX('CURVA PREVISION'!$A$1:$KZ$3000,$C11,10+3*MIN(BH$3,$D$2-1)))))</f>
        <v/>
      </c>
      <c r="BI11" s="125">
        <f>IF(OR($C11="",$B$2="",$D$2=0),0,IF(BI$3&lt;0,0,N(INDEX('CURVA PREVISION'!$A$1:$KZ$3000,$C11,10+3*MIN(BI$3,$D$2-1)))))</f>
        <v/>
      </c>
      <c r="BJ11" s="125">
        <f>IF(OR($C11="",$B$2="",$D$2=0),0,IF(BJ$3&lt;0,0,N(INDEX('CURVA PREVISION'!$A$1:$KZ$3000,$C11,10+3*MIN(BJ$3,$D$2-1)))))</f>
        <v/>
      </c>
      <c r="BK11" s="125">
        <f>IF(OR($C11="",$B$2="",$D$2=0),0,IF(BK$3&lt;0,0,N(INDEX('CURVA PREVISION'!$A$1:$KZ$3000,$C11,10+3*MIN(BK$3,$D$2-1)))))</f>
        <v/>
      </c>
      <c r="BL11" s="125">
        <f>IF(OR($C11="",$B$2="",$D$2=0),0,IF(BL$3&lt;0,0,N(INDEX('CURVA PREVISION'!$A$1:$KZ$3000,$C11,10+3*MIN(BL$3,$D$2-1)))))</f>
        <v/>
      </c>
      <c r="BM11" s="125">
        <f>IF(OR($C11="",$B$2="",$D$2=0),0,IF(BM$3&lt;0,0,N(INDEX('CURVA PREVISION'!$A$1:$KZ$3000,$C11,10+3*MIN(BM$3,$D$2-1)))))</f>
        <v/>
      </c>
      <c r="BN11" s="125">
        <f>IF(OR($C11="",$B$2="",$D$2=0),0,IF(BN$3&lt;0,0,N(INDEX('CURVA PREVISION'!$A$1:$KZ$3000,$C11,10+3*MIN(BN$3,$D$2-1)))))</f>
        <v/>
      </c>
      <c r="BO11" s="125">
        <f>IF(OR($C11="",$B$2="",$D$2=0),0,IF(BO$3&lt;0,0,N(INDEX('CURVA PREVISION'!$A$1:$KZ$3000,$C11,10+3*MIN(BO$3,$D$2-1)))))</f>
        <v/>
      </c>
      <c r="BP11" s="125">
        <f>IF(OR($C11="",$B$2="",$D$2=0),0,IF(BP$3&lt;0,0,N(INDEX('CURVA PREVISION'!$A$1:$KZ$3000,$C11,10+3*MIN(BP$3,$D$2-1)))))</f>
        <v/>
      </c>
      <c r="BQ11" s="125">
        <f>IF(OR($C11="",$B$2="",$D$2=0),0,IF(BQ$3&lt;0,0,N(INDEX('CURVA PREVISION'!$A$1:$KZ$3000,$C11,10+3*MIN(BQ$3,$D$2-1)))))</f>
        <v/>
      </c>
      <c r="BR11" s="125">
        <f>IF(OR($C11="",$B$2="",$D$2=0),0,IF(BR$3&lt;0,0,N(INDEX('CURVA PREVISION'!$A$1:$KZ$3000,$C11,10+3*MIN(BR$3,$D$2-1)))))</f>
        <v/>
      </c>
      <c r="BS11" s="125">
        <f>IF(OR($C11="",$B$2="",$D$2=0),0,IF(BS$3&lt;0,0,N(INDEX('CURVA PREVISION'!$A$1:$KZ$3000,$C11,10+3*MIN(BS$3,$D$2-1)))))</f>
        <v/>
      </c>
      <c r="BT11" s="125">
        <f>IF(OR($C11="",$B$2="",$D$2=0),0,IF(BT$3&lt;0,0,N(INDEX('CURVA PREVISION'!$A$1:$KZ$3000,$C11,10+3*MIN(BT$3,$D$2-1)))))</f>
        <v/>
      </c>
      <c r="BU11" s="125">
        <f>IF(OR($C11="",$B$2="",$D$2=0),0,IF(BU$3&lt;0,0,N(INDEX('CURVA PREVISION'!$A$1:$KZ$3000,$C11,10+3*MIN(BU$3,$D$2-1)))))</f>
        <v/>
      </c>
      <c r="BV11" s="125">
        <f>IF(OR($C11="",$B$2="",$D$2=0),0,IF(BV$3&lt;0,0,N(INDEX('CURVA PREVISION'!$A$1:$KZ$3000,$C11,10+3*MIN(BV$3,$D$2-1)))))</f>
        <v/>
      </c>
      <c r="BW11" s="125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5">
        <f>IF(OR($C12="",$B$2="",$D$2=0),0,IF(D$3&lt;0,0,N(INDEX('CURVA PREVISION'!$A$1:$KZ$3000,$C12,10+3*MIN(D$3,$D$2-1)))))</f>
        <v/>
      </c>
      <c r="E12" s="125">
        <f>IF(OR($C12="",$B$2="",$D$2=0),0,IF(E$3&lt;0,0,N(INDEX('CURVA PREVISION'!$A$1:$KZ$3000,$C12,10+3*MIN(E$3,$D$2-1)))))</f>
        <v/>
      </c>
      <c r="F12" s="125">
        <f>IF(OR($C12="",$B$2="",$D$2=0),0,IF(F$3&lt;0,0,N(INDEX('CURVA PREVISION'!$A$1:$KZ$3000,$C12,10+3*MIN(F$3,$D$2-1)))))</f>
        <v/>
      </c>
      <c r="G12" s="125">
        <f>IF(OR($C12="",$B$2="",$D$2=0),0,IF(G$3&lt;0,0,N(INDEX('CURVA PREVISION'!$A$1:$KZ$3000,$C12,10+3*MIN(G$3,$D$2-1)))))</f>
        <v/>
      </c>
      <c r="H12" s="125">
        <f>IF(OR($C12="",$B$2="",$D$2=0),0,IF(H$3&lt;0,0,N(INDEX('CURVA PREVISION'!$A$1:$KZ$3000,$C12,10+3*MIN(H$3,$D$2-1)))))</f>
        <v/>
      </c>
      <c r="I12" s="125">
        <f>IF(OR($C12="",$B$2="",$D$2=0),0,IF(I$3&lt;0,0,N(INDEX('CURVA PREVISION'!$A$1:$KZ$3000,$C12,10+3*MIN(I$3,$D$2-1)))))</f>
        <v/>
      </c>
      <c r="J12" s="125">
        <f>IF(OR($C12="",$B$2="",$D$2=0),0,IF(J$3&lt;0,0,N(INDEX('CURVA PREVISION'!$A$1:$KZ$3000,$C12,10+3*MIN(J$3,$D$2-1)))))</f>
        <v/>
      </c>
      <c r="K12" s="125">
        <f>IF(OR($C12="",$B$2="",$D$2=0),0,IF(K$3&lt;0,0,N(INDEX('CURVA PREVISION'!$A$1:$KZ$3000,$C12,10+3*MIN(K$3,$D$2-1)))))</f>
        <v/>
      </c>
      <c r="L12" s="125">
        <f>IF(OR($C12="",$B$2="",$D$2=0),0,IF(L$3&lt;0,0,N(INDEX('CURVA PREVISION'!$A$1:$KZ$3000,$C12,10+3*MIN(L$3,$D$2-1)))))</f>
        <v/>
      </c>
      <c r="M12" s="125">
        <f>IF(OR($C12="",$B$2="",$D$2=0),0,IF(M$3&lt;0,0,N(INDEX('CURVA PREVISION'!$A$1:$KZ$3000,$C12,10+3*MIN(M$3,$D$2-1)))))</f>
        <v/>
      </c>
      <c r="N12" s="125">
        <f>IF(OR($C12="",$B$2="",$D$2=0),0,IF(N$3&lt;0,0,N(INDEX('CURVA PREVISION'!$A$1:$KZ$3000,$C12,10+3*MIN(N$3,$D$2-1)))))</f>
        <v/>
      </c>
      <c r="O12" s="125">
        <f>IF(OR($C12="",$B$2="",$D$2=0),0,IF(O$3&lt;0,0,N(INDEX('CURVA PREVISION'!$A$1:$KZ$3000,$C12,10+3*MIN(O$3,$D$2-1)))))</f>
        <v/>
      </c>
      <c r="P12" s="125">
        <f>IF(OR($C12="",$B$2="",$D$2=0),0,IF(P$3&lt;0,0,N(INDEX('CURVA PREVISION'!$A$1:$KZ$3000,$C12,10+3*MIN(P$3,$D$2-1)))))</f>
        <v/>
      </c>
      <c r="Q12" s="125">
        <f>IF(OR($C12="",$B$2="",$D$2=0),0,IF(Q$3&lt;0,0,N(INDEX('CURVA PREVISION'!$A$1:$KZ$3000,$C12,10+3*MIN(Q$3,$D$2-1)))))</f>
        <v/>
      </c>
      <c r="R12" s="125">
        <f>IF(OR($C12="",$B$2="",$D$2=0),0,IF(R$3&lt;0,0,N(INDEX('CURVA PREVISION'!$A$1:$KZ$3000,$C12,10+3*MIN(R$3,$D$2-1)))))</f>
        <v/>
      </c>
      <c r="S12" s="125">
        <f>IF(OR($C12="",$B$2="",$D$2=0),0,IF(S$3&lt;0,0,N(INDEX('CURVA PREVISION'!$A$1:$KZ$3000,$C12,10+3*MIN(S$3,$D$2-1)))))</f>
        <v/>
      </c>
      <c r="T12" s="125">
        <f>IF(OR($C12="",$B$2="",$D$2=0),0,IF(T$3&lt;0,0,N(INDEX('CURVA PREVISION'!$A$1:$KZ$3000,$C12,10+3*MIN(T$3,$D$2-1)))))</f>
        <v/>
      </c>
      <c r="U12" s="125">
        <f>IF(OR($C12="",$B$2="",$D$2=0),0,IF(U$3&lt;0,0,N(INDEX('CURVA PREVISION'!$A$1:$KZ$3000,$C12,10+3*MIN(U$3,$D$2-1)))))</f>
        <v/>
      </c>
      <c r="V12" s="125">
        <f>IF(OR($C12="",$B$2="",$D$2=0),0,IF(V$3&lt;0,0,N(INDEX('CURVA PREVISION'!$A$1:$KZ$3000,$C12,10+3*MIN(V$3,$D$2-1)))))</f>
        <v/>
      </c>
      <c r="W12" s="125">
        <f>IF(OR($C12="",$B$2="",$D$2=0),0,IF(W$3&lt;0,0,N(INDEX('CURVA PREVISION'!$A$1:$KZ$3000,$C12,10+3*MIN(W$3,$D$2-1)))))</f>
        <v/>
      </c>
      <c r="X12" s="125">
        <f>IF(OR($C12="",$B$2="",$D$2=0),0,IF(X$3&lt;0,0,N(INDEX('CURVA PREVISION'!$A$1:$KZ$3000,$C12,10+3*MIN(X$3,$D$2-1)))))</f>
        <v/>
      </c>
      <c r="Y12" s="125">
        <f>IF(OR($C12="",$B$2="",$D$2=0),0,IF(Y$3&lt;0,0,N(INDEX('CURVA PREVISION'!$A$1:$KZ$3000,$C12,10+3*MIN(Y$3,$D$2-1)))))</f>
        <v/>
      </c>
      <c r="Z12" s="125">
        <f>IF(OR($C12="",$B$2="",$D$2=0),0,IF(Z$3&lt;0,0,N(INDEX('CURVA PREVISION'!$A$1:$KZ$3000,$C12,10+3*MIN(Z$3,$D$2-1)))))</f>
        <v/>
      </c>
      <c r="AA12" s="125">
        <f>IF(OR($C12="",$B$2="",$D$2=0),0,IF(AA$3&lt;0,0,N(INDEX('CURVA PREVISION'!$A$1:$KZ$3000,$C12,10+3*MIN(AA$3,$D$2-1)))))</f>
        <v/>
      </c>
      <c r="AB12" s="125">
        <f>IF(OR($C12="",$B$2="",$D$2=0),0,IF(AB$3&lt;0,0,N(INDEX('CURVA PREVISION'!$A$1:$KZ$3000,$C12,10+3*MIN(AB$3,$D$2-1)))))</f>
        <v/>
      </c>
      <c r="AC12" s="125">
        <f>IF(OR($C12="",$B$2="",$D$2=0),0,IF(AC$3&lt;0,0,N(INDEX('CURVA PREVISION'!$A$1:$KZ$3000,$C12,10+3*MIN(AC$3,$D$2-1)))))</f>
        <v/>
      </c>
      <c r="AD12" s="125">
        <f>IF(OR($C12="",$B$2="",$D$2=0),0,IF(AD$3&lt;0,0,N(INDEX('CURVA PREVISION'!$A$1:$KZ$3000,$C12,10+3*MIN(AD$3,$D$2-1)))))</f>
        <v/>
      </c>
      <c r="AE12" s="125">
        <f>IF(OR($C12="",$B$2="",$D$2=0),0,IF(AE$3&lt;0,0,N(INDEX('CURVA PREVISION'!$A$1:$KZ$3000,$C12,10+3*MIN(AE$3,$D$2-1)))))</f>
        <v/>
      </c>
      <c r="AF12" s="125">
        <f>IF(OR($C12="",$B$2="",$D$2=0),0,IF(AF$3&lt;0,0,N(INDEX('CURVA PREVISION'!$A$1:$KZ$3000,$C12,10+3*MIN(AF$3,$D$2-1)))))</f>
        <v/>
      </c>
      <c r="AG12" s="125">
        <f>IF(OR($C12="",$B$2="",$D$2=0),0,IF(AG$3&lt;0,0,N(INDEX('CURVA PREVISION'!$A$1:$KZ$3000,$C12,10+3*MIN(AG$3,$D$2-1)))))</f>
        <v/>
      </c>
      <c r="AH12" s="125">
        <f>IF(OR($C12="",$B$2="",$D$2=0),0,IF(AH$3&lt;0,0,N(INDEX('CURVA PREVISION'!$A$1:$KZ$3000,$C12,10+3*MIN(AH$3,$D$2-1)))))</f>
        <v/>
      </c>
      <c r="AI12" s="125">
        <f>IF(OR($C12="",$B$2="",$D$2=0),0,IF(AI$3&lt;0,0,N(INDEX('CURVA PREVISION'!$A$1:$KZ$3000,$C12,10+3*MIN(AI$3,$D$2-1)))))</f>
        <v/>
      </c>
      <c r="AJ12" s="125">
        <f>IF(OR($C12="",$B$2="",$D$2=0),0,IF(AJ$3&lt;0,0,N(INDEX('CURVA PREVISION'!$A$1:$KZ$3000,$C12,10+3*MIN(AJ$3,$D$2-1)))))</f>
        <v/>
      </c>
      <c r="AK12" s="125">
        <f>IF(OR($C12="",$B$2="",$D$2=0),0,IF(AK$3&lt;0,0,N(INDEX('CURVA PREVISION'!$A$1:$KZ$3000,$C12,10+3*MIN(AK$3,$D$2-1)))))</f>
        <v/>
      </c>
      <c r="AL12" s="125">
        <f>IF(OR($C12="",$B$2="",$D$2=0),0,IF(AL$3&lt;0,0,N(INDEX('CURVA PREVISION'!$A$1:$KZ$3000,$C12,10+3*MIN(AL$3,$D$2-1)))))</f>
        <v/>
      </c>
      <c r="AM12" s="125">
        <f>IF(OR($C12="",$B$2="",$D$2=0),0,IF(AM$3&lt;0,0,N(INDEX('CURVA PREVISION'!$A$1:$KZ$3000,$C12,10+3*MIN(AM$3,$D$2-1)))))</f>
        <v/>
      </c>
      <c r="AN12" s="125">
        <f>IF(OR($C12="",$B$2="",$D$2=0),0,IF(AN$3&lt;0,0,N(INDEX('CURVA PREVISION'!$A$1:$KZ$3000,$C12,10+3*MIN(AN$3,$D$2-1)))))</f>
        <v/>
      </c>
      <c r="AO12" s="125">
        <f>IF(OR($C12="",$B$2="",$D$2=0),0,IF(AO$3&lt;0,0,N(INDEX('CURVA PREVISION'!$A$1:$KZ$3000,$C12,10+3*MIN(AO$3,$D$2-1)))))</f>
        <v/>
      </c>
      <c r="AP12" s="125">
        <f>IF(OR($C12="",$B$2="",$D$2=0),0,IF(AP$3&lt;0,0,N(INDEX('CURVA PREVISION'!$A$1:$KZ$3000,$C12,10+3*MIN(AP$3,$D$2-1)))))</f>
        <v/>
      </c>
      <c r="AQ12" s="125">
        <f>IF(OR($C12="",$B$2="",$D$2=0),0,IF(AQ$3&lt;0,0,N(INDEX('CURVA PREVISION'!$A$1:$KZ$3000,$C12,10+3*MIN(AQ$3,$D$2-1)))))</f>
        <v/>
      </c>
      <c r="AR12" s="125">
        <f>IF(OR($C12="",$B$2="",$D$2=0),0,IF(AR$3&lt;0,0,N(INDEX('CURVA PREVISION'!$A$1:$KZ$3000,$C12,10+3*MIN(AR$3,$D$2-1)))))</f>
        <v/>
      </c>
      <c r="AS12" s="125">
        <f>IF(OR($C12="",$B$2="",$D$2=0),0,IF(AS$3&lt;0,0,N(INDEX('CURVA PREVISION'!$A$1:$KZ$3000,$C12,10+3*MIN(AS$3,$D$2-1)))))</f>
        <v/>
      </c>
      <c r="AT12" s="125">
        <f>IF(OR($C12="",$B$2="",$D$2=0),0,IF(AT$3&lt;0,0,N(INDEX('CURVA PREVISION'!$A$1:$KZ$3000,$C12,10+3*MIN(AT$3,$D$2-1)))))</f>
        <v/>
      </c>
      <c r="AU12" s="125">
        <f>IF(OR($C12="",$B$2="",$D$2=0),0,IF(AU$3&lt;0,0,N(INDEX('CURVA PREVISION'!$A$1:$KZ$3000,$C12,10+3*MIN(AU$3,$D$2-1)))))</f>
        <v/>
      </c>
      <c r="AV12" s="125">
        <f>IF(OR($C12="",$B$2="",$D$2=0),0,IF(AV$3&lt;0,0,N(INDEX('CURVA PREVISION'!$A$1:$KZ$3000,$C12,10+3*MIN(AV$3,$D$2-1)))))</f>
        <v/>
      </c>
      <c r="AW12" s="125">
        <f>IF(OR($C12="",$B$2="",$D$2=0),0,IF(AW$3&lt;0,0,N(INDEX('CURVA PREVISION'!$A$1:$KZ$3000,$C12,10+3*MIN(AW$3,$D$2-1)))))</f>
        <v/>
      </c>
      <c r="AX12" s="125">
        <f>IF(OR($C12="",$B$2="",$D$2=0),0,IF(AX$3&lt;0,0,N(INDEX('CURVA PREVISION'!$A$1:$KZ$3000,$C12,10+3*MIN(AX$3,$D$2-1)))))</f>
        <v/>
      </c>
      <c r="AY12" s="125">
        <f>IF(OR($C12="",$B$2="",$D$2=0),0,IF(AY$3&lt;0,0,N(INDEX('CURVA PREVISION'!$A$1:$KZ$3000,$C12,10+3*MIN(AY$3,$D$2-1)))))</f>
        <v/>
      </c>
      <c r="AZ12" s="125">
        <f>IF(OR($C12="",$B$2="",$D$2=0),0,IF(AZ$3&lt;0,0,N(INDEX('CURVA PREVISION'!$A$1:$KZ$3000,$C12,10+3*MIN(AZ$3,$D$2-1)))))</f>
        <v/>
      </c>
      <c r="BA12" s="125">
        <f>IF(OR($C12="",$B$2="",$D$2=0),0,IF(BA$3&lt;0,0,N(INDEX('CURVA PREVISION'!$A$1:$KZ$3000,$C12,10+3*MIN(BA$3,$D$2-1)))))</f>
        <v/>
      </c>
      <c r="BB12" s="125">
        <f>IF(OR($C12="",$B$2="",$D$2=0),0,IF(BB$3&lt;0,0,N(INDEX('CURVA PREVISION'!$A$1:$KZ$3000,$C12,10+3*MIN(BB$3,$D$2-1)))))</f>
        <v/>
      </c>
      <c r="BC12" s="125">
        <f>IF(OR($C12="",$B$2="",$D$2=0),0,IF(BC$3&lt;0,0,N(INDEX('CURVA PREVISION'!$A$1:$KZ$3000,$C12,10+3*MIN(BC$3,$D$2-1)))))</f>
        <v/>
      </c>
      <c r="BD12" s="125">
        <f>IF(OR($C12="",$B$2="",$D$2=0),0,IF(BD$3&lt;0,0,N(INDEX('CURVA PREVISION'!$A$1:$KZ$3000,$C12,10+3*MIN(BD$3,$D$2-1)))))</f>
        <v/>
      </c>
      <c r="BE12" s="125">
        <f>IF(OR($C12="",$B$2="",$D$2=0),0,IF(BE$3&lt;0,0,N(INDEX('CURVA PREVISION'!$A$1:$KZ$3000,$C12,10+3*MIN(BE$3,$D$2-1)))))</f>
        <v/>
      </c>
      <c r="BF12" s="125">
        <f>IF(OR($C12="",$B$2="",$D$2=0),0,IF(BF$3&lt;0,0,N(INDEX('CURVA PREVISION'!$A$1:$KZ$3000,$C12,10+3*MIN(BF$3,$D$2-1)))))</f>
        <v/>
      </c>
      <c r="BG12" s="125">
        <f>IF(OR($C12="",$B$2="",$D$2=0),0,IF(BG$3&lt;0,0,N(INDEX('CURVA PREVISION'!$A$1:$KZ$3000,$C12,10+3*MIN(BG$3,$D$2-1)))))</f>
        <v/>
      </c>
      <c r="BH12" s="125">
        <f>IF(OR($C12="",$B$2="",$D$2=0),0,IF(BH$3&lt;0,0,N(INDEX('CURVA PREVISION'!$A$1:$KZ$3000,$C12,10+3*MIN(BH$3,$D$2-1)))))</f>
        <v/>
      </c>
      <c r="BI12" s="125">
        <f>IF(OR($C12="",$B$2="",$D$2=0),0,IF(BI$3&lt;0,0,N(INDEX('CURVA PREVISION'!$A$1:$KZ$3000,$C12,10+3*MIN(BI$3,$D$2-1)))))</f>
        <v/>
      </c>
      <c r="BJ12" s="125">
        <f>IF(OR($C12="",$B$2="",$D$2=0),0,IF(BJ$3&lt;0,0,N(INDEX('CURVA PREVISION'!$A$1:$KZ$3000,$C12,10+3*MIN(BJ$3,$D$2-1)))))</f>
        <v/>
      </c>
      <c r="BK12" s="125">
        <f>IF(OR($C12="",$B$2="",$D$2=0),0,IF(BK$3&lt;0,0,N(INDEX('CURVA PREVISION'!$A$1:$KZ$3000,$C12,10+3*MIN(BK$3,$D$2-1)))))</f>
        <v/>
      </c>
      <c r="BL12" s="125">
        <f>IF(OR($C12="",$B$2="",$D$2=0),0,IF(BL$3&lt;0,0,N(INDEX('CURVA PREVISION'!$A$1:$KZ$3000,$C12,10+3*MIN(BL$3,$D$2-1)))))</f>
        <v/>
      </c>
      <c r="BM12" s="125">
        <f>IF(OR($C12="",$B$2="",$D$2=0),0,IF(BM$3&lt;0,0,N(INDEX('CURVA PREVISION'!$A$1:$KZ$3000,$C12,10+3*MIN(BM$3,$D$2-1)))))</f>
        <v/>
      </c>
      <c r="BN12" s="125">
        <f>IF(OR($C12="",$B$2="",$D$2=0),0,IF(BN$3&lt;0,0,N(INDEX('CURVA PREVISION'!$A$1:$KZ$3000,$C12,10+3*MIN(BN$3,$D$2-1)))))</f>
        <v/>
      </c>
      <c r="BO12" s="125">
        <f>IF(OR($C12="",$B$2="",$D$2=0),0,IF(BO$3&lt;0,0,N(INDEX('CURVA PREVISION'!$A$1:$KZ$3000,$C12,10+3*MIN(BO$3,$D$2-1)))))</f>
        <v/>
      </c>
      <c r="BP12" s="125">
        <f>IF(OR($C12="",$B$2="",$D$2=0),0,IF(BP$3&lt;0,0,N(INDEX('CURVA PREVISION'!$A$1:$KZ$3000,$C12,10+3*MIN(BP$3,$D$2-1)))))</f>
        <v/>
      </c>
      <c r="BQ12" s="125">
        <f>IF(OR($C12="",$B$2="",$D$2=0),0,IF(BQ$3&lt;0,0,N(INDEX('CURVA PREVISION'!$A$1:$KZ$3000,$C12,10+3*MIN(BQ$3,$D$2-1)))))</f>
        <v/>
      </c>
      <c r="BR12" s="125">
        <f>IF(OR($C12="",$B$2="",$D$2=0),0,IF(BR$3&lt;0,0,N(INDEX('CURVA PREVISION'!$A$1:$KZ$3000,$C12,10+3*MIN(BR$3,$D$2-1)))))</f>
        <v/>
      </c>
      <c r="BS12" s="125">
        <f>IF(OR($C12="",$B$2="",$D$2=0),0,IF(BS$3&lt;0,0,N(INDEX('CURVA PREVISION'!$A$1:$KZ$3000,$C12,10+3*MIN(BS$3,$D$2-1)))))</f>
        <v/>
      </c>
      <c r="BT12" s="125">
        <f>IF(OR($C12="",$B$2="",$D$2=0),0,IF(BT$3&lt;0,0,N(INDEX('CURVA PREVISION'!$A$1:$KZ$3000,$C12,10+3*MIN(BT$3,$D$2-1)))))</f>
        <v/>
      </c>
      <c r="BU12" s="125">
        <f>IF(OR($C12="",$B$2="",$D$2=0),0,IF(BU$3&lt;0,0,N(INDEX('CURVA PREVISION'!$A$1:$KZ$3000,$C12,10+3*MIN(BU$3,$D$2-1)))))</f>
        <v/>
      </c>
      <c r="BV12" s="125">
        <f>IF(OR($C12="",$B$2="",$D$2=0),0,IF(BV$3&lt;0,0,N(INDEX('CURVA PREVISION'!$A$1:$KZ$3000,$C12,10+3*MIN(BV$3,$D$2-1)))))</f>
        <v/>
      </c>
      <c r="BW12" s="125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5">
        <f>IF(OR($C13="",$B$2="",$D$2=0),0,IF(D$3&lt;0,0,N(INDEX('CURVA PREVISION'!$A$1:$KZ$3000,$C13,10+3*MIN(D$3,$D$2-1)))))</f>
        <v/>
      </c>
      <c r="E13" s="125">
        <f>IF(OR($C13="",$B$2="",$D$2=0),0,IF(E$3&lt;0,0,N(INDEX('CURVA PREVISION'!$A$1:$KZ$3000,$C13,10+3*MIN(E$3,$D$2-1)))))</f>
        <v/>
      </c>
      <c r="F13" s="125">
        <f>IF(OR($C13="",$B$2="",$D$2=0),0,IF(F$3&lt;0,0,N(INDEX('CURVA PREVISION'!$A$1:$KZ$3000,$C13,10+3*MIN(F$3,$D$2-1)))))</f>
        <v/>
      </c>
      <c r="G13" s="125">
        <f>IF(OR($C13="",$B$2="",$D$2=0),0,IF(G$3&lt;0,0,N(INDEX('CURVA PREVISION'!$A$1:$KZ$3000,$C13,10+3*MIN(G$3,$D$2-1)))))</f>
        <v/>
      </c>
      <c r="H13" s="125">
        <f>IF(OR($C13="",$B$2="",$D$2=0),0,IF(H$3&lt;0,0,N(INDEX('CURVA PREVISION'!$A$1:$KZ$3000,$C13,10+3*MIN(H$3,$D$2-1)))))</f>
        <v/>
      </c>
      <c r="I13" s="125">
        <f>IF(OR($C13="",$B$2="",$D$2=0),0,IF(I$3&lt;0,0,N(INDEX('CURVA PREVISION'!$A$1:$KZ$3000,$C13,10+3*MIN(I$3,$D$2-1)))))</f>
        <v/>
      </c>
      <c r="J13" s="125">
        <f>IF(OR($C13="",$B$2="",$D$2=0),0,IF(J$3&lt;0,0,N(INDEX('CURVA PREVISION'!$A$1:$KZ$3000,$C13,10+3*MIN(J$3,$D$2-1)))))</f>
        <v/>
      </c>
      <c r="K13" s="125">
        <f>IF(OR($C13="",$B$2="",$D$2=0),0,IF(K$3&lt;0,0,N(INDEX('CURVA PREVISION'!$A$1:$KZ$3000,$C13,10+3*MIN(K$3,$D$2-1)))))</f>
        <v/>
      </c>
      <c r="L13" s="125">
        <f>IF(OR($C13="",$B$2="",$D$2=0),0,IF(L$3&lt;0,0,N(INDEX('CURVA PREVISION'!$A$1:$KZ$3000,$C13,10+3*MIN(L$3,$D$2-1)))))</f>
        <v/>
      </c>
      <c r="M13" s="125">
        <f>IF(OR($C13="",$B$2="",$D$2=0),0,IF(M$3&lt;0,0,N(INDEX('CURVA PREVISION'!$A$1:$KZ$3000,$C13,10+3*MIN(M$3,$D$2-1)))))</f>
        <v/>
      </c>
      <c r="N13" s="125">
        <f>IF(OR($C13="",$B$2="",$D$2=0),0,IF(N$3&lt;0,0,N(INDEX('CURVA PREVISION'!$A$1:$KZ$3000,$C13,10+3*MIN(N$3,$D$2-1)))))</f>
        <v/>
      </c>
      <c r="O13" s="125">
        <f>IF(OR($C13="",$B$2="",$D$2=0),0,IF(O$3&lt;0,0,N(INDEX('CURVA PREVISION'!$A$1:$KZ$3000,$C13,10+3*MIN(O$3,$D$2-1)))))</f>
        <v/>
      </c>
      <c r="P13" s="125">
        <f>IF(OR($C13="",$B$2="",$D$2=0),0,IF(P$3&lt;0,0,N(INDEX('CURVA PREVISION'!$A$1:$KZ$3000,$C13,10+3*MIN(P$3,$D$2-1)))))</f>
        <v/>
      </c>
      <c r="Q13" s="125">
        <f>IF(OR($C13="",$B$2="",$D$2=0),0,IF(Q$3&lt;0,0,N(INDEX('CURVA PREVISION'!$A$1:$KZ$3000,$C13,10+3*MIN(Q$3,$D$2-1)))))</f>
        <v/>
      </c>
      <c r="R13" s="125">
        <f>IF(OR($C13="",$B$2="",$D$2=0),0,IF(R$3&lt;0,0,N(INDEX('CURVA PREVISION'!$A$1:$KZ$3000,$C13,10+3*MIN(R$3,$D$2-1)))))</f>
        <v/>
      </c>
      <c r="S13" s="125">
        <f>IF(OR($C13="",$B$2="",$D$2=0),0,IF(S$3&lt;0,0,N(INDEX('CURVA PREVISION'!$A$1:$KZ$3000,$C13,10+3*MIN(S$3,$D$2-1)))))</f>
        <v/>
      </c>
      <c r="T13" s="125">
        <f>IF(OR($C13="",$B$2="",$D$2=0),0,IF(T$3&lt;0,0,N(INDEX('CURVA PREVISION'!$A$1:$KZ$3000,$C13,10+3*MIN(T$3,$D$2-1)))))</f>
        <v/>
      </c>
      <c r="U13" s="125">
        <f>IF(OR($C13="",$B$2="",$D$2=0),0,IF(U$3&lt;0,0,N(INDEX('CURVA PREVISION'!$A$1:$KZ$3000,$C13,10+3*MIN(U$3,$D$2-1)))))</f>
        <v/>
      </c>
      <c r="V13" s="125">
        <f>IF(OR($C13="",$B$2="",$D$2=0),0,IF(V$3&lt;0,0,N(INDEX('CURVA PREVISION'!$A$1:$KZ$3000,$C13,10+3*MIN(V$3,$D$2-1)))))</f>
        <v/>
      </c>
      <c r="W13" s="125">
        <f>IF(OR($C13="",$B$2="",$D$2=0),0,IF(W$3&lt;0,0,N(INDEX('CURVA PREVISION'!$A$1:$KZ$3000,$C13,10+3*MIN(W$3,$D$2-1)))))</f>
        <v/>
      </c>
      <c r="X13" s="125">
        <f>IF(OR($C13="",$B$2="",$D$2=0),0,IF(X$3&lt;0,0,N(INDEX('CURVA PREVISION'!$A$1:$KZ$3000,$C13,10+3*MIN(X$3,$D$2-1)))))</f>
        <v/>
      </c>
      <c r="Y13" s="125">
        <f>IF(OR($C13="",$B$2="",$D$2=0),0,IF(Y$3&lt;0,0,N(INDEX('CURVA PREVISION'!$A$1:$KZ$3000,$C13,10+3*MIN(Y$3,$D$2-1)))))</f>
        <v/>
      </c>
      <c r="Z13" s="125">
        <f>IF(OR($C13="",$B$2="",$D$2=0),0,IF(Z$3&lt;0,0,N(INDEX('CURVA PREVISION'!$A$1:$KZ$3000,$C13,10+3*MIN(Z$3,$D$2-1)))))</f>
        <v/>
      </c>
      <c r="AA13" s="125">
        <f>IF(OR($C13="",$B$2="",$D$2=0),0,IF(AA$3&lt;0,0,N(INDEX('CURVA PREVISION'!$A$1:$KZ$3000,$C13,10+3*MIN(AA$3,$D$2-1)))))</f>
        <v/>
      </c>
      <c r="AB13" s="125">
        <f>IF(OR($C13="",$B$2="",$D$2=0),0,IF(AB$3&lt;0,0,N(INDEX('CURVA PREVISION'!$A$1:$KZ$3000,$C13,10+3*MIN(AB$3,$D$2-1)))))</f>
        <v/>
      </c>
      <c r="AC13" s="125">
        <f>IF(OR($C13="",$B$2="",$D$2=0),0,IF(AC$3&lt;0,0,N(INDEX('CURVA PREVISION'!$A$1:$KZ$3000,$C13,10+3*MIN(AC$3,$D$2-1)))))</f>
        <v/>
      </c>
      <c r="AD13" s="125">
        <f>IF(OR($C13="",$B$2="",$D$2=0),0,IF(AD$3&lt;0,0,N(INDEX('CURVA PREVISION'!$A$1:$KZ$3000,$C13,10+3*MIN(AD$3,$D$2-1)))))</f>
        <v/>
      </c>
      <c r="AE13" s="125">
        <f>IF(OR($C13="",$B$2="",$D$2=0),0,IF(AE$3&lt;0,0,N(INDEX('CURVA PREVISION'!$A$1:$KZ$3000,$C13,10+3*MIN(AE$3,$D$2-1)))))</f>
        <v/>
      </c>
      <c r="AF13" s="125">
        <f>IF(OR($C13="",$B$2="",$D$2=0),0,IF(AF$3&lt;0,0,N(INDEX('CURVA PREVISION'!$A$1:$KZ$3000,$C13,10+3*MIN(AF$3,$D$2-1)))))</f>
        <v/>
      </c>
      <c r="AG13" s="125">
        <f>IF(OR($C13="",$B$2="",$D$2=0),0,IF(AG$3&lt;0,0,N(INDEX('CURVA PREVISION'!$A$1:$KZ$3000,$C13,10+3*MIN(AG$3,$D$2-1)))))</f>
        <v/>
      </c>
      <c r="AH13" s="125">
        <f>IF(OR($C13="",$B$2="",$D$2=0),0,IF(AH$3&lt;0,0,N(INDEX('CURVA PREVISION'!$A$1:$KZ$3000,$C13,10+3*MIN(AH$3,$D$2-1)))))</f>
        <v/>
      </c>
      <c r="AI13" s="125">
        <f>IF(OR($C13="",$B$2="",$D$2=0),0,IF(AI$3&lt;0,0,N(INDEX('CURVA PREVISION'!$A$1:$KZ$3000,$C13,10+3*MIN(AI$3,$D$2-1)))))</f>
        <v/>
      </c>
      <c r="AJ13" s="125">
        <f>IF(OR($C13="",$B$2="",$D$2=0),0,IF(AJ$3&lt;0,0,N(INDEX('CURVA PREVISION'!$A$1:$KZ$3000,$C13,10+3*MIN(AJ$3,$D$2-1)))))</f>
        <v/>
      </c>
      <c r="AK13" s="125">
        <f>IF(OR($C13="",$B$2="",$D$2=0),0,IF(AK$3&lt;0,0,N(INDEX('CURVA PREVISION'!$A$1:$KZ$3000,$C13,10+3*MIN(AK$3,$D$2-1)))))</f>
        <v/>
      </c>
      <c r="AL13" s="125">
        <f>IF(OR($C13="",$B$2="",$D$2=0),0,IF(AL$3&lt;0,0,N(INDEX('CURVA PREVISION'!$A$1:$KZ$3000,$C13,10+3*MIN(AL$3,$D$2-1)))))</f>
        <v/>
      </c>
      <c r="AM13" s="125">
        <f>IF(OR($C13="",$B$2="",$D$2=0),0,IF(AM$3&lt;0,0,N(INDEX('CURVA PREVISION'!$A$1:$KZ$3000,$C13,10+3*MIN(AM$3,$D$2-1)))))</f>
        <v/>
      </c>
      <c r="AN13" s="125">
        <f>IF(OR($C13="",$B$2="",$D$2=0),0,IF(AN$3&lt;0,0,N(INDEX('CURVA PREVISION'!$A$1:$KZ$3000,$C13,10+3*MIN(AN$3,$D$2-1)))))</f>
        <v/>
      </c>
      <c r="AO13" s="125">
        <f>IF(OR($C13="",$B$2="",$D$2=0),0,IF(AO$3&lt;0,0,N(INDEX('CURVA PREVISION'!$A$1:$KZ$3000,$C13,10+3*MIN(AO$3,$D$2-1)))))</f>
        <v/>
      </c>
      <c r="AP13" s="125">
        <f>IF(OR($C13="",$B$2="",$D$2=0),0,IF(AP$3&lt;0,0,N(INDEX('CURVA PREVISION'!$A$1:$KZ$3000,$C13,10+3*MIN(AP$3,$D$2-1)))))</f>
        <v/>
      </c>
      <c r="AQ13" s="125">
        <f>IF(OR($C13="",$B$2="",$D$2=0),0,IF(AQ$3&lt;0,0,N(INDEX('CURVA PREVISION'!$A$1:$KZ$3000,$C13,10+3*MIN(AQ$3,$D$2-1)))))</f>
        <v/>
      </c>
      <c r="AR13" s="125">
        <f>IF(OR($C13="",$B$2="",$D$2=0),0,IF(AR$3&lt;0,0,N(INDEX('CURVA PREVISION'!$A$1:$KZ$3000,$C13,10+3*MIN(AR$3,$D$2-1)))))</f>
        <v/>
      </c>
      <c r="AS13" s="125">
        <f>IF(OR($C13="",$B$2="",$D$2=0),0,IF(AS$3&lt;0,0,N(INDEX('CURVA PREVISION'!$A$1:$KZ$3000,$C13,10+3*MIN(AS$3,$D$2-1)))))</f>
        <v/>
      </c>
      <c r="AT13" s="125">
        <f>IF(OR($C13="",$B$2="",$D$2=0),0,IF(AT$3&lt;0,0,N(INDEX('CURVA PREVISION'!$A$1:$KZ$3000,$C13,10+3*MIN(AT$3,$D$2-1)))))</f>
        <v/>
      </c>
      <c r="AU13" s="125">
        <f>IF(OR($C13="",$B$2="",$D$2=0),0,IF(AU$3&lt;0,0,N(INDEX('CURVA PREVISION'!$A$1:$KZ$3000,$C13,10+3*MIN(AU$3,$D$2-1)))))</f>
        <v/>
      </c>
      <c r="AV13" s="125">
        <f>IF(OR($C13="",$B$2="",$D$2=0),0,IF(AV$3&lt;0,0,N(INDEX('CURVA PREVISION'!$A$1:$KZ$3000,$C13,10+3*MIN(AV$3,$D$2-1)))))</f>
        <v/>
      </c>
      <c r="AW13" s="125">
        <f>IF(OR($C13="",$B$2="",$D$2=0),0,IF(AW$3&lt;0,0,N(INDEX('CURVA PREVISION'!$A$1:$KZ$3000,$C13,10+3*MIN(AW$3,$D$2-1)))))</f>
        <v/>
      </c>
      <c r="AX13" s="125">
        <f>IF(OR($C13="",$B$2="",$D$2=0),0,IF(AX$3&lt;0,0,N(INDEX('CURVA PREVISION'!$A$1:$KZ$3000,$C13,10+3*MIN(AX$3,$D$2-1)))))</f>
        <v/>
      </c>
      <c r="AY13" s="125">
        <f>IF(OR($C13="",$B$2="",$D$2=0),0,IF(AY$3&lt;0,0,N(INDEX('CURVA PREVISION'!$A$1:$KZ$3000,$C13,10+3*MIN(AY$3,$D$2-1)))))</f>
        <v/>
      </c>
      <c r="AZ13" s="125">
        <f>IF(OR($C13="",$B$2="",$D$2=0),0,IF(AZ$3&lt;0,0,N(INDEX('CURVA PREVISION'!$A$1:$KZ$3000,$C13,10+3*MIN(AZ$3,$D$2-1)))))</f>
        <v/>
      </c>
      <c r="BA13" s="125">
        <f>IF(OR($C13="",$B$2="",$D$2=0),0,IF(BA$3&lt;0,0,N(INDEX('CURVA PREVISION'!$A$1:$KZ$3000,$C13,10+3*MIN(BA$3,$D$2-1)))))</f>
        <v/>
      </c>
      <c r="BB13" s="125">
        <f>IF(OR($C13="",$B$2="",$D$2=0),0,IF(BB$3&lt;0,0,N(INDEX('CURVA PREVISION'!$A$1:$KZ$3000,$C13,10+3*MIN(BB$3,$D$2-1)))))</f>
        <v/>
      </c>
      <c r="BC13" s="125">
        <f>IF(OR($C13="",$B$2="",$D$2=0),0,IF(BC$3&lt;0,0,N(INDEX('CURVA PREVISION'!$A$1:$KZ$3000,$C13,10+3*MIN(BC$3,$D$2-1)))))</f>
        <v/>
      </c>
      <c r="BD13" s="125">
        <f>IF(OR($C13="",$B$2="",$D$2=0),0,IF(BD$3&lt;0,0,N(INDEX('CURVA PREVISION'!$A$1:$KZ$3000,$C13,10+3*MIN(BD$3,$D$2-1)))))</f>
        <v/>
      </c>
      <c r="BE13" s="125">
        <f>IF(OR($C13="",$B$2="",$D$2=0),0,IF(BE$3&lt;0,0,N(INDEX('CURVA PREVISION'!$A$1:$KZ$3000,$C13,10+3*MIN(BE$3,$D$2-1)))))</f>
        <v/>
      </c>
      <c r="BF13" s="125">
        <f>IF(OR($C13="",$B$2="",$D$2=0),0,IF(BF$3&lt;0,0,N(INDEX('CURVA PREVISION'!$A$1:$KZ$3000,$C13,10+3*MIN(BF$3,$D$2-1)))))</f>
        <v/>
      </c>
      <c r="BG13" s="125">
        <f>IF(OR($C13="",$B$2="",$D$2=0),0,IF(BG$3&lt;0,0,N(INDEX('CURVA PREVISION'!$A$1:$KZ$3000,$C13,10+3*MIN(BG$3,$D$2-1)))))</f>
        <v/>
      </c>
      <c r="BH13" s="125">
        <f>IF(OR($C13="",$B$2="",$D$2=0),0,IF(BH$3&lt;0,0,N(INDEX('CURVA PREVISION'!$A$1:$KZ$3000,$C13,10+3*MIN(BH$3,$D$2-1)))))</f>
        <v/>
      </c>
      <c r="BI13" s="125">
        <f>IF(OR($C13="",$B$2="",$D$2=0),0,IF(BI$3&lt;0,0,N(INDEX('CURVA PREVISION'!$A$1:$KZ$3000,$C13,10+3*MIN(BI$3,$D$2-1)))))</f>
        <v/>
      </c>
      <c r="BJ13" s="125">
        <f>IF(OR($C13="",$B$2="",$D$2=0),0,IF(BJ$3&lt;0,0,N(INDEX('CURVA PREVISION'!$A$1:$KZ$3000,$C13,10+3*MIN(BJ$3,$D$2-1)))))</f>
        <v/>
      </c>
      <c r="BK13" s="125">
        <f>IF(OR($C13="",$B$2="",$D$2=0),0,IF(BK$3&lt;0,0,N(INDEX('CURVA PREVISION'!$A$1:$KZ$3000,$C13,10+3*MIN(BK$3,$D$2-1)))))</f>
        <v/>
      </c>
      <c r="BL13" s="125">
        <f>IF(OR($C13="",$B$2="",$D$2=0),0,IF(BL$3&lt;0,0,N(INDEX('CURVA PREVISION'!$A$1:$KZ$3000,$C13,10+3*MIN(BL$3,$D$2-1)))))</f>
        <v/>
      </c>
      <c r="BM13" s="125">
        <f>IF(OR($C13="",$B$2="",$D$2=0),0,IF(BM$3&lt;0,0,N(INDEX('CURVA PREVISION'!$A$1:$KZ$3000,$C13,10+3*MIN(BM$3,$D$2-1)))))</f>
        <v/>
      </c>
      <c r="BN13" s="125">
        <f>IF(OR($C13="",$B$2="",$D$2=0),0,IF(BN$3&lt;0,0,N(INDEX('CURVA PREVISION'!$A$1:$KZ$3000,$C13,10+3*MIN(BN$3,$D$2-1)))))</f>
        <v/>
      </c>
      <c r="BO13" s="125">
        <f>IF(OR($C13="",$B$2="",$D$2=0),0,IF(BO$3&lt;0,0,N(INDEX('CURVA PREVISION'!$A$1:$KZ$3000,$C13,10+3*MIN(BO$3,$D$2-1)))))</f>
        <v/>
      </c>
      <c r="BP13" s="125">
        <f>IF(OR($C13="",$B$2="",$D$2=0),0,IF(BP$3&lt;0,0,N(INDEX('CURVA PREVISION'!$A$1:$KZ$3000,$C13,10+3*MIN(BP$3,$D$2-1)))))</f>
        <v/>
      </c>
      <c r="BQ13" s="125">
        <f>IF(OR($C13="",$B$2="",$D$2=0),0,IF(BQ$3&lt;0,0,N(INDEX('CURVA PREVISION'!$A$1:$KZ$3000,$C13,10+3*MIN(BQ$3,$D$2-1)))))</f>
        <v/>
      </c>
      <c r="BR13" s="125">
        <f>IF(OR($C13="",$B$2="",$D$2=0),0,IF(BR$3&lt;0,0,N(INDEX('CURVA PREVISION'!$A$1:$KZ$3000,$C13,10+3*MIN(BR$3,$D$2-1)))))</f>
        <v/>
      </c>
      <c r="BS13" s="125">
        <f>IF(OR($C13="",$B$2="",$D$2=0),0,IF(BS$3&lt;0,0,N(INDEX('CURVA PREVISION'!$A$1:$KZ$3000,$C13,10+3*MIN(BS$3,$D$2-1)))))</f>
        <v/>
      </c>
      <c r="BT13" s="125">
        <f>IF(OR($C13="",$B$2="",$D$2=0),0,IF(BT$3&lt;0,0,N(INDEX('CURVA PREVISION'!$A$1:$KZ$3000,$C13,10+3*MIN(BT$3,$D$2-1)))))</f>
        <v/>
      </c>
      <c r="BU13" s="125">
        <f>IF(OR($C13="",$B$2="",$D$2=0),0,IF(BU$3&lt;0,0,N(INDEX('CURVA PREVISION'!$A$1:$KZ$3000,$C13,10+3*MIN(BU$3,$D$2-1)))))</f>
        <v/>
      </c>
      <c r="BV13" s="125">
        <f>IF(OR($C13="",$B$2="",$D$2=0),0,IF(BV$3&lt;0,0,N(INDEX('CURVA PREVISION'!$A$1:$KZ$3000,$C13,10+3*MIN(BV$3,$D$2-1)))))</f>
        <v/>
      </c>
      <c r="BW13" s="125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5">
        <f>IF(OR($C14="",$B$2="",$D$2=0),0,IF(D$3&lt;0,0,N(INDEX('CURVA PREVISION'!$A$1:$KZ$3000,$C14,10+3*MIN(D$3,$D$2-1)))))</f>
        <v/>
      </c>
      <c r="E14" s="125">
        <f>IF(OR($C14="",$B$2="",$D$2=0),0,IF(E$3&lt;0,0,N(INDEX('CURVA PREVISION'!$A$1:$KZ$3000,$C14,10+3*MIN(E$3,$D$2-1)))))</f>
        <v/>
      </c>
      <c r="F14" s="125">
        <f>IF(OR($C14="",$B$2="",$D$2=0),0,IF(F$3&lt;0,0,N(INDEX('CURVA PREVISION'!$A$1:$KZ$3000,$C14,10+3*MIN(F$3,$D$2-1)))))</f>
        <v/>
      </c>
      <c r="G14" s="125">
        <f>IF(OR($C14="",$B$2="",$D$2=0),0,IF(G$3&lt;0,0,N(INDEX('CURVA PREVISION'!$A$1:$KZ$3000,$C14,10+3*MIN(G$3,$D$2-1)))))</f>
        <v/>
      </c>
      <c r="H14" s="125">
        <f>IF(OR($C14="",$B$2="",$D$2=0),0,IF(H$3&lt;0,0,N(INDEX('CURVA PREVISION'!$A$1:$KZ$3000,$C14,10+3*MIN(H$3,$D$2-1)))))</f>
        <v/>
      </c>
      <c r="I14" s="125">
        <f>IF(OR($C14="",$B$2="",$D$2=0),0,IF(I$3&lt;0,0,N(INDEX('CURVA PREVISION'!$A$1:$KZ$3000,$C14,10+3*MIN(I$3,$D$2-1)))))</f>
        <v/>
      </c>
      <c r="J14" s="125">
        <f>IF(OR($C14="",$B$2="",$D$2=0),0,IF(J$3&lt;0,0,N(INDEX('CURVA PREVISION'!$A$1:$KZ$3000,$C14,10+3*MIN(J$3,$D$2-1)))))</f>
        <v/>
      </c>
      <c r="K14" s="125">
        <f>IF(OR($C14="",$B$2="",$D$2=0),0,IF(K$3&lt;0,0,N(INDEX('CURVA PREVISION'!$A$1:$KZ$3000,$C14,10+3*MIN(K$3,$D$2-1)))))</f>
        <v/>
      </c>
      <c r="L14" s="125">
        <f>IF(OR($C14="",$B$2="",$D$2=0),0,IF(L$3&lt;0,0,N(INDEX('CURVA PREVISION'!$A$1:$KZ$3000,$C14,10+3*MIN(L$3,$D$2-1)))))</f>
        <v/>
      </c>
      <c r="M14" s="125">
        <f>IF(OR($C14="",$B$2="",$D$2=0),0,IF(M$3&lt;0,0,N(INDEX('CURVA PREVISION'!$A$1:$KZ$3000,$C14,10+3*MIN(M$3,$D$2-1)))))</f>
        <v/>
      </c>
      <c r="N14" s="125">
        <f>IF(OR($C14="",$B$2="",$D$2=0),0,IF(N$3&lt;0,0,N(INDEX('CURVA PREVISION'!$A$1:$KZ$3000,$C14,10+3*MIN(N$3,$D$2-1)))))</f>
        <v/>
      </c>
      <c r="O14" s="125">
        <f>IF(OR($C14="",$B$2="",$D$2=0),0,IF(O$3&lt;0,0,N(INDEX('CURVA PREVISION'!$A$1:$KZ$3000,$C14,10+3*MIN(O$3,$D$2-1)))))</f>
        <v/>
      </c>
      <c r="P14" s="125">
        <f>IF(OR($C14="",$B$2="",$D$2=0),0,IF(P$3&lt;0,0,N(INDEX('CURVA PREVISION'!$A$1:$KZ$3000,$C14,10+3*MIN(P$3,$D$2-1)))))</f>
        <v/>
      </c>
      <c r="Q14" s="125">
        <f>IF(OR($C14="",$B$2="",$D$2=0),0,IF(Q$3&lt;0,0,N(INDEX('CURVA PREVISION'!$A$1:$KZ$3000,$C14,10+3*MIN(Q$3,$D$2-1)))))</f>
        <v/>
      </c>
      <c r="R14" s="125">
        <f>IF(OR($C14="",$B$2="",$D$2=0),0,IF(R$3&lt;0,0,N(INDEX('CURVA PREVISION'!$A$1:$KZ$3000,$C14,10+3*MIN(R$3,$D$2-1)))))</f>
        <v/>
      </c>
      <c r="S14" s="125">
        <f>IF(OR($C14="",$B$2="",$D$2=0),0,IF(S$3&lt;0,0,N(INDEX('CURVA PREVISION'!$A$1:$KZ$3000,$C14,10+3*MIN(S$3,$D$2-1)))))</f>
        <v/>
      </c>
      <c r="T14" s="125">
        <f>IF(OR($C14="",$B$2="",$D$2=0),0,IF(T$3&lt;0,0,N(INDEX('CURVA PREVISION'!$A$1:$KZ$3000,$C14,10+3*MIN(T$3,$D$2-1)))))</f>
        <v/>
      </c>
      <c r="U14" s="125">
        <f>IF(OR($C14="",$B$2="",$D$2=0),0,IF(U$3&lt;0,0,N(INDEX('CURVA PREVISION'!$A$1:$KZ$3000,$C14,10+3*MIN(U$3,$D$2-1)))))</f>
        <v/>
      </c>
      <c r="V14" s="125">
        <f>IF(OR($C14="",$B$2="",$D$2=0),0,IF(V$3&lt;0,0,N(INDEX('CURVA PREVISION'!$A$1:$KZ$3000,$C14,10+3*MIN(V$3,$D$2-1)))))</f>
        <v/>
      </c>
      <c r="W14" s="125">
        <f>IF(OR($C14="",$B$2="",$D$2=0),0,IF(W$3&lt;0,0,N(INDEX('CURVA PREVISION'!$A$1:$KZ$3000,$C14,10+3*MIN(W$3,$D$2-1)))))</f>
        <v/>
      </c>
      <c r="X14" s="125">
        <f>IF(OR($C14="",$B$2="",$D$2=0),0,IF(X$3&lt;0,0,N(INDEX('CURVA PREVISION'!$A$1:$KZ$3000,$C14,10+3*MIN(X$3,$D$2-1)))))</f>
        <v/>
      </c>
      <c r="Y14" s="125">
        <f>IF(OR($C14="",$B$2="",$D$2=0),0,IF(Y$3&lt;0,0,N(INDEX('CURVA PREVISION'!$A$1:$KZ$3000,$C14,10+3*MIN(Y$3,$D$2-1)))))</f>
        <v/>
      </c>
      <c r="Z14" s="125">
        <f>IF(OR($C14="",$B$2="",$D$2=0),0,IF(Z$3&lt;0,0,N(INDEX('CURVA PREVISION'!$A$1:$KZ$3000,$C14,10+3*MIN(Z$3,$D$2-1)))))</f>
        <v/>
      </c>
      <c r="AA14" s="125">
        <f>IF(OR($C14="",$B$2="",$D$2=0),0,IF(AA$3&lt;0,0,N(INDEX('CURVA PREVISION'!$A$1:$KZ$3000,$C14,10+3*MIN(AA$3,$D$2-1)))))</f>
        <v/>
      </c>
      <c r="AB14" s="125">
        <f>IF(OR($C14="",$B$2="",$D$2=0),0,IF(AB$3&lt;0,0,N(INDEX('CURVA PREVISION'!$A$1:$KZ$3000,$C14,10+3*MIN(AB$3,$D$2-1)))))</f>
        <v/>
      </c>
      <c r="AC14" s="125">
        <f>IF(OR($C14="",$B$2="",$D$2=0),0,IF(AC$3&lt;0,0,N(INDEX('CURVA PREVISION'!$A$1:$KZ$3000,$C14,10+3*MIN(AC$3,$D$2-1)))))</f>
        <v/>
      </c>
      <c r="AD14" s="125">
        <f>IF(OR($C14="",$B$2="",$D$2=0),0,IF(AD$3&lt;0,0,N(INDEX('CURVA PREVISION'!$A$1:$KZ$3000,$C14,10+3*MIN(AD$3,$D$2-1)))))</f>
        <v/>
      </c>
      <c r="AE14" s="125">
        <f>IF(OR($C14="",$B$2="",$D$2=0),0,IF(AE$3&lt;0,0,N(INDEX('CURVA PREVISION'!$A$1:$KZ$3000,$C14,10+3*MIN(AE$3,$D$2-1)))))</f>
        <v/>
      </c>
      <c r="AF14" s="125">
        <f>IF(OR($C14="",$B$2="",$D$2=0),0,IF(AF$3&lt;0,0,N(INDEX('CURVA PREVISION'!$A$1:$KZ$3000,$C14,10+3*MIN(AF$3,$D$2-1)))))</f>
        <v/>
      </c>
      <c r="AG14" s="125">
        <f>IF(OR($C14="",$B$2="",$D$2=0),0,IF(AG$3&lt;0,0,N(INDEX('CURVA PREVISION'!$A$1:$KZ$3000,$C14,10+3*MIN(AG$3,$D$2-1)))))</f>
        <v/>
      </c>
      <c r="AH14" s="125">
        <f>IF(OR($C14="",$B$2="",$D$2=0),0,IF(AH$3&lt;0,0,N(INDEX('CURVA PREVISION'!$A$1:$KZ$3000,$C14,10+3*MIN(AH$3,$D$2-1)))))</f>
        <v/>
      </c>
      <c r="AI14" s="125">
        <f>IF(OR($C14="",$B$2="",$D$2=0),0,IF(AI$3&lt;0,0,N(INDEX('CURVA PREVISION'!$A$1:$KZ$3000,$C14,10+3*MIN(AI$3,$D$2-1)))))</f>
        <v/>
      </c>
      <c r="AJ14" s="125">
        <f>IF(OR($C14="",$B$2="",$D$2=0),0,IF(AJ$3&lt;0,0,N(INDEX('CURVA PREVISION'!$A$1:$KZ$3000,$C14,10+3*MIN(AJ$3,$D$2-1)))))</f>
        <v/>
      </c>
      <c r="AK14" s="125">
        <f>IF(OR($C14="",$B$2="",$D$2=0),0,IF(AK$3&lt;0,0,N(INDEX('CURVA PREVISION'!$A$1:$KZ$3000,$C14,10+3*MIN(AK$3,$D$2-1)))))</f>
        <v/>
      </c>
      <c r="AL14" s="125">
        <f>IF(OR($C14="",$B$2="",$D$2=0),0,IF(AL$3&lt;0,0,N(INDEX('CURVA PREVISION'!$A$1:$KZ$3000,$C14,10+3*MIN(AL$3,$D$2-1)))))</f>
        <v/>
      </c>
      <c r="AM14" s="125">
        <f>IF(OR($C14="",$B$2="",$D$2=0),0,IF(AM$3&lt;0,0,N(INDEX('CURVA PREVISION'!$A$1:$KZ$3000,$C14,10+3*MIN(AM$3,$D$2-1)))))</f>
        <v/>
      </c>
      <c r="AN14" s="125">
        <f>IF(OR($C14="",$B$2="",$D$2=0),0,IF(AN$3&lt;0,0,N(INDEX('CURVA PREVISION'!$A$1:$KZ$3000,$C14,10+3*MIN(AN$3,$D$2-1)))))</f>
        <v/>
      </c>
      <c r="AO14" s="125">
        <f>IF(OR($C14="",$B$2="",$D$2=0),0,IF(AO$3&lt;0,0,N(INDEX('CURVA PREVISION'!$A$1:$KZ$3000,$C14,10+3*MIN(AO$3,$D$2-1)))))</f>
        <v/>
      </c>
      <c r="AP14" s="125">
        <f>IF(OR($C14="",$B$2="",$D$2=0),0,IF(AP$3&lt;0,0,N(INDEX('CURVA PREVISION'!$A$1:$KZ$3000,$C14,10+3*MIN(AP$3,$D$2-1)))))</f>
        <v/>
      </c>
      <c r="AQ14" s="125">
        <f>IF(OR($C14="",$B$2="",$D$2=0),0,IF(AQ$3&lt;0,0,N(INDEX('CURVA PREVISION'!$A$1:$KZ$3000,$C14,10+3*MIN(AQ$3,$D$2-1)))))</f>
        <v/>
      </c>
      <c r="AR14" s="125">
        <f>IF(OR($C14="",$B$2="",$D$2=0),0,IF(AR$3&lt;0,0,N(INDEX('CURVA PREVISION'!$A$1:$KZ$3000,$C14,10+3*MIN(AR$3,$D$2-1)))))</f>
        <v/>
      </c>
      <c r="AS14" s="125">
        <f>IF(OR($C14="",$B$2="",$D$2=0),0,IF(AS$3&lt;0,0,N(INDEX('CURVA PREVISION'!$A$1:$KZ$3000,$C14,10+3*MIN(AS$3,$D$2-1)))))</f>
        <v/>
      </c>
      <c r="AT14" s="125">
        <f>IF(OR($C14="",$B$2="",$D$2=0),0,IF(AT$3&lt;0,0,N(INDEX('CURVA PREVISION'!$A$1:$KZ$3000,$C14,10+3*MIN(AT$3,$D$2-1)))))</f>
        <v/>
      </c>
      <c r="AU14" s="125">
        <f>IF(OR($C14="",$B$2="",$D$2=0),0,IF(AU$3&lt;0,0,N(INDEX('CURVA PREVISION'!$A$1:$KZ$3000,$C14,10+3*MIN(AU$3,$D$2-1)))))</f>
        <v/>
      </c>
      <c r="AV14" s="125">
        <f>IF(OR($C14="",$B$2="",$D$2=0),0,IF(AV$3&lt;0,0,N(INDEX('CURVA PREVISION'!$A$1:$KZ$3000,$C14,10+3*MIN(AV$3,$D$2-1)))))</f>
        <v/>
      </c>
      <c r="AW14" s="125">
        <f>IF(OR($C14="",$B$2="",$D$2=0),0,IF(AW$3&lt;0,0,N(INDEX('CURVA PREVISION'!$A$1:$KZ$3000,$C14,10+3*MIN(AW$3,$D$2-1)))))</f>
        <v/>
      </c>
      <c r="AX14" s="125">
        <f>IF(OR($C14="",$B$2="",$D$2=0),0,IF(AX$3&lt;0,0,N(INDEX('CURVA PREVISION'!$A$1:$KZ$3000,$C14,10+3*MIN(AX$3,$D$2-1)))))</f>
        <v/>
      </c>
      <c r="AY14" s="125">
        <f>IF(OR($C14="",$B$2="",$D$2=0),0,IF(AY$3&lt;0,0,N(INDEX('CURVA PREVISION'!$A$1:$KZ$3000,$C14,10+3*MIN(AY$3,$D$2-1)))))</f>
        <v/>
      </c>
      <c r="AZ14" s="125">
        <f>IF(OR($C14="",$B$2="",$D$2=0),0,IF(AZ$3&lt;0,0,N(INDEX('CURVA PREVISION'!$A$1:$KZ$3000,$C14,10+3*MIN(AZ$3,$D$2-1)))))</f>
        <v/>
      </c>
      <c r="BA14" s="125">
        <f>IF(OR($C14="",$B$2="",$D$2=0),0,IF(BA$3&lt;0,0,N(INDEX('CURVA PREVISION'!$A$1:$KZ$3000,$C14,10+3*MIN(BA$3,$D$2-1)))))</f>
        <v/>
      </c>
      <c r="BB14" s="125">
        <f>IF(OR($C14="",$B$2="",$D$2=0),0,IF(BB$3&lt;0,0,N(INDEX('CURVA PREVISION'!$A$1:$KZ$3000,$C14,10+3*MIN(BB$3,$D$2-1)))))</f>
        <v/>
      </c>
      <c r="BC14" s="125">
        <f>IF(OR($C14="",$B$2="",$D$2=0),0,IF(BC$3&lt;0,0,N(INDEX('CURVA PREVISION'!$A$1:$KZ$3000,$C14,10+3*MIN(BC$3,$D$2-1)))))</f>
        <v/>
      </c>
      <c r="BD14" s="125">
        <f>IF(OR($C14="",$B$2="",$D$2=0),0,IF(BD$3&lt;0,0,N(INDEX('CURVA PREVISION'!$A$1:$KZ$3000,$C14,10+3*MIN(BD$3,$D$2-1)))))</f>
        <v/>
      </c>
      <c r="BE14" s="125">
        <f>IF(OR($C14="",$B$2="",$D$2=0),0,IF(BE$3&lt;0,0,N(INDEX('CURVA PREVISION'!$A$1:$KZ$3000,$C14,10+3*MIN(BE$3,$D$2-1)))))</f>
        <v/>
      </c>
      <c r="BF14" s="125">
        <f>IF(OR($C14="",$B$2="",$D$2=0),0,IF(BF$3&lt;0,0,N(INDEX('CURVA PREVISION'!$A$1:$KZ$3000,$C14,10+3*MIN(BF$3,$D$2-1)))))</f>
        <v/>
      </c>
      <c r="BG14" s="125">
        <f>IF(OR($C14="",$B$2="",$D$2=0),0,IF(BG$3&lt;0,0,N(INDEX('CURVA PREVISION'!$A$1:$KZ$3000,$C14,10+3*MIN(BG$3,$D$2-1)))))</f>
        <v/>
      </c>
      <c r="BH14" s="125">
        <f>IF(OR($C14="",$B$2="",$D$2=0),0,IF(BH$3&lt;0,0,N(INDEX('CURVA PREVISION'!$A$1:$KZ$3000,$C14,10+3*MIN(BH$3,$D$2-1)))))</f>
        <v/>
      </c>
      <c r="BI14" s="125">
        <f>IF(OR($C14="",$B$2="",$D$2=0),0,IF(BI$3&lt;0,0,N(INDEX('CURVA PREVISION'!$A$1:$KZ$3000,$C14,10+3*MIN(BI$3,$D$2-1)))))</f>
        <v/>
      </c>
      <c r="BJ14" s="125">
        <f>IF(OR($C14="",$B$2="",$D$2=0),0,IF(BJ$3&lt;0,0,N(INDEX('CURVA PREVISION'!$A$1:$KZ$3000,$C14,10+3*MIN(BJ$3,$D$2-1)))))</f>
        <v/>
      </c>
      <c r="BK14" s="125">
        <f>IF(OR($C14="",$B$2="",$D$2=0),0,IF(BK$3&lt;0,0,N(INDEX('CURVA PREVISION'!$A$1:$KZ$3000,$C14,10+3*MIN(BK$3,$D$2-1)))))</f>
        <v/>
      </c>
      <c r="BL14" s="125">
        <f>IF(OR($C14="",$B$2="",$D$2=0),0,IF(BL$3&lt;0,0,N(INDEX('CURVA PREVISION'!$A$1:$KZ$3000,$C14,10+3*MIN(BL$3,$D$2-1)))))</f>
        <v/>
      </c>
      <c r="BM14" s="125">
        <f>IF(OR($C14="",$B$2="",$D$2=0),0,IF(BM$3&lt;0,0,N(INDEX('CURVA PREVISION'!$A$1:$KZ$3000,$C14,10+3*MIN(BM$3,$D$2-1)))))</f>
        <v/>
      </c>
      <c r="BN14" s="125">
        <f>IF(OR($C14="",$B$2="",$D$2=0),0,IF(BN$3&lt;0,0,N(INDEX('CURVA PREVISION'!$A$1:$KZ$3000,$C14,10+3*MIN(BN$3,$D$2-1)))))</f>
        <v/>
      </c>
      <c r="BO14" s="125">
        <f>IF(OR($C14="",$B$2="",$D$2=0),0,IF(BO$3&lt;0,0,N(INDEX('CURVA PREVISION'!$A$1:$KZ$3000,$C14,10+3*MIN(BO$3,$D$2-1)))))</f>
        <v/>
      </c>
      <c r="BP14" s="125">
        <f>IF(OR($C14="",$B$2="",$D$2=0),0,IF(BP$3&lt;0,0,N(INDEX('CURVA PREVISION'!$A$1:$KZ$3000,$C14,10+3*MIN(BP$3,$D$2-1)))))</f>
        <v/>
      </c>
      <c r="BQ14" s="125">
        <f>IF(OR($C14="",$B$2="",$D$2=0),0,IF(BQ$3&lt;0,0,N(INDEX('CURVA PREVISION'!$A$1:$KZ$3000,$C14,10+3*MIN(BQ$3,$D$2-1)))))</f>
        <v/>
      </c>
      <c r="BR14" s="125">
        <f>IF(OR($C14="",$B$2="",$D$2=0),0,IF(BR$3&lt;0,0,N(INDEX('CURVA PREVISION'!$A$1:$KZ$3000,$C14,10+3*MIN(BR$3,$D$2-1)))))</f>
        <v/>
      </c>
      <c r="BS14" s="125">
        <f>IF(OR($C14="",$B$2="",$D$2=0),0,IF(BS$3&lt;0,0,N(INDEX('CURVA PREVISION'!$A$1:$KZ$3000,$C14,10+3*MIN(BS$3,$D$2-1)))))</f>
        <v/>
      </c>
      <c r="BT14" s="125">
        <f>IF(OR($C14="",$B$2="",$D$2=0),0,IF(BT$3&lt;0,0,N(INDEX('CURVA PREVISION'!$A$1:$KZ$3000,$C14,10+3*MIN(BT$3,$D$2-1)))))</f>
        <v/>
      </c>
      <c r="BU14" s="125">
        <f>IF(OR($C14="",$B$2="",$D$2=0),0,IF(BU$3&lt;0,0,N(INDEX('CURVA PREVISION'!$A$1:$KZ$3000,$C14,10+3*MIN(BU$3,$D$2-1)))))</f>
        <v/>
      </c>
      <c r="BV14" s="125">
        <f>IF(OR($C14="",$B$2="",$D$2=0),0,IF(BV$3&lt;0,0,N(INDEX('CURVA PREVISION'!$A$1:$KZ$3000,$C14,10+3*MIN(BV$3,$D$2-1)))))</f>
        <v/>
      </c>
      <c r="BW14" s="125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5">
        <f>IF(OR($C15="",$B$2="",$D$2=0),0,IF(D$3&lt;0,0,N(INDEX('CURVA PREVISION'!$A$1:$KZ$3000,$C15,10+3*MIN(D$3,$D$2-1)))))</f>
        <v/>
      </c>
      <c r="E15" s="125">
        <f>IF(OR($C15="",$B$2="",$D$2=0),0,IF(E$3&lt;0,0,N(INDEX('CURVA PREVISION'!$A$1:$KZ$3000,$C15,10+3*MIN(E$3,$D$2-1)))))</f>
        <v/>
      </c>
      <c r="F15" s="125">
        <f>IF(OR($C15="",$B$2="",$D$2=0),0,IF(F$3&lt;0,0,N(INDEX('CURVA PREVISION'!$A$1:$KZ$3000,$C15,10+3*MIN(F$3,$D$2-1)))))</f>
        <v/>
      </c>
      <c r="G15" s="125">
        <f>IF(OR($C15="",$B$2="",$D$2=0),0,IF(G$3&lt;0,0,N(INDEX('CURVA PREVISION'!$A$1:$KZ$3000,$C15,10+3*MIN(G$3,$D$2-1)))))</f>
        <v/>
      </c>
      <c r="H15" s="125">
        <f>IF(OR($C15="",$B$2="",$D$2=0),0,IF(H$3&lt;0,0,N(INDEX('CURVA PREVISION'!$A$1:$KZ$3000,$C15,10+3*MIN(H$3,$D$2-1)))))</f>
        <v/>
      </c>
      <c r="I15" s="125">
        <f>IF(OR($C15="",$B$2="",$D$2=0),0,IF(I$3&lt;0,0,N(INDEX('CURVA PREVISION'!$A$1:$KZ$3000,$C15,10+3*MIN(I$3,$D$2-1)))))</f>
        <v/>
      </c>
      <c r="J15" s="125">
        <f>IF(OR($C15="",$B$2="",$D$2=0),0,IF(J$3&lt;0,0,N(INDEX('CURVA PREVISION'!$A$1:$KZ$3000,$C15,10+3*MIN(J$3,$D$2-1)))))</f>
        <v/>
      </c>
      <c r="K15" s="125">
        <f>IF(OR($C15="",$B$2="",$D$2=0),0,IF(K$3&lt;0,0,N(INDEX('CURVA PREVISION'!$A$1:$KZ$3000,$C15,10+3*MIN(K$3,$D$2-1)))))</f>
        <v/>
      </c>
      <c r="L15" s="125">
        <f>IF(OR($C15="",$B$2="",$D$2=0),0,IF(L$3&lt;0,0,N(INDEX('CURVA PREVISION'!$A$1:$KZ$3000,$C15,10+3*MIN(L$3,$D$2-1)))))</f>
        <v/>
      </c>
      <c r="M15" s="125">
        <f>IF(OR($C15="",$B$2="",$D$2=0),0,IF(M$3&lt;0,0,N(INDEX('CURVA PREVISION'!$A$1:$KZ$3000,$C15,10+3*MIN(M$3,$D$2-1)))))</f>
        <v/>
      </c>
      <c r="N15" s="125">
        <f>IF(OR($C15="",$B$2="",$D$2=0),0,IF(N$3&lt;0,0,N(INDEX('CURVA PREVISION'!$A$1:$KZ$3000,$C15,10+3*MIN(N$3,$D$2-1)))))</f>
        <v/>
      </c>
      <c r="O15" s="125">
        <f>IF(OR($C15="",$B$2="",$D$2=0),0,IF(O$3&lt;0,0,N(INDEX('CURVA PREVISION'!$A$1:$KZ$3000,$C15,10+3*MIN(O$3,$D$2-1)))))</f>
        <v/>
      </c>
      <c r="P15" s="125">
        <f>IF(OR($C15="",$B$2="",$D$2=0),0,IF(P$3&lt;0,0,N(INDEX('CURVA PREVISION'!$A$1:$KZ$3000,$C15,10+3*MIN(P$3,$D$2-1)))))</f>
        <v/>
      </c>
      <c r="Q15" s="125">
        <f>IF(OR($C15="",$B$2="",$D$2=0),0,IF(Q$3&lt;0,0,N(INDEX('CURVA PREVISION'!$A$1:$KZ$3000,$C15,10+3*MIN(Q$3,$D$2-1)))))</f>
        <v/>
      </c>
      <c r="R15" s="125">
        <f>IF(OR($C15="",$B$2="",$D$2=0),0,IF(R$3&lt;0,0,N(INDEX('CURVA PREVISION'!$A$1:$KZ$3000,$C15,10+3*MIN(R$3,$D$2-1)))))</f>
        <v/>
      </c>
      <c r="S15" s="125">
        <f>IF(OR($C15="",$B$2="",$D$2=0),0,IF(S$3&lt;0,0,N(INDEX('CURVA PREVISION'!$A$1:$KZ$3000,$C15,10+3*MIN(S$3,$D$2-1)))))</f>
        <v/>
      </c>
      <c r="T15" s="125">
        <f>IF(OR($C15="",$B$2="",$D$2=0),0,IF(T$3&lt;0,0,N(INDEX('CURVA PREVISION'!$A$1:$KZ$3000,$C15,10+3*MIN(T$3,$D$2-1)))))</f>
        <v/>
      </c>
      <c r="U15" s="125">
        <f>IF(OR($C15="",$B$2="",$D$2=0),0,IF(U$3&lt;0,0,N(INDEX('CURVA PREVISION'!$A$1:$KZ$3000,$C15,10+3*MIN(U$3,$D$2-1)))))</f>
        <v/>
      </c>
      <c r="V15" s="125">
        <f>IF(OR($C15="",$B$2="",$D$2=0),0,IF(V$3&lt;0,0,N(INDEX('CURVA PREVISION'!$A$1:$KZ$3000,$C15,10+3*MIN(V$3,$D$2-1)))))</f>
        <v/>
      </c>
      <c r="W15" s="125">
        <f>IF(OR($C15="",$B$2="",$D$2=0),0,IF(W$3&lt;0,0,N(INDEX('CURVA PREVISION'!$A$1:$KZ$3000,$C15,10+3*MIN(W$3,$D$2-1)))))</f>
        <v/>
      </c>
      <c r="X15" s="125">
        <f>IF(OR($C15="",$B$2="",$D$2=0),0,IF(X$3&lt;0,0,N(INDEX('CURVA PREVISION'!$A$1:$KZ$3000,$C15,10+3*MIN(X$3,$D$2-1)))))</f>
        <v/>
      </c>
      <c r="Y15" s="125">
        <f>IF(OR($C15="",$B$2="",$D$2=0),0,IF(Y$3&lt;0,0,N(INDEX('CURVA PREVISION'!$A$1:$KZ$3000,$C15,10+3*MIN(Y$3,$D$2-1)))))</f>
        <v/>
      </c>
      <c r="Z15" s="125">
        <f>IF(OR($C15="",$B$2="",$D$2=0),0,IF(Z$3&lt;0,0,N(INDEX('CURVA PREVISION'!$A$1:$KZ$3000,$C15,10+3*MIN(Z$3,$D$2-1)))))</f>
        <v/>
      </c>
      <c r="AA15" s="125">
        <f>IF(OR($C15="",$B$2="",$D$2=0),0,IF(AA$3&lt;0,0,N(INDEX('CURVA PREVISION'!$A$1:$KZ$3000,$C15,10+3*MIN(AA$3,$D$2-1)))))</f>
        <v/>
      </c>
      <c r="AB15" s="125">
        <f>IF(OR($C15="",$B$2="",$D$2=0),0,IF(AB$3&lt;0,0,N(INDEX('CURVA PREVISION'!$A$1:$KZ$3000,$C15,10+3*MIN(AB$3,$D$2-1)))))</f>
        <v/>
      </c>
      <c r="AC15" s="125">
        <f>IF(OR($C15="",$B$2="",$D$2=0),0,IF(AC$3&lt;0,0,N(INDEX('CURVA PREVISION'!$A$1:$KZ$3000,$C15,10+3*MIN(AC$3,$D$2-1)))))</f>
        <v/>
      </c>
      <c r="AD15" s="125">
        <f>IF(OR($C15="",$B$2="",$D$2=0),0,IF(AD$3&lt;0,0,N(INDEX('CURVA PREVISION'!$A$1:$KZ$3000,$C15,10+3*MIN(AD$3,$D$2-1)))))</f>
        <v/>
      </c>
      <c r="AE15" s="125">
        <f>IF(OR($C15="",$B$2="",$D$2=0),0,IF(AE$3&lt;0,0,N(INDEX('CURVA PREVISION'!$A$1:$KZ$3000,$C15,10+3*MIN(AE$3,$D$2-1)))))</f>
        <v/>
      </c>
      <c r="AF15" s="125">
        <f>IF(OR($C15="",$B$2="",$D$2=0),0,IF(AF$3&lt;0,0,N(INDEX('CURVA PREVISION'!$A$1:$KZ$3000,$C15,10+3*MIN(AF$3,$D$2-1)))))</f>
        <v/>
      </c>
      <c r="AG15" s="125">
        <f>IF(OR($C15="",$B$2="",$D$2=0),0,IF(AG$3&lt;0,0,N(INDEX('CURVA PREVISION'!$A$1:$KZ$3000,$C15,10+3*MIN(AG$3,$D$2-1)))))</f>
        <v/>
      </c>
      <c r="AH15" s="125">
        <f>IF(OR($C15="",$B$2="",$D$2=0),0,IF(AH$3&lt;0,0,N(INDEX('CURVA PREVISION'!$A$1:$KZ$3000,$C15,10+3*MIN(AH$3,$D$2-1)))))</f>
        <v/>
      </c>
      <c r="AI15" s="125">
        <f>IF(OR($C15="",$B$2="",$D$2=0),0,IF(AI$3&lt;0,0,N(INDEX('CURVA PREVISION'!$A$1:$KZ$3000,$C15,10+3*MIN(AI$3,$D$2-1)))))</f>
        <v/>
      </c>
      <c r="AJ15" s="125">
        <f>IF(OR($C15="",$B$2="",$D$2=0),0,IF(AJ$3&lt;0,0,N(INDEX('CURVA PREVISION'!$A$1:$KZ$3000,$C15,10+3*MIN(AJ$3,$D$2-1)))))</f>
        <v/>
      </c>
      <c r="AK15" s="125">
        <f>IF(OR($C15="",$B$2="",$D$2=0),0,IF(AK$3&lt;0,0,N(INDEX('CURVA PREVISION'!$A$1:$KZ$3000,$C15,10+3*MIN(AK$3,$D$2-1)))))</f>
        <v/>
      </c>
      <c r="AL15" s="125">
        <f>IF(OR($C15="",$B$2="",$D$2=0),0,IF(AL$3&lt;0,0,N(INDEX('CURVA PREVISION'!$A$1:$KZ$3000,$C15,10+3*MIN(AL$3,$D$2-1)))))</f>
        <v/>
      </c>
      <c r="AM15" s="125">
        <f>IF(OR($C15="",$B$2="",$D$2=0),0,IF(AM$3&lt;0,0,N(INDEX('CURVA PREVISION'!$A$1:$KZ$3000,$C15,10+3*MIN(AM$3,$D$2-1)))))</f>
        <v/>
      </c>
      <c r="AN15" s="125">
        <f>IF(OR($C15="",$B$2="",$D$2=0),0,IF(AN$3&lt;0,0,N(INDEX('CURVA PREVISION'!$A$1:$KZ$3000,$C15,10+3*MIN(AN$3,$D$2-1)))))</f>
        <v/>
      </c>
      <c r="AO15" s="125">
        <f>IF(OR($C15="",$B$2="",$D$2=0),0,IF(AO$3&lt;0,0,N(INDEX('CURVA PREVISION'!$A$1:$KZ$3000,$C15,10+3*MIN(AO$3,$D$2-1)))))</f>
        <v/>
      </c>
      <c r="AP15" s="125">
        <f>IF(OR($C15="",$B$2="",$D$2=0),0,IF(AP$3&lt;0,0,N(INDEX('CURVA PREVISION'!$A$1:$KZ$3000,$C15,10+3*MIN(AP$3,$D$2-1)))))</f>
        <v/>
      </c>
      <c r="AQ15" s="125">
        <f>IF(OR($C15="",$B$2="",$D$2=0),0,IF(AQ$3&lt;0,0,N(INDEX('CURVA PREVISION'!$A$1:$KZ$3000,$C15,10+3*MIN(AQ$3,$D$2-1)))))</f>
        <v/>
      </c>
      <c r="AR15" s="125">
        <f>IF(OR($C15="",$B$2="",$D$2=0),0,IF(AR$3&lt;0,0,N(INDEX('CURVA PREVISION'!$A$1:$KZ$3000,$C15,10+3*MIN(AR$3,$D$2-1)))))</f>
        <v/>
      </c>
      <c r="AS15" s="125">
        <f>IF(OR($C15="",$B$2="",$D$2=0),0,IF(AS$3&lt;0,0,N(INDEX('CURVA PREVISION'!$A$1:$KZ$3000,$C15,10+3*MIN(AS$3,$D$2-1)))))</f>
        <v/>
      </c>
      <c r="AT15" s="125">
        <f>IF(OR($C15="",$B$2="",$D$2=0),0,IF(AT$3&lt;0,0,N(INDEX('CURVA PREVISION'!$A$1:$KZ$3000,$C15,10+3*MIN(AT$3,$D$2-1)))))</f>
        <v/>
      </c>
      <c r="AU15" s="125">
        <f>IF(OR($C15="",$B$2="",$D$2=0),0,IF(AU$3&lt;0,0,N(INDEX('CURVA PREVISION'!$A$1:$KZ$3000,$C15,10+3*MIN(AU$3,$D$2-1)))))</f>
        <v/>
      </c>
      <c r="AV15" s="125">
        <f>IF(OR($C15="",$B$2="",$D$2=0),0,IF(AV$3&lt;0,0,N(INDEX('CURVA PREVISION'!$A$1:$KZ$3000,$C15,10+3*MIN(AV$3,$D$2-1)))))</f>
        <v/>
      </c>
      <c r="AW15" s="125">
        <f>IF(OR($C15="",$B$2="",$D$2=0),0,IF(AW$3&lt;0,0,N(INDEX('CURVA PREVISION'!$A$1:$KZ$3000,$C15,10+3*MIN(AW$3,$D$2-1)))))</f>
        <v/>
      </c>
      <c r="AX15" s="125">
        <f>IF(OR($C15="",$B$2="",$D$2=0),0,IF(AX$3&lt;0,0,N(INDEX('CURVA PREVISION'!$A$1:$KZ$3000,$C15,10+3*MIN(AX$3,$D$2-1)))))</f>
        <v/>
      </c>
      <c r="AY15" s="125">
        <f>IF(OR($C15="",$B$2="",$D$2=0),0,IF(AY$3&lt;0,0,N(INDEX('CURVA PREVISION'!$A$1:$KZ$3000,$C15,10+3*MIN(AY$3,$D$2-1)))))</f>
        <v/>
      </c>
      <c r="AZ15" s="125">
        <f>IF(OR($C15="",$B$2="",$D$2=0),0,IF(AZ$3&lt;0,0,N(INDEX('CURVA PREVISION'!$A$1:$KZ$3000,$C15,10+3*MIN(AZ$3,$D$2-1)))))</f>
        <v/>
      </c>
      <c r="BA15" s="125">
        <f>IF(OR($C15="",$B$2="",$D$2=0),0,IF(BA$3&lt;0,0,N(INDEX('CURVA PREVISION'!$A$1:$KZ$3000,$C15,10+3*MIN(BA$3,$D$2-1)))))</f>
        <v/>
      </c>
      <c r="BB15" s="125">
        <f>IF(OR($C15="",$B$2="",$D$2=0),0,IF(BB$3&lt;0,0,N(INDEX('CURVA PREVISION'!$A$1:$KZ$3000,$C15,10+3*MIN(BB$3,$D$2-1)))))</f>
        <v/>
      </c>
      <c r="BC15" s="125">
        <f>IF(OR($C15="",$B$2="",$D$2=0),0,IF(BC$3&lt;0,0,N(INDEX('CURVA PREVISION'!$A$1:$KZ$3000,$C15,10+3*MIN(BC$3,$D$2-1)))))</f>
        <v/>
      </c>
      <c r="BD15" s="125">
        <f>IF(OR($C15="",$B$2="",$D$2=0),0,IF(BD$3&lt;0,0,N(INDEX('CURVA PREVISION'!$A$1:$KZ$3000,$C15,10+3*MIN(BD$3,$D$2-1)))))</f>
        <v/>
      </c>
      <c r="BE15" s="125">
        <f>IF(OR($C15="",$B$2="",$D$2=0),0,IF(BE$3&lt;0,0,N(INDEX('CURVA PREVISION'!$A$1:$KZ$3000,$C15,10+3*MIN(BE$3,$D$2-1)))))</f>
        <v/>
      </c>
      <c r="BF15" s="125">
        <f>IF(OR($C15="",$B$2="",$D$2=0),0,IF(BF$3&lt;0,0,N(INDEX('CURVA PREVISION'!$A$1:$KZ$3000,$C15,10+3*MIN(BF$3,$D$2-1)))))</f>
        <v/>
      </c>
      <c r="BG15" s="125">
        <f>IF(OR($C15="",$B$2="",$D$2=0),0,IF(BG$3&lt;0,0,N(INDEX('CURVA PREVISION'!$A$1:$KZ$3000,$C15,10+3*MIN(BG$3,$D$2-1)))))</f>
        <v/>
      </c>
      <c r="BH15" s="125">
        <f>IF(OR($C15="",$B$2="",$D$2=0),0,IF(BH$3&lt;0,0,N(INDEX('CURVA PREVISION'!$A$1:$KZ$3000,$C15,10+3*MIN(BH$3,$D$2-1)))))</f>
        <v/>
      </c>
      <c r="BI15" s="125">
        <f>IF(OR($C15="",$B$2="",$D$2=0),0,IF(BI$3&lt;0,0,N(INDEX('CURVA PREVISION'!$A$1:$KZ$3000,$C15,10+3*MIN(BI$3,$D$2-1)))))</f>
        <v/>
      </c>
      <c r="BJ15" s="125">
        <f>IF(OR($C15="",$B$2="",$D$2=0),0,IF(BJ$3&lt;0,0,N(INDEX('CURVA PREVISION'!$A$1:$KZ$3000,$C15,10+3*MIN(BJ$3,$D$2-1)))))</f>
        <v/>
      </c>
      <c r="BK15" s="125">
        <f>IF(OR($C15="",$B$2="",$D$2=0),0,IF(BK$3&lt;0,0,N(INDEX('CURVA PREVISION'!$A$1:$KZ$3000,$C15,10+3*MIN(BK$3,$D$2-1)))))</f>
        <v/>
      </c>
      <c r="BL15" s="125">
        <f>IF(OR($C15="",$B$2="",$D$2=0),0,IF(BL$3&lt;0,0,N(INDEX('CURVA PREVISION'!$A$1:$KZ$3000,$C15,10+3*MIN(BL$3,$D$2-1)))))</f>
        <v/>
      </c>
      <c r="BM15" s="125">
        <f>IF(OR($C15="",$B$2="",$D$2=0),0,IF(BM$3&lt;0,0,N(INDEX('CURVA PREVISION'!$A$1:$KZ$3000,$C15,10+3*MIN(BM$3,$D$2-1)))))</f>
        <v/>
      </c>
      <c r="BN15" s="125">
        <f>IF(OR($C15="",$B$2="",$D$2=0),0,IF(BN$3&lt;0,0,N(INDEX('CURVA PREVISION'!$A$1:$KZ$3000,$C15,10+3*MIN(BN$3,$D$2-1)))))</f>
        <v/>
      </c>
      <c r="BO15" s="125">
        <f>IF(OR($C15="",$B$2="",$D$2=0),0,IF(BO$3&lt;0,0,N(INDEX('CURVA PREVISION'!$A$1:$KZ$3000,$C15,10+3*MIN(BO$3,$D$2-1)))))</f>
        <v/>
      </c>
      <c r="BP15" s="125">
        <f>IF(OR($C15="",$B$2="",$D$2=0),0,IF(BP$3&lt;0,0,N(INDEX('CURVA PREVISION'!$A$1:$KZ$3000,$C15,10+3*MIN(BP$3,$D$2-1)))))</f>
        <v/>
      </c>
      <c r="BQ15" s="125">
        <f>IF(OR($C15="",$B$2="",$D$2=0),0,IF(BQ$3&lt;0,0,N(INDEX('CURVA PREVISION'!$A$1:$KZ$3000,$C15,10+3*MIN(BQ$3,$D$2-1)))))</f>
        <v/>
      </c>
      <c r="BR15" s="125">
        <f>IF(OR($C15="",$B$2="",$D$2=0),0,IF(BR$3&lt;0,0,N(INDEX('CURVA PREVISION'!$A$1:$KZ$3000,$C15,10+3*MIN(BR$3,$D$2-1)))))</f>
        <v/>
      </c>
      <c r="BS15" s="125">
        <f>IF(OR($C15="",$B$2="",$D$2=0),0,IF(BS$3&lt;0,0,N(INDEX('CURVA PREVISION'!$A$1:$KZ$3000,$C15,10+3*MIN(BS$3,$D$2-1)))))</f>
        <v/>
      </c>
      <c r="BT15" s="125">
        <f>IF(OR($C15="",$B$2="",$D$2=0),0,IF(BT$3&lt;0,0,N(INDEX('CURVA PREVISION'!$A$1:$KZ$3000,$C15,10+3*MIN(BT$3,$D$2-1)))))</f>
        <v/>
      </c>
      <c r="BU15" s="125">
        <f>IF(OR($C15="",$B$2="",$D$2=0),0,IF(BU$3&lt;0,0,N(INDEX('CURVA PREVISION'!$A$1:$KZ$3000,$C15,10+3*MIN(BU$3,$D$2-1)))))</f>
        <v/>
      </c>
      <c r="BV15" s="125">
        <f>IF(OR($C15="",$B$2="",$D$2=0),0,IF(BV$3&lt;0,0,N(INDEX('CURVA PREVISION'!$A$1:$KZ$3000,$C15,10+3*MIN(BV$3,$D$2-1)))))</f>
        <v/>
      </c>
      <c r="BW15" s="125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5">
        <f>IF(OR($C16="",$B$2="",$D$2=0),0,IF(D$3&lt;0,0,N(INDEX('CURVA PREVISION'!$A$1:$KZ$3000,$C16,10+3*MIN(D$3,$D$2-1)))))</f>
        <v/>
      </c>
      <c r="E16" s="125">
        <f>IF(OR($C16="",$B$2="",$D$2=0),0,IF(E$3&lt;0,0,N(INDEX('CURVA PREVISION'!$A$1:$KZ$3000,$C16,10+3*MIN(E$3,$D$2-1)))))</f>
        <v/>
      </c>
      <c r="F16" s="125">
        <f>IF(OR($C16="",$B$2="",$D$2=0),0,IF(F$3&lt;0,0,N(INDEX('CURVA PREVISION'!$A$1:$KZ$3000,$C16,10+3*MIN(F$3,$D$2-1)))))</f>
        <v/>
      </c>
      <c r="G16" s="125">
        <f>IF(OR($C16="",$B$2="",$D$2=0),0,IF(G$3&lt;0,0,N(INDEX('CURVA PREVISION'!$A$1:$KZ$3000,$C16,10+3*MIN(G$3,$D$2-1)))))</f>
        <v/>
      </c>
      <c r="H16" s="125">
        <f>IF(OR($C16="",$B$2="",$D$2=0),0,IF(H$3&lt;0,0,N(INDEX('CURVA PREVISION'!$A$1:$KZ$3000,$C16,10+3*MIN(H$3,$D$2-1)))))</f>
        <v/>
      </c>
      <c r="I16" s="125">
        <f>IF(OR($C16="",$B$2="",$D$2=0),0,IF(I$3&lt;0,0,N(INDEX('CURVA PREVISION'!$A$1:$KZ$3000,$C16,10+3*MIN(I$3,$D$2-1)))))</f>
        <v/>
      </c>
      <c r="J16" s="125">
        <f>IF(OR($C16="",$B$2="",$D$2=0),0,IF(J$3&lt;0,0,N(INDEX('CURVA PREVISION'!$A$1:$KZ$3000,$C16,10+3*MIN(J$3,$D$2-1)))))</f>
        <v/>
      </c>
      <c r="K16" s="125">
        <f>IF(OR($C16="",$B$2="",$D$2=0),0,IF(K$3&lt;0,0,N(INDEX('CURVA PREVISION'!$A$1:$KZ$3000,$C16,10+3*MIN(K$3,$D$2-1)))))</f>
        <v/>
      </c>
      <c r="L16" s="125">
        <f>IF(OR($C16="",$B$2="",$D$2=0),0,IF(L$3&lt;0,0,N(INDEX('CURVA PREVISION'!$A$1:$KZ$3000,$C16,10+3*MIN(L$3,$D$2-1)))))</f>
        <v/>
      </c>
      <c r="M16" s="125">
        <f>IF(OR($C16="",$B$2="",$D$2=0),0,IF(M$3&lt;0,0,N(INDEX('CURVA PREVISION'!$A$1:$KZ$3000,$C16,10+3*MIN(M$3,$D$2-1)))))</f>
        <v/>
      </c>
      <c r="N16" s="125">
        <f>IF(OR($C16="",$B$2="",$D$2=0),0,IF(N$3&lt;0,0,N(INDEX('CURVA PREVISION'!$A$1:$KZ$3000,$C16,10+3*MIN(N$3,$D$2-1)))))</f>
        <v/>
      </c>
      <c r="O16" s="125">
        <f>IF(OR($C16="",$B$2="",$D$2=0),0,IF(O$3&lt;0,0,N(INDEX('CURVA PREVISION'!$A$1:$KZ$3000,$C16,10+3*MIN(O$3,$D$2-1)))))</f>
        <v/>
      </c>
      <c r="P16" s="125">
        <f>IF(OR($C16="",$B$2="",$D$2=0),0,IF(P$3&lt;0,0,N(INDEX('CURVA PREVISION'!$A$1:$KZ$3000,$C16,10+3*MIN(P$3,$D$2-1)))))</f>
        <v/>
      </c>
      <c r="Q16" s="125">
        <f>IF(OR($C16="",$B$2="",$D$2=0),0,IF(Q$3&lt;0,0,N(INDEX('CURVA PREVISION'!$A$1:$KZ$3000,$C16,10+3*MIN(Q$3,$D$2-1)))))</f>
        <v/>
      </c>
      <c r="R16" s="125">
        <f>IF(OR($C16="",$B$2="",$D$2=0),0,IF(R$3&lt;0,0,N(INDEX('CURVA PREVISION'!$A$1:$KZ$3000,$C16,10+3*MIN(R$3,$D$2-1)))))</f>
        <v/>
      </c>
      <c r="S16" s="125">
        <f>IF(OR($C16="",$B$2="",$D$2=0),0,IF(S$3&lt;0,0,N(INDEX('CURVA PREVISION'!$A$1:$KZ$3000,$C16,10+3*MIN(S$3,$D$2-1)))))</f>
        <v/>
      </c>
      <c r="T16" s="125">
        <f>IF(OR($C16="",$B$2="",$D$2=0),0,IF(T$3&lt;0,0,N(INDEX('CURVA PREVISION'!$A$1:$KZ$3000,$C16,10+3*MIN(T$3,$D$2-1)))))</f>
        <v/>
      </c>
      <c r="U16" s="125">
        <f>IF(OR($C16="",$B$2="",$D$2=0),0,IF(U$3&lt;0,0,N(INDEX('CURVA PREVISION'!$A$1:$KZ$3000,$C16,10+3*MIN(U$3,$D$2-1)))))</f>
        <v/>
      </c>
      <c r="V16" s="125">
        <f>IF(OR($C16="",$B$2="",$D$2=0),0,IF(V$3&lt;0,0,N(INDEX('CURVA PREVISION'!$A$1:$KZ$3000,$C16,10+3*MIN(V$3,$D$2-1)))))</f>
        <v/>
      </c>
      <c r="W16" s="125">
        <f>IF(OR($C16="",$B$2="",$D$2=0),0,IF(W$3&lt;0,0,N(INDEX('CURVA PREVISION'!$A$1:$KZ$3000,$C16,10+3*MIN(W$3,$D$2-1)))))</f>
        <v/>
      </c>
      <c r="X16" s="125">
        <f>IF(OR($C16="",$B$2="",$D$2=0),0,IF(X$3&lt;0,0,N(INDEX('CURVA PREVISION'!$A$1:$KZ$3000,$C16,10+3*MIN(X$3,$D$2-1)))))</f>
        <v/>
      </c>
      <c r="Y16" s="125">
        <f>IF(OR($C16="",$B$2="",$D$2=0),0,IF(Y$3&lt;0,0,N(INDEX('CURVA PREVISION'!$A$1:$KZ$3000,$C16,10+3*MIN(Y$3,$D$2-1)))))</f>
        <v/>
      </c>
      <c r="Z16" s="125">
        <f>IF(OR($C16="",$B$2="",$D$2=0),0,IF(Z$3&lt;0,0,N(INDEX('CURVA PREVISION'!$A$1:$KZ$3000,$C16,10+3*MIN(Z$3,$D$2-1)))))</f>
        <v/>
      </c>
      <c r="AA16" s="125">
        <f>IF(OR($C16="",$B$2="",$D$2=0),0,IF(AA$3&lt;0,0,N(INDEX('CURVA PREVISION'!$A$1:$KZ$3000,$C16,10+3*MIN(AA$3,$D$2-1)))))</f>
        <v/>
      </c>
      <c r="AB16" s="125">
        <f>IF(OR($C16="",$B$2="",$D$2=0),0,IF(AB$3&lt;0,0,N(INDEX('CURVA PREVISION'!$A$1:$KZ$3000,$C16,10+3*MIN(AB$3,$D$2-1)))))</f>
        <v/>
      </c>
      <c r="AC16" s="125">
        <f>IF(OR($C16="",$B$2="",$D$2=0),0,IF(AC$3&lt;0,0,N(INDEX('CURVA PREVISION'!$A$1:$KZ$3000,$C16,10+3*MIN(AC$3,$D$2-1)))))</f>
        <v/>
      </c>
      <c r="AD16" s="125">
        <f>IF(OR($C16="",$B$2="",$D$2=0),0,IF(AD$3&lt;0,0,N(INDEX('CURVA PREVISION'!$A$1:$KZ$3000,$C16,10+3*MIN(AD$3,$D$2-1)))))</f>
        <v/>
      </c>
      <c r="AE16" s="125">
        <f>IF(OR($C16="",$B$2="",$D$2=0),0,IF(AE$3&lt;0,0,N(INDEX('CURVA PREVISION'!$A$1:$KZ$3000,$C16,10+3*MIN(AE$3,$D$2-1)))))</f>
        <v/>
      </c>
      <c r="AF16" s="125">
        <f>IF(OR($C16="",$B$2="",$D$2=0),0,IF(AF$3&lt;0,0,N(INDEX('CURVA PREVISION'!$A$1:$KZ$3000,$C16,10+3*MIN(AF$3,$D$2-1)))))</f>
        <v/>
      </c>
      <c r="AG16" s="125">
        <f>IF(OR($C16="",$B$2="",$D$2=0),0,IF(AG$3&lt;0,0,N(INDEX('CURVA PREVISION'!$A$1:$KZ$3000,$C16,10+3*MIN(AG$3,$D$2-1)))))</f>
        <v/>
      </c>
      <c r="AH16" s="125">
        <f>IF(OR($C16="",$B$2="",$D$2=0),0,IF(AH$3&lt;0,0,N(INDEX('CURVA PREVISION'!$A$1:$KZ$3000,$C16,10+3*MIN(AH$3,$D$2-1)))))</f>
        <v/>
      </c>
      <c r="AI16" s="125">
        <f>IF(OR($C16="",$B$2="",$D$2=0),0,IF(AI$3&lt;0,0,N(INDEX('CURVA PREVISION'!$A$1:$KZ$3000,$C16,10+3*MIN(AI$3,$D$2-1)))))</f>
        <v/>
      </c>
      <c r="AJ16" s="125">
        <f>IF(OR($C16="",$B$2="",$D$2=0),0,IF(AJ$3&lt;0,0,N(INDEX('CURVA PREVISION'!$A$1:$KZ$3000,$C16,10+3*MIN(AJ$3,$D$2-1)))))</f>
        <v/>
      </c>
      <c r="AK16" s="125">
        <f>IF(OR($C16="",$B$2="",$D$2=0),0,IF(AK$3&lt;0,0,N(INDEX('CURVA PREVISION'!$A$1:$KZ$3000,$C16,10+3*MIN(AK$3,$D$2-1)))))</f>
        <v/>
      </c>
      <c r="AL16" s="125">
        <f>IF(OR($C16="",$B$2="",$D$2=0),0,IF(AL$3&lt;0,0,N(INDEX('CURVA PREVISION'!$A$1:$KZ$3000,$C16,10+3*MIN(AL$3,$D$2-1)))))</f>
        <v/>
      </c>
      <c r="AM16" s="125">
        <f>IF(OR($C16="",$B$2="",$D$2=0),0,IF(AM$3&lt;0,0,N(INDEX('CURVA PREVISION'!$A$1:$KZ$3000,$C16,10+3*MIN(AM$3,$D$2-1)))))</f>
        <v/>
      </c>
      <c r="AN16" s="125">
        <f>IF(OR($C16="",$B$2="",$D$2=0),0,IF(AN$3&lt;0,0,N(INDEX('CURVA PREVISION'!$A$1:$KZ$3000,$C16,10+3*MIN(AN$3,$D$2-1)))))</f>
        <v/>
      </c>
      <c r="AO16" s="125">
        <f>IF(OR($C16="",$B$2="",$D$2=0),0,IF(AO$3&lt;0,0,N(INDEX('CURVA PREVISION'!$A$1:$KZ$3000,$C16,10+3*MIN(AO$3,$D$2-1)))))</f>
        <v/>
      </c>
      <c r="AP16" s="125">
        <f>IF(OR($C16="",$B$2="",$D$2=0),0,IF(AP$3&lt;0,0,N(INDEX('CURVA PREVISION'!$A$1:$KZ$3000,$C16,10+3*MIN(AP$3,$D$2-1)))))</f>
        <v/>
      </c>
      <c r="AQ16" s="125">
        <f>IF(OR($C16="",$B$2="",$D$2=0),0,IF(AQ$3&lt;0,0,N(INDEX('CURVA PREVISION'!$A$1:$KZ$3000,$C16,10+3*MIN(AQ$3,$D$2-1)))))</f>
        <v/>
      </c>
      <c r="AR16" s="125">
        <f>IF(OR($C16="",$B$2="",$D$2=0),0,IF(AR$3&lt;0,0,N(INDEX('CURVA PREVISION'!$A$1:$KZ$3000,$C16,10+3*MIN(AR$3,$D$2-1)))))</f>
        <v/>
      </c>
      <c r="AS16" s="125">
        <f>IF(OR($C16="",$B$2="",$D$2=0),0,IF(AS$3&lt;0,0,N(INDEX('CURVA PREVISION'!$A$1:$KZ$3000,$C16,10+3*MIN(AS$3,$D$2-1)))))</f>
        <v/>
      </c>
      <c r="AT16" s="125">
        <f>IF(OR($C16="",$B$2="",$D$2=0),0,IF(AT$3&lt;0,0,N(INDEX('CURVA PREVISION'!$A$1:$KZ$3000,$C16,10+3*MIN(AT$3,$D$2-1)))))</f>
        <v/>
      </c>
      <c r="AU16" s="125">
        <f>IF(OR($C16="",$B$2="",$D$2=0),0,IF(AU$3&lt;0,0,N(INDEX('CURVA PREVISION'!$A$1:$KZ$3000,$C16,10+3*MIN(AU$3,$D$2-1)))))</f>
        <v/>
      </c>
      <c r="AV16" s="125">
        <f>IF(OR($C16="",$B$2="",$D$2=0),0,IF(AV$3&lt;0,0,N(INDEX('CURVA PREVISION'!$A$1:$KZ$3000,$C16,10+3*MIN(AV$3,$D$2-1)))))</f>
        <v/>
      </c>
      <c r="AW16" s="125">
        <f>IF(OR($C16="",$B$2="",$D$2=0),0,IF(AW$3&lt;0,0,N(INDEX('CURVA PREVISION'!$A$1:$KZ$3000,$C16,10+3*MIN(AW$3,$D$2-1)))))</f>
        <v/>
      </c>
      <c r="AX16" s="125">
        <f>IF(OR($C16="",$B$2="",$D$2=0),0,IF(AX$3&lt;0,0,N(INDEX('CURVA PREVISION'!$A$1:$KZ$3000,$C16,10+3*MIN(AX$3,$D$2-1)))))</f>
        <v/>
      </c>
      <c r="AY16" s="125">
        <f>IF(OR($C16="",$B$2="",$D$2=0),0,IF(AY$3&lt;0,0,N(INDEX('CURVA PREVISION'!$A$1:$KZ$3000,$C16,10+3*MIN(AY$3,$D$2-1)))))</f>
        <v/>
      </c>
      <c r="AZ16" s="125">
        <f>IF(OR($C16="",$B$2="",$D$2=0),0,IF(AZ$3&lt;0,0,N(INDEX('CURVA PREVISION'!$A$1:$KZ$3000,$C16,10+3*MIN(AZ$3,$D$2-1)))))</f>
        <v/>
      </c>
      <c r="BA16" s="125">
        <f>IF(OR($C16="",$B$2="",$D$2=0),0,IF(BA$3&lt;0,0,N(INDEX('CURVA PREVISION'!$A$1:$KZ$3000,$C16,10+3*MIN(BA$3,$D$2-1)))))</f>
        <v/>
      </c>
      <c r="BB16" s="125">
        <f>IF(OR($C16="",$B$2="",$D$2=0),0,IF(BB$3&lt;0,0,N(INDEX('CURVA PREVISION'!$A$1:$KZ$3000,$C16,10+3*MIN(BB$3,$D$2-1)))))</f>
        <v/>
      </c>
      <c r="BC16" s="125">
        <f>IF(OR($C16="",$B$2="",$D$2=0),0,IF(BC$3&lt;0,0,N(INDEX('CURVA PREVISION'!$A$1:$KZ$3000,$C16,10+3*MIN(BC$3,$D$2-1)))))</f>
        <v/>
      </c>
      <c r="BD16" s="125">
        <f>IF(OR($C16="",$B$2="",$D$2=0),0,IF(BD$3&lt;0,0,N(INDEX('CURVA PREVISION'!$A$1:$KZ$3000,$C16,10+3*MIN(BD$3,$D$2-1)))))</f>
        <v/>
      </c>
      <c r="BE16" s="125">
        <f>IF(OR($C16="",$B$2="",$D$2=0),0,IF(BE$3&lt;0,0,N(INDEX('CURVA PREVISION'!$A$1:$KZ$3000,$C16,10+3*MIN(BE$3,$D$2-1)))))</f>
        <v/>
      </c>
      <c r="BF16" s="125">
        <f>IF(OR($C16="",$B$2="",$D$2=0),0,IF(BF$3&lt;0,0,N(INDEX('CURVA PREVISION'!$A$1:$KZ$3000,$C16,10+3*MIN(BF$3,$D$2-1)))))</f>
        <v/>
      </c>
      <c r="BG16" s="125">
        <f>IF(OR($C16="",$B$2="",$D$2=0),0,IF(BG$3&lt;0,0,N(INDEX('CURVA PREVISION'!$A$1:$KZ$3000,$C16,10+3*MIN(BG$3,$D$2-1)))))</f>
        <v/>
      </c>
      <c r="BH16" s="125">
        <f>IF(OR($C16="",$B$2="",$D$2=0),0,IF(BH$3&lt;0,0,N(INDEX('CURVA PREVISION'!$A$1:$KZ$3000,$C16,10+3*MIN(BH$3,$D$2-1)))))</f>
        <v/>
      </c>
      <c r="BI16" s="125">
        <f>IF(OR($C16="",$B$2="",$D$2=0),0,IF(BI$3&lt;0,0,N(INDEX('CURVA PREVISION'!$A$1:$KZ$3000,$C16,10+3*MIN(BI$3,$D$2-1)))))</f>
        <v/>
      </c>
      <c r="BJ16" s="125">
        <f>IF(OR($C16="",$B$2="",$D$2=0),0,IF(BJ$3&lt;0,0,N(INDEX('CURVA PREVISION'!$A$1:$KZ$3000,$C16,10+3*MIN(BJ$3,$D$2-1)))))</f>
        <v/>
      </c>
      <c r="BK16" s="125">
        <f>IF(OR($C16="",$B$2="",$D$2=0),0,IF(BK$3&lt;0,0,N(INDEX('CURVA PREVISION'!$A$1:$KZ$3000,$C16,10+3*MIN(BK$3,$D$2-1)))))</f>
        <v/>
      </c>
      <c r="BL16" s="125">
        <f>IF(OR($C16="",$B$2="",$D$2=0),0,IF(BL$3&lt;0,0,N(INDEX('CURVA PREVISION'!$A$1:$KZ$3000,$C16,10+3*MIN(BL$3,$D$2-1)))))</f>
        <v/>
      </c>
      <c r="BM16" s="125">
        <f>IF(OR($C16="",$B$2="",$D$2=0),0,IF(BM$3&lt;0,0,N(INDEX('CURVA PREVISION'!$A$1:$KZ$3000,$C16,10+3*MIN(BM$3,$D$2-1)))))</f>
        <v/>
      </c>
      <c r="BN16" s="125">
        <f>IF(OR($C16="",$B$2="",$D$2=0),0,IF(BN$3&lt;0,0,N(INDEX('CURVA PREVISION'!$A$1:$KZ$3000,$C16,10+3*MIN(BN$3,$D$2-1)))))</f>
        <v/>
      </c>
      <c r="BO16" s="125">
        <f>IF(OR($C16="",$B$2="",$D$2=0),0,IF(BO$3&lt;0,0,N(INDEX('CURVA PREVISION'!$A$1:$KZ$3000,$C16,10+3*MIN(BO$3,$D$2-1)))))</f>
        <v/>
      </c>
      <c r="BP16" s="125">
        <f>IF(OR($C16="",$B$2="",$D$2=0),0,IF(BP$3&lt;0,0,N(INDEX('CURVA PREVISION'!$A$1:$KZ$3000,$C16,10+3*MIN(BP$3,$D$2-1)))))</f>
        <v/>
      </c>
      <c r="BQ16" s="125">
        <f>IF(OR($C16="",$B$2="",$D$2=0),0,IF(BQ$3&lt;0,0,N(INDEX('CURVA PREVISION'!$A$1:$KZ$3000,$C16,10+3*MIN(BQ$3,$D$2-1)))))</f>
        <v/>
      </c>
      <c r="BR16" s="125">
        <f>IF(OR($C16="",$B$2="",$D$2=0),0,IF(BR$3&lt;0,0,N(INDEX('CURVA PREVISION'!$A$1:$KZ$3000,$C16,10+3*MIN(BR$3,$D$2-1)))))</f>
        <v/>
      </c>
      <c r="BS16" s="125">
        <f>IF(OR($C16="",$B$2="",$D$2=0),0,IF(BS$3&lt;0,0,N(INDEX('CURVA PREVISION'!$A$1:$KZ$3000,$C16,10+3*MIN(BS$3,$D$2-1)))))</f>
        <v/>
      </c>
      <c r="BT16" s="125">
        <f>IF(OR($C16="",$B$2="",$D$2=0),0,IF(BT$3&lt;0,0,N(INDEX('CURVA PREVISION'!$A$1:$KZ$3000,$C16,10+3*MIN(BT$3,$D$2-1)))))</f>
        <v/>
      </c>
      <c r="BU16" s="125">
        <f>IF(OR($C16="",$B$2="",$D$2=0),0,IF(BU$3&lt;0,0,N(INDEX('CURVA PREVISION'!$A$1:$KZ$3000,$C16,10+3*MIN(BU$3,$D$2-1)))))</f>
        <v/>
      </c>
      <c r="BV16" s="125">
        <f>IF(OR($C16="",$B$2="",$D$2=0),0,IF(BV$3&lt;0,0,N(INDEX('CURVA PREVISION'!$A$1:$KZ$3000,$C16,10+3*MIN(BV$3,$D$2-1)))))</f>
        <v/>
      </c>
      <c r="BW16" s="125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5">
        <f>IF(OR($C17="",$B$2="",$D$2=0),0,IF(D$3&lt;0,0,N(INDEX('CURVA PREVISION'!$A$1:$KZ$3000,$C17,10+3*MIN(D$3,$D$2-1)))))</f>
        <v/>
      </c>
      <c r="E17" s="125">
        <f>IF(OR($C17="",$B$2="",$D$2=0),0,IF(E$3&lt;0,0,N(INDEX('CURVA PREVISION'!$A$1:$KZ$3000,$C17,10+3*MIN(E$3,$D$2-1)))))</f>
        <v/>
      </c>
      <c r="F17" s="125">
        <f>IF(OR($C17="",$B$2="",$D$2=0),0,IF(F$3&lt;0,0,N(INDEX('CURVA PREVISION'!$A$1:$KZ$3000,$C17,10+3*MIN(F$3,$D$2-1)))))</f>
        <v/>
      </c>
      <c r="G17" s="125">
        <f>IF(OR($C17="",$B$2="",$D$2=0),0,IF(G$3&lt;0,0,N(INDEX('CURVA PREVISION'!$A$1:$KZ$3000,$C17,10+3*MIN(G$3,$D$2-1)))))</f>
        <v/>
      </c>
      <c r="H17" s="125">
        <f>IF(OR($C17="",$B$2="",$D$2=0),0,IF(H$3&lt;0,0,N(INDEX('CURVA PREVISION'!$A$1:$KZ$3000,$C17,10+3*MIN(H$3,$D$2-1)))))</f>
        <v/>
      </c>
      <c r="I17" s="125">
        <f>IF(OR($C17="",$B$2="",$D$2=0),0,IF(I$3&lt;0,0,N(INDEX('CURVA PREVISION'!$A$1:$KZ$3000,$C17,10+3*MIN(I$3,$D$2-1)))))</f>
        <v/>
      </c>
      <c r="J17" s="125">
        <f>IF(OR($C17="",$B$2="",$D$2=0),0,IF(J$3&lt;0,0,N(INDEX('CURVA PREVISION'!$A$1:$KZ$3000,$C17,10+3*MIN(J$3,$D$2-1)))))</f>
        <v/>
      </c>
      <c r="K17" s="125">
        <f>IF(OR($C17="",$B$2="",$D$2=0),0,IF(K$3&lt;0,0,N(INDEX('CURVA PREVISION'!$A$1:$KZ$3000,$C17,10+3*MIN(K$3,$D$2-1)))))</f>
        <v/>
      </c>
      <c r="L17" s="125">
        <f>IF(OR($C17="",$B$2="",$D$2=0),0,IF(L$3&lt;0,0,N(INDEX('CURVA PREVISION'!$A$1:$KZ$3000,$C17,10+3*MIN(L$3,$D$2-1)))))</f>
        <v/>
      </c>
      <c r="M17" s="125">
        <f>IF(OR($C17="",$B$2="",$D$2=0),0,IF(M$3&lt;0,0,N(INDEX('CURVA PREVISION'!$A$1:$KZ$3000,$C17,10+3*MIN(M$3,$D$2-1)))))</f>
        <v/>
      </c>
      <c r="N17" s="125">
        <f>IF(OR($C17="",$B$2="",$D$2=0),0,IF(N$3&lt;0,0,N(INDEX('CURVA PREVISION'!$A$1:$KZ$3000,$C17,10+3*MIN(N$3,$D$2-1)))))</f>
        <v/>
      </c>
      <c r="O17" s="125">
        <f>IF(OR($C17="",$B$2="",$D$2=0),0,IF(O$3&lt;0,0,N(INDEX('CURVA PREVISION'!$A$1:$KZ$3000,$C17,10+3*MIN(O$3,$D$2-1)))))</f>
        <v/>
      </c>
      <c r="P17" s="125">
        <f>IF(OR($C17="",$B$2="",$D$2=0),0,IF(P$3&lt;0,0,N(INDEX('CURVA PREVISION'!$A$1:$KZ$3000,$C17,10+3*MIN(P$3,$D$2-1)))))</f>
        <v/>
      </c>
      <c r="Q17" s="125">
        <f>IF(OR($C17="",$B$2="",$D$2=0),0,IF(Q$3&lt;0,0,N(INDEX('CURVA PREVISION'!$A$1:$KZ$3000,$C17,10+3*MIN(Q$3,$D$2-1)))))</f>
        <v/>
      </c>
      <c r="R17" s="125">
        <f>IF(OR($C17="",$B$2="",$D$2=0),0,IF(R$3&lt;0,0,N(INDEX('CURVA PREVISION'!$A$1:$KZ$3000,$C17,10+3*MIN(R$3,$D$2-1)))))</f>
        <v/>
      </c>
      <c r="S17" s="125">
        <f>IF(OR($C17="",$B$2="",$D$2=0),0,IF(S$3&lt;0,0,N(INDEX('CURVA PREVISION'!$A$1:$KZ$3000,$C17,10+3*MIN(S$3,$D$2-1)))))</f>
        <v/>
      </c>
      <c r="T17" s="125">
        <f>IF(OR($C17="",$B$2="",$D$2=0),0,IF(T$3&lt;0,0,N(INDEX('CURVA PREVISION'!$A$1:$KZ$3000,$C17,10+3*MIN(T$3,$D$2-1)))))</f>
        <v/>
      </c>
      <c r="U17" s="125">
        <f>IF(OR($C17="",$B$2="",$D$2=0),0,IF(U$3&lt;0,0,N(INDEX('CURVA PREVISION'!$A$1:$KZ$3000,$C17,10+3*MIN(U$3,$D$2-1)))))</f>
        <v/>
      </c>
      <c r="V17" s="125">
        <f>IF(OR($C17="",$B$2="",$D$2=0),0,IF(V$3&lt;0,0,N(INDEX('CURVA PREVISION'!$A$1:$KZ$3000,$C17,10+3*MIN(V$3,$D$2-1)))))</f>
        <v/>
      </c>
      <c r="W17" s="125">
        <f>IF(OR($C17="",$B$2="",$D$2=0),0,IF(W$3&lt;0,0,N(INDEX('CURVA PREVISION'!$A$1:$KZ$3000,$C17,10+3*MIN(W$3,$D$2-1)))))</f>
        <v/>
      </c>
      <c r="X17" s="125">
        <f>IF(OR($C17="",$B$2="",$D$2=0),0,IF(X$3&lt;0,0,N(INDEX('CURVA PREVISION'!$A$1:$KZ$3000,$C17,10+3*MIN(X$3,$D$2-1)))))</f>
        <v/>
      </c>
      <c r="Y17" s="125">
        <f>IF(OR($C17="",$B$2="",$D$2=0),0,IF(Y$3&lt;0,0,N(INDEX('CURVA PREVISION'!$A$1:$KZ$3000,$C17,10+3*MIN(Y$3,$D$2-1)))))</f>
        <v/>
      </c>
      <c r="Z17" s="125">
        <f>IF(OR($C17="",$B$2="",$D$2=0),0,IF(Z$3&lt;0,0,N(INDEX('CURVA PREVISION'!$A$1:$KZ$3000,$C17,10+3*MIN(Z$3,$D$2-1)))))</f>
        <v/>
      </c>
      <c r="AA17" s="125">
        <f>IF(OR($C17="",$B$2="",$D$2=0),0,IF(AA$3&lt;0,0,N(INDEX('CURVA PREVISION'!$A$1:$KZ$3000,$C17,10+3*MIN(AA$3,$D$2-1)))))</f>
        <v/>
      </c>
      <c r="AB17" s="125">
        <f>IF(OR($C17="",$B$2="",$D$2=0),0,IF(AB$3&lt;0,0,N(INDEX('CURVA PREVISION'!$A$1:$KZ$3000,$C17,10+3*MIN(AB$3,$D$2-1)))))</f>
        <v/>
      </c>
      <c r="AC17" s="125">
        <f>IF(OR($C17="",$B$2="",$D$2=0),0,IF(AC$3&lt;0,0,N(INDEX('CURVA PREVISION'!$A$1:$KZ$3000,$C17,10+3*MIN(AC$3,$D$2-1)))))</f>
        <v/>
      </c>
      <c r="AD17" s="125">
        <f>IF(OR($C17="",$B$2="",$D$2=0),0,IF(AD$3&lt;0,0,N(INDEX('CURVA PREVISION'!$A$1:$KZ$3000,$C17,10+3*MIN(AD$3,$D$2-1)))))</f>
        <v/>
      </c>
      <c r="AE17" s="125">
        <f>IF(OR($C17="",$B$2="",$D$2=0),0,IF(AE$3&lt;0,0,N(INDEX('CURVA PREVISION'!$A$1:$KZ$3000,$C17,10+3*MIN(AE$3,$D$2-1)))))</f>
        <v/>
      </c>
      <c r="AF17" s="125">
        <f>IF(OR($C17="",$B$2="",$D$2=0),0,IF(AF$3&lt;0,0,N(INDEX('CURVA PREVISION'!$A$1:$KZ$3000,$C17,10+3*MIN(AF$3,$D$2-1)))))</f>
        <v/>
      </c>
      <c r="AG17" s="125">
        <f>IF(OR($C17="",$B$2="",$D$2=0),0,IF(AG$3&lt;0,0,N(INDEX('CURVA PREVISION'!$A$1:$KZ$3000,$C17,10+3*MIN(AG$3,$D$2-1)))))</f>
        <v/>
      </c>
      <c r="AH17" s="125">
        <f>IF(OR($C17="",$B$2="",$D$2=0),0,IF(AH$3&lt;0,0,N(INDEX('CURVA PREVISION'!$A$1:$KZ$3000,$C17,10+3*MIN(AH$3,$D$2-1)))))</f>
        <v/>
      </c>
      <c r="AI17" s="125">
        <f>IF(OR($C17="",$B$2="",$D$2=0),0,IF(AI$3&lt;0,0,N(INDEX('CURVA PREVISION'!$A$1:$KZ$3000,$C17,10+3*MIN(AI$3,$D$2-1)))))</f>
        <v/>
      </c>
      <c r="AJ17" s="125">
        <f>IF(OR($C17="",$B$2="",$D$2=0),0,IF(AJ$3&lt;0,0,N(INDEX('CURVA PREVISION'!$A$1:$KZ$3000,$C17,10+3*MIN(AJ$3,$D$2-1)))))</f>
        <v/>
      </c>
      <c r="AK17" s="125">
        <f>IF(OR($C17="",$B$2="",$D$2=0),0,IF(AK$3&lt;0,0,N(INDEX('CURVA PREVISION'!$A$1:$KZ$3000,$C17,10+3*MIN(AK$3,$D$2-1)))))</f>
        <v/>
      </c>
      <c r="AL17" s="125">
        <f>IF(OR($C17="",$B$2="",$D$2=0),0,IF(AL$3&lt;0,0,N(INDEX('CURVA PREVISION'!$A$1:$KZ$3000,$C17,10+3*MIN(AL$3,$D$2-1)))))</f>
        <v/>
      </c>
      <c r="AM17" s="125">
        <f>IF(OR($C17="",$B$2="",$D$2=0),0,IF(AM$3&lt;0,0,N(INDEX('CURVA PREVISION'!$A$1:$KZ$3000,$C17,10+3*MIN(AM$3,$D$2-1)))))</f>
        <v/>
      </c>
      <c r="AN17" s="125">
        <f>IF(OR($C17="",$B$2="",$D$2=0),0,IF(AN$3&lt;0,0,N(INDEX('CURVA PREVISION'!$A$1:$KZ$3000,$C17,10+3*MIN(AN$3,$D$2-1)))))</f>
        <v/>
      </c>
      <c r="AO17" s="125">
        <f>IF(OR($C17="",$B$2="",$D$2=0),0,IF(AO$3&lt;0,0,N(INDEX('CURVA PREVISION'!$A$1:$KZ$3000,$C17,10+3*MIN(AO$3,$D$2-1)))))</f>
        <v/>
      </c>
      <c r="AP17" s="125">
        <f>IF(OR($C17="",$B$2="",$D$2=0),0,IF(AP$3&lt;0,0,N(INDEX('CURVA PREVISION'!$A$1:$KZ$3000,$C17,10+3*MIN(AP$3,$D$2-1)))))</f>
        <v/>
      </c>
      <c r="AQ17" s="125">
        <f>IF(OR($C17="",$B$2="",$D$2=0),0,IF(AQ$3&lt;0,0,N(INDEX('CURVA PREVISION'!$A$1:$KZ$3000,$C17,10+3*MIN(AQ$3,$D$2-1)))))</f>
        <v/>
      </c>
      <c r="AR17" s="125">
        <f>IF(OR($C17="",$B$2="",$D$2=0),0,IF(AR$3&lt;0,0,N(INDEX('CURVA PREVISION'!$A$1:$KZ$3000,$C17,10+3*MIN(AR$3,$D$2-1)))))</f>
        <v/>
      </c>
      <c r="AS17" s="125">
        <f>IF(OR($C17="",$B$2="",$D$2=0),0,IF(AS$3&lt;0,0,N(INDEX('CURVA PREVISION'!$A$1:$KZ$3000,$C17,10+3*MIN(AS$3,$D$2-1)))))</f>
        <v/>
      </c>
      <c r="AT17" s="125">
        <f>IF(OR($C17="",$B$2="",$D$2=0),0,IF(AT$3&lt;0,0,N(INDEX('CURVA PREVISION'!$A$1:$KZ$3000,$C17,10+3*MIN(AT$3,$D$2-1)))))</f>
        <v/>
      </c>
      <c r="AU17" s="125">
        <f>IF(OR($C17="",$B$2="",$D$2=0),0,IF(AU$3&lt;0,0,N(INDEX('CURVA PREVISION'!$A$1:$KZ$3000,$C17,10+3*MIN(AU$3,$D$2-1)))))</f>
        <v/>
      </c>
      <c r="AV17" s="125">
        <f>IF(OR($C17="",$B$2="",$D$2=0),0,IF(AV$3&lt;0,0,N(INDEX('CURVA PREVISION'!$A$1:$KZ$3000,$C17,10+3*MIN(AV$3,$D$2-1)))))</f>
        <v/>
      </c>
      <c r="AW17" s="125">
        <f>IF(OR($C17="",$B$2="",$D$2=0),0,IF(AW$3&lt;0,0,N(INDEX('CURVA PREVISION'!$A$1:$KZ$3000,$C17,10+3*MIN(AW$3,$D$2-1)))))</f>
        <v/>
      </c>
      <c r="AX17" s="125">
        <f>IF(OR($C17="",$B$2="",$D$2=0),0,IF(AX$3&lt;0,0,N(INDEX('CURVA PREVISION'!$A$1:$KZ$3000,$C17,10+3*MIN(AX$3,$D$2-1)))))</f>
        <v/>
      </c>
      <c r="AY17" s="125">
        <f>IF(OR($C17="",$B$2="",$D$2=0),0,IF(AY$3&lt;0,0,N(INDEX('CURVA PREVISION'!$A$1:$KZ$3000,$C17,10+3*MIN(AY$3,$D$2-1)))))</f>
        <v/>
      </c>
      <c r="AZ17" s="125">
        <f>IF(OR($C17="",$B$2="",$D$2=0),0,IF(AZ$3&lt;0,0,N(INDEX('CURVA PREVISION'!$A$1:$KZ$3000,$C17,10+3*MIN(AZ$3,$D$2-1)))))</f>
        <v/>
      </c>
      <c r="BA17" s="125">
        <f>IF(OR($C17="",$B$2="",$D$2=0),0,IF(BA$3&lt;0,0,N(INDEX('CURVA PREVISION'!$A$1:$KZ$3000,$C17,10+3*MIN(BA$3,$D$2-1)))))</f>
        <v/>
      </c>
      <c r="BB17" s="125">
        <f>IF(OR($C17="",$B$2="",$D$2=0),0,IF(BB$3&lt;0,0,N(INDEX('CURVA PREVISION'!$A$1:$KZ$3000,$C17,10+3*MIN(BB$3,$D$2-1)))))</f>
        <v/>
      </c>
      <c r="BC17" s="125">
        <f>IF(OR($C17="",$B$2="",$D$2=0),0,IF(BC$3&lt;0,0,N(INDEX('CURVA PREVISION'!$A$1:$KZ$3000,$C17,10+3*MIN(BC$3,$D$2-1)))))</f>
        <v/>
      </c>
      <c r="BD17" s="125">
        <f>IF(OR($C17="",$B$2="",$D$2=0),0,IF(BD$3&lt;0,0,N(INDEX('CURVA PREVISION'!$A$1:$KZ$3000,$C17,10+3*MIN(BD$3,$D$2-1)))))</f>
        <v/>
      </c>
      <c r="BE17" s="125">
        <f>IF(OR($C17="",$B$2="",$D$2=0),0,IF(BE$3&lt;0,0,N(INDEX('CURVA PREVISION'!$A$1:$KZ$3000,$C17,10+3*MIN(BE$3,$D$2-1)))))</f>
        <v/>
      </c>
      <c r="BF17" s="125">
        <f>IF(OR($C17="",$B$2="",$D$2=0),0,IF(BF$3&lt;0,0,N(INDEX('CURVA PREVISION'!$A$1:$KZ$3000,$C17,10+3*MIN(BF$3,$D$2-1)))))</f>
        <v/>
      </c>
      <c r="BG17" s="125">
        <f>IF(OR($C17="",$B$2="",$D$2=0),0,IF(BG$3&lt;0,0,N(INDEX('CURVA PREVISION'!$A$1:$KZ$3000,$C17,10+3*MIN(BG$3,$D$2-1)))))</f>
        <v/>
      </c>
      <c r="BH17" s="125">
        <f>IF(OR($C17="",$B$2="",$D$2=0),0,IF(BH$3&lt;0,0,N(INDEX('CURVA PREVISION'!$A$1:$KZ$3000,$C17,10+3*MIN(BH$3,$D$2-1)))))</f>
        <v/>
      </c>
      <c r="BI17" s="125">
        <f>IF(OR($C17="",$B$2="",$D$2=0),0,IF(BI$3&lt;0,0,N(INDEX('CURVA PREVISION'!$A$1:$KZ$3000,$C17,10+3*MIN(BI$3,$D$2-1)))))</f>
        <v/>
      </c>
      <c r="BJ17" s="125">
        <f>IF(OR($C17="",$B$2="",$D$2=0),0,IF(BJ$3&lt;0,0,N(INDEX('CURVA PREVISION'!$A$1:$KZ$3000,$C17,10+3*MIN(BJ$3,$D$2-1)))))</f>
        <v/>
      </c>
      <c r="BK17" s="125">
        <f>IF(OR($C17="",$B$2="",$D$2=0),0,IF(BK$3&lt;0,0,N(INDEX('CURVA PREVISION'!$A$1:$KZ$3000,$C17,10+3*MIN(BK$3,$D$2-1)))))</f>
        <v/>
      </c>
      <c r="BL17" s="125">
        <f>IF(OR($C17="",$B$2="",$D$2=0),0,IF(BL$3&lt;0,0,N(INDEX('CURVA PREVISION'!$A$1:$KZ$3000,$C17,10+3*MIN(BL$3,$D$2-1)))))</f>
        <v/>
      </c>
      <c r="BM17" s="125">
        <f>IF(OR($C17="",$B$2="",$D$2=0),0,IF(BM$3&lt;0,0,N(INDEX('CURVA PREVISION'!$A$1:$KZ$3000,$C17,10+3*MIN(BM$3,$D$2-1)))))</f>
        <v/>
      </c>
      <c r="BN17" s="125">
        <f>IF(OR($C17="",$B$2="",$D$2=0),0,IF(BN$3&lt;0,0,N(INDEX('CURVA PREVISION'!$A$1:$KZ$3000,$C17,10+3*MIN(BN$3,$D$2-1)))))</f>
        <v/>
      </c>
      <c r="BO17" s="125">
        <f>IF(OR($C17="",$B$2="",$D$2=0),0,IF(BO$3&lt;0,0,N(INDEX('CURVA PREVISION'!$A$1:$KZ$3000,$C17,10+3*MIN(BO$3,$D$2-1)))))</f>
        <v/>
      </c>
      <c r="BP17" s="125">
        <f>IF(OR($C17="",$B$2="",$D$2=0),0,IF(BP$3&lt;0,0,N(INDEX('CURVA PREVISION'!$A$1:$KZ$3000,$C17,10+3*MIN(BP$3,$D$2-1)))))</f>
        <v/>
      </c>
      <c r="BQ17" s="125">
        <f>IF(OR($C17="",$B$2="",$D$2=0),0,IF(BQ$3&lt;0,0,N(INDEX('CURVA PREVISION'!$A$1:$KZ$3000,$C17,10+3*MIN(BQ$3,$D$2-1)))))</f>
        <v/>
      </c>
      <c r="BR17" s="125">
        <f>IF(OR($C17="",$B$2="",$D$2=0),0,IF(BR$3&lt;0,0,N(INDEX('CURVA PREVISION'!$A$1:$KZ$3000,$C17,10+3*MIN(BR$3,$D$2-1)))))</f>
        <v/>
      </c>
      <c r="BS17" s="125">
        <f>IF(OR($C17="",$B$2="",$D$2=0),0,IF(BS$3&lt;0,0,N(INDEX('CURVA PREVISION'!$A$1:$KZ$3000,$C17,10+3*MIN(BS$3,$D$2-1)))))</f>
        <v/>
      </c>
      <c r="BT17" s="125">
        <f>IF(OR($C17="",$B$2="",$D$2=0),0,IF(BT$3&lt;0,0,N(INDEX('CURVA PREVISION'!$A$1:$KZ$3000,$C17,10+3*MIN(BT$3,$D$2-1)))))</f>
        <v/>
      </c>
      <c r="BU17" s="125">
        <f>IF(OR($C17="",$B$2="",$D$2=0),0,IF(BU$3&lt;0,0,N(INDEX('CURVA PREVISION'!$A$1:$KZ$3000,$C17,10+3*MIN(BU$3,$D$2-1)))))</f>
        <v/>
      </c>
      <c r="BV17" s="125">
        <f>IF(OR($C17="",$B$2="",$D$2=0),0,IF(BV$3&lt;0,0,N(INDEX('CURVA PREVISION'!$A$1:$KZ$3000,$C17,10+3*MIN(BV$3,$D$2-1)))))</f>
        <v/>
      </c>
      <c r="BW17" s="125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5">
        <f>IF(OR($C18="",$B$2="",$D$2=0),0,IF(D$3&lt;0,0,N(INDEX('CURVA PREVISION'!$A$1:$KZ$3000,$C18,10+3*MIN(D$3,$D$2-1)))))</f>
        <v/>
      </c>
      <c r="E18" s="125">
        <f>IF(OR($C18="",$B$2="",$D$2=0),0,IF(E$3&lt;0,0,N(INDEX('CURVA PREVISION'!$A$1:$KZ$3000,$C18,10+3*MIN(E$3,$D$2-1)))))</f>
        <v/>
      </c>
      <c r="F18" s="125">
        <f>IF(OR($C18="",$B$2="",$D$2=0),0,IF(F$3&lt;0,0,N(INDEX('CURVA PREVISION'!$A$1:$KZ$3000,$C18,10+3*MIN(F$3,$D$2-1)))))</f>
        <v/>
      </c>
      <c r="G18" s="125">
        <f>IF(OR($C18="",$B$2="",$D$2=0),0,IF(G$3&lt;0,0,N(INDEX('CURVA PREVISION'!$A$1:$KZ$3000,$C18,10+3*MIN(G$3,$D$2-1)))))</f>
        <v/>
      </c>
      <c r="H18" s="125">
        <f>IF(OR($C18="",$B$2="",$D$2=0),0,IF(H$3&lt;0,0,N(INDEX('CURVA PREVISION'!$A$1:$KZ$3000,$C18,10+3*MIN(H$3,$D$2-1)))))</f>
        <v/>
      </c>
      <c r="I18" s="125">
        <f>IF(OR($C18="",$B$2="",$D$2=0),0,IF(I$3&lt;0,0,N(INDEX('CURVA PREVISION'!$A$1:$KZ$3000,$C18,10+3*MIN(I$3,$D$2-1)))))</f>
        <v/>
      </c>
      <c r="J18" s="125">
        <f>IF(OR($C18="",$B$2="",$D$2=0),0,IF(J$3&lt;0,0,N(INDEX('CURVA PREVISION'!$A$1:$KZ$3000,$C18,10+3*MIN(J$3,$D$2-1)))))</f>
        <v/>
      </c>
      <c r="K18" s="125">
        <f>IF(OR($C18="",$B$2="",$D$2=0),0,IF(K$3&lt;0,0,N(INDEX('CURVA PREVISION'!$A$1:$KZ$3000,$C18,10+3*MIN(K$3,$D$2-1)))))</f>
        <v/>
      </c>
      <c r="L18" s="125">
        <f>IF(OR($C18="",$B$2="",$D$2=0),0,IF(L$3&lt;0,0,N(INDEX('CURVA PREVISION'!$A$1:$KZ$3000,$C18,10+3*MIN(L$3,$D$2-1)))))</f>
        <v/>
      </c>
      <c r="M18" s="125">
        <f>IF(OR($C18="",$B$2="",$D$2=0),0,IF(M$3&lt;0,0,N(INDEX('CURVA PREVISION'!$A$1:$KZ$3000,$C18,10+3*MIN(M$3,$D$2-1)))))</f>
        <v/>
      </c>
      <c r="N18" s="125">
        <f>IF(OR($C18="",$B$2="",$D$2=0),0,IF(N$3&lt;0,0,N(INDEX('CURVA PREVISION'!$A$1:$KZ$3000,$C18,10+3*MIN(N$3,$D$2-1)))))</f>
        <v/>
      </c>
      <c r="O18" s="125">
        <f>IF(OR($C18="",$B$2="",$D$2=0),0,IF(O$3&lt;0,0,N(INDEX('CURVA PREVISION'!$A$1:$KZ$3000,$C18,10+3*MIN(O$3,$D$2-1)))))</f>
        <v/>
      </c>
      <c r="P18" s="125">
        <f>IF(OR($C18="",$B$2="",$D$2=0),0,IF(P$3&lt;0,0,N(INDEX('CURVA PREVISION'!$A$1:$KZ$3000,$C18,10+3*MIN(P$3,$D$2-1)))))</f>
        <v/>
      </c>
      <c r="Q18" s="125">
        <f>IF(OR($C18="",$B$2="",$D$2=0),0,IF(Q$3&lt;0,0,N(INDEX('CURVA PREVISION'!$A$1:$KZ$3000,$C18,10+3*MIN(Q$3,$D$2-1)))))</f>
        <v/>
      </c>
      <c r="R18" s="125">
        <f>IF(OR($C18="",$B$2="",$D$2=0),0,IF(R$3&lt;0,0,N(INDEX('CURVA PREVISION'!$A$1:$KZ$3000,$C18,10+3*MIN(R$3,$D$2-1)))))</f>
        <v/>
      </c>
      <c r="S18" s="125">
        <f>IF(OR($C18="",$B$2="",$D$2=0),0,IF(S$3&lt;0,0,N(INDEX('CURVA PREVISION'!$A$1:$KZ$3000,$C18,10+3*MIN(S$3,$D$2-1)))))</f>
        <v/>
      </c>
      <c r="T18" s="125">
        <f>IF(OR($C18="",$B$2="",$D$2=0),0,IF(T$3&lt;0,0,N(INDEX('CURVA PREVISION'!$A$1:$KZ$3000,$C18,10+3*MIN(T$3,$D$2-1)))))</f>
        <v/>
      </c>
      <c r="U18" s="125">
        <f>IF(OR($C18="",$B$2="",$D$2=0),0,IF(U$3&lt;0,0,N(INDEX('CURVA PREVISION'!$A$1:$KZ$3000,$C18,10+3*MIN(U$3,$D$2-1)))))</f>
        <v/>
      </c>
      <c r="V18" s="125">
        <f>IF(OR($C18="",$B$2="",$D$2=0),0,IF(V$3&lt;0,0,N(INDEX('CURVA PREVISION'!$A$1:$KZ$3000,$C18,10+3*MIN(V$3,$D$2-1)))))</f>
        <v/>
      </c>
      <c r="W18" s="125">
        <f>IF(OR($C18="",$B$2="",$D$2=0),0,IF(W$3&lt;0,0,N(INDEX('CURVA PREVISION'!$A$1:$KZ$3000,$C18,10+3*MIN(W$3,$D$2-1)))))</f>
        <v/>
      </c>
      <c r="X18" s="125">
        <f>IF(OR($C18="",$B$2="",$D$2=0),0,IF(X$3&lt;0,0,N(INDEX('CURVA PREVISION'!$A$1:$KZ$3000,$C18,10+3*MIN(X$3,$D$2-1)))))</f>
        <v/>
      </c>
      <c r="Y18" s="125">
        <f>IF(OR($C18="",$B$2="",$D$2=0),0,IF(Y$3&lt;0,0,N(INDEX('CURVA PREVISION'!$A$1:$KZ$3000,$C18,10+3*MIN(Y$3,$D$2-1)))))</f>
        <v/>
      </c>
      <c r="Z18" s="125">
        <f>IF(OR($C18="",$B$2="",$D$2=0),0,IF(Z$3&lt;0,0,N(INDEX('CURVA PREVISION'!$A$1:$KZ$3000,$C18,10+3*MIN(Z$3,$D$2-1)))))</f>
        <v/>
      </c>
      <c r="AA18" s="125">
        <f>IF(OR($C18="",$B$2="",$D$2=0),0,IF(AA$3&lt;0,0,N(INDEX('CURVA PREVISION'!$A$1:$KZ$3000,$C18,10+3*MIN(AA$3,$D$2-1)))))</f>
        <v/>
      </c>
      <c r="AB18" s="125">
        <f>IF(OR($C18="",$B$2="",$D$2=0),0,IF(AB$3&lt;0,0,N(INDEX('CURVA PREVISION'!$A$1:$KZ$3000,$C18,10+3*MIN(AB$3,$D$2-1)))))</f>
        <v/>
      </c>
      <c r="AC18" s="125">
        <f>IF(OR($C18="",$B$2="",$D$2=0),0,IF(AC$3&lt;0,0,N(INDEX('CURVA PREVISION'!$A$1:$KZ$3000,$C18,10+3*MIN(AC$3,$D$2-1)))))</f>
        <v/>
      </c>
      <c r="AD18" s="125">
        <f>IF(OR($C18="",$B$2="",$D$2=0),0,IF(AD$3&lt;0,0,N(INDEX('CURVA PREVISION'!$A$1:$KZ$3000,$C18,10+3*MIN(AD$3,$D$2-1)))))</f>
        <v/>
      </c>
      <c r="AE18" s="125">
        <f>IF(OR($C18="",$B$2="",$D$2=0),0,IF(AE$3&lt;0,0,N(INDEX('CURVA PREVISION'!$A$1:$KZ$3000,$C18,10+3*MIN(AE$3,$D$2-1)))))</f>
        <v/>
      </c>
      <c r="AF18" s="125">
        <f>IF(OR($C18="",$B$2="",$D$2=0),0,IF(AF$3&lt;0,0,N(INDEX('CURVA PREVISION'!$A$1:$KZ$3000,$C18,10+3*MIN(AF$3,$D$2-1)))))</f>
        <v/>
      </c>
      <c r="AG18" s="125">
        <f>IF(OR($C18="",$B$2="",$D$2=0),0,IF(AG$3&lt;0,0,N(INDEX('CURVA PREVISION'!$A$1:$KZ$3000,$C18,10+3*MIN(AG$3,$D$2-1)))))</f>
        <v/>
      </c>
      <c r="AH18" s="125">
        <f>IF(OR($C18="",$B$2="",$D$2=0),0,IF(AH$3&lt;0,0,N(INDEX('CURVA PREVISION'!$A$1:$KZ$3000,$C18,10+3*MIN(AH$3,$D$2-1)))))</f>
        <v/>
      </c>
      <c r="AI18" s="125">
        <f>IF(OR($C18="",$B$2="",$D$2=0),0,IF(AI$3&lt;0,0,N(INDEX('CURVA PREVISION'!$A$1:$KZ$3000,$C18,10+3*MIN(AI$3,$D$2-1)))))</f>
        <v/>
      </c>
      <c r="AJ18" s="125">
        <f>IF(OR($C18="",$B$2="",$D$2=0),0,IF(AJ$3&lt;0,0,N(INDEX('CURVA PREVISION'!$A$1:$KZ$3000,$C18,10+3*MIN(AJ$3,$D$2-1)))))</f>
        <v/>
      </c>
      <c r="AK18" s="125">
        <f>IF(OR($C18="",$B$2="",$D$2=0),0,IF(AK$3&lt;0,0,N(INDEX('CURVA PREVISION'!$A$1:$KZ$3000,$C18,10+3*MIN(AK$3,$D$2-1)))))</f>
        <v/>
      </c>
      <c r="AL18" s="125">
        <f>IF(OR($C18="",$B$2="",$D$2=0),0,IF(AL$3&lt;0,0,N(INDEX('CURVA PREVISION'!$A$1:$KZ$3000,$C18,10+3*MIN(AL$3,$D$2-1)))))</f>
        <v/>
      </c>
      <c r="AM18" s="125">
        <f>IF(OR($C18="",$B$2="",$D$2=0),0,IF(AM$3&lt;0,0,N(INDEX('CURVA PREVISION'!$A$1:$KZ$3000,$C18,10+3*MIN(AM$3,$D$2-1)))))</f>
        <v/>
      </c>
      <c r="AN18" s="125">
        <f>IF(OR($C18="",$B$2="",$D$2=0),0,IF(AN$3&lt;0,0,N(INDEX('CURVA PREVISION'!$A$1:$KZ$3000,$C18,10+3*MIN(AN$3,$D$2-1)))))</f>
        <v/>
      </c>
      <c r="AO18" s="125">
        <f>IF(OR($C18="",$B$2="",$D$2=0),0,IF(AO$3&lt;0,0,N(INDEX('CURVA PREVISION'!$A$1:$KZ$3000,$C18,10+3*MIN(AO$3,$D$2-1)))))</f>
        <v/>
      </c>
      <c r="AP18" s="125">
        <f>IF(OR($C18="",$B$2="",$D$2=0),0,IF(AP$3&lt;0,0,N(INDEX('CURVA PREVISION'!$A$1:$KZ$3000,$C18,10+3*MIN(AP$3,$D$2-1)))))</f>
        <v/>
      </c>
      <c r="AQ18" s="125">
        <f>IF(OR($C18="",$B$2="",$D$2=0),0,IF(AQ$3&lt;0,0,N(INDEX('CURVA PREVISION'!$A$1:$KZ$3000,$C18,10+3*MIN(AQ$3,$D$2-1)))))</f>
        <v/>
      </c>
      <c r="AR18" s="125">
        <f>IF(OR($C18="",$B$2="",$D$2=0),0,IF(AR$3&lt;0,0,N(INDEX('CURVA PREVISION'!$A$1:$KZ$3000,$C18,10+3*MIN(AR$3,$D$2-1)))))</f>
        <v/>
      </c>
      <c r="AS18" s="125">
        <f>IF(OR($C18="",$B$2="",$D$2=0),0,IF(AS$3&lt;0,0,N(INDEX('CURVA PREVISION'!$A$1:$KZ$3000,$C18,10+3*MIN(AS$3,$D$2-1)))))</f>
        <v/>
      </c>
      <c r="AT18" s="125">
        <f>IF(OR($C18="",$B$2="",$D$2=0),0,IF(AT$3&lt;0,0,N(INDEX('CURVA PREVISION'!$A$1:$KZ$3000,$C18,10+3*MIN(AT$3,$D$2-1)))))</f>
        <v/>
      </c>
      <c r="AU18" s="125">
        <f>IF(OR($C18="",$B$2="",$D$2=0),0,IF(AU$3&lt;0,0,N(INDEX('CURVA PREVISION'!$A$1:$KZ$3000,$C18,10+3*MIN(AU$3,$D$2-1)))))</f>
        <v/>
      </c>
      <c r="AV18" s="125">
        <f>IF(OR($C18="",$B$2="",$D$2=0),0,IF(AV$3&lt;0,0,N(INDEX('CURVA PREVISION'!$A$1:$KZ$3000,$C18,10+3*MIN(AV$3,$D$2-1)))))</f>
        <v/>
      </c>
      <c r="AW18" s="125">
        <f>IF(OR($C18="",$B$2="",$D$2=0),0,IF(AW$3&lt;0,0,N(INDEX('CURVA PREVISION'!$A$1:$KZ$3000,$C18,10+3*MIN(AW$3,$D$2-1)))))</f>
        <v/>
      </c>
      <c r="AX18" s="125">
        <f>IF(OR($C18="",$B$2="",$D$2=0),0,IF(AX$3&lt;0,0,N(INDEX('CURVA PREVISION'!$A$1:$KZ$3000,$C18,10+3*MIN(AX$3,$D$2-1)))))</f>
        <v/>
      </c>
      <c r="AY18" s="125">
        <f>IF(OR($C18="",$B$2="",$D$2=0),0,IF(AY$3&lt;0,0,N(INDEX('CURVA PREVISION'!$A$1:$KZ$3000,$C18,10+3*MIN(AY$3,$D$2-1)))))</f>
        <v/>
      </c>
      <c r="AZ18" s="125">
        <f>IF(OR($C18="",$B$2="",$D$2=0),0,IF(AZ$3&lt;0,0,N(INDEX('CURVA PREVISION'!$A$1:$KZ$3000,$C18,10+3*MIN(AZ$3,$D$2-1)))))</f>
        <v/>
      </c>
      <c r="BA18" s="125">
        <f>IF(OR($C18="",$B$2="",$D$2=0),0,IF(BA$3&lt;0,0,N(INDEX('CURVA PREVISION'!$A$1:$KZ$3000,$C18,10+3*MIN(BA$3,$D$2-1)))))</f>
        <v/>
      </c>
      <c r="BB18" s="125">
        <f>IF(OR($C18="",$B$2="",$D$2=0),0,IF(BB$3&lt;0,0,N(INDEX('CURVA PREVISION'!$A$1:$KZ$3000,$C18,10+3*MIN(BB$3,$D$2-1)))))</f>
        <v/>
      </c>
      <c r="BC18" s="125">
        <f>IF(OR($C18="",$B$2="",$D$2=0),0,IF(BC$3&lt;0,0,N(INDEX('CURVA PREVISION'!$A$1:$KZ$3000,$C18,10+3*MIN(BC$3,$D$2-1)))))</f>
        <v/>
      </c>
      <c r="BD18" s="125">
        <f>IF(OR($C18="",$B$2="",$D$2=0),0,IF(BD$3&lt;0,0,N(INDEX('CURVA PREVISION'!$A$1:$KZ$3000,$C18,10+3*MIN(BD$3,$D$2-1)))))</f>
        <v/>
      </c>
      <c r="BE18" s="125">
        <f>IF(OR($C18="",$B$2="",$D$2=0),0,IF(BE$3&lt;0,0,N(INDEX('CURVA PREVISION'!$A$1:$KZ$3000,$C18,10+3*MIN(BE$3,$D$2-1)))))</f>
        <v/>
      </c>
      <c r="BF18" s="125">
        <f>IF(OR($C18="",$B$2="",$D$2=0),0,IF(BF$3&lt;0,0,N(INDEX('CURVA PREVISION'!$A$1:$KZ$3000,$C18,10+3*MIN(BF$3,$D$2-1)))))</f>
        <v/>
      </c>
      <c r="BG18" s="125">
        <f>IF(OR($C18="",$B$2="",$D$2=0),0,IF(BG$3&lt;0,0,N(INDEX('CURVA PREVISION'!$A$1:$KZ$3000,$C18,10+3*MIN(BG$3,$D$2-1)))))</f>
        <v/>
      </c>
      <c r="BH18" s="125">
        <f>IF(OR($C18="",$B$2="",$D$2=0),0,IF(BH$3&lt;0,0,N(INDEX('CURVA PREVISION'!$A$1:$KZ$3000,$C18,10+3*MIN(BH$3,$D$2-1)))))</f>
        <v/>
      </c>
      <c r="BI18" s="125">
        <f>IF(OR($C18="",$B$2="",$D$2=0),0,IF(BI$3&lt;0,0,N(INDEX('CURVA PREVISION'!$A$1:$KZ$3000,$C18,10+3*MIN(BI$3,$D$2-1)))))</f>
        <v/>
      </c>
      <c r="BJ18" s="125">
        <f>IF(OR($C18="",$B$2="",$D$2=0),0,IF(BJ$3&lt;0,0,N(INDEX('CURVA PREVISION'!$A$1:$KZ$3000,$C18,10+3*MIN(BJ$3,$D$2-1)))))</f>
        <v/>
      </c>
      <c r="BK18" s="125">
        <f>IF(OR($C18="",$B$2="",$D$2=0),0,IF(BK$3&lt;0,0,N(INDEX('CURVA PREVISION'!$A$1:$KZ$3000,$C18,10+3*MIN(BK$3,$D$2-1)))))</f>
        <v/>
      </c>
      <c r="BL18" s="125">
        <f>IF(OR($C18="",$B$2="",$D$2=0),0,IF(BL$3&lt;0,0,N(INDEX('CURVA PREVISION'!$A$1:$KZ$3000,$C18,10+3*MIN(BL$3,$D$2-1)))))</f>
        <v/>
      </c>
      <c r="BM18" s="125">
        <f>IF(OR($C18="",$B$2="",$D$2=0),0,IF(BM$3&lt;0,0,N(INDEX('CURVA PREVISION'!$A$1:$KZ$3000,$C18,10+3*MIN(BM$3,$D$2-1)))))</f>
        <v/>
      </c>
      <c r="BN18" s="125">
        <f>IF(OR($C18="",$B$2="",$D$2=0),0,IF(BN$3&lt;0,0,N(INDEX('CURVA PREVISION'!$A$1:$KZ$3000,$C18,10+3*MIN(BN$3,$D$2-1)))))</f>
        <v/>
      </c>
      <c r="BO18" s="125">
        <f>IF(OR($C18="",$B$2="",$D$2=0),0,IF(BO$3&lt;0,0,N(INDEX('CURVA PREVISION'!$A$1:$KZ$3000,$C18,10+3*MIN(BO$3,$D$2-1)))))</f>
        <v/>
      </c>
      <c r="BP18" s="125">
        <f>IF(OR($C18="",$B$2="",$D$2=0),0,IF(BP$3&lt;0,0,N(INDEX('CURVA PREVISION'!$A$1:$KZ$3000,$C18,10+3*MIN(BP$3,$D$2-1)))))</f>
        <v/>
      </c>
      <c r="BQ18" s="125">
        <f>IF(OR($C18="",$B$2="",$D$2=0),0,IF(BQ$3&lt;0,0,N(INDEX('CURVA PREVISION'!$A$1:$KZ$3000,$C18,10+3*MIN(BQ$3,$D$2-1)))))</f>
        <v/>
      </c>
      <c r="BR18" s="125">
        <f>IF(OR($C18="",$B$2="",$D$2=0),0,IF(BR$3&lt;0,0,N(INDEX('CURVA PREVISION'!$A$1:$KZ$3000,$C18,10+3*MIN(BR$3,$D$2-1)))))</f>
        <v/>
      </c>
      <c r="BS18" s="125">
        <f>IF(OR($C18="",$B$2="",$D$2=0),0,IF(BS$3&lt;0,0,N(INDEX('CURVA PREVISION'!$A$1:$KZ$3000,$C18,10+3*MIN(BS$3,$D$2-1)))))</f>
        <v/>
      </c>
      <c r="BT18" s="125">
        <f>IF(OR($C18="",$B$2="",$D$2=0),0,IF(BT$3&lt;0,0,N(INDEX('CURVA PREVISION'!$A$1:$KZ$3000,$C18,10+3*MIN(BT$3,$D$2-1)))))</f>
        <v/>
      </c>
      <c r="BU18" s="125">
        <f>IF(OR($C18="",$B$2="",$D$2=0),0,IF(BU$3&lt;0,0,N(INDEX('CURVA PREVISION'!$A$1:$KZ$3000,$C18,10+3*MIN(BU$3,$D$2-1)))))</f>
        <v/>
      </c>
      <c r="BV18" s="125">
        <f>IF(OR($C18="",$B$2="",$D$2=0),0,IF(BV$3&lt;0,0,N(INDEX('CURVA PREVISION'!$A$1:$KZ$3000,$C18,10+3*MIN(BV$3,$D$2-1)))))</f>
        <v/>
      </c>
      <c r="BW18" s="125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5">
        <f>IF(OR($C19="",$B$2="",$D$2=0),0,IF(D$3&lt;0,0,N(INDEX('CURVA PREVISION'!$A$1:$KZ$3000,$C19,10+3*MIN(D$3,$D$2-1)))))</f>
        <v/>
      </c>
      <c r="E19" s="125">
        <f>IF(OR($C19="",$B$2="",$D$2=0),0,IF(E$3&lt;0,0,N(INDEX('CURVA PREVISION'!$A$1:$KZ$3000,$C19,10+3*MIN(E$3,$D$2-1)))))</f>
        <v/>
      </c>
      <c r="F19" s="125">
        <f>IF(OR($C19="",$B$2="",$D$2=0),0,IF(F$3&lt;0,0,N(INDEX('CURVA PREVISION'!$A$1:$KZ$3000,$C19,10+3*MIN(F$3,$D$2-1)))))</f>
        <v/>
      </c>
      <c r="G19" s="125">
        <f>IF(OR($C19="",$B$2="",$D$2=0),0,IF(G$3&lt;0,0,N(INDEX('CURVA PREVISION'!$A$1:$KZ$3000,$C19,10+3*MIN(G$3,$D$2-1)))))</f>
        <v/>
      </c>
      <c r="H19" s="125">
        <f>IF(OR($C19="",$B$2="",$D$2=0),0,IF(H$3&lt;0,0,N(INDEX('CURVA PREVISION'!$A$1:$KZ$3000,$C19,10+3*MIN(H$3,$D$2-1)))))</f>
        <v/>
      </c>
      <c r="I19" s="125">
        <f>IF(OR($C19="",$B$2="",$D$2=0),0,IF(I$3&lt;0,0,N(INDEX('CURVA PREVISION'!$A$1:$KZ$3000,$C19,10+3*MIN(I$3,$D$2-1)))))</f>
        <v/>
      </c>
      <c r="J19" s="125">
        <f>IF(OR($C19="",$B$2="",$D$2=0),0,IF(J$3&lt;0,0,N(INDEX('CURVA PREVISION'!$A$1:$KZ$3000,$C19,10+3*MIN(J$3,$D$2-1)))))</f>
        <v/>
      </c>
      <c r="K19" s="125">
        <f>IF(OR($C19="",$B$2="",$D$2=0),0,IF(K$3&lt;0,0,N(INDEX('CURVA PREVISION'!$A$1:$KZ$3000,$C19,10+3*MIN(K$3,$D$2-1)))))</f>
        <v/>
      </c>
      <c r="L19" s="125">
        <f>IF(OR($C19="",$B$2="",$D$2=0),0,IF(L$3&lt;0,0,N(INDEX('CURVA PREVISION'!$A$1:$KZ$3000,$C19,10+3*MIN(L$3,$D$2-1)))))</f>
        <v/>
      </c>
      <c r="M19" s="125">
        <f>IF(OR($C19="",$B$2="",$D$2=0),0,IF(M$3&lt;0,0,N(INDEX('CURVA PREVISION'!$A$1:$KZ$3000,$C19,10+3*MIN(M$3,$D$2-1)))))</f>
        <v/>
      </c>
      <c r="N19" s="125">
        <f>IF(OR($C19="",$B$2="",$D$2=0),0,IF(N$3&lt;0,0,N(INDEX('CURVA PREVISION'!$A$1:$KZ$3000,$C19,10+3*MIN(N$3,$D$2-1)))))</f>
        <v/>
      </c>
      <c r="O19" s="125">
        <f>IF(OR($C19="",$B$2="",$D$2=0),0,IF(O$3&lt;0,0,N(INDEX('CURVA PREVISION'!$A$1:$KZ$3000,$C19,10+3*MIN(O$3,$D$2-1)))))</f>
        <v/>
      </c>
      <c r="P19" s="125">
        <f>IF(OR($C19="",$B$2="",$D$2=0),0,IF(P$3&lt;0,0,N(INDEX('CURVA PREVISION'!$A$1:$KZ$3000,$C19,10+3*MIN(P$3,$D$2-1)))))</f>
        <v/>
      </c>
      <c r="Q19" s="125">
        <f>IF(OR($C19="",$B$2="",$D$2=0),0,IF(Q$3&lt;0,0,N(INDEX('CURVA PREVISION'!$A$1:$KZ$3000,$C19,10+3*MIN(Q$3,$D$2-1)))))</f>
        <v/>
      </c>
      <c r="R19" s="125">
        <f>IF(OR($C19="",$B$2="",$D$2=0),0,IF(R$3&lt;0,0,N(INDEX('CURVA PREVISION'!$A$1:$KZ$3000,$C19,10+3*MIN(R$3,$D$2-1)))))</f>
        <v/>
      </c>
      <c r="S19" s="125">
        <f>IF(OR($C19="",$B$2="",$D$2=0),0,IF(S$3&lt;0,0,N(INDEX('CURVA PREVISION'!$A$1:$KZ$3000,$C19,10+3*MIN(S$3,$D$2-1)))))</f>
        <v/>
      </c>
      <c r="T19" s="125">
        <f>IF(OR($C19="",$B$2="",$D$2=0),0,IF(T$3&lt;0,0,N(INDEX('CURVA PREVISION'!$A$1:$KZ$3000,$C19,10+3*MIN(T$3,$D$2-1)))))</f>
        <v/>
      </c>
      <c r="U19" s="125">
        <f>IF(OR($C19="",$B$2="",$D$2=0),0,IF(U$3&lt;0,0,N(INDEX('CURVA PREVISION'!$A$1:$KZ$3000,$C19,10+3*MIN(U$3,$D$2-1)))))</f>
        <v/>
      </c>
      <c r="V19" s="125">
        <f>IF(OR($C19="",$B$2="",$D$2=0),0,IF(V$3&lt;0,0,N(INDEX('CURVA PREVISION'!$A$1:$KZ$3000,$C19,10+3*MIN(V$3,$D$2-1)))))</f>
        <v/>
      </c>
      <c r="W19" s="125">
        <f>IF(OR($C19="",$B$2="",$D$2=0),0,IF(W$3&lt;0,0,N(INDEX('CURVA PREVISION'!$A$1:$KZ$3000,$C19,10+3*MIN(W$3,$D$2-1)))))</f>
        <v/>
      </c>
      <c r="X19" s="125">
        <f>IF(OR($C19="",$B$2="",$D$2=0),0,IF(X$3&lt;0,0,N(INDEX('CURVA PREVISION'!$A$1:$KZ$3000,$C19,10+3*MIN(X$3,$D$2-1)))))</f>
        <v/>
      </c>
      <c r="Y19" s="125">
        <f>IF(OR($C19="",$B$2="",$D$2=0),0,IF(Y$3&lt;0,0,N(INDEX('CURVA PREVISION'!$A$1:$KZ$3000,$C19,10+3*MIN(Y$3,$D$2-1)))))</f>
        <v/>
      </c>
      <c r="Z19" s="125">
        <f>IF(OR($C19="",$B$2="",$D$2=0),0,IF(Z$3&lt;0,0,N(INDEX('CURVA PREVISION'!$A$1:$KZ$3000,$C19,10+3*MIN(Z$3,$D$2-1)))))</f>
        <v/>
      </c>
      <c r="AA19" s="125">
        <f>IF(OR($C19="",$B$2="",$D$2=0),0,IF(AA$3&lt;0,0,N(INDEX('CURVA PREVISION'!$A$1:$KZ$3000,$C19,10+3*MIN(AA$3,$D$2-1)))))</f>
        <v/>
      </c>
      <c r="AB19" s="125">
        <f>IF(OR($C19="",$B$2="",$D$2=0),0,IF(AB$3&lt;0,0,N(INDEX('CURVA PREVISION'!$A$1:$KZ$3000,$C19,10+3*MIN(AB$3,$D$2-1)))))</f>
        <v/>
      </c>
      <c r="AC19" s="125">
        <f>IF(OR($C19="",$B$2="",$D$2=0),0,IF(AC$3&lt;0,0,N(INDEX('CURVA PREVISION'!$A$1:$KZ$3000,$C19,10+3*MIN(AC$3,$D$2-1)))))</f>
        <v/>
      </c>
      <c r="AD19" s="125">
        <f>IF(OR($C19="",$B$2="",$D$2=0),0,IF(AD$3&lt;0,0,N(INDEX('CURVA PREVISION'!$A$1:$KZ$3000,$C19,10+3*MIN(AD$3,$D$2-1)))))</f>
        <v/>
      </c>
      <c r="AE19" s="125">
        <f>IF(OR($C19="",$B$2="",$D$2=0),0,IF(AE$3&lt;0,0,N(INDEX('CURVA PREVISION'!$A$1:$KZ$3000,$C19,10+3*MIN(AE$3,$D$2-1)))))</f>
        <v/>
      </c>
      <c r="AF19" s="125">
        <f>IF(OR($C19="",$B$2="",$D$2=0),0,IF(AF$3&lt;0,0,N(INDEX('CURVA PREVISION'!$A$1:$KZ$3000,$C19,10+3*MIN(AF$3,$D$2-1)))))</f>
        <v/>
      </c>
      <c r="AG19" s="125">
        <f>IF(OR($C19="",$B$2="",$D$2=0),0,IF(AG$3&lt;0,0,N(INDEX('CURVA PREVISION'!$A$1:$KZ$3000,$C19,10+3*MIN(AG$3,$D$2-1)))))</f>
        <v/>
      </c>
      <c r="AH19" s="125">
        <f>IF(OR($C19="",$B$2="",$D$2=0),0,IF(AH$3&lt;0,0,N(INDEX('CURVA PREVISION'!$A$1:$KZ$3000,$C19,10+3*MIN(AH$3,$D$2-1)))))</f>
        <v/>
      </c>
      <c r="AI19" s="125">
        <f>IF(OR($C19="",$B$2="",$D$2=0),0,IF(AI$3&lt;0,0,N(INDEX('CURVA PREVISION'!$A$1:$KZ$3000,$C19,10+3*MIN(AI$3,$D$2-1)))))</f>
        <v/>
      </c>
      <c r="AJ19" s="125">
        <f>IF(OR($C19="",$B$2="",$D$2=0),0,IF(AJ$3&lt;0,0,N(INDEX('CURVA PREVISION'!$A$1:$KZ$3000,$C19,10+3*MIN(AJ$3,$D$2-1)))))</f>
        <v/>
      </c>
      <c r="AK19" s="125">
        <f>IF(OR($C19="",$B$2="",$D$2=0),0,IF(AK$3&lt;0,0,N(INDEX('CURVA PREVISION'!$A$1:$KZ$3000,$C19,10+3*MIN(AK$3,$D$2-1)))))</f>
        <v/>
      </c>
      <c r="AL19" s="125">
        <f>IF(OR($C19="",$B$2="",$D$2=0),0,IF(AL$3&lt;0,0,N(INDEX('CURVA PREVISION'!$A$1:$KZ$3000,$C19,10+3*MIN(AL$3,$D$2-1)))))</f>
        <v/>
      </c>
      <c r="AM19" s="125">
        <f>IF(OR($C19="",$B$2="",$D$2=0),0,IF(AM$3&lt;0,0,N(INDEX('CURVA PREVISION'!$A$1:$KZ$3000,$C19,10+3*MIN(AM$3,$D$2-1)))))</f>
        <v/>
      </c>
      <c r="AN19" s="125">
        <f>IF(OR($C19="",$B$2="",$D$2=0),0,IF(AN$3&lt;0,0,N(INDEX('CURVA PREVISION'!$A$1:$KZ$3000,$C19,10+3*MIN(AN$3,$D$2-1)))))</f>
        <v/>
      </c>
      <c r="AO19" s="125">
        <f>IF(OR($C19="",$B$2="",$D$2=0),0,IF(AO$3&lt;0,0,N(INDEX('CURVA PREVISION'!$A$1:$KZ$3000,$C19,10+3*MIN(AO$3,$D$2-1)))))</f>
        <v/>
      </c>
      <c r="AP19" s="125">
        <f>IF(OR($C19="",$B$2="",$D$2=0),0,IF(AP$3&lt;0,0,N(INDEX('CURVA PREVISION'!$A$1:$KZ$3000,$C19,10+3*MIN(AP$3,$D$2-1)))))</f>
        <v/>
      </c>
      <c r="AQ19" s="125">
        <f>IF(OR($C19="",$B$2="",$D$2=0),0,IF(AQ$3&lt;0,0,N(INDEX('CURVA PREVISION'!$A$1:$KZ$3000,$C19,10+3*MIN(AQ$3,$D$2-1)))))</f>
        <v/>
      </c>
      <c r="AR19" s="125">
        <f>IF(OR($C19="",$B$2="",$D$2=0),0,IF(AR$3&lt;0,0,N(INDEX('CURVA PREVISION'!$A$1:$KZ$3000,$C19,10+3*MIN(AR$3,$D$2-1)))))</f>
        <v/>
      </c>
      <c r="AS19" s="125">
        <f>IF(OR($C19="",$B$2="",$D$2=0),0,IF(AS$3&lt;0,0,N(INDEX('CURVA PREVISION'!$A$1:$KZ$3000,$C19,10+3*MIN(AS$3,$D$2-1)))))</f>
        <v/>
      </c>
      <c r="AT19" s="125">
        <f>IF(OR($C19="",$B$2="",$D$2=0),0,IF(AT$3&lt;0,0,N(INDEX('CURVA PREVISION'!$A$1:$KZ$3000,$C19,10+3*MIN(AT$3,$D$2-1)))))</f>
        <v/>
      </c>
      <c r="AU19" s="125">
        <f>IF(OR($C19="",$B$2="",$D$2=0),0,IF(AU$3&lt;0,0,N(INDEX('CURVA PREVISION'!$A$1:$KZ$3000,$C19,10+3*MIN(AU$3,$D$2-1)))))</f>
        <v/>
      </c>
      <c r="AV19" s="125">
        <f>IF(OR($C19="",$B$2="",$D$2=0),0,IF(AV$3&lt;0,0,N(INDEX('CURVA PREVISION'!$A$1:$KZ$3000,$C19,10+3*MIN(AV$3,$D$2-1)))))</f>
        <v/>
      </c>
      <c r="AW19" s="125">
        <f>IF(OR($C19="",$B$2="",$D$2=0),0,IF(AW$3&lt;0,0,N(INDEX('CURVA PREVISION'!$A$1:$KZ$3000,$C19,10+3*MIN(AW$3,$D$2-1)))))</f>
        <v/>
      </c>
      <c r="AX19" s="125">
        <f>IF(OR($C19="",$B$2="",$D$2=0),0,IF(AX$3&lt;0,0,N(INDEX('CURVA PREVISION'!$A$1:$KZ$3000,$C19,10+3*MIN(AX$3,$D$2-1)))))</f>
        <v/>
      </c>
      <c r="AY19" s="125">
        <f>IF(OR($C19="",$B$2="",$D$2=0),0,IF(AY$3&lt;0,0,N(INDEX('CURVA PREVISION'!$A$1:$KZ$3000,$C19,10+3*MIN(AY$3,$D$2-1)))))</f>
        <v/>
      </c>
      <c r="AZ19" s="125">
        <f>IF(OR($C19="",$B$2="",$D$2=0),0,IF(AZ$3&lt;0,0,N(INDEX('CURVA PREVISION'!$A$1:$KZ$3000,$C19,10+3*MIN(AZ$3,$D$2-1)))))</f>
        <v/>
      </c>
      <c r="BA19" s="125">
        <f>IF(OR($C19="",$B$2="",$D$2=0),0,IF(BA$3&lt;0,0,N(INDEX('CURVA PREVISION'!$A$1:$KZ$3000,$C19,10+3*MIN(BA$3,$D$2-1)))))</f>
        <v/>
      </c>
      <c r="BB19" s="125">
        <f>IF(OR($C19="",$B$2="",$D$2=0),0,IF(BB$3&lt;0,0,N(INDEX('CURVA PREVISION'!$A$1:$KZ$3000,$C19,10+3*MIN(BB$3,$D$2-1)))))</f>
        <v/>
      </c>
      <c r="BC19" s="125">
        <f>IF(OR($C19="",$B$2="",$D$2=0),0,IF(BC$3&lt;0,0,N(INDEX('CURVA PREVISION'!$A$1:$KZ$3000,$C19,10+3*MIN(BC$3,$D$2-1)))))</f>
        <v/>
      </c>
      <c r="BD19" s="125">
        <f>IF(OR($C19="",$B$2="",$D$2=0),0,IF(BD$3&lt;0,0,N(INDEX('CURVA PREVISION'!$A$1:$KZ$3000,$C19,10+3*MIN(BD$3,$D$2-1)))))</f>
        <v/>
      </c>
      <c r="BE19" s="125">
        <f>IF(OR($C19="",$B$2="",$D$2=0),0,IF(BE$3&lt;0,0,N(INDEX('CURVA PREVISION'!$A$1:$KZ$3000,$C19,10+3*MIN(BE$3,$D$2-1)))))</f>
        <v/>
      </c>
      <c r="BF19" s="125">
        <f>IF(OR($C19="",$B$2="",$D$2=0),0,IF(BF$3&lt;0,0,N(INDEX('CURVA PREVISION'!$A$1:$KZ$3000,$C19,10+3*MIN(BF$3,$D$2-1)))))</f>
        <v/>
      </c>
      <c r="BG19" s="125">
        <f>IF(OR($C19="",$B$2="",$D$2=0),0,IF(BG$3&lt;0,0,N(INDEX('CURVA PREVISION'!$A$1:$KZ$3000,$C19,10+3*MIN(BG$3,$D$2-1)))))</f>
        <v/>
      </c>
      <c r="BH19" s="125">
        <f>IF(OR($C19="",$B$2="",$D$2=0),0,IF(BH$3&lt;0,0,N(INDEX('CURVA PREVISION'!$A$1:$KZ$3000,$C19,10+3*MIN(BH$3,$D$2-1)))))</f>
        <v/>
      </c>
      <c r="BI19" s="125">
        <f>IF(OR($C19="",$B$2="",$D$2=0),0,IF(BI$3&lt;0,0,N(INDEX('CURVA PREVISION'!$A$1:$KZ$3000,$C19,10+3*MIN(BI$3,$D$2-1)))))</f>
        <v/>
      </c>
      <c r="BJ19" s="125">
        <f>IF(OR($C19="",$B$2="",$D$2=0),0,IF(BJ$3&lt;0,0,N(INDEX('CURVA PREVISION'!$A$1:$KZ$3000,$C19,10+3*MIN(BJ$3,$D$2-1)))))</f>
        <v/>
      </c>
      <c r="BK19" s="125">
        <f>IF(OR($C19="",$B$2="",$D$2=0),0,IF(BK$3&lt;0,0,N(INDEX('CURVA PREVISION'!$A$1:$KZ$3000,$C19,10+3*MIN(BK$3,$D$2-1)))))</f>
        <v/>
      </c>
      <c r="BL19" s="125">
        <f>IF(OR($C19="",$B$2="",$D$2=0),0,IF(BL$3&lt;0,0,N(INDEX('CURVA PREVISION'!$A$1:$KZ$3000,$C19,10+3*MIN(BL$3,$D$2-1)))))</f>
        <v/>
      </c>
      <c r="BM19" s="125">
        <f>IF(OR($C19="",$B$2="",$D$2=0),0,IF(BM$3&lt;0,0,N(INDEX('CURVA PREVISION'!$A$1:$KZ$3000,$C19,10+3*MIN(BM$3,$D$2-1)))))</f>
        <v/>
      </c>
      <c r="BN19" s="125">
        <f>IF(OR($C19="",$B$2="",$D$2=0),0,IF(BN$3&lt;0,0,N(INDEX('CURVA PREVISION'!$A$1:$KZ$3000,$C19,10+3*MIN(BN$3,$D$2-1)))))</f>
        <v/>
      </c>
      <c r="BO19" s="125">
        <f>IF(OR($C19="",$B$2="",$D$2=0),0,IF(BO$3&lt;0,0,N(INDEX('CURVA PREVISION'!$A$1:$KZ$3000,$C19,10+3*MIN(BO$3,$D$2-1)))))</f>
        <v/>
      </c>
      <c r="BP19" s="125">
        <f>IF(OR($C19="",$B$2="",$D$2=0),0,IF(BP$3&lt;0,0,N(INDEX('CURVA PREVISION'!$A$1:$KZ$3000,$C19,10+3*MIN(BP$3,$D$2-1)))))</f>
        <v/>
      </c>
      <c r="BQ19" s="125">
        <f>IF(OR($C19="",$B$2="",$D$2=0),0,IF(BQ$3&lt;0,0,N(INDEX('CURVA PREVISION'!$A$1:$KZ$3000,$C19,10+3*MIN(BQ$3,$D$2-1)))))</f>
        <v/>
      </c>
      <c r="BR19" s="125">
        <f>IF(OR($C19="",$B$2="",$D$2=0),0,IF(BR$3&lt;0,0,N(INDEX('CURVA PREVISION'!$A$1:$KZ$3000,$C19,10+3*MIN(BR$3,$D$2-1)))))</f>
        <v/>
      </c>
      <c r="BS19" s="125">
        <f>IF(OR($C19="",$B$2="",$D$2=0),0,IF(BS$3&lt;0,0,N(INDEX('CURVA PREVISION'!$A$1:$KZ$3000,$C19,10+3*MIN(BS$3,$D$2-1)))))</f>
        <v/>
      </c>
      <c r="BT19" s="125">
        <f>IF(OR($C19="",$B$2="",$D$2=0),0,IF(BT$3&lt;0,0,N(INDEX('CURVA PREVISION'!$A$1:$KZ$3000,$C19,10+3*MIN(BT$3,$D$2-1)))))</f>
        <v/>
      </c>
      <c r="BU19" s="125">
        <f>IF(OR($C19="",$B$2="",$D$2=0),0,IF(BU$3&lt;0,0,N(INDEX('CURVA PREVISION'!$A$1:$KZ$3000,$C19,10+3*MIN(BU$3,$D$2-1)))))</f>
        <v/>
      </c>
      <c r="BV19" s="125">
        <f>IF(OR($C19="",$B$2="",$D$2=0),0,IF(BV$3&lt;0,0,N(INDEX('CURVA PREVISION'!$A$1:$KZ$3000,$C19,10+3*MIN(BV$3,$D$2-1)))))</f>
        <v/>
      </c>
      <c r="BW19" s="125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5">
        <f>IF(OR($C20="",$B$2="",$D$2=0),0,IF(D$3&lt;0,0,N(INDEX('CURVA PREVISION'!$A$1:$KZ$3000,$C20,10+3*MIN(D$3,$D$2-1)))))</f>
        <v/>
      </c>
      <c r="E20" s="125">
        <f>IF(OR($C20="",$B$2="",$D$2=0),0,IF(E$3&lt;0,0,N(INDEX('CURVA PREVISION'!$A$1:$KZ$3000,$C20,10+3*MIN(E$3,$D$2-1)))))</f>
        <v/>
      </c>
      <c r="F20" s="125">
        <f>IF(OR($C20="",$B$2="",$D$2=0),0,IF(F$3&lt;0,0,N(INDEX('CURVA PREVISION'!$A$1:$KZ$3000,$C20,10+3*MIN(F$3,$D$2-1)))))</f>
        <v/>
      </c>
      <c r="G20" s="125">
        <f>IF(OR($C20="",$B$2="",$D$2=0),0,IF(G$3&lt;0,0,N(INDEX('CURVA PREVISION'!$A$1:$KZ$3000,$C20,10+3*MIN(G$3,$D$2-1)))))</f>
        <v/>
      </c>
      <c r="H20" s="125">
        <f>IF(OR($C20="",$B$2="",$D$2=0),0,IF(H$3&lt;0,0,N(INDEX('CURVA PREVISION'!$A$1:$KZ$3000,$C20,10+3*MIN(H$3,$D$2-1)))))</f>
        <v/>
      </c>
      <c r="I20" s="125">
        <f>IF(OR($C20="",$B$2="",$D$2=0),0,IF(I$3&lt;0,0,N(INDEX('CURVA PREVISION'!$A$1:$KZ$3000,$C20,10+3*MIN(I$3,$D$2-1)))))</f>
        <v/>
      </c>
      <c r="J20" s="125">
        <f>IF(OR($C20="",$B$2="",$D$2=0),0,IF(J$3&lt;0,0,N(INDEX('CURVA PREVISION'!$A$1:$KZ$3000,$C20,10+3*MIN(J$3,$D$2-1)))))</f>
        <v/>
      </c>
      <c r="K20" s="125">
        <f>IF(OR($C20="",$B$2="",$D$2=0),0,IF(K$3&lt;0,0,N(INDEX('CURVA PREVISION'!$A$1:$KZ$3000,$C20,10+3*MIN(K$3,$D$2-1)))))</f>
        <v/>
      </c>
      <c r="L20" s="125">
        <f>IF(OR($C20="",$B$2="",$D$2=0),0,IF(L$3&lt;0,0,N(INDEX('CURVA PREVISION'!$A$1:$KZ$3000,$C20,10+3*MIN(L$3,$D$2-1)))))</f>
        <v/>
      </c>
      <c r="M20" s="125">
        <f>IF(OR($C20="",$B$2="",$D$2=0),0,IF(M$3&lt;0,0,N(INDEX('CURVA PREVISION'!$A$1:$KZ$3000,$C20,10+3*MIN(M$3,$D$2-1)))))</f>
        <v/>
      </c>
      <c r="N20" s="125">
        <f>IF(OR($C20="",$B$2="",$D$2=0),0,IF(N$3&lt;0,0,N(INDEX('CURVA PREVISION'!$A$1:$KZ$3000,$C20,10+3*MIN(N$3,$D$2-1)))))</f>
        <v/>
      </c>
      <c r="O20" s="125">
        <f>IF(OR($C20="",$B$2="",$D$2=0),0,IF(O$3&lt;0,0,N(INDEX('CURVA PREVISION'!$A$1:$KZ$3000,$C20,10+3*MIN(O$3,$D$2-1)))))</f>
        <v/>
      </c>
      <c r="P20" s="125">
        <f>IF(OR($C20="",$B$2="",$D$2=0),0,IF(P$3&lt;0,0,N(INDEX('CURVA PREVISION'!$A$1:$KZ$3000,$C20,10+3*MIN(P$3,$D$2-1)))))</f>
        <v/>
      </c>
      <c r="Q20" s="125">
        <f>IF(OR($C20="",$B$2="",$D$2=0),0,IF(Q$3&lt;0,0,N(INDEX('CURVA PREVISION'!$A$1:$KZ$3000,$C20,10+3*MIN(Q$3,$D$2-1)))))</f>
        <v/>
      </c>
      <c r="R20" s="125">
        <f>IF(OR($C20="",$B$2="",$D$2=0),0,IF(R$3&lt;0,0,N(INDEX('CURVA PREVISION'!$A$1:$KZ$3000,$C20,10+3*MIN(R$3,$D$2-1)))))</f>
        <v/>
      </c>
      <c r="S20" s="125">
        <f>IF(OR($C20="",$B$2="",$D$2=0),0,IF(S$3&lt;0,0,N(INDEX('CURVA PREVISION'!$A$1:$KZ$3000,$C20,10+3*MIN(S$3,$D$2-1)))))</f>
        <v/>
      </c>
      <c r="T20" s="125">
        <f>IF(OR($C20="",$B$2="",$D$2=0),0,IF(T$3&lt;0,0,N(INDEX('CURVA PREVISION'!$A$1:$KZ$3000,$C20,10+3*MIN(T$3,$D$2-1)))))</f>
        <v/>
      </c>
      <c r="U20" s="125">
        <f>IF(OR($C20="",$B$2="",$D$2=0),0,IF(U$3&lt;0,0,N(INDEX('CURVA PREVISION'!$A$1:$KZ$3000,$C20,10+3*MIN(U$3,$D$2-1)))))</f>
        <v/>
      </c>
      <c r="V20" s="125">
        <f>IF(OR($C20="",$B$2="",$D$2=0),0,IF(V$3&lt;0,0,N(INDEX('CURVA PREVISION'!$A$1:$KZ$3000,$C20,10+3*MIN(V$3,$D$2-1)))))</f>
        <v/>
      </c>
      <c r="W20" s="125">
        <f>IF(OR($C20="",$B$2="",$D$2=0),0,IF(W$3&lt;0,0,N(INDEX('CURVA PREVISION'!$A$1:$KZ$3000,$C20,10+3*MIN(W$3,$D$2-1)))))</f>
        <v/>
      </c>
      <c r="X20" s="125">
        <f>IF(OR($C20="",$B$2="",$D$2=0),0,IF(X$3&lt;0,0,N(INDEX('CURVA PREVISION'!$A$1:$KZ$3000,$C20,10+3*MIN(X$3,$D$2-1)))))</f>
        <v/>
      </c>
      <c r="Y20" s="125">
        <f>IF(OR($C20="",$B$2="",$D$2=0),0,IF(Y$3&lt;0,0,N(INDEX('CURVA PREVISION'!$A$1:$KZ$3000,$C20,10+3*MIN(Y$3,$D$2-1)))))</f>
        <v/>
      </c>
      <c r="Z20" s="125">
        <f>IF(OR($C20="",$B$2="",$D$2=0),0,IF(Z$3&lt;0,0,N(INDEX('CURVA PREVISION'!$A$1:$KZ$3000,$C20,10+3*MIN(Z$3,$D$2-1)))))</f>
        <v/>
      </c>
      <c r="AA20" s="125">
        <f>IF(OR($C20="",$B$2="",$D$2=0),0,IF(AA$3&lt;0,0,N(INDEX('CURVA PREVISION'!$A$1:$KZ$3000,$C20,10+3*MIN(AA$3,$D$2-1)))))</f>
        <v/>
      </c>
      <c r="AB20" s="125">
        <f>IF(OR($C20="",$B$2="",$D$2=0),0,IF(AB$3&lt;0,0,N(INDEX('CURVA PREVISION'!$A$1:$KZ$3000,$C20,10+3*MIN(AB$3,$D$2-1)))))</f>
        <v/>
      </c>
      <c r="AC20" s="125">
        <f>IF(OR($C20="",$B$2="",$D$2=0),0,IF(AC$3&lt;0,0,N(INDEX('CURVA PREVISION'!$A$1:$KZ$3000,$C20,10+3*MIN(AC$3,$D$2-1)))))</f>
        <v/>
      </c>
      <c r="AD20" s="125">
        <f>IF(OR($C20="",$B$2="",$D$2=0),0,IF(AD$3&lt;0,0,N(INDEX('CURVA PREVISION'!$A$1:$KZ$3000,$C20,10+3*MIN(AD$3,$D$2-1)))))</f>
        <v/>
      </c>
      <c r="AE20" s="125">
        <f>IF(OR($C20="",$B$2="",$D$2=0),0,IF(AE$3&lt;0,0,N(INDEX('CURVA PREVISION'!$A$1:$KZ$3000,$C20,10+3*MIN(AE$3,$D$2-1)))))</f>
        <v/>
      </c>
      <c r="AF20" s="125">
        <f>IF(OR($C20="",$B$2="",$D$2=0),0,IF(AF$3&lt;0,0,N(INDEX('CURVA PREVISION'!$A$1:$KZ$3000,$C20,10+3*MIN(AF$3,$D$2-1)))))</f>
        <v/>
      </c>
      <c r="AG20" s="125">
        <f>IF(OR($C20="",$B$2="",$D$2=0),0,IF(AG$3&lt;0,0,N(INDEX('CURVA PREVISION'!$A$1:$KZ$3000,$C20,10+3*MIN(AG$3,$D$2-1)))))</f>
        <v/>
      </c>
      <c r="AH20" s="125">
        <f>IF(OR($C20="",$B$2="",$D$2=0),0,IF(AH$3&lt;0,0,N(INDEX('CURVA PREVISION'!$A$1:$KZ$3000,$C20,10+3*MIN(AH$3,$D$2-1)))))</f>
        <v/>
      </c>
      <c r="AI20" s="125">
        <f>IF(OR($C20="",$B$2="",$D$2=0),0,IF(AI$3&lt;0,0,N(INDEX('CURVA PREVISION'!$A$1:$KZ$3000,$C20,10+3*MIN(AI$3,$D$2-1)))))</f>
        <v/>
      </c>
      <c r="AJ20" s="125">
        <f>IF(OR($C20="",$B$2="",$D$2=0),0,IF(AJ$3&lt;0,0,N(INDEX('CURVA PREVISION'!$A$1:$KZ$3000,$C20,10+3*MIN(AJ$3,$D$2-1)))))</f>
        <v/>
      </c>
      <c r="AK20" s="125">
        <f>IF(OR($C20="",$B$2="",$D$2=0),0,IF(AK$3&lt;0,0,N(INDEX('CURVA PREVISION'!$A$1:$KZ$3000,$C20,10+3*MIN(AK$3,$D$2-1)))))</f>
        <v/>
      </c>
      <c r="AL20" s="125">
        <f>IF(OR($C20="",$B$2="",$D$2=0),0,IF(AL$3&lt;0,0,N(INDEX('CURVA PREVISION'!$A$1:$KZ$3000,$C20,10+3*MIN(AL$3,$D$2-1)))))</f>
        <v/>
      </c>
      <c r="AM20" s="125">
        <f>IF(OR($C20="",$B$2="",$D$2=0),0,IF(AM$3&lt;0,0,N(INDEX('CURVA PREVISION'!$A$1:$KZ$3000,$C20,10+3*MIN(AM$3,$D$2-1)))))</f>
        <v/>
      </c>
      <c r="AN20" s="125">
        <f>IF(OR($C20="",$B$2="",$D$2=0),0,IF(AN$3&lt;0,0,N(INDEX('CURVA PREVISION'!$A$1:$KZ$3000,$C20,10+3*MIN(AN$3,$D$2-1)))))</f>
        <v/>
      </c>
      <c r="AO20" s="125">
        <f>IF(OR($C20="",$B$2="",$D$2=0),0,IF(AO$3&lt;0,0,N(INDEX('CURVA PREVISION'!$A$1:$KZ$3000,$C20,10+3*MIN(AO$3,$D$2-1)))))</f>
        <v/>
      </c>
      <c r="AP20" s="125">
        <f>IF(OR($C20="",$B$2="",$D$2=0),0,IF(AP$3&lt;0,0,N(INDEX('CURVA PREVISION'!$A$1:$KZ$3000,$C20,10+3*MIN(AP$3,$D$2-1)))))</f>
        <v/>
      </c>
      <c r="AQ20" s="125">
        <f>IF(OR($C20="",$B$2="",$D$2=0),0,IF(AQ$3&lt;0,0,N(INDEX('CURVA PREVISION'!$A$1:$KZ$3000,$C20,10+3*MIN(AQ$3,$D$2-1)))))</f>
        <v/>
      </c>
      <c r="AR20" s="125">
        <f>IF(OR($C20="",$B$2="",$D$2=0),0,IF(AR$3&lt;0,0,N(INDEX('CURVA PREVISION'!$A$1:$KZ$3000,$C20,10+3*MIN(AR$3,$D$2-1)))))</f>
        <v/>
      </c>
      <c r="AS20" s="125">
        <f>IF(OR($C20="",$B$2="",$D$2=0),0,IF(AS$3&lt;0,0,N(INDEX('CURVA PREVISION'!$A$1:$KZ$3000,$C20,10+3*MIN(AS$3,$D$2-1)))))</f>
        <v/>
      </c>
      <c r="AT20" s="125">
        <f>IF(OR($C20="",$B$2="",$D$2=0),0,IF(AT$3&lt;0,0,N(INDEX('CURVA PREVISION'!$A$1:$KZ$3000,$C20,10+3*MIN(AT$3,$D$2-1)))))</f>
        <v/>
      </c>
      <c r="AU20" s="125">
        <f>IF(OR($C20="",$B$2="",$D$2=0),0,IF(AU$3&lt;0,0,N(INDEX('CURVA PREVISION'!$A$1:$KZ$3000,$C20,10+3*MIN(AU$3,$D$2-1)))))</f>
        <v/>
      </c>
      <c r="AV20" s="125">
        <f>IF(OR($C20="",$B$2="",$D$2=0),0,IF(AV$3&lt;0,0,N(INDEX('CURVA PREVISION'!$A$1:$KZ$3000,$C20,10+3*MIN(AV$3,$D$2-1)))))</f>
        <v/>
      </c>
      <c r="AW20" s="125">
        <f>IF(OR($C20="",$B$2="",$D$2=0),0,IF(AW$3&lt;0,0,N(INDEX('CURVA PREVISION'!$A$1:$KZ$3000,$C20,10+3*MIN(AW$3,$D$2-1)))))</f>
        <v/>
      </c>
      <c r="AX20" s="125">
        <f>IF(OR($C20="",$B$2="",$D$2=0),0,IF(AX$3&lt;0,0,N(INDEX('CURVA PREVISION'!$A$1:$KZ$3000,$C20,10+3*MIN(AX$3,$D$2-1)))))</f>
        <v/>
      </c>
      <c r="AY20" s="125">
        <f>IF(OR($C20="",$B$2="",$D$2=0),0,IF(AY$3&lt;0,0,N(INDEX('CURVA PREVISION'!$A$1:$KZ$3000,$C20,10+3*MIN(AY$3,$D$2-1)))))</f>
        <v/>
      </c>
      <c r="AZ20" s="125">
        <f>IF(OR($C20="",$B$2="",$D$2=0),0,IF(AZ$3&lt;0,0,N(INDEX('CURVA PREVISION'!$A$1:$KZ$3000,$C20,10+3*MIN(AZ$3,$D$2-1)))))</f>
        <v/>
      </c>
      <c r="BA20" s="125">
        <f>IF(OR($C20="",$B$2="",$D$2=0),0,IF(BA$3&lt;0,0,N(INDEX('CURVA PREVISION'!$A$1:$KZ$3000,$C20,10+3*MIN(BA$3,$D$2-1)))))</f>
        <v/>
      </c>
      <c r="BB20" s="125">
        <f>IF(OR($C20="",$B$2="",$D$2=0),0,IF(BB$3&lt;0,0,N(INDEX('CURVA PREVISION'!$A$1:$KZ$3000,$C20,10+3*MIN(BB$3,$D$2-1)))))</f>
        <v/>
      </c>
      <c r="BC20" s="125">
        <f>IF(OR($C20="",$B$2="",$D$2=0),0,IF(BC$3&lt;0,0,N(INDEX('CURVA PREVISION'!$A$1:$KZ$3000,$C20,10+3*MIN(BC$3,$D$2-1)))))</f>
        <v/>
      </c>
      <c r="BD20" s="125">
        <f>IF(OR($C20="",$B$2="",$D$2=0),0,IF(BD$3&lt;0,0,N(INDEX('CURVA PREVISION'!$A$1:$KZ$3000,$C20,10+3*MIN(BD$3,$D$2-1)))))</f>
        <v/>
      </c>
      <c r="BE20" s="125">
        <f>IF(OR($C20="",$B$2="",$D$2=0),0,IF(BE$3&lt;0,0,N(INDEX('CURVA PREVISION'!$A$1:$KZ$3000,$C20,10+3*MIN(BE$3,$D$2-1)))))</f>
        <v/>
      </c>
      <c r="BF20" s="125">
        <f>IF(OR($C20="",$B$2="",$D$2=0),0,IF(BF$3&lt;0,0,N(INDEX('CURVA PREVISION'!$A$1:$KZ$3000,$C20,10+3*MIN(BF$3,$D$2-1)))))</f>
        <v/>
      </c>
      <c r="BG20" s="125">
        <f>IF(OR($C20="",$B$2="",$D$2=0),0,IF(BG$3&lt;0,0,N(INDEX('CURVA PREVISION'!$A$1:$KZ$3000,$C20,10+3*MIN(BG$3,$D$2-1)))))</f>
        <v/>
      </c>
      <c r="BH20" s="125">
        <f>IF(OR($C20="",$B$2="",$D$2=0),0,IF(BH$3&lt;0,0,N(INDEX('CURVA PREVISION'!$A$1:$KZ$3000,$C20,10+3*MIN(BH$3,$D$2-1)))))</f>
        <v/>
      </c>
      <c r="BI20" s="125">
        <f>IF(OR($C20="",$B$2="",$D$2=0),0,IF(BI$3&lt;0,0,N(INDEX('CURVA PREVISION'!$A$1:$KZ$3000,$C20,10+3*MIN(BI$3,$D$2-1)))))</f>
        <v/>
      </c>
      <c r="BJ20" s="125">
        <f>IF(OR($C20="",$B$2="",$D$2=0),0,IF(BJ$3&lt;0,0,N(INDEX('CURVA PREVISION'!$A$1:$KZ$3000,$C20,10+3*MIN(BJ$3,$D$2-1)))))</f>
        <v/>
      </c>
      <c r="BK20" s="125">
        <f>IF(OR($C20="",$B$2="",$D$2=0),0,IF(BK$3&lt;0,0,N(INDEX('CURVA PREVISION'!$A$1:$KZ$3000,$C20,10+3*MIN(BK$3,$D$2-1)))))</f>
        <v/>
      </c>
      <c r="BL20" s="125">
        <f>IF(OR($C20="",$B$2="",$D$2=0),0,IF(BL$3&lt;0,0,N(INDEX('CURVA PREVISION'!$A$1:$KZ$3000,$C20,10+3*MIN(BL$3,$D$2-1)))))</f>
        <v/>
      </c>
      <c r="BM20" s="125">
        <f>IF(OR($C20="",$B$2="",$D$2=0),0,IF(BM$3&lt;0,0,N(INDEX('CURVA PREVISION'!$A$1:$KZ$3000,$C20,10+3*MIN(BM$3,$D$2-1)))))</f>
        <v/>
      </c>
      <c r="BN20" s="125">
        <f>IF(OR($C20="",$B$2="",$D$2=0),0,IF(BN$3&lt;0,0,N(INDEX('CURVA PREVISION'!$A$1:$KZ$3000,$C20,10+3*MIN(BN$3,$D$2-1)))))</f>
        <v/>
      </c>
      <c r="BO20" s="125">
        <f>IF(OR($C20="",$B$2="",$D$2=0),0,IF(BO$3&lt;0,0,N(INDEX('CURVA PREVISION'!$A$1:$KZ$3000,$C20,10+3*MIN(BO$3,$D$2-1)))))</f>
        <v/>
      </c>
      <c r="BP20" s="125">
        <f>IF(OR($C20="",$B$2="",$D$2=0),0,IF(BP$3&lt;0,0,N(INDEX('CURVA PREVISION'!$A$1:$KZ$3000,$C20,10+3*MIN(BP$3,$D$2-1)))))</f>
        <v/>
      </c>
      <c r="BQ20" s="125">
        <f>IF(OR($C20="",$B$2="",$D$2=0),0,IF(BQ$3&lt;0,0,N(INDEX('CURVA PREVISION'!$A$1:$KZ$3000,$C20,10+3*MIN(BQ$3,$D$2-1)))))</f>
        <v/>
      </c>
      <c r="BR20" s="125">
        <f>IF(OR($C20="",$B$2="",$D$2=0),0,IF(BR$3&lt;0,0,N(INDEX('CURVA PREVISION'!$A$1:$KZ$3000,$C20,10+3*MIN(BR$3,$D$2-1)))))</f>
        <v/>
      </c>
      <c r="BS20" s="125">
        <f>IF(OR($C20="",$B$2="",$D$2=0),0,IF(BS$3&lt;0,0,N(INDEX('CURVA PREVISION'!$A$1:$KZ$3000,$C20,10+3*MIN(BS$3,$D$2-1)))))</f>
        <v/>
      </c>
      <c r="BT20" s="125">
        <f>IF(OR($C20="",$B$2="",$D$2=0),0,IF(BT$3&lt;0,0,N(INDEX('CURVA PREVISION'!$A$1:$KZ$3000,$C20,10+3*MIN(BT$3,$D$2-1)))))</f>
        <v/>
      </c>
      <c r="BU20" s="125">
        <f>IF(OR($C20="",$B$2="",$D$2=0),0,IF(BU$3&lt;0,0,N(INDEX('CURVA PREVISION'!$A$1:$KZ$3000,$C20,10+3*MIN(BU$3,$D$2-1)))))</f>
        <v/>
      </c>
      <c r="BV20" s="125">
        <f>IF(OR($C20="",$B$2="",$D$2=0),0,IF(BV$3&lt;0,0,N(INDEX('CURVA PREVISION'!$A$1:$KZ$3000,$C20,10+3*MIN(BV$3,$D$2-1)))))</f>
        <v/>
      </c>
      <c r="BW20" s="125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5">
        <f>IF(OR($C21="",$B$2="",$D$2=0),0,IF(D$3&lt;0,0,N(INDEX('CURVA PREVISION'!$A$1:$KZ$3000,$C21,10+3*MIN(D$3,$D$2-1)))))</f>
        <v/>
      </c>
      <c r="E21" s="125">
        <f>IF(OR($C21="",$B$2="",$D$2=0),0,IF(E$3&lt;0,0,N(INDEX('CURVA PREVISION'!$A$1:$KZ$3000,$C21,10+3*MIN(E$3,$D$2-1)))))</f>
        <v/>
      </c>
      <c r="F21" s="125">
        <f>IF(OR($C21="",$B$2="",$D$2=0),0,IF(F$3&lt;0,0,N(INDEX('CURVA PREVISION'!$A$1:$KZ$3000,$C21,10+3*MIN(F$3,$D$2-1)))))</f>
        <v/>
      </c>
      <c r="G21" s="125">
        <f>IF(OR($C21="",$B$2="",$D$2=0),0,IF(G$3&lt;0,0,N(INDEX('CURVA PREVISION'!$A$1:$KZ$3000,$C21,10+3*MIN(G$3,$D$2-1)))))</f>
        <v/>
      </c>
      <c r="H21" s="125">
        <f>IF(OR($C21="",$B$2="",$D$2=0),0,IF(H$3&lt;0,0,N(INDEX('CURVA PREVISION'!$A$1:$KZ$3000,$C21,10+3*MIN(H$3,$D$2-1)))))</f>
        <v/>
      </c>
      <c r="I21" s="125">
        <f>IF(OR($C21="",$B$2="",$D$2=0),0,IF(I$3&lt;0,0,N(INDEX('CURVA PREVISION'!$A$1:$KZ$3000,$C21,10+3*MIN(I$3,$D$2-1)))))</f>
        <v/>
      </c>
      <c r="J21" s="125">
        <f>IF(OR($C21="",$B$2="",$D$2=0),0,IF(J$3&lt;0,0,N(INDEX('CURVA PREVISION'!$A$1:$KZ$3000,$C21,10+3*MIN(J$3,$D$2-1)))))</f>
        <v/>
      </c>
      <c r="K21" s="125">
        <f>IF(OR($C21="",$B$2="",$D$2=0),0,IF(K$3&lt;0,0,N(INDEX('CURVA PREVISION'!$A$1:$KZ$3000,$C21,10+3*MIN(K$3,$D$2-1)))))</f>
        <v/>
      </c>
      <c r="L21" s="125">
        <f>IF(OR($C21="",$B$2="",$D$2=0),0,IF(L$3&lt;0,0,N(INDEX('CURVA PREVISION'!$A$1:$KZ$3000,$C21,10+3*MIN(L$3,$D$2-1)))))</f>
        <v/>
      </c>
      <c r="M21" s="125">
        <f>IF(OR($C21="",$B$2="",$D$2=0),0,IF(M$3&lt;0,0,N(INDEX('CURVA PREVISION'!$A$1:$KZ$3000,$C21,10+3*MIN(M$3,$D$2-1)))))</f>
        <v/>
      </c>
      <c r="N21" s="125">
        <f>IF(OR($C21="",$B$2="",$D$2=0),0,IF(N$3&lt;0,0,N(INDEX('CURVA PREVISION'!$A$1:$KZ$3000,$C21,10+3*MIN(N$3,$D$2-1)))))</f>
        <v/>
      </c>
      <c r="O21" s="125">
        <f>IF(OR($C21="",$B$2="",$D$2=0),0,IF(O$3&lt;0,0,N(INDEX('CURVA PREVISION'!$A$1:$KZ$3000,$C21,10+3*MIN(O$3,$D$2-1)))))</f>
        <v/>
      </c>
      <c r="P21" s="125">
        <f>IF(OR($C21="",$B$2="",$D$2=0),0,IF(P$3&lt;0,0,N(INDEX('CURVA PREVISION'!$A$1:$KZ$3000,$C21,10+3*MIN(P$3,$D$2-1)))))</f>
        <v/>
      </c>
      <c r="Q21" s="125">
        <f>IF(OR($C21="",$B$2="",$D$2=0),0,IF(Q$3&lt;0,0,N(INDEX('CURVA PREVISION'!$A$1:$KZ$3000,$C21,10+3*MIN(Q$3,$D$2-1)))))</f>
        <v/>
      </c>
      <c r="R21" s="125">
        <f>IF(OR($C21="",$B$2="",$D$2=0),0,IF(R$3&lt;0,0,N(INDEX('CURVA PREVISION'!$A$1:$KZ$3000,$C21,10+3*MIN(R$3,$D$2-1)))))</f>
        <v/>
      </c>
      <c r="S21" s="125">
        <f>IF(OR($C21="",$B$2="",$D$2=0),0,IF(S$3&lt;0,0,N(INDEX('CURVA PREVISION'!$A$1:$KZ$3000,$C21,10+3*MIN(S$3,$D$2-1)))))</f>
        <v/>
      </c>
      <c r="T21" s="125">
        <f>IF(OR($C21="",$B$2="",$D$2=0),0,IF(T$3&lt;0,0,N(INDEX('CURVA PREVISION'!$A$1:$KZ$3000,$C21,10+3*MIN(T$3,$D$2-1)))))</f>
        <v/>
      </c>
      <c r="U21" s="125">
        <f>IF(OR($C21="",$B$2="",$D$2=0),0,IF(U$3&lt;0,0,N(INDEX('CURVA PREVISION'!$A$1:$KZ$3000,$C21,10+3*MIN(U$3,$D$2-1)))))</f>
        <v/>
      </c>
      <c r="V21" s="125">
        <f>IF(OR($C21="",$B$2="",$D$2=0),0,IF(V$3&lt;0,0,N(INDEX('CURVA PREVISION'!$A$1:$KZ$3000,$C21,10+3*MIN(V$3,$D$2-1)))))</f>
        <v/>
      </c>
      <c r="W21" s="125">
        <f>IF(OR($C21="",$B$2="",$D$2=0),0,IF(W$3&lt;0,0,N(INDEX('CURVA PREVISION'!$A$1:$KZ$3000,$C21,10+3*MIN(W$3,$D$2-1)))))</f>
        <v/>
      </c>
      <c r="X21" s="125">
        <f>IF(OR($C21="",$B$2="",$D$2=0),0,IF(X$3&lt;0,0,N(INDEX('CURVA PREVISION'!$A$1:$KZ$3000,$C21,10+3*MIN(X$3,$D$2-1)))))</f>
        <v/>
      </c>
      <c r="Y21" s="125">
        <f>IF(OR($C21="",$B$2="",$D$2=0),0,IF(Y$3&lt;0,0,N(INDEX('CURVA PREVISION'!$A$1:$KZ$3000,$C21,10+3*MIN(Y$3,$D$2-1)))))</f>
        <v/>
      </c>
      <c r="Z21" s="125">
        <f>IF(OR($C21="",$B$2="",$D$2=0),0,IF(Z$3&lt;0,0,N(INDEX('CURVA PREVISION'!$A$1:$KZ$3000,$C21,10+3*MIN(Z$3,$D$2-1)))))</f>
        <v/>
      </c>
      <c r="AA21" s="125">
        <f>IF(OR($C21="",$B$2="",$D$2=0),0,IF(AA$3&lt;0,0,N(INDEX('CURVA PREVISION'!$A$1:$KZ$3000,$C21,10+3*MIN(AA$3,$D$2-1)))))</f>
        <v/>
      </c>
      <c r="AB21" s="125">
        <f>IF(OR($C21="",$B$2="",$D$2=0),0,IF(AB$3&lt;0,0,N(INDEX('CURVA PREVISION'!$A$1:$KZ$3000,$C21,10+3*MIN(AB$3,$D$2-1)))))</f>
        <v/>
      </c>
      <c r="AC21" s="125">
        <f>IF(OR($C21="",$B$2="",$D$2=0),0,IF(AC$3&lt;0,0,N(INDEX('CURVA PREVISION'!$A$1:$KZ$3000,$C21,10+3*MIN(AC$3,$D$2-1)))))</f>
        <v/>
      </c>
      <c r="AD21" s="125">
        <f>IF(OR($C21="",$B$2="",$D$2=0),0,IF(AD$3&lt;0,0,N(INDEX('CURVA PREVISION'!$A$1:$KZ$3000,$C21,10+3*MIN(AD$3,$D$2-1)))))</f>
        <v/>
      </c>
      <c r="AE21" s="125">
        <f>IF(OR($C21="",$B$2="",$D$2=0),0,IF(AE$3&lt;0,0,N(INDEX('CURVA PREVISION'!$A$1:$KZ$3000,$C21,10+3*MIN(AE$3,$D$2-1)))))</f>
        <v/>
      </c>
      <c r="AF21" s="125">
        <f>IF(OR($C21="",$B$2="",$D$2=0),0,IF(AF$3&lt;0,0,N(INDEX('CURVA PREVISION'!$A$1:$KZ$3000,$C21,10+3*MIN(AF$3,$D$2-1)))))</f>
        <v/>
      </c>
      <c r="AG21" s="125">
        <f>IF(OR($C21="",$B$2="",$D$2=0),0,IF(AG$3&lt;0,0,N(INDEX('CURVA PREVISION'!$A$1:$KZ$3000,$C21,10+3*MIN(AG$3,$D$2-1)))))</f>
        <v/>
      </c>
      <c r="AH21" s="125">
        <f>IF(OR($C21="",$B$2="",$D$2=0),0,IF(AH$3&lt;0,0,N(INDEX('CURVA PREVISION'!$A$1:$KZ$3000,$C21,10+3*MIN(AH$3,$D$2-1)))))</f>
        <v/>
      </c>
      <c r="AI21" s="125">
        <f>IF(OR($C21="",$B$2="",$D$2=0),0,IF(AI$3&lt;0,0,N(INDEX('CURVA PREVISION'!$A$1:$KZ$3000,$C21,10+3*MIN(AI$3,$D$2-1)))))</f>
        <v/>
      </c>
      <c r="AJ21" s="125">
        <f>IF(OR($C21="",$B$2="",$D$2=0),0,IF(AJ$3&lt;0,0,N(INDEX('CURVA PREVISION'!$A$1:$KZ$3000,$C21,10+3*MIN(AJ$3,$D$2-1)))))</f>
        <v/>
      </c>
      <c r="AK21" s="125">
        <f>IF(OR($C21="",$B$2="",$D$2=0),0,IF(AK$3&lt;0,0,N(INDEX('CURVA PREVISION'!$A$1:$KZ$3000,$C21,10+3*MIN(AK$3,$D$2-1)))))</f>
        <v/>
      </c>
      <c r="AL21" s="125">
        <f>IF(OR($C21="",$B$2="",$D$2=0),0,IF(AL$3&lt;0,0,N(INDEX('CURVA PREVISION'!$A$1:$KZ$3000,$C21,10+3*MIN(AL$3,$D$2-1)))))</f>
        <v/>
      </c>
      <c r="AM21" s="125">
        <f>IF(OR($C21="",$B$2="",$D$2=0),0,IF(AM$3&lt;0,0,N(INDEX('CURVA PREVISION'!$A$1:$KZ$3000,$C21,10+3*MIN(AM$3,$D$2-1)))))</f>
        <v/>
      </c>
      <c r="AN21" s="125">
        <f>IF(OR($C21="",$B$2="",$D$2=0),0,IF(AN$3&lt;0,0,N(INDEX('CURVA PREVISION'!$A$1:$KZ$3000,$C21,10+3*MIN(AN$3,$D$2-1)))))</f>
        <v/>
      </c>
      <c r="AO21" s="125">
        <f>IF(OR($C21="",$B$2="",$D$2=0),0,IF(AO$3&lt;0,0,N(INDEX('CURVA PREVISION'!$A$1:$KZ$3000,$C21,10+3*MIN(AO$3,$D$2-1)))))</f>
        <v/>
      </c>
      <c r="AP21" s="125">
        <f>IF(OR($C21="",$B$2="",$D$2=0),0,IF(AP$3&lt;0,0,N(INDEX('CURVA PREVISION'!$A$1:$KZ$3000,$C21,10+3*MIN(AP$3,$D$2-1)))))</f>
        <v/>
      </c>
      <c r="AQ21" s="125">
        <f>IF(OR($C21="",$B$2="",$D$2=0),0,IF(AQ$3&lt;0,0,N(INDEX('CURVA PREVISION'!$A$1:$KZ$3000,$C21,10+3*MIN(AQ$3,$D$2-1)))))</f>
        <v/>
      </c>
      <c r="AR21" s="125">
        <f>IF(OR($C21="",$B$2="",$D$2=0),0,IF(AR$3&lt;0,0,N(INDEX('CURVA PREVISION'!$A$1:$KZ$3000,$C21,10+3*MIN(AR$3,$D$2-1)))))</f>
        <v/>
      </c>
      <c r="AS21" s="125">
        <f>IF(OR($C21="",$B$2="",$D$2=0),0,IF(AS$3&lt;0,0,N(INDEX('CURVA PREVISION'!$A$1:$KZ$3000,$C21,10+3*MIN(AS$3,$D$2-1)))))</f>
        <v/>
      </c>
      <c r="AT21" s="125">
        <f>IF(OR($C21="",$B$2="",$D$2=0),0,IF(AT$3&lt;0,0,N(INDEX('CURVA PREVISION'!$A$1:$KZ$3000,$C21,10+3*MIN(AT$3,$D$2-1)))))</f>
        <v/>
      </c>
      <c r="AU21" s="125">
        <f>IF(OR($C21="",$B$2="",$D$2=0),0,IF(AU$3&lt;0,0,N(INDEX('CURVA PREVISION'!$A$1:$KZ$3000,$C21,10+3*MIN(AU$3,$D$2-1)))))</f>
        <v/>
      </c>
      <c r="AV21" s="125">
        <f>IF(OR($C21="",$B$2="",$D$2=0),0,IF(AV$3&lt;0,0,N(INDEX('CURVA PREVISION'!$A$1:$KZ$3000,$C21,10+3*MIN(AV$3,$D$2-1)))))</f>
        <v/>
      </c>
      <c r="AW21" s="125">
        <f>IF(OR($C21="",$B$2="",$D$2=0),0,IF(AW$3&lt;0,0,N(INDEX('CURVA PREVISION'!$A$1:$KZ$3000,$C21,10+3*MIN(AW$3,$D$2-1)))))</f>
        <v/>
      </c>
      <c r="AX21" s="125">
        <f>IF(OR($C21="",$B$2="",$D$2=0),0,IF(AX$3&lt;0,0,N(INDEX('CURVA PREVISION'!$A$1:$KZ$3000,$C21,10+3*MIN(AX$3,$D$2-1)))))</f>
        <v/>
      </c>
      <c r="AY21" s="125">
        <f>IF(OR($C21="",$B$2="",$D$2=0),0,IF(AY$3&lt;0,0,N(INDEX('CURVA PREVISION'!$A$1:$KZ$3000,$C21,10+3*MIN(AY$3,$D$2-1)))))</f>
        <v/>
      </c>
      <c r="AZ21" s="125">
        <f>IF(OR($C21="",$B$2="",$D$2=0),0,IF(AZ$3&lt;0,0,N(INDEX('CURVA PREVISION'!$A$1:$KZ$3000,$C21,10+3*MIN(AZ$3,$D$2-1)))))</f>
        <v/>
      </c>
      <c r="BA21" s="125">
        <f>IF(OR($C21="",$B$2="",$D$2=0),0,IF(BA$3&lt;0,0,N(INDEX('CURVA PREVISION'!$A$1:$KZ$3000,$C21,10+3*MIN(BA$3,$D$2-1)))))</f>
        <v/>
      </c>
      <c r="BB21" s="125">
        <f>IF(OR($C21="",$B$2="",$D$2=0),0,IF(BB$3&lt;0,0,N(INDEX('CURVA PREVISION'!$A$1:$KZ$3000,$C21,10+3*MIN(BB$3,$D$2-1)))))</f>
        <v/>
      </c>
      <c r="BC21" s="125">
        <f>IF(OR($C21="",$B$2="",$D$2=0),0,IF(BC$3&lt;0,0,N(INDEX('CURVA PREVISION'!$A$1:$KZ$3000,$C21,10+3*MIN(BC$3,$D$2-1)))))</f>
        <v/>
      </c>
      <c r="BD21" s="125">
        <f>IF(OR($C21="",$B$2="",$D$2=0),0,IF(BD$3&lt;0,0,N(INDEX('CURVA PREVISION'!$A$1:$KZ$3000,$C21,10+3*MIN(BD$3,$D$2-1)))))</f>
        <v/>
      </c>
      <c r="BE21" s="125">
        <f>IF(OR($C21="",$B$2="",$D$2=0),0,IF(BE$3&lt;0,0,N(INDEX('CURVA PREVISION'!$A$1:$KZ$3000,$C21,10+3*MIN(BE$3,$D$2-1)))))</f>
        <v/>
      </c>
      <c r="BF21" s="125">
        <f>IF(OR($C21="",$B$2="",$D$2=0),0,IF(BF$3&lt;0,0,N(INDEX('CURVA PREVISION'!$A$1:$KZ$3000,$C21,10+3*MIN(BF$3,$D$2-1)))))</f>
        <v/>
      </c>
      <c r="BG21" s="125">
        <f>IF(OR($C21="",$B$2="",$D$2=0),0,IF(BG$3&lt;0,0,N(INDEX('CURVA PREVISION'!$A$1:$KZ$3000,$C21,10+3*MIN(BG$3,$D$2-1)))))</f>
        <v/>
      </c>
      <c r="BH21" s="125">
        <f>IF(OR($C21="",$B$2="",$D$2=0),0,IF(BH$3&lt;0,0,N(INDEX('CURVA PREVISION'!$A$1:$KZ$3000,$C21,10+3*MIN(BH$3,$D$2-1)))))</f>
        <v/>
      </c>
      <c r="BI21" s="125">
        <f>IF(OR($C21="",$B$2="",$D$2=0),0,IF(BI$3&lt;0,0,N(INDEX('CURVA PREVISION'!$A$1:$KZ$3000,$C21,10+3*MIN(BI$3,$D$2-1)))))</f>
        <v/>
      </c>
      <c r="BJ21" s="125">
        <f>IF(OR($C21="",$B$2="",$D$2=0),0,IF(BJ$3&lt;0,0,N(INDEX('CURVA PREVISION'!$A$1:$KZ$3000,$C21,10+3*MIN(BJ$3,$D$2-1)))))</f>
        <v/>
      </c>
      <c r="BK21" s="125">
        <f>IF(OR($C21="",$B$2="",$D$2=0),0,IF(BK$3&lt;0,0,N(INDEX('CURVA PREVISION'!$A$1:$KZ$3000,$C21,10+3*MIN(BK$3,$D$2-1)))))</f>
        <v/>
      </c>
      <c r="BL21" s="125">
        <f>IF(OR($C21="",$B$2="",$D$2=0),0,IF(BL$3&lt;0,0,N(INDEX('CURVA PREVISION'!$A$1:$KZ$3000,$C21,10+3*MIN(BL$3,$D$2-1)))))</f>
        <v/>
      </c>
      <c r="BM21" s="125">
        <f>IF(OR($C21="",$B$2="",$D$2=0),0,IF(BM$3&lt;0,0,N(INDEX('CURVA PREVISION'!$A$1:$KZ$3000,$C21,10+3*MIN(BM$3,$D$2-1)))))</f>
        <v/>
      </c>
      <c r="BN21" s="125">
        <f>IF(OR($C21="",$B$2="",$D$2=0),0,IF(BN$3&lt;0,0,N(INDEX('CURVA PREVISION'!$A$1:$KZ$3000,$C21,10+3*MIN(BN$3,$D$2-1)))))</f>
        <v/>
      </c>
      <c r="BO21" s="125">
        <f>IF(OR($C21="",$B$2="",$D$2=0),0,IF(BO$3&lt;0,0,N(INDEX('CURVA PREVISION'!$A$1:$KZ$3000,$C21,10+3*MIN(BO$3,$D$2-1)))))</f>
        <v/>
      </c>
      <c r="BP21" s="125">
        <f>IF(OR($C21="",$B$2="",$D$2=0),0,IF(BP$3&lt;0,0,N(INDEX('CURVA PREVISION'!$A$1:$KZ$3000,$C21,10+3*MIN(BP$3,$D$2-1)))))</f>
        <v/>
      </c>
      <c r="BQ21" s="125">
        <f>IF(OR($C21="",$B$2="",$D$2=0),0,IF(BQ$3&lt;0,0,N(INDEX('CURVA PREVISION'!$A$1:$KZ$3000,$C21,10+3*MIN(BQ$3,$D$2-1)))))</f>
        <v/>
      </c>
      <c r="BR21" s="125">
        <f>IF(OR($C21="",$B$2="",$D$2=0),0,IF(BR$3&lt;0,0,N(INDEX('CURVA PREVISION'!$A$1:$KZ$3000,$C21,10+3*MIN(BR$3,$D$2-1)))))</f>
        <v/>
      </c>
      <c r="BS21" s="125">
        <f>IF(OR($C21="",$B$2="",$D$2=0),0,IF(BS$3&lt;0,0,N(INDEX('CURVA PREVISION'!$A$1:$KZ$3000,$C21,10+3*MIN(BS$3,$D$2-1)))))</f>
        <v/>
      </c>
      <c r="BT21" s="125">
        <f>IF(OR($C21="",$B$2="",$D$2=0),0,IF(BT$3&lt;0,0,N(INDEX('CURVA PREVISION'!$A$1:$KZ$3000,$C21,10+3*MIN(BT$3,$D$2-1)))))</f>
        <v/>
      </c>
      <c r="BU21" s="125">
        <f>IF(OR($C21="",$B$2="",$D$2=0),0,IF(BU$3&lt;0,0,N(INDEX('CURVA PREVISION'!$A$1:$KZ$3000,$C21,10+3*MIN(BU$3,$D$2-1)))))</f>
        <v/>
      </c>
      <c r="BV21" s="125">
        <f>IF(OR($C21="",$B$2="",$D$2=0),0,IF(BV$3&lt;0,0,N(INDEX('CURVA PREVISION'!$A$1:$KZ$3000,$C21,10+3*MIN(BV$3,$D$2-1)))))</f>
        <v/>
      </c>
      <c r="BW21" s="125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5">
        <f>IF(OR($C22="",$B$2="",$D$2=0),0,IF(D$3&lt;0,0,N(INDEX('CURVA PREVISION'!$A$1:$KZ$3000,$C22,10+3*MIN(D$3,$D$2-1)))))</f>
        <v/>
      </c>
      <c r="E22" s="125">
        <f>IF(OR($C22="",$B$2="",$D$2=0),0,IF(E$3&lt;0,0,N(INDEX('CURVA PREVISION'!$A$1:$KZ$3000,$C22,10+3*MIN(E$3,$D$2-1)))))</f>
        <v/>
      </c>
      <c r="F22" s="125">
        <f>IF(OR($C22="",$B$2="",$D$2=0),0,IF(F$3&lt;0,0,N(INDEX('CURVA PREVISION'!$A$1:$KZ$3000,$C22,10+3*MIN(F$3,$D$2-1)))))</f>
        <v/>
      </c>
      <c r="G22" s="125">
        <f>IF(OR($C22="",$B$2="",$D$2=0),0,IF(G$3&lt;0,0,N(INDEX('CURVA PREVISION'!$A$1:$KZ$3000,$C22,10+3*MIN(G$3,$D$2-1)))))</f>
        <v/>
      </c>
      <c r="H22" s="125">
        <f>IF(OR($C22="",$B$2="",$D$2=0),0,IF(H$3&lt;0,0,N(INDEX('CURVA PREVISION'!$A$1:$KZ$3000,$C22,10+3*MIN(H$3,$D$2-1)))))</f>
        <v/>
      </c>
      <c r="I22" s="125">
        <f>IF(OR($C22="",$B$2="",$D$2=0),0,IF(I$3&lt;0,0,N(INDEX('CURVA PREVISION'!$A$1:$KZ$3000,$C22,10+3*MIN(I$3,$D$2-1)))))</f>
        <v/>
      </c>
      <c r="J22" s="125">
        <f>IF(OR($C22="",$B$2="",$D$2=0),0,IF(J$3&lt;0,0,N(INDEX('CURVA PREVISION'!$A$1:$KZ$3000,$C22,10+3*MIN(J$3,$D$2-1)))))</f>
        <v/>
      </c>
      <c r="K22" s="125">
        <f>IF(OR($C22="",$B$2="",$D$2=0),0,IF(K$3&lt;0,0,N(INDEX('CURVA PREVISION'!$A$1:$KZ$3000,$C22,10+3*MIN(K$3,$D$2-1)))))</f>
        <v/>
      </c>
      <c r="L22" s="125">
        <f>IF(OR($C22="",$B$2="",$D$2=0),0,IF(L$3&lt;0,0,N(INDEX('CURVA PREVISION'!$A$1:$KZ$3000,$C22,10+3*MIN(L$3,$D$2-1)))))</f>
        <v/>
      </c>
      <c r="M22" s="125">
        <f>IF(OR($C22="",$B$2="",$D$2=0),0,IF(M$3&lt;0,0,N(INDEX('CURVA PREVISION'!$A$1:$KZ$3000,$C22,10+3*MIN(M$3,$D$2-1)))))</f>
        <v/>
      </c>
      <c r="N22" s="125">
        <f>IF(OR($C22="",$B$2="",$D$2=0),0,IF(N$3&lt;0,0,N(INDEX('CURVA PREVISION'!$A$1:$KZ$3000,$C22,10+3*MIN(N$3,$D$2-1)))))</f>
        <v/>
      </c>
      <c r="O22" s="125">
        <f>IF(OR($C22="",$B$2="",$D$2=0),0,IF(O$3&lt;0,0,N(INDEX('CURVA PREVISION'!$A$1:$KZ$3000,$C22,10+3*MIN(O$3,$D$2-1)))))</f>
        <v/>
      </c>
      <c r="P22" s="125">
        <f>IF(OR($C22="",$B$2="",$D$2=0),0,IF(P$3&lt;0,0,N(INDEX('CURVA PREVISION'!$A$1:$KZ$3000,$C22,10+3*MIN(P$3,$D$2-1)))))</f>
        <v/>
      </c>
      <c r="Q22" s="125">
        <f>IF(OR($C22="",$B$2="",$D$2=0),0,IF(Q$3&lt;0,0,N(INDEX('CURVA PREVISION'!$A$1:$KZ$3000,$C22,10+3*MIN(Q$3,$D$2-1)))))</f>
        <v/>
      </c>
      <c r="R22" s="125">
        <f>IF(OR($C22="",$B$2="",$D$2=0),0,IF(R$3&lt;0,0,N(INDEX('CURVA PREVISION'!$A$1:$KZ$3000,$C22,10+3*MIN(R$3,$D$2-1)))))</f>
        <v/>
      </c>
      <c r="S22" s="125">
        <f>IF(OR($C22="",$B$2="",$D$2=0),0,IF(S$3&lt;0,0,N(INDEX('CURVA PREVISION'!$A$1:$KZ$3000,$C22,10+3*MIN(S$3,$D$2-1)))))</f>
        <v/>
      </c>
      <c r="T22" s="125">
        <f>IF(OR($C22="",$B$2="",$D$2=0),0,IF(T$3&lt;0,0,N(INDEX('CURVA PREVISION'!$A$1:$KZ$3000,$C22,10+3*MIN(T$3,$D$2-1)))))</f>
        <v/>
      </c>
      <c r="U22" s="125">
        <f>IF(OR($C22="",$B$2="",$D$2=0),0,IF(U$3&lt;0,0,N(INDEX('CURVA PREVISION'!$A$1:$KZ$3000,$C22,10+3*MIN(U$3,$D$2-1)))))</f>
        <v/>
      </c>
      <c r="V22" s="125">
        <f>IF(OR($C22="",$B$2="",$D$2=0),0,IF(V$3&lt;0,0,N(INDEX('CURVA PREVISION'!$A$1:$KZ$3000,$C22,10+3*MIN(V$3,$D$2-1)))))</f>
        <v/>
      </c>
      <c r="W22" s="125">
        <f>IF(OR($C22="",$B$2="",$D$2=0),0,IF(W$3&lt;0,0,N(INDEX('CURVA PREVISION'!$A$1:$KZ$3000,$C22,10+3*MIN(W$3,$D$2-1)))))</f>
        <v/>
      </c>
      <c r="X22" s="125">
        <f>IF(OR($C22="",$B$2="",$D$2=0),0,IF(X$3&lt;0,0,N(INDEX('CURVA PREVISION'!$A$1:$KZ$3000,$C22,10+3*MIN(X$3,$D$2-1)))))</f>
        <v/>
      </c>
      <c r="Y22" s="125">
        <f>IF(OR($C22="",$B$2="",$D$2=0),0,IF(Y$3&lt;0,0,N(INDEX('CURVA PREVISION'!$A$1:$KZ$3000,$C22,10+3*MIN(Y$3,$D$2-1)))))</f>
        <v/>
      </c>
      <c r="Z22" s="125">
        <f>IF(OR($C22="",$B$2="",$D$2=0),0,IF(Z$3&lt;0,0,N(INDEX('CURVA PREVISION'!$A$1:$KZ$3000,$C22,10+3*MIN(Z$3,$D$2-1)))))</f>
        <v/>
      </c>
      <c r="AA22" s="125">
        <f>IF(OR($C22="",$B$2="",$D$2=0),0,IF(AA$3&lt;0,0,N(INDEX('CURVA PREVISION'!$A$1:$KZ$3000,$C22,10+3*MIN(AA$3,$D$2-1)))))</f>
        <v/>
      </c>
      <c r="AB22" s="125">
        <f>IF(OR($C22="",$B$2="",$D$2=0),0,IF(AB$3&lt;0,0,N(INDEX('CURVA PREVISION'!$A$1:$KZ$3000,$C22,10+3*MIN(AB$3,$D$2-1)))))</f>
        <v/>
      </c>
      <c r="AC22" s="125">
        <f>IF(OR($C22="",$B$2="",$D$2=0),0,IF(AC$3&lt;0,0,N(INDEX('CURVA PREVISION'!$A$1:$KZ$3000,$C22,10+3*MIN(AC$3,$D$2-1)))))</f>
        <v/>
      </c>
      <c r="AD22" s="125">
        <f>IF(OR($C22="",$B$2="",$D$2=0),0,IF(AD$3&lt;0,0,N(INDEX('CURVA PREVISION'!$A$1:$KZ$3000,$C22,10+3*MIN(AD$3,$D$2-1)))))</f>
        <v/>
      </c>
      <c r="AE22" s="125">
        <f>IF(OR($C22="",$B$2="",$D$2=0),0,IF(AE$3&lt;0,0,N(INDEX('CURVA PREVISION'!$A$1:$KZ$3000,$C22,10+3*MIN(AE$3,$D$2-1)))))</f>
        <v/>
      </c>
      <c r="AF22" s="125">
        <f>IF(OR($C22="",$B$2="",$D$2=0),0,IF(AF$3&lt;0,0,N(INDEX('CURVA PREVISION'!$A$1:$KZ$3000,$C22,10+3*MIN(AF$3,$D$2-1)))))</f>
        <v/>
      </c>
      <c r="AG22" s="125">
        <f>IF(OR($C22="",$B$2="",$D$2=0),0,IF(AG$3&lt;0,0,N(INDEX('CURVA PREVISION'!$A$1:$KZ$3000,$C22,10+3*MIN(AG$3,$D$2-1)))))</f>
        <v/>
      </c>
      <c r="AH22" s="125">
        <f>IF(OR($C22="",$B$2="",$D$2=0),0,IF(AH$3&lt;0,0,N(INDEX('CURVA PREVISION'!$A$1:$KZ$3000,$C22,10+3*MIN(AH$3,$D$2-1)))))</f>
        <v/>
      </c>
      <c r="AI22" s="125">
        <f>IF(OR($C22="",$B$2="",$D$2=0),0,IF(AI$3&lt;0,0,N(INDEX('CURVA PREVISION'!$A$1:$KZ$3000,$C22,10+3*MIN(AI$3,$D$2-1)))))</f>
        <v/>
      </c>
      <c r="AJ22" s="125">
        <f>IF(OR($C22="",$B$2="",$D$2=0),0,IF(AJ$3&lt;0,0,N(INDEX('CURVA PREVISION'!$A$1:$KZ$3000,$C22,10+3*MIN(AJ$3,$D$2-1)))))</f>
        <v/>
      </c>
      <c r="AK22" s="125">
        <f>IF(OR($C22="",$B$2="",$D$2=0),0,IF(AK$3&lt;0,0,N(INDEX('CURVA PREVISION'!$A$1:$KZ$3000,$C22,10+3*MIN(AK$3,$D$2-1)))))</f>
        <v/>
      </c>
      <c r="AL22" s="125">
        <f>IF(OR($C22="",$B$2="",$D$2=0),0,IF(AL$3&lt;0,0,N(INDEX('CURVA PREVISION'!$A$1:$KZ$3000,$C22,10+3*MIN(AL$3,$D$2-1)))))</f>
        <v/>
      </c>
      <c r="AM22" s="125">
        <f>IF(OR($C22="",$B$2="",$D$2=0),0,IF(AM$3&lt;0,0,N(INDEX('CURVA PREVISION'!$A$1:$KZ$3000,$C22,10+3*MIN(AM$3,$D$2-1)))))</f>
        <v/>
      </c>
      <c r="AN22" s="125">
        <f>IF(OR($C22="",$B$2="",$D$2=0),0,IF(AN$3&lt;0,0,N(INDEX('CURVA PREVISION'!$A$1:$KZ$3000,$C22,10+3*MIN(AN$3,$D$2-1)))))</f>
        <v/>
      </c>
      <c r="AO22" s="125">
        <f>IF(OR($C22="",$B$2="",$D$2=0),0,IF(AO$3&lt;0,0,N(INDEX('CURVA PREVISION'!$A$1:$KZ$3000,$C22,10+3*MIN(AO$3,$D$2-1)))))</f>
        <v/>
      </c>
      <c r="AP22" s="125">
        <f>IF(OR($C22="",$B$2="",$D$2=0),0,IF(AP$3&lt;0,0,N(INDEX('CURVA PREVISION'!$A$1:$KZ$3000,$C22,10+3*MIN(AP$3,$D$2-1)))))</f>
        <v/>
      </c>
      <c r="AQ22" s="125">
        <f>IF(OR($C22="",$B$2="",$D$2=0),0,IF(AQ$3&lt;0,0,N(INDEX('CURVA PREVISION'!$A$1:$KZ$3000,$C22,10+3*MIN(AQ$3,$D$2-1)))))</f>
        <v/>
      </c>
      <c r="AR22" s="125">
        <f>IF(OR($C22="",$B$2="",$D$2=0),0,IF(AR$3&lt;0,0,N(INDEX('CURVA PREVISION'!$A$1:$KZ$3000,$C22,10+3*MIN(AR$3,$D$2-1)))))</f>
        <v/>
      </c>
      <c r="AS22" s="125">
        <f>IF(OR($C22="",$B$2="",$D$2=0),0,IF(AS$3&lt;0,0,N(INDEX('CURVA PREVISION'!$A$1:$KZ$3000,$C22,10+3*MIN(AS$3,$D$2-1)))))</f>
        <v/>
      </c>
      <c r="AT22" s="125">
        <f>IF(OR($C22="",$B$2="",$D$2=0),0,IF(AT$3&lt;0,0,N(INDEX('CURVA PREVISION'!$A$1:$KZ$3000,$C22,10+3*MIN(AT$3,$D$2-1)))))</f>
        <v/>
      </c>
      <c r="AU22" s="125">
        <f>IF(OR($C22="",$B$2="",$D$2=0),0,IF(AU$3&lt;0,0,N(INDEX('CURVA PREVISION'!$A$1:$KZ$3000,$C22,10+3*MIN(AU$3,$D$2-1)))))</f>
        <v/>
      </c>
      <c r="AV22" s="125">
        <f>IF(OR($C22="",$B$2="",$D$2=0),0,IF(AV$3&lt;0,0,N(INDEX('CURVA PREVISION'!$A$1:$KZ$3000,$C22,10+3*MIN(AV$3,$D$2-1)))))</f>
        <v/>
      </c>
      <c r="AW22" s="125">
        <f>IF(OR($C22="",$B$2="",$D$2=0),0,IF(AW$3&lt;0,0,N(INDEX('CURVA PREVISION'!$A$1:$KZ$3000,$C22,10+3*MIN(AW$3,$D$2-1)))))</f>
        <v/>
      </c>
      <c r="AX22" s="125">
        <f>IF(OR($C22="",$B$2="",$D$2=0),0,IF(AX$3&lt;0,0,N(INDEX('CURVA PREVISION'!$A$1:$KZ$3000,$C22,10+3*MIN(AX$3,$D$2-1)))))</f>
        <v/>
      </c>
      <c r="AY22" s="125">
        <f>IF(OR($C22="",$B$2="",$D$2=0),0,IF(AY$3&lt;0,0,N(INDEX('CURVA PREVISION'!$A$1:$KZ$3000,$C22,10+3*MIN(AY$3,$D$2-1)))))</f>
        <v/>
      </c>
      <c r="AZ22" s="125">
        <f>IF(OR($C22="",$B$2="",$D$2=0),0,IF(AZ$3&lt;0,0,N(INDEX('CURVA PREVISION'!$A$1:$KZ$3000,$C22,10+3*MIN(AZ$3,$D$2-1)))))</f>
        <v/>
      </c>
      <c r="BA22" s="125">
        <f>IF(OR($C22="",$B$2="",$D$2=0),0,IF(BA$3&lt;0,0,N(INDEX('CURVA PREVISION'!$A$1:$KZ$3000,$C22,10+3*MIN(BA$3,$D$2-1)))))</f>
        <v/>
      </c>
      <c r="BB22" s="125">
        <f>IF(OR($C22="",$B$2="",$D$2=0),0,IF(BB$3&lt;0,0,N(INDEX('CURVA PREVISION'!$A$1:$KZ$3000,$C22,10+3*MIN(BB$3,$D$2-1)))))</f>
        <v/>
      </c>
      <c r="BC22" s="125">
        <f>IF(OR($C22="",$B$2="",$D$2=0),0,IF(BC$3&lt;0,0,N(INDEX('CURVA PREVISION'!$A$1:$KZ$3000,$C22,10+3*MIN(BC$3,$D$2-1)))))</f>
        <v/>
      </c>
      <c r="BD22" s="125">
        <f>IF(OR($C22="",$B$2="",$D$2=0),0,IF(BD$3&lt;0,0,N(INDEX('CURVA PREVISION'!$A$1:$KZ$3000,$C22,10+3*MIN(BD$3,$D$2-1)))))</f>
        <v/>
      </c>
      <c r="BE22" s="125">
        <f>IF(OR($C22="",$B$2="",$D$2=0),0,IF(BE$3&lt;0,0,N(INDEX('CURVA PREVISION'!$A$1:$KZ$3000,$C22,10+3*MIN(BE$3,$D$2-1)))))</f>
        <v/>
      </c>
      <c r="BF22" s="125">
        <f>IF(OR($C22="",$B$2="",$D$2=0),0,IF(BF$3&lt;0,0,N(INDEX('CURVA PREVISION'!$A$1:$KZ$3000,$C22,10+3*MIN(BF$3,$D$2-1)))))</f>
        <v/>
      </c>
      <c r="BG22" s="125">
        <f>IF(OR($C22="",$B$2="",$D$2=0),0,IF(BG$3&lt;0,0,N(INDEX('CURVA PREVISION'!$A$1:$KZ$3000,$C22,10+3*MIN(BG$3,$D$2-1)))))</f>
        <v/>
      </c>
      <c r="BH22" s="125">
        <f>IF(OR($C22="",$B$2="",$D$2=0),0,IF(BH$3&lt;0,0,N(INDEX('CURVA PREVISION'!$A$1:$KZ$3000,$C22,10+3*MIN(BH$3,$D$2-1)))))</f>
        <v/>
      </c>
      <c r="BI22" s="125">
        <f>IF(OR($C22="",$B$2="",$D$2=0),0,IF(BI$3&lt;0,0,N(INDEX('CURVA PREVISION'!$A$1:$KZ$3000,$C22,10+3*MIN(BI$3,$D$2-1)))))</f>
        <v/>
      </c>
      <c r="BJ22" s="125">
        <f>IF(OR($C22="",$B$2="",$D$2=0),0,IF(BJ$3&lt;0,0,N(INDEX('CURVA PREVISION'!$A$1:$KZ$3000,$C22,10+3*MIN(BJ$3,$D$2-1)))))</f>
        <v/>
      </c>
      <c r="BK22" s="125">
        <f>IF(OR($C22="",$B$2="",$D$2=0),0,IF(BK$3&lt;0,0,N(INDEX('CURVA PREVISION'!$A$1:$KZ$3000,$C22,10+3*MIN(BK$3,$D$2-1)))))</f>
        <v/>
      </c>
      <c r="BL22" s="125">
        <f>IF(OR($C22="",$B$2="",$D$2=0),0,IF(BL$3&lt;0,0,N(INDEX('CURVA PREVISION'!$A$1:$KZ$3000,$C22,10+3*MIN(BL$3,$D$2-1)))))</f>
        <v/>
      </c>
      <c r="BM22" s="125">
        <f>IF(OR($C22="",$B$2="",$D$2=0),0,IF(BM$3&lt;0,0,N(INDEX('CURVA PREVISION'!$A$1:$KZ$3000,$C22,10+3*MIN(BM$3,$D$2-1)))))</f>
        <v/>
      </c>
      <c r="BN22" s="125">
        <f>IF(OR($C22="",$B$2="",$D$2=0),0,IF(BN$3&lt;0,0,N(INDEX('CURVA PREVISION'!$A$1:$KZ$3000,$C22,10+3*MIN(BN$3,$D$2-1)))))</f>
        <v/>
      </c>
      <c r="BO22" s="125">
        <f>IF(OR($C22="",$B$2="",$D$2=0),0,IF(BO$3&lt;0,0,N(INDEX('CURVA PREVISION'!$A$1:$KZ$3000,$C22,10+3*MIN(BO$3,$D$2-1)))))</f>
        <v/>
      </c>
      <c r="BP22" s="125">
        <f>IF(OR($C22="",$B$2="",$D$2=0),0,IF(BP$3&lt;0,0,N(INDEX('CURVA PREVISION'!$A$1:$KZ$3000,$C22,10+3*MIN(BP$3,$D$2-1)))))</f>
        <v/>
      </c>
      <c r="BQ22" s="125">
        <f>IF(OR($C22="",$B$2="",$D$2=0),0,IF(BQ$3&lt;0,0,N(INDEX('CURVA PREVISION'!$A$1:$KZ$3000,$C22,10+3*MIN(BQ$3,$D$2-1)))))</f>
        <v/>
      </c>
      <c r="BR22" s="125">
        <f>IF(OR($C22="",$B$2="",$D$2=0),0,IF(BR$3&lt;0,0,N(INDEX('CURVA PREVISION'!$A$1:$KZ$3000,$C22,10+3*MIN(BR$3,$D$2-1)))))</f>
        <v/>
      </c>
      <c r="BS22" s="125">
        <f>IF(OR($C22="",$B$2="",$D$2=0),0,IF(BS$3&lt;0,0,N(INDEX('CURVA PREVISION'!$A$1:$KZ$3000,$C22,10+3*MIN(BS$3,$D$2-1)))))</f>
        <v/>
      </c>
      <c r="BT22" s="125">
        <f>IF(OR($C22="",$B$2="",$D$2=0),0,IF(BT$3&lt;0,0,N(INDEX('CURVA PREVISION'!$A$1:$KZ$3000,$C22,10+3*MIN(BT$3,$D$2-1)))))</f>
        <v/>
      </c>
      <c r="BU22" s="125">
        <f>IF(OR($C22="",$B$2="",$D$2=0),0,IF(BU$3&lt;0,0,N(INDEX('CURVA PREVISION'!$A$1:$KZ$3000,$C22,10+3*MIN(BU$3,$D$2-1)))))</f>
        <v/>
      </c>
      <c r="BV22" s="125">
        <f>IF(OR($C22="",$B$2="",$D$2=0),0,IF(BV$3&lt;0,0,N(INDEX('CURVA PREVISION'!$A$1:$KZ$3000,$C22,10+3*MIN(BV$3,$D$2-1)))))</f>
        <v/>
      </c>
      <c r="BW22" s="125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5">
        <f>IF(OR($C23="",$B$2="",$D$2=0),0,IF(D$3&lt;0,0,N(INDEX('CURVA PREVISION'!$A$1:$KZ$3000,$C23,10+3*MIN(D$3,$D$2-1)))))</f>
        <v/>
      </c>
      <c r="E23" s="125">
        <f>IF(OR($C23="",$B$2="",$D$2=0),0,IF(E$3&lt;0,0,N(INDEX('CURVA PREVISION'!$A$1:$KZ$3000,$C23,10+3*MIN(E$3,$D$2-1)))))</f>
        <v/>
      </c>
      <c r="F23" s="125">
        <f>IF(OR($C23="",$B$2="",$D$2=0),0,IF(F$3&lt;0,0,N(INDEX('CURVA PREVISION'!$A$1:$KZ$3000,$C23,10+3*MIN(F$3,$D$2-1)))))</f>
        <v/>
      </c>
      <c r="G23" s="125">
        <f>IF(OR($C23="",$B$2="",$D$2=0),0,IF(G$3&lt;0,0,N(INDEX('CURVA PREVISION'!$A$1:$KZ$3000,$C23,10+3*MIN(G$3,$D$2-1)))))</f>
        <v/>
      </c>
      <c r="H23" s="125">
        <f>IF(OR($C23="",$B$2="",$D$2=0),0,IF(H$3&lt;0,0,N(INDEX('CURVA PREVISION'!$A$1:$KZ$3000,$C23,10+3*MIN(H$3,$D$2-1)))))</f>
        <v/>
      </c>
      <c r="I23" s="125">
        <f>IF(OR($C23="",$B$2="",$D$2=0),0,IF(I$3&lt;0,0,N(INDEX('CURVA PREVISION'!$A$1:$KZ$3000,$C23,10+3*MIN(I$3,$D$2-1)))))</f>
        <v/>
      </c>
      <c r="J23" s="125">
        <f>IF(OR($C23="",$B$2="",$D$2=0),0,IF(J$3&lt;0,0,N(INDEX('CURVA PREVISION'!$A$1:$KZ$3000,$C23,10+3*MIN(J$3,$D$2-1)))))</f>
        <v/>
      </c>
      <c r="K23" s="125">
        <f>IF(OR($C23="",$B$2="",$D$2=0),0,IF(K$3&lt;0,0,N(INDEX('CURVA PREVISION'!$A$1:$KZ$3000,$C23,10+3*MIN(K$3,$D$2-1)))))</f>
        <v/>
      </c>
      <c r="L23" s="125">
        <f>IF(OR($C23="",$B$2="",$D$2=0),0,IF(L$3&lt;0,0,N(INDEX('CURVA PREVISION'!$A$1:$KZ$3000,$C23,10+3*MIN(L$3,$D$2-1)))))</f>
        <v/>
      </c>
      <c r="M23" s="125">
        <f>IF(OR($C23="",$B$2="",$D$2=0),0,IF(M$3&lt;0,0,N(INDEX('CURVA PREVISION'!$A$1:$KZ$3000,$C23,10+3*MIN(M$3,$D$2-1)))))</f>
        <v/>
      </c>
      <c r="N23" s="125">
        <f>IF(OR($C23="",$B$2="",$D$2=0),0,IF(N$3&lt;0,0,N(INDEX('CURVA PREVISION'!$A$1:$KZ$3000,$C23,10+3*MIN(N$3,$D$2-1)))))</f>
        <v/>
      </c>
      <c r="O23" s="125">
        <f>IF(OR($C23="",$B$2="",$D$2=0),0,IF(O$3&lt;0,0,N(INDEX('CURVA PREVISION'!$A$1:$KZ$3000,$C23,10+3*MIN(O$3,$D$2-1)))))</f>
        <v/>
      </c>
      <c r="P23" s="125">
        <f>IF(OR($C23="",$B$2="",$D$2=0),0,IF(P$3&lt;0,0,N(INDEX('CURVA PREVISION'!$A$1:$KZ$3000,$C23,10+3*MIN(P$3,$D$2-1)))))</f>
        <v/>
      </c>
      <c r="Q23" s="125">
        <f>IF(OR($C23="",$B$2="",$D$2=0),0,IF(Q$3&lt;0,0,N(INDEX('CURVA PREVISION'!$A$1:$KZ$3000,$C23,10+3*MIN(Q$3,$D$2-1)))))</f>
        <v/>
      </c>
      <c r="R23" s="125">
        <f>IF(OR($C23="",$B$2="",$D$2=0),0,IF(R$3&lt;0,0,N(INDEX('CURVA PREVISION'!$A$1:$KZ$3000,$C23,10+3*MIN(R$3,$D$2-1)))))</f>
        <v/>
      </c>
      <c r="S23" s="125">
        <f>IF(OR($C23="",$B$2="",$D$2=0),0,IF(S$3&lt;0,0,N(INDEX('CURVA PREVISION'!$A$1:$KZ$3000,$C23,10+3*MIN(S$3,$D$2-1)))))</f>
        <v/>
      </c>
      <c r="T23" s="125">
        <f>IF(OR($C23="",$B$2="",$D$2=0),0,IF(T$3&lt;0,0,N(INDEX('CURVA PREVISION'!$A$1:$KZ$3000,$C23,10+3*MIN(T$3,$D$2-1)))))</f>
        <v/>
      </c>
      <c r="U23" s="125">
        <f>IF(OR($C23="",$B$2="",$D$2=0),0,IF(U$3&lt;0,0,N(INDEX('CURVA PREVISION'!$A$1:$KZ$3000,$C23,10+3*MIN(U$3,$D$2-1)))))</f>
        <v/>
      </c>
      <c r="V23" s="125">
        <f>IF(OR($C23="",$B$2="",$D$2=0),0,IF(V$3&lt;0,0,N(INDEX('CURVA PREVISION'!$A$1:$KZ$3000,$C23,10+3*MIN(V$3,$D$2-1)))))</f>
        <v/>
      </c>
      <c r="W23" s="125">
        <f>IF(OR($C23="",$B$2="",$D$2=0),0,IF(W$3&lt;0,0,N(INDEX('CURVA PREVISION'!$A$1:$KZ$3000,$C23,10+3*MIN(W$3,$D$2-1)))))</f>
        <v/>
      </c>
      <c r="X23" s="125">
        <f>IF(OR($C23="",$B$2="",$D$2=0),0,IF(X$3&lt;0,0,N(INDEX('CURVA PREVISION'!$A$1:$KZ$3000,$C23,10+3*MIN(X$3,$D$2-1)))))</f>
        <v/>
      </c>
      <c r="Y23" s="125">
        <f>IF(OR($C23="",$B$2="",$D$2=0),0,IF(Y$3&lt;0,0,N(INDEX('CURVA PREVISION'!$A$1:$KZ$3000,$C23,10+3*MIN(Y$3,$D$2-1)))))</f>
        <v/>
      </c>
      <c r="Z23" s="125">
        <f>IF(OR($C23="",$B$2="",$D$2=0),0,IF(Z$3&lt;0,0,N(INDEX('CURVA PREVISION'!$A$1:$KZ$3000,$C23,10+3*MIN(Z$3,$D$2-1)))))</f>
        <v/>
      </c>
      <c r="AA23" s="125">
        <f>IF(OR($C23="",$B$2="",$D$2=0),0,IF(AA$3&lt;0,0,N(INDEX('CURVA PREVISION'!$A$1:$KZ$3000,$C23,10+3*MIN(AA$3,$D$2-1)))))</f>
        <v/>
      </c>
      <c r="AB23" s="125">
        <f>IF(OR($C23="",$B$2="",$D$2=0),0,IF(AB$3&lt;0,0,N(INDEX('CURVA PREVISION'!$A$1:$KZ$3000,$C23,10+3*MIN(AB$3,$D$2-1)))))</f>
        <v/>
      </c>
      <c r="AC23" s="125">
        <f>IF(OR($C23="",$B$2="",$D$2=0),0,IF(AC$3&lt;0,0,N(INDEX('CURVA PREVISION'!$A$1:$KZ$3000,$C23,10+3*MIN(AC$3,$D$2-1)))))</f>
        <v/>
      </c>
      <c r="AD23" s="125">
        <f>IF(OR($C23="",$B$2="",$D$2=0),0,IF(AD$3&lt;0,0,N(INDEX('CURVA PREVISION'!$A$1:$KZ$3000,$C23,10+3*MIN(AD$3,$D$2-1)))))</f>
        <v/>
      </c>
      <c r="AE23" s="125">
        <f>IF(OR($C23="",$B$2="",$D$2=0),0,IF(AE$3&lt;0,0,N(INDEX('CURVA PREVISION'!$A$1:$KZ$3000,$C23,10+3*MIN(AE$3,$D$2-1)))))</f>
        <v/>
      </c>
      <c r="AF23" s="125">
        <f>IF(OR($C23="",$B$2="",$D$2=0),0,IF(AF$3&lt;0,0,N(INDEX('CURVA PREVISION'!$A$1:$KZ$3000,$C23,10+3*MIN(AF$3,$D$2-1)))))</f>
        <v/>
      </c>
      <c r="AG23" s="125">
        <f>IF(OR($C23="",$B$2="",$D$2=0),0,IF(AG$3&lt;0,0,N(INDEX('CURVA PREVISION'!$A$1:$KZ$3000,$C23,10+3*MIN(AG$3,$D$2-1)))))</f>
        <v/>
      </c>
      <c r="AH23" s="125">
        <f>IF(OR($C23="",$B$2="",$D$2=0),0,IF(AH$3&lt;0,0,N(INDEX('CURVA PREVISION'!$A$1:$KZ$3000,$C23,10+3*MIN(AH$3,$D$2-1)))))</f>
        <v/>
      </c>
      <c r="AI23" s="125">
        <f>IF(OR($C23="",$B$2="",$D$2=0),0,IF(AI$3&lt;0,0,N(INDEX('CURVA PREVISION'!$A$1:$KZ$3000,$C23,10+3*MIN(AI$3,$D$2-1)))))</f>
        <v/>
      </c>
      <c r="AJ23" s="125">
        <f>IF(OR($C23="",$B$2="",$D$2=0),0,IF(AJ$3&lt;0,0,N(INDEX('CURVA PREVISION'!$A$1:$KZ$3000,$C23,10+3*MIN(AJ$3,$D$2-1)))))</f>
        <v/>
      </c>
      <c r="AK23" s="125">
        <f>IF(OR($C23="",$B$2="",$D$2=0),0,IF(AK$3&lt;0,0,N(INDEX('CURVA PREVISION'!$A$1:$KZ$3000,$C23,10+3*MIN(AK$3,$D$2-1)))))</f>
        <v/>
      </c>
      <c r="AL23" s="125">
        <f>IF(OR($C23="",$B$2="",$D$2=0),0,IF(AL$3&lt;0,0,N(INDEX('CURVA PREVISION'!$A$1:$KZ$3000,$C23,10+3*MIN(AL$3,$D$2-1)))))</f>
        <v/>
      </c>
      <c r="AM23" s="125">
        <f>IF(OR($C23="",$B$2="",$D$2=0),0,IF(AM$3&lt;0,0,N(INDEX('CURVA PREVISION'!$A$1:$KZ$3000,$C23,10+3*MIN(AM$3,$D$2-1)))))</f>
        <v/>
      </c>
      <c r="AN23" s="125">
        <f>IF(OR($C23="",$B$2="",$D$2=0),0,IF(AN$3&lt;0,0,N(INDEX('CURVA PREVISION'!$A$1:$KZ$3000,$C23,10+3*MIN(AN$3,$D$2-1)))))</f>
        <v/>
      </c>
      <c r="AO23" s="125">
        <f>IF(OR($C23="",$B$2="",$D$2=0),0,IF(AO$3&lt;0,0,N(INDEX('CURVA PREVISION'!$A$1:$KZ$3000,$C23,10+3*MIN(AO$3,$D$2-1)))))</f>
        <v/>
      </c>
      <c r="AP23" s="125">
        <f>IF(OR($C23="",$B$2="",$D$2=0),0,IF(AP$3&lt;0,0,N(INDEX('CURVA PREVISION'!$A$1:$KZ$3000,$C23,10+3*MIN(AP$3,$D$2-1)))))</f>
        <v/>
      </c>
      <c r="AQ23" s="125">
        <f>IF(OR($C23="",$B$2="",$D$2=0),0,IF(AQ$3&lt;0,0,N(INDEX('CURVA PREVISION'!$A$1:$KZ$3000,$C23,10+3*MIN(AQ$3,$D$2-1)))))</f>
        <v/>
      </c>
      <c r="AR23" s="125">
        <f>IF(OR($C23="",$B$2="",$D$2=0),0,IF(AR$3&lt;0,0,N(INDEX('CURVA PREVISION'!$A$1:$KZ$3000,$C23,10+3*MIN(AR$3,$D$2-1)))))</f>
        <v/>
      </c>
      <c r="AS23" s="125">
        <f>IF(OR($C23="",$B$2="",$D$2=0),0,IF(AS$3&lt;0,0,N(INDEX('CURVA PREVISION'!$A$1:$KZ$3000,$C23,10+3*MIN(AS$3,$D$2-1)))))</f>
        <v/>
      </c>
      <c r="AT23" s="125">
        <f>IF(OR($C23="",$B$2="",$D$2=0),0,IF(AT$3&lt;0,0,N(INDEX('CURVA PREVISION'!$A$1:$KZ$3000,$C23,10+3*MIN(AT$3,$D$2-1)))))</f>
        <v/>
      </c>
      <c r="AU23" s="125">
        <f>IF(OR($C23="",$B$2="",$D$2=0),0,IF(AU$3&lt;0,0,N(INDEX('CURVA PREVISION'!$A$1:$KZ$3000,$C23,10+3*MIN(AU$3,$D$2-1)))))</f>
        <v/>
      </c>
      <c r="AV23" s="125">
        <f>IF(OR($C23="",$B$2="",$D$2=0),0,IF(AV$3&lt;0,0,N(INDEX('CURVA PREVISION'!$A$1:$KZ$3000,$C23,10+3*MIN(AV$3,$D$2-1)))))</f>
        <v/>
      </c>
      <c r="AW23" s="125">
        <f>IF(OR($C23="",$B$2="",$D$2=0),0,IF(AW$3&lt;0,0,N(INDEX('CURVA PREVISION'!$A$1:$KZ$3000,$C23,10+3*MIN(AW$3,$D$2-1)))))</f>
        <v/>
      </c>
      <c r="AX23" s="125">
        <f>IF(OR($C23="",$B$2="",$D$2=0),0,IF(AX$3&lt;0,0,N(INDEX('CURVA PREVISION'!$A$1:$KZ$3000,$C23,10+3*MIN(AX$3,$D$2-1)))))</f>
        <v/>
      </c>
      <c r="AY23" s="125">
        <f>IF(OR($C23="",$B$2="",$D$2=0),0,IF(AY$3&lt;0,0,N(INDEX('CURVA PREVISION'!$A$1:$KZ$3000,$C23,10+3*MIN(AY$3,$D$2-1)))))</f>
        <v/>
      </c>
      <c r="AZ23" s="125">
        <f>IF(OR($C23="",$B$2="",$D$2=0),0,IF(AZ$3&lt;0,0,N(INDEX('CURVA PREVISION'!$A$1:$KZ$3000,$C23,10+3*MIN(AZ$3,$D$2-1)))))</f>
        <v/>
      </c>
      <c r="BA23" s="125">
        <f>IF(OR($C23="",$B$2="",$D$2=0),0,IF(BA$3&lt;0,0,N(INDEX('CURVA PREVISION'!$A$1:$KZ$3000,$C23,10+3*MIN(BA$3,$D$2-1)))))</f>
        <v/>
      </c>
      <c r="BB23" s="125">
        <f>IF(OR($C23="",$B$2="",$D$2=0),0,IF(BB$3&lt;0,0,N(INDEX('CURVA PREVISION'!$A$1:$KZ$3000,$C23,10+3*MIN(BB$3,$D$2-1)))))</f>
        <v/>
      </c>
      <c r="BC23" s="125">
        <f>IF(OR($C23="",$B$2="",$D$2=0),0,IF(BC$3&lt;0,0,N(INDEX('CURVA PREVISION'!$A$1:$KZ$3000,$C23,10+3*MIN(BC$3,$D$2-1)))))</f>
        <v/>
      </c>
      <c r="BD23" s="125">
        <f>IF(OR($C23="",$B$2="",$D$2=0),0,IF(BD$3&lt;0,0,N(INDEX('CURVA PREVISION'!$A$1:$KZ$3000,$C23,10+3*MIN(BD$3,$D$2-1)))))</f>
        <v/>
      </c>
      <c r="BE23" s="125">
        <f>IF(OR($C23="",$B$2="",$D$2=0),0,IF(BE$3&lt;0,0,N(INDEX('CURVA PREVISION'!$A$1:$KZ$3000,$C23,10+3*MIN(BE$3,$D$2-1)))))</f>
        <v/>
      </c>
      <c r="BF23" s="125">
        <f>IF(OR($C23="",$B$2="",$D$2=0),0,IF(BF$3&lt;0,0,N(INDEX('CURVA PREVISION'!$A$1:$KZ$3000,$C23,10+3*MIN(BF$3,$D$2-1)))))</f>
        <v/>
      </c>
      <c r="BG23" s="125">
        <f>IF(OR($C23="",$B$2="",$D$2=0),0,IF(BG$3&lt;0,0,N(INDEX('CURVA PREVISION'!$A$1:$KZ$3000,$C23,10+3*MIN(BG$3,$D$2-1)))))</f>
        <v/>
      </c>
      <c r="BH23" s="125">
        <f>IF(OR($C23="",$B$2="",$D$2=0),0,IF(BH$3&lt;0,0,N(INDEX('CURVA PREVISION'!$A$1:$KZ$3000,$C23,10+3*MIN(BH$3,$D$2-1)))))</f>
        <v/>
      </c>
      <c r="BI23" s="125">
        <f>IF(OR($C23="",$B$2="",$D$2=0),0,IF(BI$3&lt;0,0,N(INDEX('CURVA PREVISION'!$A$1:$KZ$3000,$C23,10+3*MIN(BI$3,$D$2-1)))))</f>
        <v/>
      </c>
      <c r="BJ23" s="125">
        <f>IF(OR($C23="",$B$2="",$D$2=0),0,IF(BJ$3&lt;0,0,N(INDEX('CURVA PREVISION'!$A$1:$KZ$3000,$C23,10+3*MIN(BJ$3,$D$2-1)))))</f>
        <v/>
      </c>
      <c r="BK23" s="125">
        <f>IF(OR($C23="",$B$2="",$D$2=0),0,IF(BK$3&lt;0,0,N(INDEX('CURVA PREVISION'!$A$1:$KZ$3000,$C23,10+3*MIN(BK$3,$D$2-1)))))</f>
        <v/>
      </c>
      <c r="BL23" s="125">
        <f>IF(OR($C23="",$B$2="",$D$2=0),0,IF(BL$3&lt;0,0,N(INDEX('CURVA PREVISION'!$A$1:$KZ$3000,$C23,10+3*MIN(BL$3,$D$2-1)))))</f>
        <v/>
      </c>
      <c r="BM23" s="125">
        <f>IF(OR($C23="",$B$2="",$D$2=0),0,IF(BM$3&lt;0,0,N(INDEX('CURVA PREVISION'!$A$1:$KZ$3000,$C23,10+3*MIN(BM$3,$D$2-1)))))</f>
        <v/>
      </c>
      <c r="BN23" s="125">
        <f>IF(OR($C23="",$B$2="",$D$2=0),0,IF(BN$3&lt;0,0,N(INDEX('CURVA PREVISION'!$A$1:$KZ$3000,$C23,10+3*MIN(BN$3,$D$2-1)))))</f>
        <v/>
      </c>
      <c r="BO23" s="125">
        <f>IF(OR($C23="",$B$2="",$D$2=0),0,IF(BO$3&lt;0,0,N(INDEX('CURVA PREVISION'!$A$1:$KZ$3000,$C23,10+3*MIN(BO$3,$D$2-1)))))</f>
        <v/>
      </c>
      <c r="BP23" s="125">
        <f>IF(OR($C23="",$B$2="",$D$2=0),0,IF(BP$3&lt;0,0,N(INDEX('CURVA PREVISION'!$A$1:$KZ$3000,$C23,10+3*MIN(BP$3,$D$2-1)))))</f>
        <v/>
      </c>
      <c r="BQ23" s="125">
        <f>IF(OR($C23="",$B$2="",$D$2=0),0,IF(BQ$3&lt;0,0,N(INDEX('CURVA PREVISION'!$A$1:$KZ$3000,$C23,10+3*MIN(BQ$3,$D$2-1)))))</f>
        <v/>
      </c>
      <c r="BR23" s="125">
        <f>IF(OR($C23="",$B$2="",$D$2=0),0,IF(BR$3&lt;0,0,N(INDEX('CURVA PREVISION'!$A$1:$KZ$3000,$C23,10+3*MIN(BR$3,$D$2-1)))))</f>
        <v/>
      </c>
      <c r="BS23" s="125">
        <f>IF(OR($C23="",$B$2="",$D$2=0),0,IF(BS$3&lt;0,0,N(INDEX('CURVA PREVISION'!$A$1:$KZ$3000,$C23,10+3*MIN(BS$3,$D$2-1)))))</f>
        <v/>
      </c>
      <c r="BT23" s="125">
        <f>IF(OR($C23="",$B$2="",$D$2=0),0,IF(BT$3&lt;0,0,N(INDEX('CURVA PREVISION'!$A$1:$KZ$3000,$C23,10+3*MIN(BT$3,$D$2-1)))))</f>
        <v/>
      </c>
      <c r="BU23" s="125">
        <f>IF(OR($C23="",$B$2="",$D$2=0),0,IF(BU$3&lt;0,0,N(INDEX('CURVA PREVISION'!$A$1:$KZ$3000,$C23,10+3*MIN(BU$3,$D$2-1)))))</f>
        <v/>
      </c>
      <c r="BV23" s="125">
        <f>IF(OR($C23="",$B$2="",$D$2=0),0,IF(BV$3&lt;0,0,N(INDEX('CURVA PREVISION'!$A$1:$KZ$3000,$C23,10+3*MIN(BV$3,$D$2-1)))))</f>
        <v/>
      </c>
      <c r="BW23" s="125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5">
        <f>IF(OR($C24="",$B$2="",$D$2=0),0,IF(D$3&lt;0,0,N(INDEX('CURVA PREVISION'!$A$1:$KZ$3000,$C24,10+3*MIN(D$3,$D$2-1)))))</f>
        <v/>
      </c>
      <c r="E24" s="125">
        <f>IF(OR($C24="",$B$2="",$D$2=0),0,IF(E$3&lt;0,0,N(INDEX('CURVA PREVISION'!$A$1:$KZ$3000,$C24,10+3*MIN(E$3,$D$2-1)))))</f>
        <v/>
      </c>
      <c r="F24" s="125">
        <f>IF(OR($C24="",$B$2="",$D$2=0),0,IF(F$3&lt;0,0,N(INDEX('CURVA PREVISION'!$A$1:$KZ$3000,$C24,10+3*MIN(F$3,$D$2-1)))))</f>
        <v/>
      </c>
      <c r="G24" s="125">
        <f>IF(OR($C24="",$B$2="",$D$2=0),0,IF(G$3&lt;0,0,N(INDEX('CURVA PREVISION'!$A$1:$KZ$3000,$C24,10+3*MIN(G$3,$D$2-1)))))</f>
        <v/>
      </c>
      <c r="H24" s="125">
        <f>IF(OR($C24="",$B$2="",$D$2=0),0,IF(H$3&lt;0,0,N(INDEX('CURVA PREVISION'!$A$1:$KZ$3000,$C24,10+3*MIN(H$3,$D$2-1)))))</f>
        <v/>
      </c>
      <c r="I24" s="125">
        <f>IF(OR($C24="",$B$2="",$D$2=0),0,IF(I$3&lt;0,0,N(INDEX('CURVA PREVISION'!$A$1:$KZ$3000,$C24,10+3*MIN(I$3,$D$2-1)))))</f>
        <v/>
      </c>
      <c r="J24" s="125">
        <f>IF(OR($C24="",$B$2="",$D$2=0),0,IF(J$3&lt;0,0,N(INDEX('CURVA PREVISION'!$A$1:$KZ$3000,$C24,10+3*MIN(J$3,$D$2-1)))))</f>
        <v/>
      </c>
      <c r="K24" s="125">
        <f>IF(OR($C24="",$B$2="",$D$2=0),0,IF(K$3&lt;0,0,N(INDEX('CURVA PREVISION'!$A$1:$KZ$3000,$C24,10+3*MIN(K$3,$D$2-1)))))</f>
        <v/>
      </c>
      <c r="L24" s="125">
        <f>IF(OR($C24="",$B$2="",$D$2=0),0,IF(L$3&lt;0,0,N(INDEX('CURVA PREVISION'!$A$1:$KZ$3000,$C24,10+3*MIN(L$3,$D$2-1)))))</f>
        <v/>
      </c>
      <c r="M24" s="125">
        <f>IF(OR($C24="",$B$2="",$D$2=0),0,IF(M$3&lt;0,0,N(INDEX('CURVA PREVISION'!$A$1:$KZ$3000,$C24,10+3*MIN(M$3,$D$2-1)))))</f>
        <v/>
      </c>
      <c r="N24" s="125">
        <f>IF(OR($C24="",$B$2="",$D$2=0),0,IF(N$3&lt;0,0,N(INDEX('CURVA PREVISION'!$A$1:$KZ$3000,$C24,10+3*MIN(N$3,$D$2-1)))))</f>
        <v/>
      </c>
      <c r="O24" s="125">
        <f>IF(OR($C24="",$B$2="",$D$2=0),0,IF(O$3&lt;0,0,N(INDEX('CURVA PREVISION'!$A$1:$KZ$3000,$C24,10+3*MIN(O$3,$D$2-1)))))</f>
        <v/>
      </c>
      <c r="P24" s="125">
        <f>IF(OR($C24="",$B$2="",$D$2=0),0,IF(P$3&lt;0,0,N(INDEX('CURVA PREVISION'!$A$1:$KZ$3000,$C24,10+3*MIN(P$3,$D$2-1)))))</f>
        <v/>
      </c>
      <c r="Q24" s="125">
        <f>IF(OR($C24="",$B$2="",$D$2=0),0,IF(Q$3&lt;0,0,N(INDEX('CURVA PREVISION'!$A$1:$KZ$3000,$C24,10+3*MIN(Q$3,$D$2-1)))))</f>
        <v/>
      </c>
      <c r="R24" s="125">
        <f>IF(OR($C24="",$B$2="",$D$2=0),0,IF(R$3&lt;0,0,N(INDEX('CURVA PREVISION'!$A$1:$KZ$3000,$C24,10+3*MIN(R$3,$D$2-1)))))</f>
        <v/>
      </c>
      <c r="S24" s="125">
        <f>IF(OR($C24="",$B$2="",$D$2=0),0,IF(S$3&lt;0,0,N(INDEX('CURVA PREVISION'!$A$1:$KZ$3000,$C24,10+3*MIN(S$3,$D$2-1)))))</f>
        <v/>
      </c>
      <c r="T24" s="125">
        <f>IF(OR($C24="",$B$2="",$D$2=0),0,IF(T$3&lt;0,0,N(INDEX('CURVA PREVISION'!$A$1:$KZ$3000,$C24,10+3*MIN(T$3,$D$2-1)))))</f>
        <v/>
      </c>
      <c r="U24" s="125">
        <f>IF(OR($C24="",$B$2="",$D$2=0),0,IF(U$3&lt;0,0,N(INDEX('CURVA PREVISION'!$A$1:$KZ$3000,$C24,10+3*MIN(U$3,$D$2-1)))))</f>
        <v/>
      </c>
      <c r="V24" s="125">
        <f>IF(OR($C24="",$B$2="",$D$2=0),0,IF(V$3&lt;0,0,N(INDEX('CURVA PREVISION'!$A$1:$KZ$3000,$C24,10+3*MIN(V$3,$D$2-1)))))</f>
        <v/>
      </c>
      <c r="W24" s="125">
        <f>IF(OR($C24="",$B$2="",$D$2=0),0,IF(W$3&lt;0,0,N(INDEX('CURVA PREVISION'!$A$1:$KZ$3000,$C24,10+3*MIN(W$3,$D$2-1)))))</f>
        <v/>
      </c>
      <c r="X24" s="125">
        <f>IF(OR($C24="",$B$2="",$D$2=0),0,IF(X$3&lt;0,0,N(INDEX('CURVA PREVISION'!$A$1:$KZ$3000,$C24,10+3*MIN(X$3,$D$2-1)))))</f>
        <v/>
      </c>
      <c r="Y24" s="125">
        <f>IF(OR($C24="",$B$2="",$D$2=0),0,IF(Y$3&lt;0,0,N(INDEX('CURVA PREVISION'!$A$1:$KZ$3000,$C24,10+3*MIN(Y$3,$D$2-1)))))</f>
        <v/>
      </c>
      <c r="Z24" s="125">
        <f>IF(OR($C24="",$B$2="",$D$2=0),0,IF(Z$3&lt;0,0,N(INDEX('CURVA PREVISION'!$A$1:$KZ$3000,$C24,10+3*MIN(Z$3,$D$2-1)))))</f>
        <v/>
      </c>
      <c r="AA24" s="125">
        <f>IF(OR($C24="",$B$2="",$D$2=0),0,IF(AA$3&lt;0,0,N(INDEX('CURVA PREVISION'!$A$1:$KZ$3000,$C24,10+3*MIN(AA$3,$D$2-1)))))</f>
        <v/>
      </c>
      <c r="AB24" s="125">
        <f>IF(OR($C24="",$B$2="",$D$2=0),0,IF(AB$3&lt;0,0,N(INDEX('CURVA PREVISION'!$A$1:$KZ$3000,$C24,10+3*MIN(AB$3,$D$2-1)))))</f>
        <v/>
      </c>
      <c r="AC24" s="125">
        <f>IF(OR($C24="",$B$2="",$D$2=0),0,IF(AC$3&lt;0,0,N(INDEX('CURVA PREVISION'!$A$1:$KZ$3000,$C24,10+3*MIN(AC$3,$D$2-1)))))</f>
        <v/>
      </c>
      <c r="AD24" s="125">
        <f>IF(OR($C24="",$B$2="",$D$2=0),0,IF(AD$3&lt;0,0,N(INDEX('CURVA PREVISION'!$A$1:$KZ$3000,$C24,10+3*MIN(AD$3,$D$2-1)))))</f>
        <v/>
      </c>
      <c r="AE24" s="125">
        <f>IF(OR($C24="",$B$2="",$D$2=0),0,IF(AE$3&lt;0,0,N(INDEX('CURVA PREVISION'!$A$1:$KZ$3000,$C24,10+3*MIN(AE$3,$D$2-1)))))</f>
        <v/>
      </c>
      <c r="AF24" s="125">
        <f>IF(OR($C24="",$B$2="",$D$2=0),0,IF(AF$3&lt;0,0,N(INDEX('CURVA PREVISION'!$A$1:$KZ$3000,$C24,10+3*MIN(AF$3,$D$2-1)))))</f>
        <v/>
      </c>
      <c r="AG24" s="125">
        <f>IF(OR($C24="",$B$2="",$D$2=0),0,IF(AG$3&lt;0,0,N(INDEX('CURVA PREVISION'!$A$1:$KZ$3000,$C24,10+3*MIN(AG$3,$D$2-1)))))</f>
        <v/>
      </c>
      <c r="AH24" s="125">
        <f>IF(OR($C24="",$B$2="",$D$2=0),0,IF(AH$3&lt;0,0,N(INDEX('CURVA PREVISION'!$A$1:$KZ$3000,$C24,10+3*MIN(AH$3,$D$2-1)))))</f>
        <v/>
      </c>
      <c r="AI24" s="125">
        <f>IF(OR($C24="",$B$2="",$D$2=0),0,IF(AI$3&lt;0,0,N(INDEX('CURVA PREVISION'!$A$1:$KZ$3000,$C24,10+3*MIN(AI$3,$D$2-1)))))</f>
        <v/>
      </c>
      <c r="AJ24" s="125">
        <f>IF(OR($C24="",$B$2="",$D$2=0),0,IF(AJ$3&lt;0,0,N(INDEX('CURVA PREVISION'!$A$1:$KZ$3000,$C24,10+3*MIN(AJ$3,$D$2-1)))))</f>
        <v/>
      </c>
      <c r="AK24" s="125">
        <f>IF(OR($C24="",$B$2="",$D$2=0),0,IF(AK$3&lt;0,0,N(INDEX('CURVA PREVISION'!$A$1:$KZ$3000,$C24,10+3*MIN(AK$3,$D$2-1)))))</f>
        <v/>
      </c>
      <c r="AL24" s="125">
        <f>IF(OR($C24="",$B$2="",$D$2=0),0,IF(AL$3&lt;0,0,N(INDEX('CURVA PREVISION'!$A$1:$KZ$3000,$C24,10+3*MIN(AL$3,$D$2-1)))))</f>
        <v/>
      </c>
      <c r="AM24" s="125">
        <f>IF(OR($C24="",$B$2="",$D$2=0),0,IF(AM$3&lt;0,0,N(INDEX('CURVA PREVISION'!$A$1:$KZ$3000,$C24,10+3*MIN(AM$3,$D$2-1)))))</f>
        <v/>
      </c>
      <c r="AN24" s="125">
        <f>IF(OR($C24="",$B$2="",$D$2=0),0,IF(AN$3&lt;0,0,N(INDEX('CURVA PREVISION'!$A$1:$KZ$3000,$C24,10+3*MIN(AN$3,$D$2-1)))))</f>
        <v/>
      </c>
      <c r="AO24" s="125">
        <f>IF(OR($C24="",$B$2="",$D$2=0),0,IF(AO$3&lt;0,0,N(INDEX('CURVA PREVISION'!$A$1:$KZ$3000,$C24,10+3*MIN(AO$3,$D$2-1)))))</f>
        <v/>
      </c>
      <c r="AP24" s="125">
        <f>IF(OR($C24="",$B$2="",$D$2=0),0,IF(AP$3&lt;0,0,N(INDEX('CURVA PREVISION'!$A$1:$KZ$3000,$C24,10+3*MIN(AP$3,$D$2-1)))))</f>
        <v/>
      </c>
      <c r="AQ24" s="125">
        <f>IF(OR($C24="",$B$2="",$D$2=0),0,IF(AQ$3&lt;0,0,N(INDEX('CURVA PREVISION'!$A$1:$KZ$3000,$C24,10+3*MIN(AQ$3,$D$2-1)))))</f>
        <v/>
      </c>
      <c r="AR24" s="125">
        <f>IF(OR($C24="",$B$2="",$D$2=0),0,IF(AR$3&lt;0,0,N(INDEX('CURVA PREVISION'!$A$1:$KZ$3000,$C24,10+3*MIN(AR$3,$D$2-1)))))</f>
        <v/>
      </c>
      <c r="AS24" s="125">
        <f>IF(OR($C24="",$B$2="",$D$2=0),0,IF(AS$3&lt;0,0,N(INDEX('CURVA PREVISION'!$A$1:$KZ$3000,$C24,10+3*MIN(AS$3,$D$2-1)))))</f>
        <v/>
      </c>
      <c r="AT24" s="125">
        <f>IF(OR($C24="",$B$2="",$D$2=0),0,IF(AT$3&lt;0,0,N(INDEX('CURVA PREVISION'!$A$1:$KZ$3000,$C24,10+3*MIN(AT$3,$D$2-1)))))</f>
        <v/>
      </c>
      <c r="AU24" s="125">
        <f>IF(OR($C24="",$B$2="",$D$2=0),0,IF(AU$3&lt;0,0,N(INDEX('CURVA PREVISION'!$A$1:$KZ$3000,$C24,10+3*MIN(AU$3,$D$2-1)))))</f>
        <v/>
      </c>
      <c r="AV24" s="125">
        <f>IF(OR($C24="",$B$2="",$D$2=0),0,IF(AV$3&lt;0,0,N(INDEX('CURVA PREVISION'!$A$1:$KZ$3000,$C24,10+3*MIN(AV$3,$D$2-1)))))</f>
        <v/>
      </c>
      <c r="AW24" s="125">
        <f>IF(OR($C24="",$B$2="",$D$2=0),0,IF(AW$3&lt;0,0,N(INDEX('CURVA PREVISION'!$A$1:$KZ$3000,$C24,10+3*MIN(AW$3,$D$2-1)))))</f>
        <v/>
      </c>
      <c r="AX24" s="125">
        <f>IF(OR($C24="",$B$2="",$D$2=0),0,IF(AX$3&lt;0,0,N(INDEX('CURVA PREVISION'!$A$1:$KZ$3000,$C24,10+3*MIN(AX$3,$D$2-1)))))</f>
        <v/>
      </c>
      <c r="AY24" s="125">
        <f>IF(OR($C24="",$B$2="",$D$2=0),0,IF(AY$3&lt;0,0,N(INDEX('CURVA PREVISION'!$A$1:$KZ$3000,$C24,10+3*MIN(AY$3,$D$2-1)))))</f>
        <v/>
      </c>
      <c r="AZ24" s="125">
        <f>IF(OR($C24="",$B$2="",$D$2=0),0,IF(AZ$3&lt;0,0,N(INDEX('CURVA PREVISION'!$A$1:$KZ$3000,$C24,10+3*MIN(AZ$3,$D$2-1)))))</f>
        <v/>
      </c>
      <c r="BA24" s="125">
        <f>IF(OR($C24="",$B$2="",$D$2=0),0,IF(BA$3&lt;0,0,N(INDEX('CURVA PREVISION'!$A$1:$KZ$3000,$C24,10+3*MIN(BA$3,$D$2-1)))))</f>
        <v/>
      </c>
      <c r="BB24" s="125">
        <f>IF(OR($C24="",$B$2="",$D$2=0),0,IF(BB$3&lt;0,0,N(INDEX('CURVA PREVISION'!$A$1:$KZ$3000,$C24,10+3*MIN(BB$3,$D$2-1)))))</f>
        <v/>
      </c>
      <c r="BC24" s="125">
        <f>IF(OR($C24="",$B$2="",$D$2=0),0,IF(BC$3&lt;0,0,N(INDEX('CURVA PREVISION'!$A$1:$KZ$3000,$C24,10+3*MIN(BC$3,$D$2-1)))))</f>
        <v/>
      </c>
      <c r="BD24" s="125">
        <f>IF(OR($C24="",$B$2="",$D$2=0),0,IF(BD$3&lt;0,0,N(INDEX('CURVA PREVISION'!$A$1:$KZ$3000,$C24,10+3*MIN(BD$3,$D$2-1)))))</f>
        <v/>
      </c>
      <c r="BE24" s="125">
        <f>IF(OR($C24="",$B$2="",$D$2=0),0,IF(BE$3&lt;0,0,N(INDEX('CURVA PREVISION'!$A$1:$KZ$3000,$C24,10+3*MIN(BE$3,$D$2-1)))))</f>
        <v/>
      </c>
      <c r="BF24" s="125">
        <f>IF(OR($C24="",$B$2="",$D$2=0),0,IF(BF$3&lt;0,0,N(INDEX('CURVA PREVISION'!$A$1:$KZ$3000,$C24,10+3*MIN(BF$3,$D$2-1)))))</f>
        <v/>
      </c>
      <c r="BG24" s="125">
        <f>IF(OR($C24="",$B$2="",$D$2=0),0,IF(BG$3&lt;0,0,N(INDEX('CURVA PREVISION'!$A$1:$KZ$3000,$C24,10+3*MIN(BG$3,$D$2-1)))))</f>
        <v/>
      </c>
      <c r="BH24" s="125">
        <f>IF(OR($C24="",$B$2="",$D$2=0),0,IF(BH$3&lt;0,0,N(INDEX('CURVA PREVISION'!$A$1:$KZ$3000,$C24,10+3*MIN(BH$3,$D$2-1)))))</f>
        <v/>
      </c>
      <c r="BI24" s="125">
        <f>IF(OR($C24="",$B$2="",$D$2=0),0,IF(BI$3&lt;0,0,N(INDEX('CURVA PREVISION'!$A$1:$KZ$3000,$C24,10+3*MIN(BI$3,$D$2-1)))))</f>
        <v/>
      </c>
      <c r="BJ24" s="125">
        <f>IF(OR($C24="",$B$2="",$D$2=0),0,IF(BJ$3&lt;0,0,N(INDEX('CURVA PREVISION'!$A$1:$KZ$3000,$C24,10+3*MIN(BJ$3,$D$2-1)))))</f>
        <v/>
      </c>
      <c r="BK24" s="125">
        <f>IF(OR($C24="",$B$2="",$D$2=0),0,IF(BK$3&lt;0,0,N(INDEX('CURVA PREVISION'!$A$1:$KZ$3000,$C24,10+3*MIN(BK$3,$D$2-1)))))</f>
        <v/>
      </c>
      <c r="BL24" s="125">
        <f>IF(OR($C24="",$B$2="",$D$2=0),0,IF(BL$3&lt;0,0,N(INDEX('CURVA PREVISION'!$A$1:$KZ$3000,$C24,10+3*MIN(BL$3,$D$2-1)))))</f>
        <v/>
      </c>
      <c r="BM24" s="125">
        <f>IF(OR($C24="",$B$2="",$D$2=0),0,IF(BM$3&lt;0,0,N(INDEX('CURVA PREVISION'!$A$1:$KZ$3000,$C24,10+3*MIN(BM$3,$D$2-1)))))</f>
        <v/>
      </c>
      <c r="BN24" s="125">
        <f>IF(OR($C24="",$B$2="",$D$2=0),0,IF(BN$3&lt;0,0,N(INDEX('CURVA PREVISION'!$A$1:$KZ$3000,$C24,10+3*MIN(BN$3,$D$2-1)))))</f>
        <v/>
      </c>
      <c r="BO24" s="125">
        <f>IF(OR($C24="",$B$2="",$D$2=0),0,IF(BO$3&lt;0,0,N(INDEX('CURVA PREVISION'!$A$1:$KZ$3000,$C24,10+3*MIN(BO$3,$D$2-1)))))</f>
        <v/>
      </c>
      <c r="BP24" s="125">
        <f>IF(OR($C24="",$B$2="",$D$2=0),0,IF(BP$3&lt;0,0,N(INDEX('CURVA PREVISION'!$A$1:$KZ$3000,$C24,10+3*MIN(BP$3,$D$2-1)))))</f>
        <v/>
      </c>
      <c r="BQ24" s="125">
        <f>IF(OR($C24="",$B$2="",$D$2=0),0,IF(BQ$3&lt;0,0,N(INDEX('CURVA PREVISION'!$A$1:$KZ$3000,$C24,10+3*MIN(BQ$3,$D$2-1)))))</f>
        <v/>
      </c>
      <c r="BR24" s="125">
        <f>IF(OR($C24="",$B$2="",$D$2=0),0,IF(BR$3&lt;0,0,N(INDEX('CURVA PREVISION'!$A$1:$KZ$3000,$C24,10+3*MIN(BR$3,$D$2-1)))))</f>
        <v/>
      </c>
      <c r="BS24" s="125">
        <f>IF(OR($C24="",$B$2="",$D$2=0),0,IF(BS$3&lt;0,0,N(INDEX('CURVA PREVISION'!$A$1:$KZ$3000,$C24,10+3*MIN(BS$3,$D$2-1)))))</f>
        <v/>
      </c>
      <c r="BT24" s="125">
        <f>IF(OR($C24="",$B$2="",$D$2=0),0,IF(BT$3&lt;0,0,N(INDEX('CURVA PREVISION'!$A$1:$KZ$3000,$C24,10+3*MIN(BT$3,$D$2-1)))))</f>
        <v/>
      </c>
      <c r="BU24" s="125">
        <f>IF(OR($C24="",$B$2="",$D$2=0),0,IF(BU$3&lt;0,0,N(INDEX('CURVA PREVISION'!$A$1:$KZ$3000,$C24,10+3*MIN(BU$3,$D$2-1)))))</f>
        <v/>
      </c>
      <c r="BV24" s="125">
        <f>IF(OR($C24="",$B$2="",$D$2=0),0,IF(BV$3&lt;0,0,N(INDEX('CURVA PREVISION'!$A$1:$KZ$3000,$C24,10+3*MIN(BV$3,$D$2-1)))))</f>
        <v/>
      </c>
      <c r="BW24" s="125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5">
        <f>IF(OR($C25="",$B$2="",$D$2=0),0,IF(D$3&lt;0,0,N(INDEX('CURVA PREVISION'!$A$1:$KZ$3000,$C25,10+3*MIN(D$3,$D$2-1)))))</f>
        <v/>
      </c>
      <c r="E25" s="125">
        <f>IF(OR($C25="",$B$2="",$D$2=0),0,IF(E$3&lt;0,0,N(INDEX('CURVA PREVISION'!$A$1:$KZ$3000,$C25,10+3*MIN(E$3,$D$2-1)))))</f>
        <v/>
      </c>
      <c r="F25" s="125">
        <f>IF(OR($C25="",$B$2="",$D$2=0),0,IF(F$3&lt;0,0,N(INDEX('CURVA PREVISION'!$A$1:$KZ$3000,$C25,10+3*MIN(F$3,$D$2-1)))))</f>
        <v/>
      </c>
      <c r="G25" s="125">
        <f>IF(OR($C25="",$B$2="",$D$2=0),0,IF(G$3&lt;0,0,N(INDEX('CURVA PREVISION'!$A$1:$KZ$3000,$C25,10+3*MIN(G$3,$D$2-1)))))</f>
        <v/>
      </c>
      <c r="H25" s="125">
        <f>IF(OR($C25="",$B$2="",$D$2=0),0,IF(H$3&lt;0,0,N(INDEX('CURVA PREVISION'!$A$1:$KZ$3000,$C25,10+3*MIN(H$3,$D$2-1)))))</f>
        <v/>
      </c>
      <c r="I25" s="125">
        <f>IF(OR($C25="",$B$2="",$D$2=0),0,IF(I$3&lt;0,0,N(INDEX('CURVA PREVISION'!$A$1:$KZ$3000,$C25,10+3*MIN(I$3,$D$2-1)))))</f>
        <v/>
      </c>
      <c r="J25" s="125">
        <f>IF(OR($C25="",$B$2="",$D$2=0),0,IF(J$3&lt;0,0,N(INDEX('CURVA PREVISION'!$A$1:$KZ$3000,$C25,10+3*MIN(J$3,$D$2-1)))))</f>
        <v/>
      </c>
      <c r="K25" s="125">
        <f>IF(OR($C25="",$B$2="",$D$2=0),0,IF(K$3&lt;0,0,N(INDEX('CURVA PREVISION'!$A$1:$KZ$3000,$C25,10+3*MIN(K$3,$D$2-1)))))</f>
        <v/>
      </c>
      <c r="L25" s="125">
        <f>IF(OR($C25="",$B$2="",$D$2=0),0,IF(L$3&lt;0,0,N(INDEX('CURVA PREVISION'!$A$1:$KZ$3000,$C25,10+3*MIN(L$3,$D$2-1)))))</f>
        <v/>
      </c>
      <c r="M25" s="125">
        <f>IF(OR($C25="",$B$2="",$D$2=0),0,IF(M$3&lt;0,0,N(INDEX('CURVA PREVISION'!$A$1:$KZ$3000,$C25,10+3*MIN(M$3,$D$2-1)))))</f>
        <v/>
      </c>
      <c r="N25" s="125">
        <f>IF(OR($C25="",$B$2="",$D$2=0),0,IF(N$3&lt;0,0,N(INDEX('CURVA PREVISION'!$A$1:$KZ$3000,$C25,10+3*MIN(N$3,$D$2-1)))))</f>
        <v/>
      </c>
      <c r="O25" s="125">
        <f>IF(OR($C25="",$B$2="",$D$2=0),0,IF(O$3&lt;0,0,N(INDEX('CURVA PREVISION'!$A$1:$KZ$3000,$C25,10+3*MIN(O$3,$D$2-1)))))</f>
        <v/>
      </c>
      <c r="P25" s="125">
        <f>IF(OR($C25="",$B$2="",$D$2=0),0,IF(P$3&lt;0,0,N(INDEX('CURVA PREVISION'!$A$1:$KZ$3000,$C25,10+3*MIN(P$3,$D$2-1)))))</f>
        <v/>
      </c>
      <c r="Q25" s="125">
        <f>IF(OR($C25="",$B$2="",$D$2=0),0,IF(Q$3&lt;0,0,N(INDEX('CURVA PREVISION'!$A$1:$KZ$3000,$C25,10+3*MIN(Q$3,$D$2-1)))))</f>
        <v/>
      </c>
      <c r="R25" s="125">
        <f>IF(OR($C25="",$B$2="",$D$2=0),0,IF(R$3&lt;0,0,N(INDEX('CURVA PREVISION'!$A$1:$KZ$3000,$C25,10+3*MIN(R$3,$D$2-1)))))</f>
        <v/>
      </c>
      <c r="S25" s="125">
        <f>IF(OR($C25="",$B$2="",$D$2=0),0,IF(S$3&lt;0,0,N(INDEX('CURVA PREVISION'!$A$1:$KZ$3000,$C25,10+3*MIN(S$3,$D$2-1)))))</f>
        <v/>
      </c>
      <c r="T25" s="125">
        <f>IF(OR($C25="",$B$2="",$D$2=0),0,IF(T$3&lt;0,0,N(INDEX('CURVA PREVISION'!$A$1:$KZ$3000,$C25,10+3*MIN(T$3,$D$2-1)))))</f>
        <v/>
      </c>
      <c r="U25" s="125">
        <f>IF(OR($C25="",$B$2="",$D$2=0),0,IF(U$3&lt;0,0,N(INDEX('CURVA PREVISION'!$A$1:$KZ$3000,$C25,10+3*MIN(U$3,$D$2-1)))))</f>
        <v/>
      </c>
      <c r="V25" s="125">
        <f>IF(OR($C25="",$B$2="",$D$2=0),0,IF(V$3&lt;0,0,N(INDEX('CURVA PREVISION'!$A$1:$KZ$3000,$C25,10+3*MIN(V$3,$D$2-1)))))</f>
        <v/>
      </c>
      <c r="W25" s="125">
        <f>IF(OR($C25="",$B$2="",$D$2=0),0,IF(W$3&lt;0,0,N(INDEX('CURVA PREVISION'!$A$1:$KZ$3000,$C25,10+3*MIN(W$3,$D$2-1)))))</f>
        <v/>
      </c>
      <c r="X25" s="125">
        <f>IF(OR($C25="",$B$2="",$D$2=0),0,IF(X$3&lt;0,0,N(INDEX('CURVA PREVISION'!$A$1:$KZ$3000,$C25,10+3*MIN(X$3,$D$2-1)))))</f>
        <v/>
      </c>
      <c r="Y25" s="125">
        <f>IF(OR($C25="",$B$2="",$D$2=0),0,IF(Y$3&lt;0,0,N(INDEX('CURVA PREVISION'!$A$1:$KZ$3000,$C25,10+3*MIN(Y$3,$D$2-1)))))</f>
        <v/>
      </c>
      <c r="Z25" s="125">
        <f>IF(OR($C25="",$B$2="",$D$2=0),0,IF(Z$3&lt;0,0,N(INDEX('CURVA PREVISION'!$A$1:$KZ$3000,$C25,10+3*MIN(Z$3,$D$2-1)))))</f>
        <v/>
      </c>
      <c r="AA25" s="125">
        <f>IF(OR($C25="",$B$2="",$D$2=0),0,IF(AA$3&lt;0,0,N(INDEX('CURVA PREVISION'!$A$1:$KZ$3000,$C25,10+3*MIN(AA$3,$D$2-1)))))</f>
        <v/>
      </c>
      <c r="AB25" s="125">
        <f>IF(OR($C25="",$B$2="",$D$2=0),0,IF(AB$3&lt;0,0,N(INDEX('CURVA PREVISION'!$A$1:$KZ$3000,$C25,10+3*MIN(AB$3,$D$2-1)))))</f>
        <v/>
      </c>
      <c r="AC25" s="125">
        <f>IF(OR($C25="",$B$2="",$D$2=0),0,IF(AC$3&lt;0,0,N(INDEX('CURVA PREVISION'!$A$1:$KZ$3000,$C25,10+3*MIN(AC$3,$D$2-1)))))</f>
        <v/>
      </c>
      <c r="AD25" s="125">
        <f>IF(OR($C25="",$B$2="",$D$2=0),0,IF(AD$3&lt;0,0,N(INDEX('CURVA PREVISION'!$A$1:$KZ$3000,$C25,10+3*MIN(AD$3,$D$2-1)))))</f>
        <v/>
      </c>
      <c r="AE25" s="125">
        <f>IF(OR($C25="",$B$2="",$D$2=0),0,IF(AE$3&lt;0,0,N(INDEX('CURVA PREVISION'!$A$1:$KZ$3000,$C25,10+3*MIN(AE$3,$D$2-1)))))</f>
        <v/>
      </c>
      <c r="AF25" s="125">
        <f>IF(OR($C25="",$B$2="",$D$2=0),0,IF(AF$3&lt;0,0,N(INDEX('CURVA PREVISION'!$A$1:$KZ$3000,$C25,10+3*MIN(AF$3,$D$2-1)))))</f>
        <v/>
      </c>
      <c r="AG25" s="125">
        <f>IF(OR($C25="",$B$2="",$D$2=0),0,IF(AG$3&lt;0,0,N(INDEX('CURVA PREVISION'!$A$1:$KZ$3000,$C25,10+3*MIN(AG$3,$D$2-1)))))</f>
        <v/>
      </c>
      <c r="AH25" s="125">
        <f>IF(OR($C25="",$B$2="",$D$2=0),0,IF(AH$3&lt;0,0,N(INDEX('CURVA PREVISION'!$A$1:$KZ$3000,$C25,10+3*MIN(AH$3,$D$2-1)))))</f>
        <v/>
      </c>
      <c r="AI25" s="125">
        <f>IF(OR($C25="",$B$2="",$D$2=0),0,IF(AI$3&lt;0,0,N(INDEX('CURVA PREVISION'!$A$1:$KZ$3000,$C25,10+3*MIN(AI$3,$D$2-1)))))</f>
        <v/>
      </c>
      <c r="AJ25" s="125">
        <f>IF(OR($C25="",$B$2="",$D$2=0),0,IF(AJ$3&lt;0,0,N(INDEX('CURVA PREVISION'!$A$1:$KZ$3000,$C25,10+3*MIN(AJ$3,$D$2-1)))))</f>
        <v/>
      </c>
      <c r="AK25" s="125">
        <f>IF(OR($C25="",$B$2="",$D$2=0),0,IF(AK$3&lt;0,0,N(INDEX('CURVA PREVISION'!$A$1:$KZ$3000,$C25,10+3*MIN(AK$3,$D$2-1)))))</f>
        <v/>
      </c>
      <c r="AL25" s="125">
        <f>IF(OR($C25="",$B$2="",$D$2=0),0,IF(AL$3&lt;0,0,N(INDEX('CURVA PREVISION'!$A$1:$KZ$3000,$C25,10+3*MIN(AL$3,$D$2-1)))))</f>
        <v/>
      </c>
      <c r="AM25" s="125">
        <f>IF(OR($C25="",$B$2="",$D$2=0),0,IF(AM$3&lt;0,0,N(INDEX('CURVA PREVISION'!$A$1:$KZ$3000,$C25,10+3*MIN(AM$3,$D$2-1)))))</f>
        <v/>
      </c>
      <c r="AN25" s="125">
        <f>IF(OR($C25="",$B$2="",$D$2=0),0,IF(AN$3&lt;0,0,N(INDEX('CURVA PREVISION'!$A$1:$KZ$3000,$C25,10+3*MIN(AN$3,$D$2-1)))))</f>
        <v/>
      </c>
      <c r="AO25" s="125">
        <f>IF(OR($C25="",$B$2="",$D$2=0),0,IF(AO$3&lt;0,0,N(INDEX('CURVA PREVISION'!$A$1:$KZ$3000,$C25,10+3*MIN(AO$3,$D$2-1)))))</f>
        <v/>
      </c>
      <c r="AP25" s="125">
        <f>IF(OR($C25="",$B$2="",$D$2=0),0,IF(AP$3&lt;0,0,N(INDEX('CURVA PREVISION'!$A$1:$KZ$3000,$C25,10+3*MIN(AP$3,$D$2-1)))))</f>
        <v/>
      </c>
      <c r="AQ25" s="125">
        <f>IF(OR($C25="",$B$2="",$D$2=0),0,IF(AQ$3&lt;0,0,N(INDEX('CURVA PREVISION'!$A$1:$KZ$3000,$C25,10+3*MIN(AQ$3,$D$2-1)))))</f>
        <v/>
      </c>
      <c r="AR25" s="125">
        <f>IF(OR($C25="",$B$2="",$D$2=0),0,IF(AR$3&lt;0,0,N(INDEX('CURVA PREVISION'!$A$1:$KZ$3000,$C25,10+3*MIN(AR$3,$D$2-1)))))</f>
        <v/>
      </c>
      <c r="AS25" s="125">
        <f>IF(OR($C25="",$B$2="",$D$2=0),0,IF(AS$3&lt;0,0,N(INDEX('CURVA PREVISION'!$A$1:$KZ$3000,$C25,10+3*MIN(AS$3,$D$2-1)))))</f>
        <v/>
      </c>
      <c r="AT25" s="125">
        <f>IF(OR($C25="",$B$2="",$D$2=0),0,IF(AT$3&lt;0,0,N(INDEX('CURVA PREVISION'!$A$1:$KZ$3000,$C25,10+3*MIN(AT$3,$D$2-1)))))</f>
        <v/>
      </c>
      <c r="AU25" s="125">
        <f>IF(OR($C25="",$B$2="",$D$2=0),0,IF(AU$3&lt;0,0,N(INDEX('CURVA PREVISION'!$A$1:$KZ$3000,$C25,10+3*MIN(AU$3,$D$2-1)))))</f>
        <v/>
      </c>
      <c r="AV25" s="125">
        <f>IF(OR($C25="",$B$2="",$D$2=0),0,IF(AV$3&lt;0,0,N(INDEX('CURVA PREVISION'!$A$1:$KZ$3000,$C25,10+3*MIN(AV$3,$D$2-1)))))</f>
        <v/>
      </c>
      <c r="AW25" s="125">
        <f>IF(OR($C25="",$B$2="",$D$2=0),0,IF(AW$3&lt;0,0,N(INDEX('CURVA PREVISION'!$A$1:$KZ$3000,$C25,10+3*MIN(AW$3,$D$2-1)))))</f>
        <v/>
      </c>
      <c r="AX25" s="125">
        <f>IF(OR($C25="",$B$2="",$D$2=0),0,IF(AX$3&lt;0,0,N(INDEX('CURVA PREVISION'!$A$1:$KZ$3000,$C25,10+3*MIN(AX$3,$D$2-1)))))</f>
        <v/>
      </c>
      <c r="AY25" s="125">
        <f>IF(OR($C25="",$B$2="",$D$2=0),0,IF(AY$3&lt;0,0,N(INDEX('CURVA PREVISION'!$A$1:$KZ$3000,$C25,10+3*MIN(AY$3,$D$2-1)))))</f>
        <v/>
      </c>
      <c r="AZ25" s="125">
        <f>IF(OR($C25="",$B$2="",$D$2=0),0,IF(AZ$3&lt;0,0,N(INDEX('CURVA PREVISION'!$A$1:$KZ$3000,$C25,10+3*MIN(AZ$3,$D$2-1)))))</f>
        <v/>
      </c>
      <c r="BA25" s="125">
        <f>IF(OR($C25="",$B$2="",$D$2=0),0,IF(BA$3&lt;0,0,N(INDEX('CURVA PREVISION'!$A$1:$KZ$3000,$C25,10+3*MIN(BA$3,$D$2-1)))))</f>
        <v/>
      </c>
      <c r="BB25" s="125">
        <f>IF(OR($C25="",$B$2="",$D$2=0),0,IF(BB$3&lt;0,0,N(INDEX('CURVA PREVISION'!$A$1:$KZ$3000,$C25,10+3*MIN(BB$3,$D$2-1)))))</f>
        <v/>
      </c>
      <c r="BC25" s="125">
        <f>IF(OR($C25="",$B$2="",$D$2=0),0,IF(BC$3&lt;0,0,N(INDEX('CURVA PREVISION'!$A$1:$KZ$3000,$C25,10+3*MIN(BC$3,$D$2-1)))))</f>
        <v/>
      </c>
      <c r="BD25" s="125">
        <f>IF(OR($C25="",$B$2="",$D$2=0),0,IF(BD$3&lt;0,0,N(INDEX('CURVA PREVISION'!$A$1:$KZ$3000,$C25,10+3*MIN(BD$3,$D$2-1)))))</f>
        <v/>
      </c>
      <c r="BE25" s="125">
        <f>IF(OR($C25="",$B$2="",$D$2=0),0,IF(BE$3&lt;0,0,N(INDEX('CURVA PREVISION'!$A$1:$KZ$3000,$C25,10+3*MIN(BE$3,$D$2-1)))))</f>
        <v/>
      </c>
      <c r="BF25" s="125">
        <f>IF(OR($C25="",$B$2="",$D$2=0),0,IF(BF$3&lt;0,0,N(INDEX('CURVA PREVISION'!$A$1:$KZ$3000,$C25,10+3*MIN(BF$3,$D$2-1)))))</f>
        <v/>
      </c>
      <c r="BG25" s="125">
        <f>IF(OR($C25="",$B$2="",$D$2=0),0,IF(BG$3&lt;0,0,N(INDEX('CURVA PREVISION'!$A$1:$KZ$3000,$C25,10+3*MIN(BG$3,$D$2-1)))))</f>
        <v/>
      </c>
      <c r="BH25" s="125">
        <f>IF(OR($C25="",$B$2="",$D$2=0),0,IF(BH$3&lt;0,0,N(INDEX('CURVA PREVISION'!$A$1:$KZ$3000,$C25,10+3*MIN(BH$3,$D$2-1)))))</f>
        <v/>
      </c>
      <c r="BI25" s="125">
        <f>IF(OR($C25="",$B$2="",$D$2=0),0,IF(BI$3&lt;0,0,N(INDEX('CURVA PREVISION'!$A$1:$KZ$3000,$C25,10+3*MIN(BI$3,$D$2-1)))))</f>
        <v/>
      </c>
      <c r="BJ25" s="125">
        <f>IF(OR($C25="",$B$2="",$D$2=0),0,IF(BJ$3&lt;0,0,N(INDEX('CURVA PREVISION'!$A$1:$KZ$3000,$C25,10+3*MIN(BJ$3,$D$2-1)))))</f>
        <v/>
      </c>
      <c r="BK25" s="125">
        <f>IF(OR($C25="",$B$2="",$D$2=0),0,IF(BK$3&lt;0,0,N(INDEX('CURVA PREVISION'!$A$1:$KZ$3000,$C25,10+3*MIN(BK$3,$D$2-1)))))</f>
        <v/>
      </c>
      <c r="BL25" s="125">
        <f>IF(OR($C25="",$B$2="",$D$2=0),0,IF(BL$3&lt;0,0,N(INDEX('CURVA PREVISION'!$A$1:$KZ$3000,$C25,10+3*MIN(BL$3,$D$2-1)))))</f>
        <v/>
      </c>
      <c r="BM25" s="125">
        <f>IF(OR($C25="",$B$2="",$D$2=0),0,IF(BM$3&lt;0,0,N(INDEX('CURVA PREVISION'!$A$1:$KZ$3000,$C25,10+3*MIN(BM$3,$D$2-1)))))</f>
        <v/>
      </c>
      <c r="BN25" s="125">
        <f>IF(OR($C25="",$B$2="",$D$2=0),0,IF(BN$3&lt;0,0,N(INDEX('CURVA PREVISION'!$A$1:$KZ$3000,$C25,10+3*MIN(BN$3,$D$2-1)))))</f>
        <v/>
      </c>
      <c r="BO25" s="125">
        <f>IF(OR($C25="",$B$2="",$D$2=0),0,IF(BO$3&lt;0,0,N(INDEX('CURVA PREVISION'!$A$1:$KZ$3000,$C25,10+3*MIN(BO$3,$D$2-1)))))</f>
        <v/>
      </c>
      <c r="BP25" s="125">
        <f>IF(OR($C25="",$B$2="",$D$2=0),0,IF(BP$3&lt;0,0,N(INDEX('CURVA PREVISION'!$A$1:$KZ$3000,$C25,10+3*MIN(BP$3,$D$2-1)))))</f>
        <v/>
      </c>
      <c r="BQ25" s="125">
        <f>IF(OR($C25="",$B$2="",$D$2=0),0,IF(BQ$3&lt;0,0,N(INDEX('CURVA PREVISION'!$A$1:$KZ$3000,$C25,10+3*MIN(BQ$3,$D$2-1)))))</f>
        <v/>
      </c>
      <c r="BR25" s="125">
        <f>IF(OR($C25="",$B$2="",$D$2=0),0,IF(BR$3&lt;0,0,N(INDEX('CURVA PREVISION'!$A$1:$KZ$3000,$C25,10+3*MIN(BR$3,$D$2-1)))))</f>
        <v/>
      </c>
      <c r="BS25" s="125">
        <f>IF(OR($C25="",$B$2="",$D$2=0),0,IF(BS$3&lt;0,0,N(INDEX('CURVA PREVISION'!$A$1:$KZ$3000,$C25,10+3*MIN(BS$3,$D$2-1)))))</f>
        <v/>
      </c>
      <c r="BT25" s="125">
        <f>IF(OR($C25="",$B$2="",$D$2=0),0,IF(BT$3&lt;0,0,N(INDEX('CURVA PREVISION'!$A$1:$KZ$3000,$C25,10+3*MIN(BT$3,$D$2-1)))))</f>
        <v/>
      </c>
      <c r="BU25" s="125">
        <f>IF(OR($C25="",$B$2="",$D$2=0),0,IF(BU$3&lt;0,0,N(INDEX('CURVA PREVISION'!$A$1:$KZ$3000,$C25,10+3*MIN(BU$3,$D$2-1)))))</f>
        <v/>
      </c>
      <c r="BV25" s="125">
        <f>IF(OR($C25="",$B$2="",$D$2=0),0,IF(BV$3&lt;0,0,N(INDEX('CURVA PREVISION'!$A$1:$KZ$3000,$C25,10+3*MIN(BV$3,$D$2-1)))))</f>
        <v/>
      </c>
      <c r="BW25" s="125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5">
        <f>IF(OR($C26="",$B$2="",$D$2=0),0,IF(D$3&lt;0,0,N(INDEX('CURVA PREVISION'!$A$1:$KZ$3000,$C26,10+3*MIN(D$3,$D$2-1)))))</f>
        <v/>
      </c>
      <c r="E26" s="125">
        <f>IF(OR($C26="",$B$2="",$D$2=0),0,IF(E$3&lt;0,0,N(INDEX('CURVA PREVISION'!$A$1:$KZ$3000,$C26,10+3*MIN(E$3,$D$2-1)))))</f>
        <v/>
      </c>
      <c r="F26" s="125">
        <f>IF(OR($C26="",$B$2="",$D$2=0),0,IF(F$3&lt;0,0,N(INDEX('CURVA PREVISION'!$A$1:$KZ$3000,$C26,10+3*MIN(F$3,$D$2-1)))))</f>
        <v/>
      </c>
      <c r="G26" s="125">
        <f>IF(OR($C26="",$B$2="",$D$2=0),0,IF(G$3&lt;0,0,N(INDEX('CURVA PREVISION'!$A$1:$KZ$3000,$C26,10+3*MIN(G$3,$D$2-1)))))</f>
        <v/>
      </c>
      <c r="H26" s="125">
        <f>IF(OR($C26="",$B$2="",$D$2=0),0,IF(H$3&lt;0,0,N(INDEX('CURVA PREVISION'!$A$1:$KZ$3000,$C26,10+3*MIN(H$3,$D$2-1)))))</f>
        <v/>
      </c>
      <c r="I26" s="125">
        <f>IF(OR($C26="",$B$2="",$D$2=0),0,IF(I$3&lt;0,0,N(INDEX('CURVA PREVISION'!$A$1:$KZ$3000,$C26,10+3*MIN(I$3,$D$2-1)))))</f>
        <v/>
      </c>
      <c r="J26" s="125">
        <f>IF(OR($C26="",$B$2="",$D$2=0),0,IF(J$3&lt;0,0,N(INDEX('CURVA PREVISION'!$A$1:$KZ$3000,$C26,10+3*MIN(J$3,$D$2-1)))))</f>
        <v/>
      </c>
      <c r="K26" s="125">
        <f>IF(OR($C26="",$B$2="",$D$2=0),0,IF(K$3&lt;0,0,N(INDEX('CURVA PREVISION'!$A$1:$KZ$3000,$C26,10+3*MIN(K$3,$D$2-1)))))</f>
        <v/>
      </c>
      <c r="L26" s="125">
        <f>IF(OR($C26="",$B$2="",$D$2=0),0,IF(L$3&lt;0,0,N(INDEX('CURVA PREVISION'!$A$1:$KZ$3000,$C26,10+3*MIN(L$3,$D$2-1)))))</f>
        <v/>
      </c>
      <c r="M26" s="125">
        <f>IF(OR($C26="",$B$2="",$D$2=0),0,IF(M$3&lt;0,0,N(INDEX('CURVA PREVISION'!$A$1:$KZ$3000,$C26,10+3*MIN(M$3,$D$2-1)))))</f>
        <v/>
      </c>
      <c r="N26" s="125">
        <f>IF(OR($C26="",$B$2="",$D$2=0),0,IF(N$3&lt;0,0,N(INDEX('CURVA PREVISION'!$A$1:$KZ$3000,$C26,10+3*MIN(N$3,$D$2-1)))))</f>
        <v/>
      </c>
      <c r="O26" s="125">
        <f>IF(OR($C26="",$B$2="",$D$2=0),0,IF(O$3&lt;0,0,N(INDEX('CURVA PREVISION'!$A$1:$KZ$3000,$C26,10+3*MIN(O$3,$D$2-1)))))</f>
        <v/>
      </c>
      <c r="P26" s="125">
        <f>IF(OR($C26="",$B$2="",$D$2=0),0,IF(P$3&lt;0,0,N(INDEX('CURVA PREVISION'!$A$1:$KZ$3000,$C26,10+3*MIN(P$3,$D$2-1)))))</f>
        <v/>
      </c>
      <c r="Q26" s="125">
        <f>IF(OR($C26="",$B$2="",$D$2=0),0,IF(Q$3&lt;0,0,N(INDEX('CURVA PREVISION'!$A$1:$KZ$3000,$C26,10+3*MIN(Q$3,$D$2-1)))))</f>
        <v/>
      </c>
      <c r="R26" s="125">
        <f>IF(OR($C26="",$B$2="",$D$2=0),0,IF(R$3&lt;0,0,N(INDEX('CURVA PREVISION'!$A$1:$KZ$3000,$C26,10+3*MIN(R$3,$D$2-1)))))</f>
        <v/>
      </c>
      <c r="S26" s="125">
        <f>IF(OR($C26="",$B$2="",$D$2=0),0,IF(S$3&lt;0,0,N(INDEX('CURVA PREVISION'!$A$1:$KZ$3000,$C26,10+3*MIN(S$3,$D$2-1)))))</f>
        <v/>
      </c>
      <c r="T26" s="125">
        <f>IF(OR($C26="",$B$2="",$D$2=0),0,IF(T$3&lt;0,0,N(INDEX('CURVA PREVISION'!$A$1:$KZ$3000,$C26,10+3*MIN(T$3,$D$2-1)))))</f>
        <v/>
      </c>
      <c r="U26" s="125">
        <f>IF(OR($C26="",$B$2="",$D$2=0),0,IF(U$3&lt;0,0,N(INDEX('CURVA PREVISION'!$A$1:$KZ$3000,$C26,10+3*MIN(U$3,$D$2-1)))))</f>
        <v/>
      </c>
      <c r="V26" s="125">
        <f>IF(OR($C26="",$B$2="",$D$2=0),0,IF(V$3&lt;0,0,N(INDEX('CURVA PREVISION'!$A$1:$KZ$3000,$C26,10+3*MIN(V$3,$D$2-1)))))</f>
        <v/>
      </c>
      <c r="W26" s="125">
        <f>IF(OR($C26="",$B$2="",$D$2=0),0,IF(W$3&lt;0,0,N(INDEX('CURVA PREVISION'!$A$1:$KZ$3000,$C26,10+3*MIN(W$3,$D$2-1)))))</f>
        <v/>
      </c>
      <c r="X26" s="125">
        <f>IF(OR($C26="",$B$2="",$D$2=0),0,IF(X$3&lt;0,0,N(INDEX('CURVA PREVISION'!$A$1:$KZ$3000,$C26,10+3*MIN(X$3,$D$2-1)))))</f>
        <v/>
      </c>
      <c r="Y26" s="125">
        <f>IF(OR($C26="",$B$2="",$D$2=0),0,IF(Y$3&lt;0,0,N(INDEX('CURVA PREVISION'!$A$1:$KZ$3000,$C26,10+3*MIN(Y$3,$D$2-1)))))</f>
        <v/>
      </c>
      <c r="Z26" s="125">
        <f>IF(OR($C26="",$B$2="",$D$2=0),0,IF(Z$3&lt;0,0,N(INDEX('CURVA PREVISION'!$A$1:$KZ$3000,$C26,10+3*MIN(Z$3,$D$2-1)))))</f>
        <v/>
      </c>
      <c r="AA26" s="125">
        <f>IF(OR($C26="",$B$2="",$D$2=0),0,IF(AA$3&lt;0,0,N(INDEX('CURVA PREVISION'!$A$1:$KZ$3000,$C26,10+3*MIN(AA$3,$D$2-1)))))</f>
        <v/>
      </c>
      <c r="AB26" s="125">
        <f>IF(OR($C26="",$B$2="",$D$2=0),0,IF(AB$3&lt;0,0,N(INDEX('CURVA PREVISION'!$A$1:$KZ$3000,$C26,10+3*MIN(AB$3,$D$2-1)))))</f>
        <v/>
      </c>
      <c r="AC26" s="125">
        <f>IF(OR($C26="",$B$2="",$D$2=0),0,IF(AC$3&lt;0,0,N(INDEX('CURVA PREVISION'!$A$1:$KZ$3000,$C26,10+3*MIN(AC$3,$D$2-1)))))</f>
        <v/>
      </c>
      <c r="AD26" s="125">
        <f>IF(OR($C26="",$B$2="",$D$2=0),0,IF(AD$3&lt;0,0,N(INDEX('CURVA PREVISION'!$A$1:$KZ$3000,$C26,10+3*MIN(AD$3,$D$2-1)))))</f>
        <v/>
      </c>
      <c r="AE26" s="125">
        <f>IF(OR($C26="",$B$2="",$D$2=0),0,IF(AE$3&lt;0,0,N(INDEX('CURVA PREVISION'!$A$1:$KZ$3000,$C26,10+3*MIN(AE$3,$D$2-1)))))</f>
        <v/>
      </c>
      <c r="AF26" s="125">
        <f>IF(OR($C26="",$B$2="",$D$2=0),0,IF(AF$3&lt;0,0,N(INDEX('CURVA PREVISION'!$A$1:$KZ$3000,$C26,10+3*MIN(AF$3,$D$2-1)))))</f>
        <v/>
      </c>
      <c r="AG26" s="125">
        <f>IF(OR($C26="",$B$2="",$D$2=0),0,IF(AG$3&lt;0,0,N(INDEX('CURVA PREVISION'!$A$1:$KZ$3000,$C26,10+3*MIN(AG$3,$D$2-1)))))</f>
        <v/>
      </c>
      <c r="AH26" s="125">
        <f>IF(OR($C26="",$B$2="",$D$2=0),0,IF(AH$3&lt;0,0,N(INDEX('CURVA PREVISION'!$A$1:$KZ$3000,$C26,10+3*MIN(AH$3,$D$2-1)))))</f>
        <v/>
      </c>
      <c r="AI26" s="125">
        <f>IF(OR($C26="",$B$2="",$D$2=0),0,IF(AI$3&lt;0,0,N(INDEX('CURVA PREVISION'!$A$1:$KZ$3000,$C26,10+3*MIN(AI$3,$D$2-1)))))</f>
        <v/>
      </c>
      <c r="AJ26" s="125">
        <f>IF(OR($C26="",$B$2="",$D$2=0),0,IF(AJ$3&lt;0,0,N(INDEX('CURVA PREVISION'!$A$1:$KZ$3000,$C26,10+3*MIN(AJ$3,$D$2-1)))))</f>
        <v/>
      </c>
      <c r="AK26" s="125">
        <f>IF(OR($C26="",$B$2="",$D$2=0),0,IF(AK$3&lt;0,0,N(INDEX('CURVA PREVISION'!$A$1:$KZ$3000,$C26,10+3*MIN(AK$3,$D$2-1)))))</f>
        <v/>
      </c>
      <c r="AL26" s="125">
        <f>IF(OR($C26="",$B$2="",$D$2=0),0,IF(AL$3&lt;0,0,N(INDEX('CURVA PREVISION'!$A$1:$KZ$3000,$C26,10+3*MIN(AL$3,$D$2-1)))))</f>
        <v/>
      </c>
      <c r="AM26" s="125">
        <f>IF(OR($C26="",$B$2="",$D$2=0),0,IF(AM$3&lt;0,0,N(INDEX('CURVA PREVISION'!$A$1:$KZ$3000,$C26,10+3*MIN(AM$3,$D$2-1)))))</f>
        <v/>
      </c>
      <c r="AN26" s="125">
        <f>IF(OR($C26="",$B$2="",$D$2=0),0,IF(AN$3&lt;0,0,N(INDEX('CURVA PREVISION'!$A$1:$KZ$3000,$C26,10+3*MIN(AN$3,$D$2-1)))))</f>
        <v/>
      </c>
      <c r="AO26" s="125">
        <f>IF(OR($C26="",$B$2="",$D$2=0),0,IF(AO$3&lt;0,0,N(INDEX('CURVA PREVISION'!$A$1:$KZ$3000,$C26,10+3*MIN(AO$3,$D$2-1)))))</f>
        <v/>
      </c>
      <c r="AP26" s="125">
        <f>IF(OR($C26="",$B$2="",$D$2=0),0,IF(AP$3&lt;0,0,N(INDEX('CURVA PREVISION'!$A$1:$KZ$3000,$C26,10+3*MIN(AP$3,$D$2-1)))))</f>
        <v/>
      </c>
      <c r="AQ26" s="125">
        <f>IF(OR($C26="",$B$2="",$D$2=0),0,IF(AQ$3&lt;0,0,N(INDEX('CURVA PREVISION'!$A$1:$KZ$3000,$C26,10+3*MIN(AQ$3,$D$2-1)))))</f>
        <v/>
      </c>
      <c r="AR26" s="125">
        <f>IF(OR($C26="",$B$2="",$D$2=0),0,IF(AR$3&lt;0,0,N(INDEX('CURVA PREVISION'!$A$1:$KZ$3000,$C26,10+3*MIN(AR$3,$D$2-1)))))</f>
        <v/>
      </c>
      <c r="AS26" s="125">
        <f>IF(OR($C26="",$B$2="",$D$2=0),0,IF(AS$3&lt;0,0,N(INDEX('CURVA PREVISION'!$A$1:$KZ$3000,$C26,10+3*MIN(AS$3,$D$2-1)))))</f>
        <v/>
      </c>
      <c r="AT26" s="125">
        <f>IF(OR($C26="",$B$2="",$D$2=0),0,IF(AT$3&lt;0,0,N(INDEX('CURVA PREVISION'!$A$1:$KZ$3000,$C26,10+3*MIN(AT$3,$D$2-1)))))</f>
        <v/>
      </c>
      <c r="AU26" s="125">
        <f>IF(OR($C26="",$B$2="",$D$2=0),0,IF(AU$3&lt;0,0,N(INDEX('CURVA PREVISION'!$A$1:$KZ$3000,$C26,10+3*MIN(AU$3,$D$2-1)))))</f>
        <v/>
      </c>
      <c r="AV26" s="125">
        <f>IF(OR($C26="",$B$2="",$D$2=0),0,IF(AV$3&lt;0,0,N(INDEX('CURVA PREVISION'!$A$1:$KZ$3000,$C26,10+3*MIN(AV$3,$D$2-1)))))</f>
        <v/>
      </c>
      <c r="AW26" s="125">
        <f>IF(OR($C26="",$B$2="",$D$2=0),0,IF(AW$3&lt;0,0,N(INDEX('CURVA PREVISION'!$A$1:$KZ$3000,$C26,10+3*MIN(AW$3,$D$2-1)))))</f>
        <v/>
      </c>
      <c r="AX26" s="125">
        <f>IF(OR($C26="",$B$2="",$D$2=0),0,IF(AX$3&lt;0,0,N(INDEX('CURVA PREVISION'!$A$1:$KZ$3000,$C26,10+3*MIN(AX$3,$D$2-1)))))</f>
        <v/>
      </c>
      <c r="AY26" s="125">
        <f>IF(OR($C26="",$B$2="",$D$2=0),0,IF(AY$3&lt;0,0,N(INDEX('CURVA PREVISION'!$A$1:$KZ$3000,$C26,10+3*MIN(AY$3,$D$2-1)))))</f>
        <v/>
      </c>
      <c r="AZ26" s="125">
        <f>IF(OR($C26="",$B$2="",$D$2=0),0,IF(AZ$3&lt;0,0,N(INDEX('CURVA PREVISION'!$A$1:$KZ$3000,$C26,10+3*MIN(AZ$3,$D$2-1)))))</f>
        <v/>
      </c>
      <c r="BA26" s="125">
        <f>IF(OR($C26="",$B$2="",$D$2=0),0,IF(BA$3&lt;0,0,N(INDEX('CURVA PREVISION'!$A$1:$KZ$3000,$C26,10+3*MIN(BA$3,$D$2-1)))))</f>
        <v/>
      </c>
      <c r="BB26" s="125">
        <f>IF(OR($C26="",$B$2="",$D$2=0),0,IF(BB$3&lt;0,0,N(INDEX('CURVA PREVISION'!$A$1:$KZ$3000,$C26,10+3*MIN(BB$3,$D$2-1)))))</f>
        <v/>
      </c>
      <c r="BC26" s="125">
        <f>IF(OR($C26="",$B$2="",$D$2=0),0,IF(BC$3&lt;0,0,N(INDEX('CURVA PREVISION'!$A$1:$KZ$3000,$C26,10+3*MIN(BC$3,$D$2-1)))))</f>
        <v/>
      </c>
      <c r="BD26" s="125">
        <f>IF(OR($C26="",$B$2="",$D$2=0),0,IF(BD$3&lt;0,0,N(INDEX('CURVA PREVISION'!$A$1:$KZ$3000,$C26,10+3*MIN(BD$3,$D$2-1)))))</f>
        <v/>
      </c>
      <c r="BE26" s="125">
        <f>IF(OR($C26="",$B$2="",$D$2=0),0,IF(BE$3&lt;0,0,N(INDEX('CURVA PREVISION'!$A$1:$KZ$3000,$C26,10+3*MIN(BE$3,$D$2-1)))))</f>
        <v/>
      </c>
      <c r="BF26" s="125">
        <f>IF(OR($C26="",$B$2="",$D$2=0),0,IF(BF$3&lt;0,0,N(INDEX('CURVA PREVISION'!$A$1:$KZ$3000,$C26,10+3*MIN(BF$3,$D$2-1)))))</f>
        <v/>
      </c>
      <c r="BG26" s="125">
        <f>IF(OR($C26="",$B$2="",$D$2=0),0,IF(BG$3&lt;0,0,N(INDEX('CURVA PREVISION'!$A$1:$KZ$3000,$C26,10+3*MIN(BG$3,$D$2-1)))))</f>
        <v/>
      </c>
      <c r="BH26" s="125">
        <f>IF(OR($C26="",$B$2="",$D$2=0),0,IF(BH$3&lt;0,0,N(INDEX('CURVA PREVISION'!$A$1:$KZ$3000,$C26,10+3*MIN(BH$3,$D$2-1)))))</f>
        <v/>
      </c>
      <c r="BI26" s="125">
        <f>IF(OR($C26="",$B$2="",$D$2=0),0,IF(BI$3&lt;0,0,N(INDEX('CURVA PREVISION'!$A$1:$KZ$3000,$C26,10+3*MIN(BI$3,$D$2-1)))))</f>
        <v/>
      </c>
      <c r="BJ26" s="125">
        <f>IF(OR($C26="",$B$2="",$D$2=0),0,IF(BJ$3&lt;0,0,N(INDEX('CURVA PREVISION'!$A$1:$KZ$3000,$C26,10+3*MIN(BJ$3,$D$2-1)))))</f>
        <v/>
      </c>
      <c r="BK26" s="125">
        <f>IF(OR($C26="",$B$2="",$D$2=0),0,IF(BK$3&lt;0,0,N(INDEX('CURVA PREVISION'!$A$1:$KZ$3000,$C26,10+3*MIN(BK$3,$D$2-1)))))</f>
        <v/>
      </c>
      <c r="BL26" s="125">
        <f>IF(OR($C26="",$B$2="",$D$2=0),0,IF(BL$3&lt;0,0,N(INDEX('CURVA PREVISION'!$A$1:$KZ$3000,$C26,10+3*MIN(BL$3,$D$2-1)))))</f>
        <v/>
      </c>
      <c r="BM26" s="125">
        <f>IF(OR($C26="",$B$2="",$D$2=0),0,IF(BM$3&lt;0,0,N(INDEX('CURVA PREVISION'!$A$1:$KZ$3000,$C26,10+3*MIN(BM$3,$D$2-1)))))</f>
        <v/>
      </c>
      <c r="BN26" s="125">
        <f>IF(OR($C26="",$B$2="",$D$2=0),0,IF(BN$3&lt;0,0,N(INDEX('CURVA PREVISION'!$A$1:$KZ$3000,$C26,10+3*MIN(BN$3,$D$2-1)))))</f>
        <v/>
      </c>
      <c r="BO26" s="125">
        <f>IF(OR($C26="",$B$2="",$D$2=0),0,IF(BO$3&lt;0,0,N(INDEX('CURVA PREVISION'!$A$1:$KZ$3000,$C26,10+3*MIN(BO$3,$D$2-1)))))</f>
        <v/>
      </c>
      <c r="BP26" s="125">
        <f>IF(OR($C26="",$B$2="",$D$2=0),0,IF(BP$3&lt;0,0,N(INDEX('CURVA PREVISION'!$A$1:$KZ$3000,$C26,10+3*MIN(BP$3,$D$2-1)))))</f>
        <v/>
      </c>
      <c r="BQ26" s="125">
        <f>IF(OR($C26="",$B$2="",$D$2=0),0,IF(BQ$3&lt;0,0,N(INDEX('CURVA PREVISION'!$A$1:$KZ$3000,$C26,10+3*MIN(BQ$3,$D$2-1)))))</f>
        <v/>
      </c>
      <c r="BR26" s="125">
        <f>IF(OR($C26="",$B$2="",$D$2=0),0,IF(BR$3&lt;0,0,N(INDEX('CURVA PREVISION'!$A$1:$KZ$3000,$C26,10+3*MIN(BR$3,$D$2-1)))))</f>
        <v/>
      </c>
      <c r="BS26" s="125">
        <f>IF(OR($C26="",$B$2="",$D$2=0),0,IF(BS$3&lt;0,0,N(INDEX('CURVA PREVISION'!$A$1:$KZ$3000,$C26,10+3*MIN(BS$3,$D$2-1)))))</f>
        <v/>
      </c>
      <c r="BT26" s="125">
        <f>IF(OR($C26="",$B$2="",$D$2=0),0,IF(BT$3&lt;0,0,N(INDEX('CURVA PREVISION'!$A$1:$KZ$3000,$C26,10+3*MIN(BT$3,$D$2-1)))))</f>
        <v/>
      </c>
      <c r="BU26" s="125">
        <f>IF(OR($C26="",$B$2="",$D$2=0),0,IF(BU$3&lt;0,0,N(INDEX('CURVA PREVISION'!$A$1:$KZ$3000,$C26,10+3*MIN(BU$3,$D$2-1)))))</f>
        <v/>
      </c>
      <c r="BV26" s="125">
        <f>IF(OR($C26="",$B$2="",$D$2=0),0,IF(BV$3&lt;0,0,N(INDEX('CURVA PREVISION'!$A$1:$KZ$3000,$C26,10+3*MIN(BV$3,$D$2-1)))))</f>
        <v/>
      </c>
      <c r="BW26" s="125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5">
        <f>IF(OR($C27="",$B$2="",$D$2=0),0,IF(D$3&lt;0,0,N(INDEX('CURVA PREVISION'!$A$1:$KZ$3000,$C27,10+3*MIN(D$3,$D$2-1)))))</f>
        <v/>
      </c>
      <c r="E27" s="125">
        <f>IF(OR($C27="",$B$2="",$D$2=0),0,IF(E$3&lt;0,0,N(INDEX('CURVA PREVISION'!$A$1:$KZ$3000,$C27,10+3*MIN(E$3,$D$2-1)))))</f>
        <v/>
      </c>
      <c r="F27" s="125">
        <f>IF(OR($C27="",$B$2="",$D$2=0),0,IF(F$3&lt;0,0,N(INDEX('CURVA PREVISION'!$A$1:$KZ$3000,$C27,10+3*MIN(F$3,$D$2-1)))))</f>
        <v/>
      </c>
      <c r="G27" s="125">
        <f>IF(OR($C27="",$B$2="",$D$2=0),0,IF(G$3&lt;0,0,N(INDEX('CURVA PREVISION'!$A$1:$KZ$3000,$C27,10+3*MIN(G$3,$D$2-1)))))</f>
        <v/>
      </c>
      <c r="H27" s="125">
        <f>IF(OR($C27="",$B$2="",$D$2=0),0,IF(H$3&lt;0,0,N(INDEX('CURVA PREVISION'!$A$1:$KZ$3000,$C27,10+3*MIN(H$3,$D$2-1)))))</f>
        <v/>
      </c>
      <c r="I27" s="125">
        <f>IF(OR($C27="",$B$2="",$D$2=0),0,IF(I$3&lt;0,0,N(INDEX('CURVA PREVISION'!$A$1:$KZ$3000,$C27,10+3*MIN(I$3,$D$2-1)))))</f>
        <v/>
      </c>
      <c r="J27" s="125">
        <f>IF(OR($C27="",$B$2="",$D$2=0),0,IF(J$3&lt;0,0,N(INDEX('CURVA PREVISION'!$A$1:$KZ$3000,$C27,10+3*MIN(J$3,$D$2-1)))))</f>
        <v/>
      </c>
      <c r="K27" s="125">
        <f>IF(OR($C27="",$B$2="",$D$2=0),0,IF(K$3&lt;0,0,N(INDEX('CURVA PREVISION'!$A$1:$KZ$3000,$C27,10+3*MIN(K$3,$D$2-1)))))</f>
        <v/>
      </c>
      <c r="L27" s="125">
        <f>IF(OR($C27="",$B$2="",$D$2=0),0,IF(L$3&lt;0,0,N(INDEX('CURVA PREVISION'!$A$1:$KZ$3000,$C27,10+3*MIN(L$3,$D$2-1)))))</f>
        <v/>
      </c>
      <c r="M27" s="125">
        <f>IF(OR($C27="",$B$2="",$D$2=0),0,IF(M$3&lt;0,0,N(INDEX('CURVA PREVISION'!$A$1:$KZ$3000,$C27,10+3*MIN(M$3,$D$2-1)))))</f>
        <v/>
      </c>
      <c r="N27" s="125">
        <f>IF(OR($C27="",$B$2="",$D$2=0),0,IF(N$3&lt;0,0,N(INDEX('CURVA PREVISION'!$A$1:$KZ$3000,$C27,10+3*MIN(N$3,$D$2-1)))))</f>
        <v/>
      </c>
      <c r="O27" s="125">
        <f>IF(OR($C27="",$B$2="",$D$2=0),0,IF(O$3&lt;0,0,N(INDEX('CURVA PREVISION'!$A$1:$KZ$3000,$C27,10+3*MIN(O$3,$D$2-1)))))</f>
        <v/>
      </c>
      <c r="P27" s="125">
        <f>IF(OR($C27="",$B$2="",$D$2=0),0,IF(P$3&lt;0,0,N(INDEX('CURVA PREVISION'!$A$1:$KZ$3000,$C27,10+3*MIN(P$3,$D$2-1)))))</f>
        <v/>
      </c>
      <c r="Q27" s="125">
        <f>IF(OR($C27="",$B$2="",$D$2=0),0,IF(Q$3&lt;0,0,N(INDEX('CURVA PREVISION'!$A$1:$KZ$3000,$C27,10+3*MIN(Q$3,$D$2-1)))))</f>
        <v/>
      </c>
      <c r="R27" s="125">
        <f>IF(OR($C27="",$B$2="",$D$2=0),0,IF(R$3&lt;0,0,N(INDEX('CURVA PREVISION'!$A$1:$KZ$3000,$C27,10+3*MIN(R$3,$D$2-1)))))</f>
        <v/>
      </c>
      <c r="S27" s="125">
        <f>IF(OR($C27="",$B$2="",$D$2=0),0,IF(S$3&lt;0,0,N(INDEX('CURVA PREVISION'!$A$1:$KZ$3000,$C27,10+3*MIN(S$3,$D$2-1)))))</f>
        <v/>
      </c>
      <c r="T27" s="125">
        <f>IF(OR($C27="",$B$2="",$D$2=0),0,IF(T$3&lt;0,0,N(INDEX('CURVA PREVISION'!$A$1:$KZ$3000,$C27,10+3*MIN(T$3,$D$2-1)))))</f>
        <v/>
      </c>
      <c r="U27" s="125">
        <f>IF(OR($C27="",$B$2="",$D$2=0),0,IF(U$3&lt;0,0,N(INDEX('CURVA PREVISION'!$A$1:$KZ$3000,$C27,10+3*MIN(U$3,$D$2-1)))))</f>
        <v/>
      </c>
      <c r="V27" s="125">
        <f>IF(OR($C27="",$B$2="",$D$2=0),0,IF(V$3&lt;0,0,N(INDEX('CURVA PREVISION'!$A$1:$KZ$3000,$C27,10+3*MIN(V$3,$D$2-1)))))</f>
        <v/>
      </c>
      <c r="W27" s="125">
        <f>IF(OR($C27="",$B$2="",$D$2=0),0,IF(W$3&lt;0,0,N(INDEX('CURVA PREVISION'!$A$1:$KZ$3000,$C27,10+3*MIN(W$3,$D$2-1)))))</f>
        <v/>
      </c>
      <c r="X27" s="125">
        <f>IF(OR($C27="",$B$2="",$D$2=0),0,IF(X$3&lt;0,0,N(INDEX('CURVA PREVISION'!$A$1:$KZ$3000,$C27,10+3*MIN(X$3,$D$2-1)))))</f>
        <v/>
      </c>
      <c r="Y27" s="125">
        <f>IF(OR($C27="",$B$2="",$D$2=0),0,IF(Y$3&lt;0,0,N(INDEX('CURVA PREVISION'!$A$1:$KZ$3000,$C27,10+3*MIN(Y$3,$D$2-1)))))</f>
        <v/>
      </c>
      <c r="Z27" s="125">
        <f>IF(OR($C27="",$B$2="",$D$2=0),0,IF(Z$3&lt;0,0,N(INDEX('CURVA PREVISION'!$A$1:$KZ$3000,$C27,10+3*MIN(Z$3,$D$2-1)))))</f>
        <v/>
      </c>
      <c r="AA27" s="125">
        <f>IF(OR($C27="",$B$2="",$D$2=0),0,IF(AA$3&lt;0,0,N(INDEX('CURVA PREVISION'!$A$1:$KZ$3000,$C27,10+3*MIN(AA$3,$D$2-1)))))</f>
        <v/>
      </c>
      <c r="AB27" s="125">
        <f>IF(OR($C27="",$B$2="",$D$2=0),0,IF(AB$3&lt;0,0,N(INDEX('CURVA PREVISION'!$A$1:$KZ$3000,$C27,10+3*MIN(AB$3,$D$2-1)))))</f>
        <v/>
      </c>
      <c r="AC27" s="125">
        <f>IF(OR($C27="",$B$2="",$D$2=0),0,IF(AC$3&lt;0,0,N(INDEX('CURVA PREVISION'!$A$1:$KZ$3000,$C27,10+3*MIN(AC$3,$D$2-1)))))</f>
        <v/>
      </c>
      <c r="AD27" s="125">
        <f>IF(OR($C27="",$B$2="",$D$2=0),0,IF(AD$3&lt;0,0,N(INDEX('CURVA PREVISION'!$A$1:$KZ$3000,$C27,10+3*MIN(AD$3,$D$2-1)))))</f>
        <v/>
      </c>
      <c r="AE27" s="125">
        <f>IF(OR($C27="",$B$2="",$D$2=0),0,IF(AE$3&lt;0,0,N(INDEX('CURVA PREVISION'!$A$1:$KZ$3000,$C27,10+3*MIN(AE$3,$D$2-1)))))</f>
        <v/>
      </c>
      <c r="AF27" s="125">
        <f>IF(OR($C27="",$B$2="",$D$2=0),0,IF(AF$3&lt;0,0,N(INDEX('CURVA PREVISION'!$A$1:$KZ$3000,$C27,10+3*MIN(AF$3,$D$2-1)))))</f>
        <v/>
      </c>
      <c r="AG27" s="125">
        <f>IF(OR($C27="",$B$2="",$D$2=0),0,IF(AG$3&lt;0,0,N(INDEX('CURVA PREVISION'!$A$1:$KZ$3000,$C27,10+3*MIN(AG$3,$D$2-1)))))</f>
        <v/>
      </c>
      <c r="AH27" s="125">
        <f>IF(OR($C27="",$B$2="",$D$2=0),0,IF(AH$3&lt;0,0,N(INDEX('CURVA PREVISION'!$A$1:$KZ$3000,$C27,10+3*MIN(AH$3,$D$2-1)))))</f>
        <v/>
      </c>
      <c r="AI27" s="125">
        <f>IF(OR($C27="",$B$2="",$D$2=0),0,IF(AI$3&lt;0,0,N(INDEX('CURVA PREVISION'!$A$1:$KZ$3000,$C27,10+3*MIN(AI$3,$D$2-1)))))</f>
        <v/>
      </c>
      <c r="AJ27" s="125">
        <f>IF(OR($C27="",$B$2="",$D$2=0),0,IF(AJ$3&lt;0,0,N(INDEX('CURVA PREVISION'!$A$1:$KZ$3000,$C27,10+3*MIN(AJ$3,$D$2-1)))))</f>
        <v/>
      </c>
      <c r="AK27" s="125">
        <f>IF(OR($C27="",$B$2="",$D$2=0),0,IF(AK$3&lt;0,0,N(INDEX('CURVA PREVISION'!$A$1:$KZ$3000,$C27,10+3*MIN(AK$3,$D$2-1)))))</f>
        <v/>
      </c>
      <c r="AL27" s="125">
        <f>IF(OR($C27="",$B$2="",$D$2=0),0,IF(AL$3&lt;0,0,N(INDEX('CURVA PREVISION'!$A$1:$KZ$3000,$C27,10+3*MIN(AL$3,$D$2-1)))))</f>
        <v/>
      </c>
      <c r="AM27" s="125">
        <f>IF(OR($C27="",$B$2="",$D$2=0),0,IF(AM$3&lt;0,0,N(INDEX('CURVA PREVISION'!$A$1:$KZ$3000,$C27,10+3*MIN(AM$3,$D$2-1)))))</f>
        <v/>
      </c>
      <c r="AN27" s="125">
        <f>IF(OR($C27="",$B$2="",$D$2=0),0,IF(AN$3&lt;0,0,N(INDEX('CURVA PREVISION'!$A$1:$KZ$3000,$C27,10+3*MIN(AN$3,$D$2-1)))))</f>
        <v/>
      </c>
      <c r="AO27" s="125">
        <f>IF(OR($C27="",$B$2="",$D$2=0),0,IF(AO$3&lt;0,0,N(INDEX('CURVA PREVISION'!$A$1:$KZ$3000,$C27,10+3*MIN(AO$3,$D$2-1)))))</f>
        <v/>
      </c>
      <c r="AP27" s="125">
        <f>IF(OR($C27="",$B$2="",$D$2=0),0,IF(AP$3&lt;0,0,N(INDEX('CURVA PREVISION'!$A$1:$KZ$3000,$C27,10+3*MIN(AP$3,$D$2-1)))))</f>
        <v/>
      </c>
      <c r="AQ27" s="125">
        <f>IF(OR($C27="",$B$2="",$D$2=0),0,IF(AQ$3&lt;0,0,N(INDEX('CURVA PREVISION'!$A$1:$KZ$3000,$C27,10+3*MIN(AQ$3,$D$2-1)))))</f>
        <v/>
      </c>
      <c r="AR27" s="125">
        <f>IF(OR($C27="",$B$2="",$D$2=0),0,IF(AR$3&lt;0,0,N(INDEX('CURVA PREVISION'!$A$1:$KZ$3000,$C27,10+3*MIN(AR$3,$D$2-1)))))</f>
        <v/>
      </c>
      <c r="AS27" s="125">
        <f>IF(OR($C27="",$B$2="",$D$2=0),0,IF(AS$3&lt;0,0,N(INDEX('CURVA PREVISION'!$A$1:$KZ$3000,$C27,10+3*MIN(AS$3,$D$2-1)))))</f>
        <v/>
      </c>
      <c r="AT27" s="125">
        <f>IF(OR($C27="",$B$2="",$D$2=0),0,IF(AT$3&lt;0,0,N(INDEX('CURVA PREVISION'!$A$1:$KZ$3000,$C27,10+3*MIN(AT$3,$D$2-1)))))</f>
        <v/>
      </c>
      <c r="AU27" s="125">
        <f>IF(OR($C27="",$B$2="",$D$2=0),0,IF(AU$3&lt;0,0,N(INDEX('CURVA PREVISION'!$A$1:$KZ$3000,$C27,10+3*MIN(AU$3,$D$2-1)))))</f>
        <v/>
      </c>
      <c r="AV27" s="125">
        <f>IF(OR($C27="",$B$2="",$D$2=0),0,IF(AV$3&lt;0,0,N(INDEX('CURVA PREVISION'!$A$1:$KZ$3000,$C27,10+3*MIN(AV$3,$D$2-1)))))</f>
        <v/>
      </c>
      <c r="AW27" s="125">
        <f>IF(OR($C27="",$B$2="",$D$2=0),0,IF(AW$3&lt;0,0,N(INDEX('CURVA PREVISION'!$A$1:$KZ$3000,$C27,10+3*MIN(AW$3,$D$2-1)))))</f>
        <v/>
      </c>
      <c r="AX27" s="125">
        <f>IF(OR($C27="",$B$2="",$D$2=0),0,IF(AX$3&lt;0,0,N(INDEX('CURVA PREVISION'!$A$1:$KZ$3000,$C27,10+3*MIN(AX$3,$D$2-1)))))</f>
        <v/>
      </c>
      <c r="AY27" s="125">
        <f>IF(OR($C27="",$B$2="",$D$2=0),0,IF(AY$3&lt;0,0,N(INDEX('CURVA PREVISION'!$A$1:$KZ$3000,$C27,10+3*MIN(AY$3,$D$2-1)))))</f>
        <v/>
      </c>
      <c r="AZ27" s="125">
        <f>IF(OR($C27="",$B$2="",$D$2=0),0,IF(AZ$3&lt;0,0,N(INDEX('CURVA PREVISION'!$A$1:$KZ$3000,$C27,10+3*MIN(AZ$3,$D$2-1)))))</f>
        <v/>
      </c>
      <c r="BA27" s="125">
        <f>IF(OR($C27="",$B$2="",$D$2=0),0,IF(BA$3&lt;0,0,N(INDEX('CURVA PREVISION'!$A$1:$KZ$3000,$C27,10+3*MIN(BA$3,$D$2-1)))))</f>
        <v/>
      </c>
      <c r="BB27" s="125">
        <f>IF(OR($C27="",$B$2="",$D$2=0),0,IF(BB$3&lt;0,0,N(INDEX('CURVA PREVISION'!$A$1:$KZ$3000,$C27,10+3*MIN(BB$3,$D$2-1)))))</f>
        <v/>
      </c>
      <c r="BC27" s="125">
        <f>IF(OR($C27="",$B$2="",$D$2=0),0,IF(BC$3&lt;0,0,N(INDEX('CURVA PREVISION'!$A$1:$KZ$3000,$C27,10+3*MIN(BC$3,$D$2-1)))))</f>
        <v/>
      </c>
      <c r="BD27" s="125">
        <f>IF(OR($C27="",$B$2="",$D$2=0),0,IF(BD$3&lt;0,0,N(INDEX('CURVA PREVISION'!$A$1:$KZ$3000,$C27,10+3*MIN(BD$3,$D$2-1)))))</f>
        <v/>
      </c>
      <c r="BE27" s="125">
        <f>IF(OR($C27="",$B$2="",$D$2=0),0,IF(BE$3&lt;0,0,N(INDEX('CURVA PREVISION'!$A$1:$KZ$3000,$C27,10+3*MIN(BE$3,$D$2-1)))))</f>
        <v/>
      </c>
      <c r="BF27" s="125">
        <f>IF(OR($C27="",$B$2="",$D$2=0),0,IF(BF$3&lt;0,0,N(INDEX('CURVA PREVISION'!$A$1:$KZ$3000,$C27,10+3*MIN(BF$3,$D$2-1)))))</f>
        <v/>
      </c>
      <c r="BG27" s="125">
        <f>IF(OR($C27="",$B$2="",$D$2=0),0,IF(BG$3&lt;0,0,N(INDEX('CURVA PREVISION'!$A$1:$KZ$3000,$C27,10+3*MIN(BG$3,$D$2-1)))))</f>
        <v/>
      </c>
      <c r="BH27" s="125">
        <f>IF(OR($C27="",$B$2="",$D$2=0),0,IF(BH$3&lt;0,0,N(INDEX('CURVA PREVISION'!$A$1:$KZ$3000,$C27,10+3*MIN(BH$3,$D$2-1)))))</f>
        <v/>
      </c>
      <c r="BI27" s="125">
        <f>IF(OR($C27="",$B$2="",$D$2=0),0,IF(BI$3&lt;0,0,N(INDEX('CURVA PREVISION'!$A$1:$KZ$3000,$C27,10+3*MIN(BI$3,$D$2-1)))))</f>
        <v/>
      </c>
      <c r="BJ27" s="125">
        <f>IF(OR($C27="",$B$2="",$D$2=0),0,IF(BJ$3&lt;0,0,N(INDEX('CURVA PREVISION'!$A$1:$KZ$3000,$C27,10+3*MIN(BJ$3,$D$2-1)))))</f>
        <v/>
      </c>
      <c r="BK27" s="125">
        <f>IF(OR($C27="",$B$2="",$D$2=0),0,IF(BK$3&lt;0,0,N(INDEX('CURVA PREVISION'!$A$1:$KZ$3000,$C27,10+3*MIN(BK$3,$D$2-1)))))</f>
        <v/>
      </c>
      <c r="BL27" s="125">
        <f>IF(OR($C27="",$B$2="",$D$2=0),0,IF(BL$3&lt;0,0,N(INDEX('CURVA PREVISION'!$A$1:$KZ$3000,$C27,10+3*MIN(BL$3,$D$2-1)))))</f>
        <v/>
      </c>
      <c r="BM27" s="125">
        <f>IF(OR($C27="",$B$2="",$D$2=0),0,IF(BM$3&lt;0,0,N(INDEX('CURVA PREVISION'!$A$1:$KZ$3000,$C27,10+3*MIN(BM$3,$D$2-1)))))</f>
        <v/>
      </c>
      <c r="BN27" s="125">
        <f>IF(OR($C27="",$B$2="",$D$2=0),0,IF(BN$3&lt;0,0,N(INDEX('CURVA PREVISION'!$A$1:$KZ$3000,$C27,10+3*MIN(BN$3,$D$2-1)))))</f>
        <v/>
      </c>
      <c r="BO27" s="125">
        <f>IF(OR($C27="",$B$2="",$D$2=0),0,IF(BO$3&lt;0,0,N(INDEX('CURVA PREVISION'!$A$1:$KZ$3000,$C27,10+3*MIN(BO$3,$D$2-1)))))</f>
        <v/>
      </c>
      <c r="BP27" s="125">
        <f>IF(OR($C27="",$B$2="",$D$2=0),0,IF(BP$3&lt;0,0,N(INDEX('CURVA PREVISION'!$A$1:$KZ$3000,$C27,10+3*MIN(BP$3,$D$2-1)))))</f>
        <v/>
      </c>
      <c r="BQ27" s="125">
        <f>IF(OR($C27="",$B$2="",$D$2=0),0,IF(BQ$3&lt;0,0,N(INDEX('CURVA PREVISION'!$A$1:$KZ$3000,$C27,10+3*MIN(BQ$3,$D$2-1)))))</f>
        <v/>
      </c>
      <c r="BR27" s="125">
        <f>IF(OR($C27="",$B$2="",$D$2=0),0,IF(BR$3&lt;0,0,N(INDEX('CURVA PREVISION'!$A$1:$KZ$3000,$C27,10+3*MIN(BR$3,$D$2-1)))))</f>
        <v/>
      </c>
      <c r="BS27" s="125">
        <f>IF(OR($C27="",$B$2="",$D$2=0),0,IF(BS$3&lt;0,0,N(INDEX('CURVA PREVISION'!$A$1:$KZ$3000,$C27,10+3*MIN(BS$3,$D$2-1)))))</f>
        <v/>
      </c>
      <c r="BT27" s="125">
        <f>IF(OR($C27="",$B$2="",$D$2=0),0,IF(BT$3&lt;0,0,N(INDEX('CURVA PREVISION'!$A$1:$KZ$3000,$C27,10+3*MIN(BT$3,$D$2-1)))))</f>
        <v/>
      </c>
      <c r="BU27" s="125">
        <f>IF(OR($C27="",$B$2="",$D$2=0),0,IF(BU$3&lt;0,0,N(INDEX('CURVA PREVISION'!$A$1:$KZ$3000,$C27,10+3*MIN(BU$3,$D$2-1)))))</f>
        <v/>
      </c>
      <c r="BV27" s="125">
        <f>IF(OR($C27="",$B$2="",$D$2=0),0,IF(BV$3&lt;0,0,N(INDEX('CURVA PREVISION'!$A$1:$KZ$3000,$C27,10+3*MIN(BV$3,$D$2-1)))))</f>
        <v/>
      </c>
      <c r="BW27" s="125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5">
        <f>IF(OR($C28="",$B$2="",$D$2=0),0,IF(D$3&lt;0,0,N(INDEX('CURVA PREVISION'!$A$1:$KZ$3000,$C28,10+3*MIN(D$3,$D$2-1)))))</f>
        <v/>
      </c>
      <c r="E28" s="125">
        <f>IF(OR($C28="",$B$2="",$D$2=0),0,IF(E$3&lt;0,0,N(INDEX('CURVA PREVISION'!$A$1:$KZ$3000,$C28,10+3*MIN(E$3,$D$2-1)))))</f>
        <v/>
      </c>
      <c r="F28" s="125">
        <f>IF(OR($C28="",$B$2="",$D$2=0),0,IF(F$3&lt;0,0,N(INDEX('CURVA PREVISION'!$A$1:$KZ$3000,$C28,10+3*MIN(F$3,$D$2-1)))))</f>
        <v/>
      </c>
      <c r="G28" s="125">
        <f>IF(OR($C28="",$B$2="",$D$2=0),0,IF(G$3&lt;0,0,N(INDEX('CURVA PREVISION'!$A$1:$KZ$3000,$C28,10+3*MIN(G$3,$D$2-1)))))</f>
        <v/>
      </c>
      <c r="H28" s="125">
        <f>IF(OR($C28="",$B$2="",$D$2=0),0,IF(H$3&lt;0,0,N(INDEX('CURVA PREVISION'!$A$1:$KZ$3000,$C28,10+3*MIN(H$3,$D$2-1)))))</f>
        <v/>
      </c>
      <c r="I28" s="125">
        <f>IF(OR($C28="",$B$2="",$D$2=0),0,IF(I$3&lt;0,0,N(INDEX('CURVA PREVISION'!$A$1:$KZ$3000,$C28,10+3*MIN(I$3,$D$2-1)))))</f>
        <v/>
      </c>
      <c r="J28" s="125">
        <f>IF(OR($C28="",$B$2="",$D$2=0),0,IF(J$3&lt;0,0,N(INDEX('CURVA PREVISION'!$A$1:$KZ$3000,$C28,10+3*MIN(J$3,$D$2-1)))))</f>
        <v/>
      </c>
      <c r="K28" s="125">
        <f>IF(OR($C28="",$B$2="",$D$2=0),0,IF(K$3&lt;0,0,N(INDEX('CURVA PREVISION'!$A$1:$KZ$3000,$C28,10+3*MIN(K$3,$D$2-1)))))</f>
        <v/>
      </c>
      <c r="L28" s="125">
        <f>IF(OR($C28="",$B$2="",$D$2=0),0,IF(L$3&lt;0,0,N(INDEX('CURVA PREVISION'!$A$1:$KZ$3000,$C28,10+3*MIN(L$3,$D$2-1)))))</f>
        <v/>
      </c>
      <c r="M28" s="125">
        <f>IF(OR($C28="",$B$2="",$D$2=0),0,IF(M$3&lt;0,0,N(INDEX('CURVA PREVISION'!$A$1:$KZ$3000,$C28,10+3*MIN(M$3,$D$2-1)))))</f>
        <v/>
      </c>
      <c r="N28" s="125">
        <f>IF(OR($C28="",$B$2="",$D$2=0),0,IF(N$3&lt;0,0,N(INDEX('CURVA PREVISION'!$A$1:$KZ$3000,$C28,10+3*MIN(N$3,$D$2-1)))))</f>
        <v/>
      </c>
      <c r="O28" s="125">
        <f>IF(OR($C28="",$B$2="",$D$2=0),0,IF(O$3&lt;0,0,N(INDEX('CURVA PREVISION'!$A$1:$KZ$3000,$C28,10+3*MIN(O$3,$D$2-1)))))</f>
        <v/>
      </c>
      <c r="P28" s="125">
        <f>IF(OR($C28="",$B$2="",$D$2=0),0,IF(P$3&lt;0,0,N(INDEX('CURVA PREVISION'!$A$1:$KZ$3000,$C28,10+3*MIN(P$3,$D$2-1)))))</f>
        <v/>
      </c>
      <c r="Q28" s="125">
        <f>IF(OR($C28="",$B$2="",$D$2=0),0,IF(Q$3&lt;0,0,N(INDEX('CURVA PREVISION'!$A$1:$KZ$3000,$C28,10+3*MIN(Q$3,$D$2-1)))))</f>
        <v/>
      </c>
      <c r="R28" s="125">
        <f>IF(OR($C28="",$B$2="",$D$2=0),0,IF(R$3&lt;0,0,N(INDEX('CURVA PREVISION'!$A$1:$KZ$3000,$C28,10+3*MIN(R$3,$D$2-1)))))</f>
        <v/>
      </c>
      <c r="S28" s="125">
        <f>IF(OR($C28="",$B$2="",$D$2=0),0,IF(S$3&lt;0,0,N(INDEX('CURVA PREVISION'!$A$1:$KZ$3000,$C28,10+3*MIN(S$3,$D$2-1)))))</f>
        <v/>
      </c>
      <c r="T28" s="125">
        <f>IF(OR($C28="",$B$2="",$D$2=0),0,IF(T$3&lt;0,0,N(INDEX('CURVA PREVISION'!$A$1:$KZ$3000,$C28,10+3*MIN(T$3,$D$2-1)))))</f>
        <v/>
      </c>
      <c r="U28" s="125">
        <f>IF(OR($C28="",$B$2="",$D$2=0),0,IF(U$3&lt;0,0,N(INDEX('CURVA PREVISION'!$A$1:$KZ$3000,$C28,10+3*MIN(U$3,$D$2-1)))))</f>
        <v/>
      </c>
      <c r="V28" s="125">
        <f>IF(OR($C28="",$B$2="",$D$2=0),0,IF(V$3&lt;0,0,N(INDEX('CURVA PREVISION'!$A$1:$KZ$3000,$C28,10+3*MIN(V$3,$D$2-1)))))</f>
        <v/>
      </c>
      <c r="W28" s="125">
        <f>IF(OR($C28="",$B$2="",$D$2=0),0,IF(W$3&lt;0,0,N(INDEX('CURVA PREVISION'!$A$1:$KZ$3000,$C28,10+3*MIN(W$3,$D$2-1)))))</f>
        <v/>
      </c>
      <c r="X28" s="125">
        <f>IF(OR($C28="",$B$2="",$D$2=0),0,IF(X$3&lt;0,0,N(INDEX('CURVA PREVISION'!$A$1:$KZ$3000,$C28,10+3*MIN(X$3,$D$2-1)))))</f>
        <v/>
      </c>
      <c r="Y28" s="125">
        <f>IF(OR($C28="",$B$2="",$D$2=0),0,IF(Y$3&lt;0,0,N(INDEX('CURVA PREVISION'!$A$1:$KZ$3000,$C28,10+3*MIN(Y$3,$D$2-1)))))</f>
        <v/>
      </c>
      <c r="Z28" s="125">
        <f>IF(OR($C28="",$B$2="",$D$2=0),0,IF(Z$3&lt;0,0,N(INDEX('CURVA PREVISION'!$A$1:$KZ$3000,$C28,10+3*MIN(Z$3,$D$2-1)))))</f>
        <v/>
      </c>
      <c r="AA28" s="125">
        <f>IF(OR($C28="",$B$2="",$D$2=0),0,IF(AA$3&lt;0,0,N(INDEX('CURVA PREVISION'!$A$1:$KZ$3000,$C28,10+3*MIN(AA$3,$D$2-1)))))</f>
        <v/>
      </c>
      <c r="AB28" s="125">
        <f>IF(OR($C28="",$B$2="",$D$2=0),0,IF(AB$3&lt;0,0,N(INDEX('CURVA PREVISION'!$A$1:$KZ$3000,$C28,10+3*MIN(AB$3,$D$2-1)))))</f>
        <v/>
      </c>
      <c r="AC28" s="125">
        <f>IF(OR($C28="",$B$2="",$D$2=0),0,IF(AC$3&lt;0,0,N(INDEX('CURVA PREVISION'!$A$1:$KZ$3000,$C28,10+3*MIN(AC$3,$D$2-1)))))</f>
        <v/>
      </c>
      <c r="AD28" s="125">
        <f>IF(OR($C28="",$B$2="",$D$2=0),0,IF(AD$3&lt;0,0,N(INDEX('CURVA PREVISION'!$A$1:$KZ$3000,$C28,10+3*MIN(AD$3,$D$2-1)))))</f>
        <v/>
      </c>
      <c r="AE28" s="125">
        <f>IF(OR($C28="",$B$2="",$D$2=0),0,IF(AE$3&lt;0,0,N(INDEX('CURVA PREVISION'!$A$1:$KZ$3000,$C28,10+3*MIN(AE$3,$D$2-1)))))</f>
        <v/>
      </c>
      <c r="AF28" s="125">
        <f>IF(OR($C28="",$B$2="",$D$2=0),0,IF(AF$3&lt;0,0,N(INDEX('CURVA PREVISION'!$A$1:$KZ$3000,$C28,10+3*MIN(AF$3,$D$2-1)))))</f>
        <v/>
      </c>
      <c r="AG28" s="125">
        <f>IF(OR($C28="",$B$2="",$D$2=0),0,IF(AG$3&lt;0,0,N(INDEX('CURVA PREVISION'!$A$1:$KZ$3000,$C28,10+3*MIN(AG$3,$D$2-1)))))</f>
        <v/>
      </c>
      <c r="AH28" s="125">
        <f>IF(OR($C28="",$B$2="",$D$2=0),0,IF(AH$3&lt;0,0,N(INDEX('CURVA PREVISION'!$A$1:$KZ$3000,$C28,10+3*MIN(AH$3,$D$2-1)))))</f>
        <v/>
      </c>
      <c r="AI28" s="125">
        <f>IF(OR($C28="",$B$2="",$D$2=0),0,IF(AI$3&lt;0,0,N(INDEX('CURVA PREVISION'!$A$1:$KZ$3000,$C28,10+3*MIN(AI$3,$D$2-1)))))</f>
        <v/>
      </c>
      <c r="AJ28" s="125">
        <f>IF(OR($C28="",$B$2="",$D$2=0),0,IF(AJ$3&lt;0,0,N(INDEX('CURVA PREVISION'!$A$1:$KZ$3000,$C28,10+3*MIN(AJ$3,$D$2-1)))))</f>
        <v/>
      </c>
      <c r="AK28" s="125">
        <f>IF(OR($C28="",$B$2="",$D$2=0),0,IF(AK$3&lt;0,0,N(INDEX('CURVA PREVISION'!$A$1:$KZ$3000,$C28,10+3*MIN(AK$3,$D$2-1)))))</f>
        <v/>
      </c>
      <c r="AL28" s="125">
        <f>IF(OR($C28="",$B$2="",$D$2=0),0,IF(AL$3&lt;0,0,N(INDEX('CURVA PREVISION'!$A$1:$KZ$3000,$C28,10+3*MIN(AL$3,$D$2-1)))))</f>
        <v/>
      </c>
      <c r="AM28" s="125">
        <f>IF(OR($C28="",$B$2="",$D$2=0),0,IF(AM$3&lt;0,0,N(INDEX('CURVA PREVISION'!$A$1:$KZ$3000,$C28,10+3*MIN(AM$3,$D$2-1)))))</f>
        <v/>
      </c>
      <c r="AN28" s="125">
        <f>IF(OR($C28="",$B$2="",$D$2=0),0,IF(AN$3&lt;0,0,N(INDEX('CURVA PREVISION'!$A$1:$KZ$3000,$C28,10+3*MIN(AN$3,$D$2-1)))))</f>
        <v/>
      </c>
      <c r="AO28" s="125">
        <f>IF(OR($C28="",$B$2="",$D$2=0),0,IF(AO$3&lt;0,0,N(INDEX('CURVA PREVISION'!$A$1:$KZ$3000,$C28,10+3*MIN(AO$3,$D$2-1)))))</f>
        <v/>
      </c>
      <c r="AP28" s="125">
        <f>IF(OR($C28="",$B$2="",$D$2=0),0,IF(AP$3&lt;0,0,N(INDEX('CURVA PREVISION'!$A$1:$KZ$3000,$C28,10+3*MIN(AP$3,$D$2-1)))))</f>
        <v/>
      </c>
      <c r="AQ28" s="125">
        <f>IF(OR($C28="",$B$2="",$D$2=0),0,IF(AQ$3&lt;0,0,N(INDEX('CURVA PREVISION'!$A$1:$KZ$3000,$C28,10+3*MIN(AQ$3,$D$2-1)))))</f>
        <v/>
      </c>
      <c r="AR28" s="125">
        <f>IF(OR($C28="",$B$2="",$D$2=0),0,IF(AR$3&lt;0,0,N(INDEX('CURVA PREVISION'!$A$1:$KZ$3000,$C28,10+3*MIN(AR$3,$D$2-1)))))</f>
        <v/>
      </c>
      <c r="AS28" s="125">
        <f>IF(OR($C28="",$B$2="",$D$2=0),0,IF(AS$3&lt;0,0,N(INDEX('CURVA PREVISION'!$A$1:$KZ$3000,$C28,10+3*MIN(AS$3,$D$2-1)))))</f>
        <v/>
      </c>
      <c r="AT28" s="125">
        <f>IF(OR($C28="",$B$2="",$D$2=0),0,IF(AT$3&lt;0,0,N(INDEX('CURVA PREVISION'!$A$1:$KZ$3000,$C28,10+3*MIN(AT$3,$D$2-1)))))</f>
        <v/>
      </c>
      <c r="AU28" s="125">
        <f>IF(OR($C28="",$B$2="",$D$2=0),0,IF(AU$3&lt;0,0,N(INDEX('CURVA PREVISION'!$A$1:$KZ$3000,$C28,10+3*MIN(AU$3,$D$2-1)))))</f>
        <v/>
      </c>
      <c r="AV28" s="125">
        <f>IF(OR($C28="",$B$2="",$D$2=0),0,IF(AV$3&lt;0,0,N(INDEX('CURVA PREVISION'!$A$1:$KZ$3000,$C28,10+3*MIN(AV$3,$D$2-1)))))</f>
        <v/>
      </c>
      <c r="AW28" s="125">
        <f>IF(OR($C28="",$B$2="",$D$2=0),0,IF(AW$3&lt;0,0,N(INDEX('CURVA PREVISION'!$A$1:$KZ$3000,$C28,10+3*MIN(AW$3,$D$2-1)))))</f>
        <v/>
      </c>
      <c r="AX28" s="125">
        <f>IF(OR($C28="",$B$2="",$D$2=0),0,IF(AX$3&lt;0,0,N(INDEX('CURVA PREVISION'!$A$1:$KZ$3000,$C28,10+3*MIN(AX$3,$D$2-1)))))</f>
        <v/>
      </c>
      <c r="AY28" s="125">
        <f>IF(OR($C28="",$B$2="",$D$2=0),0,IF(AY$3&lt;0,0,N(INDEX('CURVA PREVISION'!$A$1:$KZ$3000,$C28,10+3*MIN(AY$3,$D$2-1)))))</f>
        <v/>
      </c>
      <c r="AZ28" s="125">
        <f>IF(OR($C28="",$B$2="",$D$2=0),0,IF(AZ$3&lt;0,0,N(INDEX('CURVA PREVISION'!$A$1:$KZ$3000,$C28,10+3*MIN(AZ$3,$D$2-1)))))</f>
        <v/>
      </c>
      <c r="BA28" s="125">
        <f>IF(OR($C28="",$B$2="",$D$2=0),0,IF(BA$3&lt;0,0,N(INDEX('CURVA PREVISION'!$A$1:$KZ$3000,$C28,10+3*MIN(BA$3,$D$2-1)))))</f>
        <v/>
      </c>
      <c r="BB28" s="125">
        <f>IF(OR($C28="",$B$2="",$D$2=0),0,IF(BB$3&lt;0,0,N(INDEX('CURVA PREVISION'!$A$1:$KZ$3000,$C28,10+3*MIN(BB$3,$D$2-1)))))</f>
        <v/>
      </c>
      <c r="BC28" s="125">
        <f>IF(OR($C28="",$B$2="",$D$2=0),0,IF(BC$3&lt;0,0,N(INDEX('CURVA PREVISION'!$A$1:$KZ$3000,$C28,10+3*MIN(BC$3,$D$2-1)))))</f>
        <v/>
      </c>
      <c r="BD28" s="125">
        <f>IF(OR($C28="",$B$2="",$D$2=0),0,IF(BD$3&lt;0,0,N(INDEX('CURVA PREVISION'!$A$1:$KZ$3000,$C28,10+3*MIN(BD$3,$D$2-1)))))</f>
        <v/>
      </c>
      <c r="BE28" s="125">
        <f>IF(OR($C28="",$B$2="",$D$2=0),0,IF(BE$3&lt;0,0,N(INDEX('CURVA PREVISION'!$A$1:$KZ$3000,$C28,10+3*MIN(BE$3,$D$2-1)))))</f>
        <v/>
      </c>
      <c r="BF28" s="125">
        <f>IF(OR($C28="",$B$2="",$D$2=0),0,IF(BF$3&lt;0,0,N(INDEX('CURVA PREVISION'!$A$1:$KZ$3000,$C28,10+3*MIN(BF$3,$D$2-1)))))</f>
        <v/>
      </c>
      <c r="BG28" s="125">
        <f>IF(OR($C28="",$B$2="",$D$2=0),0,IF(BG$3&lt;0,0,N(INDEX('CURVA PREVISION'!$A$1:$KZ$3000,$C28,10+3*MIN(BG$3,$D$2-1)))))</f>
        <v/>
      </c>
      <c r="BH28" s="125">
        <f>IF(OR($C28="",$B$2="",$D$2=0),0,IF(BH$3&lt;0,0,N(INDEX('CURVA PREVISION'!$A$1:$KZ$3000,$C28,10+3*MIN(BH$3,$D$2-1)))))</f>
        <v/>
      </c>
      <c r="BI28" s="125">
        <f>IF(OR($C28="",$B$2="",$D$2=0),0,IF(BI$3&lt;0,0,N(INDEX('CURVA PREVISION'!$A$1:$KZ$3000,$C28,10+3*MIN(BI$3,$D$2-1)))))</f>
        <v/>
      </c>
      <c r="BJ28" s="125">
        <f>IF(OR($C28="",$B$2="",$D$2=0),0,IF(BJ$3&lt;0,0,N(INDEX('CURVA PREVISION'!$A$1:$KZ$3000,$C28,10+3*MIN(BJ$3,$D$2-1)))))</f>
        <v/>
      </c>
      <c r="BK28" s="125">
        <f>IF(OR($C28="",$B$2="",$D$2=0),0,IF(BK$3&lt;0,0,N(INDEX('CURVA PREVISION'!$A$1:$KZ$3000,$C28,10+3*MIN(BK$3,$D$2-1)))))</f>
        <v/>
      </c>
      <c r="BL28" s="125">
        <f>IF(OR($C28="",$B$2="",$D$2=0),0,IF(BL$3&lt;0,0,N(INDEX('CURVA PREVISION'!$A$1:$KZ$3000,$C28,10+3*MIN(BL$3,$D$2-1)))))</f>
        <v/>
      </c>
      <c r="BM28" s="125">
        <f>IF(OR($C28="",$B$2="",$D$2=0),0,IF(BM$3&lt;0,0,N(INDEX('CURVA PREVISION'!$A$1:$KZ$3000,$C28,10+3*MIN(BM$3,$D$2-1)))))</f>
        <v/>
      </c>
      <c r="BN28" s="125">
        <f>IF(OR($C28="",$B$2="",$D$2=0),0,IF(BN$3&lt;0,0,N(INDEX('CURVA PREVISION'!$A$1:$KZ$3000,$C28,10+3*MIN(BN$3,$D$2-1)))))</f>
        <v/>
      </c>
      <c r="BO28" s="125">
        <f>IF(OR($C28="",$B$2="",$D$2=0),0,IF(BO$3&lt;0,0,N(INDEX('CURVA PREVISION'!$A$1:$KZ$3000,$C28,10+3*MIN(BO$3,$D$2-1)))))</f>
        <v/>
      </c>
      <c r="BP28" s="125">
        <f>IF(OR($C28="",$B$2="",$D$2=0),0,IF(BP$3&lt;0,0,N(INDEX('CURVA PREVISION'!$A$1:$KZ$3000,$C28,10+3*MIN(BP$3,$D$2-1)))))</f>
        <v/>
      </c>
      <c r="BQ28" s="125">
        <f>IF(OR($C28="",$B$2="",$D$2=0),0,IF(BQ$3&lt;0,0,N(INDEX('CURVA PREVISION'!$A$1:$KZ$3000,$C28,10+3*MIN(BQ$3,$D$2-1)))))</f>
        <v/>
      </c>
      <c r="BR28" s="125">
        <f>IF(OR($C28="",$B$2="",$D$2=0),0,IF(BR$3&lt;0,0,N(INDEX('CURVA PREVISION'!$A$1:$KZ$3000,$C28,10+3*MIN(BR$3,$D$2-1)))))</f>
        <v/>
      </c>
      <c r="BS28" s="125">
        <f>IF(OR($C28="",$B$2="",$D$2=0),0,IF(BS$3&lt;0,0,N(INDEX('CURVA PREVISION'!$A$1:$KZ$3000,$C28,10+3*MIN(BS$3,$D$2-1)))))</f>
        <v/>
      </c>
      <c r="BT28" s="125">
        <f>IF(OR($C28="",$B$2="",$D$2=0),0,IF(BT$3&lt;0,0,N(INDEX('CURVA PREVISION'!$A$1:$KZ$3000,$C28,10+3*MIN(BT$3,$D$2-1)))))</f>
        <v/>
      </c>
      <c r="BU28" s="125">
        <f>IF(OR($C28="",$B$2="",$D$2=0),0,IF(BU$3&lt;0,0,N(INDEX('CURVA PREVISION'!$A$1:$KZ$3000,$C28,10+3*MIN(BU$3,$D$2-1)))))</f>
        <v/>
      </c>
      <c r="BV28" s="125">
        <f>IF(OR($C28="",$B$2="",$D$2=0),0,IF(BV$3&lt;0,0,N(INDEX('CURVA PREVISION'!$A$1:$KZ$3000,$C28,10+3*MIN(BV$3,$D$2-1)))))</f>
        <v/>
      </c>
      <c r="BW28" s="125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5">
        <f>IF(OR($C29="",$B$2="",$D$2=0),0,IF(D$3&lt;0,0,N(INDEX('CURVA PREVISION'!$A$1:$KZ$3000,$C29,10+3*MIN(D$3,$D$2-1)))))</f>
        <v/>
      </c>
      <c r="E29" s="125">
        <f>IF(OR($C29="",$B$2="",$D$2=0),0,IF(E$3&lt;0,0,N(INDEX('CURVA PREVISION'!$A$1:$KZ$3000,$C29,10+3*MIN(E$3,$D$2-1)))))</f>
        <v/>
      </c>
      <c r="F29" s="125">
        <f>IF(OR($C29="",$B$2="",$D$2=0),0,IF(F$3&lt;0,0,N(INDEX('CURVA PREVISION'!$A$1:$KZ$3000,$C29,10+3*MIN(F$3,$D$2-1)))))</f>
        <v/>
      </c>
      <c r="G29" s="125">
        <f>IF(OR($C29="",$B$2="",$D$2=0),0,IF(G$3&lt;0,0,N(INDEX('CURVA PREVISION'!$A$1:$KZ$3000,$C29,10+3*MIN(G$3,$D$2-1)))))</f>
        <v/>
      </c>
      <c r="H29" s="125">
        <f>IF(OR($C29="",$B$2="",$D$2=0),0,IF(H$3&lt;0,0,N(INDEX('CURVA PREVISION'!$A$1:$KZ$3000,$C29,10+3*MIN(H$3,$D$2-1)))))</f>
        <v/>
      </c>
      <c r="I29" s="125">
        <f>IF(OR($C29="",$B$2="",$D$2=0),0,IF(I$3&lt;0,0,N(INDEX('CURVA PREVISION'!$A$1:$KZ$3000,$C29,10+3*MIN(I$3,$D$2-1)))))</f>
        <v/>
      </c>
      <c r="J29" s="125">
        <f>IF(OR($C29="",$B$2="",$D$2=0),0,IF(J$3&lt;0,0,N(INDEX('CURVA PREVISION'!$A$1:$KZ$3000,$C29,10+3*MIN(J$3,$D$2-1)))))</f>
        <v/>
      </c>
      <c r="K29" s="125">
        <f>IF(OR($C29="",$B$2="",$D$2=0),0,IF(K$3&lt;0,0,N(INDEX('CURVA PREVISION'!$A$1:$KZ$3000,$C29,10+3*MIN(K$3,$D$2-1)))))</f>
        <v/>
      </c>
      <c r="L29" s="125">
        <f>IF(OR($C29="",$B$2="",$D$2=0),0,IF(L$3&lt;0,0,N(INDEX('CURVA PREVISION'!$A$1:$KZ$3000,$C29,10+3*MIN(L$3,$D$2-1)))))</f>
        <v/>
      </c>
      <c r="M29" s="125">
        <f>IF(OR($C29="",$B$2="",$D$2=0),0,IF(M$3&lt;0,0,N(INDEX('CURVA PREVISION'!$A$1:$KZ$3000,$C29,10+3*MIN(M$3,$D$2-1)))))</f>
        <v/>
      </c>
      <c r="N29" s="125">
        <f>IF(OR($C29="",$B$2="",$D$2=0),0,IF(N$3&lt;0,0,N(INDEX('CURVA PREVISION'!$A$1:$KZ$3000,$C29,10+3*MIN(N$3,$D$2-1)))))</f>
        <v/>
      </c>
      <c r="O29" s="125">
        <f>IF(OR($C29="",$B$2="",$D$2=0),0,IF(O$3&lt;0,0,N(INDEX('CURVA PREVISION'!$A$1:$KZ$3000,$C29,10+3*MIN(O$3,$D$2-1)))))</f>
        <v/>
      </c>
      <c r="P29" s="125">
        <f>IF(OR($C29="",$B$2="",$D$2=0),0,IF(P$3&lt;0,0,N(INDEX('CURVA PREVISION'!$A$1:$KZ$3000,$C29,10+3*MIN(P$3,$D$2-1)))))</f>
        <v/>
      </c>
      <c r="Q29" s="125">
        <f>IF(OR($C29="",$B$2="",$D$2=0),0,IF(Q$3&lt;0,0,N(INDEX('CURVA PREVISION'!$A$1:$KZ$3000,$C29,10+3*MIN(Q$3,$D$2-1)))))</f>
        <v/>
      </c>
      <c r="R29" s="125">
        <f>IF(OR($C29="",$B$2="",$D$2=0),0,IF(R$3&lt;0,0,N(INDEX('CURVA PREVISION'!$A$1:$KZ$3000,$C29,10+3*MIN(R$3,$D$2-1)))))</f>
        <v/>
      </c>
      <c r="S29" s="125">
        <f>IF(OR($C29="",$B$2="",$D$2=0),0,IF(S$3&lt;0,0,N(INDEX('CURVA PREVISION'!$A$1:$KZ$3000,$C29,10+3*MIN(S$3,$D$2-1)))))</f>
        <v/>
      </c>
      <c r="T29" s="125">
        <f>IF(OR($C29="",$B$2="",$D$2=0),0,IF(T$3&lt;0,0,N(INDEX('CURVA PREVISION'!$A$1:$KZ$3000,$C29,10+3*MIN(T$3,$D$2-1)))))</f>
        <v/>
      </c>
      <c r="U29" s="125">
        <f>IF(OR($C29="",$B$2="",$D$2=0),0,IF(U$3&lt;0,0,N(INDEX('CURVA PREVISION'!$A$1:$KZ$3000,$C29,10+3*MIN(U$3,$D$2-1)))))</f>
        <v/>
      </c>
      <c r="V29" s="125">
        <f>IF(OR($C29="",$B$2="",$D$2=0),0,IF(V$3&lt;0,0,N(INDEX('CURVA PREVISION'!$A$1:$KZ$3000,$C29,10+3*MIN(V$3,$D$2-1)))))</f>
        <v/>
      </c>
      <c r="W29" s="125">
        <f>IF(OR($C29="",$B$2="",$D$2=0),0,IF(W$3&lt;0,0,N(INDEX('CURVA PREVISION'!$A$1:$KZ$3000,$C29,10+3*MIN(W$3,$D$2-1)))))</f>
        <v/>
      </c>
      <c r="X29" s="125">
        <f>IF(OR($C29="",$B$2="",$D$2=0),0,IF(X$3&lt;0,0,N(INDEX('CURVA PREVISION'!$A$1:$KZ$3000,$C29,10+3*MIN(X$3,$D$2-1)))))</f>
        <v/>
      </c>
      <c r="Y29" s="125">
        <f>IF(OR($C29="",$B$2="",$D$2=0),0,IF(Y$3&lt;0,0,N(INDEX('CURVA PREVISION'!$A$1:$KZ$3000,$C29,10+3*MIN(Y$3,$D$2-1)))))</f>
        <v/>
      </c>
      <c r="Z29" s="125">
        <f>IF(OR($C29="",$B$2="",$D$2=0),0,IF(Z$3&lt;0,0,N(INDEX('CURVA PREVISION'!$A$1:$KZ$3000,$C29,10+3*MIN(Z$3,$D$2-1)))))</f>
        <v/>
      </c>
      <c r="AA29" s="125">
        <f>IF(OR($C29="",$B$2="",$D$2=0),0,IF(AA$3&lt;0,0,N(INDEX('CURVA PREVISION'!$A$1:$KZ$3000,$C29,10+3*MIN(AA$3,$D$2-1)))))</f>
        <v/>
      </c>
      <c r="AB29" s="125">
        <f>IF(OR($C29="",$B$2="",$D$2=0),0,IF(AB$3&lt;0,0,N(INDEX('CURVA PREVISION'!$A$1:$KZ$3000,$C29,10+3*MIN(AB$3,$D$2-1)))))</f>
        <v/>
      </c>
      <c r="AC29" s="125">
        <f>IF(OR($C29="",$B$2="",$D$2=0),0,IF(AC$3&lt;0,0,N(INDEX('CURVA PREVISION'!$A$1:$KZ$3000,$C29,10+3*MIN(AC$3,$D$2-1)))))</f>
        <v/>
      </c>
      <c r="AD29" s="125">
        <f>IF(OR($C29="",$B$2="",$D$2=0),0,IF(AD$3&lt;0,0,N(INDEX('CURVA PREVISION'!$A$1:$KZ$3000,$C29,10+3*MIN(AD$3,$D$2-1)))))</f>
        <v/>
      </c>
      <c r="AE29" s="125">
        <f>IF(OR($C29="",$B$2="",$D$2=0),0,IF(AE$3&lt;0,0,N(INDEX('CURVA PREVISION'!$A$1:$KZ$3000,$C29,10+3*MIN(AE$3,$D$2-1)))))</f>
        <v/>
      </c>
      <c r="AF29" s="125">
        <f>IF(OR($C29="",$B$2="",$D$2=0),0,IF(AF$3&lt;0,0,N(INDEX('CURVA PREVISION'!$A$1:$KZ$3000,$C29,10+3*MIN(AF$3,$D$2-1)))))</f>
        <v/>
      </c>
      <c r="AG29" s="125">
        <f>IF(OR($C29="",$B$2="",$D$2=0),0,IF(AG$3&lt;0,0,N(INDEX('CURVA PREVISION'!$A$1:$KZ$3000,$C29,10+3*MIN(AG$3,$D$2-1)))))</f>
        <v/>
      </c>
      <c r="AH29" s="125">
        <f>IF(OR($C29="",$B$2="",$D$2=0),0,IF(AH$3&lt;0,0,N(INDEX('CURVA PREVISION'!$A$1:$KZ$3000,$C29,10+3*MIN(AH$3,$D$2-1)))))</f>
        <v/>
      </c>
      <c r="AI29" s="125">
        <f>IF(OR($C29="",$B$2="",$D$2=0),0,IF(AI$3&lt;0,0,N(INDEX('CURVA PREVISION'!$A$1:$KZ$3000,$C29,10+3*MIN(AI$3,$D$2-1)))))</f>
        <v/>
      </c>
      <c r="AJ29" s="125">
        <f>IF(OR($C29="",$B$2="",$D$2=0),0,IF(AJ$3&lt;0,0,N(INDEX('CURVA PREVISION'!$A$1:$KZ$3000,$C29,10+3*MIN(AJ$3,$D$2-1)))))</f>
        <v/>
      </c>
      <c r="AK29" s="125">
        <f>IF(OR($C29="",$B$2="",$D$2=0),0,IF(AK$3&lt;0,0,N(INDEX('CURVA PREVISION'!$A$1:$KZ$3000,$C29,10+3*MIN(AK$3,$D$2-1)))))</f>
        <v/>
      </c>
      <c r="AL29" s="125">
        <f>IF(OR($C29="",$B$2="",$D$2=0),0,IF(AL$3&lt;0,0,N(INDEX('CURVA PREVISION'!$A$1:$KZ$3000,$C29,10+3*MIN(AL$3,$D$2-1)))))</f>
        <v/>
      </c>
      <c r="AM29" s="125">
        <f>IF(OR($C29="",$B$2="",$D$2=0),0,IF(AM$3&lt;0,0,N(INDEX('CURVA PREVISION'!$A$1:$KZ$3000,$C29,10+3*MIN(AM$3,$D$2-1)))))</f>
        <v/>
      </c>
      <c r="AN29" s="125">
        <f>IF(OR($C29="",$B$2="",$D$2=0),0,IF(AN$3&lt;0,0,N(INDEX('CURVA PREVISION'!$A$1:$KZ$3000,$C29,10+3*MIN(AN$3,$D$2-1)))))</f>
        <v/>
      </c>
      <c r="AO29" s="125">
        <f>IF(OR($C29="",$B$2="",$D$2=0),0,IF(AO$3&lt;0,0,N(INDEX('CURVA PREVISION'!$A$1:$KZ$3000,$C29,10+3*MIN(AO$3,$D$2-1)))))</f>
        <v/>
      </c>
      <c r="AP29" s="125">
        <f>IF(OR($C29="",$B$2="",$D$2=0),0,IF(AP$3&lt;0,0,N(INDEX('CURVA PREVISION'!$A$1:$KZ$3000,$C29,10+3*MIN(AP$3,$D$2-1)))))</f>
        <v/>
      </c>
      <c r="AQ29" s="125">
        <f>IF(OR($C29="",$B$2="",$D$2=0),0,IF(AQ$3&lt;0,0,N(INDEX('CURVA PREVISION'!$A$1:$KZ$3000,$C29,10+3*MIN(AQ$3,$D$2-1)))))</f>
        <v/>
      </c>
      <c r="AR29" s="125">
        <f>IF(OR($C29="",$B$2="",$D$2=0),0,IF(AR$3&lt;0,0,N(INDEX('CURVA PREVISION'!$A$1:$KZ$3000,$C29,10+3*MIN(AR$3,$D$2-1)))))</f>
        <v/>
      </c>
      <c r="AS29" s="125">
        <f>IF(OR($C29="",$B$2="",$D$2=0),0,IF(AS$3&lt;0,0,N(INDEX('CURVA PREVISION'!$A$1:$KZ$3000,$C29,10+3*MIN(AS$3,$D$2-1)))))</f>
        <v/>
      </c>
      <c r="AT29" s="125">
        <f>IF(OR($C29="",$B$2="",$D$2=0),0,IF(AT$3&lt;0,0,N(INDEX('CURVA PREVISION'!$A$1:$KZ$3000,$C29,10+3*MIN(AT$3,$D$2-1)))))</f>
        <v/>
      </c>
      <c r="AU29" s="125">
        <f>IF(OR($C29="",$B$2="",$D$2=0),0,IF(AU$3&lt;0,0,N(INDEX('CURVA PREVISION'!$A$1:$KZ$3000,$C29,10+3*MIN(AU$3,$D$2-1)))))</f>
        <v/>
      </c>
      <c r="AV29" s="125">
        <f>IF(OR($C29="",$B$2="",$D$2=0),0,IF(AV$3&lt;0,0,N(INDEX('CURVA PREVISION'!$A$1:$KZ$3000,$C29,10+3*MIN(AV$3,$D$2-1)))))</f>
        <v/>
      </c>
      <c r="AW29" s="125">
        <f>IF(OR($C29="",$B$2="",$D$2=0),0,IF(AW$3&lt;0,0,N(INDEX('CURVA PREVISION'!$A$1:$KZ$3000,$C29,10+3*MIN(AW$3,$D$2-1)))))</f>
        <v/>
      </c>
      <c r="AX29" s="125">
        <f>IF(OR($C29="",$B$2="",$D$2=0),0,IF(AX$3&lt;0,0,N(INDEX('CURVA PREVISION'!$A$1:$KZ$3000,$C29,10+3*MIN(AX$3,$D$2-1)))))</f>
        <v/>
      </c>
      <c r="AY29" s="125">
        <f>IF(OR($C29="",$B$2="",$D$2=0),0,IF(AY$3&lt;0,0,N(INDEX('CURVA PREVISION'!$A$1:$KZ$3000,$C29,10+3*MIN(AY$3,$D$2-1)))))</f>
        <v/>
      </c>
      <c r="AZ29" s="125">
        <f>IF(OR($C29="",$B$2="",$D$2=0),0,IF(AZ$3&lt;0,0,N(INDEX('CURVA PREVISION'!$A$1:$KZ$3000,$C29,10+3*MIN(AZ$3,$D$2-1)))))</f>
        <v/>
      </c>
      <c r="BA29" s="125">
        <f>IF(OR($C29="",$B$2="",$D$2=0),0,IF(BA$3&lt;0,0,N(INDEX('CURVA PREVISION'!$A$1:$KZ$3000,$C29,10+3*MIN(BA$3,$D$2-1)))))</f>
        <v/>
      </c>
      <c r="BB29" s="125">
        <f>IF(OR($C29="",$B$2="",$D$2=0),0,IF(BB$3&lt;0,0,N(INDEX('CURVA PREVISION'!$A$1:$KZ$3000,$C29,10+3*MIN(BB$3,$D$2-1)))))</f>
        <v/>
      </c>
      <c r="BC29" s="125">
        <f>IF(OR($C29="",$B$2="",$D$2=0),0,IF(BC$3&lt;0,0,N(INDEX('CURVA PREVISION'!$A$1:$KZ$3000,$C29,10+3*MIN(BC$3,$D$2-1)))))</f>
        <v/>
      </c>
      <c r="BD29" s="125">
        <f>IF(OR($C29="",$B$2="",$D$2=0),0,IF(BD$3&lt;0,0,N(INDEX('CURVA PREVISION'!$A$1:$KZ$3000,$C29,10+3*MIN(BD$3,$D$2-1)))))</f>
        <v/>
      </c>
      <c r="BE29" s="125">
        <f>IF(OR($C29="",$B$2="",$D$2=0),0,IF(BE$3&lt;0,0,N(INDEX('CURVA PREVISION'!$A$1:$KZ$3000,$C29,10+3*MIN(BE$3,$D$2-1)))))</f>
        <v/>
      </c>
      <c r="BF29" s="125">
        <f>IF(OR($C29="",$B$2="",$D$2=0),0,IF(BF$3&lt;0,0,N(INDEX('CURVA PREVISION'!$A$1:$KZ$3000,$C29,10+3*MIN(BF$3,$D$2-1)))))</f>
        <v/>
      </c>
      <c r="BG29" s="125">
        <f>IF(OR($C29="",$B$2="",$D$2=0),0,IF(BG$3&lt;0,0,N(INDEX('CURVA PREVISION'!$A$1:$KZ$3000,$C29,10+3*MIN(BG$3,$D$2-1)))))</f>
        <v/>
      </c>
      <c r="BH29" s="125">
        <f>IF(OR($C29="",$B$2="",$D$2=0),0,IF(BH$3&lt;0,0,N(INDEX('CURVA PREVISION'!$A$1:$KZ$3000,$C29,10+3*MIN(BH$3,$D$2-1)))))</f>
        <v/>
      </c>
      <c r="BI29" s="125">
        <f>IF(OR($C29="",$B$2="",$D$2=0),0,IF(BI$3&lt;0,0,N(INDEX('CURVA PREVISION'!$A$1:$KZ$3000,$C29,10+3*MIN(BI$3,$D$2-1)))))</f>
        <v/>
      </c>
      <c r="BJ29" s="125">
        <f>IF(OR($C29="",$B$2="",$D$2=0),0,IF(BJ$3&lt;0,0,N(INDEX('CURVA PREVISION'!$A$1:$KZ$3000,$C29,10+3*MIN(BJ$3,$D$2-1)))))</f>
        <v/>
      </c>
      <c r="BK29" s="125">
        <f>IF(OR($C29="",$B$2="",$D$2=0),0,IF(BK$3&lt;0,0,N(INDEX('CURVA PREVISION'!$A$1:$KZ$3000,$C29,10+3*MIN(BK$3,$D$2-1)))))</f>
        <v/>
      </c>
      <c r="BL29" s="125">
        <f>IF(OR($C29="",$B$2="",$D$2=0),0,IF(BL$3&lt;0,0,N(INDEX('CURVA PREVISION'!$A$1:$KZ$3000,$C29,10+3*MIN(BL$3,$D$2-1)))))</f>
        <v/>
      </c>
      <c r="BM29" s="125">
        <f>IF(OR($C29="",$B$2="",$D$2=0),0,IF(BM$3&lt;0,0,N(INDEX('CURVA PREVISION'!$A$1:$KZ$3000,$C29,10+3*MIN(BM$3,$D$2-1)))))</f>
        <v/>
      </c>
      <c r="BN29" s="125">
        <f>IF(OR($C29="",$B$2="",$D$2=0),0,IF(BN$3&lt;0,0,N(INDEX('CURVA PREVISION'!$A$1:$KZ$3000,$C29,10+3*MIN(BN$3,$D$2-1)))))</f>
        <v/>
      </c>
      <c r="BO29" s="125">
        <f>IF(OR($C29="",$B$2="",$D$2=0),0,IF(BO$3&lt;0,0,N(INDEX('CURVA PREVISION'!$A$1:$KZ$3000,$C29,10+3*MIN(BO$3,$D$2-1)))))</f>
        <v/>
      </c>
      <c r="BP29" s="125">
        <f>IF(OR($C29="",$B$2="",$D$2=0),0,IF(BP$3&lt;0,0,N(INDEX('CURVA PREVISION'!$A$1:$KZ$3000,$C29,10+3*MIN(BP$3,$D$2-1)))))</f>
        <v/>
      </c>
      <c r="BQ29" s="125">
        <f>IF(OR($C29="",$B$2="",$D$2=0),0,IF(BQ$3&lt;0,0,N(INDEX('CURVA PREVISION'!$A$1:$KZ$3000,$C29,10+3*MIN(BQ$3,$D$2-1)))))</f>
        <v/>
      </c>
      <c r="BR29" s="125">
        <f>IF(OR($C29="",$B$2="",$D$2=0),0,IF(BR$3&lt;0,0,N(INDEX('CURVA PREVISION'!$A$1:$KZ$3000,$C29,10+3*MIN(BR$3,$D$2-1)))))</f>
        <v/>
      </c>
      <c r="BS29" s="125">
        <f>IF(OR($C29="",$B$2="",$D$2=0),0,IF(BS$3&lt;0,0,N(INDEX('CURVA PREVISION'!$A$1:$KZ$3000,$C29,10+3*MIN(BS$3,$D$2-1)))))</f>
        <v/>
      </c>
      <c r="BT29" s="125">
        <f>IF(OR($C29="",$B$2="",$D$2=0),0,IF(BT$3&lt;0,0,N(INDEX('CURVA PREVISION'!$A$1:$KZ$3000,$C29,10+3*MIN(BT$3,$D$2-1)))))</f>
        <v/>
      </c>
      <c r="BU29" s="125">
        <f>IF(OR($C29="",$B$2="",$D$2=0),0,IF(BU$3&lt;0,0,N(INDEX('CURVA PREVISION'!$A$1:$KZ$3000,$C29,10+3*MIN(BU$3,$D$2-1)))))</f>
        <v/>
      </c>
      <c r="BV29" s="125">
        <f>IF(OR($C29="",$B$2="",$D$2=0),0,IF(BV$3&lt;0,0,N(INDEX('CURVA PREVISION'!$A$1:$KZ$3000,$C29,10+3*MIN(BV$3,$D$2-1)))))</f>
        <v/>
      </c>
      <c r="BW29" s="125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5">
        <f>IF(OR($C30="",$B$2="",$D$2=0),0,IF(D$3&lt;0,0,N(INDEX('CURVA PREVISION'!$A$1:$KZ$3000,$C30,10+3*MIN(D$3,$D$2-1)))))</f>
        <v/>
      </c>
      <c r="E30" s="125">
        <f>IF(OR($C30="",$B$2="",$D$2=0),0,IF(E$3&lt;0,0,N(INDEX('CURVA PREVISION'!$A$1:$KZ$3000,$C30,10+3*MIN(E$3,$D$2-1)))))</f>
        <v/>
      </c>
      <c r="F30" s="125">
        <f>IF(OR($C30="",$B$2="",$D$2=0),0,IF(F$3&lt;0,0,N(INDEX('CURVA PREVISION'!$A$1:$KZ$3000,$C30,10+3*MIN(F$3,$D$2-1)))))</f>
        <v/>
      </c>
      <c r="G30" s="125">
        <f>IF(OR($C30="",$B$2="",$D$2=0),0,IF(G$3&lt;0,0,N(INDEX('CURVA PREVISION'!$A$1:$KZ$3000,$C30,10+3*MIN(G$3,$D$2-1)))))</f>
        <v/>
      </c>
      <c r="H30" s="125">
        <f>IF(OR($C30="",$B$2="",$D$2=0),0,IF(H$3&lt;0,0,N(INDEX('CURVA PREVISION'!$A$1:$KZ$3000,$C30,10+3*MIN(H$3,$D$2-1)))))</f>
        <v/>
      </c>
      <c r="I30" s="125">
        <f>IF(OR($C30="",$B$2="",$D$2=0),0,IF(I$3&lt;0,0,N(INDEX('CURVA PREVISION'!$A$1:$KZ$3000,$C30,10+3*MIN(I$3,$D$2-1)))))</f>
        <v/>
      </c>
      <c r="J30" s="125">
        <f>IF(OR($C30="",$B$2="",$D$2=0),0,IF(J$3&lt;0,0,N(INDEX('CURVA PREVISION'!$A$1:$KZ$3000,$C30,10+3*MIN(J$3,$D$2-1)))))</f>
        <v/>
      </c>
      <c r="K30" s="125">
        <f>IF(OR($C30="",$B$2="",$D$2=0),0,IF(K$3&lt;0,0,N(INDEX('CURVA PREVISION'!$A$1:$KZ$3000,$C30,10+3*MIN(K$3,$D$2-1)))))</f>
        <v/>
      </c>
      <c r="L30" s="125">
        <f>IF(OR($C30="",$B$2="",$D$2=0),0,IF(L$3&lt;0,0,N(INDEX('CURVA PREVISION'!$A$1:$KZ$3000,$C30,10+3*MIN(L$3,$D$2-1)))))</f>
        <v/>
      </c>
      <c r="M30" s="125">
        <f>IF(OR($C30="",$B$2="",$D$2=0),0,IF(M$3&lt;0,0,N(INDEX('CURVA PREVISION'!$A$1:$KZ$3000,$C30,10+3*MIN(M$3,$D$2-1)))))</f>
        <v/>
      </c>
      <c r="N30" s="125">
        <f>IF(OR($C30="",$B$2="",$D$2=0),0,IF(N$3&lt;0,0,N(INDEX('CURVA PREVISION'!$A$1:$KZ$3000,$C30,10+3*MIN(N$3,$D$2-1)))))</f>
        <v/>
      </c>
      <c r="O30" s="125">
        <f>IF(OR($C30="",$B$2="",$D$2=0),0,IF(O$3&lt;0,0,N(INDEX('CURVA PREVISION'!$A$1:$KZ$3000,$C30,10+3*MIN(O$3,$D$2-1)))))</f>
        <v/>
      </c>
      <c r="P30" s="125">
        <f>IF(OR($C30="",$B$2="",$D$2=0),0,IF(P$3&lt;0,0,N(INDEX('CURVA PREVISION'!$A$1:$KZ$3000,$C30,10+3*MIN(P$3,$D$2-1)))))</f>
        <v/>
      </c>
      <c r="Q30" s="125">
        <f>IF(OR($C30="",$B$2="",$D$2=0),0,IF(Q$3&lt;0,0,N(INDEX('CURVA PREVISION'!$A$1:$KZ$3000,$C30,10+3*MIN(Q$3,$D$2-1)))))</f>
        <v/>
      </c>
      <c r="R30" s="125">
        <f>IF(OR($C30="",$B$2="",$D$2=0),0,IF(R$3&lt;0,0,N(INDEX('CURVA PREVISION'!$A$1:$KZ$3000,$C30,10+3*MIN(R$3,$D$2-1)))))</f>
        <v/>
      </c>
      <c r="S30" s="125">
        <f>IF(OR($C30="",$B$2="",$D$2=0),0,IF(S$3&lt;0,0,N(INDEX('CURVA PREVISION'!$A$1:$KZ$3000,$C30,10+3*MIN(S$3,$D$2-1)))))</f>
        <v/>
      </c>
      <c r="T30" s="125">
        <f>IF(OR($C30="",$B$2="",$D$2=0),0,IF(T$3&lt;0,0,N(INDEX('CURVA PREVISION'!$A$1:$KZ$3000,$C30,10+3*MIN(T$3,$D$2-1)))))</f>
        <v/>
      </c>
      <c r="U30" s="125">
        <f>IF(OR($C30="",$B$2="",$D$2=0),0,IF(U$3&lt;0,0,N(INDEX('CURVA PREVISION'!$A$1:$KZ$3000,$C30,10+3*MIN(U$3,$D$2-1)))))</f>
        <v/>
      </c>
      <c r="V30" s="125">
        <f>IF(OR($C30="",$B$2="",$D$2=0),0,IF(V$3&lt;0,0,N(INDEX('CURVA PREVISION'!$A$1:$KZ$3000,$C30,10+3*MIN(V$3,$D$2-1)))))</f>
        <v/>
      </c>
      <c r="W30" s="125">
        <f>IF(OR($C30="",$B$2="",$D$2=0),0,IF(W$3&lt;0,0,N(INDEX('CURVA PREVISION'!$A$1:$KZ$3000,$C30,10+3*MIN(W$3,$D$2-1)))))</f>
        <v/>
      </c>
      <c r="X30" s="125">
        <f>IF(OR($C30="",$B$2="",$D$2=0),0,IF(X$3&lt;0,0,N(INDEX('CURVA PREVISION'!$A$1:$KZ$3000,$C30,10+3*MIN(X$3,$D$2-1)))))</f>
        <v/>
      </c>
      <c r="Y30" s="125">
        <f>IF(OR($C30="",$B$2="",$D$2=0),0,IF(Y$3&lt;0,0,N(INDEX('CURVA PREVISION'!$A$1:$KZ$3000,$C30,10+3*MIN(Y$3,$D$2-1)))))</f>
        <v/>
      </c>
      <c r="Z30" s="125">
        <f>IF(OR($C30="",$B$2="",$D$2=0),0,IF(Z$3&lt;0,0,N(INDEX('CURVA PREVISION'!$A$1:$KZ$3000,$C30,10+3*MIN(Z$3,$D$2-1)))))</f>
        <v/>
      </c>
      <c r="AA30" s="125">
        <f>IF(OR($C30="",$B$2="",$D$2=0),0,IF(AA$3&lt;0,0,N(INDEX('CURVA PREVISION'!$A$1:$KZ$3000,$C30,10+3*MIN(AA$3,$D$2-1)))))</f>
        <v/>
      </c>
      <c r="AB30" s="125">
        <f>IF(OR($C30="",$B$2="",$D$2=0),0,IF(AB$3&lt;0,0,N(INDEX('CURVA PREVISION'!$A$1:$KZ$3000,$C30,10+3*MIN(AB$3,$D$2-1)))))</f>
        <v/>
      </c>
      <c r="AC30" s="125">
        <f>IF(OR($C30="",$B$2="",$D$2=0),0,IF(AC$3&lt;0,0,N(INDEX('CURVA PREVISION'!$A$1:$KZ$3000,$C30,10+3*MIN(AC$3,$D$2-1)))))</f>
        <v/>
      </c>
      <c r="AD30" s="125">
        <f>IF(OR($C30="",$B$2="",$D$2=0),0,IF(AD$3&lt;0,0,N(INDEX('CURVA PREVISION'!$A$1:$KZ$3000,$C30,10+3*MIN(AD$3,$D$2-1)))))</f>
        <v/>
      </c>
      <c r="AE30" s="125">
        <f>IF(OR($C30="",$B$2="",$D$2=0),0,IF(AE$3&lt;0,0,N(INDEX('CURVA PREVISION'!$A$1:$KZ$3000,$C30,10+3*MIN(AE$3,$D$2-1)))))</f>
        <v/>
      </c>
      <c r="AF30" s="125">
        <f>IF(OR($C30="",$B$2="",$D$2=0),0,IF(AF$3&lt;0,0,N(INDEX('CURVA PREVISION'!$A$1:$KZ$3000,$C30,10+3*MIN(AF$3,$D$2-1)))))</f>
        <v/>
      </c>
      <c r="AG30" s="125">
        <f>IF(OR($C30="",$B$2="",$D$2=0),0,IF(AG$3&lt;0,0,N(INDEX('CURVA PREVISION'!$A$1:$KZ$3000,$C30,10+3*MIN(AG$3,$D$2-1)))))</f>
        <v/>
      </c>
      <c r="AH30" s="125">
        <f>IF(OR($C30="",$B$2="",$D$2=0),0,IF(AH$3&lt;0,0,N(INDEX('CURVA PREVISION'!$A$1:$KZ$3000,$C30,10+3*MIN(AH$3,$D$2-1)))))</f>
        <v/>
      </c>
      <c r="AI30" s="125">
        <f>IF(OR($C30="",$B$2="",$D$2=0),0,IF(AI$3&lt;0,0,N(INDEX('CURVA PREVISION'!$A$1:$KZ$3000,$C30,10+3*MIN(AI$3,$D$2-1)))))</f>
        <v/>
      </c>
      <c r="AJ30" s="125">
        <f>IF(OR($C30="",$B$2="",$D$2=0),0,IF(AJ$3&lt;0,0,N(INDEX('CURVA PREVISION'!$A$1:$KZ$3000,$C30,10+3*MIN(AJ$3,$D$2-1)))))</f>
        <v/>
      </c>
      <c r="AK30" s="125">
        <f>IF(OR($C30="",$B$2="",$D$2=0),0,IF(AK$3&lt;0,0,N(INDEX('CURVA PREVISION'!$A$1:$KZ$3000,$C30,10+3*MIN(AK$3,$D$2-1)))))</f>
        <v/>
      </c>
      <c r="AL30" s="125">
        <f>IF(OR($C30="",$B$2="",$D$2=0),0,IF(AL$3&lt;0,0,N(INDEX('CURVA PREVISION'!$A$1:$KZ$3000,$C30,10+3*MIN(AL$3,$D$2-1)))))</f>
        <v/>
      </c>
      <c r="AM30" s="125">
        <f>IF(OR($C30="",$B$2="",$D$2=0),0,IF(AM$3&lt;0,0,N(INDEX('CURVA PREVISION'!$A$1:$KZ$3000,$C30,10+3*MIN(AM$3,$D$2-1)))))</f>
        <v/>
      </c>
      <c r="AN30" s="125">
        <f>IF(OR($C30="",$B$2="",$D$2=0),0,IF(AN$3&lt;0,0,N(INDEX('CURVA PREVISION'!$A$1:$KZ$3000,$C30,10+3*MIN(AN$3,$D$2-1)))))</f>
        <v/>
      </c>
      <c r="AO30" s="125">
        <f>IF(OR($C30="",$B$2="",$D$2=0),0,IF(AO$3&lt;0,0,N(INDEX('CURVA PREVISION'!$A$1:$KZ$3000,$C30,10+3*MIN(AO$3,$D$2-1)))))</f>
        <v/>
      </c>
      <c r="AP30" s="125">
        <f>IF(OR($C30="",$B$2="",$D$2=0),0,IF(AP$3&lt;0,0,N(INDEX('CURVA PREVISION'!$A$1:$KZ$3000,$C30,10+3*MIN(AP$3,$D$2-1)))))</f>
        <v/>
      </c>
      <c r="AQ30" s="125">
        <f>IF(OR($C30="",$B$2="",$D$2=0),0,IF(AQ$3&lt;0,0,N(INDEX('CURVA PREVISION'!$A$1:$KZ$3000,$C30,10+3*MIN(AQ$3,$D$2-1)))))</f>
        <v/>
      </c>
      <c r="AR30" s="125">
        <f>IF(OR($C30="",$B$2="",$D$2=0),0,IF(AR$3&lt;0,0,N(INDEX('CURVA PREVISION'!$A$1:$KZ$3000,$C30,10+3*MIN(AR$3,$D$2-1)))))</f>
        <v/>
      </c>
      <c r="AS30" s="125">
        <f>IF(OR($C30="",$B$2="",$D$2=0),0,IF(AS$3&lt;0,0,N(INDEX('CURVA PREVISION'!$A$1:$KZ$3000,$C30,10+3*MIN(AS$3,$D$2-1)))))</f>
        <v/>
      </c>
      <c r="AT30" s="125">
        <f>IF(OR($C30="",$B$2="",$D$2=0),0,IF(AT$3&lt;0,0,N(INDEX('CURVA PREVISION'!$A$1:$KZ$3000,$C30,10+3*MIN(AT$3,$D$2-1)))))</f>
        <v/>
      </c>
      <c r="AU30" s="125">
        <f>IF(OR($C30="",$B$2="",$D$2=0),0,IF(AU$3&lt;0,0,N(INDEX('CURVA PREVISION'!$A$1:$KZ$3000,$C30,10+3*MIN(AU$3,$D$2-1)))))</f>
        <v/>
      </c>
      <c r="AV30" s="125">
        <f>IF(OR($C30="",$B$2="",$D$2=0),0,IF(AV$3&lt;0,0,N(INDEX('CURVA PREVISION'!$A$1:$KZ$3000,$C30,10+3*MIN(AV$3,$D$2-1)))))</f>
        <v/>
      </c>
      <c r="AW30" s="125">
        <f>IF(OR($C30="",$B$2="",$D$2=0),0,IF(AW$3&lt;0,0,N(INDEX('CURVA PREVISION'!$A$1:$KZ$3000,$C30,10+3*MIN(AW$3,$D$2-1)))))</f>
        <v/>
      </c>
      <c r="AX30" s="125">
        <f>IF(OR($C30="",$B$2="",$D$2=0),0,IF(AX$3&lt;0,0,N(INDEX('CURVA PREVISION'!$A$1:$KZ$3000,$C30,10+3*MIN(AX$3,$D$2-1)))))</f>
        <v/>
      </c>
      <c r="AY30" s="125">
        <f>IF(OR($C30="",$B$2="",$D$2=0),0,IF(AY$3&lt;0,0,N(INDEX('CURVA PREVISION'!$A$1:$KZ$3000,$C30,10+3*MIN(AY$3,$D$2-1)))))</f>
        <v/>
      </c>
      <c r="AZ30" s="125">
        <f>IF(OR($C30="",$B$2="",$D$2=0),0,IF(AZ$3&lt;0,0,N(INDEX('CURVA PREVISION'!$A$1:$KZ$3000,$C30,10+3*MIN(AZ$3,$D$2-1)))))</f>
        <v/>
      </c>
      <c r="BA30" s="125">
        <f>IF(OR($C30="",$B$2="",$D$2=0),0,IF(BA$3&lt;0,0,N(INDEX('CURVA PREVISION'!$A$1:$KZ$3000,$C30,10+3*MIN(BA$3,$D$2-1)))))</f>
        <v/>
      </c>
      <c r="BB30" s="125">
        <f>IF(OR($C30="",$B$2="",$D$2=0),0,IF(BB$3&lt;0,0,N(INDEX('CURVA PREVISION'!$A$1:$KZ$3000,$C30,10+3*MIN(BB$3,$D$2-1)))))</f>
        <v/>
      </c>
      <c r="BC30" s="125">
        <f>IF(OR($C30="",$B$2="",$D$2=0),0,IF(BC$3&lt;0,0,N(INDEX('CURVA PREVISION'!$A$1:$KZ$3000,$C30,10+3*MIN(BC$3,$D$2-1)))))</f>
        <v/>
      </c>
      <c r="BD30" s="125">
        <f>IF(OR($C30="",$B$2="",$D$2=0),0,IF(BD$3&lt;0,0,N(INDEX('CURVA PREVISION'!$A$1:$KZ$3000,$C30,10+3*MIN(BD$3,$D$2-1)))))</f>
        <v/>
      </c>
      <c r="BE30" s="125">
        <f>IF(OR($C30="",$B$2="",$D$2=0),0,IF(BE$3&lt;0,0,N(INDEX('CURVA PREVISION'!$A$1:$KZ$3000,$C30,10+3*MIN(BE$3,$D$2-1)))))</f>
        <v/>
      </c>
      <c r="BF30" s="125">
        <f>IF(OR($C30="",$B$2="",$D$2=0),0,IF(BF$3&lt;0,0,N(INDEX('CURVA PREVISION'!$A$1:$KZ$3000,$C30,10+3*MIN(BF$3,$D$2-1)))))</f>
        <v/>
      </c>
      <c r="BG30" s="125">
        <f>IF(OR($C30="",$B$2="",$D$2=0),0,IF(BG$3&lt;0,0,N(INDEX('CURVA PREVISION'!$A$1:$KZ$3000,$C30,10+3*MIN(BG$3,$D$2-1)))))</f>
        <v/>
      </c>
      <c r="BH30" s="125">
        <f>IF(OR($C30="",$B$2="",$D$2=0),0,IF(BH$3&lt;0,0,N(INDEX('CURVA PREVISION'!$A$1:$KZ$3000,$C30,10+3*MIN(BH$3,$D$2-1)))))</f>
        <v/>
      </c>
      <c r="BI30" s="125">
        <f>IF(OR($C30="",$B$2="",$D$2=0),0,IF(BI$3&lt;0,0,N(INDEX('CURVA PREVISION'!$A$1:$KZ$3000,$C30,10+3*MIN(BI$3,$D$2-1)))))</f>
        <v/>
      </c>
      <c r="BJ30" s="125">
        <f>IF(OR($C30="",$B$2="",$D$2=0),0,IF(BJ$3&lt;0,0,N(INDEX('CURVA PREVISION'!$A$1:$KZ$3000,$C30,10+3*MIN(BJ$3,$D$2-1)))))</f>
        <v/>
      </c>
      <c r="BK30" s="125">
        <f>IF(OR($C30="",$B$2="",$D$2=0),0,IF(BK$3&lt;0,0,N(INDEX('CURVA PREVISION'!$A$1:$KZ$3000,$C30,10+3*MIN(BK$3,$D$2-1)))))</f>
        <v/>
      </c>
      <c r="BL30" s="125">
        <f>IF(OR($C30="",$B$2="",$D$2=0),0,IF(BL$3&lt;0,0,N(INDEX('CURVA PREVISION'!$A$1:$KZ$3000,$C30,10+3*MIN(BL$3,$D$2-1)))))</f>
        <v/>
      </c>
      <c r="BM30" s="125">
        <f>IF(OR($C30="",$B$2="",$D$2=0),0,IF(BM$3&lt;0,0,N(INDEX('CURVA PREVISION'!$A$1:$KZ$3000,$C30,10+3*MIN(BM$3,$D$2-1)))))</f>
        <v/>
      </c>
      <c r="BN30" s="125">
        <f>IF(OR($C30="",$B$2="",$D$2=0),0,IF(BN$3&lt;0,0,N(INDEX('CURVA PREVISION'!$A$1:$KZ$3000,$C30,10+3*MIN(BN$3,$D$2-1)))))</f>
        <v/>
      </c>
      <c r="BO30" s="125">
        <f>IF(OR($C30="",$B$2="",$D$2=0),0,IF(BO$3&lt;0,0,N(INDEX('CURVA PREVISION'!$A$1:$KZ$3000,$C30,10+3*MIN(BO$3,$D$2-1)))))</f>
        <v/>
      </c>
      <c r="BP30" s="125">
        <f>IF(OR($C30="",$B$2="",$D$2=0),0,IF(BP$3&lt;0,0,N(INDEX('CURVA PREVISION'!$A$1:$KZ$3000,$C30,10+3*MIN(BP$3,$D$2-1)))))</f>
        <v/>
      </c>
      <c r="BQ30" s="125">
        <f>IF(OR($C30="",$B$2="",$D$2=0),0,IF(BQ$3&lt;0,0,N(INDEX('CURVA PREVISION'!$A$1:$KZ$3000,$C30,10+3*MIN(BQ$3,$D$2-1)))))</f>
        <v/>
      </c>
      <c r="BR30" s="125">
        <f>IF(OR($C30="",$B$2="",$D$2=0),0,IF(BR$3&lt;0,0,N(INDEX('CURVA PREVISION'!$A$1:$KZ$3000,$C30,10+3*MIN(BR$3,$D$2-1)))))</f>
        <v/>
      </c>
      <c r="BS30" s="125">
        <f>IF(OR($C30="",$B$2="",$D$2=0),0,IF(BS$3&lt;0,0,N(INDEX('CURVA PREVISION'!$A$1:$KZ$3000,$C30,10+3*MIN(BS$3,$D$2-1)))))</f>
        <v/>
      </c>
      <c r="BT30" s="125">
        <f>IF(OR($C30="",$B$2="",$D$2=0),0,IF(BT$3&lt;0,0,N(INDEX('CURVA PREVISION'!$A$1:$KZ$3000,$C30,10+3*MIN(BT$3,$D$2-1)))))</f>
        <v/>
      </c>
      <c r="BU30" s="125">
        <f>IF(OR($C30="",$B$2="",$D$2=0),0,IF(BU$3&lt;0,0,N(INDEX('CURVA PREVISION'!$A$1:$KZ$3000,$C30,10+3*MIN(BU$3,$D$2-1)))))</f>
        <v/>
      </c>
      <c r="BV30" s="125">
        <f>IF(OR($C30="",$B$2="",$D$2=0),0,IF(BV$3&lt;0,0,N(INDEX('CURVA PREVISION'!$A$1:$KZ$3000,$C30,10+3*MIN(BV$3,$D$2-1)))))</f>
        <v/>
      </c>
      <c r="BW30" s="125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5">
        <f>IF(OR($C31="",$B$2="",$D$2=0),0,IF(D$3&lt;0,0,N(INDEX('CURVA PREVISION'!$A$1:$KZ$3000,$C31,10+3*MIN(D$3,$D$2-1)))))</f>
        <v/>
      </c>
      <c r="E31" s="125">
        <f>IF(OR($C31="",$B$2="",$D$2=0),0,IF(E$3&lt;0,0,N(INDEX('CURVA PREVISION'!$A$1:$KZ$3000,$C31,10+3*MIN(E$3,$D$2-1)))))</f>
        <v/>
      </c>
      <c r="F31" s="125">
        <f>IF(OR($C31="",$B$2="",$D$2=0),0,IF(F$3&lt;0,0,N(INDEX('CURVA PREVISION'!$A$1:$KZ$3000,$C31,10+3*MIN(F$3,$D$2-1)))))</f>
        <v/>
      </c>
      <c r="G31" s="125">
        <f>IF(OR($C31="",$B$2="",$D$2=0),0,IF(G$3&lt;0,0,N(INDEX('CURVA PREVISION'!$A$1:$KZ$3000,$C31,10+3*MIN(G$3,$D$2-1)))))</f>
        <v/>
      </c>
      <c r="H31" s="125">
        <f>IF(OR($C31="",$B$2="",$D$2=0),0,IF(H$3&lt;0,0,N(INDEX('CURVA PREVISION'!$A$1:$KZ$3000,$C31,10+3*MIN(H$3,$D$2-1)))))</f>
        <v/>
      </c>
      <c r="I31" s="125">
        <f>IF(OR($C31="",$B$2="",$D$2=0),0,IF(I$3&lt;0,0,N(INDEX('CURVA PREVISION'!$A$1:$KZ$3000,$C31,10+3*MIN(I$3,$D$2-1)))))</f>
        <v/>
      </c>
      <c r="J31" s="125">
        <f>IF(OR($C31="",$B$2="",$D$2=0),0,IF(J$3&lt;0,0,N(INDEX('CURVA PREVISION'!$A$1:$KZ$3000,$C31,10+3*MIN(J$3,$D$2-1)))))</f>
        <v/>
      </c>
      <c r="K31" s="125">
        <f>IF(OR($C31="",$B$2="",$D$2=0),0,IF(K$3&lt;0,0,N(INDEX('CURVA PREVISION'!$A$1:$KZ$3000,$C31,10+3*MIN(K$3,$D$2-1)))))</f>
        <v/>
      </c>
      <c r="L31" s="125">
        <f>IF(OR($C31="",$B$2="",$D$2=0),0,IF(L$3&lt;0,0,N(INDEX('CURVA PREVISION'!$A$1:$KZ$3000,$C31,10+3*MIN(L$3,$D$2-1)))))</f>
        <v/>
      </c>
      <c r="M31" s="125">
        <f>IF(OR($C31="",$B$2="",$D$2=0),0,IF(M$3&lt;0,0,N(INDEX('CURVA PREVISION'!$A$1:$KZ$3000,$C31,10+3*MIN(M$3,$D$2-1)))))</f>
        <v/>
      </c>
      <c r="N31" s="125">
        <f>IF(OR($C31="",$B$2="",$D$2=0),0,IF(N$3&lt;0,0,N(INDEX('CURVA PREVISION'!$A$1:$KZ$3000,$C31,10+3*MIN(N$3,$D$2-1)))))</f>
        <v/>
      </c>
      <c r="O31" s="125">
        <f>IF(OR($C31="",$B$2="",$D$2=0),0,IF(O$3&lt;0,0,N(INDEX('CURVA PREVISION'!$A$1:$KZ$3000,$C31,10+3*MIN(O$3,$D$2-1)))))</f>
        <v/>
      </c>
      <c r="P31" s="125">
        <f>IF(OR($C31="",$B$2="",$D$2=0),0,IF(P$3&lt;0,0,N(INDEX('CURVA PREVISION'!$A$1:$KZ$3000,$C31,10+3*MIN(P$3,$D$2-1)))))</f>
        <v/>
      </c>
      <c r="Q31" s="125">
        <f>IF(OR($C31="",$B$2="",$D$2=0),0,IF(Q$3&lt;0,0,N(INDEX('CURVA PREVISION'!$A$1:$KZ$3000,$C31,10+3*MIN(Q$3,$D$2-1)))))</f>
        <v/>
      </c>
      <c r="R31" s="125">
        <f>IF(OR($C31="",$B$2="",$D$2=0),0,IF(R$3&lt;0,0,N(INDEX('CURVA PREVISION'!$A$1:$KZ$3000,$C31,10+3*MIN(R$3,$D$2-1)))))</f>
        <v/>
      </c>
      <c r="S31" s="125">
        <f>IF(OR($C31="",$B$2="",$D$2=0),0,IF(S$3&lt;0,0,N(INDEX('CURVA PREVISION'!$A$1:$KZ$3000,$C31,10+3*MIN(S$3,$D$2-1)))))</f>
        <v/>
      </c>
      <c r="T31" s="125">
        <f>IF(OR($C31="",$B$2="",$D$2=0),0,IF(T$3&lt;0,0,N(INDEX('CURVA PREVISION'!$A$1:$KZ$3000,$C31,10+3*MIN(T$3,$D$2-1)))))</f>
        <v/>
      </c>
      <c r="U31" s="125">
        <f>IF(OR($C31="",$B$2="",$D$2=0),0,IF(U$3&lt;0,0,N(INDEX('CURVA PREVISION'!$A$1:$KZ$3000,$C31,10+3*MIN(U$3,$D$2-1)))))</f>
        <v/>
      </c>
      <c r="V31" s="125">
        <f>IF(OR($C31="",$B$2="",$D$2=0),0,IF(V$3&lt;0,0,N(INDEX('CURVA PREVISION'!$A$1:$KZ$3000,$C31,10+3*MIN(V$3,$D$2-1)))))</f>
        <v/>
      </c>
      <c r="W31" s="125">
        <f>IF(OR($C31="",$B$2="",$D$2=0),0,IF(W$3&lt;0,0,N(INDEX('CURVA PREVISION'!$A$1:$KZ$3000,$C31,10+3*MIN(W$3,$D$2-1)))))</f>
        <v/>
      </c>
      <c r="X31" s="125">
        <f>IF(OR($C31="",$B$2="",$D$2=0),0,IF(X$3&lt;0,0,N(INDEX('CURVA PREVISION'!$A$1:$KZ$3000,$C31,10+3*MIN(X$3,$D$2-1)))))</f>
        <v/>
      </c>
      <c r="Y31" s="125">
        <f>IF(OR($C31="",$B$2="",$D$2=0),0,IF(Y$3&lt;0,0,N(INDEX('CURVA PREVISION'!$A$1:$KZ$3000,$C31,10+3*MIN(Y$3,$D$2-1)))))</f>
        <v/>
      </c>
      <c r="Z31" s="125">
        <f>IF(OR($C31="",$B$2="",$D$2=0),0,IF(Z$3&lt;0,0,N(INDEX('CURVA PREVISION'!$A$1:$KZ$3000,$C31,10+3*MIN(Z$3,$D$2-1)))))</f>
        <v/>
      </c>
      <c r="AA31" s="125">
        <f>IF(OR($C31="",$B$2="",$D$2=0),0,IF(AA$3&lt;0,0,N(INDEX('CURVA PREVISION'!$A$1:$KZ$3000,$C31,10+3*MIN(AA$3,$D$2-1)))))</f>
        <v/>
      </c>
      <c r="AB31" s="125">
        <f>IF(OR($C31="",$B$2="",$D$2=0),0,IF(AB$3&lt;0,0,N(INDEX('CURVA PREVISION'!$A$1:$KZ$3000,$C31,10+3*MIN(AB$3,$D$2-1)))))</f>
        <v/>
      </c>
      <c r="AC31" s="125">
        <f>IF(OR($C31="",$B$2="",$D$2=0),0,IF(AC$3&lt;0,0,N(INDEX('CURVA PREVISION'!$A$1:$KZ$3000,$C31,10+3*MIN(AC$3,$D$2-1)))))</f>
        <v/>
      </c>
      <c r="AD31" s="125">
        <f>IF(OR($C31="",$B$2="",$D$2=0),0,IF(AD$3&lt;0,0,N(INDEX('CURVA PREVISION'!$A$1:$KZ$3000,$C31,10+3*MIN(AD$3,$D$2-1)))))</f>
        <v/>
      </c>
      <c r="AE31" s="125">
        <f>IF(OR($C31="",$B$2="",$D$2=0),0,IF(AE$3&lt;0,0,N(INDEX('CURVA PREVISION'!$A$1:$KZ$3000,$C31,10+3*MIN(AE$3,$D$2-1)))))</f>
        <v/>
      </c>
      <c r="AF31" s="125">
        <f>IF(OR($C31="",$B$2="",$D$2=0),0,IF(AF$3&lt;0,0,N(INDEX('CURVA PREVISION'!$A$1:$KZ$3000,$C31,10+3*MIN(AF$3,$D$2-1)))))</f>
        <v/>
      </c>
      <c r="AG31" s="125">
        <f>IF(OR($C31="",$B$2="",$D$2=0),0,IF(AG$3&lt;0,0,N(INDEX('CURVA PREVISION'!$A$1:$KZ$3000,$C31,10+3*MIN(AG$3,$D$2-1)))))</f>
        <v/>
      </c>
      <c r="AH31" s="125">
        <f>IF(OR($C31="",$B$2="",$D$2=0),0,IF(AH$3&lt;0,0,N(INDEX('CURVA PREVISION'!$A$1:$KZ$3000,$C31,10+3*MIN(AH$3,$D$2-1)))))</f>
        <v/>
      </c>
      <c r="AI31" s="125">
        <f>IF(OR($C31="",$B$2="",$D$2=0),0,IF(AI$3&lt;0,0,N(INDEX('CURVA PREVISION'!$A$1:$KZ$3000,$C31,10+3*MIN(AI$3,$D$2-1)))))</f>
        <v/>
      </c>
      <c r="AJ31" s="125">
        <f>IF(OR($C31="",$B$2="",$D$2=0),0,IF(AJ$3&lt;0,0,N(INDEX('CURVA PREVISION'!$A$1:$KZ$3000,$C31,10+3*MIN(AJ$3,$D$2-1)))))</f>
        <v/>
      </c>
      <c r="AK31" s="125">
        <f>IF(OR($C31="",$B$2="",$D$2=0),0,IF(AK$3&lt;0,0,N(INDEX('CURVA PREVISION'!$A$1:$KZ$3000,$C31,10+3*MIN(AK$3,$D$2-1)))))</f>
        <v/>
      </c>
      <c r="AL31" s="125">
        <f>IF(OR($C31="",$B$2="",$D$2=0),0,IF(AL$3&lt;0,0,N(INDEX('CURVA PREVISION'!$A$1:$KZ$3000,$C31,10+3*MIN(AL$3,$D$2-1)))))</f>
        <v/>
      </c>
      <c r="AM31" s="125">
        <f>IF(OR($C31="",$B$2="",$D$2=0),0,IF(AM$3&lt;0,0,N(INDEX('CURVA PREVISION'!$A$1:$KZ$3000,$C31,10+3*MIN(AM$3,$D$2-1)))))</f>
        <v/>
      </c>
      <c r="AN31" s="125">
        <f>IF(OR($C31="",$B$2="",$D$2=0),0,IF(AN$3&lt;0,0,N(INDEX('CURVA PREVISION'!$A$1:$KZ$3000,$C31,10+3*MIN(AN$3,$D$2-1)))))</f>
        <v/>
      </c>
      <c r="AO31" s="125">
        <f>IF(OR($C31="",$B$2="",$D$2=0),0,IF(AO$3&lt;0,0,N(INDEX('CURVA PREVISION'!$A$1:$KZ$3000,$C31,10+3*MIN(AO$3,$D$2-1)))))</f>
        <v/>
      </c>
      <c r="AP31" s="125">
        <f>IF(OR($C31="",$B$2="",$D$2=0),0,IF(AP$3&lt;0,0,N(INDEX('CURVA PREVISION'!$A$1:$KZ$3000,$C31,10+3*MIN(AP$3,$D$2-1)))))</f>
        <v/>
      </c>
      <c r="AQ31" s="125">
        <f>IF(OR($C31="",$B$2="",$D$2=0),0,IF(AQ$3&lt;0,0,N(INDEX('CURVA PREVISION'!$A$1:$KZ$3000,$C31,10+3*MIN(AQ$3,$D$2-1)))))</f>
        <v/>
      </c>
      <c r="AR31" s="125">
        <f>IF(OR($C31="",$B$2="",$D$2=0),0,IF(AR$3&lt;0,0,N(INDEX('CURVA PREVISION'!$A$1:$KZ$3000,$C31,10+3*MIN(AR$3,$D$2-1)))))</f>
        <v/>
      </c>
      <c r="AS31" s="125">
        <f>IF(OR($C31="",$B$2="",$D$2=0),0,IF(AS$3&lt;0,0,N(INDEX('CURVA PREVISION'!$A$1:$KZ$3000,$C31,10+3*MIN(AS$3,$D$2-1)))))</f>
        <v/>
      </c>
      <c r="AT31" s="125">
        <f>IF(OR($C31="",$B$2="",$D$2=0),0,IF(AT$3&lt;0,0,N(INDEX('CURVA PREVISION'!$A$1:$KZ$3000,$C31,10+3*MIN(AT$3,$D$2-1)))))</f>
        <v/>
      </c>
      <c r="AU31" s="125">
        <f>IF(OR($C31="",$B$2="",$D$2=0),0,IF(AU$3&lt;0,0,N(INDEX('CURVA PREVISION'!$A$1:$KZ$3000,$C31,10+3*MIN(AU$3,$D$2-1)))))</f>
        <v/>
      </c>
      <c r="AV31" s="125">
        <f>IF(OR($C31="",$B$2="",$D$2=0),0,IF(AV$3&lt;0,0,N(INDEX('CURVA PREVISION'!$A$1:$KZ$3000,$C31,10+3*MIN(AV$3,$D$2-1)))))</f>
        <v/>
      </c>
      <c r="AW31" s="125">
        <f>IF(OR($C31="",$B$2="",$D$2=0),0,IF(AW$3&lt;0,0,N(INDEX('CURVA PREVISION'!$A$1:$KZ$3000,$C31,10+3*MIN(AW$3,$D$2-1)))))</f>
        <v/>
      </c>
      <c r="AX31" s="125">
        <f>IF(OR($C31="",$B$2="",$D$2=0),0,IF(AX$3&lt;0,0,N(INDEX('CURVA PREVISION'!$A$1:$KZ$3000,$C31,10+3*MIN(AX$3,$D$2-1)))))</f>
        <v/>
      </c>
      <c r="AY31" s="125">
        <f>IF(OR($C31="",$B$2="",$D$2=0),0,IF(AY$3&lt;0,0,N(INDEX('CURVA PREVISION'!$A$1:$KZ$3000,$C31,10+3*MIN(AY$3,$D$2-1)))))</f>
        <v/>
      </c>
      <c r="AZ31" s="125">
        <f>IF(OR($C31="",$B$2="",$D$2=0),0,IF(AZ$3&lt;0,0,N(INDEX('CURVA PREVISION'!$A$1:$KZ$3000,$C31,10+3*MIN(AZ$3,$D$2-1)))))</f>
        <v/>
      </c>
      <c r="BA31" s="125">
        <f>IF(OR($C31="",$B$2="",$D$2=0),0,IF(BA$3&lt;0,0,N(INDEX('CURVA PREVISION'!$A$1:$KZ$3000,$C31,10+3*MIN(BA$3,$D$2-1)))))</f>
        <v/>
      </c>
      <c r="BB31" s="125">
        <f>IF(OR($C31="",$B$2="",$D$2=0),0,IF(BB$3&lt;0,0,N(INDEX('CURVA PREVISION'!$A$1:$KZ$3000,$C31,10+3*MIN(BB$3,$D$2-1)))))</f>
        <v/>
      </c>
      <c r="BC31" s="125">
        <f>IF(OR($C31="",$B$2="",$D$2=0),0,IF(BC$3&lt;0,0,N(INDEX('CURVA PREVISION'!$A$1:$KZ$3000,$C31,10+3*MIN(BC$3,$D$2-1)))))</f>
        <v/>
      </c>
      <c r="BD31" s="125">
        <f>IF(OR($C31="",$B$2="",$D$2=0),0,IF(BD$3&lt;0,0,N(INDEX('CURVA PREVISION'!$A$1:$KZ$3000,$C31,10+3*MIN(BD$3,$D$2-1)))))</f>
        <v/>
      </c>
      <c r="BE31" s="125">
        <f>IF(OR($C31="",$B$2="",$D$2=0),0,IF(BE$3&lt;0,0,N(INDEX('CURVA PREVISION'!$A$1:$KZ$3000,$C31,10+3*MIN(BE$3,$D$2-1)))))</f>
        <v/>
      </c>
      <c r="BF31" s="125">
        <f>IF(OR($C31="",$B$2="",$D$2=0),0,IF(BF$3&lt;0,0,N(INDEX('CURVA PREVISION'!$A$1:$KZ$3000,$C31,10+3*MIN(BF$3,$D$2-1)))))</f>
        <v/>
      </c>
      <c r="BG31" s="125">
        <f>IF(OR($C31="",$B$2="",$D$2=0),0,IF(BG$3&lt;0,0,N(INDEX('CURVA PREVISION'!$A$1:$KZ$3000,$C31,10+3*MIN(BG$3,$D$2-1)))))</f>
        <v/>
      </c>
      <c r="BH31" s="125">
        <f>IF(OR($C31="",$B$2="",$D$2=0),0,IF(BH$3&lt;0,0,N(INDEX('CURVA PREVISION'!$A$1:$KZ$3000,$C31,10+3*MIN(BH$3,$D$2-1)))))</f>
        <v/>
      </c>
      <c r="BI31" s="125">
        <f>IF(OR($C31="",$B$2="",$D$2=0),0,IF(BI$3&lt;0,0,N(INDEX('CURVA PREVISION'!$A$1:$KZ$3000,$C31,10+3*MIN(BI$3,$D$2-1)))))</f>
        <v/>
      </c>
      <c r="BJ31" s="125">
        <f>IF(OR($C31="",$B$2="",$D$2=0),0,IF(BJ$3&lt;0,0,N(INDEX('CURVA PREVISION'!$A$1:$KZ$3000,$C31,10+3*MIN(BJ$3,$D$2-1)))))</f>
        <v/>
      </c>
      <c r="BK31" s="125">
        <f>IF(OR($C31="",$B$2="",$D$2=0),0,IF(BK$3&lt;0,0,N(INDEX('CURVA PREVISION'!$A$1:$KZ$3000,$C31,10+3*MIN(BK$3,$D$2-1)))))</f>
        <v/>
      </c>
      <c r="BL31" s="125">
        <f>IF(OR($C31="",$B$2="",$D$2=0),0,IF(BL$3&lt;0,0,N(INDEX('CURVA PREVISION'!$A$1:$KZ$3000,$C31,10+3*MIN(BL$3,$D$2-1)))))</f>
        <v/>
      </c>
      <c r="BM31" s="125">
        <f>IF(OR($C31="",$B$2="",$D$2=0),0,IF(BM$3&lt;0,0,N(INDEX('CURVA PREVISION'!$A$1:$KZ$3000,$C31,10+3*MIN(BM$3,$D$2-1)))))</f>
        <v/>
      </c>
      <c r="BN31" s="125">
        <f>IF(OR($C31="",$B$2="",$D$2=0),0,IF(BN$3&lt;0,0,N(INDEX('CURVA PREVISION'!$A$1:$KZ$3000,$C31,10+3*MIN(BN$3,$D$2-1)))))</f>
        <v/>
      </c>
      <c r="BO31" s="125">
        <f>IF(OR($C31="",$B$2="",$D$2=0),0,IF(BO$3&lt;0,0,N(INDEX('CURVA PREVISION'!$A$1:$KZ$3000,$C31,10+3*MIN(BO$3,$D$2-1)))))</f>
        <v/>
      </c>
      <c r="BP31" s="125">
        <f>IF(OR($C31="",$B$2="",$D$2=0),0,IF(BP$3&lt;0,0,N(INDEX('CURVA PREVISION'!$A$1:$KZ$3000,$C31,10+3*MIN(BP$3,$D$2-1)))))</f>
        <v/>
      </c>
      <c r="BQ31" s="125">
        <f>IF(OR($C31="",$B$2="",$D$2=0),0,IF(BQ$3&lt;0,0,N(INDEX('CURVA PREVISION'!$A$1:$KZ$3000,$C31,10+3*MIN(BQ$3,$D$2-1)))))</f>
        <v/>
      </c>
      <c r="BR31" s="125">
        <f>IF(OR($C31="",$B$2="",$D$2=0),0,IF(BR$3&lt;0,0,N(INDEX('CURVA PREVISION'!$A$1:$KZ$3000,$C31,10+3*MIN(BR$3,$D$2-1)))))</f>
        <v/>
      </c>
      <c r="BS31" s="125">
        <f>IF(OR($C31="",$B$2="",$D$2=0),0,IF(BS$3&lt;0,0,N(INDEX('CURVA PREVISION'!$A$1:$KZ$3000,$C31,10+3*MIN(BS$3,$D$2-1)))))</f>
        <v/>
      </c>
      <c r="BT31" s="125">
        <f>IF(OR($C31="",$B$2="",$D$2=0),0,IF(BT$3&lt;0,0,N(INDEX('CURVA PREVISION'!$A$1:$KZ$3000,$C31,10+3*MIN(BT$3,$D$2-1)))))</f>
        <v/>
      </c>
      <c r="BU31" s="125">
        <f>IF(OR($C31="",$B$2="",$D$2=0),0,IF(BU$3&lt;0,0,N(INDEX('CURVA PREVISION'!$A$1:$KZ$3000,$C31,10+3*MIN(BU$3,$D$2-1)))))</f>
        <v/>
      </c>
      <c r="BV31" s="125">
        <f>IF(OR($C31="",$B$2="",$D$2=0),0,IF(BV$3&lt;0,0,N(INDEX('CURVA PREVISION'!$A$1:$KZ$3000,$C31,10+3*MIN(BV$3,$D$2-1)))))</f>
        <v/>
      </c>
      <c r="BW31" s="125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5">
        <f>IF(OR($C32="",$B$2="",$D$2=0),0,IF(D$3&lt;0,0,N(INDEX('CURVA PREVISION'!$A$1:$KZ$3000,$C32,10+3*MIN(D$3,$D$2-1)))))</f>
        <v/>
      </c>
      <c r="E32" s="125">
        <f>IF(OR($C32="",$B$2="",$D$2=0),0,IF(E$3&lt;0,0,N(INDEX('CURVA PREVISION'!$A$1:$KZ$3000,$C32,10+3*MIN(E$3,$D$2-1)))))</f>
        <v/>
      </c>
      <c r="F32" s="125">
        <f>IF(OR($C32="",$B$2="",$D$2=0),0,IF(F$3&lt;0,0,N(INDEX('CURVA PREVISION'!$A$1:$KZ$3000,$C32,10+3*MIN(F$3,$D$2-1)))))</f>
        <v/>
      </c>
      <c r="G32" s="125">
        <f>IF(OR($C32="",$B$2="",$D$2=0),0,IF(G$3&lt;0,0,N(INDEX('CURVA PREVISION'!$A$1:$KZ$3000,$C32,10+3*MIN(G$3,$D$2-1)))))</f>
        <v/>
      </c>
      <c r="H32" s="125">
        <f>IF(OR($C32="",$B$2="",$D$2=0),0,IF(H$3&lt;0,0,N(INDEX('CURVA PREVISION'!$A$1:$KZ$3000,$C32,10+3*MIN(H$3,$D$2-1)))))</f>
        <v/>
      </c>
      <c r="I32" s="125">
        <f>IF(OR($C32="",$B$2="",$D$2=0),0,IF(I$3&lt;0,0,N(INDEX('CURVA PREVISION'!$A$1:$KZ$3000,$C32,10+3*MIN(I$3,$D$2-1)))))</f>
        <v/>
      </c>
      <c r="J32" s="125">
        <f>IF(OR($C32="",$B$2="",$D$2=0),0,IF(J$3&lt;0,0,N(INDEX('CURVA PREVISION'!$A$1:$KZ$3000,$C32,10+3*MIN(J$3,$D$2-1)))))</f>
        <v/>
      </c>
      <c r="K32" s="125">
        <f>IF(OR($C32="",$B$2="",$D$2=0),0,IF(K$3&lt;0,0,N(INDEX('CURVA PREVISION'!$A$1:$KZ$3000,$C32,10+3*MIN(K$3,$D$2-1)))))</f>
        <v/>
      </c>
      <c r="L32" s="125">
        <f>IF(OR($C32="",$B$2="",$D$2=0),0,IF(L$3&lt;0,0,N(INDEX('CURVA PREVISION'!$A$1:$KZ$3000,$C32,10+3*MIN(L$3,$D$2-1)))))</f>
        <v/>
      </c>
      <c r="M32" s="125">
        <f>IF(OR($C32="",$B$2="",$D$2=0),0,IF(M$3&lt;0,0,N(INDEX('CURVA PREVISION'!$A$1:$KZ$3000,$C32,10+3*MIN(M$3,$D$2-1)))))</f>
        <v/>
      </c>
      <c r="N32" s="125">
        <f>IF(OR($C32="",$B$2="",$D$2=0),0,IF(N$3&lt;0,0,N(INDEX('CURVA PREVISION'!$A$1:$KZ$3000,$C32,10+3*MIN(N$3,$D$2-1)))))</f>
        <v/>
      </c>
      <c r="O32" s="125">
        <f>IF(OR($C32="",$B$2="",$D$2=0),0,IF(O$3&lt;0,0,N(INDEX('CURVA PREVISION'!$A$1:$KZ$3000,$C32,10+3*MIN(O$3,$D$2-1)))))</f>
        <v/>
      </c>
      <c r="P32" s="125">
        <f>IF(OR($C32="",$B$2="",$D$2=0),0,IF(P$3&lt;0,0,N(INDEX('CURVA PREVISION'!$A$1:$KZ$3000,$C32,10+3*MIN(P$3,$D$2-1)))))</f>
        <v/>
      </c>
      <c r="Q32" s="125">
        <f>IF(OR($C32="",$B$2="",$D$2=0),0,IF(Q$3&lt;0,0,N(INDEX('CURVA PREVISION'!$A$1:$KZ$3000,$C32,10+3*MIN(Q$3,$D$2-1)))))</f>
        <v/>
      </c>
      <c r="R32" s="125">
        <f>IF(OR($C32="",$B$2="",$D$2=0),0,IF(R$3&lt;0,0,N(INDEX('CURVA PREVISION'!$A$1:$KZ$3000,$C32,10+3*MIN(R$3,$D$2-1)))))</f>
        <v/>
      </c>
      <c r="S32" s="125">
        <f>IF(OR($C32="",$B$2="",$D$2=0),0,IF(S$3&lt;0,0,N(INDEX('CURVA PREVISION'!$A$1:$KZ$3000,$C32,10+3*MIN(S$3,$D$2-1)))))</f>
        <v/>
      </c>
      <c r="T32" s="125">
        <f>IF(OR($C32="",$B$2="",$D$2=0),0,IF(T$3&lt;0,0,N(INDEX('CURVA PREVISION'!$A$1:$KZ$3000,$C32,10+3*MIN(T$3,$D$2-1)))))</f>
        <v/>
      </c>
      <c r="U32" s="125">
        <f>IF(OR($C32="",$B$2="",$D$2=0),0,IF(U$3&lt;0,0,N(INDEX('CURVA PREVISION'!$A$1:$KZ$3000,$C32,10+3*MIN(U$3,$D$2-1)))))</f>
        <v/>
      </c>
      <c r="V32" s="125">
        <f>IF(OR($C32="",$B$2="",$D$2=0),0,IF(V$3&lt;0,0,N(INDEX('CURVA PREVISION'!$A$1:$KZ$3000,$C32,10+3*MIN(V$3,$D$2-1)))))</f>
        <v/>
      </c>
      <c r="W32" s="125">
        <f>IF(OR($C32="",$B$2="",$D$2=0),0,IF(W$3&lt;0,0,N(INDEX('CURVA PREVISION'!$A$1:$KZ$3000,$C32,10+3*MIN(W$3,$D$2-1)))))</f>
        <v/>
      </c>
      <c r="X32" s="125">
        <f>IF(OR($C32="",$B$2="",$D$2=0),0,IF(X$3&lt;0,0,N(INDEX('CURVA PREVISION'!$A$1:$KZ$3000,$C32,10+3*MIN(X$3,$D$2-1)))))</f>
        <v/>
      </c>
      <c r="Y32" s="125">
        <f>IF(OR($C32="",$B$2="",$D$2=0),0,IF(Y$3&lt;0,0,N(INDEX('CURVA PREVISION'!$A$1:$KZ$3000,$C32,10+3*MIN(Y$3,$D$2-1)))))</f>
        <v/>
      </c>
      <c r="Z32" s="125">
        <f>IF(OR($C32="",$B$2="",$D$2=0),0,IF(Z$3&lt;0,0,N(INDEX('CURVA PREVISION'!$A$1:$KZ$3000,$C32,10+3*MIN(Z$3,$D$2-1)))))</f>
        <v/>
      </c>
      <c r="AA32" s="125">
        <f>IF(OR($C32="",$B$2="",$D$2=0),0,IF(AA$3&lt;0,0,N(INDEX('CURVA PREVISION'!$A$1:$KZ$3000,$C32,10+3*MIN(AA$3,$D$2-1)))))</f>
        <v/>
      </c>
      <c r="AB32" s="125">
        <f>IF(OR($C32="",$B$2="",$D$2=0),0,IF(AB$3&lt;0,0,N(INDEX('CURVA PREVISION'!$A$1:$KZ$3000,$C32,10+3*MIN(AB$3,$D$2-1)))))</f>
        <v/>
      </c>
      <c r="AC32" s="125">
        <f>IF(OR($C32="",$B$2="",$D$2=0),0,IF(AC$3&lt;0,0,N(INDEX('CURVA PREVISION'!$A$1:$KZ$3000,$C32,10+3*MIN(AC$3,$D$2-1)))))</f>
        <v/>
      </c>
      <c r="AD32" s="125">
        <f>IF(OR($C32="",$B$2="",$D$2=0),0,IF(AD$3&lt;0,0,N(INDEX('CURVA PREVISION'!$A$1:$KZ$3000,$C32,10+3*MIN(AD$3,$D$2-1)))))</f>
        <v/>
      </c>
      <c r="AE32" s="125">
        <f>IF(OR($C32="",$B$2="",$D$2=0),0,IF(AE$3&lt;0,0,N(INDEX('CURVA PREVISION'!$A$1:$KZ$3000,$C32,10+3*MIN(AE$3,$D$2-1)))))</f>
        <v/>
      </c>
      <c r="AF32" s="125">
        <f>IF(OR($C32="",$B$2="",$D$2=0),0,IF(AF$3&lt;0,0,N(INDEX('CURVA PREVISION'!$A$1:$KZ$3000,$C32,10+3*MIN(AF$3,$D$2-1)))))</f>
        <v/>
      </c>
      <c r="AG32" s="125">
        <f>IF(OR($C32="",$B$2="",$D$2=0),0,IF(AG$3&lt;0,0,N(INDEX('CURVA PREVISION'!$A$1:$KZ$3000,$C32,10+3*MIN(AG$3,$D$2-1)))))</f>
        <v/>
      </c>
      <c r="AH32" s="125">
        <f>IF(OR($C32="",$B$2="",$D$2=0),0,IF(AH$3&lt;0,0,N(INDEX('CURVA PREVISION'!$A$1:$KZ$3000,$C32,10+3*MIN(AH$3,$D$2-1)))))</f>
        <v/>
      </c>
      <c r="AI32" s="125">
        <f>IF(OR($C32="",$B$2="",$D$2=0),0,IF(AI$3&lt;0,0,N(INDEX('CURVA PREVISION'!$A$1:$KZ$3000,$C32,10+3*MIN(AI$3,$D$2-1)))))</f>
        <v/>
      </c>
      <c r="AJ32" s="125">
        <f>IF(OR($C32="",$B$2="",$D$2=0),0,IF(AJ$3&lt;0,0,N(INDEX('CURVA PREVISION'!$A$1:$KZ$3000,$C32,10+3*MIN(AJ$3,$D$2-1)))))</f>
        <v/>
      </c>
      <c r="AK32" s="125">
        <f>IF(OR($C32="",$B$2="",$D$2=0),0,IF(AK$3&lt;0,0,N(INDEX('CURVA PREVISION'!$A$1:$KZ$3000,$C32,10+3*MIN(AK$3,$D$2-1)))))</f>
        <v/>
      </c>
      <c r="AL32" s="125">
        <f>IF(OR($C32="",$B$2="",$D$2=0),0,IF(AL$3&lt;0,0,N(INDEX('CURVA PREVISION'!$A$1:$KZ$3000,$C32,10+3*MIN(AL$3,$D$2-1)))))</f>
        <v/>
      </c>
      <c r="AM32" s="125">
        <f>IF(OR($C32="",$B$2="",$D$2=0),0,IF(AM$3&lt;0,0,N(INDEX('CURVA PREVISION'!$A$1:$KZ$3000,$C32,10+3*MIN(AM$3,$D$2-1)))))</f>
        <v/>
      </c>
      <c r="AN32" s="125">
        <f>IF(OR($C32="",$B$2="",$D$2=0),0,IF(AN$3&lt;0,0,N(INDEX('CURVA PREVISION'!$A$1:$KZ$3000,$C32,10+3*MIN(AN$3,$D$2-1)))))</f>
        <v/>
      </c>
      <c r="AO32" s="125">
        <f>IF(OR($C32="",$B$2="",$D$2=0),0,IF(AO$3&lt;0,0,N(INDEX('CURVA PREVISION'!$A$1:$KZ$3000,$C32,10+3*MIN(AO$3,$D$2-1)))))</f>
        <v/>
      </c>
      <c r="AP32" s="125">
        <f>IF(OR($C32="",$B$2="",$D$2=0),0,IF(AP$3&lt;0,0,N(INDEX('CURVA PREVISION'!$A$1:$KZ$3000,$C32,10+3*MIN(AP$3,$D$2-1)))))</f>
        <v/>
      </c>
      <c r="AQ32" s="125">
        <f>IF(OR($C32="",$B$2="",$D$2=0),0,IF(AQ$3&lt;0,0,N(INDEX('CURVA PREVISION'!$A$1:$KZ$3000,$C32,10+3*MIN(AQ$3,$D$2-1)))))</f>
        <v/>
      </c>
      <c r="AR32" s="125">
        <f>IF(OR($C32="",$B$2="",$D$2=0),0,IF(AR$3&lt;0,0,N(INDEX('CURVA PREVISION'!$A$1:$KZ$3000,$C32,10+3*MIN(AR$3,$D$2-1)))))</f>
        <v/>
      </c>
      <c r="AS32" s="125">
        <f>IF(OR($C32="",$B$2="",$D$2=0),0,IF(AS$3&lt;0,0,N(INDEX('CURVA PREVISION'!$A$1:$KZ$3000,$C32,10+3*MIN(AS$3,$D$2-1)))))</f>
        <v/>
      </c>
      <c r="AT32" s="125">
        <f>IF(OR($C32="",$B$2="",$D$2=0),0,IF(AT$3&lt;0,0,N(INDEX('CURVA PREVISION'!$A$1:$KZ$3000,$C32,10+3*MIN(AT$3,$D$2-1)))))</f>
        <v/>
      </c>
      <c r="AU32" s="125">
        <f>IF(OR($C32="",$B$2="",$D$2=0),0,IF(AU$3&lt;0,0,N(INDEX('CURVA PREVISION'!$A$1:$KZ$3000,$C32,10+3*MIN(AU$3,$D$2-1)))))</f>
        <v/>
      </c>
      <c r="AV32" s="125">
        <f>IF(OR($C32="",$B$2="",$D$2=0),0,IF(AV$3&lt;0,0,N(INDEX('CURVA PREVISION'!$A$1:$KZ$3000,$C32,10+3*MIN(AV$3,$D$2-1)))))</f>
        <v/>
      </c>
      <c r="AW32" s="125">
        <f>IF(OR($C32="",$B$2="",$D$2=0),0,IF(AW$3&lt;0,0,N(INDEX('CURVA PREVISION'!$A$1:$KZ$3000,$C32,10+3*MIN(AW$3,$D$2-1)))))</f>
        <v/>
      </c>
      <c r="AX32" s="125">
        <f>IF(OR($C32="",$B$2="",$D$2=0),0,IF(AX$3&lt;0,0,N(INDEX('CURVA PREVISION'!$A$1:$KZ$3000,$C32,10+3*MIN(AX$3,$D$2-1)))))</f>
        <v/>
      </c>
      <c r="AY32" s="125">
        <f>IF(OR($C32="",$B$2="",$D$2=0),0,IF(AY$3&lt;0,0,N(INDEX('CURVA PREVISION'!$A$1:$KZ$3000,$C32,10+3*MIN(AY$3,$D$2-1)))))</f>
        <v/>
      </c>
      <c r="AZ32" s="125">
        <f>IF(OR($C32="",$B$2="",$D$2=0),0,IF(AZ$3&lt;0,0,N(INDEX('CURVA PREVISION'!$A$1:$KZ$3000,$C32,10+3*MIN(AZ$3,$D$2-1)))))</f>
        <v/>
      </c>
      <c r="BA32" s="125">
        <f>IF(OR($C32="",$B$2="",$D$2=0),0,IF(BA$3&lt;0,0,N(INDEX('CURVA PREVISION'!$A$1:$KZ$3000,$C32,10+3*MIN(BA$3,$D$2-1)))))</f>
        <v/>
      </c>
      <c r="BB32" s="125">
        <f>IF(OR($C32="",$B$2="",$D$2=0),0,IF(BB$3&lt;0,0,N(INDEX('CURVA PREVISION'!$A$1:$KZ$3000,$C32,10+3*MIN(BB$3,$D$2-1)))))</f>
        <v/>
      </c>
      <c r="BC32" s="125">
        <f>IF(OR($C32="",$B$2="",$D$2=0),0,IF(BC$3&lt;0,0,N(INDEX('CURVA PREVISION'!$A$1:$KZ$3000,$C32,10+3*MIN(BC$3,$D$2-1)))))</f>
        <v/>
      </c>
      <c r="BD32" s="125">
        <f>IF(OR($C32="",$B$2="",$D$2=0),0,IF(BD$3&lt;0,0,N(INDEX('CURVA PREVISION'!$A$1:$KZ$3000,$C32,10+3*MIN(BD$3,$D$2-1)))))</f>
        <v/>
      </c>
      <c r="BE32" s="125">
        <f>IF(OR($C32="",$B$2="",$D$2=0),0,IF(BE$3&lt;0,0,N(INDEX('CURVA PREVISION'!$A$1:$KZ$3000,$C32,10+3*MIN(BE$3,$D$2-1)))))</f>
        <v/>
      </c>
      <c r="BF32" s="125">
        <f>IF(OR($C32="",$B$2="",$D$2=0),0,IF(BF$3&lt;0,0,N(INDEX('CURVA PREVISION'!$A$1:$KZ$3000,$C32,10+3*MIN(BF$3,$D$2-1)))))</f>
        <v/>
      </c>
      <c r="BG32" s="125">
        <f>IF(OR($C32="",$B$2="",$D$2=0),0,IF(BG$3&lt;0,0,N(INDEX('CURVA PREVISION'!$A$1:$KZ$3000,$C32,10+3*MIN(BG$3,$D$2-1)))))</f>
        <v/>
      </c>
      <c r="BH32" s="125">
        <f>IF(OR($C32="",$B$2="",$D$2=0),0,IF(BH$3&lt;0,0,N(INDEX('CURVA PREVISION'!$A$1:$KZ$3000,$C32,10+3*MIN(BH$3,$D$2-1)))))</f>
        <v/>
      </c>
      <c r="BI32" s="125">
        <f>IF(OR($C32="",$B$2="",$D$2=0),0,IF(BI$3&lt;0,0,N(INDEX('CURVA PREVISION'!$A$1:$KZ$3000,$C32,10+3*MIN(BI$3,$D$2-1)))))</f>
        <v/>
      </c>
      <c r="BJ32" s="125">
        <f>IF(OR($C32="",$B$2="",$D$2=0),0,IF(BJ$3&lt;0,0,N(INDEX('CURVA PREVISION'!$A$1:$KZ$3000,$C32,10+3*MIN(BJ$3,$D$2-1)))))</f>
        <v/>
      </c>
      <c r="BK32" s="125">
        <f>IF(OR($C32="",$B$2="",$D$2=0),0,IF(BK$3&lt;0,0,N(INDEX('CURVA PREVISION'!$A$1:$KZ$3000,$C32,10+3*MIN(BK$3,$D$2-1)))))</f>
        <v/>
      </c>
      <c r="BL32" s="125">
        <f>IF(OR($C32="",$B$2="",$D$2=0),0,IF(BL$3&lt;0,0,N(INDEX('CURVA PREVISION'!$A$1:$KZ$3000,$C32,10+3*MIN(BL$3,$D$2-1)))))</f>
        <v/>
      </c>
      <c r="BM32" s="125">
        <f>IF(OR($C32="",$B$2="",$D$2=0),0,IF(BM$3&lt;0,0,N(INDEX('CURVA PREVISION'!$A$1:$KZ$3000,$C32,10+3*MIN(BM$3,$D$2-1)))))</f>
        <v/>
      </c>
      <c r="BN32" s="125">
        <f>IF(OR($C32="",$B$2="",$D$2=0),0,IF(BN$3&lt;0,0,N(INDEX('CURVA PREVISION'!$A$1:$KZ$3000,$C32,10+3*MIN(BN$3,$D$2-1)))))</f>
        <v/>
      </c>
      <c r="BO32" s="125">
        <f>IF(OR($C32="",$B$2="",$D$2=0),0,IF(BO$3&lt;0,0,N(INDEX('CURVA PREVISION'!$A$1:$KZ$3000,$C32,10+3*MIN(BO$3,$D$2-1)))))</f>
        <v/>
      </c>
      <c r="BP32" s="125">
        <f>IF(OR($C32="",$B$2="",$D$2=0),0,IF(BP$3&lt;0,0,N(INDEX('CURVA PREVISION'!$A$1:$KZ$3000,$C32,10+3*MIN(BP$3,$D$2-1)))))</f>
        <v/>
      </c>
      <c r="BQ32" s="125">
        <f>IF(OR($C32="",$B$2="",$D$2=0),0,IF(BQ$3&lt;0,0,N(INDEX('CURVA PREVISION'!$A$1:$KZ$3000,$C32,10+3*MIN(BQ$3,$D$2-1)))))</f>
        <v/>
      </c>
      <c r="BR32" s="125">
        <f>IF(OR($C32="",$B$2="",$D$2=0),0,IF(BR$3&lt;0,0,N(INDEX('CURVA PREVISION'!$A$1:$KZ$3000,$C32,10+3*MIN(BR$3,$D$2-1)))))</f>
        <v/>
      </c>
      <c r="BS32" s="125">
        <f>IF(OR($C32="",$B$2="",$D$2=0),0,IF(BS$3&lt;0,0,N(INDEX('CURVA PREVISION'!$A$1:$KZ$3000,$C32,10+3*MIN(BS$3,$D$2-1)))))</f>
        <v/>
      </c>
      <c r="BT32" s="125">
        <f>IF(OR($C32="",$B$2="",$D$2=0),0,IF(BT$3&lt;0,0,N(INDEX('CURVA PREVISION'!$A$1:$KZ$3000,$C32,10+3*MIN(BT$3,$D$2-1)))))</f>
        <v/>
      </c>
      <c r="BU32" s="125">
        <f>IF(OR($C32="",$B$2="",$D$2=0),0,IF(BU$3&lt;0,0,N(INDEX('CURVA PREVISION'!$A$1:$KZ$3000,$C32,10+3*MIN(BU$3,$D$2-1)))))</f>
        <v/>
      </c>
      <c r="BV32" s="125">
        <f>IF(OR($C32="",$B$2="",$D$2=0),0,IF(BV$3&lt;0,0,N(INDEX('CURVA PREVISION'!$A$1:$KZ$3000,$C32,10+3*MIN(BV$3,$D$2-1)))))</f>
        <v/>
      </c>
      <c r="BW32" s="125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5">
        <f>IF(OR($C33="",$B$2="",$D$2=0),0,IF(D$3&lt;0,0,N(INDEX('CURVA PREVISION'!$A$1:$KZ$3000,$C33,10+3*MIN(D$3,$D$2-1)))))</f>
        <v/>
      </c>
      <c r="E33" s="125">
        <f>IF(OR($C33="",$B$2="",$D$2=0),0,IF(E$3&lt;0,0,N(INDEX('CURVA PREVISION'!$A$1:$KZ$3000,$C33,10+3*MIN(E$3,$D$2-1)))))</f>
        <v/>
      </c>
      <c r="F33" s="125">
        <f>IF(OR($C33="",$B$2="",$D$2=0),0,IF(F$3&lt;0,0,N(INDEX('CURVA PREVISION'!$A$1:$KZ$3000,$C33,10+3*MIN(F$3,$D$2-1)))))</f>
        <v/>
      </c>
      <c r="G33" s="125">
        <f>IF(OR($C33="",$B$2="",$D$2=0),0,IF(G$3&lt;0,0,N(INDEX('CURVA PREVISION'!$A$1:$KZ$3000,$C33,10+3*MIN(G$3,$D$2-1)))))</f>
        <v/>
      </c>
      <c r="H33" s="125">
        <f>IF(OR($C33="",$B$2="",$D$2=0),0,IF(H$3&lt;0,0,N(INDEX('CURVA PREVISION'!$A$1:$KZ$3000,$C33,10+3*MIN(H$3,$D$2-1)))))</f>
        <v/>
      </c>
      <c r="I33" s="125">
        <f>IF(OR($C33="",$B$2="",$D$2=0),0,IF(I$3&lt;0,0,N(INDEX('CURVA PREVISION'!$A$1:$KZ$3000,$C33,10+3*MIN(I$3,$D$2-1)))))</f>
        <v/>
      </c>
      <c r="J33" s="125">
        <f>IF(OR($C33="",$B$2="",$D$2=0),0,IF(J$3&lt;0,0,N(INDEX('CURVA PREVISION'!$A$1:$KZ$3000,$C33,10+3*MIN(J$3,$D$2-1)))))</f>
        <v/>
      </c>
      <c r="K33" s="125">
        <f>IF(OR($C33="",$B$2="",$D$2=0),0,IF(K$3&lt;0,0,N(INDEX('CURVA PREVISION'!$A$1:$KZ$3000,$C33,10+3*MIN(K$3,$D$2-1)))))</f>
        <v/>
      </c>
      <c r="L33" s="125">
        <f>IF(OR($C33="",$B$2="",$D$2=0),0,IF(L$3&lt;0,0,N(INDEX('CURVA PREVISION'!$A$1:$KZ$3000,$C33,10+3*MIN(L$3,$D$2-1)))))</f>
        <v/>
      </c>
      <c r="M33" s="125">
        <f>IF(OR($C33="",$B$2="",$D$2=0),0,IF(M$3&lt;0,0,N(INDEX('CURVA PREVISION'!$A$1:$KZ$3000,$C33,10+3*MIN(M$3,$D$2-1)))))</f>
        <v/>
      </c>
      <c r="N33" s="125">
        <f>IF(OR($C33="",$B$2="",$D$2=0),0,IF(N$3&lt;0,0,N(INDEX('CURVA PREVISION'!$A$1:$KZ$3000,$C33,10+3*MIN(N$3,$D$2-1)))))</f>
        <v/>
      </c>
      <c r="O33" s="125">
        <f>IF(OR($C33="",$B$2="",$D$2=0),0,IF(O$3&lt;0,0,N(INDEX('CURVA PREVISION'!$A$1:$KZ$3000,$C33,10+3*MIN(O$3,$D$2-1)))))</f>
        <v/>
      </c>
      <c r="P33" s="125">
        <f>IF(OR($C33="",$B$2="",$D$2=0),0,IF(P$3&lt;0,0,N(INDEX('CURVA PREVISION'!$A$1:$KZ$3000,$C33,10+3*MIN(P$3,$D$2-1)))))</f>
        <v/>
      </c>
      <c r="Q33" s="125">
        <f>IF(OR($C33="",$B$2="",$D$2=0),0,IF(Q$3&lt;0,0,N(INDEX('CURVA PREVISION'!$A$1:$KZ$3000,$C33,10+3*MIN(Q$3,$D$2-1)))))</f>
        <v/>
      </c>
      <c r="R33" s="125">
        <f>IF(OR($C33="",$B$2="",$D$2=0),0,IF(R$3&lt;0,0,N(INDEX('CURVA PREVISION'!$A$1:$KZ$3000,$C33,10+3*MIN(R$3,$D$2-1)))))</f>
        <v/>
      </c>
      <c r="S33" s="125">
        <f>IF(OR($C33="",$B$2="",$D$2=0),0,IF(S$3&lt;0,0,N(INDEX('CURVA PREVISION'!$A$1:$KZ$3000,$C33,10+3*MIN(S$3,$D$2-1)))))</f>
        <v/>
      </c>
      <c r="T33" s="125">
        <f>IF(OR($C33="",$B$2="",$D$2=0),0,IF(T$3&lt;0,0,N(INDEX('CURVA PREVISION'!$A$1:$KZ$3000,$C33,10+3*MIN(T$3,$D$2-1)))))</f>
        <v/>
      </c>
      <c r="U33" s="125">
        <f>IF(OR($C33="",$B$2="",$D$2=0),0,IF(U$3&lt;0,0,N(INDEX('CURVA PREVISION'!$A$1:$KZ$3000,$C33,10+3*MIN(U$3,$D$2-1)))))</f>
        <v/>
      </c>
      <c r="V33" s="125">
        <f>IF(OR($C33="",$B$2="",$D$2=0),0,IF(V$3&lt;0,0,N(INDEX('CURVA PREVISION'!$A$1:$KZ$3000,$C33,10+3*MIN(V$3,$D$2-1)))))</f>
        <v/>
      </c>
      <c r="W33" s="125">
        <f>IF(OR($C33="",$B$2="",$D$2=0),0,IF(W$3&lt;0,0,N(INDEX('CURVA PREVISION'!$A$1:$KZ$3000,$C33,10+3*MIN(W$3,$D$2-1)))))</f>
        <v/>
      </c>
      <c r="X33" s="125">
        <f>IF(OR($C33="",$B$2="",$D$2=0),0,IF(X$3&lt;0,0,N(INDEX('CURVA PREVISION'!$A$1:$KZ$3000,$C33,10+3*MIN(X$3,$D$2-1)))))</f>
        <v/>
      </c>
      <c r="Y33" s="125">
        <f>IF(OR($C33="",$B$2="",$D$2=0),0,IF(Y$3&lt;0,0,N(INDEX('CURVA PREVISION'!$A$1:$KZ$3000,$C33,10+3*MIN(Y$3,$D$2-1)))))</f>
        <v/>
      </c>
      <c r="Z33" s="125">
        <f>IF(OR($C33="",$B$2="",$D$2=0),0,IF(Z$3&lt;0,0,N(INDEX('CURVA PREVISION'!$A$1:$KZ$3000,$C33,10+3*MIN(Z$3,$D$2-1)))))</f>
        <v/>
      </c>
      <c r="AA33" s="125">
        <f>IF(OR($C33="",$B$2="",$D$2=0),0,IF(AA$3&lt;0,0,N(INDEX('CURVA PREVISION'!$A$1:$KZ$3000,$C33,10+3*MIN(AA$3,$D$2-1)))))</f>
        <v/>
      </c>
      <c r="AB33" s="125">
        <f>IF(OR($C33="",$B$2="",$D$2=0),0,IF(AB$3&lt;0,0,N(INDEX('CURVA PREVISION'!$A$1:$KZ$3000,$C33,10+3*MIN(AB$3,$D$2-1)))))</f>
        <v/>
      </c>
      <c r="AC33" s="125">
        <f>IF(OR($C33="",$B$2="",$D$2=0),0,IF(AC$3&lt;0,0,N(INDEX('CURVA PREVISION'!$A$1:$KZ$3000,$C33,10+3*MIN(AC$3,$D$2-1)))))</f>
        <v/>
      </c>
      <c r="AD33" s="125">
        <f>IF(OR($C33="",$B$2="",$D$2=0),0,IF(AD$3&lt;0,0,N(INDEX('CURVA PREVISION'!$A$1:$KZ$3000,$C33,10+3*MIN(AD$3,$D$2-1)))))</f>
        <v/>
      </c>
      <c r="AE33" s="125">
        <f>IF(OR($C33="",$B$2="",$D$2=0),0,IF(AE$3&lt;0,0,N(INDEX('CURVA PREVISION'!$A$1:$KZ$3000,$C33,10+3*MIN(AE$3,$D$2-1)))))</f>
        <v/>
      </c>
      <c r="AF33" s="125">
        <f>IF(OR($C33="",$B$2="",$D$2=0),0,IF(AF$3&lt;0,0,N(INDEX('CURVA PREVISION'!$A$1:$KZ$3000,$C33,10+3*MIN(AF$3,$D$2-1)))))</f>
        <v/>
      </c>
      <c r="AG33" s="125">
        <f>IF(OR($C33="",$B$2="",$D$2=0),0,IF(AG$3&lt;0,0,N(INDEX('CURVA PREVISION'!$A$1:$KZ$3000,$C33,10+3*MIN(AG$3,$D$2-1)))))</f>
        <v/>
      </c>
      <c r="AH33" s="125">
        <f>IF(OR($C33="",$B$2="",$D$2=0),0,IF(AH$3&lt;0,0,N(INDEX('CURVA PREVISION'!$A$1:$KZ$3000,$C33,10+3*MIN(AH$3,$D$2-1)))))</f>
        <v/>
      </c>
      <c r="AI33" s="125">
        <f>IF(OR($C33="",$B$2="",$D$2=0),0,IF(AI$3&lt;0,0,N(INDEX('CURVA PREVISION'!$A$1:$KZ$3000,$C33,10+3*MIN(AI$3,$D$2-1)))))</f>
        <v/>
      </c>
      <c r="AJ33" s="125">
        <f>IF(OR($C33="",$B$2="",$D$2=0),0,IF(AJ$3&lt;0,0,N(INDEX('CURVA PREVISION'!$A$1:$KZ$3000,$C33,10+3*MIN(AJ$3,$D$2-1)))))</f>
        <v/>
      </c>
      <c r="AK33" s="125">
        <f>IF(OR($C33="",$B$2="",$D$2=0),0,IF(AK$3&lt;0,0,N(INDEX('CURVA PREVISION'!$A$1:$KZ$3000,$C33,10+3*MIN(AK$3,$D$2-1)))))</f>
        <v/>
      </c>
      <c r="AL33" s="125">
        <f>IF(OR($C33="",$B$2="",$D$2=0),0,IF(AL$3&lt;0,0,N(INDEX('CURVA PREVISION'!$A$1:$KZ$3000,$C33,10+3*MIN(AL$3,$D$2-1)))))</f>
        <v/>
      </c>
      <c r="AM33" s="125">
        <f>IF(OR($C33="",$B$2="",$D$2=0),0,IF(AM$3&lt;0,0,N(INDEX('CURVA PREVISION'!$A$1:$KZ$3000,$C33,10+3*MIN(AM$3,$D$2-1)))))</f>
        <v/>
      </c>
      <c r="AN33" s="125">
        <f>IF(OR($C33="",$B$2="",$D$2=0),0,IF(AN$3&lt;0,0,N(INDEX('CURVA PREVISION'!$A$1:$KZ$3000,$C33,10+3*MIN(AN$3,$D$2-1)))))</f>
        <v/>
      </c>
      <c r="AO33" s="125">
        <f>IF(OR($C33="",$B$2="",$D$2=0),0,IF(AO$3&lt;0,0,N(INDEX('CURVA PREVISION'!$A$1:$KZ$3000,$C33,10+3*MIN(AO$3,$D$2-1)))))</f>
        <v/>
      </c>
      <c r="AP33" s="125">
        <f>IF(OR($C33="",$B$2="",$D$2=0),0,IF(AP$3&lt;0,0,N(INDEX('CURVA PREVISION'!$A$1:$KZ$3000,$C33,10+3*MIN(AP$3,$D$2-1)))))</f>
        <v/>
      </c>
      <c r="AQ33" s="125">
        <f>IF(OR($C33="",$B$2="",$D$2=0),0,IF(AQ$3&lt;0,0,N(INDEX('CURVA PREVISION'!$A$1:$KZ$3000,$C33,10+3*MIN(AQ$3,$D$2-1)))))</f>
        <v/>
      </c>
      <c r="AR33" s="125">
        <f>IF(OR($C33="",$B$2="",$D$2=0),0,IF(AR$3&lt;0,0,N(INDEX('CURVA PREVISION'!$A$1:$KZ$3000,$C33,10+3*MIN(AR$3,$D$2-1)))))</f>
        <v/>
      </c>
      <c r="AS33" s="125">
        <f>IF(OR($C33="",$B$2="",$D$2=0),0,IF(AS$3&lt;0,0,N(INDEX('CURVA PREVISION'!$A$1:$KZ$3000,$C33,10+3*MIN(AS$3,$D$2-1)))))</f>
        <v/>
      </c>
      <c r="AT33" s="125">
        <f>IF(OR($C33="",$B$2="",$D$2=0),0,IF(AT$3&lt;0,0,N(INDEX('CURVA PREVISION'!$A$1:$KZ$3000,$C33,10+3*MIN(AT$3,$D$2-1)))))</f>
        <v/>
      </c>
      <c r="AU33" s="125">
        <f>IF(OR($C33="",$B$2="",$D$2=0),0,IF(AU$3&lt;0,0,N(INDEX('CURVA PREVISION'!$A$1:$KZ$3000,$C33,10+3*MIN(AU$3,$D$2-1)))))</f>
        <v/>
      </c>
      <c r="AV33" s="125">
        <f>IF(OR($C33="",$B$2="",$D$2=0),0,IF(AV$3&lt;0,0,N(INDEX('CURVA PREVISION'!$A$1:$KZ$3000,$C33,10+3*MIN(AV$3,$D$2-1)))))</f>
        <v/>
      </c>
      <c r="AW33" s="125">
        <f>IF(OR($C33="",$B$2="",$D$2=0),0,IF(AW$3&lt;0,0,N(INDEX('CURVA PREVISION'!$A$1:$KZ$3000,$C33,10+3*MIN(AW$3,$D$2-1)))))</f>
        <v/>
      </c>
      <c r="AX33" s="125">
        <f>IF(OR($C33="",$B$2="",$D$2=0),0,IF(AX$3&lt;0,0,N(INDEX('CURVA PREVISION'!$A$1:$KZ$3000,$C33,10+3*MIN(AX$3,$D$2-1)))))</f>
        <v/>
      </c>
      <c r="AY33" s="125">
        <f>IF(OR($C33="",$B$2="",$D$2=0),0,IF(AY$3&lt;0,0,N(INDEX('CURVA PREVISION'!$A$1:$KZ$3000,$C33,10+3*MIN(AY$3,$D$2-1)))))</f>
        <v/>
      </c>
      <c r="AZ33" s="125">
        <f>IF(OR($C33="",$B$2="",$D$2=0),0,IF(AZ$3&lt;0,0,N(INDEX('CURVA PREVISION'!$A$1:$KZ$3000,$C33,10+3*MIN(AZ$3,$D$2-1)))))</f>
        <v/>
      </c>
      <c r="BA33" s="125">
        <f>IF(OR($C33="",$B$2="",$D$2=0),0,IF(BA$3&lt;0,0,N(INDEX('CURVA PREVISION'!$A$1:$KZ$3000,$C33,10+3*MIN(BA$3,$D$2-1)))))</f>
        <v/>
      </c>
      <c r="BB33" s="125">
        <f>IF(OR($C33="",$B$2="",$D$2=0),0,IF(BB$3&lt;0,0,N(INDEX('CURVA PREVISION'!$A$1:$KZ$3000,$C33,10+3*MIN(BB$3,$D$2-1)))))</f>
        <v/>
      </c>
      <c r="BC33" s="125">
        <f>IF(OR($C33="",$B$2="",$D$2=0),0,IF(BC$3&lt;0,0,N(INDEX('CURVA PREVISION'!$A$1:$KZ$3000,$C33,10+3*MIN(BC$3,$D$2-1)))))</f>
        <v/>
      </c>
      <c r="BD33" s="125">
        <f>IF(OR($C33="",$B$2="",$D$2=0),0,IF(BD$3&lt;0,0,N(INDEX('CURVA PREVISION'!$A$1:$KZ$3000,$C33,10+3*MIN(BD$3,$D$2-1)))))</f>
        <v/>
      </c>
      <c r="BE33" s="125">
        <f>IF(OR($C33="",$B$2="",$D$2=0),0,IF(BE$3&lt;0,0,N(INDEX('CURVA PREVISION'!$A$1:$KZ$3000,$C33,10+3*MIN(BE$3,$D$2-1)))))</f>
        <v/>
      </c>
      <c r="BF33" s="125">
        <f>IF(OR($C33="",$B$2="",$D$2=0),0,IF(BF$3&lt;0,0,N(INDEX('CURVA PREVISION'!$A$1:$KZ$3000,$C33,10+3*MIN(BF$3,$D$2-1)))))</f>
        <v/>
      </c>
      <c r="BG33" s="125">
        <f>IF(OR($C33="",$B$2="",$D$2=0),0,IF(BG$3&lt;0,0,N(INDEX('CURVA PREVISION'!$A$1:$KZ$3000,$C33,10+3*MIN(BG$3,$D$2-1)))))</f>
        <v/>
      </c>
      <c r="BH33" s="125">
        <f>IF(OR($C33="",$B$2="",$D$2=0),0,IF(BH$3&lt;0,0,N(INDEX('CURVA PREVISION'!$A$1:$KZ$3000,$C33,10+3*MIN(BH$3,$D$2-1)))))</f>
        <v/>
      </c>
      <c r="BI33" s="125">
        <f>IF(OR($C33="",$B$2="",$D$2=0),0,IF(BI$3&lt;0,0,N(INDEX('CURVA PREVISION'!$A$1:$KZ$3000,$C33,10+3*MIN(BI$3,$D$2-1)))))</f>
        <v/>
      </c>
      <c r="BJ33" s="125">
        <f>IF(OR($C33="",$B$2="",$D$2=0),0,IF(BJ$3&lt;0,0,N(INDEX('CURVA PREVISION'!$A$1:$KZ$3000,$C33,10+3*MIN(BJ$3,$D$2-1)))))</f>
        <v/>
      </c>
      <c r="BK33" s="125">
        <f>IF(OR($C33="",$B$2="",$D$2=0),0,IF(BK$3&lt;0,0,N(INDEX('CURVA PREVISION'!$A$1:$KZ$3000,$C33,10+3*MIN(BK$3,$D$2-1)))))</f>
        <v/>
      </c>
      <c r="BL33" s="125">
        <f>IF(OR($C33="",$B$2="",$D$2=0),0,IF(BL$3&lt;0,0,N(INDEX('CURVA PREVISION'!$A$1:$KZ$3000,$C33,10+3*MIN(BL$3,$D$2-1)))))</f>
        <v/>
      </c>
      <c r="BM33" s="125">
        <f>IF(OR($C33="",$B$2="",$D$2=0),0,IF(BM$3&lt;0,0,N(INDEX('CURVA PREVISION'!$A$1:$KZ$3000,$C33,10+3*MIN(BM$3,$D$2-1)))))</f>
        <v/>
      </c>
      <c r="BN33" s="125">
        <f>IF(OR($C33="",$B$2="",$D$2=0),0,IF(BN$3&lt;0,0,N(INDEX('CURVA PREVISION'!$A$1:$KZ$3000,$C33,10+3*MIN(BN$3,$D$2-1)))))</f>
        <v/>
      </c>
      <c r="BO33" s="125">
        <f>IF(OR($C33="",$B$2="",$D$2=0),0,IF(BO$3&lt;0,0,N(INDEX('CURVA PREVISION'!$A$1:$KZ$3000,$C33,10+3*MIN(BO$3,$D$2-1)))))</f>
        <v/>
      </c>
      <c r="BP33" s="125">
        <f>IF(OR($C33="",$B$2="",$D$2=0),0,IF(BP$3&lt;0,0,N(INDEX('CURVA PREVISION'!$A$1:$KZ$3000,$C33,10+3*MIN(BP$3,$D$2-1)))))</f>
        <v/>
      </c>
      <c r="BQ33" s="125">
        <f>IF(OR($C33="",$B$2="",$D$2=0),0,IF(BQ$3&lt;0,0,N(INDEX('CURVA PREVISION'!$A$1:$KZ$3000,$C33,10+3*MIN(BQ$3,$D$2-1)))))</f>
        <v/>
      </c>
      <c r="BR33" s="125">
        <f>IF(OR($C33="",$B$2="",$D$2=0),0,IF(BR$3&lt;0,0,N(INDEX('CURVA PREVISION'!$A$1:$KZ$3000,$C33,10+3*MIN(BR$3,$D$2-1)))))</f>
        <v/>
      </c>
      <c r="BS33" s="125">
        <f>IF(OR($C33="",$B$2="",$D$2=0),0,IF(BS$3&lt;0,0,N(INDEX('CURVA PREVISION'!$A$1:$KZ$3000,$C33,10+3*MIN(BS$3,$D$2-1)))))</f>
        <v/>
      </c>
      <c r="BT33" s="125">
        <f>IF(OR($C33="",$B$2="",$D$2=0),0,IF(BT$3&lt;0,0,N(INDEX('CURVA PREVISION'!$A$1:$KZ$3000,$C33,10+3*MIN(BT$3,$D$2-1)))))</f>
        <v/>
      </c>
      <c r="BU33" s="125">
        <f>IF(OR($C33="",$B$2="",$D$2=0),0,IF(BU$3&lt;0,0,N(INDEX('CURVA PREVISION'!$A$1:$KZ$3000,$C33,10+3*MIN(BU$3,$D$2-1)))))</f>
        <v/>
      </c>
      <c r="BV33" s="125">
        <f>IF(OR($C33="",$B$2="",$D$2=0),0,IF(BV$3&lt;0,0,N(INDEX('CURVA PREVISION'!$A$1:$KZ$3000,$C33,10+3*MIN(BV$3,$D$2-1)))))</f>
        <v/>
      </c>
      <c r="BW33" s="125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5">
        <f>IF(OR($C34="",$B$2="",$D$2=0),0,IF(D$3&lt;0,0,N(INDEX('CURVA PREVISION'!$A$1:$KZ$3000,$C34,10+3*MIN(D$3,$D$2-1)))))</f>
        <v/>
      </c>
      <c r="E34" s="125">
        <f>IF(OR($C34="",$B$2="",$D$2=0),0,IF(E$3&lt;0,0,N(INDEX('CURVA PREVISION'!$A$1:$KZ$3000,$C34,10+3*MIN(E$3,$D$2-1)))))</f>
        <v/>
      </c>
      <c r="F34" s="125">
        <f>IF(OR($C34="",$B$2="",$D$2=0),0,IF(F$3&lt;0,0,N(INDEX('CURVA PREVISION'!$A$1:$KZ$3000,$C34,10+3*MIN(F$3,$D$2-1)))))</f>
        <v/>
      </c>
      <c r="G34" s="125">
        <f>IF(OR($C34="",$B$2="",$D$2=0),0,IF(G$3&lt;0,0,N(INDEX('CURVA PREVISION'!$A$1:$KZ$3000,$C34,10+3*MIN(G$3,$D$2-1)))))</f>
        <v/>
      </c>
      <c r="H34" s="125">
        <f>IF(OR($C34="",$B$2="",$D$2=0),0,IF(H$3&lt;0,0,N(INDEX('CURVA PREVISION'!$A$1:$KZ$3000,$C34,10+3*MIN(H$3,$D$2-1)))))</f>
        <v/>
      </c>
      <c r="I34" s="125">
        <f>IF(OR($C34="",$B$2="",$D$2=0),0,IF(I$3&lt;0,0,N(INDEX('CURVA PREVISION'!$A$1:$KZ$3000,$C34,10+3*MIN(I$3,$D$2-1)))))</f>
        <v/>
      </c>
      <c r="J34" s="125">
        <f>IF(OR($C34="",$B$2="",$D$2=0),0,IF(J$3&lt;0,0,N(INDEX('CURVA PREVISION'!$A$1:$KZ$3000,$C34,10+3*MIN(J$3,$D$2-1)))))</f>
        <v/>
      </c>
      <c r="K34" s="125">
        <f>IF(OR($C34="",$B$2="",$D$2=0),0,IF(K$3&lt;0,0,N(INDEX('CURVA PREVISION'!$A$1:$KZ$3000,$C34,10+3*MIN(K$3,$D$2-1)))))</f>
        <v/>
      </c>
      <c r="L34" s="125">
        <f>IF(OR($C34="",$B$2="",$D$2=0),0,IF(L$3&lt;0,0,N(INDEX('CURVA PREVISION'!$A$1:$KZ$3000,$C34,10+3*MIN(L$3,$D$2-1)))))</f>
        <v/>
      </c>
      <c r="M34" s="125">
        <f>IF(OR($C34="",$B$2="",$D$2=0),0,IF(M$3&lt;0,0,N(INDEX('CURVA PREVISION'!$A$1:$KZ$3000,$C34,10+3*MIN(M$3,$D$2-1)))))</f>
        <v/>
      </c>
      <c r="N34" s="125">
        <f>IF(OR($C34="",$B$2="",$D$2=0),0,IF(N$3&lt;0,0,N(INDEX('CURVA PREVISION'!$A$1:$KZ$3000,$C34,10+3*MIN(N$3,$D$2-1)))))</f>
        <v/>
      </c>
      <c r="O34" s="125">
        <f>IF(OR($C34="",$B$2="",$D$2=0),0,IF(O$3&lt;0,0,N(INDEX('CURVA PREVISION'!$A$1:$KZ$3000,$C34,10+3*MIN(O$3,$D$2-1)))))</f>
        <v/>
      </c>
      <c r="P34" s="125">
        <f>IF(OR($C34="",$B$2="",$D$2=0),0,IF(P$3&lt;0,0,N(INDEX('CURVA PREVISION'!$A$1:$KZ$3000,$C34,10+3*MIN(P$3,$D$2-1)))))</f>
        <v/>
      </c>
      <c r="Q34" s="125">
        <f>IF(OR($C34="",$B$2="",$D$2=0),0,IF(Q$3&lt;0,0,N(INDEX('CURVA PREVISION'!$A$1:$KZ$3000,$C34,10+3*MIN(Q$3,$D$2-1)))))</f>
        <v/>
      </c>
      <c r="R34" s="125">
        <f>IF(OR($C34="",$B$2="",$D$2=0),0,IF(R$3&lt;0,0,N(INDEX('CURVA PREVISION'!$A$1:$KZ$3000,$C34,10+3*MIN(R$3,$D$2-1)))))</f>
        <v/>
      </c>
      <c r="S34" s="125">
        <f>IF(OR($C34="",$B$2="",$D$2=0),0,IF(S$3&lt;0,0,N(INDEX('CURVA PREVISION'!$A$1:$KZ$3000,$C34,10+3*MIN(S$3,$D$2-1)))))</f>
        <v/>
      </c>
      <c r="T34" s="125">
        <f>IF(OR($C34="",$B$2="",$D$2=0),0,IF(T$3&lt;0,0,N(INDEX('CURVA PREVISION'!$A$1:$KZ$3000,$C34,10+3*MIN(T$3,$D$2-1)))))</f>
        <v/>
      </c>
      <c r="U34" s="125">
        <f>IF(OR($C34="",$B$2="",$D$2=0),0,IF(U$3&lt;0,0,N(INDEX('CURVA PREVISION'!$A$1:$KZ$3000,$C34,10+3*MIN(U$3,$D$2-1)))))</f>
        <v/>
      </c>
      <c r="V34" s="125">
        <f>IF(OR($C34="",$B$2="",$D$2=0),0,IF(V$3&lt;0,0,N(INDEX('CURVA PREVISION'!$A$1:$KZ$3000,$C34,10+3*MIN(V$3,$D$2-1)))))</f>
        <v/>
      </c>
      <c r="W34" s="125">
        <f>IF(OR($C34="",$B$2="",$D$2=0),0,IF(W$3&lt;0,0,N(INDEX('CURVA PREVISION'!$A$1:$KZ$3000,$C34,10+3*MIN(W$3,$D$2-1)))))</f>
        <v/>
      </c>
      <c r="X34" s="125">
        <f>IF(OR($C34="",$B$2="",$D$2=0),0,IF(X$3&lt;0,0,N(INDEX('CURVA PREVISION'!$A$1:$KZ$3000,$C34,10+3*MIN(X$3,$D$2-1)))))</f>
        <v/>
      </c>
      <c r="Y34" s="125">
        <f>IF(OR($C34="",$B$2="",$D$2=0),0,IF(Y$3&lt;0,0,N(INDEX('CURVA PREVISION'!$A$1:$KZ$3000,$C34,10+3*MIN(Y$3,$D$2-1)))))</f>
        <v/>
      </c>
      <c r="Z34" s="125">
        <f>IF(OR($C34="",$B$2="",$D$2=0),0,IF(Z$3&lt;0,0,N(INDEX('CURVA PREVISION'!$A$1:$KZ$3000,$C34,10+3*MIN(Z$3,$D$2-1)))))</f>
        <v/>
      </c>
      <c r="AA34" s="125">
        <f>IF(OR($C34="",$B$2="",$D$2=0),0,IF(AA$3&lt;0,0,N(INDEX('CURVA PREVISION'!$A$1:$KZ$3000,$C34,10+3*MIN(AA$3,$D$2-1)))))</f>
        <v/>
      </c>
      <c r="AB34" s="125">
        <f>IF(OR($C34="",$B$2="",$D$2=0),0,IF(AB$3&lt;0,0,N(INDEX('CURVA PREVISION'!$A$1:$KZ$3000,$C34,10+3*MIN(AB$3,$D$2-1)))))</f>
        <v/>
      </c>
      <c r="AC34" s="125">
        <f>IF(OR($C34="",$B$2="",$D$2=0),0,IF(AC$3&lt;0,0,N(INDEX('CURVA PREVISION'!$A$1:$KZ$3000,$C34,10+3*MIN(AC$3,$D$2-1)))))</f>
        <v/>
      </c>
      <c r="AD34" s="125">
        <f>IF(OR($C34="",$B$2="",$D$2=0),0,IF(AD$3&lt;0,0,N(INDEX('CURVA PREVISION'!$A$1:$KZ$3000,$C34,10+3*MIN(AD$3,$D$2-1)))))</f>
        <v/>
      </c>
      <c r="AE34" s="125">
        <f>IF(OR($C34="",$B$2="",$D$2=0),0,IF(AE$3&lt;0,0,N(INDEX('CURVA PREVISION'!$A$1:$KZ$3000,$C34,10+3*MIN(AE$3,$D$2-1)))))</f>
        <v/>
      </c>
      <c r="AF34" s="125">
        <f>IF(OR($C34="",$B$2="",$D$2=0),0,IF(AF$3&lt;0,0,N(INDEX('CURVA PREVISION'!$A$1:$KZ$3000,$C34,10+3*MIN(AF$3,$D$2-1)))))</f>
        <v/>
      </c>
      <c r="AG34" s="125">
        <f>IF(OR($C34="",$B$2="",$D$2=0),0,IF(AG$3&lt;0,0,N(INDEX('CURVA PREVISION'!$A$1:$KZ$3000,$C34,10+3*MIN(AG$3,$D$2-1)))))</f>
        <v/>
      </c>
      <c r="AH34" s="125">
        <f>IF(OR($C34="",$B$2="",$D$2=0),0,IF(AH$3&lt;0,0,N(INDEX('CURVA PREVISION'!$A$1:$KZ$3000,$C34,10+3*MIN(AH$3,$D$2-1)))))</f>
        <v/>
      </c>
      <c r="AI34" s="125">
        <f>IF(OR($C34="",$B$2="",$D$2=0),0,IF(AI$3&lt;0,0,N(INDEX('CURVA PREVISION'!$A$1:$KZ$3000,$C34,10+3*MIN(AI$3,$D$2-1)))))</f>
        <v/>
      </c>
      <c r="AJ34" s="125">
        <f>IF(OR($C34="",$B$2="",$D$2=0),0,IF(AJ$3&lt;0,0,N(INDEX('CURVA PREVISION'!$A$1:$KZ$3000,$C34,10+3*MIN(AJ$3,$D$2-1)))))</f>
        <v/>
      </c>
      <c r="AK34" s="125">
        <f>IF(OR($C34="",$B$2="",$D$2=0),0,IF(AK$3&lt;0,0,N(INDEX('CURVA PREVISION'!$A$1:$KZ$3000,$C34,10+3*MIN(AK$3,$D$2-1)))))</f>
        <v/>
      </c>
      <c r="AL34" s="125">
        <f>IF(OR($C34="",$B$2="",$D$2=0),0,IF(AL$3&lt;0,0,N(INDEX('CURVA PREVISION'!$A$1:$KZ$3000,$C34,10+3*MIN(AL$3,$D$2-1)))))</f>
        <v/>
      </c>
      <c r="AM34" s="125">
        <f>IF(OR($C34="",$B$2="",$D$2=0),0,IF(AM$3&lt;0,0,N(INDEX('CURVA PREVISION'!$A$1:$KZ$3000,$C34,10+3*MIN(AM$3,$D$2-1)))))</f>
        <v/>
      </c>
      <c r="AN34" s="125">
        <f>IF(OR($C34="",$B$2="",$D$2=0),0,IF(AN$3&lt;0,0,N(INDEX('CURVA PREVISION'!$A$1:$KZ$3000,$C34,10+3*MIN(AN$3,$D$2-1)))))</f>
        <v/>
      </c>
      <c r="AO34" s="125">
        <f>IF(OR($C34="",$B$2="",$D$2=0),0,IF(AO$3&lt;0,0,N(INDEX('CURVA PREVISION'!$A$1:$KZ$3000,$C34,10+3*MIN(AO$3,$D$2-1)))))</f>
        <v/>
      </c>
      <c r="AP34" s="125">
        <f>IF(OR($C34="",$B$2="",$D$2=0),0,IF(AP$3&lt;0,0,N(INDEX('CURVA PREVISION'!$A$1:$KZ$3000,$C34,10+3*MIN(AP$3,$D$2-1)))))</f>
        <v/>
      </c>
      <c r="AQ34" s="125">
        <f>IF(OR($C34="",$B$2="",$D$2=0),0,IF(AQ$3&lt;0,0,N(INDEX('CURVA PREVISION'!$A$1:$KZ$3000,$C34,10+3*MIN(AQ$3,$D$2-1)))))</f>
        <v/>
      </c>
      <c r="AR34" s="125">
        <f>IF(OR($C34="",$B$2="",$D$2=0),0,IF(AR$3&lt;0,0,N(INDEX('CURVA PREVISION'!$A$1:$KZ$3000,$C34,10+3*MIN(AR$3,$D$2-1)))))</f>
        <v/>
      </c>
      <c r="AS34" s="125">
        <f>IF(OR($C34="",$B$2="",$D$2=0),0,IF(AS$3&lt;0,0,N(INDEX('CURVA PREVISION'!$A$1:$KZ$3000,$C34,10+3*MIN(AS$3,$D$2-1)))))</f>
        <v/>
      </c>
      <c r="AT34" s="125">
        <f>IF(OR($C34="",$B$2="",$D$2=0),0,IF(AT$3&lt;0,0,N(INDEX('CURVA PREVISION'!$A$1:$KZ$3000,$C34,10+3*MIN(AT$3,$D$2-1)))))</f>
        <v/>
      </c>
      <c r="AU34" s="125">
        <f>IF(OR($C34="",$B$2="",$D$2=0),0,IF(AU$3&lt;0,0,N(INDEX('CURVA PREVISION'!$A$1:$KZ$3000,$C34,10+3*MIN(AU$3,$D$2-1)))))</f>
        <v/>
      </c>
      <c r="AV34" s="125">
        <f>IF(OR($C34="",$B$2="",$D$2=0),0,IF(AV$3&lt;0,0,N(INDEX('CURVA PREVISION'!$A$1:$KZ$3000,$C34,10+3*MIN(AV$3,$D$2-1)))))</f>
        <v/>
      </c>
      <c r="AW34" s="125">
        <f>IF(OR($C34="",$B$2="",$D$2=0),0,IF(AW$3&lt;0,0,N(INDEX('CURVA PREVISION'!$A$1:$KZ$3000,$C34,10+3*MIN(AW$3,$D$2-1)))))</f>
        <v/>
      </c>
      <c r="AX34" s="125">
        <f>IF(OR($C34="",$B$2="",$D$2=0),0,IF(AX$3&lt;0,0,N(INDEX('CURVA PREVISION'!$A$1:$KZ$3000,$C34,10+3*MIN(AX$3,$D$2-1)))))</f>
        <v/>
      </c>
      <c r="AY34" s="125">
        <f>IF(OR($C34="",$B$2="",$D$2=0),0,IF(AY$3&lt;0,0,N(INDEX('CURVA PREVISION'!$A$1:$KZ$3000,$C34,10+3*MIN(AY$3,$D$2-1)))))</f>
        <v/>
      </c>
      <c r="AZ34" s="125">
        <f>IF(OR($C34="",$B$2="",$D$2=0),0,IF(AZ$3&lt;0,0,N(INDEX('CURVA PREVISION'!$A$1:$KZ$3000,$C34,10+3*MIN(AZ$3,$D$2-1)))))</f>
        <v/>
      </c>
      <c r="BA34" s="125">
        <f>IF(OR($C34="",$B$2="",$D$2=0),0,IF(BA$3&lt;0,0,N(INDEX('CURVA PREVISION'!$A$1:$KZ$3000,$C34,10+3*MIN(BA$3,$D$2-1)))))</f>
        <v/>
      </c>
      <c r="BB34" s="125">
        <f>IF(OR($C34="",$B$2="",$D$2=0),0,IF(BB$3&lt;0,0,N(INDEX('CURVA PREVISION'!$A$1:$KZ$3000,$C34,10+3*MIN(BB$3,$D$2-1)))))</f>
        <v/>
      </c>
      <c r="BC34" s="125">
        <f>IF(OR($C34="",$B$2="",$D$2=0),0,IF(BC$3&lt;0,0,N(INDEX('CURVA PREVISION'!$A$1:$KZ$3000,$C34,10+3*MIN(BC$3,$D$2-1)))))</f>
        <v/>
      </c>
      <c r="BD34" s="125">
        <f>IF(OR($C34="",$B$2="",$D$2=0),0,IF(BD$3&lt;0,0,N(INDEX('CURVA PREVISION'!$A$1:$KZ$3000,$C34,10+3*MIN(BD$3,$D$2-1)))))</f>
        <v/>
      </c>
      <c r="BE34" s="125">
        <f>IF(OR($C34="",$B$2="",$D$2=0),0,IF(BE$3&lt;0,0,N(INDEX('CURVA PREVISION'!$A$1:$KZ$3000,$C34,10+3*MIN(BE$3,$D$2-1)))))</f>
        <v/>
      </c>
      <c r="BF34" s="125">
        <f>IF(OR($C34="",$B$2="",$D$2=0),0,IF(BF$3&lt;0,0,N(INDEX('CURVA PREVISION'!$A$1:$KZ$3000,$C34,10+3*MIN(BF$3,$D$2-1)))))</f>
        <v/>
      </c>
      <c r="BG34" s="125">
        <f>IF(OR($C34="",$B$2="",$D$2=0),0,IF(BG$3&lt;0,0,N(INDEX('CURVA PREVISION'!$A$1:$KZ$3000,$C34,10+3*MIN(BG$3,$D$2-1)))))</f>
        <v/>
      </c>
      <c r="BH34" s="125">
        <f>IF(OR($C34="",$B$2="",$D$2=0),0,IF(BH$3&lt;0,0,N(INDEX('CURVA PREVISION'!$A$1:$KZ$3000,$C34,10+3*MIN(BH$3,$D$2-1)))))</f>
        <v/>
      </c>
      <c r="BI34" s="125">
        <f>IF(OR($C34="",$B$2="",$D$2=0),0,IF(BI$3&lt;0,0,N(INDEX('CURVA PREVISION'!$A$1:$KZ$3000,$C34,10+3*MIN(BI$3,$D$2-1)))))</f>
        <v/>
      </c>
      <c r="BJ34" s="125">
        <f>IF(OR($C34="",$B$2="",$D$2=0),0,IF(BJ$3&lt;0,0,N(INDEX('CURVA PREVISION'!$A$1:$KZ$3000,$C34,10+3*MIN(BJ$3,$D$2-1)))))</f>
        <v/>
      </c>
      <c r="BK34" s="125">
        <f>IF(OR($C34="",$B$2="",$D$2=0),0,IF(BK$3&lt;0,0,N(INDEX('CURVA PREVISION'!$A$1:$KZ$3000,$C34,10+3*MIN(BK$3,$D$2-1)))))</f>
        <v/>
      </c>
      <c r="BL34" s="125">
        <f>IF(OR($C34="",$B$2="",$D$2=0),0,IF(BL$3&lt;0,0,N(INDEX('CURVA PREVISION'!$A$1:$KZ$3000,$C34,10+3*MIN(BL$3,$D$2-1)))))</f>
        <v/>
      </c>
      <c r="BM34" s="125">
        <f>IF(OR($C34="",$B$2="",$D$2=0),0,IF(BM$3&lt;0,0,N(INDEX('CURVA PREVISION'!$A$1:$KZ$3000,$C34,10+3*MIN(BM$3,$D$2-1)))))</f>
        <v/>
      </c>
      <c r="BN34" s="125">
        <f>IF(OR($C34="",$B$2="",$D$2=0),0,IF(BN$3&lt;0,0,N(INDEX('CURVA PREVISION'!$A$1:$KZ$3000,$C34,10+3*MIN(BN$3,$D$2-1)))))</f>
        <v/>
      </c>
      <c r="BO34" s="125">
        <f>IF(OR($C34="",$B$2="",$D$2=0),0,IF(BO$3&lt;0,0,N(INDEX('CURVA PREVISION'!$A$1:$KZ$3000,$C34,10+3*MIN(BO$3,$D$2-1)))))</f>
        <v/>
      </c>
      <c r="BP34" s="125">
        <f>IF(OR($C34="",$B$2="",$D$2=0),0,IF(BP$3&lt;0,0,N(INDEX('CURVA PREVISION'!$A$1:$KZ$3000,$C34,10+3*MIN(BP$3,$D$2-1)))))</f>
        <v/>
      </c>
      <c r="BQ34" s="125">
        <f>IF(OR($C34="",$B$2="",$D$2=0),0,IF(BQ$3&lt;0,0,N(INDEX('CURVA PREVISION'!$A$1:$KZ$3000,$C34,10+3*MIN(BQ$3,$D$2-1)))))</f>
        <v/>
      </c>
      <c r="BR34" s="125">
        <f>IF(OR($C34="",$B$2="",$D$2=0),0,IF(BR$3&lt;0,0,N(INDEX('CURVA PREVISION'!$A$1:$KZ$3000,$C34,10+3*MIN(BR$3,$D$2-1)))))</f>
        <v/>
      </c>
      <c r="BS34" s="125">
        <f>IF(OR($C34="",$B$2="",$D$2=0),0,IF(BS$3&lt;0,0,N(INDEX('CURVA PREVISION'!$A$1:$KZ$3000,$C34,10+3*MIN(BS$3,$D$2-1)))))</f>
        <v/>
      </c>
      <c r="BT34" s="125">
        <f>IF(OR($C34="",$B$2="",$D$2=0),0,IF(BT$3&lt;0,0,N(INDEX('CURVA PREVISION'!$A$1:$KZ$3000,$C34,10+3*MIN(BT$3,$D$2-1)))))</f>
        <v/>
      </c>
      <c r="BU34" s="125">
        <f>IF(OR($C34="",$B$2="",$D$2=0),0,IF(BU$3&lt;0,0,N(INDEX('CURVA PREVISION'!$A$1:$KZ$3000,$C34,10+3*MIN(BU$3,$D$2-1)))))</f>
        <v/>
      </c>
      <c r="BV34" s="125">
        <f>IF(OR($C34="",$B$2="",$D$2=0),0,IF(BV$3&lt;0,0,N(INDEX('CURVA PREVISION'!$A$1:$KZ$3000,$C34,10+3*MIN(BV$3,$D$2-1)))))</f>
        <v/>
      </c>
      <c r="BW34" s="125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5">
        <f>IF(OR($C35="",$B$2="",$D$2=0),0,IF(D$3&lt;0,0,N(INDEX('CURVA PREVISION'!$A$1:$KZ$3000,$C35,10+3*MIN(D$3,$D$2-1)))))</f>
        <v/>
      </c>
      <c r="E35" s="125">
        <f>IF(OR($C35="",$B$2="",$D$2=0),0,IF(E$3&lt;0,0,N(INDEX('CURVA PREVISION'!$A$1:$KZ$3000,$C35,10+3*MIN(E$3,$D$2-1)))))</f>
        <v/>
      </c>
      <c r="F35" s="125">
        <f>IF(OR($C35="",$B$2="",$D$2=0),0,IF(F$3&lt;0,0,N(INDEX('CURVA PREVISION'!$A$1:$KZ$3000,$C35,10+3*MIN(F$3,$D$2-1)))))</f>
        <v/>
      </c>
      <c r="G35" s="125">
        <f>IF(OR($C35="",$B$2="",$D$2=0),0,IF(G$3&lt;0,0,N(INDEX('CURVA PREVISION'!$A$1:$KZ$3000,$C35,10+3*MIN(G$3,$D$2-1)))))</f>
        <v/>
      </c>
      <c r="H35" s="125">
        <f>IF(OR($C35="",$B$2="",$D$2=0),0,IF(H$3&lt;0,0,N(INDEX('CURVA PREVISION'!$A$1:$KZ$3000,$C35,10+3*MIN(H$3,$D$2-1)))))</f>
        <v/>
      </c>
      <c r="I35" s="125">
        <f>IF(OR($C35="",$B$2="",$D$2=0),0,IF(I$3&lt;0,0,N(INDEX('CURVA PREVISION'!$A$1:$KZ$3000,$C35,10+3*MIN(I$3,$D$2-1)))))</f>
        <v/>
      </c>
      <c r="J35" s="125">
        <f>IF(OR($C35="",$B$2="",$D$2=0),0,IF(J$3&lt;0,0,N(INDEX('CURVA PREVISION'!$A$1:$KZ$3000,$C35,10+3*MIN(J$3,$D$2-1)))))</f>
        <v/>
      </c>
      <c r="K35" s="125">
        <f>IF(OR($C35="",$B$2="",$D$2=0),0,IF(K$3&lt;0,0,N(INDEX('CURVA PREVISION'!$A$1:$KZ$3000,$C35,10+3*MIN(K$3,$D$2-1)))))</f>
        <v/>
      </c>
      <c r="L35" s="125">
        <f>IF(OR($C35="",$B$2="",$D$2=0),0,IF(L$3&lt;0,0,N(INDEX('CURVA PREVISION'!$A$1:$KZ$3000,$C35,10+3*MIN(L$3,$D$2-1)))))</f>
        <v/>
      </c>
      <c r="M35" s="125">
        <f>IF(OR($C35="",$B$2="",$D$2=0),0,IF(M$3&lt;0,0,N(INDEX('CURVA PREVISION'!$A$1:$KZ$3000,$C35,10+3*MIN(M$3,$D$2-1)))))</f>
        <v/>
      </c>
      <c r="N35" s="125">
        <f>IF(OR($C35="",$B$2="",$D$2=0),0,IF(N$3&lt;0,0,N(INDEX('CURVA PREVISION'!$A$1:$KZ$3000,$C35,10+3*MIN(N$3,$D$2-1)))))</f>
        <v/>
      </c>
      <c r="O35" s="125">
        <f>IF(OR($C35="",$B$2="",$D$2=0),0,IF(O$3&lt;0,0,N(INDEX('CURVA PREVISION'!$A$1:$KZ$3000,$C35,10+3*MIN(O$3,$D$2-1)))))</f>
        <v/>
      </c>
      <c r="P35" s="125">
        <f>IF(OR($C35="",$B$2="",$D$2=0),0,IF(P$3&lt;0,0,N(INDEX('CURVA PREVISION'!$A$1:$KZ$3000,$C35,10+3*MIN(P$3,$D$2-1)))))</f>
        <v/>
      </c>
      <c r="Q35" s="125">
        <f>IF(OR($C35="",$B$2="",$D$2=0),0,IF(Q$3&lt;0,0,N(INDEX('CURVA PREVISION'!$A$1:$KZ$3000,$C35,10+3*MIN(Q$3,$D$2-1)))))</f>
        <v/>
      </c>
      <c r="R35" s="125">
        <f>IF(OR($C35="",$B$2="",$D$2=0),0,IF(R$3&lt;0,0,N(INDEX('CURVA PREVISION'!$A$1:$KZ$3000,$C35,10+3*MIN(R$3,$D$2-1)))))</f>
        <v/>
      </c>
      <c r="S35" s="125">
        <f>IF(OR($C35="",$B$2="",$D$2=0),0,IF(S$3&lt;0,0,N(INDEX('CURVA PREVISION'!$A$1:$KZ$3000,$C35,10+3*MIN(S$3,$D$2-1)))))</f>
        <v/>
      </c>
      <c r="T35" s="125">
        <f>IF(OR($C35="",$B$2="",$D$2=0),0,IF(T$3&lt;0,0,N(INDEX('CURVA PREVISION'!$A$1:$KZ$3000,$C35,10+3*MIN(T$3,$D$2-1)))))</f>
        <v/>
      </c>
      <c r="U35" s="125">
        <f>IF(OR($C35="",$B$2="",$D$2=0),0,IF(U$3&lt;0,0,N(INDEX('CURVA PREVISION'!$A$1:$KZ$3000,$C35,10+3*MIN(U$3,$D$2-1)))))</f>
        <v/>
      </c>
      <c r="V35" s="125">
        <f>IF(OR($C35="",$B$2="",$D$2=0),0,IF(V$3&lt;0,0,N(INDEX('CURVA PREVISION'!$A$1:$KZ$3000,$C35,10+3*MIN(V$3,$D$2-1)))))</f>
        <v/>
      </c>
      <c r="W35" s="125">
        <f>IF(OR($C35="",$B$2="",$D$2=0),0,IF(W$3&lt;0,0,N(INDEX('CURVA PREVISION'!$A$1:$KZ$3000,$C35,10+3*MIN(W$3,$D$2-1)))))</f>
        <v/>
      </c>
      <c r="X35" s="125">
        <f>IF(OR($C35="",$B$2="",$D$2=0),0,IF(X$3&lt;0,0,N(INDEX('CURVA PREVISION'!$A$1:$KZ$3000,$C35,10+3*MIN(X$3,$D$2-1)))))</f>
        <v/>
      </c>
      <c r="Y35" s="125">
        <f>IF(OR($C35="",$B$2="",$D$2=0),0,IF(Y$3&lt;0,0,N(INDEX('CURVA PREVISION'!$A$1:$KZ$3000,$C35,10+3*MIN(Y$3,$D$2-1)))))</f>
        <v/>
      </c>
      <c r="Z35" s="125">
        <f>IF(OR($C35="",$B$2="",$D$2=0),0,IF(Z$3&lt;0,0,N(INDEX('CURVA PREVISION'!$A$1:$KZ$3000,$C35,10+3*MIN(Z$3,$D$2-1)))))</f>
        <v/>
      </c>
      <c r="AA35" s="125">
        <f>IF(OR($C35="",$B$2="",$D$2=0),0,IF(AA$3&lt;0,0,N(INDEX('CURVA PREVISION'!$A$1:$KZ$3000,$C35,10+3*MIN(AA$3,$D$2-1)))))</f>
        <v/>
      </c>
      <c r="AB35" s="125">
        <f>IF(OR($C35="",$B$2="",$D$2=0),0,IF(AB$3&lt;0,0,N(INDEX('CURVA PREVISION'!$A$1:$KZ$3000,$C35,10+3*MIN(AB$3,$D$2-1)))))</f>
        <v/>
      </c>
      <c r="AC35" s="125">
        <f>IF(OR($C35="",$B$2="",$D$2=0),0,IF(AC$3&lt;0,0,N(INDEX('CURVA PREVISION'!$A$1:$KZ$3000,$C35,10+3*MIN(AC$3,$D$2-1)))))</f>
        <v/>
      </c>
      <c r="AD35" s="125">
        <f>IF(OR($C35="",$B$2="",$D$2=0),0,IF(AD$3&lt;0,0,N(INDEX('CURVA PREVISION'!$A$1:$KZ$3000,$C35,10+3*MIN(AD$3,$D$2-1)))))</f>
        <v/>
      </c>
      <c r="AE35" s="125">
        <f>IF(OR($C35="",$B$2="",$D$2=0),0,IF(AE$3&lt;0,0,N(INDEX('CURVA PREVISION'!$A$1:$KZ$3000,$C35,10+3*MIN(AE$3,$D$2-1)))))</f>
        <v/>
      </c>
      <c r="AF35" s="125">
        <f>IF(OR($C35="",$B$2="",$D$2=0),0,IF(AF$3&lt;0,0,N(INDEX('CURVA PREVISION'!$A$1:$KZ$3000,$C35,10+3*MIN(AF$3,$D$2-1)))))</f>
        <v/>
      </c>
      <c r="AG35" s="125">
        <f>IF(OR($C35="",$B$2="",$D$2=0),0,IF(AG$3&lt;0,0,N(INDEX('CURVA PREVISION'!$A$1:$KZ$3000,$C35,10+3*MIN(AG$3,$D$2-1)))))</f>
        <v/>
      </c>
      <c r="AH35" s="125">
        <f>IF(OR($C35="",$B$2="",$D$2=0),0,IF(AH$3&lt;0,0,N(INDEX('CURVA PREVISION'!$A$1:$KZ$3000,$C35,10+3*MIN(AH$3,$D$2-1)))))</f>
        <v/>
      </c>
      <c r="AI35" s="125">
        <f>IF(OR($C35="",$B$2="",$D$2=0),0,IF(AI$3&lt;0,0,N(INDEX('CURVA PREVISION'!$A$1:$KZ$3000,$C35,10+3*MIN(AI$3,$D$2-1)))))</f>
        <v/>
      </c>
      <c r="AJ35" s="125">
        <f>IF(OR($C35="",$B$2="",$D$2=0),0,IF(AJ$3&lt;0,0,N(INDEX('CURVA PREVISION'!$A$1:$KZ$3000,$C35,10+3*MIN(AJ$3,$D$2-1)))))</f>
        <v/>
      </c>
      <c r="AK35" s="125">
        <f>IF(OR($C35="",$B$2="",$D$2=0),0,IF(AK$3&lt;0,0,N(INDEX('CURVA PREVISION'!$A$1:$KZ$3000,$C35,10+3*MIN(AK$3,$D$2-1)))))</f>
        <v/>
      </c>
      <c r="AL35" s="125">
        <f>IF(OR($C35="",$B$2="",$D$2=0),0,IF(AL$3&lt;0,0,N(INDEX('CURVA PREVISION'!$A$1:$KZ$3000,$C35,10+3*MIN(AL$3,$D$2-1)))))</f>
        <v/>
      </c>
      <c r="AM35" s="125">
        <f>IF(OR($C35="",$B$2="",$D$2=0),0,IF(AM$3&lt;0,0,N(INDEX('CURVA PREVISION'!$A$1:$KZ$3000,$C35,10+3*MIN(AM$3,$D$2-1)))))</f>
        <v/>
      </c>
      <c r="AN35" s="125">
        <f>IF(OR($C35="",$B$2="",$D$2=0),0,IF(AN$3&lt;0,0,N(INDEX('CURVA PREVISION'!$A$1:$KZ$3000,$C35,10+3*MIN(AN$3,$D$2-1)))))</f>
        <v/>
      </c>
      <c r="AO35" s="125">
        <f>IF(OR($C35="",$B$2="",$D$2=0),0,IF(AO$3&lt;0,0,N(INDEX('CURVA PREVISION'!$A$1:$KZ$3000,$C35,10+3*MIN(AO$3,$D$2-1)))))</f>
        <v/>
      </c>
      <c r="AP35" s="125">
        <f>IF(OR($C35="",$B$2="",$D$2=0),0,IF(AP$3&lt;0,0,N(INDEX('CURVA PREVISION'!$A$1:$KZ$3000,$C35,10+3*MIN(AP$3,$D$2-1)))))</f>
        <v/>
      </c>
      <c r="AQ35" s="125">
        <f>IF(OR($C35="",$B$2="",$D$2=0),0,IF(AQ$3&lt;0,0,N(INDEX('CURVA PREVISION'!$A$1:$KZ$3000,$C35,10+3*MIN(AQ$3,$D$2-1)))))</f>
        <v/>
      </c>
      <c r="AR35" s="125">
        <f>IF(OR($C35="",$B$2="",$D$2=0),0,IF(AR$3&lt;0,0,N(INDEX('CURVA PREVISION'!$A$1:$KZ$3000,$C35,10+3*MIN(AR$3,$D$2-1)))))</f>
        <v/>
      </c>
      <c r="AS35" s="125">
        <f>IF(OR($C35="",$B$2="",$D$2=0),0,IF(AS$3&lt;0,0,N(INDEX('CURVA PREVISION'!$A$1:$KZ$3000,$C35,10+3*MIN(AS$3,$D$2-1)))))</f>
        <v/>
      </c>
      <c r="AT35" s="125">
        <f>IF(OR($C35="",$B$2="",$D$2=0),0,IF(AT$3&lt;0,0,N(INDEX('CURVA PREVISION'!$A$1:$KZ$3000,$C35,10+3*MIN(AT$3,$D$2-1)))))</f>
        <v/>
      </c>
      <c r="AU35" s="125">
        <f>IF(OR($C35="",$B$2="",$D$2=0),0,IF(AU$3&lt;0,0,N(INDEX('CURVA PREVISION'!$A$1:$KZ$3000,$C35,10+3*MIN(AU$3,$D$2-1)))))</f>
        <v/>
      </c>
      <c r="AV35" s="125">
        <f>IF(OR($C35="",$B$2="",$D$2=0),0,IF(AV$3&lt;0,0,N(INDEX('CURVA PREVISION'!$A$1:$KZ$3000,$C35,10+3*MIN(AV$3,$D$2-1)))))</f>
        <v/>
      </c>
      <c r="AW35" s="125">
        <f>IF(OR($C35="",$B$2="",$D$2=0),0,IF(AW$3&lt;0,0,N(INDEX('CURVA PREVISION'!$A$1:$KZ$3000,$C35,10+3*MIN(AW$3,$D$2-1)))))</f>
        <v/>
      </c>
      <c r="AX35" s="125">
        <f>IF(OR($C35="",$B$2="",$D$2=0),0,IF(AX$3&lt;0,0,N(INDEX('CURVA PREVISION'!$A$1:$KZ$3000,$C35,10+3*MIN(AX$3,$D$2-1)))))</f>
        <v/>
      </c>
      <c r="AY35" s="125">
        <f>IF(OR($C35="",$B$2="",$D$2=0),0,IF(AY$3&lt;0,0,N(INDEX('CURVA PREVISION'!$A$1:$KZ$3000,$C35,10+3*MIN(AY$3,$D$2-1)))))</f>
        <v/>
      </c>
      <c r="AZ35" s="125">
        <f>IF(OR($C35="",$B$2="",$D$2=0),0,IF(AZ$3&lt;0,0,N(INDEX('CURVA PREVISION'!$A$1:$KZ$3000,$C35,10+3*MIN(AZ$3,$D$2-1)))))</f>
        <v/>
      </c>
      <c r="BA35" s="125">
        <f>IF(OR($C35="",$B$2="",$D$2=0),0,IF(BA$3&lt;0,0,N(INDEX('CURVA PREVISION'!$A$1:$KZ$3000,$C35,10+3*MIN(BA$3,$D$2-1)))))</f>
        <v/>
      </c>
      <c r="BB35" s="125">
        <f>IF(OR($C35="",$B$2="",$D$2=0),0,IF(BB$3&lt;0,0,N(INDEX('CURVA PREVISION'!$A$1:$KZ$3000,$C35,10+3*MIN(BB$3,$D$2-1)))))</f>
        <v/>
      </c>
      <c r="BC35" s="125">
        <f>IF(OR($C35="",$B$2="",$D$2=0),0,IF(BC$3&lt;0,0,N(INDEX('CURVA PREVISION'!$A$1:$KZ$3000,$C35,10+3*MIN(BC$3,$D$2-1)))))</f>
        <v/>
      </c>
      <c r="BD35" s="125">
        <f>IF(OR($C35="",$B$2="",$D$2=0),0,IF(BD$3&lt;0,0,N(INDEX('CURVA PREVISION'!$A$1:$KZ$3000,$C35,10+3*MIN(BD$3,$D$2-1)))))</f>
        <v/>
      </c>
      <c r="BE35" s="125">
        <f>IF(OR($C35="",$B$2="",$D$2=0),0,IF(BE$3&lt;0,0,N(INDEX('CURVA PREVISION'!$A$1:$KZ$3000,$C35,10+3*MIN(BE$3,$D$2-1)))))</f>
        <v/>
      </c>
      <c r="BF35" s="125">
        <f>IF(OR($C35="",$B$2="",$D$2=0),0,IF(BF$3&lt;0,0,N(INDEX('CURVA PREVISION'!$A$1:$KZ$3000,$C35,10+3*MIN(BF$3,$D$2-1)))))</f>
        <v/>
      </c>
      <c r="BG35" s="125">
        <f>IF(OR($C35="",$B$2="",$D$2=0),0,IF(BG$3&lt;0,0,N(INDEX('CURVA PREVISION'!$A$1:$KZ$3000,$C35,10+3*MIN(BG$3,$D$2-1)))))</f>
        <v/>
      </c>
      <c r="BH35" s="125">
        <f>IF(OR($C35="",$B$2="",$D$2=0),0,IF(BH$3&lt;0,0,N(INDEX('CURVA PREVISION'!$A$1:$KZ$3000,$C35,10+3*MIN(BH$3,$D$2-1)))))</f>
        <v/>
      </c>
      <c r="BI35" s="125">
        <f>IF(OR($C35="",$B$2="",$D$2=0),0,IF(BI$3&lt;0,0,N(INDEX('CURVA PREVISION'!$A$1:$KZ$3000,$C35,10+3*MIN(BI$3,$D$2-1)))))</f>
        <v/>
      </c>
      <c r="BJ35" s="125">
        <f>IF(OR($C35="",$B$2="",$D$2=0),0,IF(BJ$3&lt;0,0,N(INDEX('CURVA PREVISION'!$A$1:$KZ$3000,$C35,10+3*MIN(BJ$3,$D$2-1)))))</f>
        <v/>
      </c>
      <c r="BK35" s="125">
        <f>IF(OR($C35="",$B$2="",$D$2=0),0,IF(BK$3&lt;0,0,N(INDEX('CURVA PREVISION'!$A$1:$KZ$3000,$C35,10+3*MIN(BK$3,$D$2-1)))))</f>
        <v/>
      </c>
      <c r="BL35" s="125">
        <f>IF(OR($C35="",$B$2="",$D$2=0),0,IF(BL$3&lt;0,0,N(INDEX('CURVA PREVISION'!$A$1:$KZ$3000,$C35,10+3*MIN(BL$3,$D$2-1)))))</f>
        <v/>
      </c>
      <c r="BM35" s="125">
        <f>IF(OR($C35="",$B$2="",$D$2=0),0,IF(BM$3&lt;0,0,N(INDEX('CURVA PREVISION'!$A$1:$KZ$3000,$C35,10+3*MIN(BM$3,$D$2-1)))))</f>
        <v/>
      </c>
      <c r="BN35" s="125">
        <f>IF(OR($C35="",$B$2="",$D$2=0),0,IF(BN$3&lt;0,0,N(INDEX('CURVA PREVISION'!$A$1:$KZ$3000,$C35,10+3*MIN(BN$3,$D$2-1)))))</f>
        <v/>
      </c>
      <c r="BO35" s="125">
        <f>IF(OR($C35="",$B$2="",$D$2=0),0,IF(BO$3&lt;0,0,N(INDEX('CURVA PREVISION'!$A$1:$KZ$3000,$C35,10+3*MIN(BO$3,$D$2-1)))))</f>
        <v/>
      </c>
      <c r="BP35" s="125">
        <f>IF(OR($C35="",$B$2="",$D$2=0),0,IF(BP$3&lt;0,0,N(INDEX('CURVA PREVISION'!$A$1:$KZ$3000,$C35,10+3*MIN(BP$3,$D$2-1)))))</f>
        <v/>
      </c>
      <c r="BQ35" s="125">
        <f>IF(OR($C35="",$B$2="",$D$2=0),0,IF(BQ$3&lt;0,0,N(INDEX('CURVA PREVISION'!$A$1:$KZ$3000,$C35,10+3*MIN(BQ$3,$D$2-1)))))</f>
        <v/>
      </c>
      <c r="BR35" s="125">
        <f>IF(OR($C35="",$B$2="",$D$2=0),0,IF(BR$3&lt;0,0,N(INDEX('CURVA PREVISION'!$A$1:$KZ$3000,$C35,10+3*MIN(BR$3,$D$2-1)))))</f>
        <v/>
      </c>
      <c r="BS35" s="125">
        <f>IF(OR($C35="",$B$2="",$D$2=0),0,IF(BS$3&lt;0,0,N(INDEX('CURVA PREVISION'!$A$1:$KZ$3000,$C35,10+3*MIN(BS$3,$D$2-1)))))</f>
        <v/>
      </c>
      <c r="BT35" s="125">
        <f>IF(OR($C35="",$B$2="",$D$2=0),0,IF(BT$3&lt;0,0,N(INDEX('CURVA PREVISION'!$A$1:$KZ$3000,$C35,10+3*MIN(BT$3,$D$2-1)))))</f>
        <v/>
      </c>
      <c r="BU35" s="125">
        <f>IF(OR($C35="",$B$2="",$D$2=0),0,IF(BU$3&lt;0,0,N(INDEX('CURVA PREVISION'!$A$1:$KZ$3000,$C35,10+3*MIN(BU$3,$D$2-1)))))</f>
        <v/>
      </c>
      <c r="BV35" s="125">
        <f>IF(OR($C35="",$B$2="",$D$2=0),0,IF(BV$3&lt;0,0,N(INDEX('CURVA PREVISION'!$A$1:$KZ$3000,$C35,10+3*MIN(BV$3,$D$2-1)))))</f>
        <v/>
      </c>
      <c r="BW35" s="125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5">
        <f>IF(OR($C36="",$B$2="",$D$2=0),0,IF(D$3&lt;0,0,N(INDEX('CURVA PREVISION'!$A$1:$KZ$3000,$C36,10+3*MIN(D$3,$D$2-1)))))</f>
        <v/>
      </c>
      <c r="E36" s="125">
        <f>IF(OR($C36="",$B$2="",$D$2=0),0,IF(E$3&lt;0,0,N(INDEX('CURVA PREVISION'!$A$1:$KZ$3000,$C36,10+3*MIN(E$3,$D$2-1)))))</f>
        <v/>
      </c>
      <c r="F36" s="125">
        <f>IF(OR($C36="",$B$2="",$D$2=0),0,IF(F$3&lt;0,0,N(INDEX('CURVA PREVISION'!$A$1:$KZ$3000,$C36,10+3*MIN(F$3,$D$2-1)))))</f>
        <v/>
      </c>
      <c r="G36" s="125">
        <f>IF(OR($C36="",$B$2="",$D$2=0),0,IF(G$3&lt;0,0,N(INDEX('CURVA PREVISION'!$A$1:$KZ$3000,$C36,10+3*MIN(G$3,$D$2-1)))))</f>
        <v/>
      </c>
      <c r="H36" s="125">
        <f>IF(OR($C36="",$B$2="",$D$2=0),0,IF(H$3&lt;0,0,N(INDEX('CURVA PREVISION'!$A$1:$KZ$3000,$C36,10+3*MIN(H$3,$D$2-1)))))</f>
        <v/>
      </c>
      <c r="I36" s="125">
        <f>IF(OR($C36="",$B$2="",$D$2=0),0,IF(I$3&lt;0,0,N(INDEX('CURVA PREVISION'!$A$1:$KZ$3000,$C36,10+3*MIN(I$3,$D$2-1)))))</f>
        <v/>
      </c>
      <c r="J36" s="125">
        <f>IF(OR($C36="",$B$2="",$D$2=0),0,IF(J$3&lt;0,0,N(INDEX('CURVA PREVISION'!$A$1:$KZ$3000,$C36,10+3*MIN(J$3,$D$2-1)))))</f>
        <v/>
      </c>
      <c r="K36" s="125">
        <f>IF(OR($C36="",$B$2="",$D$2=0),0,IF(K$3&lt;0,0,N(INDEX('CURVA PREVISION'!$A$1:$KZ$3000,$C36,10+3*MIN(K$3,$D$2-1)))))</f>
        <v/>
      </c>
      <c r="L36" s="125">
        <f>IF(OR($C36="",$B$2="",$D$2=0),0,IF(L$3&lt;0,0,N(INDEX('CURVA PREVISION'!$A$1:$KZ$3000,$C36,10+3*MIN(L$3,$D$2-1)))))</f>
        <v/>
      </c>
      <c r="M36" s="125">
        <f>IF(OR($C36="",$B$2="",$D$2=0),0,IF(M$3&lt;0,0,N(INDEX('CURVA PREVISION'!$A$1:$KZ$3000,$C36,10+3*MIN(M$3,$D$2-1)))))</f>
        <v/>
      </c>
      <c r="N36" s="125">
        <f>IF(OR($C36="",$B$2="",$D$2=0),0,IF(N$3&lt;0,0,N(INDEX('CURVA PREVISION'!$A$1:$KZ$3000,$C36,10+3*MIN(N$3,$D$2-1)))))</f>
        <v/>
      </c>
      <c r="O36" s="125">
        <f>IF(OR($C36="",$B$2="",$D$2=0),0,IF(O$3&lt;0,0,N(INDEX('CURVA PREVISION'!$A$1:$KZ$3000,$C36,10+3*MIN(O$3,$D$2-1)))))</f>
        <v/>
      </c>
      <c r="P36" s="125">
        <f>IF(OR($C36="",$B$2="",$D$2=0),0,IF(P$3&lt;0,0,N(INDEX('CURVA PREVISION'!$A$1:$KZ$3000,$C36,10+3*MIN(P$3,$D$2-1)))))</f>
        <v/>
      </c>
      <c r="Q36" s="125">
        <f>IF(OR($C36="",$B$2="",$D$2=0),0,IF(Q$3&lt;0,0,N(INDEX('CURVA PREVISION'!$A$1:$KZ$3000,$C36,10+3*MIN(Q$3,$D$2-1)))))</f>
        <v/>
      </c>
      <c r="R36" s="125">
        <f>IF(OR($C36="",$B$2="",$D$2=0),0,IF(R$3&lt;0,0,N(INDEX('CURVA PREVISION'!$A$1:$KZ$3000,$C36,10+3*MIN(R$3,$D$2-1)))))</f>
        <v/>
      </c>
      <c r="S36" s="125">
        <f>IF(OR($C36="",$B$2="",$D$2=0),0,IF(S$3&lt;0,0,N(INDEX('CURVA PREVISION'!$A$1:$KZ$3000,$C36,10+3*MIN(S$3,$D$2-1)))))</f>
        <v/>
      </c>
      <c r="T36" s="125">
        <f>IF(OR($C36="",$B$2="",$D$2=0),0,IF(T$3&lt;0,0,N(INDEX('CURVA PREVISION'!$A$1:$KZ$3000,$C36,10+3*MIN(T$3,$D$2-1)))))</f>
        <v/>
      </c>
      <c r="U36" s="125">
        <f>IF(OR($C36="",$B$2="",$D$2=0),0,IF(U$3&lt;0,0,N(INDEX('CURVA PREVISION'!$A$1:$KZ$3000,$C36,10+3*MIN(U$3,$D$2-1)))))</f>
        <v/>
      </c>
      <c r="V36" s="125">
        <f>IF(OR($C36="",$B$2="",$D$2=0),0,IF(V$3&lt;0,0,N(INDEX('CURVA PREVISION'!$A$1:$KZ$3000,$C36,10+3*MIN(V$3,$D$2-1)))))</f>
        <v/>
      </c>
      <c r="W36" s="125">
        <f>IF(OR($C36="",$B$2="",$D$2=0),0,IF(W$3&lt;0,0,N(INDEX('CURVA PREVISION'!$A$1:$KZ$3000,$C36,10+3*MIN(W$3,$D$2-1)))))</f>
        <v/>
      </c>
      <c r="X36" s="125">
        <f>IF(OR($C36="",$B$2="",$D$2=0),0,IF(X$3&lt;0,0,N(INDEX('CURVA PREVISION'!$A$1:$KZ$3000,$C36,10+3*MIN(X$3,$D$2-1)))))</f>
        <v/>
      </c>
      <c r="Y36" s="125">
        <f>IF(OR($C36="",$B$2="",$D$2=0),0,IF(Y$3&lt;0,0,N(INDEX('CURVA PREVISION'!$A$1:$KZ$3000,$C36,10+3*MIN(Y$3,$D$2-1)))))</f>
        <v/>
      </c>
      <c r="Z36" s="125">
        <f>IF(OR($C36="",$B$2="",$D$2=0),0,IF(Z$3&lt;0,0,N(INDEX('CURVA PREVISION'!$A$1:$KZ$3000,$C36,10+3*MIN(Z$3,$D$2-1)))))</f>
        <v/>
      </c>
      <c r="AA36" s="125">
        <f>IF(OR($C36="",$B$2="",$D$2=0),0,IF(AA$3&lt;0,0,N(INDEX('CURVA PREVISION'!$A$1:$KZ$3000,$C36,10+3*MIN(AA$3,$D$2-1)))))</f>
        <v/>
      </c>
      <c r="AB36" s="125">
        <f>IF(OR($C36="",$B$2="",$D$2=0),0,IF(AB$3&lt;0,0,N(INDEX('CURVA PREVISION'!$A$1:$KZ$3000,$C36,10+3*MIN(AB$3,$D$2-1)))))</f>
        <v/>
      </c>
      <c r="AC36" s="125">
        <f>IF(OR($C36="",$B$2="",$D$2=0),0,IF(AC$3&lt;0,0,N(INDEX('CURVA PREVISION'!$A$1:$KZ$3000,$C36,10+3*MIN(AC$3,$D$2-1)))))</f>
        <v/>
      </c>
      <c r="AD36" s="125">
        <f>IF(OR($C36="",$B$2="",$D$2=0),0,IF(AD$3&lt;0,0,N(INDEX('CURVA PREVISION'!$A$1:$KZ$3000,$C36,10+3*MIN(AD$3,$D$2-1)))))</f>
        <v/>
      </c>
      <c r="AE36" s="125">
        <f>IF(OR($C36="",$B$2="",$D$2=0),0,IF(AE$3&lt;0,0,N(INDEX('CURVA PREVISION'!$A$1:$KZ$3000,$C36,10+3*MIN(AE$3,$D$2-1)))))</f>
        <v/>
      </c>
      <c r="AF36" s="125">
        <f>IF(OR($C36="",$B$2="",$D$2=0),0,IF(AF$3&lt;0,0,N(INDEX('CURVA PREVISION'!$A$1:$KZ$3000,$C36,10+3*MIN(AF$3,$D$2-1)))))</f>
        <v/>
      </c>
      <c r="AG36" s="125">
        <f>IF(OR($C36="",$B$2="",$D$2=0),0,IF(AG$3&lt;0,0,N(INDEX('CURVA PREVISION'!$A$1:$KZ$3000,$C36,10+3*MIN(AG$3,$D$2-1)))))</f>
        <v/>
      </c>
      <c r="AH36" s="125">
        <f>IF(OR($C36="",$B$2="",$D$2=0),0,IF(AH$3&lt;0,0,N(INDEX('CURVA PREVISION'!$A$1:$KZ$3000,$C36,10+3*MIN(AH$3,$D$2-1)))))</f>
        <v/>
      </c>
      <c r="AI36" s="125">
        <f>IF(OR($C36="",$B$2="",$D$2=0),0,IF(AI$3&lt;0,0,N(INDEX('CURVA PREVISION'!$A$1:$KZ$3000,$C36,10+3*MIN(AI$3,$D$2-1)))))</f>
        <v/>
      </c>
      <c r="AJ36" s="125">
        <f>IF(OR($C36="",$B$2="",$D$2=0),0,IF(AJ$3&lt;0,0,N(INDEX('CURVA PREVISION'!$A$1:$KZ$3000,$C36,10+3*MIN(AJ$3,$D$2-1)))))</f>
        <v/>
      </c>
      <c r="AK36" s="125">
        <f>IF(OR($C36="",$B$2="",$D$2=0),0,IF(AK$3&lt;0,0,N(INDEX('CURVA PREVISION'!$A$1:$KZ$3000,$C36,10+3*MIN(AK$3,$D$2-1)))))</f>
        <v/>
      </c>
      <c r="AL36" s="125">
        <f>IF(OR($C36="",$B$2="",$D$2=0),0,IF(AL$3&lt;0,0,N(INDEX('CURVA PREVISION'!$A$1:$KZ$3000,$C36,10+3*MIN(AL$3,$D$2-1)))))</f>
        <v/>
      </c>
      <c r="AM36" s="125">
        <f>IF(OR($C36="",$B$2="",$D$2=0),0,IF(AM$3&lt;0,0,N(INDEX('CURVA PREVISION'!$A$1:$KZ$3000,$C36,10+3*MIN(AM$3,$D$2-1)))))</f>
        <v/>
      </c>
      <c r="AN36" s="125">
        <f>IF(OR($C36="",$B$2="",$D$2=0),0,IF(AN$3&lt;0,0,N(INDEX('CURVA PREVISION'!$A$1:$KZ$3000,$C36,10+3*MIN(AN$3,$D$2-1)))))</f>
        <v/>
      </c>
      <c r="AO36" s="125">
        <f>IF(OR($C36="",$B$2="",$D$2=0),0,IF(AO$3&lt;0,0,N(INDEX('CURVA PREVISION'!$A$1:$KZ$3000,$C36,10+3*MIN(AO$3,$D$2-1)))))</f>
        <v/>
      </c>
      <c r="AP36" s="125">
        <f>IF(OR($C36="",$B$2="",$D$2=0),0,IF(AP$3&lt;0,0,N(INDEX('CURVA PREVISION'!$A$1:$KZ$3000,$C36,10+3*MIN(AP$3,$D$2-1)))))</f>
        <v/>
      </c>
      <c r="AQ36" s="125">
        <f>IF(OR($C36="",$B$2="",$D$2=0),0,IF(AQ$3&lt;0,0,N(INDEX('CURVA PREVISION'!$A$1:$KZ$3000,$C36,10+3*MIN(AQ$3,$D$2-1)))))</f>
        <v/>
      </c>
      <c r="AR36" s="125">
        <f>IF(OR($C36="",$B$2="",$D$2=0),0,IF(AR$3&lt;0,0,N(INDEX('CURVA PREVISION'!$A$1:$KZ$3000,$C36,10+3*MIN(AR$3,$D$2-1)))))</f>
        <v/>
      </c>
      <c r="AS36" s="125">
        <f>IF(OR($C36="",$B$2="",$D$2=0),0,IF(AS$3&lt;0,0,N(INDEX('CURVA PREVISION'!$A$1:$KZ$3000,$C36,10+3*MIN(AS$3,$D$2-1)))))</f>
        <v/>
      </c>
      <c r="AT36" s="125">
        <f>IF(OR($C36="",$B$2="",$D$2=0),0,IF(AT$3&lt;0,0,N(INDEX('CURVA PREVISION'!$A$1:$KZ$3000,$C36,10+3*MIN(AT$3,$D$2-1)))))</f>
        <v/>
      </c>
      <c r="AU36" s="125">
        <f>IF(OR($C36="",$B$2="",$D$2=0),0,IF(AU$3&lt;0,0,N(INDEX('CURVA PREVISION'!$A$1:$KZ$3000,$C36,10+3*MIN(AU$3,$D$2-1)))))</f>
        <v/>
      </c>
      <c r="AV36" s="125">
        <f>IF(OR($C36="",$B$2="",$D$2=0),0,IF(AV$3&lt;0,0,N(INDEX('CURVA PREVISION'!$A$1:$KZ$3000,$C36,10+3*MIN(AV$3,$D$2-1)))))</f>
        <v/>
      </c>
      <c r="AW36" s="125">
        <f>IF(OR($C36="",$B$2="",$D$2=0),0,IF(AW$3&lt;0,0,N(INDEX('CURVA PREVISION'!$A$1:$KZ$3000,$C36,10+3*MIN(AW$3,$D$2-1)))))</f>
        <v/>
      </c>
      <c r="AX36" s="125">
        <f>IF(OR($C36="",$B$2="",$D$2=0),0,IF(AX$3&lt;0,0,N(INDEX('CURVA PREVISION'!$A$1:$KZ$3000,$C36,10+3*MIN(AX$3,$D$2-1)))))</f>
        <v/>
      </c>
      <c r="AY36" s="125">
        <f>IF(OR($C36="",$B$2="",$D$2=0),0,IF(AY$3&lt;0,0,N(INDEX('CURVA PREVISION'!$A$1:$KZ$3000,$C36,10+3*MIN(AY$3,$D$2-1)))))</f>
        <v/>
      </c>
      <c r="AZ36" s="125">
        <f>IF(OR($C36="",$B$2="",$D$2=0),0,IF(AZ$3&lt;0,0,N(INDEX('CURVA PREVISION'!$A$1:$KZ$3000,$C36,10+3*MIN(AZ$3,$D$2-1)))))</f>
        <v/>
      </c>
      <c r="BA36" s="125">
        <f>IF(OR($C36="",$B$2="",$D$2=0),0,IF(BA$3&lt;0,0,N(INDEX('CURVA PREVISION'!$A$1:$KZ$3000,$C36,10+3*MIN(BA$3,$D$2-1)))))</f>
        <v/>
      </c>
      <c r="BB36" s="125">
        <f>IF(OR($C36="",$B$2="",$D$2=0),0,IF(BB$3&lt;0,0,N(INDEX('CURVA PREVISION'!$A$1:$KZ$3000,$C36,10+3*MIN(BB$3,$D$2-1)))))</f>
        <v/>
      </c>
      <c r="BC36" s="125">
        <f>IF(OR($C36="",$B$2="",$D$2=0),0,IF(BC$3&lt;0,0,N(INDEX('CURVA PREVISION'!$A$1:$KZ$3000,$C36,10+3*MIN(BC$3,$D$2-1)))))</f>
        <v/>
      </c>
      <c r="BD36" s="125">
        <f>IF(OR($C36="",$B$2="",$D$2=0),0,IF(BD$3&lt;0,0,N(INDEX('CURVA PREVISION'!$A$1:$KZ$3000,$C36,10+3*MIN(BD$3,$D$2-1)))))</f>
        <v/>
      </c>
      <c r="BE36" s="125">
        <f>IF(OR($C36="",$B$2="",$D$2=0),0,IF(BE$3&lt;0,0,N(INDEX('CURVA PREVISION'!$A$1:$KZ$3000,$C36,10+3*MIN(BE$3,$D$2-1)))))</f>
        <v/>
      </c>
      <c r="BF36" s="125">
        <f>IF(OR($C36="",$B$2="",$D$2=0),0,IF(BF$3&lt;0,0,N(INDEX('CURVA PREVISION'!$A$1:$KZ$3000,$C36,10+3*MIN(BF$3,$D$2-1)))))</f>
        <v/>
      </c>
      <c r="BG36" s="125">
        <f>IF(OR($C36="",$B$2="",$D$2=0),0,IF(BG$3&lt;0,0,N(INDEX('CURVA PREVISION'!$A$1:$KZ$3000,$C36,10+3*MIN(BG$3,$D$2-1)))))</f>
        <v/>
      </c>
      <c r="BH36" s="125">
        <f>IF(OR($C36="",$B$2="",$D$2=0),0,IF(BH$3&lt;0,0,N(INDEX('CURVA PREVISION'!$A$1:$KZ$3000,$C36,10+3*MIN(BH$3,$D$2-1)))))</f>
        <v/>
      </c>
      <c r="BI36" s="125">
        <f>IF(OR($C36="",$B$2="",$D$2=0),0,IF(BI$3&lt;0,0,N(INDEX('CURVA PREVISION'!$A$1:$KZ$3000,$C36,10+3*MIN(BI$3,$D$2-1)))))</f>
        <v/>
      </c>
      <c r="BJ36" s="125">
        <f>IF(OR($C36="",$B$2="",$D$2=0),0,IF(BJ$3&lt;0,0,N(INDEX('CURVA PREVISION'!$A$1:$KZ$3000,$C36,10+3*MIN(BJ$3,$D$2-1)))))</f>
        <v/>
      </c>
      <c r="BK36" s="125">
        <f>IF(OR($C36="",$B$2="",$D$2=0),0,IF(BK$3&lt;0,0,N(INDEX('CURVA PREVISION'!$A$1:$KZ$3000,$C36,10+3*MIN(BK$3,$D$2-1)))))</f>
        <v/>
      </c>
      <c r="BL36" s="125">
        <f>IF(OR($C36="",$B$2="",$D$2=0),0,IF(BL$3&lt;0,0,N(INDEX('CURVA PREVISION'!$A$1:$KZ$3000,$C36,10+3*MIN(BL$3,$D$2-1)))))</f>
        <v/>
      </c>
      <c r="BM36" s="125">
        <f>IF(OR($C36="",$B$2="",$D$2=0),0,IF(BM$3&lt;0,0,N(INDEX('CURVA PREVISION'!$A$1:$KZ$3000,$C36,10+3*MIN(BM$3,$D$2-1)))))</f>
        <v/>
      </c>
      <c r="BN36" s="125">
        <f>IF(OR($C36="",$B$2="",$D$2=0),0,IF(BN$3&lt;0,0,N(INDEX('CURVA PREVISION'!$A$1:$KZ$3000,$C36,10+3*MIN(BN$3,$D$2-1)))))</f>
        <v/>
      </c>
      <c r="BO36" s="125">
        <f>IF(OR($C36="",$B$2="",$D$2=0),0,IF(BO$3&lt;0,0,N(INDEX('CURVA PREVISION'!$A$1:$KZ$3000,$C36,10+3*MIN(BO$3,$D$2-1)))))</f>
        <v/>
      </c>
      <c r="BP36" s="125">
        <f>IF(OR($C36="",$B$2="",$D$2=0),0,IF(BP$3&lt;0,0,N(INDEX('CURVA PREVISION'!$A$1:$KZ$3000,$C36,10+3*MIN(BP$3,$D$2-1)))))</f>
        <v/>
      </c>
      <c r="BQ36" s="125">
        <f>IF(OR($C36="",$B$2="",$D$2=0),0,IF(BQ$3&lt;0,0,N(INDEX('CURVA PREVISION'!$A$1:$KZ$3000,$C36,10+3*MIN(BQ$3,$D$2-1)))))</f>
        <v/>
      </c>
      <c r="BR36" s="125">
        <f>IF(OR($C36="",$B$2="",$D$2=0),0,IF(BR$3&lt;0,0,N(INDEX('CURVA PREVISION'!$A$1:$KZ$3000,$C36,10+3*MIN(BR$3,$D$2-1)))))</f>
        <v/>
      </c>
      <c r="BS36" s="125">
        <f>IF(OR($C36="",$B$2="",$D$2=0),0,IF(BS$3&lt;0,0,N(INDEX('CURVA PREVISION'!$A$1:$KZ$3000,$C36,10+3*MIN(BS$3,$D$2-1)))))</f>
        <v/>
      </c>
      <c r="BT36" s="125">
        <f>IF(OR($C36="",$B$2="",$D$2=0),0,IF(BT$3&lt;0,0,N(INDEX('CURVA PREVISION'!$A$1:$KZ$3000,$C36,10+3*MIN(BT$3,$D$2-1)))))</f>
        <v/>
      </c>
      <c r="BU36" s="125">
        <f>IF(OR($C36="",$B$2="",$D$2=0),0,IF(BU$3&lt;0,0,N(INDEX('CURVA PREVISION'!$A$1:$KZ$3000,$C36,10+3*MIN(BU$3,$D$2-1)))))</f>
        <v/>
      </c>
      <c r="BV36" s="125">
        <f>IF(OR($C36="",$B$2="",$D$2=0),0,IF(BV$3&lt;0,0,N(INDEX('CURVA PREVISION'!$A$1:$KZ$3000,$C36,10+3*MIN(BV$3,$D$2-1)))))</f>
        <v/>
      </c>
      <c r="BW36" s="125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5">
        <f>IF(OR($C37="",$B$2="",$D$2=0),0,IF(D$3&lt;0,0,N(INDEX('CURVA PREVISION'!$A$1:$KZ$3000,$C37,10+3*MIN(D$3,$D$2-1)))))</f>
        <v/>
      </c>
      <c r="E37" s="125">
        <f>IF(OR($C37="",$B$2="",$D$2=0),0,IF(E$3&lt;0,0,N(INDEX('CURVA PREVISION'!$A$1:$KZ$3000,$C37,10+3*MIN(E$3,$D$2-1)))))</f>
        <v/>
      </c>
      <c r="F37" s="125">
        <f>IF(OR($C37="",$B$2="",$D$2=0),0,IF(F$3&lt;0,0,N(INDEX('CURVA PREVISION'!$A$1:$KZ$3000,$C37,10+3*MIN(F$3,$D$2-1)))))</f>
        <v/>
      </c>
      <c r="G37" s="125">
        <f>IF(OR($C37="",$B$2="",$D$2=0),0,IF(G$3&lt;0,0,N(INDEX('CURVA PREVISION'!$A$1:$KZ$3000,$C37,10+3*MIN(G$3,$D$2-1)))))</f>
        <v/>
      </c>
      <c r="H37" s="125">
        <f>IF(OR($C37="",$B$2="",$D$2=0),0,IF(H$3&lt;0,0,N(INDEX('CURVA PREVISION'!$A$1:$KZ$3000,$C37,10+3*MIN(H$3,$D$2-1)))))</f>
        <v/>
      </c>
      <c r="I37" s="125">
        <f>IF(OR($C37="",$B$2="",$D$2=0),0,IF(I$3&lt;0,0,N(INDEX('CURVA PREVISION'!$A$1:$KZ$3000,$C37,10+3*MIN(I$3,$D$2-1)))))</f>
        <v/>
      </c>
      <c r="J37" s="125">
        <f>IF(OR($C37="",$B$2="",$D$2=0),0,IF(J$3&lt;0,0,N(INDEX('CURVA PREVISION'!$A$1:$KZ$3000,$C37,10+3*MIN(J$3,$D$2-1)))))</f>
        <v/>
      </c>
      <c r="K37" s="125">
        <f>IF(OR($C37="",$B$2="",$D$2=0),0,IF(K$3&lt;0,0,N(INDEX('CURVA PREVISION'!$A$1:$KZ$3000,$C37,10+3*MIN(K$3,$D$2-1)))))</f>
        <v/>
      </c>
      <c r="L37" s="125">
        <f>IF(OR($C37="",$B$2="",$D$2=0),0,IF(L$3&lt;0,0,N(INDEX('CURVA PREVISION'!$A$1:$KZ$3000,$C37,10+3*MIN(L$3,$D$2-1)))))</f>
        <v/>
      </c>
      <c r="M37" s="125">
        <f>IF(OR($C37="",$B$2="",$D$2=0),0,IF(M$3&lt;0,0,N(INDEX('CURVA PREVISION'!$A$1:$KZ$3000,$C37,10+3*MIN(M$3,$D$2-1)))))</f>
        <v/>
      </c>
      <c r="N37" s="125">
        <f>IF(OR($C37="",$B$2="",$D$2=0),0,IF(N$3&lt;0,0,N(INDEX('CURVA PREVISION'!$A$1:$KZ$3000,$C37,10+3*MIN(N$3,$D$2-1)))))</f>
        <v/>
      </c>
      <c r="O37" s="125">
        <f>IF(OR($C37="",$B$2="",$D$2=0),0,IF(O$3&lt;0,0,N(INDEX('CURVA PREVISION'!$A$1:$KZ$3000,$C37,10+3*MIN(O$3,$D$2-1)))))</f>
        <v/>
      </c>
      <c r="P37" s="125">
        <f>IF(OR($C37="",$B$2="",$D$2=0),0,IF(P$3&lt;0,0,N(INDEX('CURVA PREVISION'!$A$1:$KZ$3000,$C37,10+3*MIN(P$3,$D$2-1)))))</f>
        <v/>
      </c>
      <c r="Q37" s="125">
        <f>IF(OR($C37="",$B$2="",$D$2=0),0,IF(Q$3&lt;0,0,N(INDEX('CURVA PREVISION'!$A$1:$KZ$3000,$C37,10+3*MIN(Q$3,$D$2-1)))))</f>
        <v/>
      </c>
      <c r="R37" s="125">
        <f>IF(OR($C37="",$B$2="",$D$2=0),0,IF(R$3&lt;0,0,N(INDEX('CURVA PREVISION'!$A$1:$KZ$3000,$C37,10+3*MIN(R$3,$D$2-1)))))</f>
        <v/>
      </c>
      <c r="S37" s="125">
        <f>IF(OR($C37="",$B$2="",$D$2=0),0,IF(S$3&lt;0,0,N(INDEX('CURVA PREVISION'!$A$1:$KZ$3000,$C37,10+3*MIN(S$3,$D$2-1)))))</f>
        <v/>
      </c>
      <c r="T37" s="125">
        <f>IF(OR($C37="",$B$2="",$D$2=0),0,IF(T$3&lt;0,0,N(INDEX('CURVA PREVISION'!$A$1:$KZ$3000,$C37,10+3*MIN(T$3,$D$2-1)))))</f>
        <v/>
      </c>
      <c r="U37" s="125">
        <f>IF(OR($C37="",$B$2="",$D$2=0),0,IF(U$3&lt;0,0,N(INDEX('CURVA PREVISION'!$A$1:$KZ$3000,$C37,10+3*MIN(U$3,$D$2-1)))))</f>
        <v/>
      </c>
      <c r="V37" s="125">
        <f>IF(OR($C37="",$B$2="",$D$2=0),0,IF(V$3&lt;0,0,N(INDEX('CURVA PREVISION'!$A$1:$KZ$3000,$C37,10+3*MIN(V$3,$D$2-1)))))</f>
        <v/>
      </c>
      <c r="W37" s="125">
        <f>IF(OR($C37="",$B$2="",$D$2=0),0,IF(W$3&lt;0,0,N(INDEX('CURVA PREVISION'!$A$1:$KZ$3000,$C37,10+3*MIN(W$3,$D$2-1)))))</f>
        <v/>
      </c>
      <c r="X37" s="125">
        <f>IF(OR($C37="",$B$2="",$D$2=0),0,IF(X$3&lt;0,0,N(INDEX('CURVA PREVISION'!$A$1:$KZ$3000,$C37,10+3*MIN(X$3,$D$2-1)))))</f>
        <v/>
      </c>
      <c r="Y37" s="125">
        <f>IF(OR($C37="",$B$2="",$D$2=0),0,IF(Y$3&lt;0,0,N(INDEX('CURVA PREVISION'!$A$1:$KZ$3000,$C37,10+3*MIN(Y$3,$D$2-1)))))</f>
        <v/>
      </c>
      <c r="Z37" s="125">
        <f>IF(OR($C37="",$B$2="",$D$2=0),0,IF(Z$3&lt;0,0,N(INDEX('CURVA PREVISION'!$A$1:$KZ$3000,$C37,10+3*MIN(Z$3,$D$2-1)))))</f>
        <v/>
      </c>
      <c r="AA37" s="125">
        <f>IF(OR($C37="",$B$2="",$D$2=0),0,IF(AA$3&lt;0,0,N(INDEX('CURVA PREVISION'!$A$1:$KZ$3000,$C37,10+3*MIN(AA$3,$D$2-1)))))</f>
        <v/>
      </c>
      <c r="AB37" s="125">
        <f>IF(OR($C37="",$B$2="",$D$2=0),0,IF(AB$3&lt;0,0,N(INDEX('CURVA PREVISION'!$A$1:$KZ$3000,$C37,10+3*MIN(AB$3,$D$2-1)))))</f>
        <v/>
      </c>
      <c r="AC37" s="125">
        <f>IF(OR($C37="",$B$2="",$D$2=0),0,IF(AC$3&lt;0,0,N(INDEX('CURVA PREVISION'!$A$1:$KZ$3000,$C37,10+3*MIN(AC$3,$D$2-1)))))</f>
        <v/>
      </c>
      <c r="AD37" s="125">
        <f>IF(OR($C37="",$B$2="",$D$2=0),0,IF(AD$3&lt;0,0,N(INDEX('CURVA PREVISION'!$A$1:$KZ$3000,$C37,10+3*MIN(AD$3,$D$2-1)))))</f>
        <v/>
      </c>
      <c r="AE37" s="125">
        <f>IF(OR($C37="",$B$2="",$D$2=0),0,IF(AE$3&lt;0,0,N(INDEX('CURVA PREVISION'!$A$1:$KZ$3000,$C37,10+3*MIN(AE$3,$D$2-1)))))</f>
        <v/>
      </c>
      <c r="AF37" s="125">
        <f>IF(OR($C37="",$B$2="",$D$2=0),0,IF(AF$3&lt;0,0,N(INDEX('CURVA PREVISION'!$A$1:$KZ$3000,$C37,10+3*MIN(AF$3,$D$2-1)))))</f>
        <v/>
      </c>
      <c r="AG37" s="125">
        <f>IF(OR($C37="",$B$2="",$D$2=0),0,IF(AG$3&lt;0,0,N(INDEX('CURVA PREVISION'!$A$1:$KZ$3000,$C37,10+3*MIN(AG$3,$D$2-1)))))</f>
        <v/>
      </c>
      <c r="AH37" s="125">
        <f>IF(OR($C37="",$B$2="",$D$2=0),0,IF(AH$3&lt;0,0,N(INDEX('CURVA PREVISION'!$A$1:$KZ$3000,$C37,10+3*MIN(AH$3,$D$2-1)))))</f>
        <v/>
      </c>
      <c r="AI37" s="125">
        <f>IF(OR($C37="",$B$2="",$D$2=0),0,IF(AI$3&lt;0,0,N(INDEX('CURVA PREVISION'!$A$1:$KZ$3000,$C37,10+3*MIN(AI$3,$D$2-1)))))</f>
        <v/>
      </c>
      <c r="AJ37" s="125">
        <f>IF(OR($C37="",$B$2="",$D$2=0),0,IF(AJ$3&lt;0,0,N(INDEX('CURVA PREVISION'!$A$1:$KZ$3000,$C37,10+3*MIN(AJ$3,$D$2-1)))))</f>
        <v/>
      </c>
      <c r="AK37" s="125">
        <f>IF(OR($C37="",$B$2="",$D$2=0),0,IF(AK$3&lt;0,0,N(INDEX('CURVA PREVISION'!$A$1:$KZ$3000,$C37,10+3*MIN(AK$3,$D$2-1)))))</f>
        <v/>
      </c>
      <c r="AL37" s="125">
        <f>IF(OR($C37="",$B$2="",$D$2=0),0,IF(AL$3&lt;0,0,N(INDEX('CURVA PREVISION'!$A$1:$KZ$3000,$C37,10+3*MIN(AL$3,$D$2-1)))))</f>
        <v/>
      </c>
      <c r="AM37" s="125">
        <f>IF(OR($C37="",$B$2="",$D$2=0),0,IF(AM$3&lt;0,0,N(INDEX('CURVA PREVISION'!$A$1:$KZ$3000,$C37,10+3*MIN(AM$3,$D$2-1)))))</f>
        <v/>
      </c>
      <c r="AN37" s="125">
        <f>IF(OR($C37="",$B$2="",$D$2=0),0,IF(AN$3&lt;0,0,N(INDEX('CURVA PREVISION'!$A$1:$KZ$3000,$C37,10+3*MIN(AN$3,$D$2-1)))))</f>
        <v/>
      </c>
      <c r="AO37" s="125">
        <f>IF(OR($C37="",$B$2="",$D$2=0),0,IF(AO$3&lt;0,0,N(INDEX('CURVA PREVISION'!$A$1:$KZ$3000,$C37,10+3*MIN(AO$3,$D$2-1)))))</f>
        <v/>
      </c>
      <c r="AP37" s="125">
        <f>IF(OR($C37="",$B$2="",$D$2=0),0,IF(AP$3&lt;0,0,N(INDEX('CURVA PREVISION'!$A$1:$KZ$3000,$C37,10+3*MIN(AP$3,$D$2-1)))))</f>
        <v/>
      </c>
      <c r="AQ37" s="125">
        <f>IF(OR($C37="",$B$2="",$D$2=0),0,IF(AQ$3&lt;0,0,N(INDEX('CURVA PREVISION'!$A$1:$KZ$3000,$C37,10+3*MIN(AQ$3,$D$2-1)))))</f>
        <v/>
      </c>
      <c r="AR37" s="125">
        <f>IF(OR($C37="",$B$2="",$D$2=0),0,IF(AR$3&lt;0,0,N(INDEX('CURVA PREVISION'!$A$1:$KZ$3000,$C37,10+3*MIN(AR$3,$D$2-1)))))</f>
        <v/>
      </c>
      <c r="AS37" s="125">
        <f>IF(OR($C37="",$B$2="",$D$2=0),0,IF(AS$3&lt;0,0,N(INDEX('CURVA PREVISION'!$A$1:$KZ$3000,$C37,10+3*MIN(AS$3,$D$2-1)))))</f>
        <v/>
      </c>
      <c r="AT37" s="125">
        <f>IF(OR($C37="",$B$2="",$D$2=0),0,IF(AT$3&lt;0,0,N(INDEX('CURVA PREVISION'!$A$1:$KZ$3000,$C37,10+3*MIN(AT$3,$D$2-1)))))</f>
        <v/>
      </c>
      <c r="AU37" s="125">
        <f>IF(OR($C37="",$B$2="",$D$2=0),0,IF(AU$3&lt;0,0,N(INDEX('CURVA PREVISION'!$A$1:$KZ$3000,$C37,10+3*MIN(AU$3,$D$2-1)))))</f>
        <v/>
      </c>
      <c r="AV37" s="125">
        <f>IF(OR($C37="",$B$2="",$D$2=0),0,IF(AV$3&lt;0,0,N(INDEX('CURVA PREVISION'!$A$1:$KZ$3000,$C37,10+3*MIN(AV$3,$D$2-1)))))</f>
        <v/>
      </c>
      <c r="AW37" s="125">
        <f>IF(OR($C37="",$B$2="",$D$2=0),0,IF(AW$3&lt;0,0,N(INDEX('CURVA PREVISION'!$A$1:$KZ$3000,$C37,10+3*MIN(AW$3,$D$2-1)))))</f>
        <v/>
      </c>
      <c r="AX37" s="125">
        <f>IF(OR($C37="",$B$2="",$D$2=0),0,IF(AX$3&lt;0,0,N(INDEX('CURVA PREVISION'!$A$1:$KZ$3000,$C37,10+3*MIN(AX$3,$D$2-1)))))</f>
        <v/>
      </c>
      <c r="AY37" s="125">
        <f>IF(OR($C37="",$B$2="",$D$2=0),0,IF(AY$3&lt;0,0,N(INDEX('CURVA PREVISION'!$A$1:$KZ$3000,$C37,10+3*MIN(AY$3,$D$2-1)))))</f>
        <v/>
      </c>
      <c r="AZ37" s="125">
        <f>IF(OR($C37="",$B$2="",$D$2=0),0,IF(AZ$3&lt;0,0,N(INDEX('CURVA PREVISION'!$A$1:$KZ$3000,$C37,10+3*MIN(AZ$3,$D$2-1)))))</f>
        <v/>
      </c>
      <c r="BA37" s="125">
        <f>IF(OR($C37="",$B$2="",$D$2=0),0,IF(BA$3&lt;0,0,N(INDEX('CURVA PREVISION'!$A$1:$KZ$3000,$C37,10+3*MIN(BA$3,$D$2-1)))))</f>
        <v/>
      </c>
      <c r="BB37" s="125">
        <f>IF(OR($C37="",$B$2="",$D$2=0),0,IF(BB$3&lt;0,0,N(INDEX('CURVA PREVISION'!$A$1:$KZ$3000,$C37,10+3*MIN(BB$3,$D$2-1)))))</f>
        <v/>
      </c>
      <c r="BC37" s="125">
        <f>IF(OR($C37="",$B$2="",$D$2=0),0,IF(BC$3&lt;0,0,N(INDEX('CURVA PREVISION'!$A$1:$KZ$3000,$C37,10+3*MIN(BC$3,$D$2-1)))))</f>
        <v/>
      </c>
      <c r="BD37" s="125">
        <f>IF(OR($C37="",$B$2="",$D$2=0),0,IF(BD$3&lt;0,0,N(INDEX('CURVA PREVISION'!$A$1:$KZ$3000,$C37,10+3*MIN(BD$3,$D$2-1)))))</f>
        <v/>
      </c>
      <c r="BE37" s="125">
        <f>IF(OR($C37="",$B$2="",$D$2=0),0,IF(BE$3&lt;0,0,N(INDEX('CURVA PREVISION'!$A$1:$KZ$3000,$C37,10+3*MIN(BE$3,$D$2-1)))))</f>
        <v/>
      </c>
      <c r="BF37" s="125">
        <f>IF(OR($C37="",$B$2="",$D$2=0),0,IF(BF$3&lt;0,0,N(INDEX('CURVA PREVISION'!$A$1:$KZ$3000,$C37,10+3*MIN(BF$3,$D$2-1)))))</f>
        <v/>
      </c>
      <c r="BG37" s="125">
        <f>IF(OR($C37="",$B$2="",$D$2=0),0,IF(BG$3&lt;0,0,N(INDEX('CURVA PREVISION'!$A$1:$KZ$3000,$C37,10+3*MIN(BG$3,$D$2-1)))))</f>
        <v/>
      </c>
      <c r="BH37" s="125">
        <f>IF(OR($C37="",$B$2="",$D$2=0),0,IF(BH$3&lt;0,0,N(INDEX('CURVA PREVISION'!$A$1:$KZ$3000,$C37,10+3*MIN(BH$3,$D$2-1)))))</f>
        <v/>
      </c>
      <c r="BI37" s="125">
        <f>IF(OR($C37="",$B$2="",$D$2=0),0,IF(BI$3&lt;0,0,N(INDEX('CURVA PREVISION'!$A$1:$KZ$3000,$C37,10+3*MIN(BI$3,$D$2-1)))))</f>
        <v/>
      </c>
      <c r="BJ37" s="125">
        <f>IF(OR($C37="",$B$2="",$D$2=0),0,IF(BJ$3&lt;0,0,N(INDEX('CURVA PREVISION'!$A$1:$KZ$3000,$C37,10+3*MIN(BJ$3,$D$2-1)))))</f>
        <v/>
      </c>
      <c r="BK37" s="125">
        <f>IF(OR($C37="",$B$2="",$D$2=0),0,IF(BK$3&lt;0,0,N(INDEX('CURVA PREVISION'!$A$1:$KZ$3000,$C37,10+3*MIN(BK$3,$D$2-1)))))</f>
        <v/>
      </c>
      <c r="BL37" s="125">
        <f>IF(OR($C37="",$B$2="",$D$2=0),0,IF(BL$3&lt;0,0,N(INDEX('CURVA PREVISION'!$A$1:$KZ$3000,$C37,10+3*MIN(BL$3,$D$2-1)))))</f>
        <v/>
      </c>
      <c r="BM37" s="125">
        <f>IF(OR($C37="",$B$2="",$D$2=0),0,IF(BM$3&lt;0,0,N(INDEX('CURVA PREVISION'!$A$1:$KZ$3000,$C37,10+3*MIN(BM$3,$D$2-1)))))</f>
        <v/>
      </c>
      <c r="BN37" s="125">
        <f>IF(OR($C37="",$B$2="",$D$2=0),0,IF(BN$3&lt;0,0,N(INDEX('CURVA PREVISION'!$A$1:$KZ$3000,$C37,10+3*MIN(BN$3,$D$2-1)))))</f>
        <v/>
      </c>
      <c r="BO37" s="125">
        <f>IF(OR($C37="",$B$2="",$D$2=0),0,IF(BO$3&lt;0,0,N(INDEX('CURVA PREVISION'!$A$1:$KZ$3000,$C37,10+3*MIN(BO$3,$D$2-1)))))</f>
        <v/>
      </c>
      <c r="BP37" s="125">
        <f>IF(OR($C37="",$B$2="",$D$2=0),0,IF(BP$3&lt;0,0,N(INDEX('CURVA PREVISION'!$A$1:$KZ$3000,$C37,10+3*MIN(BP$3,$D$2-1)))))</f>
        <v/>
      </c>
      <c r="BQ37" s="125">
        <f>IF(OR($C37="",$B$2="",$D$2=0),0,IF(BQ$3&lt;0,0,N(INDEX('CURVA PREVISION'!$A$1:$KZ$3000,$C37,10+3*MIN(BQ$3,$D$2-1)))))</f>
        <v/>
      </c>
      <c r="BR37" s="125">
        <f>IF(OR($C37="",$B$2="",$D$2=0),0,IF(BR$3&lt;0,0,N(INDEX('CURVA PREVISION'!$A$1:$KZ$3000,$C37,10+3*MIN(BR$3,$D$2-1)))))</f>
        <v/>
      </c>
      <c r="BS37" s="125">
        <f>IF(OR($C37="",$B$2="",$D$2=0),0,IF(BS$3&lt;0,0,N(INDEX('CURVA PREVISION'!$A$1:$KZ$3000,$C37,10+3*MIN(BS$3,$D$2-1)))))</f>
        <v/>
      </c>
      <c r="BT37" s="125">
        <f>IF(OR($C37="",$B$2="",$D$2=0),0,IF(BT$3&lt;0,0,N(INDEX('CURVA PREVISION'!$A$1:$KZ$3000,$C37,10+3*MIN(BT$3,$D$2-1)))))</f>
        <v/>
      </c>
      <c r="BU37" s="125">
        <f>IF(OR($C37="",$B$2="",$D$2=0),0,IF(BU$3&lt;0,0,N(INDEX('CURVA PREVISION'!$A$1:$KZ$3000,$C37,10+3*MIN(BU$3,$D$2-1)))))</f>
        <v/>
      </c>
      <c r="BV37" s="125">
        <f>IF(OR($C37="",$B$2="",$D$2=0),0,IF(BV$3&lt;0,0,N(INDEX('CURVA PREVISION'!$A$1:$KZ$3000,$C37,10+3*MIN(BV$3,$D$2-1)))))</f>
        <v/>
      </c>
      <c r="BW37" s="125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5">
        <f>IF(OR($C38="",$B$2="",$D$2=0),0,IF(D$3&lt;0,0,N(INDEX('CURVA PREVISION'!$A$1:$KZ$3000,$C38,10+3*MIN(D$3,$D$2-1)))))</f>
        <v/>
      </c>
      <c r="E38" s="125">
        <f>IF(OR($C38="",$B$2="",$D$2=0),0,IF(E$3&lt;0,0,N(INDEX('CURVA PREVISION'!$A$1:$KZ$3000,$C38,10+3*MIN(E$3,$D$2-1)))))</f>
        <v/>
      </c>
      <c r="F38" s="125">
        <f>IF(OR($C38="",$B$2="",$D$2=0),0,IF(F$3&lt;0,0,N(INDEX('CURVA PREVISION'!$A$1:$KZ$3000,$C38,10+3*MIN(F$3,$D$2-1)))))</f>
        <v/>
      </c>
      <c r="G38" s="125">
        <f>IF(OR($C38="",$B$2="",$D$2=0),0,IF(G$3&lt;0,0,N(INDEX('CURVA PREVISION'!$A$1:$KZ$3000,$C38,10+3*MIN(G$3,$D$2-1)))))</f>
        <v/>
      </c>
      <c r="H38" s="125">
        <f>IF(OR($C38="",$B$2="",$D$2=0),0,IF(H$3&lt;0,0,N(INDEX('CURVA PREVISION'!$A$1:$KZ$3000,$C38,10+3*MIN(H$3,$D$2-1)))))</f>
        <v/>
      </c>
      <c r="I38" s="125">
        <f>IF(OR($C38="",$B$2="",$D$2=0),0,IF(I$3&lt;0,0,N(INDEX('CURVA PREVISION'!$A$1:$KZ$3000,$C38,10+3*MIN(I$3,$D$2-1)))))</f>
        <v/>
      </c>
      <c r="J38" s="125">
        <f>IF(OR($C38="",$B$2="",$D$2=0),0,IF(J$3&lt;0,0,N(INDEX('CURVA PREVISION'!$A$1:$KZ$3000,$C38,10+3*MIN(J$3,$D$2-1)))))</f>
        <v/>
      </c>
      <c r="K38" s="125">
        <f>IF(OR($C38="",$B$2="",$D$2=0),0,IF(K$3&lt;0,0,N(INDEX('CURVA PREVISION'!$A$1:$KZ$3000,$C38,10+3*MIN(K$3,$D$2-1)))))</f>
        <v/>
      </c>
      <c r="L38" s="125">
        <f>IF(OR($C38="",$B$2="",$D$2=0),0,IF(L$3&lt;0,0,N(INDEX('CURVA PREVISION'!$A$1:$KZ$3000,$C38,10+3*MIN(L$3,$D$2-1)))))</f>
        <v/>
      </c>
      <c r="M38" s="125">
        <f>IF(OR($C38="",$B$2="",$D$2=0),0,IF(M$3&lt;0,0,N(INDEX('CURVA PREVISION'!$A$1:$KZ$3000,$C38,10+3*MIN(M$3,$D$2-1)))))</f>
        <v/>
      </c>
      <c r="N38" s="125">
        <f>IF(OR($C38="",$B$2="",$D$2=0),0,IF(N$3&lt;0,0,N(INDEX('CURVA PREVISION'!$A$1:$KZ$3000,$C38,10+3*MIN(N$3,$D$2-1)))))</f>
        <v/>
      </c>
      <c r="O38" s="125">
        <f>IF(OR($C38="",$B$2="",$D$2=0),0,IF(O$3&lt;0,0,N(INDEX('CURVA PREVISION'!$A$1:$KZ$3000,$C38,10+3*MIN(O$3,$D$2-1)))))</f>
        <v/>
      </c>
      <c r="P38" s="125">
        <f>IF(OR($C38="",$B$2="",$D$2=0),0,IF(P$3&lt;0,0,N(INDEX('CURVA PREVISION'!$A$1:$KZ$3000,$C38,10+3*MIN(P$3,$D$2-1)))))</f>
        <v/>
      </c>
      <c r="Q38" s="125">
        <f>IF(OR($C38="",$B$2="",$D$2=0),0,IF(Q$3&lt;0,0,N(INDEX('CURVA PREVISION'!$A$1:$KZ$3000,$C38,10+3*MIN(Q$3,$D$2-1)))))</f>
        <v/>
      </c>
      <c r="R38" s="125">
        <f>IF(OR($C38="",$B$2="",$D$2=0),0,IF(R$3&lt;0,0,N(INDEX('CURVA PREVISION'!$A$1:$KZ$3000,$C38,10+3*MIN(R$3,$D$2-1)))))</f>
        <v/>
      </c>
      <c r="S38" s="125">
        <f>IF(OR($C38="",$B$2="",$D$2=0),0,IF(S$3&lt;0,0,N(INDEX('CURVA PREVISION'!$A$1:$KZ$3000,$C38,10+3*MIN(S$3,$D$2-1)))))</f>
        <v/>
      </c>
      <c r="T38" s="125">
        <f>IF(OR($C38="",$B$2="",$D$2=0),0,IF(T$3&lt;0,0,N(INDEX('CURVA PREVISION'!$A$1:$KZ$3000,$C38,10+3*MIN(T$3,$D$2-1)))))</f>
        <v/>
      </c>
      <c r="U38" s="125">
        <f>IF(OR($C38="",$B$2="",$D$2=0),0,IF(U$3&lt;0,0,N(INDEX('CURVA PREVISION'!$A$1:$KZ$3000,$C38,10+3*MIN(U$3,$D$2-1)))))</f>
        <v/>
      </c>
      <c r="V38" s="125">
        <f>IF(OR($C38="",$B$2="",$D$2=0),0,IF(V$3&lt;0,0,N(INDEX('CURVA PREVISION'!$A$1:$KZ$3000,$C38,10+3*MIN(V$3,$D$2-1)))))</f>
        <v/>
      </c>
      <c r="W38" s="125">
        <f>IF(OR($C38="",$B$2="",$D$2=0),0,IF(W$3&lt;0,0,N(INDEX('CURVA PREVISION'!$A$1:$KZ$3000,$C38,10+3*MIN(W$3,$D$2-1)))))</f>
        <v/>
      </c>
      <c r="X38" s="125">
        <f>IF(OR($C38="",$B$2="",$D$2=0),0,IF(X$3&lt;0,0,N(INDEX('CURVA PREVISION'!$A$1:$KZ$3000,$C38,10+3*MIN(X$3,$D$2-1)))))</f>
        <v/>
      </c>
      <c r="Y38" s="125">
        <f>IF(OR($C38="",$B$2="",$D$2=0),0,IF(Y$3&lt;0,0,N(INDEX('CURVA PREVISION'!$A$1:$KZ$3000,$C38,10+3*MIN(Y$3,$D$2-1)))))</f>
        <v/>
      </c>
      <c r="Z38" s="125">
        <f>IF(OR($C38="",$B$2="",$D$2=0),0,IF(Z$3&lt;0,0,N(INDEX('CURVA PREVISION'!$A$1:$KZ$3000,$C38,10+3*MIN(Z$3,$D$2-1)))))</f>
        <v/>
      </c>
      <c r="AA38" s="125">
        <f>IF(OR($C38="",$B$2="",$D$2=0),0,IF(AA$3&lt;0,0,N(INDEX('CURVA PREVISION'!$A$1:$KZ$3000,$C38,10+3*MIN(AA$3,$D$2-1)))))</f>
        <v/>
      </c>
      <c r="AB38" s="125">
        <f>IF(OR($C38="",$B$2="",$D$2=0),0,IF(AB$3&lt;0,0,N(INDEX('CURVA PREVISION'!$A$1:$KZ$3000,$C38,10+3*MIN(AB$3,$D$2-1)))))</f>
        <v/>
      </c>
      <c r="AC38" s="125">
        <f>IF(OR($C38="",$B$2="",$D$2=0),0,IF(AC$3&lt;0,0,N(INDEX('CURVA PREVISION'!$A$1:$KZ$3000,$C38,10+3*MIN(AC$3,$D$2-1)))))</f>
        <v/>
      </c>
      <c r="AD38" s="125">
        <f>IF(OR($C38="",$B$2="",$D$2=0),0,IF(AD$3&lt;0,0,N(INDEX('CURVA PREVISION'!$A$1:$KZ$3000,$C38,10+3*MIN(AD$3,$D$2-1)))))</f>
        <v/>
      </c>
      <c r="AE38" s="125">
        <f>IF(OR($C38="",$B$2="",$D$2=0),0,IF(AE$3&lt;0,0,N(INDEX('CURVA PREVISION'!$A$1:$KZ$3000,$C38,10+3*MIN(AE$3,$D$2-1)))))</f>
        <v/>
      </c>
      <c r="AF38" s="125">
        <f>IF(OR($C38="",$B$2="",$D$2=0),0,IF(AF$3&lt;0,0,N(INDEX('CURVA PREVISION'!$A$1:$KZ$3000,$C38,10+3*MIN(AF$3,$D$2-1)))))</f>
        <v/>
      </c>
      <c r="AG38" s="125">
        <f>IF(OR($C38="",$B$2="",$D$2=0),0,IF(AG$3&lt;0,0,N(INDEX('CURVA PREVISION'!$A$1:$KZ$3000,$C38,10+3*MIN(AG$3,$D$2-1)))))</f>
        <v/>
      </c>
      <c r="AH38" s="125">
        <f>IF(OR($C38="",$B$2="",$D$2=0),0,IF(AH$3&lt;0,0,N(INDEX('CURVA PREVISION'!$A$1:$KZ$3000,$C38,10+3*MIN(AH$3,$D$2-1)))))</f>
        <v/>
      </c>
      <c r="AI38" s="125">
        <f>IF(OR($C38="",$B$2="",$D$2=0),0,IF(AI$3&lt;0,0,N(INDEX('CURVA PREVISION'!$A$1:$KZ$3000,$C38,10+3*MIN(AI$3,$D$2-1)))))</f>
        <v/>
      </c>
      <c r="AJ38" s="125">
        <f>IF(OR($C38="",$B$2="",$D$2=0),0,IF(AJ$3&lt;0,0,N(INDEX('CURVA PREVISION'!$A$1:$KZ$3000,$C38,10+3*MIN(AJ$3,$D$2-1)))))</f>
        <v/>
      </c>
      <c r="AK38" s="125">
        <f>IF(OR($C38="",$B$2="",$D$2=0),0,IF(AK$3&lt;0,0,N(INDEX('CURVA PREVISION'!$A$1:$KZ$3000,$C38,10+3*MIN(AK$3,$D$2-1)))))</f>
        <v/>
      </c>
      <c r="AL38" s="125">
        <f>IF(OR($C38="",$B$2="",$D$2=0),0,IF(AL$3&lt;0,0,N(INDEX('CURVA PREVISION'!$A$1:$KZ$3000,$C38,10+3*MIN(AL$3,$D$2-1)))))</f>
        <v/>
      </c>
      <c r="AM38" s="125">
        <f>IF(OR($C38="",$B$2="",$D$2=0),0,IF(AM$3&lt;0,0,N(INDEX('CURVA PREVISION'!$A$1:$KZ$3000,$C38,10+3*MIN(AM$3,$D$2-1)))))</f>
        <v/>
      </c>
      <c r="AN38" s="125">
        <f>IF(OR($C38="",$B$2="",$D$2=0),0,IF(AN$3&lt;0,0,N(INDEX('CURVA PREVISION'!$A$1:$KZ$3000,$C38,10+3*MIN(AN$3,$D$2-1)))))</f>
        <v/>
      </c>
      <c r="AO38" s="125">
        <f>IF(OR($C38="",$B$2="",$D$2=0),0,IF(AO$3&lt;0,0,N(INDEX('CURVA PREVISION'!$A$1:$KZ$3000,$C38,10+3*MIN(AO$3,$D$2-1)))))</f>
        <v/>
      </c>
      <c r="AP38" s="125">
        <f>IF(OR($C38="",$B$2="",$D$2=0),0,IF(AP$3&lt;0,0,N(INDEX('CURVA PREVISION'!$A$1:$KZ$3000,$C38,10+3*MIN(AP$3,$D$2-1)))))</f>
        <v/>
      </c>
      <c r="AQ38" s="125">
        <f>IF(OR($C38="",$B$2="",$D$2=0),0,IF(AQ$3&lt;0,0,N(INDEX('CURVA PREVISION'!$A$1:$KZ$3000,$C38,10+3*MIN(AQ$3,$D$2-1)))))</f>
        <v/>
      </c>
      <c r="AR38" s="125">
        <f>IF(OR($C38="",$B$2="",$D$2=0),0,IF(AR$3&lt;0,0,N(INDEX('CURVA PREVISION'!$A$1:$KZ$3000,$C38,10+3*MIN(AR$3,$D$2-1)))))</f>
        <v/>
      </c>
      <c r="AS38" s="125">
        <f>IF(OR($C38="",$B$2="",$D$2=0),0,IF(AS$3&lt;0,0,N(INDEX('CURVA PREVISION'!$A$1:$KZ$3000,$C38,10+3*MIN(AS$3,$D$2-1)))))</f>
        <v/>
      </c>
      <c r="AT38" s="125">
        <f>IF(OR($C38="",$B$2="",$D$2=0),0,IF(AT$3&lt;0,0,N(INDEX('CURVA PREVISION'!$A$1:$KZ$3000,$C38,10+3*MIN(AT$3,$D$2-1)))))</f>
        <v/>
      </c>
      <c r="AU38" s="125">
        <f>IF(OR($C38="",$B$2="",$D$2=0),0,IF(AU$3&lt;0,0,N(INDEX('CURVA PREVISION'!$A$1:$KZ$3000,$C38,10+3*MIN(AU$3,$D$2-1)))))</f>
        <v/>
      </c>
      <c r="AV38" s="125">
        <f>IF(OR($C38="",$B$2="",$D$2=0),0,IF(AV$3&lt;0,0,N(INDEX('CURVA PREVISION'!$A$1:$KZ$3000,$C38,10+3*MIN(AV$3,$D$2-1)))))</f>
        <v/>
      </c>
      <c r="AW38" s="125">
        <f>IF(OR($C38="",$B$2="",$D$2=0),0,IF(AW$3&lt;0,0,N(INDEX('CURVA PREVISION'!$A$1:$KZ$3000,$C38,10+3*MIN(AW$3,$D$2-1)))))</f>
        <v/>
      </c>
      <c r="AX38" s="125">
        <f>IF(OR($C38="",$B$2="",$D$2=0),0,IF(AX$3&lt;0,0,N(INDEX('CURVA PREVISION'!$A$1:$KZ$3000,$C38,10+3*MIN(AX$3,$D$2-1)))))</f>
        <v/>
      </c>
      <c r="AY38" s="125">
        <f>IF(OR($C38="",$B$2="",$D$2=0),0,IF(AY$3&lt;0,0,N(INDEX('CURVA PREVISION'!$A$1:$KZ$3000,$C38,10+3*MIN(AY$3,$D$2-1)))))</f>
        <v/>
      </c>
      <c r="AZ38" s="125">
        <f>IF(OR($C38="",$B$2="",$D$2=0),0,IF(AZ$3&lt;0,0,N(INDEX('CURVA PREVISION'!$A$1:$KZ$3000,$C38,10+3*MIN(AZ$3,$D$2-1)))))</f>
        <v/>
      </c>
      <c r="BA38" s="125">
        <f>IF(OR($C38="",$B$2="",$D$2=0),0,IF(BA$3&lt;0,0,N(INDEX('CURVA PREVISION'!$A$1:$KZ$3000,$C38,10+3*MIN(BA$3,$D$2-1)))))</f>
        <v/>
      </c>
      <c r="BB38" s="125">
        <f>IF(OR($C38="",$B$2="",$D$2=0),0,IF(BB$3&lt;0,0,N(INDEX('CURVA PREVISION'!$A$1:$KZ$3000,$C38,10+3*MIN(BB$3,$D$2-1)))))</f>
        <v/>
      </c>
      <c r="BC38" s="125">
        <f>IF(OR($C38="",$B$2="",$D$2=0),0,IF(BC$3&lt;0,0,N(INDEX('CURVA PREVISION'!$A$1:$KZ$3000,$C38,10+3*MIN(BC$3,$D$2-1)))))</f>
        <v/>
      </c>
      <c r="BD38" s="125">
        <f>IF(OR($C38="",$B$2="",$D$2=0),0,IF(BD$3&lt;0,0,N(INDEX('CURVA PREVISION'!$A$1:$KZ$3000,$C38,10+3*MIN(BD$3,$D$2-1)))))</f>
        <v/>
      </c>
      <c r="BE38" s="125">
        <f>IF(OR($C38="",$B$2="",$D$2=0),0,IF(BE$3&lt;0,0,N(INDEX('CURVA PREVISION'!$A$1:$KZ$3000,$C38,10+3*MIN(BE$3,$D$2-1)))))</f>
        <v/>
      </c>
      <c r="BF38" s="125">
        <f>IF(OR($C38="",$B$2="",$D$2=0),0,IF(BF$3&lt;0,0,N(INDEX('CURVA PREVISION'!$A$1:$KZ$3000,$C38,10+3*MIN(BF$3,$D$2-1)))))</f>
        <v/>
      </c>
      <c r="BG38" s="125">
        <f>IF(OR($C38="",$B$2="",$D$2=0),0,IF(BG$3&lt;0,0,N(INDEX('CURVA PREVISION'!$A$1:$KZ$3000,$C38,10+3*MIN(BG$3,$D$2-1)))))</f>
        <v/>
      </c>
      <c r="BH38" s="125">
        <f>IF(OR($C38="",$B$2="",$D$2=0),0,IF(BH$3&lt;0,0,N(INDEX('CURVA PREVISION'!$A$1:$KZ$3000,$C38,10+3*MIN(BH$3,$D$2-1)))))</f>
        <v/>
      </c>
      <c r="BI38" s="125">
        <f>IF(OR($C38="",$B$2="",$D$2=0),0,IF(BI$3&lt;0,0,N(INDEX('CURVA PREVISION'!$A$1:$KZ$3000,$C38,10+3*MIN(BI$3,$D$2-1)))))</f>
        <v/>
      </c>
      <c r="BJ38" s="125">
        <f>IF(OR($C38="",$B$2="",$D$2=0),0,IF(BJ$3&lt;0,0,N(INDEX('CURVA PREVISION'!$A$1:$KZ$3000,$C38,10+3*MIN(BJ$3,$D$2-1)))))</f>
        <v/>
      </c>
      <c r="BK38" s="125">
        <f>IF(OR($C38="",$B$2="",$D$2=0),0,IF(BK$3&lt;0,0,N(INDEX('CURVA PREVISION'!$A$1:$KZ$3000,$C38,10+3*MIN(BK$3,$D$2-1)))))</f>
        <v/>
      </c>
      <c r="BL38" s="125">
        <f>IF(OR($C38="",$B$2="",$D$2=0),0,IF(BL$3&lt;0,0,N(INDEX('CURVA PREVISION'!$A$1:$KZ$3000,$C38,10+3*MIN(BL$3,$D$2-1)))))</f>
        <v/>
      </c>
      <c r="BM38" s="125">
        <f>IF(OR($C38="",$B$2="",$D$2=0),0,IF(BM$3&lt;0,0,N(INDEX('CURVA PREVISION'!$A$1:$KZ$3000,$C38,10+3*MIN(BM$3,$D$2-1)))))</f>
        <v/>
      </c>
      <c r="BN38" s="125">
        <f>IF(OR($C38="",$B$2="",$D$2=0),0,IF(BN$3&lt;0,0,N(INDEX('CURVA PREVISION'!$A$1:$KZ$3000,$C38,10+3*MIN(BN$3,$D$2-1)))))</f>
        <v/>
      </c>
      <c r="BO38" s="125">
        <f>IF(OR($C38="",$B$2="",$D$2=0),0,IF(BO$3&lt;0,0,N(INDEX('CURVA PREVISION'!$A$1:$KZ$3000,$C38,10+3*MIN(BO$3,$D$2-1)))))</f>
        <v/>
      </c>
      <c r="BP38" s="125">
        <f>IF(OR($C38="",$B$2="",$D$2=0),0,IF(BP$3&lt;0,0,N(INDEX('CURVA PREVISION'!$A$1:$KZ$3000,$C38,10+3*MIN(BP$3,$D$2-1)))))</f>
        <v/>
      </c>
      <c r="BQ38" s="125">
        <f>IF(OR($C38="",$B$2="",$D$2=0),0,IF(BQ$3&lt;0,0,N(INDEX('CURVA PREVISION'!$A$1:$KZ$3000,$C38,10+3*MIN(BQ$3,$D$2-1)))))</f>
        <v/>
      </c>
      <c r="BR38" s="125">
        <f>IF(OR($C38="",$B$2="",$D$2=0),0,IF(BR$3&lt;0,0,N(INDEX('CURVA PREVISION'!$A$1:$KZ$3000,$C38,10+3*MIN(BR$3,$D$2-1)))))</f>
        <v/>
      </c>
      <c r="BS38" s="125">
        <f>IF(OR($C38="",$B$2="",$D$2=0),0,IF(BS$3&lt;0,0,N(INDEX('CURVA PREVISION'!$A$1:$KZ$3000,$C38,10+3*MIN(BS$3,$D$2-1)))))</f>
        <v/>
      </c>
      <c r="BT38" s="125">
        <f>IF(OR($C38="",$B$2="",$D$2=0),0,IF(BT$3&lt;0,0,N(INDEX('CURVA PREVISION'!$A$1:$KZ$3000,$C38,10+3*MIN(BT$3,$D$2-1)))))</f>
        <v/>
      </c>
      <c r="BU38" s="125">
        <f>IF(OR($C38="",$B$2="",$D$2=0),0,IF(BU$3&lt;0,0,N(INDEX('CURVA PREVISION'!$A$1:$KZ$3000,$C38,10+3*MIN(BU$3,$D$2-1)))))</f>
        <v/>
      </c>
      <c r="BV38" s="125">
        <f>IF(OR($C38="",$B$2="",$D$2=0),0,IF(BV$3&lt;0,0,N(INDEX('CURVA PREVISION'!$A$1:$KZ$3000,$C38,10+3*MIN(BV$3,$D$2-1)))))</f>
        <v/>
      </c>
      <c r="BW38" s="125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5">
        <f>IF(OR($C39="",$B$2="",$D$2=0),0,IF(D$3&lt;0,0,N(INDEX('CURVA PREVISION'!$A$1:$KZ$3000,$C39,10+3*MIN(D$3,$D$2-1)))))</f>
        <v/>
      </c>
      <c r="E39" s="125">
        <f>IF(OR($C39="",$B$2="",$D$2=0),0,IF(E$3&lt;0,0,N(INDEX('CURVA PREVISION'!$A$1:$KZ$3000,$C39,10+3*MIN(E$3,$D$2-1)))))</f>
        <v/>
      </c>
      <c r="F39" s="125">
        <f>IF(OR($C39="",$B$2="",$D$2=0),0,IF(F$3&lt;0,0,N(INDEX('CURVA PREVISION'!$A$1:$KZ$3000,$C39,10+3*MIN(F$3,$D$2-1)))))</f>
        <v/>
      </c>
      <c r="G39" s="125">
        <f>IF(OR($C39="",$B$2="",$D$2=0),0,IF(G$3&lt;0,0,N(INDEX('CURVA PREVISION'!$A$1:$KZ$3000,$C39,10+3*MIN(G$3,$D$2-1)))))</f>
        <v/>
      </c>
      <c r="H39" s="125">
        <f>IF(OR($C39="",$B$2="",$D$2=0),0,IF(H$3&lt;0,0,N(INDEX('CURVA PREVISION'!$A$1:$KZ$3000,$C39,10+3*MIN(H$3,$D$2-1)))))</f>
        <v/>
      </c>
      <c r="I39" s="125">
        <f>IF(OR($C39="",$B$2="",$D$2=0),0,IF(I$3&lt;0,0,N(INDEX('CURVA PREVISION'!$A$1:$KZ$3000,$C39,10+3*MIN(I$3,$D$2-1)))))</f>
        <v/>
      </c>
      <c r="J39" s="125">
        <f>IF(OR($C39="",$B$2="",$D$2=0),0,IF(J$3&lt;0,0,N(INDEX('CURVA PREVISION'!$A$1:$KZ$3000,$C39,10+3*MIN(J$3,$D$2-1)))))</f>
        <v/>
      </c>
      <c r="K39" s="125">
        <f>IF(OR($C39="",$B$2="",$D$2=0),0,IF(K$3&lt;0,0,N(INDEX('CURVA PREVISION'!$A$1:$KZ$3000,$C39,10+3*MIN(K$3,$D$2-1)))))</f>
        <v/>
      </c>
      <c r="L39" s="125">
        <f>IF(OR($C39="",$B$2="",$D$2=0),0,IF(L$3&lt;0,0,N(INDEX('CURVA PREVISION'!$A$1:$KZ$3000,$C39,10+3*MIN(L$3,$D$2-1)))))</f>
        <v/>
      </c>
      <c r="M39" s="125">
        <f>IF(OR($C39="",$B$2="",$D$2=0),0,IF(M$3&lt;0,0,N(INDEX('CURVA PREVISION'!$A$1:$KZ$3000,$C39,10+3*MIN(M$3,$D$2-1)))))</f>
        <v/>
      </c>
      <c r="N39" s="125">
        <f>IF(OR($C39="",$B$2="",$D$2=0),0,IF(N$3&lt;0,0,N(INDEX('CURVA PREVISION'!$A$1:$KZ$3000,$C39,10+3*MIN(N$3,$D$2-1)))))</f>
        <v/>
      </c>
      <c r="O39" s="125">
        <f>IF(OR($C39="",$B$2="",$D$2=0),0,IF(O$3&lt;0,0,N(INDEX('CURVA PREVISION'!$A$1:$KZ$3000,$C39,10+3*MIN(O$3,$D$2-1)))))</f>
        <v/>
      </c>
      <c r="P39" s="125">
        <f>IF(OR($C39="",$B$2="",$D$2=0),0,IF(P$3&lt;0,0,N(INDEX('CURVA PREVISION'!$A$1:$KZ$3000,$C39,10+3*MIN(P$3,$D$2-1)))))</f>
        <v/>
      </c>
      <c r="Q39" s="125">
        <f>IF(OR($C39="",$B$2="",$D$2=0),0,IF(Q$3&lt;0,0,N(INDEX('CURVA PREVISION'!$A$1:$KZ$3000,$C39,10+3*MIN(Q$3,$D$2-1)))))</f>
        <v/>
      </c>
      <c r="R39" s="125">
        <f>IF(OR($C39="",$B$2="",$D$2=0),0,IF(R$3&lt;0,0,N(INDEX('CURVA PREVISION'!$A$1:$KZ$3000,$C39,10+3*MIN(R$3,$D$2-1)))))</f>
        <v/>
      </c>
      <c r="S39" s="125">
        <f>IF(OR($C39="",$B$2="",$D$2=0),0,IF(S$3&lt;0,0,N(INDEX('CURVA PREVISION'!$A$1:$KZ$3000,$C39,10+3*MIN(S$3,$D$2-1)))))</f>
        <v/>
      </c>
      <c r="T39" s="125">
        <f>IF(OR($C39="",$B$2="",$D$2=0),0,IF(T$3&lt;0,0,N(INDEX('CURVA PREVISION'!$A$1:$KZ$3000,$C39,10+3*MIN(T$3,$D$2-1)))))</f>
        <v/>
      </c>
      <c r="U39" s="125">
        <f>IF(OR($C39="",$B$2="",$D$2=0),0,IF(U$3&lt;0,0,N(INDEX('CURVA PREVISION'!$A$1:$KZ$3000,$C39,10+3*MIN(U$3,$D$2-1)))))</f>
        <v/>
      </c>
      <c r="V39" s="125">
        <f>IF(OR($C39="",$B$2="",$D$2=0),0,IF(V$3&lt;0,0,N(INDEX('CURVA PREVISION'!$A$1:$KZ$3000,$C39,10+3*MIN(V$3,$D$2-1)))))</f>
        <v/>
      </c>
      <c r="W39" s="125">
        <f>IF(OR($C39="",$B$2="",$D$2=0),0,IF(W$3&lt;0,0,N(INDEX('CURVA PREVISION'!$A$1:$KZ$3000,$C39,10+3*MIN(W$3,$D$2-1)))))</f>
        <v/>
      </c>
      <c r="X39" s="125">
        <f>IF(OR($C39="",$B$2="",$D$2=0),0,IF(X$3&lt;0,0,N(INDEX('CURVA PREVISION'!$A$1:$KZ$3000,$C39,10+3*MIN(X$3,$D$2-1)))))</f>
        <v/>
      </c>
      <c r="Y39" s="125">
        <f>IF(OR($C39="",$B$2="",$D$2=0),0,IF(Y$3&lt;0,0,N(INDEX('CURVA PREVISION'!$A$1:$KZ$3000,$C39,10+3*MIN(Y$3,$D$2-1)))))</f>
        <v/>
      </c>
      <c r="Z39" s="125">
        <f>IF(OR($C39="",$B$2="",$D$2=0),0,IF(Z$3&lt;0,0,N(INDEX('CURVA PREVISION'!$A$1:$KZ$3000,$C39,10+3*MIN(Z$3,$D$2-1)))))</f>
        <v/>
      </c>
      <c r="AA39" s="125">
        <f>IF(OR($C39="",$B$2="",$D$2=0),0,IF(AA$3&lt;0,0,N(INDEX('CURVA PREVISION'!$A$1:$KZ$3000,$C39,10+3*MIN(AA$3,$D$2-1)))))</f>
        <v/>
      </c>
      <c r="AB39" s="125">
        <f>IF(OR($C39="",$B$2="",$D$2=0),0,IF(AB$3&lt;0,0,N(INDEX('CURVA PREVISION'!$A$1:$KZ$3000,$C39,10+3*MIN(AB$3,$D$2-1)))))</f>
        <v/>
      </c>
      <c r="AC39" s="125">
        <f>IF(OR($C39="",$B$2="",$D$2=0),0,IF(AC$3&lt;0,0,N(INDEX('CURVA PREVISION'!$A$1:$KZ$3000,$C39,10+3*MIN(AC$3,$D$2-1)))))</f>
        <v/>
      </c>
      <c r="AD39" s="125">
        <f>IF(OR($C39="",$B$2="",$D$2=0),0,IF(AD$3&lt;0,0,N(INDEX('CURVA PREVISION'!$A$1:$KZ$3000,$C39,10+3*MIN(AD$3,$D$2-1)))))</f>
        <v/>
      </c>
      <c r="AE39" s="125">
        <f>IF(OR($C39="",$B$2="",$D$2=0),0,IF(AE$3&lt;0,0,N(INDEX('CURVA PREVISION'!$A$1:$KZ$3000,$C39,10+3*MIN(AE$3,$D$2-1)))))</f>
        <v/>
      </c>
      <c r="AF39" s="125">
        <f>IF(OR($C39="",$B$2="",$D$2=0),0,IF(AF$3&lt;0,0,N(INDEX('CURVA PREVISION'!$A$1:$KZ$3000,$C39,10+3*MIN(AF$3,$D$2-1)))))</f>
        <v/>
      </c>
      <c r="AG39" s="125">
        <f>IF(OR($C39="",$B$2="",$D$2=0),0,IF(AG$3&lt;0,0,N(INDEX('CURVA PREVISION'!$A$1:$KZ$3000,$C39,10+3*MIN(AG$3,$D$2-1)))))</f>
        <v/>
      </c>
      <c r="AH39" s="125">
        <f>IF(OR($C39="",$B$2="",$D$2=0),0,IF(AH$3&lt;0,0,N(INDEX('CURVA PREVISION'!$A$1:$KZ$3000,$C39,10+3*MIN(AH$3,$D$2-1)))))</f>
        <v/>
      </c>
      <c r="AI39" s="125">
        <f>IF(OR($C39="",$B$2="",$D$2=0),0,IF(AI$3&lt;0,0,N(INDEX('CURVA PREVISION'!$A$1:$KZ$3000,$C39,10+3*MIN(AI$3,$D$2-1)))))</f>
        <v/>
      </c>
      <c r="AJ39" s="125">
        <f>IF(OR($C39="",$B$2="",$D$2=0),0,IF(AJ$3&lt;0,0,N(INDEX('CURVA PREVISION'!$A$1:$KZ$3000,$C39,10+3*MIN(AJ$3,$D$2-1)))))</f>
        <v/>
      </c>
      <c r="AK39" s="125">
        <f>IF(OR($C39="",$B$2="",$D$2=0),0,IF(AK$3&lt;0,0,N(INDEX('CURVA PREVISION'!$A$1:$KZ$3000,$C39,10+3*MIN(AK$3,$D$2-1)))))</f>
        <v/>
      </c>
      <c r="AL39" s="125">
        <f>IF(OR($C39="",$B$2="",$D$2=0),0,IF(AL$3&lt;0,0,N(INDEX('CURVA PREVISION'!$A$1:$KZ$3000,$C39,10+3*MIN(AL$3,$D$2-1)))))</f>
        <v/>
      </c>
      <c r="AM39" s="125">
        <f>IF(OR($C39="",$B$2="",$D$2=0),0,IF(AM$3&lt;0,0,N(INDEX('CURVA PREVISION'!$A$1:$KZ$3000,$C39,10+3*MIN(AM$3,$D$2-1)))))</f>
        <v/>
      </c>
      <c r="AN39" s="125">
        <f>IF(OR($C39="",$B$2="",$D$2=0),0,IF(AN$3&lt;0,0,N(INDEX('CURVA PREVISION'!$A$1:$KZ$3000,$C39,10+3*MIN(AN$3,$D$2-1)))))</f>
        <v/>
      </c>
      <c r="AO39" s="125">
        <f>IF(OR($C39="",$B$2="",$D$2=0),0,IF(AO$3&lt;0,0,N(INDEX('CURVA PREVISION'!$A$1:$KZ$3000,$C39,10+3*MIN(AO$3,$D$2-1)))))</f>
        <v/>
      </c>
      <c r="AP39" s="125">
        <f>IF(OR($C39="",$B$2="",$D$2=0),0,IF(AP$3&lt;0,0,N(INDEX('CURVA PREVISION'!$A$1:$KZ$3000,$C39,10+3*MIN(AP$3,$D$2-1)))))</f>
        <v/>
      </c>
      <c r="AQ39" s="125">
        <f>IF(OR($C39="",$B$2="",$D$2=0),0,IF(AQ$3&lt;0,0,N(INDEX('CURVA PREVISION'!$A$1:$KZ$3000,$C39,10+3*MIN(AQ$3,$D$2-1)))))</f>
        <v/>
      </c>
      <c r="AR39" s="125">
        <f>IF(OR($C39="",$B$2="",$D$2=0),0,IF(AR$3&lt;0,0,N(INDEX('CURVA PREVISION'!$A$1:$KZ$3000,$C39,10+3*MIN(AR$3,$D$2-1)))))</f>
        <v/>
      </c>
      <c r="AS39" s="125">
        <f>IF(OR($C39="",$B$2="",$D$2=0),0,IF(AS$3&lt;0,0,N(INDEX('CURVA PREVISION'!$A$1:$KZ$3000,$C39,10+3*MIN(AS$3,$D$2-1)))))</f>
        <v/>
      </c>
      <c r="AT39" s="125">
        <f>IF(OR($C39="",$B$2="",$D$2=0),0,IF(AT$3&lt;0,0,N(INDEX('CURVA PREVISION'!$A$1:$KZ$3000,$C39,10+3*MIN(AT$3,$D$2-1)))))</f>
        <v/>
      </c>
      <c r="AU39" s="125">
        <f>IF(OR($C39="",$B$2="",$D$2=0),0,IF(AU$3&lt;0,0,N(INDEX('CURVA PREVISION'!$A$1:$KZ$3000,$C39,10+3*MIN(AU$3,$D$2-1)))))</f>
        <v/>
      </c>
      <c r="AV39" s="125">
        <f>IF(OR($C39="",$B$2="",$D$2=0),0,IF(AV$3&lt;0,0,N(INDEX('CURVA PREVISION'!$A$1:$KZ$3000,$C39,10+3*MIN(AV$3,$D$2-1)))))</f>
        <v/>
      </c>
      <c r="AW39" s="125">
        <f>IF(OR($C39="",$B$2="",$D$2=0),0,IF(AW$3&lt;0,0,N(INDEX('CURVA PREVISION'!$A$1:$KZ$3000,$C39,10+3*MIN(AW$3,$D$2-1)))))</f>
        <v/>
      </c>
      <c r="AX39" s="125">
        <f>IF(OR($C39="",$B$2="",$D$2=0),0,IF(AX$3&lt;0,0,N(INDEX('CURVA PREVISION'!$A$1:$KZ$3000,$C39,10+3*MIN(AX$3,$D$2-1)))))</f>
        <v/>
      </c>
      <c r="AY39" s="125">
        <f>IF(OR($C39="",$B$2="",$D$2=0),0,IF(AY$3&lt;0,0,N(INDEX('CURVA PREVISION'!$A$1:$KZ$3000,$C39,10+3*MIN(AY$3,$D$2-1)))))</f>
        <v/>
      </c>
      <c r="AZ39" s="125">
        <f>IF(OR($C39="",$B$2="",$D$2=0),0,IF(AZ$3&lt;0,0,N(INDEX('CURVA PREVISION'!$A$1:$KZ$3000,$C39,10+3*MIN(AZ$3,$D$2-1)))))</f>
        <v/>
      </c>
      <c r="BA39" s="125">
        <f>IF(OR($C39="",$B$2="",$D$2=0),0,IF(BA$3&lt;0,0,N(INDEX('CURVA PREVISION'!$A$1:$KZ$3000,$C39,10+3*MIN(BA$3,$D$2-1)))))</f>
        <v/>
      </c>
      <c r="BB39" s="125">
        <f>IF(OR($C39="",$B$2="",$D$2=0),0,IF(BB$3&lt;0,0,N(INDEX('CURVA PREVISION'!$A$1:$KZ$3000,$C39,10+3*MIN(BB$3,$D$2-1)))))</f>
        <v/>
      </c>
      <c r="BC39" s="125">
        <f>IF(OR($C39="",$B$2="",$D$2=0),0,IF(BC$3&lt;0,0,N(INDEX('CURVA PREVISION'!$A$1:$KZ$3000,$C39,10+3*MIN(BC$3,$D$2-1)))))</f>
        <v/>
      </c>
      <c r="BD39" s="125">
        <f>IF(OR($C39="",$B$2="",$D$2=0),0,IF(BD$3&lt;0,0,N(INDEX('CURVA PREVISION'!$A$1:$KZ$3000,$C39,10+3*MIN(BD$3,$D$2-1)))))</f>
        <v/>
      </c>
      <c r="BE39" s="125">
        <f>IF(OR($C39="",$B$2="",$D$2=0),0,IF(BE$3&lt;0,0,N(INDEX('CURVA PREVISION'!$A$1:$KZ$3000,$C39,10+3*MIN(BE$3,$D$2-1)))))</f>
        <v/>
      </c>
      <c r="BF39" s="125">
        <f>IF(OR($C39="",$B$2="",$D$2=0),0,IF(BF$3&lt;0,0,N(INDEX('CURVA PREVISION'!$A$1:$KZ$3000,$C39,10+3*MIN(BF$3,$D$2-1)))))</f>
        <v/>
      </c>
      <c r="BG39" s="125">
        <f>IF(OR($C39="",$B$2="",$D$2=0),0,IF(BG$3&lt;0,0,N(INDEX('CURVA PREVISION'!$A$1:$KZ$3000,$C39,10+3*MIN(BG$3,$D$2-1)))))</f>
        <v/>
      </c>
      <c r="BH39" s="125">
        <f>IF(OR($C39="",$B$2="",$D$2=0),0,IF(BH$3&lt;0,0,N(INDEX('CURVA PREVISION'!$A$1:$KZ$3000,$C39,10+3*MIN(BH$3,$D$2-1)))))</f>
        <v/>
      </c>
      <c r="BI39" s="125">
        <f>IF(OR($C39="",$B$2="",$D$2=0),0,IF(BI$3&lt;0,0,N(INDEX('CURVA PREVISION'!$A$1:$KZ$3000,$C39,10+3*MIN(BI$3,$D$2-1)))))</f>
        <v/>
      </c>
      <c r="BJ39" s="125">
        <f>IF(OR($C39="",$B$2="",$D$2=0),0,IF(BJ$3&lt;0,0,N(INDEX('CURVA PREVISION'!$A$1:$KZ$3000,$C39,10+3*MIN(BJ$3,$D$2-1)))))</f>
        <v/>
      </c>
      <c r="BK39" s="125">
        <f>IF(OR($C39="",$B$2="",$D$2=0),0,IF(BK$3&lt;0,0,N(INDEX('CURVA PREVISION'!$A$1:$KZ$3000,$C39,10+3*MIN(BK$3,$D$2-1)))))</f>
        <v/>
      </c>
      <c r="BL39" s="125">
        <f>IF(OR($C39="",$B$2="",$D$2=0),0,IF(BL$3&lt;0,0,N(INDEX('CURVA PREVISION'!$A$1:$KZ$3000,$C39,10+3*MIN(BL$3,$D$2-1)))))</f>
        <v/>
      </c>
      <c r="BM39" s="125">
        <f>IF(OR($C39="",$B$2="",$D$2=0),0,IF(BM$3&lt;0,0,N(INDEX('CURVA PREVISION'!$A$1:$KZ$3000,$C39,10+3*MIN(BM$3,$D$2-1)))))</f>
        <v/>
      </c>
      <c r="BN39" s="125">
        <f>IF(OR($C39="",$B$2="",$D$2=0),0,IF(BN$3&lt;0,0,N(INDEX('CURVA PREVISION'!$A$1:$KZ$3000,$C39,10+3*MIN(BN$3,$D$2-1)))))</f>
        <v/>
      </c>
      <c r="BO39" s="125">
        <f>IF(OR($C39="",$B$2="",$D$2=0),0,IF(BO$3&lt;0,0,N(INDEX('CURVA PREVISION'!$A$1:$KZ$3000,$C39,10+3*MIN(BO$3,$D$2-1)))))</f>
        <v/>
      </c>
      <c r="BP39" s="125">
        <f>IF(OR($C39="",$B$2="",$D$2=0),0,IF(BP$3&lt;0,0,N(INDEX('CURVA PREVISION'!$A$1:$KZ$3000,$C39,10+3*MIN(BP$3,$D$2-1)))))</f>
        <v/>
      </c>
      <c r="BQ39" s="125">
        <f>IF(OR($C39="",$B$2="",$D$2=0),0,IF(BQ$3&lt;0,0,N(INDEX('CURVA PREVISION'!$A$1:$KZ$3000,$C39,10+3*MIN(BQ$3,$D$2-1)))))</f>
        <v/>
      </c>
      <c r="BR39" s="125">
        <f>IF(OR($C39="",$B$2="",$D$2=0),0,IF(BR$3&lt;0,0,N(INDEX('CURVA PREVISION'!$A$1:$KZ$3000,$C39,10+3*MIN(BR$3,$D$2-1)))))</f>
        <v/>
      </c>
      <c r="BS39" s="125">
        <f>IF(OR($C39="",$B$2="",$D$2=0),0,IF(BS$3&lt;0,0,N(INDEX('CURVA PREVISION'!$A$1:$KZ$3000,$C39,10+3*MIN(BS$3,$D$2-1)))))</f>
        <v/>
      </c>
      <c r="BT39" s="125">
        <f>IF(OR($C39="",$B$2="",$D$2=0),0,IF(BT$3&lt;0,0,N(INDEX('CURVA PREVISION'!$A$1:$KZ$3000,$C39,10+3*MIN(BT$3,$D$2-1)))))</f>
        <v/>
      </c>
      <c r="BU39" s="125">
        <f>IF(OR($C39="",$B$2="",$D$2=0),0,IF(BU$3&lt;0,0,N(INDEX('CURVA PREVISION'!$A$1:$KZ$3000,$C39,10+3*MIN(BU$3,$D$2-1)))))</f>
        <v/>
      </c>
      <c r="BV39" s="125">
        <f>IF(OR($C39="",$B$2="",$D$2=0),0,IF(BV$3&lt;0,0,N(INDEX('CURVA PREVISION'!$A$1:$KZ$3000,$C39,10+3*MIN(BV$3,$D$2-1)))))</f>
        <v/>
      </c>
      <c r="BW39" s="125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5">
        <f>IF(OR($C40="",$B$2="",$D$2=0),0,IF(D$3&lt;0,0,N(INDEX('CURVA PREVISION'!$A$1:$KZ$3000,$C40,10+3*MIN(D$3,$D$2-1)))))</f>
        <v/>
      </c>
      <c r="E40" s="125">
        <f>IF(OR($C40="",$B$2="",$D$2=0),0,IF(E$3&lt;0,0,N(INDEX('CURVA PREVISION'!$A$1:$KZ$3000,$C40,10+3*MIN(E$3,$D$2-1)))))</f>
        <v/>
      </c>
      <c r="F40" s="125">
        <f>IF(OR($C40="",$B$2="",$D$2=0),0,IF(F$3&lt;0,0,N(INDEX('CURVA PREVISION'!$A$1:$KZ$3000,$C40,10+3*MIN(F$3,$D$2-1)))))</f>
        <v/>
      </c>
      <c r="G40" s="125">
        <f>IF(OR($C40="",$B$2="",$D$2=0),0,IF(G$3&lt;0,0,N(INDEX('CURVA PREVISION'!$A$1:$KZ$3000,$C40,10+3*MIN(G$3,$D$2-1)))))</f>
        <v/>
      </c>
      <c r="H40" s="125">
        <f>IF(OR($C40="",$B$2="",$D$2=0),0,IF(H$3&lt;0,0,N(INDEX('CURVA PREVISION'!$A$1:$KZ$3000,$C40,10+3*MIN(H$3,$D$2-1)))))</f>
        <v/>
      </c>
      <c r="I40" s="125">
        <f>IF(OR($C40="",$B$2="",$D$2=0),0,IF(I$3&lt;0,0,N(INDEX('CURVA PREVISION'!$A$1:$KZ$3000,$C40,10+3*MIN(I$3,$D$2-1)))))</f>
        <v/>
      </c>
      <c r="J40" s="125">
        <f>IF(OR($C40="",$B$2="",$D$2=0),0,IF(J$3&lt;0,0,N(INDEX('CURVA PREVISION'!$A$1:$KZ$3000,$C40,10+3*MIN(J$3,$D$2-1)))))</f>
        <v/>
      </c>
      <c r="K40" s="125">
        <f>IF(OR($C40="",$B$2="",$D$2=0),0,IF(K$3&lt;0,0,N(INDEX('CURVA PREVISION'!$A$1:$KZ$3000,$C40,10+3*MIN(K$3,$D$2-1)))))</f>
        <v/>
      </c>
      <c r="L40" s="125">
        <f>IF(OR($C40="",$B$2="",$D$2=0),0,IF(L$3&lt;0,0,N(INDEX('CURVA PREVISION'!$A$1:$KZ$3000,$C40,10+3*MIN(L$3,$D$2-1)))))</f>
        <v/>
      </c>
      <c r="M40" s="125">
        <f>IF(OR($C40="",$B$2="",$D$2=0),0,IF(M$3&lt;0,0,N(INDEX('CURVA PREVISION'!$A$1:$KZ$3000,$C40,10+3*MIN(M$3,$D$2-1)))))</f>
        <v/>
      </c>
      <c r="N40" s="125">
        <f>IF(OR($C40="",$B$2="",$D$2=0),0,IF(N$3&lt;0,0,N(INDEX('CURVA PREVISION'!$A$1:$KZ$3000,$C40,10+3*MIN(N$3,$D$2-1)))))</f>
        <v/>
      </c>
      <c r="O40" s="125">
        <f>IF(OR($C40="",$B$2="",$D$2=0),0,IF(O$3&lt;0,0,N(INDEX('CURVA PREVISION'!$A$1:$KZ$3000,$C40,10+3*MIN(O$3,$D$2-1)))))</f>
        <v/>
      </c>
      <c r="P40" s="125">
        <f>IF(OR($C40="",$B$2="",$D$2=0),0,IF(P$3&lt;0,0,N(INDEX('CURVA PREVISION'!$A$1:$KZ$3000,$C40,10+3*MIN(P$3,$D$2-1)))))</f>
        <v/>
      </c>
      <c r="Q40" s="125">
        <f>IF(OR($C40="",$B$2="",$D$2=0),0,IF(Q$3&lt;0,0,N(INDEX('CURVA PREVISION'!$A$1:$KZ$3000,$C40,10+3*MIN(Q$3,$D$2-1)))))</f>
        <v/>
      </c>
      <c r="R40" s="125">
        <f>IF(OR($C40="",$B$2="",$D$2=0),0,IF(R$3&lt;0,0,N(INDEX('CURVA PREVISION'!$A$1:$KZ$3000,$C40,10+3*MIN(R$3,$D$2-1)))))</f>
        <v/>
      </c>
      <c r="S40" s="125">
        <f>IF(OR($C40="",$B$2="",$D$2=0),0,IF(S$3&lt;0,0,N(INDEX('CURVA PREVISION'!$A$1:$KZ$3000,$C40,10+3*MIN(S$3,$D$2-1)))))</f>
        <v/>
      </c>
      <c r="T40" s="125">
        <f>IF(OR($C40="",$B$2="",$D$2=0),0,IF(T$3&lt;0,0,N(INDEX('CURVA PREVISION'!$A$1:$KZ$3000,$C40,10+3*MIN(T$3,$D$2-1)))))</f>
        <v/>
      </c>
      <c r="U40" s="125">
        <f>IF(OR($C40="",$B$2="",$D$2=0),0,IF(U$3&lt;0,0,N(INDEX('CURVA PREVISION'!$A$1:$KZ$3000,$C40,10+3*MIN(U$3,$D$2-1)))))</f>
        <v/>
      </c>
      <c r="V40" s="125">
        <f>IF(OR($C40="",$B$2="",$D$2=0),0,IF(V$3&lt;0,0,N(INDEX('CURVA PREVISION'!$A$1:$KZ$3000,$C40,10+3*MIN(V$3,$D$2-1)))))</f>
        <v/>
      </c>
      <c r="W40" s="125">
        <f>IF(OR($C40="",$B$2="",$D$2=0),0,IF(W$3&lt;0,0,N(INDEX('CURVA PREVISION'!$A$1:$KZ$3000,$C40,10+3*MIN(W$3,$D$2-1)))))</f>
        <v/>
      </c>
      <c r="X40" s="125">
        <f>IF(OR($C40="",$B$2="",$D$2=0),0,IF(X$3&lt;0,0,N(INDEX('CURVA PREVISION'!$A$1:$KZ$3000,$C40,10+3*MIN(X$3,$D$2-1)))))</f>
        <v/>
      </c>
      <c r="Y40" s="125">
        <f>IF(OR($C40="",$B$2="",$D$2=0),0,IF(Y$3&lt;0,0,N(INDEX('CURVA PREVISION'!$A$1:$KZ$3000,$C40,10+3*MIN(Y$3,$D$2-1)))))</f>
        <v/>
      </c>
      <c r="Z40" s="125">
        <f>IF(OR($C40="",$B$2="",$D$2=0),0,IF(Z$3&lt;0,0,N(INDEX('CURVA PREVISION'!$A$1:$KZ$3000,$C40,10+3*MIN(Z$3,$D$2-1)))))</f>
        <v/>
      </c>
      <c r="AA40" s="125">
        <f>IF(OR($C40="",$B$2="",$D$2=0),0,IF(AA$3&lt;0,0,N(INDEX('CURVA PREVISION'!$A$1:$KZ$3000,$C40,10+3*MIN(AA$3,$D$2-1)))))</f>
        <v/>
      </c>
      <c r="AB40" s="125">
        <f>IF(OR($C40="",$B$2="",$D$2=0),0,IF(AB$3&lt;0,0,N(INDEX('CURVA PREVISION'!$A$1:$KZ$3000,$C40,10+3*MIN(AB$3,$D$2-1)))))</f>
        <v/>
      </c>
      <c r="AC40" s="125">
        <f>IF(OR($C40="",$B$2="",$D$2=0),0,IF(AC$3&lt;0,0,N(INDEX('CURVA PREVISION'!$A$1:$KZ$3000,$C40,10+3*MIN(AC$3,$D$2-1)))))</f>
        <v/>
      </c>
      <c r="AD40" s="125">
        <f>IF(OR($C40="",$B$2="",$D$2=0),0,IF(AD$3&lt;0,0,N(INDEX('CURVA PREVISION'!$A$1:$KZ$3000,$C40,10+3*MIN(AD$3,$D$2-1)))))</f>
        <v/>
      </c>
      <c r="AE40" s="125">
        <f>IF(OR($C40="",$B$2="",$D$2=0),0,IF(AE$3&lt;0,0,N(INDEX('CURVA PREVISION'!$A$1:$KZ$3000,$C40,10+3*MIN(AE$3,$D$2-1)))))</f>
        <v/>
      </c>
      <c r="AF40" s="125">
        <f>IF(OR($C40="",$B$2="",$D$2=0),0,IF(AF$3&lt;0,0,N(INDEX('CURVA PREVISION'!$A$1:$KZ$3000,$C40,10+3*MIN(AF$3,$D$2-1)))))</f>
        <v/>
      </c>
      <c r="AG40" s="125">
        <f>IF(OR($C40="",$B$2="",$D$2=0),0,IF(AG$3&lt;0,0,N(INDEX('CURVA PREVISION'!$A$1:$KZ$3000,$C40,10+3*MIN(AG$3,$D$2-1)))))</f>
        <v/>
      </c>
      <c r="AH40" s="125">
        <f>IF(OR($C40="",$B$2="",$D$2=0),0,IF(AH$3&lt;0,0,N(INDEX('CURVA PREVISION'!$A$1:$KZ$3000,$C40,10+3*MIN(AH$3,$D$2-1)))))</f>
        <v/>
      </c>
      <c r="AI40" s="125">
        <f>IF(OR($C40="",$B$2="",$D$2=0),0,IF(AI$3&lt;0,0,N(INDEX('CURVA PREVISION'!$A$1:$KZ$3000,$C40,10+3*MIN(AI$3,$D$2-1)))))</f>
        <v/>
      </c>
      <c r="AJ40" s="125">
        <f>IF(OR($C40="",$B$2="",$D$2=0),0,IF(AJ$3&lt;0,0,N(INDEX('CURVA PREVISION'!$A$1:$KZ$3000,$C40,10+3*MIN(AJ$3,$D$2-1)))))</f>
        <v/>
      </c>
      <c r="AK40" s="125">
        <f>IF(OR($C40="",$B$2="",$D$2=0),0,IF(AK$3&lt;0,0,N(INDEX('CURVA PREVISION'!$A$1:$KZ$3000,$C40,10+3*MIN(AK$3,$D$2-1)))))</f>
        <v/>
      </c>
      <c r="AL40" s="125">
        <f>IF(OR($C40="",$B$2="",$D$2=0),0,IF(AL$3&lt;0,0,N(INDEX('CURVA PREVISION'!$A$1:$KZ$3000,$C40,10+3*MIN(AL$3,$D$2-1)))))</f>
        <v/>
      </c>
      <c r="AM40" s="125">
        <f>IF(OR($C40="",$B$2="",$D$2=0),0,IF(AM$3&lt;0,0,N(INDEX('CURVA PREVISION'!$A$1:$KZ$3000,$C40,10+3*MIN(AM$3,$D$2-1)))))</f>
        <v/>
      </c>
      <c r="AN40" s="125">
        <f>IF(OR($C40="",$B$2="",$D$2=0),0,IF(AN$3&lt;0,0,N(INDEX('CURVA PREVISION'!$A$1:$KZ$3000,$C40,10+3*MIN(AN$3,$D$2-1)))))</f>
        <v/>
      </c>
      <c r="AO40" s="125">
        <f>IF(OR($C40="",$B$2="",$D$2=0),0,IF(AO$3&lt;0,0,N(INDEX('CURVA PREVISION'!$A$1:$KZ$3000,$C40,10+3*MIN(AO$3,$D$2-1)))))</f>
        <v/>
      </c>
      <c r="AP40" s="125">
        <f>IF(OR($C40="",$B$2="",$D$2=0),0,IF(AP$3&lt;0,0,N(INDEX('CURVA PREVISION'!$A$1:$KZ$3000,$C40,10+3*MIN(AP$3,$D$2-1)))))</f>
        <v/>
      </c>
      <c r="AQ40" s="125">
        <f>IF(OR($C40="",$B$2="",$D$2=0),0,IF(AQ$3&lt;0,0,N(INDEX('CURVA PREVISION'!$A$1:$KZ$3000,$C40,10+3*MIN(AQ$3,$D$2-1)))))</f>
        <v/>
      </c>
      <c r="AR40" s="125">
        <f>IF(OR($C40="",$B$2="",$D$2=0),0,IF(AR$3&lt;0,0,N(INDEX('CURVA PREVISION'!$A$1:$KZ$3000,$C40,10+3*MIN(AR$3,$D$2-1)))))</f>
        <v/>
      </c>
      <c r="AS40" s="125">
        <f>IF(OR($C40="",$B$2="",$D$2=0),0,IF(AS$3&lt;0,0,N(INDEX('CURVA PREVISION'!$A$1:$KZ$3000,$C40,10+3*MIN(AS$3,$D$2-1)))))</f>
        <v/>
      </c>
      <c r="AT40" s="125">
        <f>IF(OR($C40="",$B$2="",$D$2=0),0,IF(AT$3&lt;0,0,N(INDEX('CURVA PREVISION'!$A$1:$KZ$3000,$C40,10+3*MIN(AT$3,$D$2-1)))))</f>
        <v/>
      </c>
      <c r="AU40" s="125">
        <f>IF(OR($C40="",$B$2="",$D$2=0),0,IF(AU$3&lt;0,0,N(INDEX('CURVA PREVISION'!$A$1:$KZ$3000,$C40,10+3*MIN(AU$3,$D$2-1)))))</f>
        <v/>
      </c>
      <c r="AV40" s="125">
        <f>IF(OR($C40="",$B$2="",$D$2=0),0,IF(AV$3&lt;0,0,N(INDEX('CURVA PREVISION'!$A$1:$KZ$3000,$C40,10+3*MIN(AV$3,$D$2-1)))))</f>
        <v/>
      </c>
      <c r="AW40" s="125">
        <f>IF(OR($C40="",$B$2="",$D$2=0),0,IF(AW$3&lt;0,0,N(INDEX('CURVA PREVISION'!$A$1:$KZ$3000,$C40,10+3*MIN(AW$3,$D$2-1)))))</f>
        <v/>
      </c>
      <c r="AX40" s="125">
        <f>IF(OR($C40="",$B$2="",$D$2=0),0,IF(AX$3&lt;0,0,N(INDEX('CURVA PREVISION'!$A$1:$KZ$3000,$C40,10+3*MIN(AX$3,$D$2-1)))))</f>
        <v/>
      </c>
      <c r="AY40" s="125">
        <f>IF(OR($C40="",$B$2="",$D$2=0),0,IF(AY$3&lt;0,0,N(INDEX('CURVA PREVISION'!$A$1:$KZ$3000,$C40,10+3*MIN(AY$3,$D$2-1)))))</f>
        <v/>
      </c>
      <c r="AZ40" s="125">
        <f>IF(OR($C40="",$B$2="",$D$2=0),0,IF(AZ$3&lt;0,0,N(INDEX('CURVA PREVISION'!$A$1:$KZ$3000,$C40,10+3*MIN(AZ$3,$D$2-1)))))</f>
        <v/>
      </c>
      <c r="BA40" s="125">
        <f>IF(OR($C40="",$B$2="",$D$2=0),0,IF(BA$3&lt;0,0,N(INDEX('CURVA PREVISION'!$A$1:$KZ$3000,$C40,10+3*MIN(BA$3,$D$2-1)))))</f>
        <v/>
      </c>
      <c r="BB40" s="125">
        <f>IF(OR($C40="",$B$2="",$D$2=0),0,IF(BB$3&lt;0,0,N(INDEX('CURVA PREVISION'!$A$1:$KZ$3000,$C40,10+3*MIN(BB$3,$D$2-1)))))</f>
        <v/>
      </c>
      <c r="BC40" s="125">
        <f>IF(OR($C40="",$B$2="",$D$2=0),0,IF(BC$3&lt;0,0,N(INDEX('CURVA PREVISION'!$A$1:$KZ$3000,$C40,10+3*MIN(BC$3,$D$2-1)))))</f>
        <v/>
      </c>
      <c r="BD40" s="125">
        <f>IF(OR($C40="",$B$2="",$D$2=0),0,IF(BD$3&lt;0,0,N(INDEX('CURVA PREVISION'!$A$1:$KZ$3000,$C40,10+3*MIN(BD$3,$D$2-1)))))</f>
        <v/>
      </c>
      <c r="BE40" s="125">
        <f>IF(OR($C40="",$B$2="",$D$2=0),0,IF(BE$3&lt;0,0,N(INDEX('CURVA PREVISION'!$A$1:$KZ$3000,$C40,10+3*MIN(BE$3,$D$2-1)))))</f>
        <v/>
      </c>
      <c r="BF40" s="125">
        <f>IF(OR($C40="",$B$2="",$D$2=0),0,IF(BF$3&lt;0,0,N(INDEX('CURVA PREVISION'!$A$1:$KZ$3000,$C40,10+3*MIN(BF$3,$D$2-1)))))</f>
        <v/>
      </c>
      <c r="BG40" s="125">
        <f>IF(OR($C40="",$B$2="",$D$2=0),0,IF(BG$3&lt;0,0,N(INDEX('CURVA PREVISION'!$A$1:$KZ$3000,$C40,10+3*MIN(BG$3,$D$2-1)))))</f>
        <v/>
      </c>
      <c r="BH40" s="125">
        <f>IF(OR($C40="",$B$2="",$D$2=0),0,IF(BH$3&lt;0,0,N(INDEX('CURVA PREVISION'!$A$1:$KZ$3000,$C40,10+3*MIN(BH$3,$D$2-1)))))</f>
        <v/>
      </c>
      <c r="BI40" s="125">
        <f>IF(OR($C40="",$B$2="",$D$2=0),0,IF(BI$3&lt;0,0,N(INDEX('CURVA PREVISION'!$A$1:$KZ$3000,$C40,10+3*MIN(BI$3,$D$2-1)))))</f>
        <v/>
      </c>
      <c r="BJ40" s="125">
        <f>IF(OR($C40="",$B$2="",$D$2=0),0,IF(BJ$3&lt;0,0,N(INDEX('CURVA PREVISION'!$A$1:$KZ$3000,$C40,10+3*MIN(BJ$3,$D$2-1)))))</f>
        <v/>
      </c>
      <c r="BK40" s="125">
        <f>IF(OR($C40="",$B$2="",$D$2=0),0,IF(BK$3&lt;0,0,N(INDEX('CURVA PREVISION'!$A$1:$KZ$3000,$C40,10+3*MIN(BK$3,$D$2-1)))))</f>
        <v/>
      </c>
      <c r="BL40" s="125">
        <f>IF(OR($C40="",$B$2="",$D$2=0),0,IF(BL$3&lt;0,0,N(INDEX('CURVA PREVISION'!$A$1:$KZ$3000,$C40,10+3*MIN(BL$3,$D$2-1)))))</f>
        <v/>
      </c>
      <c r="BM40" s="125">
        <f>IF(OR($C40="",$B$2="",$D$2=0),0,IF(BM$3&lt;0,0,N(INDEX('CURVA PREVISION'!$A$1:$KZ$3000,$C40,10+3*MIN(BM$3,$D$2-1)))))</f>
        <v/>
      </c>
      <c r="BN40" s="125">
        <f>IF(OR($C40="",$B$2="",$D$2=0),0,IF(BN$3&lt;0,0,N(INDEX('CURVA PREVISION'!$A$1:$KZ$3000,$C40,10+3*MIN(BN$3,$D$2-1)))))</f>
        <v/>
      </c>
      <c r="BO40" s="125">
        <f>IF(OR($C40="",$B$2="",$D$2=0),0,IF(BO$3&lt;0,0,N(INDEX('CURVA PREVISION'!$A$1:$KZ$3000,$C40,10+3*MIN(BO$3,$D$2-1)))))</f>
        <v/>
      </c>
      <c r="BP40" s="125">
        <f>IF(OR($C40="",$B$2="",$D$2=0),0,IF(BP$3&lt;0,0,N(INDEX('CURVA PREVISION'!$A$1:$KZ$3000,$C40,10+3*MIN(BP$3,$D$2-1)))))</f>
        <v/>
      </c>
      <c r="BQ40" s="125">
        <f>IF(OR($C40="",$B$2="",$D$2=0),0,IF(BQ$3&lt;0,0,N(INDEX('CURVA PREVISION'!$A$1:$KZ$3000,$C40,10+3*MIN(BQ$3,$D$2-1)))))</f>
        <v/>
      </c>
      <c r="BR40" s="125">
        <f>IF(OR($C40="",$B$2="",$D$2=0),0,IF(BR$3&lt;0,0,N(INDEX('CURVA PREVISION'!$A$1:$KZ$3000,$C40,10+3*MIN(BR$3,$D$2-1)))))</f>
        <v/>
      </c>
      <c r="BS40" s="125">
        <f>IF(OR($C40="",$B$2="",$D$2=0),0,IF(BS$3&lt;0,0,N(INDEX('CURVA PREVISION'!$A$1:$KZ$3000,$C40,10+3*MIN(BS$3,$D$2-1)))))</f>
        <v/>
      </c>
      <c r="BT40" s="125">
        <f>IF(OR($C40="",$B$2="",$D$2=0),0,IF(BT$3&lt;0,0,N(INDEX('CURVA PREVISION'!$A$1:$KZ$3000,$C40,10+3*MIN(BT$3,$D$2-1)))))</f>
        <v/>
      </c>
      <c r="BU40" s="125">
        <f>IF(OR($C40="",$B$2="",$D$2=0),0,IF(BU$3&lt;0,0,N(INDEX('CURVA PREVISION'!$A$1:$KZ$3000,$C40,10+3*MIN(BU$3,$D$2-1)))))</f>
        <v/>
      </c>
      <c r="BV40" s="125">
        <f>IF(OR($C40="",$B$2="",$D$2=0),0,IF(BV$3&lt;0,0,N(INDEX('CURVA PREVISION'!$A$1:$KZ$3000,$C40,10+3*MIN(BV$3,$D$2-1)))))</f>
        <v/>
      </c>
      <c r="BW40" s="125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5">
        <f>IF(OR($C41="",$B$2="",$D$2=0),0,IF(D$3&lt;0,0,N(INDEX('CURVA PREVISION'!$A$1:$KZ$3000,$C41,10+3*MIN(D$3,$D$2-1)))))</f>
        <v/>
      </c>
      <c r="E41" s="125">
        <f>IF(OR($C41="",$B$2="",$D$2=0),0,IF(E$3&lt;0,0,N(INDEX('CURVA PREVISION'!$A$1:$KZ$3000,$C41,10+3*MIN(E$3,$D$2-1)))))</f>
        <v/>
      </c>
      <c r="F41" s="125">
        <f>IF(OR($C41="",$B$2="",$D$2=0),0,IF(F$3&lt;0,0,N(INDEX('CURVA PREVISION'!$A$1:$KZ$3000,$C41,10+3*MIN(F$3,$D$2-1)))))</f>
        <v/>
      </c>
      <c r="G41" s="125">
        <f>IF(OR($C41="",$B$2="",$D$2=0),0,IF(G$3&lt;0,0,N(INDEX('CURVA PREVISION'!$A$1:$KZ$3000,$C41,10+3*MIN(G$3,$D$2-1)))))</f>
        <v/>
      </c>
      <c r="H41" s="125">
        <f>IF(OR($C41="",$B$2="",$D$2=0),0,IF(H$3&lt;0,0,N(INDEX('CURVA PREVISION'!$A$1:$KZ$3000,$C41,10+3*MIN(H$3,$D$2-1)))))</f>
        <v/>
      </c>
      <c r="I41" s="125">
        <f>IF(OR($C41="",$B$2="",$D$2=0),0,IF(I$3&lt;0,0,N(INDEX('CURVA PREVISION'!$A$1:$KZ$3000,$C41,10+3*MIN(I$3,$D$2-1)))))</f>
        <v/>
      </c>
      <c r="J41" s="125">
        <f>IF(OR($C41="",$B$2="",$D$2=0),0,IF(J$3&lt;0,0,N(INDEX('CURVA PREVISION'!$A$1:$KZ$3000,$C41,10+3*MIN(J$3,$D$2-1)))))</f>
        <v/>
      </c>
      <c r="K41" s="125">
        <f>IF(OR($C41="",$B$2="",$D$2=0),0,IF(K$3&lt;0,0,N(INDEX('CURVA PREVISION'!$A$1:$KZ$3000,$C41,10+3*MIN(K$3,$D$2-1)))))</f>
        <v/>
      </c>
      <c r="L41" s="125">
        <f>IF(OR($C41="",$B$2="",$D$2=0),0,IF(L$3&lt;0,0,N(INDEX('CURVA PREVISION'!$A$1:$KZ$3000,$C41,10+3*MIN(L$3,$D$2-1)))))</f>
        <v/>
      </c>
      <c r="M41" s="125">
        <f>IF(OR($C41="",$B$2="",$D$2=0),0,IF(M$3&lt;0,0,N(INDEX('CURVA PREVISION'!$A$1:$KZ$3000,$C41,10+3*MIN(M$3,$D$2-1)))))</f>
        <v/>
      </c>
      <c r="N41" s="125">
        <f>IF(OR($C41="",$B$2="",$D$2=0),0,IF(N$3&lt;0,0,N(INDEX('CURVA PREVISION'!$A$1:$KZ$3000,$C41,10+3*MIN(N$3,$D$2-1)))))</f>
        <v/>
      </c>
      <c r="O41" s="125">
        <f>IF(OR($C41="",$B$2="",$D$2=0),0,IF(O$3&lt;0,0,N(INDEX('CURVA PREVISION'!$A$1:$KZ$3000,$C41,10+3*MIN(O$3,$D$2-1)))))</f>
        <v/>
      </c>
      <c r="P41" s="125">
        <f>IF(OR($C41="",$B$2="",$D$2=0),0,IF(P$3&lt;0,0,N(INDEX('CURVA PREVISION'!$A$1:$KZ$3000,$C41,10+3*MIN(P$3,$D$2-1)))))</f>
        <v/>
      </c>
      <c r="Q41" s="125">
        <f>IF(OR($C41="",$B$2="",$D$2=0),0,IF(Q$3&lt;0,0,N(INDEX('CURVA PREVISION'!$A$1:$KZ$3000,$C41,10+3*MIN(Q$3,$D$2-1)))))</f>
        <v/>
      </c>
      <c r="R41" s="125">
        <f>IF(OR($C41="",$B$2="",$D$2=0),0,IF(R$3&lt;0,0,N(INDEX('CURVA PREVISION'!$A$1:$KZ$3000,$C41,10+3*MIN(R$3,$D$2-1)))))</f>
        <v/>
      </c>
      <c r="S41" s="125">
        <f>IF(OR($C41="",$B$2="",$D$2=0),0,IF(S$3&lt;0,0,N(INDEX('CURVA PREVISION'!$A$1:$KZ$3000,$C41,10+3*MIN(S$3,$D$2-1)))))</f>
        <v/>
      </c>
      <c r="T41" s="125">
        <f>IF(OR($C41="",$B$2="",$D$2=0),0,IF(T$3&lt;0,0,N(INDEX('CURVA PREVISION'!$A$1:$KZ$3000,$C41,10+3*MIN(T$3,$D$2-1)))))</f>
        <v/>
      </c>
      <c r="U41" s="125">
        <f>IF(OR($C41="",$B$2="",$D$2=0),0,IF(U$3&lt;0,0,N(INDEX('CURVA PREVISION'!$A$1:$KZ$3000,$C41,10+3*MIN(U$3,$D$2-1)))))</f>
        <v/>
      </c>
      <c r="V41" s="125">
        <f>IF(OR($C41="",$B$2="",$D$2=0),0,IF(V$3&lt;0,0,N(INDEX('CURVA PREVISION'!$A$1:$KZ$3000,$C41,10+3*MIN(V$3,$D$2-1)))))</f>
        <v/>
      </c>
      <c r="W41" s="125">
        <f>IF(OR($C41="",$B$2="",$D$2=0),0,IF(W$3&lt;0,0,N(INDEX('CURVA PREVISION'!$A$1:$KZ$3000,$C41,10+3*MIN(W$3,$D$2-1)))))</f>
        <v/>
      </c>
      <c r="X41" s="125">
        <f>IF(OR($C41="",$B$2="",$D$2=0),0,IF(X$3&lt;0,0,N(INDEX('CURVA PREVISION'!$A$1:$KZ$3000,$C41,10+3*MIN(X$3,$D$2-1)))))</f>
        <v/>
      </c>
      <c r="Y41" s="125">
        <f>IF(OR($C41="",$B$2="",$D$2=0),0,IF(Y$3&lt;0,0,N(INDEX('CURVA PREVISION'!$A$1:$KZ$3000,$C41,10+3*MIN(Y$3,$D$2-1)))))</f>
        <v/>
      </c>
      <c r="Z41" s="125">
        <f>IF(OR($C41="",$B$2="",$D$2=0),0,IF(Z$3&lt;0,0,N(INDEX('CURVA PREVISION'!$A$1:$KZ$3000,$C41,10+3*MIN(Z$3,$D$2-1)))))</f>
        <v/>
      </c>
      <c r="AA41" s="125">
        <f>IF(OR($C41="",$B$2="",$D$2=0),0,IF(AA$3&lt;0,0,N(INDEX('CURVA PREVISION'!$A$1:$KZ$3000,$C41,10+3*MIN(AA$3,$D$2-1)))))</f>
        <v/>
      </c>
      <c r="AB41" s="125">
        <f>IF(OR($C41="",$B$2="",$D$2=0),0,IF(AB$3&lt;0,0,N(INDEX('CURVA PREVISION'!$A$1:$KZ$3000,$C41,10+3*MIN(AB$3,$D$2-1)))))</f>
        <v/>
      </c>
      <c r="AC41" s="125">
        <f>IF(OR($C41="",$B$2="",$D$2=0),0,IF(AC$3&lt;0,0,N(INDEX('CURVA PREVISION'!$A$1:$KZ$3000,$C41,10+3*MIN(AC$3,$D$2-1)))))</f>
        <v/>
      </c>
      <c r="AD41" s="125">
        <f>IF(OR($C41="",$B$2="",$D$2=0),0,IF(AD$3&lt;0,0,N(INDEX('CURVA PREVISION'!$A$1:$KZ$3000,$C41,10+3*MIN(AD$3,$D$2-1)))))</f>
        <v/>
      </c>
      <c r="AE41" s="125">
        <f>IF(OR($C41="",$B$2="",$D$2=0),0,IF(AE$3&lt;0,0,N(INDEX('CURVA PREVISION'!$A$1:$KZ$3000,$C41,10+3*MIN(AE$3,$D$2-1)))))</f>
        <v/>
      </c>
      <c r="AF41" s="125">
        <f>IF(OR($C41="",$B$2="",$D$2=0),0,IF(AF$3&lt;0,0,N(INDEX('CURVA PREVISION'!$A$1:$KZ$3000,$C41,10+3*MIN(AF$3,$D$2-1)))))</f>
        <v/>
      </c>
      <c r="AG41" s="125">
        <f>IF(OR($C41="",$B$2="",$D$2=0),0,IF(AG$3&lt;0,0,N(INDEX('CURVA PREVISION'!$A$1:$KZ$3000,$C41,10+3*MIN(AG$3,$D$2-1)))))</f>
        <v/>
      </c>
      <c r="AH41" s="125">
        <f>IF(OR($C41="",$B$2="",$D$2=0),0,IF(AH$3&lt;0,0,N(INDEX('CURVA PREVISION'!$A$1:$KZ$3000,$C41,10+3*MIN(AH$3,$D$2-1)))))</f>
        <v/>
      </c>
      <c r="AI41" s="125">
        <f>IF(OR($C41="",$B$2="",$D$2=0),0,IF(AI$3&lt;0,0,N(INDEX('CURVA PREVISION'!$A$1:$KZ$3000,$C41,10+3*MIN(AI$3,$D$2-1)))))</f>
        <v/>
      </c>
      <c r="AJ41" s="125">
        <f>IF(OR($C41="",$B$2="",$D$2=0),0,IF(AJ$3&lt;0,0,N(INDEX('CURVA PREVISION'!$A$1:$KZ$3000,$C41,10+3*MIN(AJ$3,$D$2-1)))))</f>
        <v/>
      </c>
      <c r="AK41" s="125">
        <f>IF(OR($C41="",$B$2="",$D$2=0),0,IF(AK$3&lt;0,0,N(INDEX('CURVA PREVISION'!$A$1:$KZ$3000,$C41,10+3*MIN(AK$3,$D$2-1)))))</f>
        <v/>
      </c>
      <c r="AL41" s="125">
        <f>IF(OR($C41="",$B$2="",$D$2=0),0,IF(AL$3&lt;0,0,N(INDEX('CURVA PREVISION'!$A$1:$KZ$3000,$C41,10+3*MIN(AL$3,$D$2-1)))))</f>
        <v/>
      </c>
      <c r="AM41" s="125">
        <f>IF(OR($C41="",$B$2="",$D$2=0),0,IF(AM$3&lt;0,0,N(INDEX('CURVA PREVISION'!$A$1:$KZ$3000,$C41,10+3*MIN(AM$3,$D$2-1)))))</f>
        <v/>
      </c>
      <c r="AN41" s="125">
        <f>IF(OR($C41="",$B$2="",$D$2=0),0,IF(AN$3&lt;0,0,N(INDEX('CURVA PREVISION'!$A$1:$KZ$3000,$C41,10+3*MIN(AN$3,$D$2-1)))))</f>
        <v/>
      </c>
      <c r="AO41" s="125">
        <f>IF(OR($C41="",$B$2="",$D$2=0),0,IF(AO$3&lt;0,0,N(INDEX('CURVA PREVISION'!$A$1:$KZ$3000,$C41,10+3*MIN(AO$3,$D$2-1)))))</f>
        <v/>
      </c>
      <c r="AP41" s="125">
        <f>IF(OR($C41="",$B$2="",$D$2=0),0,IF(AP$3&lt;0,0,N(INDEX('CURVA PREVISION'!$A$1:$KZ$3000,$C41,10+3*MIN(AP$3,$D$2-1)))))</f>
        <v/>
      </c>
      <c r="AQ41" s="125">
        <f>IF(OR($C41="",$B$2="",$D$2=0),0,IF(AQ$3&lt;0,0,N(INDEX('CURVA PREVISION'!$A$1:$KZ$3000,$C41,10+3*MIN(AQ$3,$D$2-1)))))</f>
        <v/>
      </c>
      <c r="AR41" s="125">
        <f>IF(OR($C41="",$B$2="",$D$2=0),0,IF(AR$3&lt;0,0,N(INDEX('CURVA PREVISION'!$A$1:$KZ$3000,$C41,10+3*MIN(AR$3,$D$2-1)))))</f>
        <v/>
      </c>
      <c r="AS41" s="125">
        <f>IF(OR($C41="",$B$2="",$D$2=0),0,IF(AS$3&lt;0,0,N(INDEX('CURVA PREVISION'!$A$1:$KZ$3000,$C41,10+3*MIN(AS$3,$D$2-1)))))</f>
        <v/>
      </c>
      <c r="AT41" s="125">
        <f>IF(OR($C41="",$B$2="",$D$2=0),0,IF(AT$3&lt;0,0,N(INDEX('CURVA PREVISION'!$A$1:$KZ$3000,$C41,10+3*MIN(AT$3,$D$2-1)))))</f>
        <v/>
      </c>
      <c r="AU41" s="125">
        <f>IF(OR($C41="",$B$2="",$D$2=0),0,IF(AU$3&lt;0,0,N(INDEX('CURVA PREVISION'!$A$1:$KZ$3000,$C41,10+3*MIN(AU$3,$D$2-1)))))</f>
        <v/>
      </c>
      <c r="AV41" s="125">
        <f>IF(OR($C41="",$B$2="",$D$2=0),0,IF(AV$3&lt;0,0,N(INDEX('CURVA PREVISION'!$A$1:$KZ$3000,$C41,10+3*MIN(AV$3,$D$2-1)))))</f>
        <v/>
      </c>
      <c r="AW41" s="125">
        <f>IF(OR($C41="",$B$2="",$D$2=0),0,IF(AW$3&lt;0,0,N(INDEX('CURVA PREVISION'!$A$1:$KZ$3000,$C41,10+3*MIN(AW$3,$D$2-1)))))</f>
        <v/>
      </c>
      <c r="AX41" s="125">
        <f>IF(OR($C41="",$B$2="",$D$2=0),0,IF(AX$3&lt;0,0,N(INDEX('CURVA PREVISION'!$A$1:$KZ$3000,$C41,10+3*MIN(AX$3,$D$2-1)))))</f>
        <v/>
      </c>
      <c r="AY41" s="125">
        <f>IF(OR($C41="",$B$2="",$D$2=0),0,IF(AY$3&lt;0,0,N(INDEX('CURVA PREVISION'!$A$1:$KZ$3000,$C41,10+3*MIN(AY$3,$D$2-1)))))</f>
        <v/>
      </c>
      <c r="AZ41" s="125">
        <f>IF(OR($C41="",$B$2="",$D$2=0),0,IF(AZ$3&lt;0,0,N(INDEX('CURVA PREVISION'!$A$1:$KZ$3000,$C41,10+3*MIN(AZ$3,$D$2-1)))))</f>
        <v/>
      </c>
      <c r="BA41" s="125">
        <f>IF(OR($C41="",$B$2="",$D$2=0),0,IF(BA$3&lt;0,0,N(INDEX('CURVA PREVISION'!$A$1:$KZ$3000,$C41,10+3*MIN(BA$3,$D$2-1)))))</f>
        <v/>
      </c>
      <c r="BB41" s="125">
        <f>IF(OR($C41="",$B$2="",$D$2=0),0,IF(BB$3&lt;0,0,N(INDEX('CURVA PREVISION'!$A$1:$KZ$3000,$C41,10+3*MIN(BB$3,$D$2-1)))))</f>
        <v/>
      </c>
      <c r="BC41" s="125">
        <f>IF(OR($C41="",$B$2="",$D$2=0),0,IF(BC$3&lt;0,0,N(INDEX('CURVA PREVISION'!$A$1:$KZ$3000,$C41,10+3*MIN(BC$3,$D$2-1)))))</f>
        <v/>
      </c>
      <c r="BD41" s="125">
        <f>IF(OR($C41="",$B$2="",$D$2=0),0,IF(BD$3&lt;0,0,N(INDEX('CURVA PREVISION'!$A$1:$KZ$3000,$C41,10+3*MIN(BD$3,$D$2-1)))))</f>
        <v/>
      </c>
      <c r="BE41" s="125">
        <f>IF(OR($C41="",$B$2="",$D$2=0),0,IF(BE$3&lt;0,0,N(INDEX('CURVA PREVISION'!$A$1:$KZ$3000,$C41,10+3*MIN(BE$3,$D$2-1)))))</f>
        <v/>
      </c>
      <c r="BF41" s="125">
        <f>IF(OR($C41="",$B$2="",$D$2=0),0,IF(BF$3&lt;0,0,N(INDEX('CURVA PREVISION'!$A$1:$KZ$3000,$C41,10+3*MIN(BF$3,$D$2-1)))))</f>
        <v/>
      </c>
      <c r="BG41" s="125">
        <f>IF(OR($C41="",$B$2="",$D$2=0),0,IF(BG$3&lt;0,0,N(INDEX('CURVA PREVISION'!$A$1:$KZ$3000,$C41,10+3*MIN(BG$3,$D$2-1)))))</f>
        <v/>
      </c>
      <c r="BH41" s="125">
        <f>IF(OR($C41="",$B$2="",$D$2=0),0,IF(BH$3&lt;0,0,N(INDEX('CURVA PREVISION'!$A$1:$KZ$3000,$C41,10+3*MIN(BH$3,$D$2-1)))))</f>
        <v/>
      </c>
      <c r="BI41" s="125">
        <f>IF(OR($C41="",$B$2="",$D$2=0),0,IF(BI$3&lt;0,0,N(INDEX('CURVA PREVISION'!$A$1:$KZ$3000,$C41,10+3*MIN(BI$3,$D$2-1)))))</f>
        <v/>
      </c>
      <c r="BJ41" s="125">
        <f>IF(OR($C41="",$B$2="",$D$2=0),0,IF(BJ$3&lt;0,0,N(INDEX('CURVA PREVISION'!$A$1:$KZ$3000,$C41,10+3*MIN(BJ$3,$D$2-1)))))</f>
        <v/>
      </c>
      <c r="BK41" s="125">
        <f>IF(OR($C41="",$B$2="",$D$2=0),0,IF(BK$3&lt;0,0,N(INDEX('CURVA PREVISION'!$A$1:$KZ$3000,$C41,10+3*MIN(BK$3,$D$2-1)))))</f>
        <v/>
      </c>
      <c r="BL41" s="125">
        <f>IF(OR($C41="",$B$2="",$D$2=0),0,IF(BL$3&lt;0,0,N(INDEX('CURVA PREVISION'!$A$1:$KZ$3000,$C41,10+3*MIN(BL$3,$D$2-1)))))</f>
        <v/>
      </c>
      <c r="BM41" s="125">
        <f>IF(OR($C41="",$B$2="",$D$2=0),0,IF(BM$3&lt;0,0,N(INDEX('CURVA PREVISION'!$A$1:$KZ$3000,$C41,10+3*MIN(BM$3,$D$2-1)))))</f>
        <v/>
      </c>
      <c r="BN41" s="125">
        <f>IF(OR($C41="",$B$2="",$D$2=0),0,IF(BN$3&lt;0,0,N(INDEX('CURVA PREVISION'!$A$1:$KZ$3000,$C41,10+3*MIN(BN$3,$D$2-1)))))</f>
        <v/>
      </c>
      <c r="BO41" s="125">
        <f>IF(OR($C41="",$B$2="",$D$2=0),0,IF(BO$3&lt;0,0,N(INDEX('CURVA PREVISION'!$A$1:$KZ$3000,$C41,10+3*MIN(BO$3,$D$2-1)))))</f>
        <v/>
      </c>
      <c r="BP41" s="125">
        <f>IF(OR($C41="",$B$2="",$D$2=0),0,IF(BP$3&lt;0,0,N(INDEX('CURVA PREVISION'!$A$1:$KZ$3000,$C41,10+3*MIN(BP$3,$D$2-1)))))</f>
        <v/>
      </c>
      <c r="BQ41" s="125">
        <f>IF(OR($C41="",$B$2="",$D$2=0),0,IF(BQ$3&lt;0,0,N(INDEX('CURVA PREVISION'!$A$1:$KZ$3000,$C41,10+3*MIN(BQ$3,$D$2-1)))))</f>
        <v/>
      </c>
      <c r="BR41" s="125">
        <f>IF(OR($C41="",$B$2="",$D$2=0),0,IF(BR$3&lt;0,0,N(INDEX('CURVA PREVISION'!$A$1:$KZ$3000,$C41,10+3*MIN(BR$3,$D$2-1)))))</f>
        <v/>
      </c>
      <c r="BS41" s="125">
        <f>IF(OR($C41="",$B$2="",$D$2=0),0,IF(BS$3&lt;0,0,N(INDEX('CURVA PREVISION'!$A$1:$KZ$3000,$C41,10+3*MIN(BS$3,$D$2-1)))))</f>
        <v/>
      </c>
      <c r="BT41" s="125">
        <f>IF(OR($C41="",$B$2="",$D$2=0),0,IF(BT$3&lt;0,0,N(INDEX('CURVA PREVISION'!$A$1:$KZ$3000,$C41,10+3*MIN(BT$3,$D$2-1)))))</f>
        <v/>
      </c>
      <c r="BU41" s="125">
        <f>IF(OR($C41="",$B$2="",$D$2=0),0,IF(BU$3&lt;0,0,N(INDEX('CURVA PREVISION'!$A$1:$KZ$3000,$C41,10+3*MIN(BU$3,$D$2-1)))))</f>
        <v/>
      </c>
      <c r="BV41" s="125">
        <f>IF(OR($C41="",$B$2="",$D$2=0),0,IF(BV$3&lt;0,0,N(INDEX('CURVA PREVISION'!$A$1:$KZ$3000,$C41,10+3*MIN(BV$3,$D$2-1)))))</f>
        <v/>
      </c>
      <c r="BW41" s="125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5">
        <f>IF(OR($C42="",$B$2="",$D$2=0),0,IF(D$3&lt;0,0,N(INDEX('CURVA PREVISION'!$A$1:$KZ$3000,$C42,10+3*MIN(D$3,$D$2-1)))))</f>
        <v/>
      </c>
      <c r="E42" s="125">
        <f>IF(OR($C42="",$B$2="",$D$2=0),0,IF(E$3&lt;0,0,N(INDEX('CURVA PREVISION'!$A$1:$KZ$3000,$C42,10+3*MIN(E$3,$D$2-1)))))</f>
        <v/>
      </c>
      <c r="F42" s="125">
        <f>IF(OR($C42="",$B$2="",$D$2=0),0,IF(F$3&lt;0,0,N(INDEX('CURVA PREVISION'!$A$1:$KZ$3000,$C42,10+3*MIN(F$3,$D$2-1)))))</f>
        <v/>
      </c>
      <c r="G42" s="125">
        <f>IF(OR($C42="",$B$2="",$D$2=0),0,IF(G$3&lt;0,0,N(INDEX('CURVA PREVISION'!$A$1:$KZ$3000,$C42,10+3*MIN(G$3,$D$2-1)))))</f>
        <v/>
      </c>
      <c r="H42" s="125">
        <f>IF(OR($C42="",$B$2="",$D$2=0),0,IF(H$3&lt;0,0,N(INDEX('CURVA PREVISION'!$A$1:$KZ$3000,$C42,10+3*MIN(H$3,$D$2-1)))))</f>
        <v/>
      </c>
      <c r="I42" s="125">
        <f>IF(OR($C42="",$B$2="",$D$2=0),0,IF(I$3&lt;0,0,N(INDEX('CURVA PREVISION'!$A$1:$KZ$3000,$C42,10+3*MIN(I$3,$D$2-1)))))</f>
        <v/>
      </c>
      <c r="J42" s="125">
        <f>IF(OR($C42="",$B$2="",$D$2=0),0,IF(J$3&lt;0,0,N(INDEX('CURVA PREVISION'!$A$1:$KZ$3000,$C42,10+3*MIN(J$3,$D$2-1)))))</f>
        <v/>
      </c>
      <c r="K42" s="125">
        <f>IF(OR($C42="",$B$2="",$D$2=0),0,IF(K$3&lt;0,0,N(INDEX('CURVA PREVISION'!$A$1:$KZ$3000,$C42,10+3*MIN(K$3,$D$2-1)))))</f>
        <v/>
      </c>
      <c r="L42" s="125">
        <f>IF(OR($C42="",$B$2="",$D$2=0),0,IF(L$3&lt;0,0,N(INDEX('CURVA PREVISION'!$A$1:$KZ$3000,$C42,10+3*MIN(L$3,$D$2-1)))))</f>
        <v/>
      </c>
      <c r="M42" s="125">
        <f>IF(OR($C42="",$B$2="",$D$2=0),0,IF(M$3&lt;0,0,N(INDEX('CURVA PREVISION'!$A$1:$KZ$3000,$C42,10+3*MIN(M$3,$D$2-1)))))</f>
        <v/>
      </c>
      <c r="N42" s="125">
        <f>IF(OR($C42="",$B$2="",$D$2=0),0,IF(N$3&lt;0,0,N(INDEX('CURVA PREVISION'!$A$1:$KZ$3000,$C42,10+3*MIN(N$3,$D$2-1)))))</f>
        <v/>
      </c>
      <c r="O42" s="125">
        <f>IF(OR($C42="",$B$2="",$D$2=0),0,IF(O$3&lt;0,0,N(INDEX('CURVA PREVISION'!$A$1:$KZ$3000,$C42,10+3*MIN(O$3,$D$2-1)))))</f>
        <v/>
      </c>
      <c r="P42" s="125">
        <f>IF(OR($C42="",$B$2="",$D$2=0),0,IF(P$3&lt;0,0,N(INDEX('CURVA PREVISION'!$A$1:$KZ$3000,$C42,10+3*MIN(P$3,$D$2-1)))))</f>
        <v/>
      </c>
      <c r="Q42" s="125">
        <f>IF(OR($C42="",$B$2="",$D$2=0),0,IF(Q$3&lt;0,0,N(INDEX('CURVA PREVISION'!$A$1:$KZ$3000,$C42,10+3*MIN(Q$3,$D$2-1)))))</f>
        <v/>
      </c>
      <c r="R42" s="125">
        <f>IF(OR($C42="",$B$2="",$D$2=0),0,IF(R$3&lt;0,0,N(INDEX('CURVA PREVISION'!$A$1:$KZ$3000,$C42,10+3*MIN(R$3,$D$2-1)))))</f>
        <v/>
      </c>
      <c r="S42" s="125">
        <f>IF(OR($C42="",$B$2="",$D$2=0),0,IF(S$3&lt;0,0,N(INDEX('CURVA PREVISION'!$A$1:$KZ$3000,$C42,10+3*MIN(S$3,$D$2-1)))))</f>
        <v/>
      </c>
      <c r="T42" s="125">
        <f>IF(OR($C42="",$B$2="",$D$2=0),0,IF(T$3&lt;0,0,N(INDEX('CURVA PREVISION'!$A$1:$KZ$3000,$C42,10+3*MIN(T$3,$D$2-1)))))</f>
        <v/>
      </c>
      <c r="U42" s="125">
        <f>IF(OR($C42="",$B$2="",$D$2=0),0,IF(U$3&lt;0,0,N(INDEX('CURVA PREVISION'!$A$1:$KZ$3000,$C42,10+3*MIN(U$3,$D$2-1)))))</f>
        <v/>
      </c>
      <c r="V42" s="125">
        <f>IF(OR($C42="",$B$2="",$D$2=0),0,IF(V$3&lt;0,0,N(INDEX('CURVA PREVISION'!$A$1:$KZ$3000,$C42,10+3*MIN(V$3,$D$2-1)))))</f>
        <v/>
      </c>
      <c r="W42" s="125">
        <f>IF(OR($C42="",$B$2="",$D$2=0),0,IF(W$3&lt;0,0,N(INDEX('CURVA PREVISION'!$A$1:$KZ$3000,$C42,10+3*MIN(W$3,$D$2-1)))))</f>
        <v/>
      </c>
      <c r="X42" s="125">
        <f>IF(OR($C42="",$B$2="",$D$2=0),0,IF(X$3&lt;0,0,N(INDEX('CURVA PREVISION'!$A$1:$KZ$3000,$C42,10+3*MIN(X$3,$D$2-1)))))</f>
        <v/>
      </c>
      <c r="Y42" s="125">
        <f>IF(OR($C42="",$B$2="",$D$2=0),0,IF(Y$3&lt;0,0,N(INDEX('CURVA PREVISION'!$A$1:$KZ$3000,$C42,10+3*MIN(Y$3,$D$2-1)))))</f>
        <v/>
      </c>
      <c r="Z42" s="125">
        <f>IF(OR($C42="",$B$2="",$D$2=0),0,IF(Z$3&lt;0,0,N(INDEX('CURVA PREVISION'!$A$1:$KZ$3000,$C42,10+3*MIN(Z$3,$D$2-1)))))</f>
        <v/>
      </c>
      <c r="AA42" s="125">
        <f>IF(OR($C42="",$B$2="",$D$2=0),0,IF(AA$3&lt;0,0,N(INDEX('CURVA PREVISION'!$A$1:$KZ$3000,$C42,10+3*MIN(AA$3,$D$2-1)))))</f>
        <v/>
      </c>
      <c r="AB42" s="125">
        <f>IF(OR($C42="",$B$2="",$D$2=0),0,IF(AB$3&lt;0,0,N(INDEX('CURVA PREVISION'!$A$1:$KZ$3000,$C42,10+3*MIN(AB$3,$D$2-1)))))</f>
        <v/>
      </c>
      <c r="AC42" s="125">
        <f>IF(OR($C42="",$B$2="",$D$2=0),0,IF(AC$3&lt;0,0,N(INDEX('CURVA PREVISION'!$A$1:$KZ$3000,$C42,10+3*MIN(AC$3,$D$2-1)))))</f>
        <v/>
      </c>
      <c r="AD42" s="125">
        <f>IF(OR($C42="",$B$2="",$D$2=0),0,IF(AD$3&lt;0,0,N(INDEX('CURVA PREVISION'!$A$1:$KZ$3000,$C42,10+3*MIN(AD$3,$D$2-1)))))</f>
        <v/>
      </c>
      <c r="AE42" s="125">
        <f>IF(OR($C42="",$B$2="",$D$2=0),0,IF(AE$3&lt;0,0,N(INDEX('CURVA PREVISION'!$A$1:$KZ$3000,$C42,10+3*MIN(AE$3,$D$2-1)))))</f>
        <v/>
      </c>
      <c r="AF42" s="125">
        <f>IF(OR($C42="",$B$2="",$D$2=0),0,IF(AF$3&lt;0,0,N(INDEX('CURVA PREVISION'!$A$1:$KZ$3000,$C42,10+3*MIN(AF$3,$D$2-1)))))</f>
        <v/>
      </c>
      <c r="AG42" s="125">
        <f>IF(OR($C42="",$B$2="",$D$2=0),0,IF(AG$3&lt;0,0,N(INDEX('CURVA PREVISION'!$A$1:$KZ$3000,$C42,10+3*MIN(AG$3,$D$2-1)))))</f>
        <v/>
      </c>
      <c r="AH42" s="125">
        <f>IF(OR($C42="",$B$2="",$D$2=0),0,IF(AH$3&lt;0,0,N(INDEX('CURVA PREVISION'!$A$1:$KZ$3000,$C42,10+3*MIN(AH$3,$D$2-1)))))</f>
        <v/>
      </c>
      <c r="AI42" s="125">
        <f>IF(OR($C42="",$B$2="",$D$2=0),0,IF(AI$3&lt;0,0,N(INDEX('CURVA PREVISION'!$A$1:$KZ$3000,$C42,10+3*MIN(AI$3,$D$2-1)))))</f>
        <v/>
      </c>
      <c r="AJ42" s="125">
        <f>IF(OR($C42="",$B$2="",$D$2=0),0,IF(AJ$3&lt;0,0,N(INDEX('CURVA PREVISION'!$A$1:$KZ$3000,$C42,10+3*MIN(AJ$3,$D$2-1)))))</f>
        <v/>
      </c>
      <c r="AK42" s="125">
        <f>IF(OR($C42="",$B$2="",$D$2=0),0,IF(AK$3&lt;0,0,N(INDEX('CURVA PREVISION'!$A$1:$KZ$3000,$C42,10+3*MIN(AK$3,$D$2-1)))))</f>
        <v/>
      </c>
      <c r="AL42" s="125">
        <f>IF(OR($C42="",$B$2="",$D$2=0),0,IF(AL$3&lt;0,0,N(INDEX('CURVA PREVISION'!$A$1:$KZ$3000,$C42,10+3*MIN(AL$3,$D$2-1)))))</f>
        <v/>
      </c>
      <c r="AM42" s="125">
        <f>IF(OR($C42="",$B$2="",$D$2=0),0,IF(AM$3&lt;0,0,N(INDEX('CURVA PREVISION'!$A$1:$KZ$3000,$C42,10+3*MIN(AM$3,$D$2-1)))))</f>
        <v/>
      </c>
      <c r="AN42" s="125">
        <f>IF(OR($C42="",$B$2="",$D$2=0),0,IF(AN$3&lt;0,0,N(INDEX('CURVA PREVISION'!$A$1:$KZ$3000,$C42,10+3*MIN(AN$3,$D$2-1)))))</f>
        <v/>
      </c>
      <c r="AO42" s="125">
        <f>IF(OR($C42="",$B$2="",$D$2=0),0,IF(AO$3&lt;0,0,N(INDEX('CURVA PREVISION'!$A$1:$KZ$3000,$C42,10+3*MIN(AO$3,$D$2-1)))))</f>
        <v/>
      </c>
      <c r="AP42" s="125">
        <f>IF(OR($C42="",$B$2="",$D$2=0),0,IF(AP$3&lt;0,0,N(INDEX('CURVA PREVISION'!$A$1:$KZ$3000,$C42,10+3*MIN(AP$3,$D$2-1)))))</f>
        <v/>
      </c>
      <c r="AQ42" s="125">
        <f>IF(OR($C42="",$B$2="",$D$2=0),0,IF(AQ$3&lt;0,0,N(INDEX('CURVA PREVISION'!$A$1:$KZ$3000,$C42,10+3*MIN(AQ$3,$D$2-1)))))</f>
        <v/>
      </c>
      <c r="AR42" s="125">
        <f>IF(OR($C42="",$B$2="",$D$2=0),0,IF(AR$3&lt;0,0,N(INDEX('CURVA PREVISION'!$A$1:$KZ$3000,$C42,10+3*MIN(AR$3,$D$2-1)))))</f>
        <v/>
      </c>
      <c r="AS42" s="125">
        <f>IF(OR($C42="",$B$2="",$D$2=0),0,IF(AS$3&lt;0,0,N(INDEX('CURVA PREVISION'!$A$1:$KZ$3000,$C42,10+3*MIN(AS$3,$D$2-1)))))</f>
        <v/>
      </c>
      <c r="AT42" s="125">
        <f>IF(OR($C42="",$B$2="",$D$2=0),0,IF(AT$3&lt;0,0,N(INDEX('CURVA PREVISION'!$A$1:$KZ$3000,$C42,10+3*MIN(AT$3,$D$2-1)))))</f>
        <v/>
      </c>
      <c r="AU42" s="125">
        <f>IF(OR($C42="",$B$2="",$D$2=0),0,IF(AU$3&lt;0,0,N(INDEX('CURVA PREVISION'!$A$1:$KZ$3000,$C42,10+3*MIN(AU$3,$D$2-1)))))</f>
        <v/>
      </c>
      <c r="AV42" s="125">
        <f>IF(OR($C42="",$B$2="",$D$2=0),0,IF(AV$3&lt;0,0,N(INDEX('CURVA PREVISION'!$A$1:$KZ$3000,$C42,10+3*MIN(AV$3,$D$2-1)))))</f>
        <v/>
      </c>
      <c r="AW42" s="125">
        <f>IF(OR($C42="",$B$2="",$D$2=0),0,IF(AW$3&lt;0,0,N(INDEX('CURVA PREVISION'!$A$1:$KZ$3000,$C42,10+3*MIN(AW$3,$D$2-1)))))</f>
        <v/>
      </c>
      <c r="AX42" s="125">
        <f>IF(OR($C42="",$B$2="",$D$2=0),0,IF(AX$3&lt;0,0,N(INDEX('CURVA PREVISION'!$A$1:$KZ$3000,$C42,10+3*MIN(AX$3,$D$2-1)))))</f>
        <v/>
      </c>
      <c r="AY42" s="125">
        <f>IF(OR($C42="",$B$2="",$D$2=0),0,IF(AY$3&lt;0,0,N(INDEX('CURVA PREVISION'!$A$1:$KZ$3000,$C42,10+3*MIN(AY$3,$D$2-1)))))</f>
        <v/>
      </c>
      <c r="AZ42" s="125">
        <f>IF(OR($C42="",$B$2="",$D$2=0),0,IF(AZ$3&lt;0,0,N(INDEX('CURVA PREVISION'!$A$1:$KZ$3000,$C42,10+3*MIN(AZ$3,$D$2-1)))))</f>
        <v/>
      </c>
      <c r="BA42" s="125">
        <f>IF(OR($C42="",$B$2="",$D$2=0),0,IF(BA$3&lt;0,0,N(INDEX('CURVA PREVISION'!$A$1:$KZ$3000,$C42,10+3*MIN(BA$3,$D$2-1)))))</f>
        <v/>
      </c>
      <c r="BB42" s="125">
        <f>IF(OR($C42="",$B$2="",$D$2=0),0,IF(BB$3&lt;0,0,N(INDEX('CURVA PREVISION'!$A$1:$KZ$3000,$C42,10+3*MIN(BB$3,$D$2-1)))))</f>
        <v/>
      </c>
      <c r="BC42" s="125">
        <f>IF(OR($C42="",$B$2="",$D$2=0),0,IF(BC$3&lt;0,0,N(INDEX('CURVA PREVISION'!$A$1:$KZ$3000,$C42,10+3*MIN(BC$3,$D$2-1)))))</f>
        <v/>
      </c>
      <c r="BD42" s="125">
        <f>IF(OR($C42="",$B$2="",$D$2=0),0,IF(BD$3&lt;0,0,N(INDEX('CURVA PREVISION'!$A$1:$KZ$3000,$C42,10+3*MIN(BD$3,$D$2-1)))))</f>
        <v/>
      </c>
      <c r="BE42" s="125">
        <f>IF(OR($C42="",$B$2="",$D$2=0),0,IF(BE$3&lt;0,0,N(INDEX('CURVA PREVISION'!$A$1:$KZ$3000,$C42,10+3*MIN(BE$3,$D$2-1)))))</f>
        <v/>
      </c>
      <c r="BF42" s="125">
        <f>IF(OR($C42="",$B$2="",$D$2=0),0,IF(BF$3&lt;0,0,N(INDEX('CURVA PREVISION'!$A$1:$KZ$3000,$C42,10+3*MIN(BF$3,$D$2-1)))))</f>
        <v/>
      </c>
      <c r="BG42" s="125">
        <f>IF(OR($C42="",$B$2="",$D$2=0),0,IF(BG$3&lt;0,0,N(INDEX('CURVA PREVISION'!$A$1:$KZ$3000,$C42,10+3*MIN(BG$3,$D$2-1)))))</f>
        <v/>
      </c>
      <c r="BH42" s="125">
        <f>IF(OR($C42="",$B$2="",$D$2=0),0,IF(BH$3&lt;0,0,N(INDEX('CURVA PREVISION'!$A$1:$KZ$3000,$C42,10+3*MIN(BH$3,$D$2-1)))))</f>
        <v/>
      </c>
      <c r="BI42" s="125">
        <f>IF(OR($C42="",$B$2="",$D$2=0),0,IF(BI$3&lt;0,0,N(INDEX('CURVA PREVISION'!$A$1:$KZ$3000,$C42,10+3*MIN(BI$3,$D$2-1)))))</f>
        <v/>
      </c>
      <c r="BJ42" s="125">
        <f>IF(OR($C42="",$B$2="",$D$2=0),0,IF(BJ$3&lt;0,0,N(INDEX('CURVA PREVISION'!$A$1:$KZ$3000,$C42,10+3*MIN(BJ$3,$D$2-1)))))</f>
        <v/>
      </c>
      <c r="BK42" s="125">
        <f>IF(OR($C42="",$B$2="",$D$2=0),0,IF(BK$3&lt;0,0,N(INDEX('CURVA PREVISION'!$A$1:$KZ$3000,$C42,10+3*MIN(BK$3,$D$2-1)))))</f>
        <v/>
      </c>
      <c r="BL42" s="125">
        <f>IF(OR($C42="",$B$2="",$D$2=0),0,IF(BL$3&lt;0,0,N(INDEX('CURVA PREVISION'!$A$1:$KZ$3000,$C42,10+3*MIN(BL$3,$D$2-1)))))</f>
        <v/>
      </c>
      <c r="BM42" s="125">
        <f>IF(OR($C42="",$B$2="",$D$2=0),0,IF(BM$3&lt;0,0,N(INDEX('CURVA PREVISION'!$A$1:$KZ$3000,$C42,10+3*MIN(BM$3,$D$2-1)))))</f>
        <v/>
      </c>
      <c r="BN42" s="125">
        <f>IF(OR($C42="",$B$2="",$D$2=0),0,IF(BN$3&lt;0,0,N(INDEX('CURVA PREVISION'!$A$1:$KZ$3000,$C42,10+3*MIN(BN$3,$D$2-1)))))</f>
        <v/>
      </c>
      <c r="BO42" s="125">
        <f>IF(OR($C42="",$B$2="",$D$2=0),0,IF(BO$3&lt;0,0,N(INDEX('CURVA PREVISION'!$A$1:$KZ$3000,$C42,10+3*MIN(BO$3,$D$2-1)))))</f>
        <v/>
      </c>
      <c r="BP42" s="125">
        <f>IF(OR($C42="",$B$2="",$D$2=0),0,IF(BP$3&lt;0,0,N(INDEX('CURVA PREVISION'!$A$1:$KZ$3000,$C42,10+3*MIN(BP$3,$D$2-1)))))</f>
        <v/>
      </c>
      <c r="BQ42" s="125">
        <f>IF(OR($C42="",$B$2="",$D$2=0),0,IF(BQ$3&lt;0,0,N(INDEX('CURVA PREVISION'!$A$1:$KZ$3000,$C42,10+3*MIN(BQ$3,$D$2-1)))))</f>
        <v/>
      </c>
      <c r="BR42" s="125">
        <f>IF(OR($C42="",$B$2="",$D$2=0),0,IF(BR$3&lt;0,0,N(INDEX('CURVA PREVISION'!$A$1:$KZ$3000,$C42,10+3*MIN(BR$3,$D$2-1)))))</f>
        <v/>
      </c>
      <c r="BS42" s="125">
        <f>IF(OR($C42="",$B$2="",$D$2=0),0,IF(BS$3&lt;0,0,N(INDEX('CURVA PREVISION'!$A$1:$KZ$3000,$C42,10+3*MIN(BS$3,$D$2-1)))))</f>
        <v/>
      </c>
      <c r="BT42" s="125">
        <f>IF(OR($C42="",$B$2="",$D$2=0),0,IF(BT$3&lt;0,0,N(INDEX('CURVA PREVISION'!$A$1:$KZ$3000,$C42,10+3*MIN(BT$3,$D$2-1)))))</f>
        <v/>
      </c>
      <c r="BU42" s="125">
        <f>IF(OR($C42="",$B$2="",$D$2=0),0,IF(BU$3&lt;0,0,N(INDEX('CURVA PREVISION'!$A$1:$KZ$3000,$C42,10+3*MIN(BU$3,$D$2-1)))))</f>
        <v/>
      </c>
      <c r="BV42" s="125">
        <f>IF(OR($C42="",$B$2="",$D$2=0),0,IF(BV$3&lt;0,0,N(INDEX('CURVA PREVISION'!$A$1:$KZ$3000,$C42,10+3*MIN(BV$3,$D$2-1)))))</f>
        <v/>
      </c>
      <c r="BW42" s="125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4">
        <f>D4</f>
        <v/>
      </c>
      <c r="E46" s="124">
        <f>E4</f>
        <v/>
      </c>
      <c r="F46" s="124">
        <f>F4</f>
        <v/>
      </c>
      <c r="G46" s="124">
        <f>G4</f>
        <v/>
      </c>
      <c r="H46" s="124">
        <f>H4</f>
        <v/>
      </c>
      <c r="I46" s="124">
        <f>I4</f>
        <v/>
      </c>
      <c r="J46" s="124">
        <f>J4</f>
        <v/>
      </c>
      <c r="K46" s="124">
        <f>K4</f>
        <v/>
      </c>
      <c r="L46" s="124">
        <f>L4</f>
        <v/>
      </c>
      <c r="M46" s="124">
        <f>M4</f>
        <v/>
      </c>
      <c r="N46" s="124">
        <f>N4</f>
        <v/>
      </c>
      <c r="O46" s="124">
        <f>O4</f>
        <v/>
      </c>
      <c r="P46" s="124">
        <f>P4</f>
        <v/>
      </c>
      <c r="Q46" s="124">
        <f>Q4</f>
        <v/>
      </c>
      <c r="R46" s="124">
        <f>R4</f>
        <v/>
      </c>
      <c r="S46" s="124">
        <f>S4</f>
        <v/>
      </c>
      <c r="T46" s="124">
        <f>T4</f>
        <v/>
      </c>
      <c r="U46" s="124">
        <f>U4</f>
        <v/>
      </c>
      <c r="V46" s="124">
        <f>V4</f>
        <v/>
      </c>
      <c r="W46" s="124">
        <f>W4</f>
        <v/>
      </c>
      <c r="X46" s="124">
        <f>X4</f>
        <v/>
      </c>
      <c r="Y46" s="124">
        <f>Y4</f>
        <v/>
      </c>
      <c r="Z46" s="124">
        <f>Z4</f>
        <v/>
      </c>
      <c r="AA46" s="124">
        <f>AA4</f>
        <v/>
      </c>
      <c r="AB46" s="124">
        <f>AB4</f>
        <v/>
      </c>
      <c r="AC46" s="124">
        <f>AC4</f>
        <v/>
      </c>
      <c r="AD46" s="124">
        <f>AD4</f>
        <v/>
      </c>
      <c r="AE46" s="124">
        <f>AE4</f>
        <v/>
      </c>
      <c r="AF46" s="124">
        <f>AF4</f>
        <v/>
      </c>
      <c r="AG46" s="124">
        <f>AG4</f>
        <v/>
      </c>
      <c r="AH46" s="124">
        <f>AH4</f>
        <v/>
      </c>
      <c r="AI46" s="124">
        <f>AI4</f>
        <v/>
      </c>
      <c r="AJ46" s="124">
        <f>AJ4</f>
        <v/>
      </c>
      <c r="AK46" s="124">
        <f>AK4</f>
        <v/>
      </c>
      <c r="AL46" s="124">
        <f>AL4</f>
        <v/>
      </c>
      <c r="AM46" s="124">
        <f>AM4</f>
        <v/>
      </c>
      <c r="AN46" s="124">
        <f>AN4</f>
        <v/>
      </c>
      <c r="AO46" s="124">
        <f>AO4</f>
        <v/>
      </c>
      <c r="AP46" s="124">
        <f>AP4</f>
        <v/>
      </c>
      <c r="AQ46" s="124">
        <f>AQ4</f>
        <v/>
      </c>
      <c r="AR46" s="124">
        <f>AR4</f>
        <v/>
      </c>
      <c r="AS46" s="124">
        <f>AS4</f>
        <v/>
      </c>
      <c r="AT46" s="124">
        <f>AT4</f>
        <v/>
      </c>
      <c r="AU46" s="124">
        <f>AU4</f>
        <v/>
      </c>
      <c r="AV46" s="124">
        <f>AV4</f>
        <v/>
      </c>
      <c r="AW46" s="124">
        <f>AW4</f>
        <v/>
      </c>
      <c r="AX46" s="124">
        <f>AX4</f>
        <v/>
      </c>
      <c r="AY46" s="124">
        <f>AY4</f>
        <v/>
      </c>
      <c r="AZ46" s="124">
        <f>AZ4</f>
        <v/>
      </c>
      <c r="BA46" s="124">
        <f>BA4</f>
        <v/>
      </c>
      <c r="BB46" s="124">
        <f>BB4</f>
        <v/>
      </c>
      <c r="BC46" s="124">
        <f>BC4</f>
        <v/>
      </c>
      <c r="BD46" s="124">
        <f>BD4</f>
        <v/>
      </c>
      <c r="BE46" s="124">
        <f>BE4</f>
        <v/>
      </c>
      <c r="BF46" s="124">
        <f>BF4</f>
        <v/>
      </c>
      <c r="BG46" s="124">
        <f>BG4</f>
        <v/>
      </c>
      <c r="BH46" s="124">
        <f>BH4</f>
        <v/>
      </c>
      <c r="BI46" s="124">
        <f>BI4</f>
        <v/>
      </c>
      <c r="BJ46" s="124">
        <f>BJ4</f>
        <v/>
      </c>
      <c r="BK46" s="124">
        <f>BK4</f>
        <v/>
      </c>
      <c r="BL46" s="124">
        <f>BL4</f>
        <v/>
      </c>
      <c r="BM46" s="124">
        <f>BM4</f>
        <v/>
      </c>
      <c r="BN46" s="124">
        <f>BN4</f>
        <v/>
      </c>
      <c r="BO46" s="124">
        <f>BO4</f>
        <v/>
      </c>
      <c r="BP46" s="124">
        <f>BP4</f>
        <v/>
      </c>
      <c r="BQ46" s="124">
        <f>BQ4</f>
        <v/>
      </c>
      <c r="BR46" s="124">
        <f>BR4</f>
        <v/>
      </c>
      <c r="BS46" s="124">
        <f>BS4</f>
        <v/>
      </c>
      <c r="BT46" s="124">
        <f>BT4</f>
        <v/>
      </c>
      <c r="BU46" s="124">
        <f>BU4</f>
        <v/>
      </c>
      <c r="BV46" s="124">
        <f>BV4</f>
        <v/>
      </c>
      <c r="BW46" s="124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5">
        <f>IF(OR($C47="",$B$2="",$D$2=0),0,IF(D$3&lt;0,0,N(INDEX('CURVA PREVISION'!$A$1:$KZ$3000,$C47,11+3*MIN(D$3,$D$2-1)))))</f>
        <v/>
      </c>
      <c r="E47" s="125">
        <f>IF(OR($C47="",$B$2="",$D$2=0),0,IF(E$3&lt;0,0,N(INDEX('CURVA PREVISION'!$A$1:$KZ$3000,$C47,11+3*MIN(E$3,$D$2-1)))))</f>
        <v/>
      </c>
      <c r="F47" s="125">
        <f>IF(OR($C47="",$B$2="",$D$2=0),0,IF(F$3&lt;0,0,N(INDEX('CURVA PREVISION'!$A$1:$KZ$3000,$C47,11+3*MIN(F$3,$D$2-1)))))</f>
        <v/>
      </c>
      <c r="G47" s="125">
        <f>IF(OR($C47="",$B$2="",$D$2=0),0,IF(G$3&lt;0,0,N(INDEX('CURVA PREVISION'!$A$1:$KZ$3000,$C47,11+3*MIN(G$3,$D$2-1)))))</f>
        <v/>
      </c>
      <c r="H47" s="125">
        <f>IF(OR($C47="",$B$2="",$D$2=0),0,IF(H$3&lt;0,0,N(INDEX('CURVA PREVISION'!$A$1:$KZ$3000,$C47,11+3*MIN(H$3,$D$2-1)))))</f>
        <v/>
      </c>
      <c r="I47" s="125">
        <f>IF(OR($C47="",$B$2="",$D$2=0),0,IF(I$3&lt;0,0,N(INDEX('CURVA PREVISION'!$A$1:$KZ$3000,$C47,11+3*MIN(I$3,$D$2-1)))))</f>
        <v/>
      </c>
      <c r="J47" s="125">
        <f>IF(OR($C47="",$B$2="",$D$2=0),0,IF(J$3&lt;0,0,N(INDEX('CURVA PREVISION'!$A$1:$KZ$3000,$C47,11+3*MIN(J$3,$D$2-1)))))</f>
        <v/>
      </c>
      <c r="K47" s="125">
        <f>IF(OR($C47="",$B$2="",$D$2=0),0,IF(K$3&lt;0,0,N(INDEX('CURVA PREVISION'!$A$1:$KZ$3000,$C47,11+3*MIN(K$3,$D$2-1)))))</f>
        <v/>
      </c>
      <c r="L47" s="125">
        <f>IF(OR($C47="",$B$2="",$D$2=0),0,IF(L$3&lt;0,0,N(INDEX('CURVA PREVISION'!$A$1:$KZ$3000,$C47,11+3*MIN(L$3,$D$2-1)))))</f>
        <v/>
      </c>
      <c r="M47" s="125">
        <f>IF(OR($C47="",$B$2="",$D$2=0),0,IF(M$3&lt;0,0,N(INDEX('CURVA PREVISION'!$A$1:$KZ$3000,$C47,11+3*MIN(M$3,$D$2-1)))))</f>
        <v/>
      </c>
      <c r="N47" s="125">
        <f>IF(OR($C47="",$B$2="",$D$2=0),0,IF(N$3&lt;0,0,N(INDEX('CURVA PREVISION'!$A$1:$KZ$3000,$C47,11+3*MIN(N$3,$D$2-1)))))</f>
        <v/>
      </c>
      <c r="O47" s="125">
        <f>IF(OR($C47="",$B$2="",$D$2=0),0,IF(O$3&lt;0,0,N(INDEX('CURVA PREVISION'!$A$1:$KZ$3000,$C47,11+3*MIN(O$3,$D$2-1)))))</f>
        <v/>
      </c>
      <c r="P47" s="125">
        <f>IF(OR($C47="",$B$2="",$D$2=0),0,IF(P$3&lt;0,0,N(INDEX('CURVA PREVISION'!$A$1:$KZ$3000,$C47,11+3*MIN(P$3,$D$2-1)))))</f>
        <v/>
      </c>
      <c r="Q47" s="125">
        <f>IF(OR($C47="",$B$2="",$D$2=0),0,IF(Q$3&lt;0,0,N(INDEX('CURVA PREVISION'!$A$1:$KZ$3000,$C47,11+3*MIN(Q$3,$D$2-1)))))</f>
        <v/>
      </c>
      <c r="R47" s="125">
        <f>IF(OR($C47="",$B$2="",$D$2=0),0,IF(R$3&lt;0,0,N(INDEX('CURVA PREVISION'!$A$1:$KZ$3000,$C47,11+3*MIN(R$3,$D$2-1)))))</f>
        <v/>
      </c>
      <c r="S47" s="125">
        <f>IF(OR($C47="",$B$2="",$D$2=0),0,IF(S$3&lt;0,0,N(INDEX('CURVA PREVISION'!$A$1:$KZ$3000,$C47,11+3*MIN(S$3,$D$2-1)))))</f>
        <v/>
      </c>
      <c r="T47" s="125">
        <f>IF(OR($C47="",$B$2="",$D$2=0),0,IF(T$3&lt;0,0,N(INDEX('CURVA PREVISION'!$A$1:$KZ$3000,$C47,11+3*MIN(T$3,$D$2-1)))))</f>
        <v/>
      </c>
      <c r="U47" s="125">
        <f>IF(OR($C47="",$B$2="",$D$2=0),0,IF(U$3&lt;0,0,N(INDEX('CURVA PREVISION'!$A$1:$KZ$3000,$C47,11+3*MIN(U$3,$D$2-1)))))</f>
        <v/>
      </c>
      <c r="V47" s="125">
        <f>IF(OR($C47="",$B$2="",$D$2=0),0,IF(V$3&lt;0,0,N(INDEX('CURVA PREVISION'!$A$1:$KZ$3000,$C47,11+3*MIN(V$3,$D$2-1)))))</f>
        <v/>
      </c>
      <c r="W47" s="125">
        <f>IF(OR($C47="",$B$2="",$D$2=0),0,IF(W$3&lt;0,0,N(INDEX('CURVA PREVISION'!$A$1:$KZ$3000,$C47,11+3*MIN(W$3,$D$2-1)))))</f>
        <v/>
      </c>
      <c r="X47" s="125">
        <f>IF(OR($C47="",$B$2="",$D$2=0),0,IF(X$3&lt;0,0,N(INDEX('CURVA PREVISION'!$A$1:$KZ$3000,$C47,11+3*MIN(X$3,$D$2-1)))))</f>
        <v/>
      </c>
      <c r="Y47" s="125">
        <f>IF(OR($C47="",$B$2="",$D$2=0),0,IF(Y$3&lt;0,0,N(INDEX('CURVA PREVISION'!$A$1:$KZ$3000,$C47,11+3*MIN(Y$3,$D$2-1)))))</f>
        <v/>
      </c>
      <c r="Z47" s="125">
        <f>IF(OR($C47="",$B$2="",$D$2=0),0,IF(Z$3&lt;0,0,N(INDEX('CURVA PREVISION'!$A$1:$KZ$3000,$C47,11+3*MIN(Z$3,$D$2-1)))))</f>
        <v/>
      </c>
      <c r="AA47" s="125">
        <f>IF(OR($C47="",$B$2="",$D$2=0),0,IF(AA$3&lt;0,0,N(INDEX('CURVA PREVISION'!$A$1:$KZ$3000,$C47,11+3*MIN(AA$3,$D$2-1)))))</f>
        <v/>
      </c>
      <c r="AB47" s="125">
        <f>IF(OR($C47="",$B$2="",$D$2=0),0,IF(AB$3&lt;0,0,N(INDEX('CURVA PREVISION'!$A$1:$KZ$3000,$C47,11+3*MIN(AB$3,$D$2-1)))))</f>
        <v/>
      </c>
      <c r="AC47" s="125">
        <f>IF(OR($C47="",$B$2="",$D$2=0),0,IF(AC$3&lt;0,0,N(INDEX('CURVA PREVISION'!$A$1:$KZ$3000,$C47,11+3*MIN(AC$3,$D$2-1)))))</f>
        <v/>
      </c>
      <c r="AD47" s="125">
        <f>IF(OR($C47="",$B$2="",$D$2=0),0,IF(AD$3&lt;0,0,N(INDEX('CURVA PREVISION'!$A$1:$KZ$3000,$C47,11+3*MIN(AD$3,$D$2-1)))))</f>
        <v/>
      </c>
      <c r="AE47" s="125">
        <f>IF(OR($C47="",$B$2="",$D$2=0),0,IF(AE$3&lt;0,0,N(INDEX('CURVA PREVISION'!$A$1:$KZ$3000,$C47,11+3*MIN(AE$3,$D$2-1)))))</f>
        <v/>
      </c>
      <c r="AF47" s="125">
        <f>IF(OR($C47="",$B$2="",$D$2=0),0,IF(AF$3&lt;0,0,N(INDEX('CURVA PREVISION'!$A$1:$KZ$3000,$C47,11+3*MIN(AF$3,$D$2-1)))))</f>
        <v/>
      </c>
      <c r="AG47" s="125">
        <f>IF(OR($C47="",$B$2="",$D$2=0),0,IF(AG$3&lt;0,0,N(INDEX('CURVA PREVISION'!$A$1:$KZ$3000,$C47,11+3*MIN(AG$3,$D$2-1)))))</f>
        <v/>
      </c>
      <c r="AH47" s="125">
        <f>IF(OR($C47="",$B$2="",$D$2=0),0,IF(AH$3&lt;0,0,N(INDEX('CURVA PREVISION'!$A$1:$KZ$3000,$C47,11+3*MIN(AH$3,$D$2-1)))))</f>
        <v/>
      </c>
      <c r="AI47" s="125">
        <f>IF(OR($C47="",$B$2="",$D$2=0),0,IF(AI$3&lt;0,0,N(INDEX('CURVA PREVISION'!$A$1:$KZ$3000,$C47,11+3*MIN(AI$3,$D$2-1)))))</f>
        <v/>
      </c>
      <c r="AJ47" s="125">
        <f>IF(OR($C47="",$B$2="",$D$2=0),0,IF(AJ$3&lt;0,0,N(INDEX('CURVA PREVISION'!$A$1:$KZ$3000,$C47,11+3*MIN(AJ$3,$D$2-1)))))</f>
        <v/>
      </c>
      <c r="AK47" s="125">
        <f>IF(OR($C47="",$B$2="",$D$2=0),0,IF(AK$3&lt;0,0,N(INDEX('CURVA PREVISION'!$A$1:$KZ$3000,$C47,11+3*MIN(AK$3,$D$2-1)))))</f>
        <v/>
      </c>
      <c r="AL47" s="125">
        <f>IF(OR($C47="",$B$2="",$D$2=0),0,IF(AL$3&lt;0,0,N(INDEX('CURVA PREVISION'!$A$1:$KZ$3000,$C47,11+3*MIN(AL$3,$D$2-1)))))</f>
        <v/>
      </c>
      <c r="AM47" s="125">
        <f>IF(OR($C47="",$B$2="",$D$2=0),0,IF(AM$3&lt;0,0,N(INDEX('CURVA PREVISION'!$A$1:$KZ$3000,$C47,11+3*MIN(AM$3,$D$2-1)))))</f>
        <v/>
      </c>
      <c r="AN47" s="125">
        <f>IF(OR($C47="",$B$2="",$D$2=0),0,IF(AN$3&lt;0,0,N(INDEX('CURVA PREVISION'!$A$1:$KZ$3000,$C47,11+3*MIN(AN$3,$D$2-1)))))</f>
        <v/>
      </c>
      <c r="AO47" s="125">
        <f>IF(OR($C47="",$B$2="",$D$2=0),0,IF(AO$3&lt;0,0,N(INDEX('CURVA PREVISION'!$A$1:$KZ$3000,$C47,11+3*MIN(AO$3,$D$2-1)))))</f>
        <v/>
      </c>
      <c r="AP47" s="125">
        <f>IF(OR($C47="",$B$2="",$D$2=0),0,IF(AP$3&lt;0,0,N(INDEX('CURVA PREVISION'!$A$1:$KZ$3000,$C47,11+3*MIN(AP$3,$D$2-1)))))</f>
        <v/>
      </c>
      <c r="AQ47" s="125">
        <f>IF(OR($C47="",$B$2="",$D$2=0),0,IF(AQ$3&lt;0,0,N(INDEX('CURVA PREVISION'!$A$1:$KZ$3000,$C47,11+3*MIN(AQ$3,$D$2-1)))))</f>
        <v/>
      </c>
      <c r="AR47" s="125">
        <f>IF(OR($C47="",$B$2="",$D$2=0),0,IF(AR$3&lt;0,0,N(INDEX('CURVA PREVISION'!$A$1:$KZ$3000,$C47,11+3*MIN(AR$3,$D$2-1)))))</f>
        <v/>
      </c>
      <c r="AS47" s="125">
        <f>IF(OR($C47="",$B$2="",$D$2=0),0,IF(AS$3&lt;0,0,N(INDEX('CURVA PREVISION'!$A$1:$KZ$3000,$C47,11+3*MIN(AS$3,$D$2-1)))))</f>
        <v/>
      </c>
      <c r="AT47" s="125">
        <f>IF(OR($C47="",$B$2="",$D$2=0),0,IF(AT$3&lt;0,0,N(INDEX('CURVA PREVISION'!$A$1:$KZ$3000,$C47,11+3*MIN(AT$3,$D$2-1)))))</f>
        <v/>
      </c>
      <c r="AU47" s="125">
        <f>IF(OR($C47="",$B$2="",$D$2=0),0,IF(AU$3&lt;0,0,N(INDEX('CURVA PREVISION'!$A$1:$KZ$3000,$C47,11+3*MIN(AU$3,$D$2-1)))))</f>
        <v/>
      </c>
      <c r="AV47" s="125">
        <f>IF(OR($C47="",$B$2="",$D$2=0),0,IF(AV$3&lt;0,0,N(INDEX('CURVA PREVISION'!$A$1:$KZ$3000,$C47,11+3*MIN(AV$3,$D$2-1)))))</f>
        <v/>
      </c>
      <c r="AW47" s="125">
        <f>IF(OR($C47="",$B$2="",$D$2=0),0,IF(AW$3&lt;0,0,N(INDEX('CURVA PREVISION'!$A$1:$KZ$3000,$C47,11+3*MIN(AW$3,$D$2-1)))))</f>
        <v/>
      </c>
      <c r="AX47" s="125">
        <f>IF(OR($C47="",$B$2="",$D$2=0),0,IF(AX$3&lt;0,0,N(INDEX('CURVA PREVISION'!$A$1:$KZ$3000,$C47,11+3*MIN(AX$3,$D$2-1)))))</f>
        <v/>
      </c>
      <c r="AY47" s="125">
        <f>IF(OR($C47="",$B$2="",$D$2=0),0,IF(AY$3&lt;0,0,N(INDEX('CURVA PREVISION'!$A$1:$KZ$3000,$C47,11+3*MIN(AY$3,$D$2-1)))))</f>
        <v/>
      </c>
      <c r="AZ47" s="125">
        <f>IF(OR($C47="",$B$2="",$D$2=0),0,IF(AZ$3&lt;0,0,N(INDEX('CURVA PREVISION'!$A$1:$KZ$3000,$C47,11+3*MIN(AZ$3,$D$2-1)))))</f>
        <v/>
      </c>
      <c r="BA47" s="125">
        <f>IF(OR($C47="",$B$2="",$D$2=0),0,IF(BA$3&lt;0,0,N(INDEX('CURVA PREVISION'!$A$1:$KZ$3000,$C47,11+3*MIN(BA$3,$D$2-1)))))</f>
        <v/>
      </c>
      <c r="BB47" s="125">
        <f>IF(OR($C47="",$B$2="",$D$2=0),0,IF(BB$3&lt;0,0,N(INDEX('CURVA PREVISION'!$A$1:$KZ$3000,$C47,11+3*MIN(BB$3,$D$2-1)))))</f>
        <v/>
      </c>
      <c r="BC47" s="125">
        <f>IF(OR($C47="",$B$2="",$D$2=0),0,IF(BC$3&lt;0,0,N(INDEX('CURVA PREVISION'!$A$1:$KZ$3000,$C47,11+3*MIN(BC$3,$D$2-1)))))</f>
        <v/>
      </c>
      <c r="BD47" s="125">
        <f>IF(OR($C47="",$B$2="",$D$2=0),0,IF(BD$3&lt;0,0,N(INDEX('CURVA PREVISION'!$A$1:$KZ$3000,$C47,11+3*MIN(BD$3,$D$2-1)))))</f>
        <v/>
      </c>
      <c r="BE47" s="125">
        <f>IF(OR($C47="",$B$2="",$D$2=0),0,IF(BE$3&lt;0,0,N(INDEX('CURVA PREVISION'!$A$1:$KZ$3000,$C47,11+3*MIN(BE$3,$D$2-1)))))</f>
        <v/>
      </c>
      <c r="BF47" s="125">
        <f>IF(OR($C47="",$B$2="",$D$2=0),0,IF(BF$3&lt;0,0,N(INDEX('CURVA PREVISION'!$A$1:$KZ$3000,$C47,11+3*MIN(BF$3,$D$2-1)))))</f>
        <v/>
      </c>
      <c r="BG47" s="125">
        <f>IF(OR($C47="",$B$2="",$D$2=0),0,IF(BG$3&lt;0,0,N(INDEX('CURVA PREVISION'!$A$1:$KZ$3000,$C47,11+3*MIN(BG$3,$D$2-1)))))</f>
        <v/>
      </c>
      <c r="BH47" s="125">
        <f>IF(OR($C47="",$B$2="",$D$2=0),0,IF(BH$3&lt;0,0,N(INDEX('CURVA PREVISION'!$A$1:$KZ$3000,$C47,11+3*MIN(BH$3,$D$2-1)))))</f>
        <v/>
      </c>
      <c r="BI47" s="125">
        <f>IF(OR($C47="",$B$2="",$D$2=0),0,IF(BI$3&lt;0,0,N(INDEX('CURVA PREVISION'!$A$1:$KZ$3000,$C47,11+3*MIN(BI$3,$D$2-1)))))</f>
        <v/>
      </c>
      <c r="BJ47" s="125">
        <f>IF(OR($C47="",$B$2="",$D$2=0),0,IF(BJ$3&lt;0,0,N(INDEX('CURVA PREVISION'!$A$1:$KZ$3000,$C47,11+3*MIN(BJ$3,$D$2-1)))))</f>
        <v/>
      </c>
      <c r="BK47" s="125">
        <f>IF(OR($C47="",$B$2="",$D$2=0),0,IF(BK$3&lt;0,0,N(INDEX('CURVA PREVISION'!$A$1:$KZ$3000,$C47,11+3*MIN(BK$3,$D$2-1)))))</f>
        <v/>
      </c>
      <c r="BL47" s="125">
        <f>IF(OR($C47="",$B$2="",$D$2=0),0,IF(BL$3&lt;0,0,N(INDEX('CURVA PREVISION'!$A$1:$KZ$3000,$C47,11+3*MIN(BL$3,$D$2-1)))))</f>
        <v/>
      </c>
      <c r="BM47" s="125">
        <f>IF(OR($C47="",$B$2="",$D$2=0),0,IF(BM$3&lt;0,0,N(INDEX('CURVA PREVISION'!$A$1:$KZ$3000,$C47,11+3*MIN(BM$3,$D$2-1)))))</f>
        <v/>
      </c>
      <c r="BN47" s="125">
        <f>IF(OR($C47="",$B$2="",$D$2=0),0,IF(BN$3&lt;0,0,N(INDEX('CURVA PREVISION'!$A$1:$KZ$3000,$C47,11+3*MIN(BN$3,$D$2-1)))))</f>
        <v/>
      </c>
      <c r="BO47" s="125">
        <f>IF(OR($C47="",$B$2="",$D$2=0),0,IF(BO$3&lt;0,0,N(INDEX('CURVA PREVISION'!$A$1:$KZ$3000,$C47,11+3*MIN(BO$3,$D$2-1)))))</f>
        <v/>
      </c>
      <c r="BP47" s="125">
        <f>IF(OR($C47="",$B$2="",$D$2=0),0,IF(BP$3&lt;0,0,N(INDEX('CURVA PREVISION'!$A$1:$KZ$3000,$C47,11+3*MIN(BP$3,$D$2-1)))))</f>
        <v/>
      </c>
      <c r="BQ47" s="125">
        <f>IF(OR($C47="",$B$2="",$D$2=0),0,IF(BQ$3&lt;0,0,N(INDEX('CURVA PREVISION'!$A$1:$KZ$3000,$C47,11+3*MIN(BQ$3,$D$2-1)))))</f>
        <v/>
      </c>
      <c r="BR47" s="125">
        <f>IF(OR($C47="",$B$2="",$D$2=0),0,IF(BR$3&lt;0,0,N(INDEX('CURVA PREVISION'!$A$1:$KZ$3000,$C47,11+3*MIN(BR$3,$D$2-1)))))</f>
        <v/>
      </c>
      <c r="BS47" s="125">
        <f>IF(OR($C47="",$B$2="",$D$2=0),0,IF(BS$3&lt;0,0,N(INDEX('CURVA PREVISION'!$A$1:$KZ$3000,$C47,11+3*MIN(BS$3,$D$2-1)))))</f>
        <v/>
      </c>
      <c r="BT47" s="125">
        <f>IF(OR($C47="",$B$2="",$D$2=0),0,IF(BT$3&lt;0,0,N(INDEX('CURVA PREVISION'!$A$1:$KZ$3000,$C47,11+3*MIN(BT$3,$D$2-1)))))</f>
        <v/>
      </c>
      <c r="BU47" s="125">
        <f>IF(OR($C47="",$B$2="",$D$2=0),0,IF(BU$3&lt;0,0,N(INDEX('CURVA PREVISION'!$A$1:$KZ$3000,$C47,11+3*MIN(BU$3,$D$2-1)))))</f>
        <v/>
      </c>
      <c r="BV47" s="125">
        <f>IF(OR($C47="",$B$2="",$D$2=0),0,IF(BV$3&lt;0,0,N(INDEX('CURVA PREVISION'!$A$1:$KZ$3000,$C47,11+3*MIN(BV$3,$D$2-1)))))</f>
        <v/>
      </c>
      <c r="BW47" s="125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5">
        <f>IF(OR($C48="",$B$2="",$D$2=0),0,IF(D$3&lt;0,0,N(INDEX('CURVA PREVISION'!$A$1:$KZ$3000,$C48,11+3*MIN(D$3,$D$2-1)))))</f>
        <v/>
      </c>
      <c r="E48" s="125">
        <f>IF(OR($C48="",$B$2="",$D$2=0),0,IF(E$3&lt;0,0,N(INDEX('CURVA PREVISION'!$A$1:$KZ$3000,$C48,11+3*MIN(E$3,$D$2-1)))))</f>
        <v/>
      </c>
      <c r="F48" s="125">
        <f>IF(OR($C48="",$B$2="",$D$2=0),0,IF(F$3&lt;0,0,N(INDEX('CURVA PREVISION'!$A$1:$KZ$3000,$C48,11+3*MIN(F$3,$D$2-1)))))</f>
        <v/>
      </c>
      <c r="G48" s="125">
        <f>IF(OR($C48="",$B$2="",$D$2=0),0,IF(G$3&lt;0,0,N(INDEX('CURVA PREVISION'!$A$1:$KZ$3000,$C48,11+3*MIN(G$3,$D$2-1)))))</f>
        <v/>
      </c>
      <c r="H48" s="125">
        <f>IF(OR($C48="",$B$2="",$D$2=0),0,IF(H$3&lt;0,0,N(INDEX('CURVA PREVISION'!$A$1:$KZ$3000,$C48,11+3*MIN(H$3,$D$2-1)))))</f>
        <v/>
      </c>
      <c r="I48" s="125">
        <f>IF(OR($C48="",$B$2="",$D$2=0),0,IF(I$3&lt;0,0,N(INDEX('CURVA PREVISION'!$A$1:$KZ$3000,$C48,11+3*MIN(I$3,$D$2-1)))))</f>
        <v/>
      </c>
      <c r="J48" s="125">
        <f>IF(OR($C48="",$B$2="",$D$2=0),0,IF(J$3&lt;0,0,N(INDEX('CURVA PREVISION'!$A$1:$KZ$3000,$C48,11+3*MIN(J$3,$D$2-1)))))</f>
        <v/>
      </c>
      <c r="K48" s="125">
        <f>IF(OR($C48="",$B$2="",$D$2=0),0,IF(K$3&lt;0,0,N(INDEX('CURVA PREVISION'!$A$1:$KZ$3000,$C48,11+3*MIN(K$3,$D$2-1)))))</f>
        <v/>
      </c>
      <c r="L48" s="125">
        <f>IF(OR($C48="",$B$2="",$D$2=0),0,IF(L$3&lt;0,0,N(INDEX('CURVA PREVISION'!$A$1:$KZ$3000,$C48,11+3*MIN(L$3,$D$2-1)))))</f>
        <v/>
      </c>
      <c r="M48" s="125">
        <f>IF(OR($C48="",$B$2="",$D$2=0),0,IF(M$3&lt;0,0,N(INDEX('CURVA PREVISION'!$A$1:$KZ$3000,$C48,11+3*MIN(M$3,$D$2-1)))))</f>
        <v/>
      </c>
      <c r="N48" s="125">
        <f>IF(OR($C48="",$B$2="",$D$2=0),0,IF(N$3&lt;0,0,N(INDEX('CURVA PREVISION'!$A$1:$KZ$3000,$C48,11+3*MIN(N$3,$D$2-1)))))</f>
        <v/>
      </c>
      <c r="O48" s="125">
        <f>IF(OR($C48="",$B$2="",$D$2=0),0,IF(O$3&lt;0,0,N(INDEX('CURVA PREVISION'!$A$1:$KZ$3000,$C48,11+3*MIN(O$3,$D$2-1)))))</f>
        <v/>
      </c>
      <c r="P48" s="125">
        <f>IF(OR($C48="",$B$2="",$D$2=0),0,IF(P$3&lt;0,0,N(INDEX('CURVA PREVISION'!$A$1:$KZ$3000,$C48,11+3*MIN(P$3,$D$2-1)))))</f>
        <v/>
      </c>
      <c r="Q48" s="125">
        <f>IF(OR($C48="",$B$2="",$D$2=0),0,IF(Q$3&lt;0,0,N(INDEX('CURVA PREVISION'!$A$1:$KZ$3000,$C48,11+3*MIN(Q$3,$D$2-1)))))</f>
        <v/>
      </c>
      <c r="R48" s="125">
        <f>IF(OR($C48="",$B$2="",$D$2=0),0,IF(R$3&lt;0,0,N(INDEX('CURVA PREVISION'!$A$1:$KZ$3000,$C48,11+3*MIN(R$3,$D$2-1)))))</f>
        <v/>
      </c>
      <c r="S48" s="125">
        <f>IF(OR($C48="",$B$2="",$D$2=0),0,IF(S$3&lt;0,0,N(INDEX('CURVA PREVISION'!$A$1:$KZ$3000,$C48,11+3*MIN(S$3,$D$2-1)))))</f>
        <v/>
      </c>
      <c r="T48" s="125">
        <f>IF(OR($C48="",$B$2="",$D$2=0),0,IF(T$3&lt;0,0,N(INDEX('CURVA PREVISION'!$A$1:$KZ$3000,$C48,11+3*MIN(T$3,$D$2-1)))))</f>
        <v/>
      </c>
      <c r="U48" s="125">
        <f>IF(OR($C48="",$B$2="",$D$2=0),0,IF(U$3&lt;0,0,N(INDEX('CURVA PREVISION'!$A$1:$KZ$3000,$C48,11+3*MIN(U$3,$D$2-1)))))</f>
        <v/>
      </c>
      <c r="V48" s="125">
        <f>IF(OR($C48="",$B$2="",$D$2=0),0,IF(V$3&lt;0,0,N(INDEX('CURVA PREVISION'!$A$1:$KZ$3000,$C48,11+3*MIN(V$3,$D$2-1)))))</f>
        <v/>
      </c>
      <c r="W48" s="125">
        <f>IF(OR($C48="",$B$2="",$D$2=0),0,IF(W$3&lt;0,0,N(INDEX('CURVA PREVISION'!$A$1:$KZ$3000,$C48,11+3*MIN(W$3,$D$2-1)))))</f>
        <v/>
      </c>
      <c r="X48" s="125">
        <f>IF(OR($C48="",$B$2="",$D$2=0),0,IF(X$3&lt;0,0,N(INDEX('CURVA PREVISION'!$A$1:$KZ$3000,$C48,11+3*MIN(X$3,$D$2-1)))))</f>
        <v/>
      </c>
      <c r="Y48" s="125">
        <f>IF(OR($C48="",$B$2="",$D$2=0),0,IF(Y$3&lt;0,0,N(INDEX('CURVA PREVISION'!$A$1:$KZ$3000,$C48,11+3*MIN(Y$3,$D$2-1)))))</f>
        <v/>
      </c>
      <c r="Z48" s="125">
        <f>IF(OR($C48="",$B$2="",$D$2=0),0,IF(Z$3&lt;0,0,N(INDEX('CURVA PREVISION'!$A$1:$KZ$3000,$C48,11+3*MIN(Z$3,$D$2-1)))))</f>
        <v/>
      </c>
      <c r="AA48" s="125">
        <f>IF(OR($C48="",$B$2="",$D$2=0),0,IF(AA$3&lt;0,0,N(INDEX('CURVA PREVISION'!$A$1:$KZ$3000,$C48,11+3*MIN(AA$3,$D$2-1)))))</f>
        <v/>
      </c>
      <c r="AB48" s="125">
        <f>IF(OR($C48="",$B$2="",$D$2=0),0,IF(AB$3&lt;0,0,N(INDEX('CURVA PREVISION'!$A$1:$KZ$3000,$C48,11+3*MIN(AB$3,$D$2-1)))))</f>
        <v/>
      </c>
      <c r="AC48" s="125">
        <f>IF(OR($C48="",$B$2="",$D$2=0),0,IF(AC$3&lt;0,0,N(INDEX('CURVA PREVISION'!$A$1:$KZ$3000,$C48,11+3*MIN(AC$3,$D$2-1)))))</f>
        <v/>
      </c>
      <c r="AD48" s="125">
        <f>IF(OR($C48="",$B$2="",$D$2=0),0,IF(AD$3&lt;0,0,N(INDEX('CURVA PREVISION'!$A$1:$KZ$3000,$C48,11+3*MIN(AD$3,$D$2-1)))))</f>
        <v/>
      </c>
      <c r="AE48" s="125">
        <f>IF(OR($C48="",$B$2="",$D$2=0),0,IF(AE$3&lt;0,0,N(INDEX('CURVA PREVISION'!$A$1:$KZ$3000,$C48,11+3*MIN(AE$3,$D$2-1)))))</f>
        <v/>
      </c>
      <c r="AF48" s="125">
        <f>IF(OR($C48="",$B$2="",$D$2=0),0,IF(AF$3&lt;0,0,N(INDEX('CURVA PREVISION'!$A$1:$KZ$3000,$C48,11+3*MIN(AF$3,$D$2-1)))))</f>
        <v/>
      </c>
      <c r="AG48" s="125">
        <f>IF(OR($C48="",$B$2="",$D$2=0),0,IF(AG$3&lt;0,0,N(INDEX('CURVA PREVISION'!$A$1:$KZ$3000,$C48,11+3*MIN(AG$3,$D$2-1)))))</f>
        <v/>
      </c>
      <c r="AH48" s="125">
        <f>IF(OR($C48="",$B$2="",$D$2=0),0,IF(AH$3&lt;0,0,N(INDEX('CURVA PREVISION'!$A$1:$KZ$3000,$C48,11+3*MIN(AH$3,$D$2-1)))))</f>
        <v/>
      </c>
      <c r="AI48" s="125">
        <f>IF(OR($C48="",$B$2="",$D$2=0),0,IF(AI$3&lt;0,0,N(INDEX('CURVA PREVISION'!$A$1:$KZ$3000,$C48,11+3*MIN(AI$3,$D$2-1)))))</f>
        <v/>
      </c>
      <c r="AJ48" s="125">
        <f>IF(OR($C48="",$B$2="",$D$2=0),0,IF(AJ$3&lt;0,0,N(INDEX('CURVA PREVISION'!$A$1:$KZ$3000,$C48,11+3*MIN(AJ$3,$D$2-1)))))</f>
        <v/>
      </c>
      <c r="AK48" s="125">
        <f>IF(OR($C48="",$B$2="",$D$2=0),0,IF(AK$3&lt;0,0,N(INDEX('CURVA PREVISION'!$A$1:$KZ$3000,$C48,11+3*MIN(AK$3,$D$2-1)))))</f>
        <v/>
      </c>
      <c r="AL48" s="125">
        <f>IF(OR($C48="",$B$2="",$D$2=0),0,IF(AL$3&lt;0,0,N(INDEX('CURVA PREVISION'!$A$1:$KZ$3000,$C48,11+3*MIN(AL$3,$D$2-1)))))</f>
        <v/>
      </c>
      <c r="AM48" s="125">
        <f>IF(OR($C48="",$B$2="",$D$2=0),0,IF(AM$3&lt;0,0,N(INDEX('CURVA PREVISION'!$A$1:$KZ$3000,$C48,11+3*MIN(AM$3,$D$2-1)))))</f>
        <v/>
      </c>
      <c r="AN48" s="125">
        <f>IF(OR($C48="",$B$2="",$D$2=0),0,IF(AN$3&lt;0,0,N(INDEX('CURVA PREVISION'!$A$1:$KZ$3000,$C48,11+3*MIN(AN$3,$D$2-1)))))</f>
        <v/>
      </c>
      <c r="AO48" s="125">
        <f>IF(OR($C48="",$B$2="",$D$2=0),0,IF(AO$3&lt;0,0,N(INDEX('CURVA PREVISION'!$A$1:$KZ$3000,$C48,11+3*MIN(AO$3,$D$2-1)))))</f>
        <v/>
      </c>
      <c r="AP48" s="125">
        <f>IF(OR($C48="",$B$2="",$D$2=0),0,IF(AP$3&lt;0,0,N(INDEX('CURVA PREVISION'!$A$1:$KZ$3000,$C48,11+3*MIN(AP$3,$D$2-1)))))</f>
        <v/>
      </c>
      <c r="AQ48" s="125">
        <f>IF(OR($C48="",$B$2="",$D$2=0),0,IF(AQ$3&lt;0,0,N(INDEX('CURVA PREVISION'!$A$1:$KZ$3000,$C48,11+3*MIN(AQ$3,$D$2-1)))))</f>
        <v/>
      </c>
      <c r="AR48" s="125">
        <f>IF(OR($C48="",$B$2="",$D$2=0),0,IF(AR$3&lt;0,0,N(INDEX('CURVA PREVISION'!$A$1:$KZ$3000,$C48,11+3*MIN(AR$3,$D$2-1)))))</f>
        <v/>
      </c>
      <c r="AS48" s="125">
        <f>IF(OR($C48="",$B$2="",$D$2=0),0,IF(AS$3&lt;0,0,N(INDEX('CURVA PREVISION'!$A$1:$KZ$3000,$C48,11+3*MIN(AS$3,$D$2-1)))))</f>
        <v/>
      </c>
      <c r="AT48" s="125">
        <f>IF(OR($C48="",$B$2="",$D$2=0),0,IF(AT$3&lt;0,0,N(INDEX('CURVA PREVISION'!$A$1:$KZ$3000,$C48,11+3*MIN(AT$3,$D$2-1)))))</f>
        <v/>
      </c>
      <c r="AU48" s="125">
        <f>IF(OR($C48="",$B$2="",$D$2=0),0,IF(AU$3&lt;0,0,N(INDEX('CURVA PREVISION'!$A$1:$KZ$3000,$C48,11+3*MIN(AU$3,$D$2-1)))))</f>
        <v/>
      </c>
      <c r="AV48" s="125">
        <f>IF(OR($C48="",$B$2="",$D$2=0),0,IF(AV$3&lt;0,0,N(INDEX('CURVA PREVISION'!$A$1:$KZ$3000,$C48,11+3*MIN(AV$3,$D$2-1)))))</f>
        <v/>
      </c>
      <c r="AW48" s="125">
        <f>IF(OR($C48="",$B$2="",$D$2=0),0,IF(AW$3&lt;0,0,N(INDEX('CURVA PREVISION'!$A$1:$KZ$3000,$C48,11+3*MIN(AW$3,$D$2-1)))))</f>
        <v/>
      </c>
      <c r="AX48" s="125">
        <f>IF(OR($C48="",$B$2="",$D$2=0),0,IF(AX$3&lt;0,0,N(INDEX('CURVA PREVISION'!$A$1:$KZ$3000,$C48,11+3*MIN(AX$3,$D$2-1)))))</f>
        <v/>
      </c>
      <c r="AY48" s="125">
        <f>IF(OR($C48="",$B$2="",$D$2=0),0,IF(AY$3&lt;0,0,N(INDEX('CURVA PREVISION'!$A$1:$KZ$3000,$C48,11+3*MIN(AY$3,$D$2-1)))))</f>
        <v/>
      </c>
      <c r="AZ48" s="125">
        <f>IF(OR($C48="",$B$2="",$D$2=0),0,IF(AZ$3&lt;0,0,N(INDEX('CURVA PREVISION'!$A$1:$KZ$3000,$C48,11+3*MIN(AZ$3,$D$2-1)))))</f>
        <v/>
      </c>
      <c r="BA48" s="125">
        <f>IF(OR($C48="",$B$2="",$D$2=0),0,IF(BA$3&lt;0,0,N(INDEX('CURVA PREVISION'!$A$1:$KZ$3000,$C48,11+3*MIN(BA$3,$D$2-1)))))</f>
        <v/>
      </c>
      <c r="BB48" s="125">
        <f>IF(OR($C48="",$B$2="",$D$2=0),0,IF(BB$3&lt;0,0,N(INDEX('CURVA PREVISION'!$A$1:$KZ$3000,$C48,11+3*MIN(BB$3,$D$2-1)))))</f>
        <v/>
      </c>
      <c r="BC48" s="125">
        <f>IF(OR($C48="",$B$2="",$D$2=0),0,IF(BC$3&lt;0,0,N(INDEX('CURVA PREVISION'!$A$1:$KZ$3000,$C48,11+3*MIN(BC$3,$D$2-1)))))</f>
        <v/>
      </c>
      <c r="BD48" s="125">
        <f>IF(OR($C48="",$B$2="",$D$2=0),0,IF(BD$3&lt;0,0,N(INDEX('CURVA PREVISION'!$A$1:$KZ$3000,$C48,11+3*MIN(BD$3,$D$2-1)))))</f>
        <v/>
      </c>
      <c r="BE48" s="125">
        <f>IF(OR($C48="",$B$2="",$D$2=0),0,IF(BE$3&lt;0,0,N(INDEX('CURVA PREVISION'!$A$1:$KZ$3000,$C48,11+3*MIN(BE$3,$D$2-1)))))</f>
        <v/>
      </c>
      <c r="BF48" s="125">
        <f>IF(OR($C48="",$B$2="",$D$2=0),0,IF(BF$3&lt;0,0,N(INDEX('CURVA PREVISION'!$A$1:$KZ$3000,$C48,11+3*MIN(BF$3,$D$2-1)))))</f>
        <v/>
      </c>
      <c r="BG48" s="125">
        <f>IF(OR($C48="",$B$2="",$D$2=0),0,IF(BG$3&lt;0,0,N(INDEX('CURVA PREVISION'!$A$1:$KZ$3000,$C48,11+3*MIN(BG$3,$D$2-1)))))</f>
        <v/>
      </c>
      <c r="BH48" s="125">
        <f>IF(OR($C48="",$B$2="",$D$2=0),0,IF(BH$3&lt;0,0,N(INDEX('CURVA PREVISION'!$A$1:$KZ$3000,$C48,11+3*MIN(BH$3,$D$2-1)))))</f>
        <v/>
      </c>
      <c r="BI48" s="125">
        <f>IF(OR($C48="",$B$2="",$D$2=0),0,IF(BI$3&lt;0,0,N(INDEX('CURVA PREVISION'!$A$1:$KZ$3000,$C48,11+3*MIN(BI$3,$D$2-1)))))</f>
        <v/>
      </c>
      <c r="BJ48" s="125">
        <f>IF(OR($C48="",$B$2="",$D$2=0),0,IF(BJ$3&lt;0,0,N(INDEX('CURVA PREVISION'!$A$1:$KZ$3000,$C48,11+3*MIN(BJ$3,$D$2-1)))))</f>
        <v/>
      </c>
      <c r="BK48" s="125">
        <f>IF(OR($C48="",$B$2="",$D$2=0),0,IF(BK$3&lt;0,0,N(INDEX('CURVA PREVISION'!$A$1:$KZ$3000,$C48,11+3*MIN(BK$3,$D$2-1)))))</f>
        <v/>
      </c>
      <c r="BL48" s="125">
        <f>IF(OR($C48="",$B$2="",$D$2=0),0,IF(BL$3&lt;0,0,N(INDEX('CURVA PREVISION'!$A$1:$KZ$3000,$C48,11+3*MIN(BL$3,$D$2-1)))))</f>
        <v/>
      </c>
      <c r="BM48" s="125">
        <f>IF(OR($C48="",$B$2="",$D$2=0),0,IF(BM$3&lt;0,0,N(INDEX('CURVA PREVISION'!$A$1:$KZ$3000,$C48,11+3*MIN(BM$3,$D$2-1)))))</f>
        <v/>
      </c>
      <c r="BN48" s="125">
        <f>IF(OR($C48="",$B$2="",$D$2=0),0,IF(BN$3&lt;0,0,N(INDEX('CURVA PREVISION'!$A$1:$KZ$3000,$C48,11+3*MIN(BN$3,$D$2-1)))))</f>
        <v/>
      </c>
      <c r="BO48" s="125">
        <f>IF(OR($C48="",$B$2="",$D$2=0),0,IF(BO$3&lt;0,0,N(INDEX('CURVA PREVISION'!$A$1:$KZ$3000,$C48,11+3*MIN(BO$3,$D$2-1)))))</f>
        <v/>
      </c>
      <c r="BP48" s="125">
        <f>IF(OR($C48="",$B$2="",$D$2=0),0,IF(BP$3&lt;0,0,N(INDEX('CURVA PREVISION'!$A$1:$KZ$3000,$C48,11+3*MIN(BP$3,$D$2-1)))))</f>
        <v/>
      </c>
      <c r="BQ48" s="125">
        <f>IF(OR($C48="",$B$2="",$D$2=0),0,IF(BQ$3&lt;0,0,N(INDEX('CURVA PREVISION'!$A$1:$KZ$3000,$C48,11+3*MIN(BQ$3,$D$2-1)))))</f>
        <v/>
      </c>
      <c r="BR48" s="125">
        <f>IF(OR($C48="",$B$2="",$D$2=0),0,IF(BR$3&lt;0,0,N(INDEX('CURVA PREVISION'!$A$1:$KZ$3000,$C48,11+3*MIN(BR$3,$D$2-1)))))</f>
        <v/>
      </c>
      <c r="BS48" s="125">
        <f>IF(OR($C48="",$B$2="",$D$2=0),0,IF(BS$3&lt;0,0,N(INDEX('CURVA PREVISION'!$A$1:$KZ$3000,$C48,11+3*MIN(BS$3,$D$2-1)))))</f>
        <v/>
      </c>
      <c r="BT48" s="125">
        <f>IF(OR($C48="",$B$2="",$D$2=0),0,IF(BT$3&lt;0,0,N(INDEX('CURVA PREVISION'!$A$1:$KZ$3000,$C48,11+3*MIN(BT$3,$D$2-1)))))</f>
        <v/>
      </c>
      <c r="BU48" s="125">
        <f>IF(OR($C48="",$B$2="",$D$2=0),0,IF(BU$3&lt;0,0,N(INDEX('CURVA PREVISION'!$A$1:$KZ$3000,$C48,11+3*MIN(BU$3,$D$2-1)))))</f>
        <v/>
      </c>
      <c r="BV48" s="125">
        <f>IF(OR($C48="",$B$2="",$D$2=0),0,IF(BV$3&lt;0,0,N(INDEX('CURVA PREVISION'!$A$1:$KZ$3000,$C48,11+3*MIN(BV$3,$D$2-1)))))</f>
        <v/>
      </c>
      <c r="BW48" s="125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5">
        <f>IF(OR($C49="",$B$2="",$D$2=0),0,IF(D$3&lt;0,0,N(INDEX('CURVA PREVISION'!$A$1:$KZ$3000,$C49,11+3*MIN(D$3,$D$2-1)))))</f>
        <v/>
      </c>
      <c r="E49" s="125">
        <f>IF(OR($C49="",$B$2="",$D$2=0),0,IF(E$3&lt;0,0,N(INDEX('CURVA PREVISION'!$A$1:$KZ$3000,$C49,11+3*MIN(E$3,$D$2-1)))))</f>
        <v/>
      </c>
      <c r="F49" s="125">
        <f>IF(OR($C49="",$B$2="",$D$2=0),0,IF(F$3&lt;0,0,N(INDEX('CURVA PREVISION'!$A$1:$KZ$3000,$C49,11+3*MIN(F$3,$D$2-1)))))</f>
        <v/>
      </c>
      <c r="G49" s="125">
        <f>IF(OR($C49="",$B$2="",$D$2=0),0,IF(G$3&lt;0,0,N(INDEX('CURVA PREVISION'!$A$1:$KZ$3000,$C49,11+3*MIN(G$3,$D$2-1)))))</f>
        <v/>
      </c>
      <c r="H49" s="125">
        <f>IF(OR($C49="",$B$2="",$D$2=0),0,IF(H$3&lt;0,0,N(INDEX('CURVA PREVISION'!$A$1:$KZ$3000,$C49,11+3*MIN(H$3,$D$2-1)))))</f>
        <v/>
      </c>
      <c r="I49" s="125">
        <f>IF(OR($C49="",$B$2="",$D$2=0),0,IF(I$3&lt;0,0,N(INDEX('CURVA PREVISION'!$A$1:$KZ$3000,$C49,11+3*MIN(I$3,$D$2-1)))))</f>
        <v/>
      </c>
      <c r="J49" s="125">
        <f>IF(OR($C49="",$B$2="",$D$2=0),0,IF(J$3&lt;0,0,N(INDEX('CURVA PREVISION'!$A$1:$KZ$3000,$C49,11+3*MIN(J$3,$D$2-1)))))</f>
        <v/>
      </c>
      <c r="K49" s="125">
        <f>IF(OR($C49="",$B$2="",$D$2=0),0,IF(K$3&lt;0,0,N(INDEX('CURVA PREVISION'!$A$1:$KZ$3000,$C49,11+3*MIN(K$3,$D$2-1)))))</f>
        <v/>
      </c>
      <c r="L49" s="125">
        <f>IF(OR($C49="",$B$2="",$D$2=0),0,IF(L$3&lt;0,0,N(INDEX('CURVA PREVISION'!$A$1:$KZ$3000,$C49,11+3*MIN(L$3,$D$2-1)))))</f>
        <v/>
      </c>
      <c r="M49" s="125">
        <f>IF(OR($C49="",$B$2="",$D$2=0),0,IF(M$3&lt;0,0,N(INDEX('CURVA PREVISION'!$A$1:$KZ$3000,$C49,11+3*MIN(M$3,$D$2-1)))))</f>
        <v/>
      </c>
      <c r="N49" s="125">
        <f>IF(OR($C49="",$B$2="",$D$2=0),0,IF(N$3&lt;0,0,N(INDEX('CURVA PREVISION'!$A$1:$KZ$3000,$C49,11+3*MIN(N$3,$D$2-1)))))</f>
        <v/>
      </c>
      <c r="O49" s="125">
        <f>IF(OR($C49="",$B$2="",$D$2=0),0,IF(O$3&lt;0,0,N(INDEX('CURVA PREVISION'!$A$1:$KZ$3000,$C49,11+3*MIN(O$3,$D$2-1)))))</f>
        <v/>
      </c>
      <c r="P49" s="125">
        <f>IF(OR($C49="",$B$2="",$D$2=0),0,IF(P$3&lt;0,0,N(INDEX('CURVA PREVISION'!$A$1:$KZ$3000,$C49,11+3*MIN(P$3,$D$2-1)))))</f>
        <v/>
      </c>
      <c r="Q49" s="125">
        <f>IF(OR($C49="",$B$2="",$D$2=0),0,IF(Q$3&lt;0,0,N(INDEX('CURVA PREVISION'!$A$1:$KZ$3000,$C49,11+3*MIN(Q$3,$D$2-1)))))</f>
        <v/>
      </c>
      <c r="R49" s="125">
        <f>IF(OR($C49="",$B$2="",$D$2=0),0,IF(R$3&lt;0,0,N(INDEX('CURVA PREVISION'!$A$1:$KZ$3000,$C49,11+3*MIN(R$3,$D$2-1)))))</f>
        <v/>
      </c>
      <c r="S49" s="125">
        <f>IF(OR($C49="",$B$2="",$D$2=0),0,IF(S$3&lt;0,0,N(INDEX('CURVA PREVISION'!$A$1:$KZ$3000,$C49,11+3*MIN(S$3,$D$2-1)))))</f>
        <v/>
      </c>
      <c r="T49" s="125">
        <f>IF(OR($C49="",$B$2="",$D$2=0),0,IF(T$3&lt;0,0,N(INDEX('CURVA PREVISION'!$A$1:$KZ$3000,$C49,11+3*MIN(T$3,$D$2-1)))))</f>
        <v/>
      </c>
      <c r="U49" s="125">
        <f>IF(OR($C49="",$B$2="",$D$2=0),0,IF(U$3&lt;0,0,N(INDEX('CURVA PREVISION'!$A$1:$KZ$3000,$C49,11+3*MIN(U$3,$D$2-1)))))</f>
        <v/>
      </c>
      <c r="V49" s="125">
        <f>IF(OR($C49="",$B$2="",$D$2=0),0,IF(V$3&lt;0,0,N(INDEX('CURVA PREVISION'!$A$1:$KZ$3000,$C49,11+3*MIN(V$3,$D$2-1)))))</f>
        <v/>
      </c>
      <c r="W49" s="125">
        <f>IF(OR($C49="",$B$2="",$D$2=0),0,IF(W$3&lt;0,0,N(INDEX('CURVA PREVISION'!$A$1:$KZ$3000,$C49,11+3*MIN(W$3,$D$2-1)))))</f>
        <v/>
      </c>
      <c r="X49" s="125">
        <f>IF(OR($C49="",$B$2="",$D$2=0),0,IF(X$3&lt;0,0,N(INDEX('CURVA PREVISION'!$A$1:$KZ$3000,$C49,11+3*MIN(X$3,$D$2-1)))))</f>
        <v/>
      </c>
      <c r="Y49" s="125">
        <f>IF(OR($C49="",$B$2="",$D$2=0),0,IF(Y$3&lt;0,0,N(INDEX('CURVA PREVISION'!$A$1:$KZ$3000,$C49,11+3*MIN(Y$3,$D$2-1)))))</f>
        <v/>
      </c>
      <c r="Z49" s="125">
        <f>IF(OR($C49="",$B$2="",$D$2=0),0,IF(Z$3&lt;0,0,N(INDEX('CURVA PREVISION'!$A$1:$KZ$3000,$C49,11+3*MIN(Z$3,$D$2-1)))))</f>
        <v/>
      </c>
      <c r="AA49" s="125">
        <f>IF(OR($C49="",$B$2="",$D$2=0),0,IF(AA$3&lt;0,0,N(INDEX('CURVA PREVISION'!$A$1:$KZ$3000,$C49,11+3*MIN(AA$3,$D$2-1)))))</f>
        <v/>
      </c>
      <c r="AB49" s="125">
        <f>IF(OR($C49="",$B$2="",$D$2=0),0,IF(AB$3&lt;0,0,N(INDEX('CURVA PREVISION'!$A$1:$KZ$3000,$C49,11+3*MIN(AB$3,$D$2-1)))))</f>
        <v/>
      </c>
      <c r="AC49" s="125">
        <f>IF(OR($C49="",$B$2="",$D$2=0),0,IF(AC$3&lt;0,0,N(INDEX('CURVA PREVISION'!$A$1:$KZ$3000,$C49,11+3*MIN(AC$3,$D$2-1)))))</f>
        <v/>
      </c>
      <c r="AD49" s="125">
        <f>IF(OR($C49="",$B$2="",$D$2=0),0,IF(AD$3&lt;0,0,N(INDEX('CURVA PREVISION'!$A$1:$KZ$3000,$C49,11+3*MIN(AD$3,$D$2-1)))))</f>
        <v/>
      </c>
      <c r="AE49" s="125">
        <f>IF(OR($C49="",$B$2="",$D$2=0),0,IF(AE$3&lt;0,0,N(INDEX('CURVA PREVISION'!$A$1:$KZ$3000,$C49,11+3*MIN(AE$3,$D$2-1)))))</f>
        <v/>
      </c>
      <c r="AF49" s="125">
        <f>IF(OR($C49="",$B$2="",$D$2=0),0,IF(AF$3&lt;0,0,N(INDEX('CURVA PREVISION'!$A$1:$KZ$3000,$C49,11+3*MIN(AF$3,$D$2-1)))))</f>
        <v/>
      </c>
      <c r="AG49" s="125">
        <f>IF(OR($C49="",$B$2="",$D$2=0),0,IF(AG$3&lt;0,0,N(INDEX('CURVA PREVISION'!$A$1:$KZ$3000,$C49,11+3*MIN(AG$3,$D$2-1)))))</f>
        <v/>
      </c>
      <c r="AH49" s="125">
        <f>IF(OR($C49="",$B$2="",$D$2=0),0,IF(AH$3&lt;0,0,N(INDEX('CURVA PREVISION'!$A$1:$KZ$3000,$C49,11+3*MIN(AH$3,$D$2-1)))))</f>
        <v/>
      </c>
      <c r="AI49" s="125">
        <f>IF(OR($C49="",$B$2="",$D$2=0),0,IF(AI$3&lt;0,0,N(INDEX('CURVA PREVISION'!$A$1:$KZ$3000,$C49,11+3*MIN(AI$3,$D$2-1)))))</f>
        <v/>
      </c>
      <c r="AJ49" s="125">
        <f>IF(OR($C49="",$B$2="",$D$2=0),0,IF(AJ$3&lt;0,0,N(INDEX('CURVA PREVISION'!$A$1:$KZ$3000,$C49,11+3*MIN(AJ$3,$D$2-1)))))</f>
        <v/>
      </c>
      <c r="AK49" s="125">
        <f>IF(OR($C49="",$B$2="",$D$2=0),0,IF(AK$3&lt;0,0,N(INDEX('CURVA PREVISION'!$A$1:$KZ$3000,$C49,11+3*MIN(AK$3,$D$2-1)))))</f>
        <v/>
      </c>
      <c r="AL49" s="125">
        <f>IF(OR($C49="",$B$2="",$D$2=0),0,IF(AL$3&lt;0,0,N(INDEX('CURVA PREVISION'!$A$1:$KZ$3000,$C49,11+3*MIN(AL$3,$D$2-1)))))</f>
        <v/>
      </c>
      <c r="AM49" s="125">
        <f>IF(OR($C49="",$B$2="",$D$2=0),0,IF(AM$3&lt;0,0,N(INDEX('CURVA PREVISION'!$A$1:$KZ$3000,$C49,11+3*MIN(AM$3,$D$2-1)))))</f>
        <v/>
      </c>
      <c r="AN49" s="125">
        <f>IF(OR($C49="",$B$2="",$D$2=0),0,IF(AN$3&lt;0,0,N(INDEX('CURVA PREVISION'!$A$1:$KZ$3000,$C49,11+3*MIN(AN$3,$D$2-1)))))</f>
        <v/>
      </c>
      <c r="AO49" s="125">
        <f>IF(OR($C49="",$B$2="",$D$2=0),0,IF(AO$3&lt;0,0,N(INDEX('CURVA PREVISION'!$A$1:$KZ$3000,$C49,11+3*MIN(AO$3,$D$2-1)))))</f>
        <v/>
      </c>
      <c r="AP49" s="125">
        <f>IF(OR($C49="",$B$2="",$D$2=0),0,IF(AP$3&lt;0,0,N(INDEX('CURVA PREVISION'!$A$1:$KZ$3000,$C49,11+3*MIN(AP$3,$D$2-1)))))</f>
        <v/>
      </c>
      <c r="AQ49" s="125">
        <f>IF(OR($C49="",$B$2="",$D$2=0),0,IF(AQ$3&lt;0,0,N(INDEX('CURVA PREVISION'!$A$1:$KZ$3000,$C49,11+3*MIN(AQ$3,$D$2-1)))))</f>
        <v/>
      </c>
      <c r="AR49" s="125">
        <f>IF(OR($C49="",$B$2="",$D$2=0),0,IF(AR$3&lt;0,0,N(INDEX('CURVA PREVISION'!$A$1:$KZ$3000,$C49,11+3*MIN(AR$3,$D$2-1)))))</f>
        <v/>
      </c>
      <c r="AS49" s="125">
        <f>IF(OR($C49="",$B$2="",$D$2=0),0,IF(AS$3&lt;0,0,N(INDEX('CURVA PREVISION'!$A$1:$KZ$3000,$C49,11+3*MIN(AS$3,$D$2-1)))))</f>
        <v/>
      </c>
      <c r="AT49" s="125">
        <f>IF(OR($C49="",$B$2="",$D$2=0),0,IF(AT$3&lt;0,0,N(INDEX('CURVA PREVISION'!$A$1:$KZ$3000,$C49,11+3*MIN(AT$3,$D$2-1)))))</f>
        <v/>
      </c>
      <c r="AU49" s="125">
        <f>IF(OR($C49="",$B$2="",$D$2=0),0,IF(AU$3&lt;0,0,N(INDEX('CURVA PREVISION'!$A$1:$KZ$3000,$C49,11+3*MIN(AU$3,$D$2-1)))))</f>
        <v/>
      </c>
      <c r="AV49" s="125">
        <f>IF(OR($C49="",$B$2="",$D$2=0),0,IF(AV$3&lt;0,0,N(INDEX('CURVA PREVISION'!$A$1:$KZ$3000,$C49,11+3*MIN(AV$3,$D$2-1)))))</f>
        <v/>
      </c>
      <c r="AW49" s="125">
        <f>IF(OR($C49="",$B$2="",$D$2=0),0,IF(AW$3&lt;0,0,N(INDEX('CURVA PREVISION'!$A$1:$KZ$3000,$C49,11+3*MIN(AW$3,$D$2-1)))))</f>
        <v/>
      </c>
      <c r="AX49" s="125">
        <f>IF(OR($C49="",$B$2="",$D$2=0),0,IF(AX$3&lt;0,0,N(INDEX('CURVA PREVISION'!$A$1:$KZ$3000,$C49,11+3*MIN(AX$3,$D$2-1)))))</f>
        <v/>
      </c>
      <c r="AY49" s="125">
        <f>IF(OR($C49="",$B$2="",$D$2=0),0,IF(AY$3&lt;0,0,N(INDEX('CURVA PREVISION'!$A$1:$KZ$3000,$C49,11+3*MIN(AY$3,$D$2-1)))))</f>
        <v/>
      </c>
      <c r="AZ49" s="125">
        <f>IF(OR($C49="",$B$2="",$D$2=0),0,IF(AZ$3&lt;0,0,N(INDEX('CURVA PREVISION'!$A$1:$KZ$3000,$C49,11+3*MIN(AZ$3,$D$2-1)))))</f>
        <v/>
      </c>
      <c r="BA49" s="125">
        <f>IF(OR($C49="",$B$2="",$D$2=0),0,IF(BA$3&lt;0,0,N(INDEX('CURVA PREVISION'!$A$1:$KZ$3000,$C49,11+3*MIN(BA$3,$D$2-1)))))</f>
        <v/>
      </c>
      <c r="BB49" s="125">
        <f>IF(OR($C49="",$B$2="",$D$2=0),0,IF(BB$3&lt;0,0,N(INDEX('CURVA PREVISION'!$A$1:$KZ$3000,$C49,11+3*MIN(BB$3,$D$2-1)))))</f>
        <v/>
      </c>
      <c r="BC49" s="125">
        <f>IF(OR($C49="",$B$2="",$D$2=0),0,IF(BC$3&lt;0,0,N(INDEX('CURVA PREVISION'!$A$1:$KZ$3000,$C49,11+3*MIN(BC$3,$D$2-1)))))</f>
        <v/>
      </c>
      <c r="BD49" s="125">
        <f>IF(OR($C49="",$B$2="",$D$2=0),0,IF(BD$3&lt;0,0,N(INDEX('CURVA PREVISION'!$A$1:$KZ$3000,$C49,11+3*MIN(BD$3,$D$2-1)))))</f>
        <v/>
      </c>
      <c r="BE49" s="125">
        <f>IF(OR($C49="",$B$2="",$D$2=0),0,IF(BE$3&lt;0,0,N(INDEX('CURVA PREVISION'!$A$1:$KZ$3000,$C49,11+3*MIN(BE$3,$D$2-1)))))</f>
        <v/>
      </c>
      <c r="BF49" s="125">
        <f>IF(OR($C49="",$B$2="",$D$2=0),0,IF(BF$3&lt;0,0,N(INDEX('CURVA PREVISION'!$A$1:$KZ$3000,$C49,11+3*MIN(BF$3,$D$2-1)))))</f>
        <v/>
      </c>
      <c r="BG49" s="125">
        <f>IF(OR($C49="",$B$2="",$D$2=0),0,IF(BG$3&lt;0,0,N(INDEX('CURVA PREVISION'!$A$1:$KZ$3000,$C49,11+3*MIN(BG$3,$D$2-1)))))</f>
        <v/>
      </c>
      <c r="BH49" s="125">
        <f>IF(OR($C49="",$B$2="",$D$2=0),0,IF(BH$3&lt;0,0,N(INDEX('CURVA PREVISION'!$A$1:$KZ$3000,$C49,11+3*MIN(BH$3,$D$2-1)))))</f>
        <v/>
      </c>
      <c r="BI49" s="125">
        <f>IF(OR($C49="",$B$2="",$D$2=0),0,IF(BI$3&lt;0,0,N(INDEX('CURVA PREVISION'!$A$1:$KZ$3000,$C49,11+3*MIN(BI$3,$D$2-1)))))</f>
        <v/>
      </c>
      <c r="BJ49" s="125">
        <f>IF(OR($C49="",$B$2="",$D$2=0),0,IF(BJ$3&lt;0,0,N(INDEX('CURVA PREVISION'!$A$1:$KZ$3000,$C49,11+3*MIN(BJ$3,$D$2-1)))))</f>
        <v/>
      </c>
      <c r="BK49" s="125">
        <f>IF(OR($C49="",$B$2="",$D$2=0),0,IF(BK$3&lt;0,0,N(INDEX('CURVA PREVISION'!$A$1:$KZ$3000,$C49,11+3*MIN(BK$3,$D$2-1)))))</f>
        <v/>
      </c>
      <c r="BL49" s="125">
        <f>IF(OR($C49="",$B$2="",$D$2=0),0,IF(BL$3&lt;0,0,N(INDEX('CURVA PREVISION'!$A$1:$KZ$3000,$C49,11+3*MIN(BL$3,$D$2-1)))))</f>
        <v/>
      </c>
      <c r="BM49" s="125">
        <f>IF(OR($C49="",$B$2="",$D$2=0),0,IF(BM$3&lt;0,0,N(INDEX('CURVA PREVISION'!$A$1:$KZ$3000,$C49,11+3*MIN(BM$3,$D$2-1)))))</f>
        <v/>
      </c>
      <c r="BN49" s="125">
        <f>IF(OR($C49="",$B$2="",$D$2=0),0,IF(BN$3&lt;0,0,N(INDEX('CURVA PREVISION'!$A$1:$KZ$3000,$C49,11+3*MIN(BN$3,$D$2-1)))))</f>
        <v/>
      </c>
      <c r="BO49" s="125">
        <f>IF(OR($C49="",$B$2="",$D$2=0),0,IF(BO$3&lt;0,0,N(INDEX('CURVA PREVISION'!$A$1:$KZ$3000,$C49,11+3*MIN(BO$3,$D$2-1)))))</f>
        <v/>
      </c>
      <c r="BP49" s="125">
        <f>IF(OR($C49="",$B$2="",$D$2=0),0,IF(BP$3&lt;0,0,N(INDEX('CURVA PREVISION'!$A$1:$KZ$3000,$C49,11+3*MIN(BP$3,$D$2-1)))))</f>
        <v/>
      </c>
      <c r="BQ49" s="125">
        <f>IF(OR($C49="",$B$2="",$D$2=0),0,IF(BQ$3&lt;0,0,N(INDEX('CURVA PREVISION'!$A$1:$KZ$3000,$C49,11+3*MIN(BQ$3,$D$2-1)))))</f>
        <v/>
      </c>
      <c r="BR49" s="125">
        <f>IF(OR($C49="",$B$2="",$D$2=0),0,IF(BR$3&lt;0,0,N(INDEX('CURVA PREVISION'!$A$1:$KZ$3000,$C49,11+3*MIN(BR$3,$D$2-1)))))</f>
        <v/>
      </c>
      <c r="BS49" s="125">
        <f>IF(OR($C49="",$B$2="",$D$2=0),0,IF(BS$3&lt;0,0,N(INDEX('CURVA PREVISION'!$A$1:$KZ$3000,$C49,11+3*MIN(BS$3,$D$2-1)))))</f>
        <v/>
      </c>
      <c r="BT49" s="125">
        <f>IF(OR($C49="",$B$2="",$D$2=0),0,IF(BT$3&lt;0,0,N(INDEX('CURVA PREVISION'!$A$1:$KZ$3000,$C49,11+3*MIN(BT$3,$D$2-1)))))</f>
        <v/>
      </c>
      <c r="BU49" s="125">
        <f>IF(OR($C49="",$B$2="",$D$2=0),0,IF(BU$3&lt;0,0,N(INDEX('CURVA PREVISION'!$A$1:$KZ$3000,$C49,11+3*MIN(BU$3,$D$2-1)))))</f>
        <v/>
      </c>
      <c r="BV49" s="125">
        <f>IF(OR($C49="",$B$2="",$D$2=0),0,IF(BV$3&lt;0,0,N(INDEX('CURVA PREVISION'!$A$1:$KZ$3000,$C49,11+3*MIN(BV$3,$D$2-1)))))</f>
        <v/>
      </c>
      <c r="BW49" s="125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5">
        <f>IF(OR($C50="",$B$2="",$D$2=0),0,IF(D$3&lt;0,0,N(INDEX('CURVA PREVISION'!$A$1:$KZ$3000,$C50,11+3*MIN(D$3,$D$2-1)))))</f>
        <v/>
      </c>
      <c r="E50" s="125">
        <f>IF(OR($C50="",$B$2="",$D$2=0),0,IF(E$3&lt;0,0,N(INDEX('CURVA PREVISION'!$A$1:$KZ$3000,$C50,11+3*MIN(E$3,$D$2-1)))))</f>
        <v/>
      </c>
      <c r="F50" s="125">
        <f>IF(OR($C50="",$B$2="",$D$2=0),0,IF(F$3&lt;0,0,N(INDEX('CURVA PREVISION'!$A$1:$KZ$3000,$C50,11+3*MIN(F$3,$D$2-1)))))</f>
        <v/>
      </c>
      <c r="G50" s="125">
        <f>IF(OR($C50="",$B$2="",$D$2=0),0,IF(G$3&lt;0,0,N(INDEX('CURVA PREVISION'!$A$1:$KZ$3000,$C50,11+3*MIN(G$3,$D$2-1)))))</f>
        <v/>
      </c>
      <c r="H50" s="125">
        <f>IF(OR($C50="",$B$2="",$D$2=0),0,IF(H$3&lt;0,0,N(INDEX('CURVA PREVISION'!$A$1:$KZ$3000,$C50,11+3*MIN(H$3,$D$2-1)))))</f>
        <v/>
      </c>
      <c r="I50" s="125">
        <f>IF(OR($C50="",$B$2="",$D$2=0),0,IF(I$3&lt;0,0,N(INDEX('CURVA PREVISION'!$A$1:$KZ$3000,$C50,11+3*MIN(I$3,$D$2-1)))))</f>
        <v/>
      </c>
      <c r="J50" s="125">
        <f>IF(OR($C50="",$B$2="",$D$2=0),0,IF(J$3&lt;0,0,N(INDEX('CURVA PREVISION'!$A$1:$KZ$3000,$C50,11+3*MIN(J$3,$D$2-1)))))</f>
        <v/>
      </c>
      <c r="K50" s="125">
        <f>IF(OR($C50="",$B$2="",$D$2=0),0,IF(K$3&lt;0,0,N(INDEX('CURVA PREVISION'!$A$1:$KZ$3000,$C50,11+3*MIN(K$3,$D$2-1)))))</f>
        <v/>
      </c>
      <c r="L50" s="125">
        <f>IF(OR($C50="",$B$2="",$D$2=0),0,IF(L$3&lt;0,0,N(INDEX('CURVA PREVISION'!$A$1:$KZ$3000,$C50,11+3*MIN(L$3,$D$2-1)))))</f>
        <v/>
      </c>
      <c r="M50" s="125">
        <f>IF(OR($C50="",$B$2="",$D$2=0),0,IF(M$3&lt;0,0,N(INDEX('CURVA PREVISION'!$A$1:$KZ$3000,$C50,11+3*MIN(M$3,$D$2-1)))))</f>
        <v/>
      </c>
      <c r="N50" s="125">
        <f>IF(OR($C50="",$B$2="",$D$2=0),0,IF(N$3&lt;0,0,N(INDEX('CURVA PREVISION'!$A$1:$KZ$3000,$C50,11+3*MIN(N$3,$D$2-1)))))</f>
        <v/>
      </c>
      <c r="O50" s="125">
        <f>IF(OR($C50="",$B$2="",$D$2=0),0,IF(O$3&lt;0,0,N(INDEX('CURVA PREVISION'!$A$1:$KZ$3000,$C50,11+3*MIN(O$3,$D$2-1)))))</f>
        <v/>
      </c>
      <c r="P50" s="125">
        <f>IF(OR($C50="",$B$2="",$D$2=0),0,IF(P$3&lt;0,0,N(INDEX('CURVA PREVISION'!$A$1:$KZ$3000,$C50,11+3*MIN(P$3,$D$2-1)))))</f>
        <v/>
      </c>
      <c r="Q50" s="125">
        <f>IF(OR($C50="",$B$2="",$D$2=0),0,IF(Q$3&lt;0,0,N(INDEX('CURVA PREVISION'!$A$1:$KZ$3000,$C50,11+3*MIN(Q$3,$D$2-1)))))</f>
        <v/>
      </c>
      <c r="R50" s="125">
        <f>IF(OR($C50="",$B$2="",$D$2=0),0,IF(R$3&lt;0,0,N(INDEX('CURVA PREVISION'!$A$1:$KZ$3000,$C50,11+3*MIN(R$3,$D$2-1)))))</f>
        <v/>
      </c>
      <c r="S50" s="125">
        <f>IF(OR($C50="",$B$2="",$D$2=0),0,IF(S$3&lt;0,0,N(INDEX('CURVA PREVISION'!$A$1:$KZ$3000,$C50,11+3*MIN(S$3,$D$2-1)))))</f>
        <v/>
      </c>
      <c r="T50" s="125">
        <f>IF(OR($C50="",$B$2="",$D$2=0),0,IF(T$3&lt;0,0,N(INDEX('CURVA PREVISION'!$A$1:$KZ$3000,$C50,11+3*MIN(T$3,$D$2-1)))))</f>
        <v/>
      </c>
      <c r="U50" s="125">
        <f>IF(OR($C50="",$B$2="",$D$2=0),0,IF(U$3&lt;0,0,N(INDEX('CURVA PREVISION'!$A$1:$KZ$3000,$C50,11+3*MIN(U$3,$D$2-1)))))</f>
        <v/>
      </c>
      <c r="V50" s="125">
        <f>IF(OR($C50="",$B$2="",$D$2=0),0,IF(V$3&lt;0,0,N(INDEX('CURVA PREVISION'!$A$1:$KZ$3000,$C50,11+3*MIN(V$3,$D$2-1)))))</f>
        <v/>
      </c>
      <c r="W50" s="125">
        <f>IF(OR($C50="",$B$2="",$D$2=0),0,IF(W$3&lt;0,0,N(INDEX('CURVA PREVISION'!$A$1:$KZ$3000,$C50,11+3*MIN(W$3,$D$2-1)))))</f>
        <v/>
      </c>
      <c r="X50" s="125">
        <f>IF(OR($C50="",$B$2="",$D$2=0),0,IF(X$3&lt;0,0,N(INDEX('CURVA PREVISION'!$A$1:$KZ$3000,$C50,11+3*MIN(X$3,$D$2-1)))))</f>
        <v/>
      </c>
      <c r="Y50" s="125">
        <f>IF(OR($C50="",$B$2="",$D$2=0),0,IF(Y$3&lt;0,0,N(INDEX('CURVA PREVISION'!$A$1:$KZ$3000,$C50,11+3*MIN(Y$3,$D$2-1)))))</f>
        <v/>
      </c>
      <c r="Z50" s="125">
        <f>IF(OR($C50="",$B$2="",$D$2=0),0,IF(Z$3&lt;0,0,N(INDEX('CURVA PREVISION'!$A$1:$KZ$3000,$C50,11+3*MIN(Z$3,$D$2-1)))))</f>
        <v/>
      </c>
      <c r="AA50" s="125">
        <f>IF(OR($C50="",$B$2="",$D$2=0),0,IF(AA$3&lt;0,0,N(INDEX('CURVA PREVISION'!$A$1:$KZ$3000,$C50,11+3*MIN(AA$3,$D$2-1)))))</f>
        <v/>
      </c>
      <c r="AB50" s="125">
        <f>IF(OR($C50="",$B$2="",$D$2=0),0,IF(AB$3&lt;0,0,N(INDEX('CURVA PREVISION'!$A$1:$KZ$3000,$C50,11+3*MIN(AB$3,$D$2-1)))))</f>
        <v/>
      </c>
      <c r="AC50" s="125">
        <f>IF(OR($C50="",$B$2="",$D$2=0),0,IF(AC$3&lt;0,0,N(INDEX('CURVA PREVISION'!$A$1:$KZ$3000,$C50,11+3*MIN(AC$3,$D$2-1)))))</f>
        <v/>
      </c>
      <c r="AD50" s="125">
        <f>IF(OR($C50="",$B$2="",$D$2=0),0,IF(AD$3&lt;0,0,N(INDEX('CURVA PREVISION'!$A$1:$KZ$3000,$C50,11+3*MIN(AD$3,$D$2-1)))))</f>
        <v/>
      </c>
      <c r="AE50" s="125">
        <f>IF(OR($C50="",$B$2="",$D$2=0),0,IF(AE$3&lt;0,0,N(INDEX('CURVA PREVISION'!$A$1:$KZ$3000,$C50,11+3*MIN(AE$3,$D$2-1)))))</f>
        <v/>
      </c>
      <c r="AF50" s="125">
        <f>IF(OR($C50="",$B$2="",$D$2=0),0,IF(AF$3&lt;0,0,N(INDEX('CURVA PREVISION'!$A$1:$KZ$3000,$C50,11+3*MIN(AF$3,$D$2-1)))))</f>
        <v/>
      </c>
      <c r="AG50" s="125">
        <f>IF(OR($C50="",$B$2="",$D$2=0),0,IF(AG$3&lt;0,0,N(INDEX('CURVA PREVISION'!$A$1:$KZ$3000,$C50,11+3*MIN(AG$3,$D$2-1)))))</f>
        <v/>
      </c>
      <c r="AH50" s="125">
        <f>IF(OR($C50="",$B$2="",$D$2=0),0,IF(AH$3&lt;0,0,N(INDEX('CURVA PREVISION'!$A$1:$KZ$3000,$C50,11+3*MIN(AH$3,$D$2-1)))))</f>
        <v/>
      </c>
      <c r="AI50" s="125">
        <f>IF(OR($C50="",$B$2="",$D$2=0),0,IF(AI$3&lt;0,0,N(INDEX('CURVA PREVISION'!$A$1:$KZ$3000,$C50,11+3*MIN(AI$3,$D$2-1)))))</f>
        <v/>
      </c>
      <c r="AJ50" s="125">
        <f>IF(OR($C50="",$B$2="",$D$2=0),0,IF(AJ$3&lt;0,0,N(INDEX('CURVA PREVISION'!$A$1:$KZ$3000,$C50,11+3*MIN(AJ$3,$D$2-1)))))</f>
        <v/>
      </c>
      <c r="AK50" s="125">
        <f>IF(OR($C50="",$B$2="",$D$2=0),0,IF(AK$3&lt;0,0,N(INDEX('CURVA PREVISION'!$A$1:$KZ$3000,$C50,11+3*MIN(AK$3,$D$2-1)))))</f>
        <v/>
      </c>
      <c r="AL50" s="125">
        <f>IF(OR($C50="",$B$2="",$D$2=0),0,IF(AL$3&lt;0,0,N(INDEX('CURVA PREVISION'!$A$1:$KZ$3000,$C50,11+3*MIN(AL$3,$D$2-1)))))</f>
        <v/>
      </c>
      <c r="AM50" s="125">
        <f>IF(OR($C50="",$B$2="",$D$2=0),0,IF(AM$3&lt;0,0,N(INDEX('CURVA PREVISION'!$A$1:$KZ$3000,$C50,11+3*MIN(AM$3,$D$2-1)))))</f>
        <v/>
      </c>
      <c r="AN50" s="125">
        <f>IF(OR($C50="",$B$2="",$D$2=0),0,IF(AN$3&lt;0,0,N(INDEX('CURVA PREVISION'!$A$1:$KZ$3000,$C50,11+3*MIN(AN$3,$D$2-1)))))</f>
        <v/>
      </c>
      <c r="AO50" s="125">
        <f>IF(OR($C50="",$B$2="",$D$2=0),0,IF(AO$3&lt;0,0,N(INDEX('CURVA PREVISION'!$A$1:$KZ$3000,$C50,11+3*MIN(AO$3,$D$2-1)))))</f>
        <v/>
      </c>
      <c r="AP50" s="125">
        <f>IF(OR($C50="",$B$2="",$D$2=0),0,IF(AP$3&lt;0,0,N(INDEX('CURVA PREVISION'!$A$1:$KZ$3000,$C50,11+3*MIN(AP$3,$D$2-1)))))</f>
        <v/>
      </c>
      <c r="AQ50" s="125">
        <f>IF(OR($C50="",$B$2="",$D$2=0),0,IF(AQ$3&lt;0,0,N(INDEX('CURVA PREVISION'!$A$1:$KZ$3000,$C50,11+3*MIN(AQ$3,$D$2-1)))))</f>
        <v/>
      </c>
      <c r="AR50" s="125">
        <f>IF(OR($C50="",$B$2="",$D$2=0),0,IF(AR$3&lt;0,0,N(INDEX('CURVA PREVISION'!$A$1:$KZ$3000,$C50,11+3*MIN(AR$3,$D$2-1)))))</f>
        <v/>
      </c>
      <c r="AS50" s="125">
        <f>IF(OR($C50="",$B$2="",$D$2=0),0,IF(AS$3&lt;0,0,N(INDEX('CURVA PREVISION'!$A$1:$KZ$3000,$C50,11+3*MIN(AS$3,$D$2-1)))))</f>
        <v/>
      </c>
      <c r="AT50" s="125">
        <f>IF(OR($C50="",$B$2="",$D$2=0),0,IF(AT$3&lt;0,0,N(INDEX('CURVA PREVISION'!$A$1:$KZ$3000,$C50,11+3*MIN(AT$3,$D$2-1)))))</f>
        <v/>
      </c>
      <c r="AU50" s="125">
        <f>IF(OR($C50="",$B$2="",$D$2=0),0,IF(AU$3&lt;0,0,N(INDEX('CURVA PREVISION'!$A$1:$KZ$3000,$C50,11+3*MIN(AU$3,$D$2-1)))))</f>
        <v/>
      </c>
      <c r="AV50" s="125">
        <f>IF(OR($C50="",$B$2="",$D$2=0),0,IF(AV$3&lt;0,0,N(INDEX('CURVA PREVISION'!$A$1:$KZ$3000,$C50,11+3*MIN(AV$3,$D$2-1)))))</f>
        <v/>
      </c>
      <c r="AW50" s="125">
        <f>IF(OR($C50="",$B$2="",$D$2=0),0,IF(AW$3&lt;0,0,N(INDEX('CURVA PREVISION'!$A$1:$KZ$3000,$C50,11+3*MIN(AW$3,$D$2-1)))))</f>
        <v/>
      </c>
      <c r="AX50" s="125">
        <f>IF(OR($C50="",$B$2="",$D$2=0),0,IF(AX$3&lt;0,0,N(INDEX('CURVA PREVISION'!$A$1:$KZ$3000,$C50,11+3*MIN(AX$3,$D$2-1)))))</f>
        <v/>
      </c>
      <c r="AY50" s="125">
        <f>IF(OR($C50="",$B$2="",$D$2=0),0,IF(AY$3&lt;0,0,N(INDEX('CURVA PREVISION'!$A$1:$KZ$3000,$C50,11+3*MIN(AY$3,$D$2-1)))))</f>
        <v/>
      </c>
      <c r="AZ50" s="125">
        <f>IF(OR($C50="",$B$2="",$D$2=0),0,IF(AZ$3&lt;0,0,N(INDEX('CURVA PREVISION'!$A$1:$KZ$3000,$C50,11+3*MIN(AZ$3,$D$2-1)))))</f>
        <v/>
      </c>
      <c r="BA50" s="125">
        <f>IF(OR($C50="",$B$2="",$D$2=0),0,IF(BA$3&lt;0,0,N(INDEX('CURVA PREVISION'!$A$1:$KZ$3000,$C50,11+3*MIN(BA$3,$D$2-1)))))</f>
        <v/>
      </c>
      <c r="BB50" s="125">
        <f>IF(OR($C50="",$B$2="",$D$2=0),0,IF(BB$3&lt;0,0,N(INDEX('CURVA PREVISION'!$A$1:$KZ$3000,$C50,11+3*MIN(BB$3,$D$2-1)))))</f>
        <v/>
      </c>
      <c r="BC50" s="125">
        <f>IF(OR($C50="",$B$2="",$D$2=0),0,IF(BC$3&lt;0,0,N(INDEX('CURVA PREVISION'!$A$1:$KZ$3000,$C50,11+3*MIN(BC$3,$D$2-1)))))</f>
        <v/>
      </c>
      <c r="BD50" s="125">
        <f>IF(OR($C50="",$B$2="",$D$2=0),0,IF(BD$3&lt;0,0,N(INDEX('CURVA PREVISION'!$A$1:$KZ$3000,$C50,11+3*MIN(BD$3,$D$2-1)))))</f>
        <v/>
      </c>
      <c r="BE50" s="125">
        <f>IF(OR($C50="",$B$2="",$D$2=0),0,IF(BE$3&lt;0,0,N(INDEX('CURVA PREVISION'!$A$1:$KZ$3000,$C50,11+3*MIN(BE$3,$D$2-1)))))</f>
        <v/>
      </c>
      <c r="BF50" s="125">
        <f>IF(OR($C50="",$B$2="",$D$2=0),0,IF(BF$3&lt;0,0,N(INDEX('CURVA PREVISION'!$A$1:$KZ$3000,$C50,11+3*MIN(BF$3,$D$2-1)))))</f>
        <v/>
      </c>
      <c r="BG50" s="125">
        <f>IF(OR($C50="",$B$2="",$D$2=0),0,IF(BG$3&lt;0,0,N(INDEX('CURVA PREVISION'!$A$1:$KZ$3000,$C50,11+3*MIN(BG$3,$D$2-1)))))</f>
        <v/>
      </c>
      <c r="BH50" s="125">
        <f>IF(OR($C50="",$B$2="",$D$2=0),0,IF(BH$3&lt;0,0,N(INDEX('CURVA PREVISION'!$A$1:$KZ$3000,$C50,11+3*MIN(BH$3,$D$2-1)))))</f>
        <v/>
      </c>
      <c r="BI50" s="125">
        <f>IF(OR($C50="",$B$2="",$D$2=0),0,IF(BI$3&lt;0,0,N(INDEX('CURVA PREVISION'!$A$1:$KZ$3000,$C50,11+3*MIN(BI$3,$D$2-1)))))</f>
        <v/>
      </c>
      <c r="BJ50" s="125">
        <f>IF(OR($C50="",$B$2="",$D$2=0),0,IF(BJ$3&lt;0,0,N(INDEX('CURVA PREVISION'!$A$1:$KZ$3000,$C50,11+3*MIN(BJ$3,$D$2-1)))))</f>
        <v/>
      </c>
      <c r="BK50" s="125">
        <f>IF(OR($C50="",$B$2="",$D$2=0),0,IF(BK$3&lt;0,0,N(INDEX('CURVA PREVISION'!$A$1:$KZ$3000,$C50,11+3*MIN(BK$3,$D$2-1)))))</f>
        <v/>
      </c>
      <c r="BL50" s="125">
        <f>IF(OR($C50="",$B$2="",$D$2=0),0,IF(BL$3&lt;0,0,N(INDEX('CURVA PREVISION'!$A$1:$KZ$3000,$C50,11+3*MIN(BL$3,$D$2-1)))))</f>
        <v/>
      </c>
      <c r="BM50" s="125">
        <f>IF(OR($C50="",$B$2="",$D$2=0),0,IF(BM$3&lt;0,0,N(INDEX('CURVA PREVISION'!$A$1:$KZ$3000,$C50,11+3*MIN(BM$3,$D$2-1)))))</f>
        <v/>
      </c>
      <c r="BN50" s="125">
        <f>IF(OR($C50="",$B$2="",$D$2=0),0,IF(BN$3&lt;0,0,N(INDEX('CURVA PREVISION'!$A$1:$KZ$3000,$C50,11+3*MIN(BN$3,$D$2-1)))))</f>
        <v/>
      </c>
      <c r="BO50" s="125">
        <f>IF(OR($C50="",$B$2="",$D$2=0),0,IF(BO$3&lt;0,0,N(INDEX('CURVA PREVISION'!$A$1:$KZ$3000,$C50,11+3*MIN(BO$3,$D$2-1)))))</f>
        <v/>
      </c>
      <c r="BP50" s="125">
        <f>IF(OR($C50="",$B$2="",$D$2=0),0,IF(BP$3&lt;0,0,N(INDEX('CURVA PREVISION'!$A$1:$KZ$3000,$C50,11+3*MIN(BP$3,$D$2-1)))))</f>
        <v/>
      </c>
      <c r="BQ50" s="125">
        <f>IF(OR($C50="",$B$2="",$D$2=0),0,IF(BQ$3&lt;0,0,N(INDEX('CURVA PREVISION'!$A$1:$KZ$3000,$C50,11+3*MIN(BQ$3,$D$2-1)))))</f>
        <v/>
      </c>
      <c r="BR50" s="125">
        <f>IF(OR($C50="",$B$2="",$D$2=0),0,IF(BR$3&lt;0,0,N(INDEX('CURVA PREVISION'!$A$1:$KZ$3000,$C50,11+3*MIN(BR$3,$D$2-1)))))</f>
        <v/>
      </c>
      <c r="BS50" s="125">
        <f>IF(OR($C50="",$B$2="",$D$2=0),0,IF(BS$3&lt;0,0,N(INDEX('CURVA PREVISION'!$A$1:$KZ$3000,$C50,11+3*MIN(BS$3,$D$2-1)))))</f>
        <v/>
      </c>
      <c r="BT50" s="125">
        <f>IF(OR($C50="",$B$2="",$D$2=0),0,IF(BT$3&lt;0,0,N(INDEX('CURVA PREVISION'!$A$1:$KZ$3000,$C50,11+3*MIN(BT$3,$D$2-1)))))</f>
        <v/>
      </c>
      <c r="BU50" s="125">
        <f>IF(OR($C50="",$B$2="",$D$2=0),0,IF(BU$3&lt;0,0,N(INDEX('CURVA PREVISION'!$A$1:$KZ$3000,$C50,11+3*MIN(BU$3,$D$2-1)))))</f>
        <v/>
      </c>
      <c r="BV50" s="125">
        <f>IF(OR($C50="",$B$2="",$D$2=0),0,IF(BV$3&lt;0,0,N(INDEX('CURVA PREVISION'!$A$1:$KZ$3000,$C50,11+3*MIN(BV$3,$D$2-1)))))</f>
        <v/>
      </c>
      <c r="BW50" s="125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5">
        <f>IF(OR($C51="",$B$2="",$D$2=0),0,IF(D$3&lt;0,0,N(INDEX('CURVA PREVISION'!$A$1:$KZ$3000,$C51,11+3*MIN(D$3,$D$2-1)))))</f>
        <v/>
      </c>
      <c r="E51" s="125">
        <f>IF(OR($C51="",$B$2="",$D$2=0),0,IF(E$3&lt;0,0,N(INDEX('CURVA PREVISION'!$A$1:$KZ$3000,$C51,11+3*MIN(E$3,$D$2-1)))))</f>
        <v/>
      </c>
      <c r="F51" s="125">
        <f>IF(OR($C51="",$B$2="",$D$2=0),0,IF(F$3&lt;0,0,N(INDEX('CURVA PREVISION'!$A$1:$KZ$3000,$C51,11+3*MIN(F$3,$D$2-1)))))</f>
        <v/>
      </c>
      <c r="G51" s="125">
        <f>IF(OR($C51="",$B$2="",$D$2=0),0,IF(G$3&lt;0,0,N(INDEX('CURVA PREVISION'!$A$1:$KZ$3000,$C51,11+3*MIN(G$3,$D$2-1)))))</f>
        <v/>
      </c>
      <c r="H51" s="125">
        <f>IF(OR($C51="",$B$2="",$D$2=0),0,IF(H$3&lt;0,0,N(INDEX('CURVA PREVISION'!$A$1:$KZ$3000,$C51,11+3*MIN(H$3,$D$2-1)))))</f>
        <v/>
      </c>
      <c r="I51" s="125">
        <f>IF(OR($C51="",$B$2="",$D$2=0),0,IF(I$3&lt;0,0,N(INDEX('CURVA PREVISION'!$A$1:$KZ$3000,$C51,11+3*MIN(I$3,$D$2-1)))))</f>
        <v/>
      </c>
      <c r="J51" s="125">
        <f>IF(OR($C51="",$B$2="",$D$2=0),0,IF(J$3&lt;0,0,N(INDEX('CURVA PREVISION'!$A$1:$KZ$3000,$C51,11+3*MIN(J$3,$D$2-1)))))</f>
        <v/>
      </c>
      <c r="K51" s="125">
        <f>IF(OR($C51="",$B$2="",$D$2=0),0,IF(K$3&lt;0,0,N(INDEX('CURVA PREVISION'!$A$1:$KZ$3000,$C51,11+3*MIN(K$3,$D$2-1)))))</f>
        <v/>
      </c>
      <c r="L51" s="125">
        <f>IF(OR($C51="",$B$2="",$D$2=0),0,IF(L$3&lt;0,0,N(INDEX('CURVA PREVISION'!$A$1:$KZ$3000,$C51,11+3*MIN(L$3,$D$2-1)))))</f>
        <v/>
      </c>
      <c r="M51" s="125">
        <f>IF(OR($C51="",$B$2="",$D$2=0),0,IF(M$3&lt;0,0,N(INDEX('CURVA PREVISION'!$A$1:$KZ$3000,$C51,11+3*MIN(M$3,$D$2-1)))))</f>
        <v/>
      </c>
      <c r="N51" s="125">
        <f>IF(OR($C51="",$B$2="",$D$2=0),0,IF(N$3&lt;0,0,N(INDEX('CURVA PREVISION'!$A$1:$KZ$3000,$C51,11+3*MIN(N$3,$D$2-1)))))</f>
        <v/>
      </c>
      <c r="O51" s="125">
        <f>IF(OR($C51="",$B$2="",$D$2=0),0,IF(O$3&lt;0,0,N(INDEX('CURVA PREVISION'!$A$1:$KZ$3000,$C51,11+3*MIN(O$3,$D$2-1)))))</f>
        <v/>
      </c>
      <c r="P51" s="125">
        <f>IF(OR($C51="",$B$2="",$D$2=0),0,IF(P$3&lt;0,0,N(INDEX('CURVA PREVISION'!$A$1:$KZ$3000,$C51,11+3*MIN(P$3,$D$2-1)))))</f>
        <v/>
      </c>
      <c r="Q51" s="125">
        <f>IF(OR($C51="",$B$2="",$D$2=0),0,IF(Q$3&lt;0,0,N(INDEX('CURVA PREVISION'!$A$1:$KZ$3000,$C51,11+3*MIN(Q$3,$D$2-1)))))</f>
        <v/>
      </c>
      <c r="R51" s="125">
        <f>IF(OR($C51="",$B$2="",$D$2=0),0,IF(R$3&lt;0,0,N(INDEX('CURVA PREVISION'!$A$1:$KZ$3000,$C51,11+3*MIN(R$3,$D$2-1)))))</f>
        <v/>
      </c>
      <c r="S51" s="125">
        <f>IF(OR($C51="",$B$2="",$D$2=0),0,IF(S$3&lt;0,0,N(INDEX('CURVA PREVISION'!$A$1:$KZ$3000,$C51,11+3*MIN(S$3,$D$2-1)))))</f>
        <v/>
      </c>
      <c r="T51" s="125">
        <f>IF(OR($C51="",$B$2="",$D$2=0),0,IF(T$3&lt;0,0,N(INDEX('CURVA PREVISION'!$A$1:$KZ$3000,$C51,11+3*MIN(T$3,$D$2-1)))))</f>
        <v/>
      </c>
      <c r="U51" s="125">
        <f>IF(OR($C51="",$B$2="",$D$2=0),0,IF(U$3&lt;0,0,N(INDEX('CURVA PREVISION'!$A$1:$KZ$3000,$C51,11+3*MIN(U$3,$D$2-1)))))</f>
        <v/>
      </c>
      <c r="V51" s="125">
        <f>IF(OR($C51="",$B$2="",$D$2=0),0,IF(V$3&lt;0,0,N(INDEX('CURVA PREVISION'!$A$1:$KZ$3000,$C51,11+3*MIN(V$3,$D$2-1)))))</f>
        <v/>
      </c>
      <c r="W51" s="125">
        <f>IF(OR($C51="",$B$2="",$D$2=0),0,IF(W$3&lt;0,0,N(INDEX('CURVA PREVISION'!$A$1:$KZ$3000,$C51,11+3*MIN(W$3,$D$2-1)))))</f>
        <v/>
      </c>
      <c r="X51" s="125">
        <f>IF(OR($C51="",$B$2="",$D$2=0),0,IF(X$3&lt;0,0,N(INDEX('CURVA PREVISION'!$A$1:$KZ$3000,$C51,11+3*MIN(X$3,$D$2-1)))))</f>
        <v/>
      </c>
      <c r="Y51" s="125">
        <f>IF(OR($C51="",$B$2="",$D$2=0),0,IF(Y$3&lt;0,0,N(INDEX('CURVA PREVISION'!$A$1:$KZ$3000,$C51,11+3*MIN(Y$3,$D$2-1)))))</f>
        <v/>
      </c>
      <c r="Z51" s="125">
        <f>IF(OR($C51="",$B$2="",$D$2=0),0,IF(Z$3&lt;0,0,N(INDEX('CURVA PREVISION'!$A$1:$KZ$3000,$C51,11+3*MIN(Z$3,$D$2-1)))))</f>
        <v/>
      </c>
      <c r="AA51" s="125">
        <f>IF(OR($C51="",$B$2="",$D$2=0),0,IF(AA$3&lt;0,0,N(INDEX('CURVA PREVISION'!$A$1:$KZ$3000,$C51,11+3*MIN(AA$3,$D$2-1)))))</f>
        <v/>
      </c>
      <c r="AB51" s="125">
        <f>IF(OR($C51="",$B$2="",$D$2=0),0,IF(AB$3&lt;0,0,N(INDEX('CURVA PREVISION'!$A$1:$KZ$3000,$C51,11+3*MIN(AB$3,$D$2-1)))))</f>
        <v/>
      </c>
      <c r="AC51" s="125">
        <f>IF(OR($C51="",$B$2="",$D$2=0),0,IF(AC$3&lt;0,0,N(INDEX('CURVA PREVISION'!$A$1:$KZ$3000,$C51,11+3*MIN(AC$3,$D$2-1)))))</f>
        <v/>
      </c>
      <c r="AD51" s="125">
        <f>IF(OR($C51="",$B$2="",$D$2=0),0,IF(AD$3&lt;0,0,N(INDEX('CURVA PREVISION'!$A$1:$KZ$3000,$C51,11+3*MIN(AD$3,$D$2-1)))))</f>
        <v/>
      </c>
      <c r="AE51" s="125">
        <f>IF(OR($C51="",$B$2="",$D$2=0),0,IF(AE$3&lt;0,0,N(INDEX('CURVA PREVISION'!$A$1:$KZ$3000,$C51,11+3*MIN(AE$3,$D$2-1)))))</f>
        <v/>
      </c>
      <c r="AF51" s="125">
        <f>IF(OR($C51="",$B$2="",$D$2=0),0,IF(AF$3&lt;0,0,N(INDEX('CURVA PREVISION'!$A$1:$KZ$3000,$C51,11+3*MIN(AF$3,$D$2-1)))))</f>
        <v/>
      </c>
      <c r="AG51" s="125">
        <f>IF(OR($C51="",$B$2="",$D$2=0),0,IF(AG$3&lt;0,0,N(INDEX('CURVA PREVISION'!$A$1:$KZ$3000,$C51,11+3*MIN(AG$3,$D$2-1)))))</f>
        <v/>
      </c>
      <c r="AH51" s="125">
        <f>IF(OR($C51="",$B$2="",$D$2=0),0,IF(AH$3&lt;0,0,N(INDEX('CURVA PREVISION'!$A$1:$KZ$3000,$C51,11+3*MIN(AH$3,$D$2-1)))))</f>
        <v/>
      </c>
      <c r="AI51" s="125">
        <f>IF(OR($C51="",$B$2="",$D$2=0),0,IF(AI$3&lt;0,0,N(INDEX('CURVA PREVISION'!$A$1:$KZ$3000,$C51,11+3*MIN(AI$3,$D$2-1)))))</f>
        <v/>
      </c>
      <c r="AJ51" s="125">
        <f>IF(OR($C51="",$B$2="",$D$2=0),0,IF(AJ$3&lt;0,0,N(INDEX('CURVA PREVISION'!$A$1:$KZ$3000,$C51,11+3*MIN(AJ$3,$D$2-1)))))</f>
        <v/>
      </c>
      <c r="AK51" s="125">
        <f>IF(OR($C51="",$B$2="",$D$2=0),0,IF(AK$3&lt;0,0,N(INDEX('CURVA PREVISION'!$A$1:$KZ$3000,$C51,11+3*MIN(AK$3,$D$2-1)))))</f>
        <v/>
      </c>
      <c r="AL51" s="125">
        <f>IF(OR($C51="",$B$2="",$D$2=0),0,IF(AL$3&lt;0,0,N(INDEX('CURVA PREVISION'!$A$1:$KZ$3000,$C51,11+3*MIN(AL$3,$D$2-1)))))</f>
        <v/>
      </c>
      <c r="AM51" s="125">
        <f>IF(OR($C51="",$B$2="",$D$2=0),0,IF(AM$3&lt;0,0,N(INDEX('CURVA PREVISION'!$A$1:$KZ$3000,$C51,11+3*MIN(AM$3,$D$2-1)))))</f>
        <v/>
      </c>
      <c r="AN51" s="125">
        <f>IF(OR($C51="",$B$2="",$D$2=0),0,IF(AN$3&lt;0,0,N(INDEX('CURVA PREVISION'!$A$1:$KZ$3000,$C51,11+3*MIN(AN$3,$D$2-1)))))</f>
        <v/>
      </c>
      <c r="AO51" s="125">
        <f>IF(OR($C51="",$B$2="",$D$2=0),0,IF(AO$3&lt;0,0,N(INDEX('CURVA PREVISION'!$A$1:$KZ$3000,$C51,11+3*MIN(AO$3,$D$2-1)))))</f>
        <v/>
      </c>
      <c r="AP51" s="125">
        <f>IF(OR($C51="",$B$2="",$D$2=0),0,IF(AP$3&lt;0,0,N(INDEX('CURVA PREVISION'!$A$1:$KZ$3000,$C51,11+3*MIN(AP$3,$D$2-1)))))</f>
        <v/>
      </c>
      <c r="AQ51" s="125">
        <f>IF(OR($C51="",$B$2="",$D$2=0),0,IF(AQ$3&lt;0,0,N(INDEX('CURVA PREVISION'!$A$1:$KZ$3000,$C51,11+3*MIN(AQ$3,$D$2-1)))))</f>
        <v/>
      </c>
      <c r="AR51" s="125">
        <f>IF(OR($C51="",$B$2="",$D$2=0),0,IF(AR$3&lt;0,0,N(INDEX('CURVA PREVISION'!$A$1:$KZ$3000,$C51,11+3*MIN(AR$3,$D$2-1)))))</f>
        <v/>
      </c>
      <c r="AS51" s="125">
        <f>IF(OR($C51="",$B$2="",$D$2=0),0,IF(AS$3&lt;0,0,N(INDEX('CURVA PREVISION'!$A$1:$KZ$3000,$C51,11+3*MIN(AS$3,$D$2-1)))))</f>
        <v/>
      </c>
      <c r="AT51" s="125">
        <f>IF(OR($C51="",$B$2="",$D$2=0),0,IF(AT$3&lt;0,0,N(INDEX('CURVA PREVISION'!$A$1:$KZ$3000,$C51,11+3*MIN(AT$3,$D$2-1)))))</f>
        <v/>
      </c>
      <c r="AU51" s="125">
        <f>IF(OR($C51="",$B$2="",$D$2=0),0,IF(AU$3&lt;0,0,N(INDEX('CURVA PREVISION'!$A$1:$KZ$3000,$C51,11+3*MIN(AU$3,$D$2-1)))))</f>
        <v/>
      </c>
      <c r="AV51" s="125">
        <f>IF(OR($C51="",$B$2="",$D$2=0),0,IF(AV$3&lt;0,0,N(INDEX('CURVA PREVISION'!$A$1:$KZ$3000,$C51,11+3*MIN(AV$3,$D$2-1)))))</f>
        <v/>
      </c>
      <c r="AW51" s="125">
        <f>IF(OR($C51="",$B$2="",$D$2=0),0,IF(AW$3&lt;0,0,N(INDEX('CURVA PREVISION'!$A$1:$KZ$3000,$C51,11+3*MIN(AW$3,$D$2-1)))))</f>
        <v/>
      </c>
      <c r="AX51" s="125">
        <f>IF(OR($C51="",$B$2="",$D$2=0),0,IF(AX$3&lt;0,0,N(INDEX('CURVA PREVISION'!$A$1:$KZ$3000,$C51,11+3*MIN(AX$3,$D$2-1)))))</f>
        <v/>
      </c>
      <c r="AY51" s="125">
        <f>IF(OR($C51="",$B$2="",$D$2=0),0,IF(AY$3&lt;0,0,N(INDEX('CURVA PREVISION'!$A$1:$KZ$3000,$C51,11+3*MIN(AY$3,$D$2-1)))))</f>
        <v/>
      </c>
      <c r="AZ51" s="125">
        <f>IF(OR($C51="",$B$2="",$D$2=0),0,IF(AZ$3&lt;0,0,N(INDEX('CURVA PREVISION'!$A$1:$KZ$3000,$C51,11+3*MIN(AZ$3,$D$2-1)))))</f>
        <v/>
      </c>
      <c r="BA51" s="125">
        <f>IF(OR($C51="",$B$2="",$D$2=0),0,IF(BA$3&lt;0,0,N(INDEX('CURVA PREVISION'!$A$1:$KZ$3000,$C51,11+3*MIN(BA$3,$D$2-1)))))</f>
        <v/>
      </c>
      <c r="BB51" s="125">
        <f>IF(OR($C51="",$B$2="",$D$2=0),0,IF(BB$3&lt;0,0,N(INDEX('CURVA PREVISION'!$A$1:$KZ$3000,$C51,11+3*MIN(BB$3,$D$2-1)))))</f>
        <v/>
      </c>
      <c r="BC51" s="125">
        <f>IF(OR($C51="",$B$2="",$D$2=0),0,IF(BC$3&lt;0,0,N(INDEX('CURVA PREVISION'!$A$1:$KZ$3000,$C51,11+3*MIN(BC$3,$D$2-1)))))</f>
        <v/>
      </c>
      <c r="BD51" s="125">
        <f>IF(OR($C51="",$B$2="",$D$2=0),0,IF(BD$3&lt;0,0,N(INDEX('CURVA PREVISION'!$A$1:$KZ$3000,$C51,11+3*MIN(BD$3,$D$2-1)))))</f>
        <v/>
      </c>
      <c r="BE51" s="125">
        <f>IF(OR($C51="",$B$2="",$D$2=0),0,IF(BE$3&lt;0,0,N(INDEX('CURVA PREVISION'!$A$1:$KZ$3000,$C51,11+3*MIN(BE$3,$D$2-1)))))</f>
        <v/>
      </c>
      <c r="BF51" s="125">
        <f>IF(OR($C51="",$B$2="",$D$2=0),0,IF(BF$3&lt;0,0,N(INDEX('CURVA PREVISION'!$A$1:$KZ$3000,$C51,11+3*MIN(BF$3,$D$2-1)))))</f>
        <v/>
      </c>
      <c r="BG51" s="125">
        <f>IF(OR($C51="",$B$2="",$D$2=0),0,IF(BG$3&lt;0,0,N(INDEX('CURVA PREVISION'!$A$1:$KZ$3000,$C51,11+3*MIN(BG$3,$D$2-1)))))</f>
        <v/>
      </c>
      <c r="BH51" s="125">
        <f>IF(OR($C51="",$B$2="",$D$2=0),0,IF(BH$3&lt;0,0,N(INDEX('CURVA PREVISION'!$A$1:$KZ$3000,$C51,11+3*MIN(BH$3,$D$2-1)))))</f>
        <v/>
      </c>
      <c r="BI51" s="125">
        <f>IF(OR($C51="",$B$2="",$D$2=0),0,IF(BI$3&lt;0,0,N(INDEX('CURVA PREVISION'!$A$1:$KZ$3000,$C51,11+3*MIN(BI$3,$D$2-1)))))</f>
        <v/>
      </c>
      <c r="BJ51" s="125">
        <f>IF(OR($C51="",$B$2="",$D$2=0),0,IF(BJ$3&lt;0,0,N(INDEX('CURVA PREVISION'!$A$1:$KZ$3000,$C51,11+3*MIN(BJ$3,$D$2-1)))))</f>
        <v/>
      </c>
      <c r="BK51" s="125">
        <f>IF(OR($C51="",$B$2="",$D$2=0),0,IF(BK$3&lt;0,0,N(INDEX('CURVA PREVISION'!$A$1:$KZ$3000,$C51,11+3*MIN(BK$3,$D$2-1)))))</f>
        <v/>
      </c>
      <c r="BL51" s="125">
        <f>IF(OR($C51="",$B$2="",$D$2=0),0,IF(BL$3&lt;0,0,N(INDEX('CURVA PREVISION'!$A$1:$KZ$3000,$C51,11+3*MIN(BL$3,$D$2-1)))))</f>
        <v/>
      </c>
      <c r="BM51" s="125">
        <f>IF(OR($C51="",$B$2="",$D$2=0),0,IF(BM$3&lt;0,0,N(INDEX('CURVA PREVISION'!$A$1:$KZ$3000,$C51,11+3*MIN(BM$3,$D$2-1)))))</f>
        <v/>
      </c>
      <c r="BN51" s="125">
        <f>IF(OR($C51="",$B$2="",$D$2=0),0,IF(BN$3&lt;0,0,N(INDEX('CURVA PREVISION'!$A$1:$KZ$3000,$C51,11+3*MIN(BN$3,$D$2-1)))))</f>
        <v/>
      </c>
      <c r="BO51" s="125">
        <f>IF(OR($C51="",$B$2="",$D$2=0),0,IF(BO$3&lt;0,0,N(INDEX('CURVA PREVISION'!$A$1:$KZ$3000,$C51,11+3*MIN(BO$3,$D$2-1)))))</f>
        <v/>
      </c>
      <c r="BP51" s="125">
        <f>IF(OR($C51="",$B$2="",$D$2=0),0,IF(BP$3&lt;0,0,N(INDEX('CURVA PREVISION'!$A$1:$KZ$3000,$C51,11+3*MIN(BP$3,$D$2-1)))))</f>
        <v/>
      </c>
      <c r="BQ51" s="125">
        <f>IF(OR($C51="",$B$2="",$D$2=0),0,IF(BQ$3&lt;0,0,N(INDEX('CURVA PREVISION'!$A$1:$KZ$3000,$C51,11+3*MIN(BQ$3,$D$2-1)))))</f>
        <v/>
      </c>
      <c r="BR51" s="125">
        <f>IF(OR($C51="",$B$2="",$D$2=0),0,IF(BR$3&lt;0,0,N(INDEX('CURVA PREVISION'!$A$1:$KZ$3000,$C51,11+3*MIN(BR$3,$D$2-1)))))</f>
        <v/>
      </c>
      <c r="BS51" s="125">
        <f>IF(OR($C51="",$B$2="",$D$2=0),0,IF(BS$3&lt;0,0,N(INDEX('CURVA PREVISION'!$A$1:$KZ$3000,$C51,11+3*MIN(BS$3,$D$2-1)))))</f>
        <v/>
      </c>
      <c r="BT51" s="125">
        <f>IF(OR($C51="",$B$2="",$D$2=0),0,IF(BT$3&lt;0,0,N(INDEX('CURVA PREVISION'!$A$1:$KZ$3000,$C51,11+3*MIN(BT$3,$D$2-1)))))</f>
        <v/>
      </c>
      <c r="BU51" s="125">
        <f>IF(OR($C51="",$B$2="",$D$2=0),0,IF(BU$3&lt;0,0,N(INDEX('CURVA PREVISION'!$A$1:$KZ$3000,$C51,11+3*MIN(BU$3,$D$2-1)))))</f>
        <v/>
      </c>
      <c r="BV51" s="125">
        <f>IF(OR($C51="",$B$2="",$D$2=0),0,IF(BV$3&lt;0,0,N(INDEX('CURVA PREVISION'!$A$1:$KZ$3000,$C51,11+3*MIN(BV$3,$D$2-1)))))</f>
        <v/>
      </c>
      <c r="BW51" s="125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5">
        <f>IF(OR($C52="",$B$2="",$D$2=0),0,IF(D$3&lt;0,0,N(INDEX('CURVA PREVISION'!$A$1:$KZ$3000,$C52,11+3*MIN(D$3,$D$2-1)))))</f>
        <v/>
      </c>
      <c r="E52" s="125">
        <f>IF(OR($C52="",$B$2="",$D$2=0),0,IF(E$3&lt;0,0,N(INDEX('CURVA PREVISION'!$A$1:$KZ$3000,$C52,11+3*MIN(E$3,$D$2-1)))))</f>
        <v/>
      </c>
      <c r="F52" s="125">
        <f>IF(OR($C52="",$B$2="",$D$2=0),0,IF(F$3&lt;0,0,N(INDEX('CURVA PREVISION'!$A$1:$KZ$3000,$C52,11+3*MIN(F$3,$D$2-1)))))</f>
        <v/>
      </c>
      <c r="G52" s="125">
        <f>IF(OR($C52="",$B$2="",$D$2=0),0,IF(G$3&lt;0,0,N(INDEX('CURVA PREVISION'!$A$1:$KZ$3000,$C52,11+3*MIN(G$3,$D$2-1)))))</f>
        <v/>
      </c>
      <c r="H52" s="125">
        <f>IF(OR($C52="",$B$2="",$D$2=0),0,IF(H$3&lt;0,0,N(INDEX('CURVA PREVISION'!$A$1:$KZ$3000,$C52,11+3*MIN(H$3,$D$2-1)))))</f>
        <v/>
      </c>
      <c r="I52" s="125">
        <f>IF(OR($C52="",$B$2="",$D$2=0),0,IF(I$3&lt;0,0,N(INDEX('CURVA PREVISION'!$A$1:$KZ$3000,$C52,11+3*MIN(I$3,$D$2-1)))))</f>
        <v/>
      </c>
      <c r="J52" s="125">
        <f>IF(OR($C52="",$B$2="",$D$2=0),0,IF(J$3&lt;0,0,N(INDEX('CURVA PREVISION'!$A$1:$KZ$3000,$C52,11+3*MIN(J$3,$D$2-1)))))</f>
        <v/>
      </c>
      <c r="K52" s="125">
        <f>IF(OR($C52="",$B$2="",$D$2=0),0,IF(K$3&lt;0,0,N(INDEX('CURVA PREVISION'!$A$1:$KZ$3000,$C52,11+3*MIN(K$3,$D$2-1)))))</f>
        <v/>
      </c>
      <c r="L52" s="125">
        <f>IF(OR($C52="",$B$2="",$D$2=0),0,IF(L$3&lt;0,0,N(INDEX('CURVA PREVISION'!$A$1:$KZ$3000,$C52,11+3*MIN(L$3,$D$2-1)))))</f>
        <v/>
      </c>
      <c r="M52" s="125">
        <f>IF(OR($C52="",$B$2="",$D$2=0),0,IF(M$3&lt;0,0,N(INDEX('CURVA PREVISION'!$A$1:$KZ$3000,$C52,11+3*MIN(M$3,$D$2-1)))))</f>
        <v/>
      </c>
      <c r="N52" s="125">
        <f>IF(OR($C52="",$B$2="",$D$2=0),0,IF(N$3&lt;0,0,N(INDEX('CURVA PREVISION'!$A$1:$KZ$3000,$C52,11+3*MIN(N$3,$D$2-1)))))</f>
        <v/>
      </c>
      <c r="O52" s="125">
        <f>IF(OR($C52="",$B$2="",$D$2=0),0,IF(O$3&lt;0,0,N(INDEX('CURVA PREVISION'!$A$1:$KZ$3000,$C52,11+3*MIN(O$3,$D$2-1)))))</f>
        <v/>
      </c>
      <c r="P52" s="125">
        <f>IF(OR($C52="",$B$2="",$D$2=0),0,IF(P$3&lt;0,0,N(INDEX('CURVA PREVISION'!$A$1:$KZ$3000,$C52,11+3*MIN(P$3,$D$2-1)))))</f>
        <v/>
      </c>
      <c r="Q52" s="125">
        <f>IF(OR($C52="",$B$2="",$D$2=0),0,IF(Q$3&lt;0,0,N(INDEX('CURVA PREVISION'!$A$1:$KZ$3000,$C52,11+3*MIN(Q$3,$D$2-1)))))</f>
        <v/>
      </c>
      <c r="R52" s="125">
        <f>IF(OR($C52="",$B$2="",$D$2=0),0,IF(R$3&lt;0,0,N(INDEX('CURVA PREVISION'!$A$1:$KZ$3000,$C52,11+3*MIN(R$3,$D$2-1)))))</f>
        <v/>
      </c>
      <c r="S52" s="125">
        <f>IF(OR($C52="",$B$2="",$D$2=0),0,IF(S$3&lt;0,0,N(INDEX('CURVA PREVISION'!$A$1:$KZ$3000,$C52,11+3*MIN(S$3,$D$2-1)))))</f>
        <v/>
      </c>
      <c r="T52" s="125">
        <f>IF(OR($C52="",$B$2="",$D$2=0),0,IF(T$3&lt;0,0,N(INDEX('CURVA PREVISION'!$A$1:$KZ$3000,$C52,11+3*MIN(T$3,$D$2-1)))))</f>
        <v/>
      </c>
      <c r="U52" s="125">
        <f>IF(OR($C52="",$B$2="",$D$2=0),0,IF(U$3&lt;0,0,N(INDEX('CURVA PREVISION'!$A$1:$KZ$3000,$C52,11+3*MIN(U$3,$D$2-1)))))</f>
        <v/>
      </c>
      <c r="V52" s="125">
        <f>IF(OR($C52="",$B$2="",$D$2=0),0,IF(V$3&lt;0,0,N(INDEX('CURVA PREVISION'!$A$1:$KZ$3000,$C52,11+3*MIN(V$3,$D$2-1)))))</f>
        <v/>
      </c>
      <c r="W52" s="125">
        <f>IF(OR($C52="",$B$2="",$D$2=0),0,IF(W$3&lt;0,0,N(INDEX('CURVA PREVISION'!$A$1:$KZ$3000,$C52,11+3*MIN(W$3,$D$2-1)))))</f>
        <v/>
      </c>
      <c r="X52" s="125">
        <f>IF(OR($C52="",$B$2="",$D$2=0),0,IF(X$3&lt;0,0,N(INDEX('CURVA PREVISION'!$A$1:$KZ$3000,$C52,11+3*MIN(X$3,$D$2-1)))))</f>
        <v/>
      </c>
      <c r="Y52" s="125">
        <f>IF(OR($C52="",$B$2="",$D$2=0),0,IF(Y$3&lt;0,0,N(INDEX('CURVA PREVISION'!$A$1:$KZ$3000,$C52,11+3*MIN(Y$3,$D$2-1)))))</f>
        <v/>
      </c>
      <c r="Z52" s="125">
        <f>IF(OR($C52="",$B$2="",$D$2=0),0,IF(Z$3&lt;0,0,N(INDEX('CURVA PREVISION'!$A$1:$KZ$3000,$C52,11+3*MIN(Z$3,$D$2-1)))))</f>
        <v/>
      </c>
      <c r="AA52" s="125">
        <f>IF(OR($C52="",$B$2="",$D$2=0),0,IF(AA$3&lt;0,0,N(INDEX('CURVA PREVISION'!$A$1:$KZ$3000,$C52,11+3*MIN(AA$3,$D$2-1)))))</f>
        <v/>
      </c>
      <c r="AB52" s="125">
        <f>IF(OR($C52="",$B$2="",$D$2=0),0,IF(AB$3&lt;0,0,N(INDEX('CURVA PREVISION'!$A$1:$KZ$3000,$C52,11+3*MIN(AB$3,$D$2-1)))))</f>
        <v/>
      </c>
      <c r="AC52" s="125">
        <f>IF(OR($C52="",$B$2="",$D$2=0),0,IF(AC$3&lt;0,0,N(INDEX('CURVA PREVISION'!$A$1:$KZ$3000,$C52,11+3*MIN(AC$3,$D$2-1)))))</f>
        <v/>
      </c>
      <c r="AD52" s="125">
        <f>IF(OR($C52="",$B$2="",$D$2=0),0,IF(AD$3&lt;0,0,N(INDEX('CURVA PREVISION'!$A$1:$KZ$3000,$C52,11+3*MIN(AD$3,$D$2-1)))))</f>
        <v/>
      </c>
      <c r="AE52" s="125">
        <f>IF(OR($C52="",$B$2="",$D$2=0),0,IF(AE$3&lt;0,0,N(INDEX('CURVA PREVISION'!$A$1:$KZ$3000,$C52,11+3*MIN(AE$3,$D$2-1)))))</f>
        <v/>
      </c>
      <c r="AF52" s="125">
        <f>IF(OR($C52="",$B$2="",$D$2=0),0,IF(AF$3&lt;0,0,N(INDEX('CURVA PREVISION'!$A$1:$KZ$3000,$C52,11+3*MIN(AF$3,$D$2-1)))))</f>
        <v/>
      </c>
      <c r="AG52" s="125">
        <f>IF(OR($C52="",$B$2="",$D$2=0),0,IF(AG$3&lt;0,0,N(INDEX('CURVA PREVISION'!$A$1:$KZ$3000,$C52,11+3*MIN(AG$3,$D$2-1)))))</f>
        <v/>
      </c>
      <c r="AH52" s="125">
        <f>IF(OR($C52="",$B$2="",$D$2=0),0,IF(AH$3&lt;0,0,N(INDEX('CURVA PREVISION'!$A$1:$KZ$3000,$C52,11+3*MIN(AH$3,$D$2-1)))))</f>
        <v/>
      </c>
      <c r="AI52" s="125">
        <f>IF(OR($C52="",$B$2="",$D$2=0),0,IF(AI$3&lt;0,0,N(INDEX('CURVA PREVISION'!$A$1:$KZ$3000,$C52,11+3*MIN(AI$3,$D$2-1)))))</f>
        <v/>
      </c>
      <c r="AJ52" s="125">
        <f>IF(OR($C52="",$B$2="",$D$2=0),0,IF(AJ$3&lt;0,0,N(INDEX('CURVA PREVISION'!$A$1:$KZ$3000,$C52,11+3*MIN(AJ$3,$D$2-1)))))</f>
        <v/>
      </c>
      <c r="AK52" s="125">
        <f>IF(OR($C52="",$B$2="",$D$2=0),0,IF(AK$3&lt;0,0,N(INDEX('CURVA PREVISION'!$A$1:$KZ$3000,$C52,11+3*MIN(AK$3,$D$2-1)))))</f>
        <v/>
      </c>
      <c r="AL52" s="125">
        <f>IF(OR($C52="",$B$2="",$D$2=0),0,IF(AL$3&lt;0,0,N(INDEX('CURVA PREVISION'!$A$1:$KZ$3000,$C52,11+3*MIN(AL$3,$D$2-1)))))</f>
        <v/>
      </c>
      <c r="AM52" s="125">
        <f>IF(OR($C52="",$B$2="",$D$2=0),0,IF(AM$3&lt;0,0,N(INDEX('CURVA PREVISION'!$A$1:$KZ$3000,$C52,11+3*MIN(AM$3,$D$2-1)))))</f>
        <v/>
      </c>
      <c r="AN52" s="125">
        <f>IF(OR($C52="",$B$2="",$D$2=0),0,IF(AN$3&lt;0,0,N(INDEX('CURVA PREVISION'!$A$1:$KZ$3000,$C52,11+3*MIN(AN$3,$D$2-1)))))</f>
        <v/>
      </c>
      <c r="AO52" s="125">
        <f>IF(OR($C52="",$B$2="",$D$2=0),0,IF(AO$3&lt;0,0,N(INDEX('CURVA PREVISION'!$A$1:$KZ$3000,$C52,11+3*MIN(AO$3,$D$2-1)))))</f>
        <v/>
      </c>
      <c r="AP52" s="125">
        <f>IF(OR($C52="",$B$2="",$D$2=0),0,IF(AP$3&lt;0,0,N(INDEX('CURVA PREVISION'!$A$1:$KZ$3000,$C52,11+3*MIN(AP$3,$D$2-1)))))</f>
        <v/>
      </c>
      <c r="AQ52" s="125">
        <f>IF(OR($C52="",$B$2="",$D$2=0),0,IF(AQ$3&lt;0,0,N(INDEX('CURVA PREVISION'!$A$1:$KZ$3000,$C52,11+3*MIN(AQ$3,$D$2-1)))))</f>
        <v/>
      </c>
      <c r="AR52" s="125">
        <f>IF(OR($C52="",$B$2="",$D$2=0),0,IF(AR$3&lt;0,0,N(INDEX('CURVA PREVISION'!$A$1:$KZ$3000,$C52,11+3*MIN(AR$3,$D$2-1)))))</f>
        <v/>
      </c>
      <c r="AS52" s="125">
        <f>IF(OR($C52="",$B$2="",$D$2=0),0,IF(AS$3&lt;0,0,N(INDEX('CURVA PREVISION'!$A$1:$KZ$3000,$C52,11+3*MIN(AS$3,$D$2-1)))))</f>
        <v/>
      </c>
      <c r="AT52" s="125">
        <f>IF(OR($C52="",$B$2="",$D$2=0),0,IF(AT$3&lt;0,0,N(INDEX('CURVA PREVISION'!$A$1:$KZ$3000,$C52,11+3*MIN(AT$3,$D$2-1)))))</f>
        <v/>
      </c>
      <c r="AU52" s="125">
        <f>IF(OR($C52="",$B$2="",$D$2=0),0,IF(AU$3&lt;0,0,N(INDEX('CURVA PREVISION'!$A$1:$KZ$3000,$C52,11+3*MIN(AU$3,$D$2-1)))))</f>
        <v/>
      </c>
      <c r="AV52" s="125">
        <f>IF(OR($C52="",$B$2="",$D$2=0),0,IF(AV$3&lt;0,0,N(INDEX('CURVA PREVISION'!$A$1:$KZ$3000,$C52,11+3*MIN(AV$3,$D$2-1)))))</f>
        <v/>
      </c>
      <c r="AW52" s="125">
        <f>IF(OR($C52="",$B$2="",$D$2=0),0,IF(AW$3&lt;0,0,N(INDEX('CURVA PREVISION'!$A$1:$KZ$3000,$C52,11+3*MIN(AW$3,$D$2-1)))))</f>
        <v/>
      </c>
      <c r="AX52" s="125">
        <f>IF(OR($C52="",$B$2="",$D$2=0),0,IF(AX$3&lt;0,0,N(INDEX('CURVA PREVISION'!$A$1:$KZ$3000,$C52,11+3*MIN(AX$3,$D$2-1)))))</f>
        <v/>
      </c>
      <c r="AY52" s="125">
        <f>IF(OR($C52="",$B$2="",$D$2=0),0,IF(AY$3&lt;0,0,N(INDEX('CURVA PREVISION'!$A$1:$KZ$3000,$C52,11+3*MIN(AY$3,$D$2-1)))))</f>
        <v/>
      </c>
      <c r="AZ52" s="125">
        <f>IF(OR($C52="",$B$2="",$D$2=0),0,IF(AZ$3&lt;0,0,N(INDEX('CURVA PREVISION'!$A$1:$KZ$3000,$C52,11+3*MIN(AZ$3,$D$2-1)))))</f>
        <v/>
      </c>
      <c r="BA52" s="125">
        <f>IF(OR($C52="",$B$2="",$D$2=0),0,IF(BA$3&lt;0,0,N(INDEX('CURVA PREVISION'!$A$1:$KZ$3000,$C52,11+3*MIN(BA$3,$D$2-1)))))</f>
        <v/>
      </c>
      <c r="BB52" s="125">
        <f>IF(OR($C52="",$B$2="",$D$2=0),0,IF(BB$3&lt;0,0,N(INDEX('CURVA PREVISION'!$A$1:$KZ$3000,$C52,11+3*MIN(BB$3,$D$2-1)))))</f>
        <v/>
      </c>
      <c r="BC52" s="125">
        <f>IF(OR($C52="",$B$2="",$D$2=0),0,IF(BC$3&lt;0,0,N(INDEX('CURVA PREVISION'!$A$1:$KZ$3000,$C52,11+3*MIN(BC$3,$D$2-1)))))</f>
        <v/>
      </c>
      <c r="BD52" s="125">
        <f>IF(OR($C52="",$B$2="",$D$2=0),0,IF(BD$3&lt;0,0,N(INDEX('CURVA PREVISION'!$A$1:$KZ$3000,$C52,11+3*MIN(BD$3,$D$2-1)))))</f>
        <v/>
      </c>
      <c r="BE52" s="125">
        <f>IF(OR($C52="",$B$2="",$D$2=0),0,IF(BE$3&lt;0,0,N(INDEX('CURVA PREVISION'!$A$1:$KZ$3000,$C52,11+3*MIN(BE$3,$D$2-1)))))</f>
        <v/>
      </c>
      <c r="BF52" s="125">
        <f>IF(OR($C52="",$B$2="",$D$2=0),0,IF(BF$3&lt;0,0,N(INDEX('CURVA PREVISION'!$A$1:$KZ$3000,$C52,11+3*MIN(BF$3,$D$2-1)))))</f>
        <v/>
      </c>
      <c r="BG52" s="125">
        <f>IF(OR($C52="",$B$2="",$D$2=0),0,IF(BG$3&lt;0,0,N(INDEX('CURVA PREVISION'!$A$1:$KZ$3000,$C52,11+3*MIN(BG$3,$D$2-1)))))</f>
        <v/>
      </c>
      <c r="BH52" s="125">
        <f>IF(OR($C52="",$B$2="",$D$2=0),0,IF(BH$3&lt;0,0,N(INDEX('CURVA PREVISION'!$A$1:$KZ$3000,$C52,11+3*MIN(BH$3,$D$2-1)))))</f>
        <v/>
      </c>
      <c r="BI52" s="125">
        <f>IF(OR($C52="",$B$2="",$D$2=0),0,IF(BI$3&lt;0,0,N(INDEX('CURVA PREVISION'!$A$1:$KZ$3000,$C52,11+3*MIN(BI$3,$D$2-1)))))</f>
        <v/>
      </c>
      <c r="BJ52" s="125">
        <f>IF(OR($C52="",$B$2="",$D$2=0),0,IF(BJ$3&lt;0,0,N(INDEX('CURVA PREVISION'!$A$1:$KZ$3000,$C52,11+3*MIN(BJ$3,$D$2-1)))))</f>
        <v/>
      </c>
      <c r="BK52" s="125">
        <f>IF(OR($C52="",$B$2="",$D$2=0),0,IF(BK$3&lt;0,0,N(INDEX('CURVA PREVISION'!$A$1:$KZ$3000,$C52,11+3*MIN(BK$3,$D$2-1)))))</f>
        <v/>
      </c>
      <c r="BL52" s="125">
        <f>IF(OR($C52="",$B$2="",$D$2=0),0,IF(BL$3&lt;0,0,N(INDEX('CURVA PREVISION'!$A$1:$KZ$3000,$C52,11+3*MIN(BL$3,$D$2-1)))))</f>
        <v/>
      </c>
      <c r="BM52" s="125">
        <f>IF(OR($C52="",$B$2="",$D$2=0),0,IF(BM$3&lt;0,0,N(INDEX('CURVA PREVISION'!$A$1:$KZ$3000,$C52,11+3*MIN(BM$3,$D$2-1)))))</f>
        <v/>
      </c>
      <c r="BN52" s="125">
        <f>IF(OR($C52="",$B$2="",$D$2=0),0,IF(BN$3&lt;0,0,N(INDEX('CURVA PREVISION'!$A$1:$KZ$3000,$C52,11+3*MIN(BN$3,$D$2-1)))))</f>
        <v/>
      </c>
      <c r="BO52" s="125">
        <f>IF(OR($C52="",$B$2="",$D$2=0),0,IF(BO$3&lt;0,0,N(INDEX('CURVA PREVISION'!$A$1:$KZ$3000,$C52,11+3*MIN(BO$3,$D$2-1)))))</f>
        <v/>
      </c>
      <c r="BP52" s="125">
        <f>IF(OR($C52="",$B$2="",$D$2=0),0,IF(BP$3&lt;0,0,N(INDEX('CURVA PREVISION'!$A$1:$KZ$3000,$C52,11+3*MIN(BP$3,$D$2-1)))))</f>
        <v/>
      </c>
      <c r="BQ52" s="125">
        <f>IF(OR($C52="",$B$2="",$D$2=0),0,IF(BQ$3&lt;0,0,N(INDEX('CURVA PREVISION'!$A$1:$KZ$3000,$C52,11+3*MIN(BQ$3,$D$2-1)))))</f>
        <v/>
      </c>
      <c r="BR52" s="125">
        <f>IF(OR($C52="",$B$2="",$D$2=0),0,IF(BR$3&lt;0,0,N(INDEX('CURVA PREVISION'!$A$1:$KZ$3000,$C52,11+3*MIN(BR$3,$D$2-1)))))</f>
        <v/>
      </c>
      <c r="BS52" s="125">
        <f>IF(OR($C52="",$B$2="",$D$2=0),0,IF(BS$3&lt;0,0,N(INDEX('CURVA PREVISION'!$A$1:$KZ$3000,$C52,11+3*MIN(BS$3,$D$2-1)))))</f>
        <v/>
      </c>
      <c r="BT52" s="125">
        <f>IF(OR($C52="",$B$2="",$D$2=0),0,IF(BT$3&lt;0,0,N(INDEX('CURVA PREVISION'!$A$1:$KZ$3000,$C52,11+3*MIN(BT$3,$D$2-1)))))</f>
        <v/>
      </c>
      <c r="BU52" s="125">
        <f>IF(OR($C52="",$B$2="",$D$2=0),0,IF(BU$3&lt;0,0,N(INDEX('CURVA PREVISION'!$A$1:$KZ$3000,$C52,11+3*MIN(BU$3,$D$2-1)))))</f>
        <v/>
      </c>
      <c r="BV52" s="125">
        <f>IF(OR($C52="",$B$2="",$D$2=0),0,IF(BV$3&lt;0,0,N(INDEX('CURVA PREVISION'!$A$1:$KZ$3000,$C52,11+3*MIN(BV$3,$D$2-1)))))</f>
        <v/>
      </c>
      <c r="BW52" s="125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5">
        <f>IF(OR($C53="",$B$2="",$D$2=0),0,IF(D$3&lt;0,0,N(INDEX('CURVA PREVISION'!$A$1:$KZ$3000,$C53,11+3*MIN(D$3,$D$2-1)))))</f>
        <v/>
      </c>
      <c r="E53" s="125">
        <f>IF(OR($C53="",$B$2="",$D$2=0),0,IF(E$3&lt;0,0,N(INDEX('CURVA PREVISION'!$A$1:$KZ$3000,$C53,11+3*MIN(E$3,$D$2-1)))))</f>
        <v/>
      </c>
      <c r="F53" s="125">
        <f>IF(OR($C53="",$B$2="",$D$2=0),0,IF(F$3&lt;0,0,N(INDEX('CURVA PREVISION'!$A$1:$KZ$3000,$C53,11+3*MIN(F$3,$D$2-1)))))</f>
        <v/>
      </c>
      <c r="G53" s="125">
        <f>IF(OR($C53="",$B$2="",$D$2=0),0,IF(G$3&lt;0,0,N(INDEX('CURVA PREVISION'!$A$1:$KZ$3000,$C53,11+3*MIN(G$3,$D$2-1)))))</f>
        <v/>
      </c>
      <c r="H53" s="125">
        <f>IF(OR($C53="",$B$2="",$D$2=0),0,IF(H$3&lt;0,0,N(INDEX('CURVA PREVISION'!$A$1:$KZ$3000,$C53,11+3*MIN(H$3,$D$2-1)))))</f>
        <v/>
      </c>
      <c r="I53" s="125">
        <f>IF(OR($C53="",$B$2="",$D$2=0),0,IF(I$3&lt;0,0,N(INDEX('CURVA PREVISION'!$A$1:$KZ$3000,$C53,11+3*MIN(I$3,$D$2-1)))))</f>
        <v/>
      </c>
      <c r="J53" s="125">
        <f>IF(OR($C53="",$B$2="",$D$2=0),0,IF(J$3&lt;0,0,N(INDEX('CURVA PREVISION'!$A$1:$KZ$3000,$C53,11+3*MIN(J$3,$D$2-1)))))</f>
        <v/>
      </c>
      <c r="K53" s="125">
        <f>IF(OR($C53="",$B$2="",$D$2=0),0,IF(K$3&lt;0,0,N(INDEX('CURVA PREVISION'!$A$1:$KZ$3000,$C53,11+3*MIN(K$3,$D$2-1)))))</f>
        <v/>
      </c>
      <c r="L53" s="125">
        <f>IF(OR($C53="",$B$2="",$D$2=0),0,IF(L$3&lt;0,0,N(INDEX('CURVA PREVISION'!$A$1:$KZ$3000,$C53,11+3*MIN(L$3,$D$2-1)))))</f>
        <v/>
      </c>
      <c r="M53" s="125">
        <f>IF(OR($C53="",$B$2="",$D$2=0),0,IF(M$3&lt;0,0,N(INDEX('CURVA PREVISION'!$A$1:$KZ$3000,$C53,11+3*MIN(M$3,$D$2-1)))))</f>
        <v/>
      </c>
      <c r="N53" s="125">
        <f>IF(OR($C53="",$B$2="",$D$2=0),0,IF(N$3&lt;0,0,N(INDEX('CURVA PREVISION'!$A$1:$KZ$3000,$C53,11+3*MIN(N$3,$D$2-1)))))</f>
        <v/>
      </c>
      <c r="O53" s="125">
        <f>IF(OR($C53="",$B$2="",$D$2=0),0,IF(O$3&lt;0,0,N(INDEX('CURVA PREVISION'!$A$1:$KZ$3000,$C53,11+3*MIN(O$3,$D$2-1)))))</f>
        <v/>
      </c>
      <c r="P53" s="125">
        <f>IF(OR($C53="",$B$2="",$D$2=0),0,IF(P$3&lt;0,0,N(INDEX('CURVA PREVISION'!$A$1:$KZ$3000,$C53,11+3*MIN(P$3,$D$2-1)))))</f>
        <v/>
      </c>
      <c r="Q53" s="125">
        <f>IF(OR($C53="",$B$2="",$D$2=0),0,IF(Q$3&lt;0,0,N(INDEX('CURVA PREVISION'!$A$1:$KZ$3000,$C53,11+3*MIN(Q$3,$D$2-1)))))</f>
        <v/>
      </c>
      <c r="R53" s="125">
        <f>IF(OR($C53="",$B$2="",$D$2=0),0,IF(R$3&lt;0,0,N(INDEX('CURVA PREVISION'!$A$1:$KZ$3000,$C53,11+3*MIN(R$3,$D$2-1)))))</f>
        <v/>
      </c>
      <c r="S53" s="125">
        <f>IF(OR($C53="",$B$2="",$D$2=0),0,IF(S$3&lt;0,0,N(INDEX('CURVA PREVISION'!$A$1:$KZ$3000,$C53,11+3*MIN(S$3,$D$2-1)))))</f>
        <v/>
      </c>
      <c r="T53" s="125">
        <f>IF(OR($C53="",$B$2="",$D$2=0),0,IF(T$3&lt;0,0,N(INDEX('CURVA PREVISION'!$A$1:$KZ$3000,$C53,11+3*MIN(T$3,$D$2-1)))))</f>
        <v/>
      </c>
      <c r="U53" s="125">
        <f>IF(OR($C53="",$B$2="",$D$2=0),0,IF(U$3&lt;0,0,N(INDEX('CURVA PREVISION'!$A$1:$KZ$3000,$C53,11+3*MIN(U$3,$D$2-1)))))</f>
        <v/>
      </c>
      <c r="V53" s="125">
        <f>IF(OR($C53="",$B$2="",$D$2=0),0,IF(V$3&lt;0,0,N(INDEX('CURVA PREVISION'!$A$1:$KZ$3000,$C53,11+3*MIN(V$3,$D$2-1)))))</f>
        <v/>
      </c>
      <c r="W53" s="125">
        <f>IF(OR($C53="",$B$2="",$D$2=0),0,IF(W$3&lt;0,0,N(INDEX('CURVA PREVISION'!$A$1:$KZ$3000,$C53,11+3*MIN(W$3,$D$2-1)))))</f>
        <v/>
      </c>
      <c r="X53" s="125">
        <f>IF(OR($C53="",$B$2="",$D$2=0),0,IF(X$3&lt;0,0,N(INDEX('CURVA PREVISION'!$A$1:$KZ$3000,$C53,11+3*MIN(X$3,$D$2-1)))))</f>
        <v/>
      </c>
      <c r="Y53" s="125">
        <f>IF(OR($C53="",$B$2="",$D$2=0),0,IF(Y$3&lt;0,0,N(INDEX('CURVA PREVISION'!$A$1:$KZ$3000,$C53,11+3*MIN(Y$3,$D$2-1)))))</f>
        <v/>
      </c>
      <c r="Z53" s="125">
        <f>IF(OR($C53="",$B$2="",$D$2=0),0,IF(Z$3&lt;0,0,N(INDEX('CURVA PREVISION'!$A$1:$KZ$3000,$C53,11+3*MIN(Z$3,$D$2-1)))))</f>
        <v/>
      </c>
      <c r="AA53" s="125">
        <f>IF(OR($C53="",$B$2="",$D$2=0),0,IF(AA$3&lt;0,0,N(INDEX('CURVA PREVISION'!$A$1:$KZ$3000,$C53,11+3*MIN(AA$3,$D$2-1)))))</f>
        <v/>
      </c>
      <c r="AB53" s="125">
        <f>IF(OR($C53="",$B$2="",$D$2=0),0,IF(AB$3&lt;0,0,N(INDEX('CURVA PREVISION'!$A$1:$KZ$3000,$C53,11+3*MIN(AB$3,$D$2-1)))))</f>
        <v/>
      </c>
      <c r="AC53" s="125">
        <f>IF(OR($C53="",$B$2="",$D$2=0),0,IF(AC$3&lt;0,0,N(INDEX('CURVA PREVISION'!$A$1:$KZ$3000,$C53,11+3*MIN(AC$3,$D$2-1)))))</f>
        <v/>
      </c>
      <c r="AD53" s="125">
        <f>IF(OR($C53="",$B$2="",$D$2=0),0,IF(AD$3&lt;0,0,N(INDEX('CURVA PREVISION'!$A$1:$KZ$3000,$C53,11+3*MIN(AD$3,$D$2-1)))))</f>
        <v/>
      </c>
      <c r="AE53" s="125">
        <f>IF(OR($C53="",$B$2="",$D$2=0),0,IF(AE$3&lt;0,0,N(INDEX('CURVA PREVISION'!$A$1:$KZ$3000,$C53,11+3*MIN(AE$3,$D$2-1)))))</f>
        <v/>
      </c>
      <c r="AF53" s="125">
        <f>IF(OR($C53="",$B$2="",$D$2=0),0,IF(AF$3&lt;0,0,N(INDEX('CURVA PREVISION'!$A$1:$KZ$3000,$C53,11+3*MIN(AF$3,$D$2-1)))))</f>
        <v/>
      </c>
      <c r="AG53" s="125">
        <f>IF(OR($C53="",$B$2="",$D$2=0),0,IF(AG$3&lt;0,0,N(INDEX('CURVA PREVISION'!$A$1:$KZ$3000,$C53,11+3*MIN(AG$3,$D$2-1)))))</f>
        <v/>
      </c>
      <c r="AH53" s="125">
        <f>IF(OR($C53="",$B$2="",$D$2=0),0,IF(AH$3&lt;0,0,N(INDEX('CURVA PREVISION'!$A$1:$KZ$3000,$C53,11+3*MIN(AH$3,$D$2-1)))))</f>
        <v/>
      </c>
      <c r="AI53" s="125">
        <f>IF(OR($C53="",$B$2="",$D$2=0),0,IF(AI$3&lt;0,0,N(INDEX('CURVA PREVISION'!$A$1:$KZ$3000,$C53,11+3*MIN(AI$3,$D$2-1)))))</f>
        <v/>
      </c>
      <c r="AJ53" s="125">
        <f>IF(OR($C53="",$B$2="",$D$2=0),0,IF(AJ$3&lt;0,0,N(INDEX('CURVA PREVISION'!$A$1:$KZ$3000,$C53,11+3*MIN(AJ$3,$D$2-1)))))</f>
        <v/>
      </c>
      <c r="AK53" s="125">
        <f>IF(OR($C53="",$B$2="",$D$2=0),0,IF(AK$3&lt;0,0,N(INDEX('CURVA PREVISION'!$A$1:$KZ$3000,$C53,11+3*MIN(AK$3,$D$2-1)))))</f>
        <v/>
      </c>
      <c r="AL53" s="125">
        <f>IF(OR($C53="",$B$2="",$D$2=0),0,IF(AL$3&lt;0,0,N(INDEX('CURVA PREVISION'!$A$1:$KZ$3000,$C53,11+3*MIN(AL$3,$D$2-1)))))</f>
        <v/>
      </c>
      <c r="AM53" s="125">
        <f>IF(OR($C53="",$B$2="",$D$2=0),0,IF(AM$3&lt;0,0,N(INDEX('CURVA PREVISION'!$A$1:$KZ$3000,$C53,11+3*MIN(AM$3,$D$2-1)))))</f>
        <v/>
      </c>
      <c r="AN53" s="125">
        <f>IF(OR($C53="",$B$2="",$D$2=0),0,IF(AN$3&lt;0,0,N(INDEX('CURVA PREVISION'!$A$1:$KZ$3000,$C53,11+3*MIN(AN$3,$D$2-1)))))</f>
        <v/>
      </c>
      <c r="AO53" s="125">
        <f>IF(OR($C53="",$B$2="",$D$2=0),0,IF(AO$3&lt;0,0,N(INDEX('CURVA PREVISION'!$A$1:$KZ$3000,$C53,11+3*MIN(AO$3,$D$2-1)))))</f>
        <v/>
      </c>
      <c r="AP53" s="125">
        <f>IF(OR($C53="",$B$2="",$D$2=0),0,IF(AP$3&lt;0,0,N(INDEX('CURVA PREVISION'!$A$1:$KZ$3000,$C53,11+3*MIN(AP$3,$D$2-1)))))</f>
        <v/>
      </c>
      <c r="AQ53" s="125">
        <f>IF(OR($C53="",$B$2="",$D$2=0),0,IF(AQ$3&lt;0,0,N(INDEX('CURVA PREVISION'!$A$1:$KZ$3000,$C53,11+3*MIN(AQ$3,$D$2-1)))))</f>
        <v/>
      </c>
      <c r="AR53" s="125">
        <f>IF(OR($C53="",$B$2="",$D$2=0),0,IF(AR$3&lt;0,0,N(INDEX('CURVA PREVISION'!$A$1:$KZ$3000,$C53,11+3*MIN(AR$3,$D$2-1)))))</f>
        <v/>
      </c>
      <c r="AS53" s="125">
        <f>IF(OR($C53="",$B$2="",$D$2=0),0,IF(AS$3&lt;0,0,N(INDEX('CURVA PREVISION'!$A$1:$KZ$3000,$C53,11+3*MIN(AS$3,$D$2-1)))))</f>
        <v/>
      </c>
      <c r="AT53" s="125">
        <f>IF(OR($C53="",$B$2="",$D$2=0),0,IF(AT$3&lt;0,0,N(INDEX('CURVA PREVISION'!$A$1:$KZ$3000,$C53,11+3*MIN(AT$3,$D$2-1)))))</f>
        <v/>
      </c>
      <c r="AU53" s="125">
        <f>IF(OR($C53="",$B$2="",$D$2=0),0,IF(AU$3&lt;0,0,N(INDEX('CURVA PREVISION'!$A$1:$KZ$3000,$C53,11+3*MIN(AU$3,$D$2-1)))))</f>
        <v/>
      </c>
      <c r="AV53" s="125">
        <f>IF(OR($C53="",$B$2="",$D$2=0),0,IF(AV$3&lt;0,0,N(INDEX('CURVA PREVISION'!$A$1:$KZ$3000,$C53,11+3*MIN(AV$3,$D$2-1)))))</f>
        <v/>
      </c>
      <c r="AW53" s="125">
        <f>IF(OR($C53="",$B$2="",$D$2=0),0,IF(AW$3&lt;0,0,N(INDEX('CURVA PREVISION'!$A$1:$KZ$3000,$C53,11+3*MIN(AW$3,$D$2-1)))))</f>
        <v/>
      </c>
      <c r="AX53" s="125">
        <f>IF(OR($C53="",$B$2="",$D$2=0),0,IF(AX$3&lt;0,0,N(INDEX('CURVA PREVISION'!$A$1:$KZ$3000,$C53,11+3*MIN(AX$3,$D$2-1)))))</f>
        <v/>
      </c>
      <c r="AY53" s="125">
        <f>IF(OR($C53="",$B$2="",$D$2=0),0,IF(AY$3&lt;0,0,N(INDEX('CURVA PREVISION'!$A$1:$KZ$3000,$C53,11+3*MIN(AY$3,$D$2-1)))))</f>
        <v/>
      </c>
      <c r="AZ53" s="125">
        <f>IF(OR($C53="",$B$2="",$D$2=0),0,IF(AZ$3&lt;0,0,N(INDEX('CURVA PREVISION'!$A$1:$KZ$3000,$C53,11+3*MIN(AZ$3,$D$2-1)))))</f>
        <v/>
      </c>
      <c r="BA53" s="125">
        <f>IF(OR($C53="",$B$2="",$D$2=0),0,IF(BA$3&lt;0,0,N(INDEX('CURVA PREVISION'!$A$1:$KZ$3000,$C53,11+3*MIN(BA$3,$D$2-1)))))</f>
        <v/>
      </c>
      <c r="BB53" s="125">
        <f>IF(OR($C53="",$B$2="",$D$2=0),0,IF(BB$3&lt;0,0,N(INDEX('CURVA PREVISION'!$A$1:$KZ$3000,$C53,11+3*MIN(BB$3,$D$2-1)))))</f>
        <v/>
      </c>
      <c r="BC53" s="125">
        <f>IF(OR($C53="",$B$2="",$D$2=0),0,IF(BC$3&lt;0,0,N(INDEX('CURVA PREVISION'!$A$1:$KZ$3000,$C53,11+3*MIN(BC$3,$D$2-1)))))</f>
        <v/>
      </c>
      <c r="BD53" s="125">
        <f>IF(OR($C53="",$B$2="",$D$2=0),0,IF(BD$3&lt;0,0,N(INDEX('CURVA PREVISION'!$A$1:$KZ$3000,$C53,11+3*MIN(BD$3,$D$2-1)))))</f>
        <v/>
      </c>
      <c r="BE53" s="125">
        <f>IF(OR($C53="",$B$2="",$D$2=0),0,IF(BE$3&lt;0,0,N(INDEX('CURVA PREVISION'!$A$1:$KZ$3000,$C53,11+3*MIN(BE$3,$D$2-1)))))</f>
        <v/>
      </c>
      <c r="BF53" s="125">
        <f>IF(OR($C53="",$B$2="",$D$2=0),0,IF(BF$3&lt;0,0,N(INDEX('CURVA PREVISION'!$A$1:$KZ$3000,$C53,11+3*MIN(BF$3,$D$2-1)))))</f>
        <v/>
      </c>
      <c r="BG53" s="125">
        <f>IF(OR($C53="",$B$2="",$D$2=0),0,IF(BG$3&lt;0,0,N(INDEX('CURVA PREVISION'!$A$1:$KZ$3000,$C53,11+3*MIN(BG$3,$D$2-1)))))</f>
        <v/>
      </c>
      <c r="BH53" s="125">
        <f>IF(OR($C53="",$B$2="",$D$2=0),0,IF(BH$3&lt;0,0,N(INDEX('CURVA PREVISION'!$A$1:$KZ$3000,$C53,11+3*MIN(BH$3,$D$2-1)))))</f>
        <v/>
      </c>
      <c r="BI53" s="125">
        <f>IF(OR($C53="",$B$2="",$D$2=0),0,IF(BI$3&lt;0,0,N(INDEX('CURVA PREVISION'!$A$1:$KZ$3000,$C53,11+3*MIN(BI$3,$D$2-1)))))</f>
        <v/>
      </c>
      <c r="BJ53" s="125">
        <f>IF(OR($C53="",$B$2="",$D$2=0),0,IF(BJ$3&lt;0,0,N(INDEX('CURVA PREVISION'!$A$1:$KZ$3000,$C53,11+3*MIN(BJ$3,$D$2-1)))))</f>
        <v/>
      </c>
      <c r="BK53" s="125">
        <f>IF(OR($C53="",$B$2="",$D$2=0),0,IF(BK$3&lt;0,0,N(INDEX('CURVA PREVISION'!$A$1:$KZ$3000,$C53,11+3*MIN(BK$3,$D$2-1)))))</f>
        <v/>
      </c>
      <c r="BL53" s="125">
        <f>IF(OR($C53="",$B$2="",$D$2=0),0,IF(BL$3&lt;0,0,N(INDEX('CURVA PREVISION'!$A$1:$KZ$3000,$C53,11+3*MIN(BL$3,$D$2-1)))))</f>
        <v/>
      </c>
      <c r="BM53" s="125">
        <f>IF(OR($C53="",$B$2="",$D$2=0),0,IF(BM$3&lt;0,0,N(INDEX('CURVA PREVISION'!$A$1:$KZ$3000,$C53,11+3*MIN(BM$3,$D$2-1)))))</f>
        <v/>
      </c>
      <c r="BN53" s="125">
        <f>IF(OR($C53="",$B$2="",$D$2=0),0,IF(BN$3&lt;0,0,N(INDEX('CURVA PREVISION'!$A$1:$KZ$3000,$C53,11+3*MIN(BN$3,$D$2-1)))))</f>
        <v/>
      </c>
      <c r="BO53" s="125">
        <f>IF(OR($C53="",$B$2="",$D$2=0),0,IF(BO$3&lt;0,0,N(INDEX('CURVA PREVISION'!$A$1:$KZ$3000,$C53,11+3*MIN(BO$3,$D$2-1)))))</f>
        <v/>
      </c>
      <c r="BP53" s="125">
        <f>IF(OR($C53="",$B$2="",$D$2=0),0,IF(BP$3&lt;0,0,N(INDEX('CURVA PREVISION'!$A$1:$KZ$3000,$C53,11+3*MIN(BP$3,$D$2-1)))))</f>
        <v/>
      </c>
      <c r="BQ53" s="125">
        <f>IF(OR($C53="",$B$2="",$D$2=0),0,IF(BQ$3&lt;0,0,N(INDEX('CURVA PREVISION'!$A$1:$KZ$3000,$C53,11+3*MIN(BQ$3,$D$2-1)))))</f>
        <v/>
      </c>
      <c r="BR53" s="125">
        <f>IF(OR($C53="",$B$2="",$D$2=0),0,IF(BR$3&lt;0,0,N(INDEX('CURVA PREVISION'!$A$1:$KZ$3000,$C53,11+3*MIN(BR$3,$D$2-1)))))</f>
        <v/>
      </c>
      <c r="BS53" s="125">
        <f>IF(OR($C53="",$B$2="",$D$2=0),0,IF(BS$3&lt;0,0,N(INDEX('CURVA PREVISION'!$A$1:$KZ$3000,$C53,11+3*MIN(BS$3,$D$2-1)))))</f>
        <v/>
      </c>
      <c r="BT53" s="125">
        <f>IF(OR($C53="",$B$2="",$D$2=0),0,IF(BT$3&lt;0,0,N(INDEX('CURVA PREVISION'!$A$1:$KZ$3000,$C53,11+3*MIN(BT$3,$D$2-1)))))</f>
        <v/>
      </c>
      <c r="BU53" s="125">
        <f>IF(OR($C53="",$B$2="",$D$2=0),0,IF(BU$3&lt;0,0,N(INDEX('CURVA PREVISION'!$A$1:$KZ$3000,$C53,11+3*MIN(BU$3,$D$2-1)))))</f>
        <v/>
      </c>
      <c r="BV53" s="125">
        <f>IF(OR($C53="",$B$2="",$D$2=0),0,IF(BV$3&lt;0,0,N(INDEX('CURVA PREVISION'!$A$1:$KZ$3000,$C53,11+3*MIN(BV$3,$D$2-1)))))</f>
        <v/>
      </c>
      <c r="BW53" s="125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5">
        <f>IF(OR($C54="",$B$2="",$D$2=0),0,IF(D$3&lt;0,0,N(INDEX('CURVA PREVISION'!$A$1:$KZ$3000,$C54,11+3*MIN(D$3,$D$2-1)))))</f>
        <v/>
      </c>
      <c r="E54" s="125">
        <f>IF(OR($C54="",$B$2="",$D$2=0),0,IF(E$3&lt;0,0,N(INDEX('CURVA PREVISION'!$A$1:$KZ$3000,$C54,11+3*MIN(E$3,$D$2-1)))))</f>
        <v/>
      </c>
      <c r="F54" s="125">
        <f>IF(OR($C54="",$B$2="",$D$2=0),0,IF(F$3&lt;0,0,N(INDEX('CURVA PREVISION'!$A$1:$KZ$3000,$C54,11+3*MIN(F$3,$D$2-1)))))</f>
        <v/>
      </c>
      <c r="G54" s="125">
        <f>IF(OR($C54="",$B$2="",$D$2=0),0,IF(G$3&lt;0,0,N(INDEX('CURVA PREVISION'!$A$1:$KZ$3000,$C54,11+3*MIN(G$3,$D$2-1)))))</f>
        <v/>
      </c>
      <c r="H54" s="125">
        <f>IF(OR($C54="",$B$2="",$D$2=0),0,IF(H$3&lt;0,0,N(INDEX('CURVA PREVISION'!$A$1:$KZ$3000,$C54,11+3*MIN(H$3,$D$2-1)))))</f>
        <v/>
      </c>
      <c r="I54" s="125">
        <f>IF(OR($C54="",$B$2="",$D$2=0),0,IF(I$3&lt;0,0,N(INDEX('CURVA PREVISION'!$A$1:$KZ$3000,$C54,11+3*MIN(I$3,$D$2-1)))))</f>
        <v/>
      </c>
      <c r="J54" s="125">
        <f>IF(OR($C54="",$B$2="",$D$2=0),0,IF(J$3&lt;0,0,N(INDEX('CURVA PREVISION'!$A$1:$KZ$3000,$C54,11+3*MIN(J$3,$D$2-1)))))</f>
        <v/>
      </c>
      <c r="K54" s="125">
        <f>IF(OR($C54="",$B$2="",$D$2=0),0,IF(K$3&lt;0,0,N(INDEX('CURVA PREVISION'!$A$1:$KZ$3000,$C54,11+3*MIN(K$3,$D$2-1)))))</f>
        <v/>
      </c>
      <c r="L54" s="125">
        <f>IF(OR($C54="",$B$2="",$D$2=0),0,IF(L$3&lt;0,0,N(INDEX('CURVA PREVISION'!$A$1:$KZ$3000,$C54,11+3*MIN(L$3,$D$2-1)))))</f>
        <v/>
      </c>
      <c r="M54" s="125">
        <f>IF(OR($C54="",$B$2="",$D$2=0),0,IF(M$3&lt;0,0,N(INDEX('CURVA PREVISION'!$A$1:$KZ$3000,$C54,11+3*MIN(M$3,$D$2-1)))))</f>
        <v/>
      </c>
      <c r="N54" s="125">
        <f>IF(OR($C54="",$B$2="",$D$2=0),0,IF(N$3&lt;0,0,N(INDEX('CURVA PREVISION'!$A$1:$KZ$3000,$C54,11+3*MIN(N$3,$D$2-1)))))</f>
        <v/>
      </c>
      <c r="O54" s="125">
        <f>IF(OR($C54="",$B$2="",$D$2=0),0,IF(O$3&lt;0,0,N(INDEX('CURVA PREVISION'!$A$1:$KZ$3000,$C54,11+3*MIN(O$3,$D$2-1)))))</f>
        <v/>
      </c>
      <c r="P54" s="125">
        <f>IF(OR($C54="",$B$2="",$D$2=0),0,IF(P$3&lt;0,0,N(INDEX('CURVA PREVISION'!$A$1:$KZ$3000,$C54,11+3*MIN(P$3,$D$2-1)))))</f>
        <v/>
      </c>
      <c r="Q54" s="125">
        <f>IF(OR($C54="",$B$2="",$D$2=0),0,IF(Q$3&lt;0,0,N(INDEX('CURVA PREVISION'!$A$1:$KZ$3000,$C54,11+3*MIN(Q$3,$D$2-1)))))</f>
        <v/>
      </c>
      <c r="R54" s="125">
        <f>IF(OR($C54="",$B$2="",$D$2=0),0,IF(R$3&lt;0,0,N(INDEX('CURVA PREVISION'!$A$1:$KZ$3000,$C54,11+3*MIN(R$3,$D$2-1)))))</f>
        <v/>
      </c>
      <c r="S54" s="125">
        <f>IF(OR($C54="",$B$2="",$D$2=0),0,IF(S$3&lt;0,0,N(INDEX('CURVA PREVISION'!$A$1:$KZ$3000,$C54,11+3*MIN(S$3,$D$2-1)))))</f>
        <v/>
      </c>
      <c r="T54" s="125">
        <f>IF(OR($C54="",$B$2="",$D$2=0),0,IF(T$3&lt;0,0,N(INDEX('CURVA PREVISION'!$A$1:$KZ$3000,$C54,11+3*MIN(T$3,$D$2-1)))))</f>
        <v/>
      </c>
      <c r="U54" s="125">
        <f>IF(OR($C54="",$B$2="",$D$2=0),0,IF(U$3&lt;0,0,N(INDEX('CURVA PREVISION'!$A$1:$KZ$3000,$C54,11+3*MIN(U$3,$D$2-1)))))</f>
        <v/>
      </c>
      <c r="V54" s="125">
        <f>IF(OR($C54="",$B$2="",$D$2=0),0,IF(V$3&lt;0,0,N(INDEX('CURVA PREVISION'!$A$1:$KZ$3000,$C54,11+3*MIN(V$3,$D$2-1)))))</f>
        <v/>
      </c>
      <c r="W54" s="125">
        <f>IF(OR($C54="",$B$2="",$D$2=0),0,IF(W$3&lt;0,0,N(INDEX('CURVA PREVISION'!$A$1:$KZ$3000,$C54,11+3*MIN(W$3,$D$2-1)))))</f>
        <v/>
      </c>
      <c r="X54" s="125">
        <f>IF(OR($C54="",$B$2="",$D$2=0),0,IF(X$3&lt;0,0,N(INDEX('CURVA PREVISION'!$A$1:$KZ$3000,$C54,11+3*MIN(X$3,$D$2-1)))))</f>
        <v/>
      </c>
      <c r="Y54" s="125">
        <f>IF(OR($C54="",$B$2="",$D$2=0),0,IF(Y$3&lt;0,0,N(INDEX('CURVA PREVISION'!$A$1:$KZ$3000,$C54,11+3*MIN(Y$3,$D$2-1)))))</f>
        <v/>
      </c>
      <c r="Z54" s="125">
        <f>IF(OR($C54="",$B$2="",$D$2=0),0,IF(Z$3&lt;0,0,N(INDEX('CURVA PREVISION'!$A$1:$KZ$3000,$C54,11+3*MIN(Z$3,$D$2-1)))))</f>
        <v/>
      </c>
      <c r="AA54" s="125">
        <f>IF(OR($C54="",$B$2="",$D$2=0),0,IF(AA$3&lt;0,0,N(INDEX('CURVA PREVISION'!$A$1:$KZ$3000,$C54,11+3*MIN(AA$3,$D$2-1)))))</f>
        <v/>
      </c>
      <c r="AB54" s="125">
        <f>IF(OR($C54="",$B$2="",$D$2=0),0,IF(AB$3&lt;0,0,N(INDEX('CURVA PREVISION'!$A$1:$KZ$3000,$C54,11+3*MIN(AB$3,$D$2-1)))))</f>
        <v/>
      </c>
      <c r="AC54" s="125">
        <f>IF(OR($C54="",$B$2="",$D$2=0),0,IF(AC$3&lt;0,0,N(INDEX('CURVA PREVISION'!$A$1:$KZ$3000,$C54,11+3*MIN(AC$3,$D$2-1)))))</f>
        <v/>
      </c>
      <c r="AD54" s="125">
        <f>IF(OR($C54="",$B$2="",$D$2=0),0,IF(AD$3&lt;0,0,N(INDEX('CURVA PREVISION'!$A$1:$KZ$3000,$C54,11+3*MIN(AD$3,$D$2-1)))))</f>
        <v/>
      </c>
      <c r="AE54" s="125">
        <f>IF(OR($C54="",$B$2="",$D$2=0),0,IF(AE$3&lt;0,0,N(INDEX('CURVA PREVISION'!$A$1:$KZ$3000,$C54,11+3*MIN(AE$3,$D$2-1)))))</f>
        <v/>
      </c>
      <c r="AF54" s="125">
        <f>IF(OR($C54="",$B$2="",$D$2=0),0,IF(AF$3&lt;0,0,N(INDEX('CURVA PREVISION'!$A$1:$KZ$3000,$C54,11+3*MIN(AF$3,$D$2-1)))))</f>
        <v/>
      </c>
      <c r="AG54" s="125">
        <f>IF(OR($C54="",$B$2="",$D$2=0),0,IF(AG$3&lt;0,0,N(INDEX('CURVA PREVISION'!$A$1:$KZ$3000,$C54,11+3*MIN(AG$3,$D$2-1)))))</f>
        <v/>
      </c>
      <c r="AH54" s="125">
        <f>IF(OR($C54="",$B$2="",$D$2=0),0,IF(AH$3&lt;0,0,N(INDEX('CURVA PREVISION'!$A$1:$KZ$3000,$C54,11+3*MIN(AH$3,$D$2-1)))))</f>
        <v/>
      </c>
      <c r="AI54" s="125">
        <f>IF(OR($C54="",$B$2="",$D$2=0),0,IF(AI$3&lt;0,0,N(INDEX('CURVA PREVISION'!$A$1:$KZ$3000,$C54,11+3*MIN(AI$3,$D$2-1)))))</f>
        <v/>
      </c>
      <c r="AJ54" s="125">
        <f>IF(OR($C54="",$B$2="",$D$2=0),0,IF(AJ$3&lt;0,0,N(INDEX('CURVA PREVISION'!$A$1:$KZ$3000,$C54,11+3*MIN(AJ$3,$D$2-1)))))</f>
        <v/>
      </c>
      <c r="AK54" s="125">
        <f>IF(OR($C54="",$B$2="",$D$2=0),0,IF(AK$3&lt;0,0,N(INDEX('CURVA PREVISION'!$A$1:$KZ$3000,$C54,11+3*MIN(AK$3,$D$2-1)))))</f>
        <v/>
      </c>
      <c r="AL54" s="125">
        <f>IF(OR($C54="",$B$2="",$D$2=0),0,IF(AL$3&lt;0,0,N(INDEX('CURVA PREVISION'!$A$1:$KZ$3000,$C54,11+3*MIN(AL$3,$D$2-1)))))</f>
        <v/>
      </c>
      <c r="AM54" s="125">
        <f>IF(OR($C54="",$B$2="",$D$2=0),0,IF(AM$3&lt;0,0,N(INDEX('CURVA PREVISION'!$A$1:$KZ$3000,$C54,11+3*MIN(AM$3,$D$2-1)))))</f>
        <v/>
      </c>
      <c r="AN54" s="125">
        <f>IF(OR($C54="",$B$2="",$D$2=0),0,IF(AN$3&lt;0,0,N(INDEX('CURVA PREVISION'!$A$1:$KZ$3000,$C54,11+3*MIN(AN$3,$D$2-1)))))</f>
        <v/>
      </c>
      <c r="AO54" s="125">
        <f>IF(OR($C54="",$B$2="",$D$2=0),0,IF(AO$3&lt;0,0,N(INDEX('CURVA PREVISION'!$A$1:$KZ$3000,$C54,11+3*MIN(AO$3,$D$2-1)))))</f>
        <v/>
      </c>
      <c r="AP54" s="125">
        <f>IF(OR($C54="",$B$2="",$D$2=0),0,IF(AP$3&lt;0,0,N(INDEX('CURVA PREVISION'!$A$1:$KZ$3000,$C54,11+3*MIN(AP$3,$D$2-1)))))</f>
        <v/>
      </c>
      <c r="AQ54" s="125">
        <f>IF(OR($C54="",$B$2="",$D$2=0),0,IF(AQ$3&lt;0,0,N(INDEX('CURVA PREVISION'!$A$1:$KZ$3000,$C54,11+3*MIN(AQ$3,$D$2-1)))))</f>
        <v/>
      </c>
      <c r="AR54" s="125">
        <f>IF(OR($C54="",$B$2="",$D$2=0),0,IF(AR$3&lt;0,0,N(INDEX('CURVA PREVISION'!$A$1:$KZ$3000,$C54,11+3*MIN(AR$3,$D$2-1)))))</f>
        <v/>
      </c>
      <c r="AS54" s="125">
        <f>IF(OR($C54="",$B$2="",$D$2=0),0,IF(AS$3&lt;0,0,N(INDEX('CURVA PREVISION'!$A$1:$KZ$3000,$C54,11+3*MIN(AS$3,$D$2-1)))))</f>
        <v/>
      </c>
      <c r="AT54" s="125">
        <f>IF(OR($C54="",$B$2="",$D$2=0),0,IF(AT$3&lt;0,0,N(INDEX('CURVA PREVISION'!$A$1:$KZ$3000,$C54,11+3*MIN(AT$3,$D$2-1)))))</f>
        <v/>
      </c>
      <c r="AU54" s="125">
        <f>IF(OR($C54="",$B$2="",$D$2=0),0,IF(AU$3&lt;0,0,N(INDEX('CURVA PREVISION'!$A$1:$KZ$3000,$C54,11+3*MIN(AU$3,$D$2-1)))))</f>
        <v/>
      </c>
      <c r="AV54" s="125">
        <f>IF(OR($C54="",$B$2="",$D$2=0),0,IF(AV$3&lt;0,0,N(INDEX('CURVA PREVISION'!$A$1:$KZ$3000,$C54,11+3*MIN(AV$3,$D$2-1)))))</f>
        <v/>
      </c>
      <c r="AW54" s="125">
        <f>IF(OR($C54="",$B$2="",$D$2=0),0,IF(AW$3&lt;0,0,N(INDEX('CURVA PREVISION'!$A$1:$KZ$3000,$C54,11+3*MIN(AW$3,$D$2-1)))))</f>
        <v/>
      </c>
      <c r="AX54" s="125">
        <f>IF(OR($C54="",$B$2="",$D$2=0),0,IF(AX$3&lt;0,0,N(INDEX('CURVA PREVISION'!$A$1:$KZ$3000,$C54,11+3*MIN(AX$3,$D$2-1)))))</f>
        <v/>
      </c>
      <c r="AY54" s="125">
        <f>IF(OR($C54="",$B$2="",$D$2=0),0,IF(AY$3&lt;0,0,N(INDEX('CURVA PREVISION'!$A$1:$KZ$3000,$C54,11+3*MIN(AY$3,$D$2-1)))))</f>
        <v/>
      </c>
      <c r="AZ54" s="125">
        <f>IF(OR($C54="",$B$2="",$D$2=0),0,IF(AZ$3&lt;0,0,N(INDEX('CURVA PREVISION'!$A$1:$KZ$3000,$C54,11+3*MIN(AZ$3,$D$2-1)))))</f>
        <v/>
      </c>
      <c r="BA54" s="125">
        <f>IF(OR($C54="",$B$2="",$D$2=0),0,IF(BA$3&lt;0,0,N(INDEX('CURVA PREVISION'!$A$1:$KZ$3000,$C54,11+3*MIN(BA$3,$D$2-1)))))</f>
        <v/>
      </c>
      <c r="BB54" s="125">
        <f>IF(OR($C54="",$B$2="",$D$2=0),0,IF(BB$3&lt;0,0,N(INDEX('CURVA PREVISION'!$A$1:$KZ$3000,$C54,11+3*MIN(BB$3,$D$2-1)))))</f>
        <v/>
      </c>
      <c r="BC54" s="125">
        <f>IF(OR($C54="",$B$2="",$D$2=0),0,IF(BC$3&lt;0,0,N(INDEX('CURVA PREVISION'!$A$1:$KZ$3000,$C54,11+3*MIN(BC$3,$D$2-1)))))</f>
        <v/>
      </c>
      <c r="BD54" s="125">
        <f>IF(OR($C54="",$B$2="",$D$2=0),0,IF(BD$3&lt;0,0,N(INDEX('CURVA PREVISION'!$A$1:$KZ$3000,$C54,11+3*MIN(BD$3,$D$2-1)))))</f>
        <v/>
      </c>
      <c r="BE54" s="125">
        <f>IF(OR($C54="",$B$2="",$D$2=0),0,IF(BE$3&lt;0,0,N(INDEX('CURVA PREVISION'!$A$1:$KZ$3000,$C54,11+3*MIN(BE$3,$D$2-1)))))</f>
        <v/>
      </c>
      <c r="BF54" s="125">
        <f>IF(OR($C54="",$B$2="",$D$2=0),0,IF(BF$3&lt;0,0,N(INDEX('CURVA PREVISION'!$A$1:$KZ$3000,$C54,11+3*MIN(BF$3,$D$2-1)))))</f>
        <v/>
      </c>
      <c r="BG54" s="125">
        <f>IF(OR($C54="",$B$2="",$D$2=0),0,IF(BG$3&lt;0,0,N(INDEX('CURVA PREVISION'!$A$1:$KZ$3000,$C54,11+3*MIN(BG$3,$D$2-1)))))</f>
        <v/>
      </c>
      <c r="BH54" s="125">
        <f>IF(OR($C54="",$B$2="",$D$2=0),0,IF(BH$3&lt;0,0,N(INDEX('CURVA PREVISION'!$A$1:$KZ$3000,$C54,11+3*MIN(BH$3,$D$2-1)))))</f>
        <v/>
      </c>
      <c r="BI54" s="125">
        <f>IF(OR($C54="",$B$2="",$D$2=0),0,IF(BI$3&lt;0,0,N(INDEX('CURVA PREVISION'!$A$1:$KZ$3000,$C54,11+3*MIN(BI$3,$D$2-1)))))</f>
        <v/>
      </c>
      <c r="BJ54" s="125">
        <f>IF(OR($C54="",$B$2="",$D$2=0),0,IF(BJ$3&lt;0,0,N(INDEX('CURVA PREVISION'!$A$1:$KZ$3000,$C54,11+3*MIN(BJ$3,$D$2-1)))))</f>
        <v/>
      </c>
      <c r="BK54" s="125">
        <f>IF(OR($C54="",$B$2="",$D$2=0),0,IF(BK$3&lt;0,0,N(INDEX('CURVA PREVISION'!$A$1:$KZ$3000,$C54,11+3*MIN(BK$3,$D$2-1)))))</f>
        <v/>
      </c>
      <c r="BL54" s="125">
        <f>IF(OR($C54="",$B$2="",$D$2=0),0,IF(BL$3&lt;0,0,N(INDEX('CURVA PREVISION'!$A$1:$KZ$3000,$C54,11+3*MIN(BL$3,$D$2-1)))))</f>
        <v/>
      </c>
      <c r="BM54" s="125">
        <f>IF(OR($C54="",$B$2="",$D$2=0),0,IF(BM$3&lt;0,0,N(INDEX('CURVA PREVISION'!$A$1:$KZ$3000,$C54,11+3*MIN(BM$3,$D$2-1)))))</f>
        <v/>
      </c>
      <c r="BN54" s="125">
        <f>IF(OR($C54="",$B$2="",$D$2=0),0,IF(BN$3&lt;0,0,N(INDEX('CURVA PREVISION'!$A$1:$KZ$3000,$C54,11+3*MIN(BN$3,$D$2-1)))))</f>
        <v/>
      </c>
      <c r="BO54" s="125">
        <f>IF(OR($C54="",$B$2="",$D$2=0),0,IF(BO$3&lt;0,0,N(INDEX('CURVA PREVISION'!$A$1:$KZ$3000,$C54,11+3*MIN(BO$3,$D$2-1)))))</f>
        <v/>
      </c>
      <c r="BP54" s="125">
        <f>IF(OR($C54="",$B$2="",$D$2=0),0,IF(BP$3&lt;0,0,N(INDEX('CURVA PREVISION'!$A$1:$KZ$3000,$C54,11+3*MIN(BP$3,$D$2-1)))))</f>
        <v/>
      </c>
      <c r="BQ54" s="125">
        <f>IF(OR($C54="",$B$2="",$D$2=0),0,IF(BQ$3&lt;0,0,N(INDEX('CURVA PREVISION'!$A$1:$KZ$3000,$C54,11+3*MIN(BQ$3,$D$2-1)))))</f>
        <v/>
      </c>
      <c r="BR54" s="125">
        <f>IF(OR($C54="",$B$2="",$D$2=0),0,IF(BR$3&lt;0,0,N(INDEX('CURVA PREVISION'!$A$1:$KZ$3000,$C54,11+3*MIN(BR$3,$D$2-1)))))</f>
        <v/>
      </c>
      <c r="BS54" s="125">
        <f>IF(OR($C54="",$B$2="",$D$2=0),0,IF(BS$3&lt;0,0,N(INDEX('CURVA PREVISION'!$A$1:$KZ$3000,$C54,11+3*MIN(BS$3,$D$2-1)))))</f>
        <v/>
      </c>
      <c r="BT54" s="125">
        <f>IF(OR($C54="",$B$2="",$D$2=0),0,IF(BT$3&lt;0,0,N(INDEX('CURVA PREVISION'!$A$1:$KZ$3000,$C54,11+3*MIN(BT$3,$D$2-1)))))</f>
        <v/>
      </c>
      <c r="BU54" s="125">
        <f>IF(OR($C54="",$B$2="",$D$2=0),0,IF(BU$3&lt;0,0,N(INDEX('CURVA PREVISION'!$A$1:$KZ$3000,$C54,11+3*MIN(BU$3,$D$2-1)))))</f>
        <v/>
      </c>
      <c r="BV54" s="125">
        <f>IF(OR($C54="",$B$2="",$D$2=0),0,IF(BV$3&lt;0,0,N(INDEX('CURVA PREVISION'!$A$1:$KZ$3000,$C54,11+3*MIN(BV$3,$D$2-1)))))</f>
        <v/>
      </c>
      <c r="BW54" s="125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5">
        <f>IF(OR($C55="",$B$2="",$D$2=0),0,IF(D$3&lt;0,0,N(INDEX('CURVA PREVISION'!$A$1:$KZ$3000,$C55,11+3*MIN(D$3,$D$2-1)))))</f>
        <v/>
      </c>
      <c r="E55" s="125">
        <f>IF(OR($C55="",$B$2="",$D$2=0),0,IF(E$3&lt;0,0,N(INDEX('CURVA PREVISION'!$A$1:$KZ$3000,$C55,11+3*MIN(E$3,$D$2-1)))))</f>
        <v/>
      </c>
      <c r="F55" s="125">
        <f>IF(OR($C55="",$B$2="",$D$2=0),0,IF(F$3&lt;0,0,N(INDEX('CURVA PREVISION'!$A$1:$KZ$3000,$C55,11+3*MIN(F$3,$D$2-1)))))</f>
        <v/>
      </c>
      <c r="G55" s="125">
        <f>IF(OR($C55="",$B$2="",$D$2=0),0,IF(G$3&lt;0,0,N(INDEX('CURVA PREVISION'!$A$1:$KZ$3000,$C55,11+3*MIN(G$3,$D$2-1)))))</f>
        <v/>
      </c>
      <c r="H55" s="125">
        <f>IF(OR($C55="",$B$2="",$D$2=0),0,IF(H$3&lt;0,0,N(INDEX('CURVA PREVISION'!$A$1:$KZ$3000,$C55,11+3*MIN(H$3,$D$2-1)))))</f>
        <v/>
      </c>
      <c r="I55" s="125">
        <f>IF(OR($C55="",$B$2="",$D$2=0),0,IF(I$3&lt;0,0,N(INDEX('CURVA PREVISION'!$A$1:$KZ$3000,$C55,11+3*MIN(I$3,$D$2-1)))))</f>
        <v/>
      </c>
      <c r="J55" s="125">
        <f>IF(OR($C55="",$B$2="",$D$2=0),0,IF(J$3&lt;0,0,N(INDEX('CURVA PREVISION'!$A$1:$KZ$3000,$C55,11+3*MIN(J$3,$D$2-1)))))</f>
        <v/>
      </c>
      <c r="K55" s="125">
        <f>IF(OR($C55="",$B$2="",$D$2=0),0,IF(K$3&lt;0,0,N(INDEX('CURVA PREVISION'!$A$1:$KZ$3000,$C55,11+3*MIN(K$3,$D$2-1)))))</f>
        <v/>
      </c>
      <c r="L55" s="125">
        <f>IF(OR($C55="",$B$2="",$D$2=0),0,IF(L$3&lt;0,0,N(INDEX('CURVA PREVISION'!$A$1:$KZ$3000,$C55,11+3*MIN(L$3,$D$2-1)))))</f>
        <v/>
      </c>
      <c r="M55" s="125">
        <f>IF(OR($C55="",$B$2="",$D$2=0),0,IF(M$3&lt;0,0,N(INDEX('CURVA PREVISION'!$A$1:$KZ$3000,$C55,11+3*MIN(M$3,$D$2-1)))))</f>
        <v/>
      </c>
      <c r="N55" s="125">
        <f>IF(OR($C55="",$B$2="",$D$2=0),0,IF(N$3&lt;0,0,N(INDEX('CURVA PREVISION'!$A$1:$KZ$3000,$C55,11+3*MIN(N$3,$D$2-1)))))</f>
        <v/>
      </c>
      <c r="O55" s="125">
        <f>IF(OR($C55="",$B$2="",$D$2=0),0,IF(O$3&lt;0,0,N(INDEX('CURVA PREVISION'!$A$1:$KZ$3000,$C55,11+3*MIN(O$3,$D$2-1)))))</f>
        <v/>
      </c>
      <c r="P55" s="125">
        <f>IF(OR($C55="",$B$2="",$D$2=0),0,IF(P$3&lt;0,0,N(INDEX('CURVA PREVISION'!$A$1:$KZ$3000,$C55,11+3*MIN(P$3,$D$2-1)))))</f>
        <v/>
      </c>
      <c r="Q55" s="125">
        <f>IF(OR($C55="",$B$2="",$D$2=0),0,IF(Q$3&lt;0,0,N(INDEX('CURVA PREVISION'!$A$1:$KZ$3000,$C55,11+3*MIN(Q$3,$D$2-1)))))</f>
        <v/>
      </c>
      <c r="R55" s="125">
        <f>IF(OR($C55="",$B$2="",$D$2=0),0,IF(R$3&lt;0,0,N(INDEX('CURVA PREVISION'!$A$1:$KZ$3000,$C55,11+3*MIN(R$3,$D$2-1)))))</f>
        <v/>
      </c>
      <c r="S55" s="125">
        <f>IF(OR($C55="",$B$2="",$D$2=0),0,IF(S$3&lt;0,0,N(INDEX('CURVA PREVISION'!$A$1:$KZ$3000,$C55,11+3*MIN(S$3,$D$2-1)))))</f>
        <v/>
      </c>
      <c r="T55" s="125">
        <f>IF(OR($C55="",$B$2="",$D$2=0),0,IF(T$3&lt;0,0,N(INDEX('CURVA PREVISION'!$A$1:$KZ$3000,$C55,11+3*MIN(T$3,$D$2-1)))))</f>
        <v/>
      </c>
      <c r="U55" s="125">
        <f>IF(OR($C55="",$B$2="",$D$2=0),0,IF(U$3&lt;0,0,N(INDEX('CURVA PREVISION'!$A$1:$KZ$3000,$C55,11+3*MIN(U$3,$D$2-1)))))</f>
        <v/>
      </c>
      <c r="V55" s="125">
        <f>IF(OR($C55="",$B$2="",$D$2=0),0,IF(V$3&lt;0,0,N(INDEX('CURVA PREVISION'!$A$1:$KZ$3000,$C55,11+3*MIN(V$3,$D$2-1)))))</f>
        <v/>
      </c>
      <c r="W55" s="125">
        <f>IF(OR($C55="",$B$2="",$D$2=0),0,IF(W$3&lt;0,0,N(INDEX('CURVA PREVISION'!$A$1:$KZ$3000,$C55,11+3*MIN(W$3,$D$2-1)))))</f>
        <v/>
      </c>
      <c r="X55" s="125">
        <f>IF(OR($C55="",$B$2="",$D$2=0),0,IF(X$3&lt;0,0,N(INDEX('CURVA PREVISION'!$A$1:$KZ$3000,$C55,11+3*MIN(X$3,$D$2-1)))))</f>
        <v/>
      </c>
      <c r="Y55" s="125">
        <f>IF(OR($C55="",$B$2="",$D$2=0),0,IF(Y$3&lt;0,0,N(INDEX('CURVA PREVISION'!$A$1:$KZ$3000,$C55,11+3*MIN(Y$3,$D$2-1)))))</f>
        <v/>
      </c>
      <c r="Z55" s="125">
        <f>IF(OR($C55="",$B$2="",$D$2=0),0,IF(Z$3&lt;0,0,N(INDEX('CURVA PREVISION'!$A$1:$KZ$3000,$C55,11+3*MIN(Z$3,$D$2-1)))))</f>
        <v/>
      </c>
      <c r="AA55" s="125">
        <f>IF(OR($C55="",$B$2="",$D$2=0),0,IF(AA$3&lt;0,0,N(INDEX('CURVA PREVISION'!$A$1:$KZ$3000,$C55,11+3*MIN(AA$3,$D$2-1)))))</f>
        <v/>
      </c>
      <c r="AB55" s="125">
        <f>IF(OR($C55="",$B$2="",$D$2=0),0,IF(AB$3&lt;0,0,N(INDEX('CURVA PREVISION'!$A$1:$KZ$3000,$C55,11+3*MIN(AB$3,$D$2-1)))))</f>
        <v/>
      </c>
      <c r="AC55" s="125">
        <f>IF(OR($C55="",$B$2="",$D$2=0),0,IF(AC$3&lt;0,0,N(INDEX('CURVA PREVISION'!$A$1:$KZ$3000,$C55,11+3*MIN(AC$3,$D$2-1)))))</f>
        <v/>
      </c>
      <c r="AD55" s="125">
        <f>IF(OR($C55="",$B$2="",$D$2=0),0,IF(AD$3&lt;0,0,N(INDEX('CURVA PREVISION'!$A$1:$KZ$3000,$C55,11+3*MIN(AD$3,$D$2-1)))))</f>
        <v/>
      </c>
      <c r="AE55" s="125">
        <f>IF(OR($C55="",$B$2="",$D$2=0),0,IF(AE$3&lt;0,0,N(INDEX('CURVA PREVISION'!$A$1:$KZ$3000,$C55,11+3*MIN(AE$3,$D$2-1)))))</f>
        <v/>
      </c>
      <c r="AF55" s="125">
        <f>IF(OR($C55="",$B$2="",$D$2=0),0,IF(AF$3&lt;0,0,N(INDEX('CURVA PREVISION'!$A$1:$KZ$3000,$C55,11+3*MIN(AF$3,$D$2-1)))))</f>
        <v/>
      </c>
      <c r="AG55" s="125">
        <f>IF(OR($C55="",$B$2="",$D$2=0),0,IF(AG$3&lt;0,0,N(INDEX('CURVA PREVISION'!$A$1:$KZ$3000,$C55,11+3*MIN(AG$3,$D$2-1)))))</f>
        <v/>
      </c>
      <c r="AH55" s="125">
        <f>IF(OR($C55="",$B$2="",$D$2=0),0,IF(AH$3&lt;0,0,N(INDEX('CURVA PREVISION'!$A$1:$KZ$3000,$C55,11+3*MIN(AH$3,$D$2-1)))))</f>
        <v/>
      </c>
      <c r="AI55" s="125">
        <f>IF(OR($C55="",$B$2="",$D$2=0),0,IF(AI$3&lt;0,0,N(INDEX('CURVA PREVISION'!$A$1:$KZ$3000,$C55,11+3*MIN(AI$3,$D$2-1)))))</f>
        <v/>
      </c>
      <c r="AJ55" s="125">
        <f>IF(OR($C55="",$B$2="",$D$2=0),0,IF(AJ$3&lt;0,0,N(INDEX('CURVA PREVISION'!$A$1:$KZ$3000,$C55,11+3*MIN(AJ$3,$D$2-1)))))</f>
        <v/>
      </c>
      <c r="AK55" s="125">
        <f>IF(OR($C55="",$B$2="",$D$2=0),0,IF(AK$3&lt;0,0,N(INDEX('CURVA PREVISION'!$A$1:$KZ$3000,$C55,11+3*MIN(AK$3,$D$2-1)))))</f>
        <v/>
      </c>
      <c r="AL55" s="125">
        <f>IF(OR($C55="",$B$2="",$D$2=0),0,IF(AL$3&lt;0,0,N(INDEX('CURVA PREVISION'!$A$1:$KZ$3000,$C55,11+3*MIN(AL$3,$D$2-1)))))</f>
        <v/>
      </c>
      <c r="AM55" s="125">
        <f>IF(OR($C55="",$B$2="",$D$2=0),0,IF(AM$3&lt;0,0,N(INDEX('CURVA PREVISION'!$A$1:$KZ$3000,$C55,11+3*MIN(AM$3,$D$2-1)))))</f>
        <v/>
      </c>
      <c r="AN55" s="125">
        <f>IF(OR($C55="",$B$2="",$D$2=0),0,IF(AN$3&lt;0,0,N(INDEX('CURVA PREVISION'!$A$1:$KZ$3000,$C55,11+3*MIN(AN$3,$D$2-1)))))</f>
        <v/>
      </c>
      <c r="AO55" s="125">
        <f>IF(OR($C55="",$B$2="",$D$2=0),0,IF(AO$3&lt;0,0,N(INDEX('CURVA PREVISION'!$A$1:$KZ$3000,$C55,11+3*MIN(AO$3,$D$2-1)))))</f>
        <v/>
      </c>
      <c r="AP55" s="125">
        <f>IF(OR($C55="",$B$2="",$D$2=0),0,IF(AP$3&lt;0,0,N(INDEX('CURVA PREVISION'!$A$1:$KZ$3000,$C55,11+3*MIN(AP$3,$D$2-1)))))</f>
        <v/>
      </c>
      <c r="AQ55" s="125">
        <f>IF(OR($C55="",$B$2="",$D$2=0),0,IF(AQ$3&lt;0,0,N(INDEX('CURVA PREVISION'!$A$1:$KZ$3000,$C55,11+3*MIN(AQ$3,$D$2-1)))))</f>
        <v/>
      </c>
      <c r="AR55" s="125">
        <f>IF(OR($C55="",$B$2="",$D$2=0),0,IF(AR$3&lt;0,0,N(INDEX('CURVA PREVISION'!$A$1:$KZ$3000,$C55,11+3*MIN(AR$3,$D$2-1)))))</f>
        <v/>
      </c>
      <c r="AS55" s="125">
        <f>IF(OR($C55="",$B$2="",$D$2=0),0,IF(AS$3&lt;0,0,N(INDEX('CURVA PREVISION'!$A$1:$KZ$3000,$C55,11+3*MIN(AS$3,$D$2-1)))))</f>
        <v/>
      </c>
      <c r="AT55" s="125">
        <f>IF(OR($C55="",$B$2="",$D$2=0),0,IF(AT$3&lt;0,0,N(INDEX('CURVA PREVISION'!$A$1:$KZ$3000,$C55,11+3*MIN(AT$3,$D$2-1)))))</f>
        <v/>
      </c>
      <c r="AU55" s="125">
        <f>IF(OR($C55="",$B$2="",$D$2=0),0,IF(AU$3&lt;0,0,N(INDEX('CURVA PREVISION'!$A$1:$KZ$3000,$C55,11+3*MIN(AU$3,$D$2-1)))))</f>
        <v/>
      </c>
      <c r="AV55" s="125">
        <f>IF(OR($C55="",$B$2="",$D$2=0),0,IF(AV$3&lt;0,0,N(INDEX('CURVA PREVISION'!$A$1:$KZ$3000,$C55,11+3*MIN(AV$3,$D$2-1)))))</f>
        <v/>
      </c>
      <c r="AW55" s="125">
        <f>IF(OR($C55="",$B$2="",$D$2=0),0,IF(AW$3&lt;0,0,N(INDEX('CURVA PREVISION'!$A$1:$KZ$3000,$C55,11+3*MIN(AW$3,$D$2-1)))))</f>
        <v/>
      </c>
      <c r="AX55" s="125">
        <f>IF(OR($C55="",$B$2="",$D$2=0),0,IF(AX$3&lt;0,0,N(INDEX('CURVA PREVISION'!$A$1:$KZ$3000,$C55,11+3*MIN(AX$3,$D$2-1)))))</f>
        <v/>
      </c>
      <c r="AY55" s="125">
        <f>IF(OR($C55="",$B$2="",$D$2=0),0,IF(AY$3&lt;0,0,N(INDEX('CURVA PREVISION'!$A$1:$KZ$3000,$C55,11+3*MIN(AY$3,$D$2-1)))))</f>
        <v/>
      </c>
      <c r="AZ55" s="125">
        <f>IF(OR($C55="",$B$2="",$D$2=0),0,IF(AZ$3&lt;0,0,N(INDEX('CURVA PREVISION'!$A$1:$KZ$3000,$C55,11+3*MIN(AZ$3,$D$2-1)))))</f>
        <v/>
      </c>
      <c r="BA55" s="125">
        <f>IF(OR($C55="",$B$2="",$D$2=0),0,IF(BA$3&lt;0,0,N(INDEX('CURVA PREVISION'!$A$1:$KZ$3000,$C55,11+3*MIN(BA$3,$D$2-1)))))</f>
        <v/>
      </c>
      <c r="BB55" s="125">
        <f>IF(OR($C55="",$B$2="",$D$2=0),0,IF(BB$3&lt;0,0,N(INDEX('CURVA PREVISION'!$A$1:$KZ$3000,$C55,11+3*MIN(BB$3,$D$2-1)))))</f>
        <v/>
      </c>
      <c r="BC55" s="125">
        <f>IF(OR($C55="",$B$2="",$D$2=0),0,IF(BC$3&lt;0,0,N(INDEX('CURVA PREVISION'!$A$1:$KZ$3000,$C55,11+3*MIN(BC$3,$D$2-1)))))</f>
        <v/>
      </c>
      <c r="BD55" s="125">
        <f>IF(OR($C55="",$B$2="",$D$2=0),0,IF(BD$3&lt;0,0,N(INDEX('CURVA PREVISION'!$A$1:$KZ$3000,$C55,11+3*MIN(BD$3,$D$2-1)))))</f>
        <v/>
      </c>
      <c r="BE55" s="125">
        <f>IF(OR($C55="",$B$2="",$D$2=0),0,IF(BE$3&lt;0,0,N(INDEX('CURVA PREVISION'!$A$1:$KZ$3000,$C55,11+3*MIN(BE$3,$D$2-1)))))</f>
        <v/>
      </c>
      <c r="BF55" s="125">
        <f>IF(OR($C55="",$B$2="",$D$2=0),0,IF(BF$3&lt;0,0,N(INDEX('CURVA PREVISION'!$A$1:$KZ$3000,$C55,11+3*MIN(BF$3,$D$2-1)))))</f>
        <v/>
      </c>
      <c r="BG55" s="125">
        <f>IF(OR($C55="",$B$2="",$D$2=0),0,IF(BG$3&lt;0,0,N(INDEX('CURVA PREVISION'!$A$1:$KZ$3000,$C55,11+3*MIN(BG$3,$D$2-1)))))</f>
        <v/>
      </c>
      <c r="BH55" s="125">
        <f>IF(OR($C55="",$B$2="",$D$2=0),0,IF(BH$3&lt;0,0,N(INDEX('CURVA PREVISION'!$A$1:$KZ$3000,$C55,11+3*MIN(BH$3,$D$2-1)))))</f>
        <v/>
      </c>
      <c r="BI55" s="125">
        <f>IF(OR($C55="",$B$2="",$D$2=0),0,IF(BI$3&lt;0,0,N(INDEX('CURVA PREVISION'!$A$1:$KZ$3000,$C55,11+3*MIN(BI$3,$D$2-1)))))</f>
        <v/>
      </c>
      <c r="BJ55" s="125">
        <f>IF(OR($C55="",$B$2="",$D$2=0),0,IF(BJ$3&lt;0,0,N(INDEX('CURVA PREVISION'!$A$1:$KZ$3000,$C55,11+3*MIN(BJ$3,$D$2-1)))))</f>
        <v/>
      </c>
      <c r="BK55" s="125">
        <f>IF(OR($C55="",$B$2="",$D$2=0),0,IF(BK$3&lt;0,0,N(INDEX('CURVA PREVISION'!$A$1:$KZ$3000,$C55,11+3*MIN(BK$3,$D$2-1)))))</f>
        <v/>
      </c>
      <c r="BL55" s="125">
        <f>IF(OR($C55="",$B$2="",$D$2=0),0,IF(BL$3&lt;0,0,N(INDEX('CURVA PREVISION'!$A$1:$KZ$3000,$C55,11+3*MIN(BL$3,$D$2-1)))))</f>
        <v/>
      </c>
      <c r="BM55" s="125">
        <f>IF(OR($C55="",$B$2="",$D$2=0),0,IF(BM$3&lt;0,0,N(INDEX('CURVA PREVISION'!$A$1:$KZ$3000,$C55,11+3*MIN(BM$3,$D$2-1)))))</f>
        <v/>
      </c>
      <c r="BN55" s="125">
        <f>IF(OR($C55="",$B$2="",$D$2=0),0,IF(BN$3&lt;0,0,N(INDEX('CURVA PREVISION'!$A$1:$KZ$3000,$C55,11+3*MIN(BN$3,$D$2-1)))))</f>
        <v/>
      </c>
      <c r="BO55" s="125">
        <f>IF(OR($C55="",$B$2="",$D$2=0),0,IF(BO$3&lt;0,0,N(INDEX('CURVA PREVISION'!$A$1:$KZ$3000,$C55,11+3*MIN(BO$3,$D$2-1)))))</f>
        <v/>
      </c>
      <c r="BP55" s="125">
        <f>IF(OR($C55="",$B$2="",$D$2=0),0,IF(BP$3&lt;0,0,N(INDEX('CURVA PREVISION'!$A$1:$KZ$3000,$C55,11+3*MIN(BP$3,$D$2-1)))))</f>
        <v/>
      </c>
      <c r="BQ55" s="125">
        <f>IF(OR($C55="",$B$2="",$D$2=0),0,IF(BQ$3&lt;0,0,N(INDEX('CURVA PREVISION'!$A$1:$KZ$3000,$C55,11+3*MIN(BQ$3,$D$2-1)))))</f>
        <v/>
      </c>
      <c r="BR55" s="125">
        <f>IF(OR($C55="",$B$2="",$D$2=0),0,IF(BR$3&lt;0,0,N(INDEX('CURVA PREVISION'!$A$1:$KZ$3000,$C55,11+3*MIN(BR$3,$D$2-1)))))</f>
        <v/>
      </c>
      <c r="BS55" s="125">
        <f>IF(OR($C55="",$B$2="",$D$2=0),0,IF(BS$3&lt;0,0,N(INDEX('CURVA PREVISION'!$A$1:$KZ$3000,$C55,11+3*MIN(BS$3,$D$2-1)))))</f>
        <v/>
      </c>
      <c r="BT55" s="125">
        <f>IF(OR($C55="",$B$2="",$D$2=0),0,IF(BT$3&lt;0,0,N(INDEX('CURVA PREVISION'!$A$1:$KZ$3000,$C55,11+3*MIN(BT$3,$D$2-1)))))</f>
        <v/>
      </c>
      <c r="BU55" s="125">
        <f>IF(OR($C55="",$B$2="",$D$2=0),0,IF(BU$3&lt;0,0,N(INDEX('CURVA PREVISION'!$A$1:$KZ$3000,$C55,11+3*MIN(BU$3,$D$2-1)))))</f>
        <v/>
      </c>
      <c r="BV55" s="125">
        <f>IF(OR($C55="",$B$2="",$D$2=0),0,IF(BV$3&lt;0,0,N(INDEX('CURVA PREVISION'!$A$1:$KZ$3000,$C55,11+3*MIN(BV$3,$D$2-1)))))</f>
        <v/>
      </c>
      <c r="BW55" s="125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5">
        <f>IF(OR($C56="",$B$2="",$D$2=0),0,IF(D$3&lt;0,0,N(INDEX('CURVA PREVISION'!$A$1:$KZ$3000,$C56,11+3*MIN(D$3,$D$2-1)))))</f>
        <v/>
      </c>
      <c r="E56" s="125">
        <f>IF(OR($C56="",$B$2="",$D$2=0),0,IF(E$3&lt;0,0,N(INDEX('CURVA PREVISION'!$A$1:$KZ$3000,$C56,11+3*MIN(E$3,$D$2-1)))))</f>
        <v/>
      </c>
      <c r="F56" s="125">
        <f>IF(OR($C56="",$B$2="",$D$2=0),0,IF(F$3&lt;0,0,N(INDEX('CURVA PREVISION'!$A$1:$KZ$3000,$C56,11+3*MIN(F$3,$D$2-1)))))</f>
        <v/>
      </c>
      <c r="G56" s="125">
        <f>IF(OR($C56="",$B$2="",$D$2=0),0,IF(G$3&lt;0,0,N(INDEX('CURVA PREVISION'!$A$1:$KZ$3000,$C56,11+3*MIN(G$3,$D$2-1)))))</f>
        <v/>
      </c>
      <c r="H56" s="125">
        <f>IF(OR($C56="",$B$2="",$D$2=0),0,IF(H$3&lt;0,0,N(INDEX('CURVA PREVISION'!$A$1:$KZ$3000,$C56,11+3*MIN(H$3,$D$2-1)))))</f>
        <v/>
      </c>
      <c r="I56" s="125">
        <f>IF(OR($C56="",$B$2="",$D$2=0),0,IF(I$3&lt;0,0,N(INDEX('CURVA PREVISION'!$A$1:$KZ$3000,$C56,11+3*MIN(I$3,$D$2-1)))))</f>
        <v/>
      </c>
      <c r="J56" s="125">
        <f>IF(OR($C56="",$B$2="",$D$2=0),0,IF(J$3&lt;0,0,N(INDEX('CURVA PREVISION'!$A$1:$KZ$3000,$C56,11+3*MIN(J$3,$D$2-1)))))</f>
        <v/>
      </c>
      <c r="K56" s="125">
        <f>IF(OR($C56="",$B$2="",$D$2=0),0,IF(K$3&lt;0,0,N(INDEX('CURVA PREVISION'!$A$1:$KZ$3000,$C56,11+3*MIN(K$3,$D$2-1)))))</f>
        <v/>
      </c>
      <c r="L56" s="125">
        <f>IF(OR($C56="",$B$2="",$D$2=0),0,IF(L$3&lt;0,0,N(INDEX('CURVA PREVISION'!$A$1:$KZ$3000,$C56,11+3*MIN(L$3,$D$2-1)))))</f>
        <v/>
      </c>
      <c r="M56" s="125">
        <f>IF(OR($C56="",$B$2="",$D$2=0),0,IF(M$3&lt;0,0,N(INDEX('CURVA PREVISION'!$A$1:$KZ$3000,$C56,11+3*MIN(M$3,$D$2-1)))))</f>
        <v/>
      </c>
      <c r="N56" s="125">
        <f>IF(OR($C56="",$B$2="",$D$2=0),0,IF(N$3&lt;0,0,N(INDEX('CURVA PREVISION'!$A$1:$KZ$3000,$C56,11+3*MIN(N$3,$D$2-1)))))</f>
        <v/>
      </c>
      <c r="O56" s="125">
        <f>IF(OR($C56="",$B$2="",$D$2=0),0,IF(O$3&lt;0,0,N(INDEX('CURVA PREVISION'!$A$1:$KZ$3000,$C56,11+3*MIN(O$3,$D$2-1)))))</f>
        <v/>
      </c>
      <c r="P56" s="125">
        <f>IF(OR($C56="",$B$2="",$D$2=0),0,IF(P$3&lt;0,0,N(INDEX('CURVA PREVISION'!$A$1:$KZ$3000,$C56,11+3*MIN(P$3,$D$2-1)))))</f>
        <v/>
      </c>
      <c r="Q56" s="125">
        <f>IF(OR($C56="",$B$2="",$D$2=0),0,IF(Q$3&lt;0,0,N(INDEX('CURVA PREVISION'!$A$1:$KZ$3000,$C56,11+3*MIN(Q$3,$D$2-1)))))</f>
        <v/>
      </c>
      <c r="R56" s="125">
        <f>IF(OR($C56="",$B$2="",$D$2=0),0,IF(R$3&lt;0,0,N(INDEX('CURVA PREVISION'!$A$1:$KZ$3000,$C56,11+3*MIN(R$3,$D$2-1)))))</f>
        <v/>
      </c>
      <c r="S56" s="125">
        <f>IF(OR($C56="",$B$2="",$D$2=0),0,IF(S$3&lt;0,0,N(INDEX('CURVA PREVISION'!$A$1:$KZ$3000,$C56,11+3*MIN(S$3,$D$2-1)))))</f>
        <v/>
      </c>
      <c r="T56" s="125">
        <f>IF(OR($C56="",$B$2="",$D$2=0),0,IF(T$3&lt;0,0,N(INDEX('CURVA PREVISION'!$A$1:$KZ$3000,$C56,11+3*MIN(T$3,$D$2-1)))))</f>
        <v/>
      </c>
      <c r="U56" s="125">
        <f>IF(OR($C56="",$B$2="",$D$2=0),0,IF(U$3&lt;0,0,N(INDEX('CURVA PREVISION'!$A$1:$KZ$3000,$C56,11+3*MIN(U$3,$D$2-1)))))</f>
        <v/>
      </c>
      <c r="V56" s="125">
        <f>IF(OR($C56="",$B$2="",$D$2=0),0,IF(V$3&lt;0,0,N(INDEX('CURVA PREVISION'!$A$1:$KZ$3000,$C56,11+3*MIN(V$3,$D$2-1)))))</f>
        <v/>
      </c>
      <c r="W56" s="125">
        <f>IF(OR($C56="",$B$2="",$D$2=0),0,IF(W$3&lt;0,0,N(INDEX('CURVA PREVISION'!$A$1:$KZ$3000,$C56,11+3*MIN(W$3,$D$2-1)))))</f>
        <v/>
      </c>
      <c r="X56" s="125">
        <f>IF(OR($C56="",$B$2="",$D$2=0),0,IF(X$3&lt;0,0,N(INDEX('CURVA PREVISION'!$A$1:$KZ$3000,$C56,11+3*MIN(X$3,$D$2-1)))))</f>
        <v/>
      </c>
      <c r="Y56" s="125">
        <f>IF(OR($C56="",$B$2="",$D$2=0),0,IF(Y$3&lt;0,0,N(INDEX('CURVA PREVISION'!$A$1:$KZ$3000,$C56,11+3*MIN(Y$3,$D$2-1)))))</f>
        <v/>
      </c>
      <c r="Z56" s="125">
        <f>IF(OR($C56="",$B$2="",$D$2=0),0,IF(Z$3&lt;0,0,N(INDEX('CURVA PREVISION'!$A$1:$KZ$3000,$C56,11+3*MIN(Z$3,$D$2-1)))))</f>
        <v/>
      </c>
      <c r="AA56" s="125">
        <f>IF(OR($C56="",$B$2="",$D$2=0),0,IF(AA$3&lt;0,0,N(INDEX('CURVA PREVISION'!$A$1:$KZ$3000,$C56,11+3*MIN(AA$3,$D$2-1)))))</f>
        <v/>
      </c>
      <c r="AB56" s="125">
        <f>IF(OR($C56="",$B$2="",$D$2=0),0,IF(AB$3&lt;0,0,N(INDEX('CURVA PREVISION'!$A$1:$KZ$3000,$C56,11+3*MIN(AB$3,$D$2-1)))))</f>
        <v/>
      </c>
      <c r="AC56" s="125">
        <f>IF(OR($C56="",$B$2="",$D$2=0),0,IF(AC$3&lt;0,0,N(INDEX('CURVA PREVISION'!$A$1:$KZ$3000,$C56,11+3*MIN(AC$3,$D$2-1)))))</f>
        <v/>
      </c>
      <c r="AD56" s="125">
        <f>IF(OR($C56="",$B$2="",$D$2=0),0,IF(AD$3&lt;0,0,N(INDEX('CURVA PREVISION'!$A$1:$KZ$3000,$C56,11+3*MIN(AD$3,$D$2-1)))))</f>
        <v/>
      </c>
      <c r="AE56" s="125">
        <f>IF(OR($C56="",$B$2="",$D$2=0),0,IF(AE$3&lt;0,0,N(INDEX('CURVA PREVISION'!$A$1:$KZ$3000,$C56,11+3*MIN(AE$3,$D$2-1)))))</f>
        <v/>
      </c>
      <c r="AF56" s="125">
        <f>IF(OR($C56="",$B$2="",$D$2=0),0,IF(AF$3&lt;0,0,N(INDEX('CURVA PREVISION'!$A$1:$KZ$3000,$C56,11+3*MIN(AF$3,$D$2-1)))))</f>
        <v/>
      </c>
      <c r="AG56" s="125">
        <f>IF(OR($C56="",$B$2="",$D$2=0),0,IF(AG$3&lt;0,0,N(INDEX('CURVA PREVISION'!$A$1:$KZ$3000,$C56,11+3*MIN(AG$3,$D$2-1)))))</f>
        <v/>
      </c>
      <c r="AH56" s="125">
        <f>IF(OR($C56="",$B$2="",$D$2=0),0,IF(AH$3&lt;0,0,N(INDEX('CURVA PREVISION'!$A$1:$KZ$3000,$C56,11+3*MIN(AH$3,$D$2-1)))))</f>
        <v/>
      </c>
      <c r="AI56" s="125">
        <f>IF(OR($C56="",$B$2="",$D$2=0),0,IF(AI$3&lt;0,0,N(INDEX('CURVA PREVISION'!$A$1:$KZ$3000,$C56,11+3*MIN(AI$3,$D$2-1)))))</f>
        <v/>
      </c>
      <c r="AJ56" s="125">
        <f>IF(OR($C56="",$B$2="",$D$2=0),0,IF(AJ$3&lt;0,0,N(INDEX('CURVA PREVISION'!$A$1:$KZ$3000,$C56,11+3*MIN(AJ$3,$D$2-1)))))</f>
        <v/>
      </c>
      <c r="AK56" s="125">
        <f>IF(OR($C56="",$B$2="",$D$2=0),0,IF(AK$3&lt;0,0,N(INDEX('CURVA PREVISION'!$A$1:$KZ$3000,$C56,11+3*MIN(AK$3,$D$2-1)))))</f>
        <v/>
      </c>
      <c r="AL56" s="125">
        <f>IF(OR($C56="",$B$2="",$D$2=0),0,IF(AL$3&lt;0,0,N(INDEX('CURVA PREVISION'!$A$1:$KZ$3000,$C56,11+3*MIN(AL$3,$D$2-1)))))</f>
        <v/>
      </c>
      <c r="AM56" s="125">
        <f>IF(OR($C56="",$B$2="",$D$2=0),0,IF(AM$3&lt;0,0,N(INDEX('CURVA PREVISION'!$A$1:$KZ$3000,$C56,11+3*MIN(AM$3,$D$2-1)))))</f>
        <v/>
      </c>
      <c r="AN56" s="125">
        <f>IF(OR($C56="",$B$2="",$D$2=0),0,IF(AN$3&lt;0,0,N(INDEX('CURVA PREVISION'!$A$1:$KZ$3000,$C56,11+3*MIN(AN$3,$D$2-1)))))</f>
        <v/>
      </c>
      <c r="AO56" s="125">
        <f>IF(OR($C56="",$B$2="",$D$2=0),0,IF(AO$3&lt;0,0,N(INDEX('CURVA PREVISION'!$A$1:$KZ$3000,$C56,11+3*MIN(AO$3,$D$2-1)))))</f>
        <v/>
      </c>
      <c r="AP56" s="125">
        <f>IF(OR($C56="",$B$2="",$D$2=0),0,IF(AP$3&lt;0,0,N(INDEX('CURVA PREVISION'!$A$1:$KZ$3000,$C56,11+3*MIN(AP$3,$D$2-1)))))</f>
        <v/>
      </c>
      <c r="AQ56" s="125">
        <f>IF(OR($C56="",$B$2="",$D$2=0),0,IF(AQ$3&lt;0,0,N(INDEX('CURVA PREVISION'!$A$1:$KZ$3000,$C56,11+3*MIN(AQ$3,$D$2-1)))))</f>
        <v/>
      </c>
      <c r="AR56" s="125">
        <f>IF(OR($C56="",$B$2="",$D$2=0),0,IF(AR$3&lt;0,0,N(INDEX('CURVA PREVISION'!$A$1:$KZ$3000,$C56,11+3*MIN(AR$3,$D$2-1)))))</f>
        <v/>
      </c>
      <c r="AS56" s="125">
        <f>IF(OR($C56="",$B$2="",$D$2=0),0,IF(AS$3&lt;0,0,N(INDEX('CURVA PREVISION'!$A$1:$KZ$3000,$C56,11+3*MIN(AS$3,$D$2-1)))))</f>
        <v/>
      </c>
      <c r="AT56" s="125">
        <f>IF(OR($C56="",$B$2="",$D$2=0),0,IF(AT$3&lt;0,0,N(INDEX('CURVA PREVISION'!$A$1:$KZ$3000,$C56,11+3*MIN(AT$3,$D$2-1)))))</f>
        <v/>
      </c>
      <c r="AU56" s="125">
        <f>IF(OR($C56="",$B$2="",$D$2=0),0,IF(AU$3&lt;0,0,N(INDEX('CURVA PREVISION'!$A$1:$KZ$3000,$C56,11+3*MIN(AU$3,$D$2-1)))))</f>
        <v/>
      </c>
      <c r="AV56" s="125">
        <f>IF(OR($C56="",$B$2="",$D$2=0),0,IF(AV$3&lt;0,0,N(INDEX('CURVA PREVISION'!$A$1:$KZ$3000,$C56,11+3*MIN(AV$3,$D$2-1)))))</f>
        <v/>
      </c>
      <c r="AW56" s="125">
        <f>IF(OR($C56="",$B$2="",$D$2=0),0,IF(AW$3&lt;0,0,N(INDEX('CURVA PREVISION'!$A$1:$KZ$3000,$C56,11+3*MIN(AW$3,$D$2-1)))))</f>
        <v/>
      </c>
      <c r="AX56" s="125">
        <f>IF(OR($C56="",$B$2="",$D$2=0),0,IF(AX$3&lt;0,0,N(INDEX('CURVA PREVISION'!$A$1:$KZ$3000,$C56,11+3*MIN(AX$3,$D$2-1)))))</f>
        <v/>
      </c>
      <c r="AY56" s="125">
        <f>IF(OR($C56="",$B$2="",$D$2=0),0,IF(AY$3&lt;0,0,N(INDEX('CURVA PREVISION'!$A$1:$KZ$3000,$C56,11+3*MIN(AY$3,$D$2-1)))))</f>
        <v/>
      </c>
      <c r="AZ56" s="125">
        <f>IF(OR($C56="",$B$2="",$D$2=0),0,IF(AZ$3&lt;0,0,N(INDEX('CURVA PREVISION'!$A$1:$KZ$3000,$C56,11+3*MIN(AZ$3,$D$2-1)))))</f>
        <v/>
      </c>
      <c r="BA56" s="125">
        <f>IF(OR($C56="",$B$2="",$D$2=0),0,IF(BA$3&lt;0,0,N(INDEX('CURVA PREVISION'!$A$1:$KZ$3000,$C56,11+3*MIN(BA$3,$D$2-1)))))</f>
        <v/>
      </c>
      <c r="BB56" s="125">
        <f>IF(OR($C56="",$B$2="",$D$2=0),0,IF(BB$3&lt;0,0,N(INDEX('CURVA PREVISION'!$A$1:$KZ$3000,$C56,11+3*MIN(BB$3,$D$2-1)))))</f>
        <v/>
      </c>
      <c r="BC56" s="125">
        <f>IF(OR($C56="",$B$2="",$D$2=0),0,IF(BC$3&lt;0,0,N(INDEX('CURVA PREVISION'!$A$1:$KZ$3000,$C56,11+3*MIN(BC$3,$D$2-1)))))</f>
        <v/>
      </c>
      <c r="BD56" s="125">
        <f>IF(OR($C56="",$B$2="",$D$2=0),0,IF(BD$3&lt;0,0,N(INDEX('CURVA PREVISION'!$A$1:$KZ$3000,$C56,11+3*MIN(BD$3,$D$2-1)))))</f>
        <v/>
      </c>
      <c r="BE56" s="125">
        <f>IF(OR($C56="",$B$2="",$D$2=0),0,IF(BE$3&lt;0,0,N(INDEX('CURVA PREVISION'!$A$1:$KZ$3000,$C56,11+3*MIN(BE$3,$D$2-1)))))</f>
        <v/>
      </c>
      <c r="BF56" s="125">
        <f>IF(OR($C56="",$B$2="",$D$2=0),0,IF(BF$3&lt;0,0,N(INDEX('CURVA PREVISION'!$A$1:$KZ$3000,$C56,11+3*MIN(BF$3,$D$2-1)))))</f>
        <v/>
      </c>
      <c r="BG56" s="125">
        <f>IF(OR($C56="",$B$2="",$D$2=0),0,IF(BG$3&lt;0,0,N(INDEX('CURVA PREVISION'!$A$1:$KZ$3000,$C56,11+3*MIN(BG$3,$D$2-1)))))</f>
        <v/>
      </c>
      <c r="BH56" s="125">
        <f>IF(OR($C56="",$B$2="",$D$2=0),0,IF(BH$3&lt;0,0,N(INDEX('CURVA PREVISION'!$A$1:$KZ$3000,$C56,11+3*MIN(BH$3,$D$2-1)))))</f>
        <v/>
      </c>
      <c r="BI56" s="125">
        <f>IF(OR($C56="",$B$2="",$D$2=0),0,IF(BI$3&lt;0,0,N(INDEX('CURVA PREVISION'!$A$1:$KZ$3000,$C56,11+3*MIN(BI$3,$D$2-1)))))</f>
        <v/>
      </c>
      <c r="BJ56" s="125">
        <f>IF(OR($C56="",$B$2="",$D$2=0),0,IF(BJ$3&lt;0,0,N(INDEX('CURVA PREVISION'!$A$1:$KZ$3000,$C56,11+3*MIN(BJ$3,$D$2-1)))))</f>
        <v/>
      </c>
      <c r="BK56" s="125">
        <f>IF(OR($C56="",$B$2="",$D$2=0),0,IF(BK$3&lt;0,0,N(INDEX('CURVA PREVISION'!$A$1:$KZ$3000,$C56,11+3*MIN(BK$3,$D$2-1)))))</f>
        <v/>
      </c>
      <c r="BL56" s="125">
        <f>IF(OR($C56="",$B$2="",$D$2=0),0,IF(BL$3&lt;0,0,N(INDEX('CURVA PREVISION'!$A$1:$KZ$3000,$C56,11+3*MIN(BL$3,$D$2-1)))))</f>
        <v/>
      </c>
      <c r="BM56" s="125">
        <f>IF(OR($C56="",$B$2="",$D$2=0),0,IF(BM$3&lt;0,0,N(INDEX('CURVA PREVISION'!$A$1:$KZ$3000,$C56,11+3*MIN(BM$3,$D$2-1)))))</f>
        <v/>
      </c>
      <c r="BN56" s="125">
        <f>IF(OR($C56="",$B$2="",$D$2=0),0,IF(BN$3&lt;0,0,N(INDEX('CURVA PREVISION'!$A$1:$KZ$3000,$C56,11+3*MIN(BN$3,$D$2-1)))))</f>
        <v/>
      </c>
      <c r="BO56" s="125">
        <f>IF(OR($C56="",$B$2="",$D$2=0),0,IF(BO$3&lt;0,0,N(INDEX('CURVA PREVISION'!$A$1:$KZ$3000,$C56,11+3*MIN(BO$3,$D$2-1)))))</f>
        <v/>
      </c>
      <c r="BP56" s="125">
        <f>IF(OR($C56="",$B$2="",$D$2=0),0,IF(BP$3&lt;0,0,N(INDEX('CURVA PREVISION'!$A$1:$KZ$3000,$C56,11+3*MIN(BP$3,$D$2-1)))))</f>
        <v/>
      </c>
      <c r="BQ56" s="125">
        <f>IF(OR($C56="",$B$2="",$D$2=0),0,IF(BQ$3&lt;0,0,N(INDEX('CURVA PREVISION'!$A$1:$KZ$3000,$C56,11+3*MIN(BQ$3,$D$2-1)))))</f>
        <v/>
      </c>
      <c r="BR56" s="125">
        <f>IF(OR($C56="",$B$2="",$D$2=0),0,IF(BR$3&lt;0,0,N(INDEX('CURVA PREVISION'!$A$1:$KZ$3000,$C56,11+3*MIN(BR$3,$D$2-1)))))</f>
        <v/>
      </c>
      <c r="BS56" s="125">
        <f>IF(OR($C56="",$B$2="",$D$2=0),0,IF(BS$3&lt;0,0,N(INDEX('CURVA PREVISION'!$A$1:$KZ$3000,$C56,11+3*MIN(BS$3,$D$2-1)))))</f>
        <v/>
      </c>
      <c r="BT56" s="125">
        <f>IF(OR($C56="",$B$2="",$D$2=0),0,IF(BT$3&lt;0,0,N(INDEX('CURVA PREVISION'!$A$1:$KZ$3000,$C56,11+3*MIN(BT$3,$D$2-1)))))</f>
        <v/>
      </c>
      <c r="BU56" s="125">
        <f>IF(OR($C56="",$B$2="",$D$2=0),0,IF(BU$3&lt;0,0,N(INDEX('CURVA PREVISION'!$A$1:$KZ$3000,$C56,11+3*MIN(BU$3,$D$2-1)))))</f>
        <v/>
      </c>
      <c r="BV56" s="125">
        <f>IF(OR($C56="",$B$2="",$D$2=0),0,IF(BV$3&lt;0,0,N(INDEX('CURVA PREVISION'!$A$1:$KZ$3000,$C56,11+3*MIN(BV$3,$D$2-1)))))</f>
        <v/>
      </c>
      <c r="BW56" s="125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5">
        <f>IF(OR($C57="",$B$2="",$D$2=0),0,IF(D$3&lt;0,0,N(INDEX('CURVA PREVISION'!$A$1:$KZ$3000,$C57,11+3*MIN(D$3,$D$2-1)))))</f>
        <v/>
      </c>
      <c r="E57" s="125">
        <f>IF(OR($C57="",$B$2="",$D$2=0),0,IF(E$3&lt;0,0,N(INDEX('CURVA PREVISION'!$A$1:$KZ$3000,$C57,11+3*MIN(E$3,$D$2-1)))))</f>
        <v/>
      </c>
      <c r="F57" s="125">
        <f>IF(OR($C57="",$B$2="",$D$2=0),0,IF(F$3&lt;0,0,N(INDEX('CURVA PREVISION'!$A$1:$KZ$3000,$C57,11+3*MIN(F$3,$D$2-1)))))</f>
        <v/>
      </c>
      <c r="G57" s="125">
        <f>IF(OR($C57="",$B$2="",$D$2=0),0,IF(G$3&lt;0,0,N(INDEX('CURVA PREVISION'!$A$1:$KZ$3000,$C57,11+3*MIN(G$3,$D$2-1)))))</f>
        <v/>
      </c>
      <c r="H57" s="125">
        <f>IF(OR($C57="",$B$2="",$D$2=0),0,IF(H$3&lt;0,0,N(INDEX('CURVA PREVISION'!$A$1:$KZ$3000,$C57,11+3*MIN(H$3,$D$2-1)))))</f>
        <v/>
      </c>
      <c r="I57" s="125">
        <f>IF(OR($C57="",$B$2="",$D$2=0),0,IF(I$3&lt;0,0,N(INDEX('CURVA PREVISION'!$A$1:$KZ$3000,$C57,11+3*MIN(I$3,$D$2-1)))))</f>
        <v/>
      </c>
      <c r="J57" s="125">
        <f>IF(OR($C57="",$B$2="",$D$2=0),0,IF(J$3&lt;0,0,N(INDEX('CURVA PREVISION'!$A$1:$KZ$3000,$C57,11+3*MIN(J$3,$D$2-1)))))</f>
        <v/>
      </c>
      <c r="K57" s="125">
        <f>IF(OR($C57="",$B$2="",$D$2=0),0,IF(K$3&lt;0,0,N(INDEX('CURVA PREVISION'!$A$1:$KZ$3000,$C57,11+3*MIN(K$3,$D$2-1)))))</f>
        <v/>
      </c>
      <c r="L57" s="125">
        <f>IF(OR($C57="",$B$2="",$D$2=0),0,IF(L$3&lt;0,0,N(INDEX('CURVA PREVISION'!$A$1:$KZ$3000,$C57,11+3*MIN(L$3,$D$2-1)))))</f>
        <v/>
      </c>
      <c r="M57" s="125">
        <f>IF(OR($C57="",$B$2="",$D$2=0),0,IF(M$3&lt;0,0,N(INDEX('CURVA PREVISION'!$A$1:$KZ$3000,$C57,11+3*MIN(M$3,$D$2-1)))))</f>
        <v/>
      </c>
      <c r="N57" s="125">
        <f>IF(OR($C57="",$B$2="",$D$2=0),0,IF(N$3&lt;0,0,N(INDEX('CURVA PREVISION'!$A$1:$KZ$3000,$C57,11+3*MIN(N$3,$D$2-1)))))</f>
        <v/>
      </c>
      <c r="O57" s="125">
        <f>IF(OR($C57="",$B$2="",$D$2=0),0,IF(O$3&lt;0,0,N(INDEX('CURVA PREVISION'!$A$1:$KZ$3000,$C57,11+3*MIN(O$3,$D$2-1)))))</f>
        <v/>
      </c>
      <c r="P57" s="125">
        <f>IF(OR($C57="",$B$2="",$D$2=0),0,IF(P$3&lt;0,0,N(INDEX('CURVA PREVISION'!$A$1:$KZ$3000,$C57,11+3*MIN(P$3,$D$2-1)))))</f>
        <v/>
      </c>
      <c r="Q57" s="125">
        <f>IF(OR($C57="",$B$2="",$D$2=0),0,IF(Q$3&lt;0,0,N(INDEX('CURVA PREVISION'!$A$1:$KZ$3000,$C57,11+3*MIN(Q$3,$D$2-1)))))</f>
        <v/>
      </c>
      <c r="R57" s="125">
        <f>IF(OR($C57="",$B$2="",$D$2=0),0,IF(R$3&lt;0,0,N(INDEX('CURVA PREVISION'!$A$1:$KZ$3000,$C57,11+3*MIN(R$3,$D$2-1)))))</f>
        <v/>
      </c>
      <c r="S57" s="125">
        <f>IF(OR($C57="",$B$2="",$D$2=0),0,IF(S$3&lt;0,0,N(INDEX('CURVA PREVISION'!$A$1:$KZ$3000,$C57,11+3*MIN(S$3,$D$2-1)))))</f>
        <v/>
      </c>
      <c r="T57" s="125">
        <f>IF(OR($C57="",$B$2="",$D$2=0),0,IF(T$3&lt;0,0,N(INDEX('CURVA PREVISION'!$A$1:$KZ$3000,$C57,11+3*MIN(T$3,$D$2-1)))))</f>
        <v/>
      </c>
      <c r="U57" s="125">
        <f>IF(OR($C57="",$B$2="",$D$2=0),0,IF(U$3&lt;0,0,N(INDEX('CURVA PREVISION'!$A$1:$KZ$3000,$C57,11+3*MIN(U$3,$D$2-1)))))</f>
        <v/>
      </c>
      <c r="V57" s="125">
        <f>IF(OR($C57="",$B$2="",$D$2=0),0,IF(V$3&lt;0,0,N(INDEX('CURVA PREVISION'!$A$1:$KZ$3000,$C57,11+3*MIN(V$3,$D$2-1)))))</f>
        <v/>
      </c>
      <c r="W57" s="125">
        <f>IF(OR($C57="",$B$2="",$D$2=0),0,IF(W$3&lt;0,0,N(INDEX('CURVA PREVISION'!$A$1:$KZ$3000,$C57,11+3*MIN(W$3,$D$2-1)))))</f>
        <v/>
      </c>
      <c r="X57" s="125">
        <f>IF(OR($C57="",$B$2="",$D$2=0),0,IF(X$3&lt;0,0,N(INDEX('CURVA PREVISION'!$A$1:$KZ$3000,$C57,11+3*MIN(X$3,$D$2-1)))))</f>
        <v/>
      </c>
      <c r="Y57" s="125">
        <f>IF(OR($C57="",$B$2="",$D$2=0),0,IF(Y$3&lt;0,0,N(INDEX('CURVA PREVISION'!$A$1:$KZ$3000,$C57,11+3*MIN(Y$3,$D$2-1)))))</f>
        <v/>
      </c>
      <c r="Z57" s="125">
        <f>IF(OR($C57="",$B$2="",$D$2=0),0,IF(Z$3&lt;0,0,N(INDEX('CURVA PREVISION'!$A$1:$KZ$3000,$C57,11+3*MIN(Z$3,$D$2-1)))))</f>
        <v/>
      </c>
      <c r="AA57" s="125">
        <f>IF(OR($C57="",$B$2="",$D$2=0),0,IF(AA$3&lt;0,0,N(INDEX('CURVA PREVISION'!$A$1:$KZ$3000,$C57,11+3*MIN(AA$3,$D$2-1)))))</f>
        <v/>
      </c>
      <c r="AB57" s="125">
        <f>IF(OR($C57="",$B$2="",$D$2=0),0,IF(AB$3&lt;0,0,N(INDEX('CURVA PREVISION'!$A$1:$KZ$3000,$C57,11+3*MIN(AB$3,$D$2-1)))))</f>
        <v/>
      </c>
      <c r="AC57" s="125">
        <f>IF(OR($C57="",$B$2="",$D$2=0),0,IF(AC$3&lt;0,0,N(INDEX('CURVA PREVISION'!$A$1:$KZ$3000,$C57,11+3*MIN(AC$3,$D$2-1)))))</f>
        <v/>
      </c>
      <c r="AD57" s="125">
        <f>IF(OR($C57="",$B$2="",$D$2=0),0,IF(AD$3&lt;0,0,N(INDEX('CURVA PREVISION'!$A$1:$KZ$3000,$C57,11+3*MIN(AD$3,$D$2-1)))))</f>
        <v/>
      </c>
      <c r="AE57" s="125">
        <f>IF(OR($C57="",$B$2="",$D$2=0),0,IF(AE$3&lt;0,0,N(INDEX('CURVA PREVISION'!$A$1:$KZ$3000,$C57,11+3*MIN(AE$3,$D$2-1)))))</f>
        <v/>
      </c>
      <c r="AF57" s="125">
        <f>IF(OR($C57="",$B$2="",$D$2=0),0,IF(AF$3&lt;0,0,N(INDEX('CURVA PREVISION'!$A$1:$KZ$3000,$C57,11+3*MIN(AF$3,$D$2-1)))))</f>
        <v/>
      </c>
      <c r="AG57" s="125">
        <f>IF(OR($C57="",$B$2="",$D$2=0),0,IF(AG$3&lt;0,0,N(INDEX('CURVA PREVISION'!$A$1:$KZ$3000,$C57,11+3*MIN(AG$3,$D$2-1)))))</f>
        <v/>
      </c>
      <c r="AH57" s="125">
        <f>IF(OR($C57="",$B$2="",$D$2=0),0,IF(AH$3&lt;0,0,N(INDEX('CURVA PREVISION'!$A$1:$KZ$3000,$C57,11+3*MIN(AH$3,$D$2-1)))))</f>
        <v/>
      </c>
      <c r="AI57" s="125">
        <f>IF(OR($C57="",$B$2="",$D$2=0),0,IF(AI$3&lt;0,0,N(INDEX('CURVA PREVISION'!$A$1:$KZ$3000,$C57,11+3*MIN(AI$3,$D$2-1)))))</f>
        <v/>
      </c>
      <c r="AJ57" s="125">
        <f>IF(OR($C57="",$B$2="",$D$2=0),0,IF(AJ$3&lt;0,0,N(INDEX('CURVA PREVISION'!$A$1:$KZ$3000,$C57,11+3*MIN(AJ$3,$D$2-1)))))</f>
        <v/>
      </c>
      <c r="AK57" s="125">
        <f>IF(OR($C57="",$B$2="",$D$2=0),0,IF(AK$3&lt;0,0,N(INDEX('CURVA PREVISION'!$A$1:$KZ$3000,$C57,11+3*MIN(AK$3,$D$2-1)))))</f>
        <v/>
      </c>
      <c r="AL57" s="125">
        <f>IF(OR($C57="",$B$2="",$D$2=0),0,IF(AL$3&lt;0,0,N(INDEX('CURVA PREVISION'!$A$1:$KZ$3000,$C57,11+3*MIN(AL$3,$D$2-1)))))</f>
        <v/>
      </c>
      <c r="AM57" s="125">
        <f>IF(OR($C57="",$B$2="",$D$2=0),0,IF(AM$3&lt;0,0,N(INDEX('CURVA PREVISION'!$A$1:$KZ$3000,$C57,11+3*MIN(AM$3,$D$2-1)))))</f>
        <v/>
      </c>
      <c r="AN57" s="125">
        <f>IF(OR($C57="",$B$2="",$D$2=0),0,IF(AN$3&lt;0,0,N(INDEX('CURVA PREVISION'!$A$1:$KZ$3000,$C57,11+3*MIN(AN$3,$D$2-1)))))</f>
        <v/>
      </c>
      <c r="AO57" s="125">
        <f>IF(OR($C57="",$B$2="",$D$2=0),0,IF(AO$3&lt;0,0,N(INDEX('CURVA PREVISION'!$A$1:$KZ$3000,$C57,11+3*MIN(AO$3,$D$2-1)))))</f>
        <v/>
      </c>
      <c r="AP57" s="125">
        <f>IF(OR($C57="",$B$2="",$D$2=0),0,IF(AP$3&lt;0,0,N(INDEX('CURVA PREVISION'!$A$1:$KZ$3000,$C57,11+3*MIN(AP$3,$D$2-1)))))</f>
        <v/>
      </c>
      <c r="AQ57" s="125">
        <f>IF(OR($C57="",$B$2="",$D$2=0),0,IF(AQ$3&lt;0,0,N(INDEX('CURVA PREVISION'!$A$1:$KZ$3000,$C57,11+3*MIN(AQ$3,$D$2-1)))))</f>
        <v/>
      </c>
      <c r="AR57" s="125">
        <f>IF(OR($C57="",$B$2="",$D$2=0),0,IF(AR$3&lt;0,0,N(INDEX('CURVA PREVISION'!$A$1:$KZ$3000,$C57,11+3*MIN(AR$3,$D$2-1)))))</f>
        <v/>
      </c>
      <c r="AS57" s="125">
        <f>IF(OR($C57="",$B$2="",$D$2=0),0,IF(AS$3&lt;0,0,N(INDEX('CURVA PREVISION'!$A$1:$KZ$3000,$C57,11+3*MIN(AS$3,$D$2-1)))))</f>
        <v/>
      </c>
      <c r="AT57" s="125">
        <f>IF(OR($C57="",$B$2="",$D$2=0),0,IF(AT$3&lt;0,0,N(INDEX('CURVA PREVISION'!$A$1:$KZ$3000,$C57,11+3*MIN(AT$3,$D$2-1)))))</f>
        <v/>
      </c>
      <c r="AU57" s="125">
        <f>IF(OR($C57="",$B$2="",$D$2=0),0,IF(AU$3&lt;0,0,N(INDEX('CURVA PREVISION'!$A$1:$KZ$3000,$C57,11+3*MIN(AU$3,$D$2-1)))))</f>
        <v/>
      </c>
      <c r="AV57" s="125">
        <f>IF(OR($C57="",$B$2="",$D$2=0),0,IF(AV$3&lt;0,0,N(INDEX('CURVA PREVISION'!$A$1:$KZ$3000,$C57,11+3*MIN(AV$3,$D$2-1)))))</f>
        <v/>
      </c>
      <c r="AW57" s="125">
        <f>IF(OR($C57="",$B$2="",$D$2=0),0,IF(AW$3&lt;0,0,N(INDEX('CURVA PREVISION'!$A$1:$KZ$3000,$C57,11+3*MIN(AW$3,$D$2-1)))))</f>
        <v/>
      </c>
      <c r="AX57" s="125">
        <f>IF(OR($C57="",$B$2="",$D$2=0),0,IF(AX$3&lt;0,0,N(INDEX('CURVA PREVISION'!$A$1:$KZ$3000,$C57,11+3*MIN(AX$3,$D$2-1)))))</f>
        <v/>
      </c>
      <c r="AY57" s="125">
        <f>IF(OR($C57="",$B$2="",$D$2=0),0,IF(AY$3&lt;0,0,N(INDEX('CURVA PREVISION'!$A$1:$KZ$3000,$C57,11+3*MIN(AY$3,$D$2-1)))))</f>
        <v/>
      </c>
      <c r="AZ57" s="125">
        <f>IF(OR($C57="",$B$2="",$D$2=0),0,IF(AZ$3&lt;0,0,N(INDEX('CURVA PREVISION'!$A$1:$KZ$3000,$C57,11+3*MIN(AZ$3,$D$2-1)))))</f>
        <v/>
      </c>
      <c r="BA57" s="125">
        <f>IF(OR($C57="",$B$2="",$D$2=0),0,IF(BA$3&lt;0,0,N(INDEX('CURVA PREVISION'!$A$1:$KZ$3000,$C57,11+3*MIN(BA$3,$D$2-1)))))</f>
        <v/>
      </c>
      <c r="BB57" s="125">
        <f>IF(OR($C57="",$B$2="",$D$2=0),0,IF(BB$3&lt;0,0,N(INDEX('CURVA PREVISION'!$A$1:$KZ$3000,$C57,11+3*MIN(BB$3,$D$2-1)))))</f>
        <v/>
      </c>
      <c r="BC57" s="125">
        <f>IF(OR($C57="",$B$2="",$D$2=0),0,IF(BC$3&lt;0,0,N(INDEX('CURVA PREVISION'!$A$1:$KZ$3000,$C57,11+3*MIN(BC$3,$D$2-1)))))</f>
        <v/>
      </c>
      <c r="BD57" s="125">
        <f>IF(OR($C57="",$B$2="",$D$2=0),0,IF(BD$3&lt;0,0,N(INDEX('CURVA PREVISION'!$A$1:$KZ$3000,$C57,11+3*MIN(BD$3,$D$2-1)))))</f>
        <v/>
      </c>
      <c r="BE57" s="125">
        <f>IF(OR($C57="",$B$2="",$D$2=0),0,IF(BE$3&lt;0,0,N(INDEX('CURVA PREVISION'!$A$1:$KZ$3000,$C57,11+3*MIN(BE$3,$D$2-1)))))</f>
        <v/>
      </c>
      <c r="BF57" s="125">
        <f>IF(OR($C57="",$B$2="",$D$2=0),0,IF(BF$3&lt;0,0,N(INDEX('CURVA PREVISION'!$A$1:$KZ$3000,$C57,11+3*MIN(BF$3,$D$2-1)))))</f>
        <v/>
      </c>
      <c r="BG57" s="125">
        <f>IF(OR($C57="",$B$2="",$D$2=0),0,IF(BG$3&lt;0,0,N(INDEX('CURVA PREVISION'!$A$1:$KZ$3000,$C57,11+3*MIN(BG$3,$D$2-1)))))</f>
        <v/>
      </c>
      <c r="BH57" s="125">
        <f>IF(OR($C57="",$B$2="",$D$2=0),0,IF(BH$3&lt;0,0,N(INDEX('CURVA PREVISION'!$A$1:$KZ$3000,$C57,11+3*MIN(BH$3,$D$2-1)))))</f>
        <v/>
      </c>
      <c r="BI57" s="125">
        <f>IF(OR($C57="",$B$2="",$D$2=0),0,IF(BI$3&lt;0,0,N(INDEX('CURVA PREVISION'!$A$1:$KZ$3000,$C57,11+3*MIN(BI$3,$D$2-1)))))</f>
        <v/>
      </c>
      <c r="BJ57" s="125">
        <f>IF(OR($C57="",$B$2="",$D$2=0),0,IF(BJ$3&lt;0,0,N(INDEX('CURVA PREVISION'!$A$1:$KZ$3000,$C57,11+3*MIN(BJ$3,$D$2-1)))))</f>
        <v/>
      </c>
      <c r="BK57" s="125">
        <f>IF(OR($C57="",$B$2="",$D$2=0),0,IF(BK$3&lt;0,0,N(INDEX('CURVA PREVISION'!$A$1:$KZ$3000,$C57,11+3*MIN(BK$3,$D$2-1)))))</f>
        <v/>
      </c>
      <c r="BL57" s="125">
        <f>IF(OR($C57="",$B$2="",$D$2=0),0,IF(BL$3&lt;0,0,N(INDEX('CURVA PREVISION'!$A$1:$KZ$3000,$C57,11+3*MIN(BL$3,$D$2-1)))))</f>
        <v/>
      </c>
      <c r="BM57" s="125">
        <f>IF(OR($C57="",$B$2="",$D$2=0),0,IF(BM$3&lt;0,0,N(INDEX('CURVA PREVISION'!$A$1:$KZ$3000,$C57,11+3*MIN(BM$3,$D$2-1)))))</f>
        <v/>
      </c>
      <c r="BN57" s="125">
        <f>IF(OR($C57="",$B$2="",$D$2=0),0,IF(BN$3&lt;0,0,N(INDEX('CURVA PREVISION'!$A$1:$KZ$3000,$C57,11+3*MIN(BN$3,$D$2-1)))))</f>
        <v/>
      </c>
      <c r="BO57" s="125">
        <f>IF(OR($C57="",$B$2="",$D$2=0),0,IF(BO$3&lt;0,0,N(INDEX('CURVA PREVISION'!$A$1:$KZ$3000,$C57,11+3*MIN(BO$3,$D$2-1)))))</f>
        <v/>
      </c>
      <c r="BP57" s="125">
        <f>IF(OR($C57="",$B$2="",$D$2=0),0,IF(BP$3&lt;0,0,N(INDEX('CURVA PREVISION'!$A$1:$KZ$3000,$C57,11+3*MIN(BP$3,$D$2-1)))))</f>
        <v/>
      </c>
      <c r="BQ57" s="125">
        <f>IF(OR($C57="",$B$2="",$D$2=0),0,IF(BQ$3&lt;0,0,N(INDEX('CURVA PREVISION'!$A$1:$KZ$3000,$C57,11+3*MIN(BQ$3,$D$2-1)))))</f>
        <v/>
      </c>
      <c r="BR57" s="125">
        <f>IF(OR($C57="",$B$2="",$D$2=0),0,IF(BR$3&lt;0,0,N(INDEX('CURVA PREVISION'!$A$1:$KZ$3000,$C57,11+3*MIN(BR$3,$D$2-1)))))</f>
        <v/>
      </c>
      <c r="BS57" s="125">
        <f>IF(OR($C57="",$B$2="",$D$2=0),0,IF(BS$3&lt;0,0,N(INDEX('CURVA PREVISION'!$A$1:$KZ$3000,$C57,11+3*MIN(BS$3,$D$2-1)))))</f>
        <v/>
      </c>
      <c r="BT57" s="125">
        <f>IF(OR($C57="",$B$2="",$D$2=0),0,IF(BT$3&lt;0,0,N(INDEX('CURVA PREVISION'!$A$1:$KZ$3000,$C57,11+3*MIN(BT$3,$D$2-1)))))</f>
        <v/>
      </c>
      <c r="BU57" s="125">
        <f>IF(OR($C57="",$B$2="",$D$2=0),0,IF(BU$3&lt;0,0,N(INDEX('CURVA PREVISION'!$A$1:$KZ$3000,$C57,11+3*MIN(BU$3,$D$2-1)))))</f>
        <v/>
      </c>
      <c r="BV57" s="125">
        <f>IF(OR($C57="",$B$2="",$D$2=0),0,IF(BV$3&lt;0,0,N(INDEX('CURVA PREVISION'!$A$1:$KZ$3000,$C57,11+3*MIN(BV$3,$D$2-1)))))</f>
        <v/>
      </c>
      <c r="BW57" s="125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5">
        <f>IF(OR($C58="",$B$2="",$D$2=0),0,IF(D$3&lt;0,0,N(INDEX('CURVA PREVISION'!$A$1:$KZ$3000,$C58,11+3*MIN(D$3,$D$2-1)))))</f>
        <v/>
      </c>
      <c r="E58" s="125">
        <f>IF(OR($C58="",$B$2="",$D$2=0),0,IF(E$3&lt;0,0,N(INDEX('CURVA PREVISION'!$A$1:$KZ$3000,$C58,11+3*MIN(E$3,$D$2-1)))))</f>
        <v/>
      </c>
      <c r="F58" s="125">
        <f>IF(OR($C58="",$B$2="",$D$2=0),0,IF(F$3&lt;0,0,N(INDEX('CURVA PREVISION'!$A$1:$KZ$3000,$C58,11+3*MIN(F$3,$D$2-1)))))</f>
        <v/>
      </c>
      <c r="G58" s="125">
        <f>IF(OR($C58="",$B$2="",$D$2=0),0,IF(G$3&lt;0,0,N(INDEX('CURVA PREVISION'!$A$1:$KZ$3000,$C58,11+3*MIN(G$3,$D$2-1)))))</f>
        <v/>
      </c>
      <c r="H58" s="125">
        <f>IF(OR($C58="",$B$2="",$D$2=0),0,IF(H$3&lt;0,0,N(INDEX('CURVA PREVISION'!$A$1:$KZ$3000,$C58,11+3*MIN(H$3,$D$2-1)))))</f>
        <v/>
      </c>
      <c r="I58" s="125">
        <f>IF(OR($C58="",$B$2="",$D$2=0),0,IF(I$3&lt;0,0,N(INDEX('CURVA PREVISION'!$A$1:$KZ$3000,$C58,11+3*MIN(I$3,$D$2-1)))))</f>
        <v/>
      </c>
      <c r="J58" s="125">
        <f>IF(OR($C58="",$B$2="",$D$2=0),0,IF(J$3&lt;0,0,N(INDEX('CURVA PREVISION'!$A$1:$KZ$3000,$C58,11+3*MIN(J$3,$D$2-1)))))</f>
        <v/>
      </c>
      <c r="K58" s="125">
        <f>IF(OR($C58="",$B$2="",$D$2=0),0,IF(K$3&lt;0,0,N(INDEX('CURVA PREVISION'!$A$1:$KZ$3000,$C58,11+3*MIN(K$3,$D$2-1)))))</f>
        <v/>
      </c>
      <c r="L58" s="125">
        <f>IF(OR($C58="",$B$2="",$D$2=0),0,IF(L$3&lt;0,0,N(INDEX('CURVA PREVISION'!$A$1:$KZ$3000,$C58,11+3*MIN(L$3,$D$2-1)))))</f>
        <v/>
      </c>
      <c r="M58" s="125">
        <f>IF(OR($C58="",$B$2="",$D$2=0),0,IF(M$3&lt;0,0,N(INDEX('CURVA PREVISION'!$A$1:$KZ$3000,$C58,11+3*MIN(M$3,$D$2-1)))))</f>
        <v/>
      </c>
      <c r="N58" s="125">
        <f>IF(OR($C58="",$B$2="",$D$2=0),0,IF(N$3&lt;0,0,N(INDEX('CURVA PREVISION'!$A$1:$KZ$3000,$C58,11+3*MIN(N$3,$D$2-1)))))</f>
        <v/>
      </c>
      <c r="O58" s="125">
        <f>IF(OR($C58="",$B$2="",$D$2=0),0,IF(O$3&lt;0,0,N(INDEX('CURVA PREVISION'!$A$1:$KZ$3000,$C58,11+3*MIN(O$3,$D$2-1)))))</f>
        <v/>
      </c>
      <c r="P58" s="125">
        <f>IF(OR($C58="",$B$2="",$D$2=0),0,IF(P$3&lt;0,0,N(INDEX('CURVA PREVISION'!$A$1:$KZ$3000,$C58,11+3*MIN(P$3,$D$2-1)))))</f>
        <v/>
      </c>
      <c r="Q58" s="125">
        <f>IF(OR($C58="",$B$2="",$D$2=0),0,IF(Q$3&lt;0,0,N(INDEX('CURVA PREVISION'!$A$1:$KZ$3000,$C58,11+3*MIN(Q$3,$D$2-1)))))</f>
        <v/>
      </c>
      <c r="R58" s="125">
        <f>IF(OR($C58="",$B$2="",$D$2=0),0,IF(R$3&lt;0,0,N(INDEX('CURVA PREVISION'!$A$1:$KZ$3000,$C58,11+3*MIN(R$3,$D$2-1)))))</f>
        <v/>
      </c>
      <c r="S58" s="125">
        <f>IF(OR($C58="",$B$2="",$D$2=0),0,IF(S$3&lt;0,0,N(INDEX('CURVA PREVISION'!$A$1:$KZ$3000,$C58,11+3*MIN(S$3,$D$2-1)))))</f>
        <v/>
      </c>
      <c r="T58" s="125">
        <f>IF(OR($C58="",$B$2="",$D$2=0),0,IF(T$3&lt;0,0,N(INDEX('CURVA PREVISION'!$A$1:$KZ$3000,$C58,11+3*MIN(T$3,$D$2-1)))))</f>
        <v/>
      </c>
      <c r="U58" s="125">
        <f>IF(OR($C58="",$B$2="",$D$2=0),0,IF(U$3&lt;0,0,N(INDEX('CURVA PREVISION'!$A$1:$KZ$3000,$C58,11+3*MIN(U$3,$D$2-1)))))</f>
        <v/>
      </c>
      <c r="V58" s="125">
        <f>IF(OR($C58="",$B$2="",$D$2=0),0,IF(V$3&lt;0,0,N(INDEX('CURVA PREVISION'!$A$1:$KZ$3000,$C58,11+3*MIN(V$3,$D$2-1)))))</f>
        <v/>
      </c>
      <c r="W58" s="125">
        <f>IF(OR($C58="",$B$2="",$D$2=0),0,IF(W$3&lt;0,0,N(INDEX('CURVA PREVISION'!$A$1:$KZ$3000,$C58,11+3*MIN(W$3,$D$2-1)))))</f>
        <v/>
      </c>
      <c r="X58" s="125">
        <f>IF(OR($C58="",$B$2="",$D$2=0),0,IF(X$3&lt;0,0,N(INDEX('CURVA PREVISION'!$A$1:$KZ$3000,$C58,11+3*MIN(X$3,$D$2-1)))))</f>
        <v/>
      </c>
      <c r="Y58" s="125">
        <f>IF(OR($C58="",$B$2="",$D$2=0),0,IF(Y$3&lt;0,0,N(INDEX('CURVA PREVISION'!$A$1:$KZ$3000,$C58,11+3*MIN(Y$3,$D$2-1)))))</f>
        <v/>
      </c>
      <c r="Z58" s="125">
        <f>IF(OR($C58="",$B$2="",$D$2=0),0,IF(Z$3&lt;0,0,N(INDEX('CURVA PREVISION'!$A$1:$KZ$3000,$C58,11+3*MIN(Z$3,$D$2-1)))))</f>
        <v/>
      </c>
      <c r="AA58" s="125">
        <f>IF(OR($C58="",$B$2="",$D$2=0),0,IF(AA$3&lt;0,0,N(INDEX('CURVA PREVISION'!$A$1:$KZ$3000,$C58,11+3*MIN(AA$3,$D$2-1)))))</f>
        <v/>
      </c>
      <c r="AB58" s="125">
        <f>IF(OR($C58="",$B$2="",$D$2=0),0,IF(AB$3&lt;0,0,N(INDEX('CURVA PREVISION'!$A$1:$KZ$3000,$C58,11+3*MIN(AB$3,$D$2-1)))))</f>
        <v/>
      </c>
      <c r="AC58" s="125">
        <f>IF(OR($C58="",$B$2="",$D$2=0),0,IF(AC$3&lt;0,0,N(INDEX('CURVA PREVISION'!$A$1:$KZ$3000,$C58,11+3*MIN(AC$3,$D$2-1)))))</f>
        <v/>
      </c>
      <c r="AD58" s="125">
        <f>IF(OR($C58="",$B$2="",$D$2=0),0,IF(AD$3&lt;0,0,N(INDEX('CURVA PREVISION'!$A$1:$KZ$3000,$C58,11+3*MIN(AD$3,$D$2-1)))))</f>
        <v/>
      </c>
      <c r="AE58" s="125">
        <f>IF(OR($C58="",$B$2="",$D$2=0),0,IF(AE$3&lt;0,0,N(INDEX('CURVA PREVISION'!$A$1:$KZ$3000,$C58,11+3*MIN(AE$3,$D$2-1)))))</f>
        <v/>
      </c>
      <c r="AF58" s="125">
        <f>IF(OR($C58="",$B$2="",$D$2=0),0,IF(AF$3&lt;0,0,N(INDEX('CURVA PREVISION'!$A$1:$KZ$3000,$C58,11+3*MIN(AF$3,$D$2-1)))))</f>
        <v/>
      </c>
      <c r="AG58" s="125">
        <f>IF(OR($C58="",$B$2="",$D$2=0),0,IF(AG$3&lt;0,0,N(INDEX('CURVA PREVISION'!$A$1:$KZ$3000,$C58,11+3*MIN(AG$3,$D$2-1)))))</f>
        <v/>
      </c>
      <c r="AH58" s="125">
        <f>IF(OR($C58="",$B$2="",$D$2=0),0,IF(AH$3&lt;0,0,N(INDEX('CURVA PREVISION'!$A$1:$KZ$3000,$C58,11+3*MIN(AH$3,$D$2-1)))))</f>
        <v/>
      </c>
      <c r="AI58" s="125">
        <f>IF(OR($C58="",$B$2="",$D$2=0),0,IF(AI$3&lt;0,0,N(INDEX('CURVA PREVISION'!$A$1:$KZ$3000,$C58,11+3*MIN(AI$3,$D$2-1)))))</f>
        <v/>
      </c>
      <c r="AJ58" s="125">
        <f>IF(OR($C58="",$B$2="",$D$2=0),0,IF(AJ$3&lt;0,0,N(INDEX('CURVA PREVISION'!$A$1:$KZ$3000,$C58,11+3*MIN(AJ$3,$D$2-1)))))</f>
        <v/>
      </c>
      <c r="AK58" s="125">
        <f>IF(OR($C58="",$B$2="",$D$2=0),0,IF(AK$3&lt;0,0,N(INDEX('CURVA PREVISION'!$A$1:$KZ$3000,$C58,11+3*MIN(AK$3,$D$2-1)))))</f>
        <v/>
      </c>
      <c r="AL58" s="125">
        <f>IF(OR($C58="",$B$2="",$D$2=0),0,IF(AL$3&lt;0,0,N(INDEX('CURVA PREVISION'!$A$1:$KZ$3000,$C58,11+3*MIN(AL$3,$D$2-1)))))</f>
        <v/>
      </c>
      <c r="AM58" s="125">
        <f>IF(OR($C58="",$B$2="",$D$2=0),0,IF(AM$3&lt;0,0,N(INDEX('CURVA PREVISION'!$A$1:$KZ$3000,$C58,11+3*MIN(AM$3,$D$2-1)))))</f>
        <v/>
      </c>
      <c r="AN58" s="125">
        <f>IF(OR($C58="",$B$2="",$D$2=0),0,IF(AN$3&lt;0,0,N(INDEX('CURVA PREVISION'!$A$1:$KZ$3000,$C58,11+3*MIN(AN$3,$D$2-1)))))</f>
        <v/>
      </c>
      <c r="AO58" s="125">
        <f>IF(OR($C58="",$B$2="",$D$2=0),0,IF(AO$3&lt;0,0,N(INDEX('CURVA PREVISION'!$A$1:$KZ$3000,$C58,11+3*MIN(AO$3,$D$2-1)))))</f>
        <v/>
      </c>
      <c r="AP58" s="125">
        <f>IF(OR($C58="",$B$2="",$D$2=0),0,IF(AP$3&lt;0,0,N(INDEX('CURVA PREVISION'!$A$1:$KZ$3000,$C58,11+3*MIN(AP$3,$D$2-1)))))</f>
        <v/>
      </c>
      <c r="AQ58" s="125">
        <f>IF(OR($C58="",$B$2="",$D$2=0),0,IF(AQ$3&lt;0,0,N(INDEX('CURVA PREVISION'!$A$1:$KZ$3000,$C58,11+3*MIN(AQ$3,$D$2-1)))))</f>
        <v/>
      </c>
      <c r="AR58" s="125">
        <f>IF(OR($C58="",$B$2="",$D$2=0),0,IF(AR$3&lt;0,0,N(INDEX('CURVA PREVISION'!$A$1:$KZ$3000,$C58,11+3*MIN(AR$3,$D$2-1)))))</f>
        <v/>
      </c>
      <c r="AS58" s="125">
        <f>IF(OR($C58="",$B$2="",$D$2=0),0,IF(AS$3&lt;0,0,N(INDEX('CURVA PREVISION'!$A$1:$KZ$3000,$C58,11+3*MIN(AS$3,$D$2-1)))))</f>
        <v/>
      </c>
      <c r="AT58" s="125">
        <f>IF(OR($C58="",$B$2="",$D$2=0),0,IF(AT$3&lt;0,0,N(INDEX('CURVA PREVISION'!$A$1:$KZ$3000,$C58,11+3*MIN(AT$3,$D$2-1)))))</f>
        <v/>
      </c>
      <c r="AU58" s="125">
        <f>IF(OR($C58="",$B$2="",$D$2=0),0,IF(AU$3&lt;0,0,N(INDEX('CURVA PREVISION'!$A$1:$KZ$3000,$C58,11+3*MIN(AU$3,$D$2-1)))))</f>
        <v/>
      </c>
      <c r="AV58" s="125">
        <f>IF(OR($C58="",$B$2="",$D$2=0),0,IF(AV$3&lt;0,0,N(INDEX('CURVA PREVISION'!$A$1:$KZ$3000,$C58,11+3*MIN(AV$3,$D$2-1)))))</f>
        <v/>
      </c>
      <c r="AW58" s="125">
        <f>IF(OR($C58="",$B$2="",$D$2=0),0,IF(AW$3&lt;0,0,N(INDEX('CURVA PREVISION'!$A$1:$KZ$3000,$C58,11+3*MIN(AW$3,$D$2-1)))))</f>
        <v/>
      </c>
      <c r="AX58" s="125">
        <f>IF(OR($C58="",$B$2="",$D$2=0),0,IF(AX$3&lt;0,0,N(INDEX('CURVA PREVISION'!$A$1:$KZ$3000,$C58,11+3*MIN(AX$3,$D$2-1)))))</f>
        <v/>
      </c>
      <c r="AY58" s="125">
        <f>IF(OR($C58="",$B$2="",$D$2=0),0,IF(AY$3&lt;0,0,N(INDEX('CURVA PREVISION'!$A$1:$KZ$3000,$C58,11+3*MIN(AY$3,$D$2-1)))))</f>
        <v/>
      </c>
      <c r="AZ58" s="125">
        <f>IF(OR($C58="",$B$2="",$D$2=0),0,IF(AZ$3&lt;0,0,N(INDEX('CURVA PREVISION'!$A$1:$KZ$3000,$C58,11+3*MIN(AZ$3,$D$2-1)))))</f>
        <v/>
      </c>
      <c r="BA58" s="125">
        <f>IF(OR($C58="",$B$2="",$D$2=0),0,IF(BA$3&lt;0,0,N(INDEX('CURVA PREVISION'!$A$1:$KZ$3000,$C58,11+3*MIN(BA$3,$D$2-1)))))</f>
        <v/>
      </c>
      <c r="BB58" s="125">
        <f>IF(OR($C58="",$B$2="",$D$2=0),0,IF(BB$3&lt;0,0,N(INDEX('CURVA PREVISION'!$A$1:$KZ$3000,$C58,11+3*MIN(BB$3,$D$2-1)))))</f>
        <v/>
      </c>
      <c r="BC58" s="125">
        <f>IF(OR($C58="",$B$2="",$D$2=0),0,IF(BC$3&lt;0,0,N(INDEX('CURVA PREVISION'!$A$1:$KZ$3000,$C58,11+3*MIN(BC$3,$D$2-1)))))</f>
        <v/>
      </c>
      <c r="BD58" s="125">
        <f>IF(OR($C58="",$B$2="",$D$2=0),0,IF(BD$3&lt;0,0,N(INDEX('CURVA PREVISION'!$A$1:$KZ$3000,$C58,11+3*MIN(BD$3,$D$2-1)))))</f>
        <v/>
      </c>
      <c r="BE58" s="125">
        <f>IF(OR($C58="",$B$2="",$D$2=0),0,IF(BE$3&lt;0,0,N(INDEX('CURVA PREVISION'!$A$1:$KZ$3000,$C58,11+3*MIN(BE$3,$D$2-1)))))</f>
        <v/>
      </c>
      <c r="BF58" s="125">
        <f>IF(OR($C58="",$B$2="",$D$2=0),0,IF(BF$3&lt;0,0,N(INDEX('CURVA PREVISION'!$A$1:$KZ$3000,$C58,11+3*MIN(BF$3,$D$2-1)))))</f>
        <v/>
      </c>
      <c r="BG58" s="125">
        <f>IF(OR($C58="",$B$2="",$D$2=0),0,IF(BG$3&lt;0,0,N(INDEX('CURVA PREVISION'!$A$1:$KZ$3000,$C58,11+3*MIN(BG$3,$D$2-1)))))</f>
        <v/>
      </c>
      <c r="BH58" s="125">
        <f>IF(OR($C58="",$B$2="",$D$2=0),0,IF(BH$3&lt;0,0,N(INDEX('CURVA PREVISION'!$A$1:$KZ$3000,$C58,11+3*MIN(BH$3,$D$2-1)))))</f>
        <v/>
      </c>
      <c r="BI58" s="125">
        <f>IF(OR($C58="",$B$2="",$D$2=0),0,IF(BI$3&lt;0,0,N(INDEX('CURVA PREVISION'!$A$1:$KZ$3000,$C58,11+3*MIN(BI$3,$D$2-1)))))</f>
        <v/>
      </c>
      <c r="BJ58" s="125">
        <f>IF(OR($C58="",$B$2="",$D$2=0),0,IF(BJ$3&lt;0,0,N(INDEX('CURVA PREVISION'!$A$1:$KZ$3000,$C58,11+3*MIN(BJ$3,$D$2-1)))))</f>
        <v/>
      </c>
      <c r="BK58" s="125">
        <f>IF(OR($C58="",$B$2="",$D$2=0),0,IF(BK$3&lt;0,0,N(INDEX('CURVA PREVISION'!$A$1:$KZ$3000,$C58,11+3*MIN(BK$3,$D$2-1)))))</f>
        <v/>
      </c>
      <c r="BL58" s="125">
        <f>IF(OR($C58="",$B$2="",$D$2=0),0,IF(BL$3&lt;0,0,N(INDEX('CURVA PREVISION'!$A$1:$KZ$3000,$C58,11+3*MIN(BL$3,$D$2-1)))))</f>
        <v/>
      </c>
      <c r="BM58" s="125">
        <f>IF(OR($C58="",$B$2="",$D$2=0),0,IF(BM$3&lt;0,0,N(INDEX('CURVA PREVISION'!$A$1:$KZ$3000,$C58,11+3*MIN(BM$3,$D$2-1)))))</f>
        <v/>
      </c>
      <c r="BN58" s="125">
        <f>IF(OR($C58="",$B$2="",$D$2=0),0,IF(BN$3&lt;0,0,N(INDEX('CURVA PREVISION'!$A$1:$KZ$3000,$C58,11+3*MIN(BN$3,$D$2-1)))))</f>
        <v/>
      </c>
      <c r="BO58" s="125">
        <f>IF(OR($C58="",$B$2="",$D$2=0),0,IF(BO$3&lt;0,0,N(INDEX('CURVA PREVISION'!$A$1:$KZ$3000,$C58,11+3*MIN(BO$3,$D$2-1)))))</f>
        <v/>
      </c>
      <c r="BP58" s="125">
        <f>IF(OR($C58="",$B$2="",$D$2=0),0,IF(BP$3&lt;0,0,N(INDEX('CURVA PREVISION'!$A$1:$KZ$3000,$C58,11+3*MIN(BP$3,$D$2-1)))))</f>
        <v/>
      </c>
      <c r="BQ58" s="125">
        <f>IF(OR($C58="",$B$2="",$D$2=0),0,IF(BQ$3&lt;0,0,N(INDEX('CURVA PREVISION'!$A$1:$KZ$3000,$C58,11+3*MIN(BQ$3,$D$2-1)))))</f>
        <v/>
      </c>
      <c r="BR58" s="125">
        <f>IF(OR($C58="",$B$2="",$D$2=0),0,IF(BR$3&lt;0,0,N(INDEX('CURVA PREVISION'!$A$1:$KZ$3000,$C58,11+3*MIN(BR$3,$D$2-1)))))</f>
        <v/>
      </c>
      <c r="BS58" s="125">
        <f>IF(OR($C58="",$B$2="",$D$2=0),0,IF(BS$3&lt;0,0,N(INDEX('CURVA PREVISION'!$A$1:$KZ$3000,$C58,11+3*MIN(BS$3,$D$2-1)))))</f>
        <v/>
      </c>
      <c r="BT58" s="125">
        <f>IF(OR($C58="",$B$2="",$D$2=0),0,IF(BT$3&lt;0,0,N(INDEX('CURVA PREVISION'!$A$1:$KZ$3000,$C58,11+3*MIN(BT$3,$D$2-1)))))</f>
        <v/>
      </c>
      <c r="BU58" s="125">
        <f>IF(OR($C58="",$B$2="",$D$2=0),0,IF(BU$3&lt;0,0,N(INDEX('CURVA PREVISION'!$A$1:$KZ$3000,$C58,11+3*MIN(BU$3,$D$2-1)))))</f>
        <v/>
      </c>
      <c r="BV58" s="125">
        <f>IF(OR($C58="",$B$2="",$D$2=0),0,IF(BV$3&lt;0,0,N(INDEX('CURVA PREVISION'!$A$1:$KZ$3000,$C58,11+3*MIN(BV$3,$D$2-1)))))</f>
        <v/>
      </c>
      <c r="BW58" s="125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5">
        <f>IF(OR($C59="",$B$2="",$D$2=0),0,IF(D$3&lt;0,0,N(INDEX('CURVA PREVISION'!$A$1:$KZ$3000,$C59,11+3*MIN(D$3,$D$2-1)))))</f>
        <v/>
      </c>
      <c r="E59" s="125">
        <f>IF(OR($C59="",$B$2="",$D$2=0),0,IF(E$3&lt;0,0,N(INDEX('CURVA PREVISION'!$A$1:$KZ$3000,$C59,11+3*MIN(E$3,$D$2-1)))))</f>
        <v/>
      </c>
      <c r="F59" s="125">
        <f>IF(OR($C59="",$B$2="",$D$2=0),0,IF(F$3&lt;0,0,N(INDEX('CURVA PREVISION'!$A$1:$KZ$3000,$C59,11+3*MIN(F$3,$D$2-1)))))</f>
        <v/>
      </c>
      <c r="G59" s="125">
        <f>IF(OR($C59="",$B$2="",$D$2=0),0,IF(G$3&lt;0,0,N(INDEX('CURVA PREVISION'!$A$1:$KZ$3000,$C59,11+3*MIN(G$3,$D$2-1)))))</f>
        <v/>
      </c>
      <c r="H59" s="125">
        <f>IF(OR($C59="",$B$2="",$D$2=0),0,IF(H$3&lt;0,0,N(INDEX('CURVA PREVISION'!$A$1:$KZ$3000,$C59,11+3*MIN(H$3,$D$2-1)))))</f>
        <v/>
      </c>
      <c r="I59" s="125">
        <f>IF(OR($C59="",$B$2="",$D$2=0),0,IF(I$3&lt;0,0,N(INDEX('CURVA PREVISION'!$A$1:$KZ$3000,$C59,11+3*MIN(I$3,$D$2-1)))))</f>
        <v/>
      </c>
      <c r="J59" s="125">
        <f>IF(OR($C59="",$B$2="",$D$2=0),0,IF(J$3&lt;0,0,N(INDEX('CURVA PREVISION'!$A$1:$KZ$3000,$C59,11+3*MIN(J$3,$D$2-1)))))</f>
        <v/>
      </c>
      <c r="K59" s="125">
        <f>IF(OR($C59="",$B$2="",$D$2=0),0,IF(K$3&lt;0,0,N(INDEX('CURVA PREVISION'!$A$1:$KZ$3000,$C59,11+3*MIN(K$3,$D$2-1)))))</f>
        <v/>
      </c>
      <c r="L59" s="125">
        <f>IF(OR($C59="",$B$2="",$D$2=0),0,IF(L$3&lt;0,0,N(INDEX('CURVA PREVISION'!$A$1:$KZ$3000,$C59,11+3*MIN(L$3,$D$2-1)))))</f>
        <v/>
      </c>
      <c r="M59" s="125">
        <f>IF(OR($C59="",$B$2="",$D$2=0),0,IF(M$3&lt;0,0,N(INDEX('CURVA PREVISION'!$A$1:$KZ$3000,$C59,11+3*MIN(M$3,$D$2-1)))))</f>
        <v/>
      </c>
      <c r="N59" s="125">
        <f>IF(OR($C59="",$B$2="",$D$2=0),0,IF(N$3&lt;0,0,N(INDEX('CURVA PREVISION'!$A$1:$KZ$3000,$C59,11+3*MIN(N$3,$D$2-1)))))</f>
        <v/>
      </c>
      <c r="O59" s="125">
        <f>IF(OR($C59="",$B$2="",$D$2=0),0,IF(O$3&lt;0,0,N(INDEX('CURVA PREVISION'!$A$1:$KZ$3000,$C59,11+3*MIN(O$3,$D$2-1)))))</f>
        <v/>
      </c>
      <c r="P59" s="125">
        <f>IF(OR($C59="",$B$2="",$D$2=0),0,IF(P$3&lt;0,0,N(INDEX('CURVA PREVISION'!$A$1:$KZ$3000,$C59,11+3*MIN(P$3,$D$2-1)))))</f>
        <v/>
      </c>
      <c r="Q59" s="125">
        <f>IF(OR($C59="",$B$2="",$D$2=0),0,IF(Q$3&lt;0,0,N(INDEX('CURVA PREVISION'!$A$1:$KZ$3000,$C59,11+3*MIN(Q$3,$D$2-1)))))</f>
        <v/>
      </c>
      <c r="R59" s="125">
        <f>IF(OR($C59="",$B$2="",$D$2=0),0,IF(R$3&lt;0,0,N(INDEX('CURVA PREVISION'!$A$1:$KZ$3000,$C59,11+3*MIN(R$3,$D$2-1)))))</f>
        <v/>
      </c>
      <c r="S59" s="125">
        <f>IF(OR($C59="",$B$2="",$D$2=0),0,IF(S$3&lt;0,0,N(INDEX('CURVA PREVISION'!$A$1:$KZ$3000,$C59,11+3*MIN(S$3,$D$2-1)))))</f>
        <v/>
      </c>
      <c r="T59" s="125">
        <f>IF(OR($C59="",$B$2="",$D$2=0),0,IF(T$3&lt;0,0,N(INDEX('CURVA PREVISION'!$A$1:$KZ$3000,$C59,11+3*MIN(T$3,$D$2-1)))))</f>
        <v/>
      </c>
      <c r="U59" s="125">
        <f>IF(OR($C59="",$B$2="",$D$2=0),0,IF(U$3&lt;0,0,N(INDEX('CURVA PREVISION'!$A$1:$KZ$3000,$C59,11+3*MIN(U$3,$D$2-1)))))</f>
        <v/>
      </c>
      <c r="V59" s="125">
        <f>IF(OR($C59="",$B$2="",$D$2=0),0,IF(V$3&lt;0,0,N(INDEX('CURVA PREVISION'!$A$1:$KZ$3000,$C59,11+3*MIN(V$3,$D$2-1)))))</f>
        <v/>
      </c>
      <c r="W59" s="125">
        <f>IF(OR($C59="",$B$2="",$D$2=0),0,IF(W$3&lt;0,0,N(INDEX('CURVA PREVISION'!$A$1:$KZ$3000,$C59,11+3*MIN(W$3,$D$2-1)))))</f>
        <v/>
      </c>
      <c r="X59" s="125">
        <f>IF(OR($C59="",$B$2="",$D$2=0),0,IF(X$3&lt;0,0,N(INDEX('CURVA PREVISION'!$A$1:$KZ$3000,$C59,11+3*MIN(X$3,$D$2-1)))))</f>
        <v/>
      </c>
      <c r="Y59" s="125">
        <f>IF(OR($C59="",$B$2="",$D$2=0),0,IF(Y$3&lt;0,0,N(INDEX('CURVA PREVISION'!$A$1:$KZ$3000,$C59,11+3*MIN(Y$3,$D$2-1)))))</f>
        <v/>
      </c>
      <c r="Z59" s="125">
        <f>IF(OR($C59="",$B$2="",$D$2=0),0,IF(Z$3&lt;0,0,N(INDEX('CURVA PREVISION'!$A$1:$KZ$3000,$C59,11+3*MIN(Z$3,$D$2-1)))))</f>
        <v/>
      </c>
      <c r="AA59" s="125">
        <f>IF(OR($C59="",$B$2="",$D$2=0),0,IF(AA$3&lt;0,0,N(INDEX('CURVA PREVISION'!$A$1:$KZ$3000,$C59,11+3*MIN(AA$3,$D$2-1)))))</f>
        <v/>
      </c>
      <c r="AB59" s="125">
        <f>IF(OR($C59="",$B$2="",$D$2=0),0,IF(AB$3&lt;0,0,N(INDEX('CURVA PREVISION'!$A$1:$KZ$3000,$C59,11+3*MIN(AB$3,$D$2-1)))))</f>
        <v/>
      </c>
      <c r="AC59" s="125">
        <f>IF(OR($C59="",$B$2="",$D$2=0),0,IF(AC$3&lt;0,0,N(INDEX('CURVA PREVISION'!$A$1:$KZ$3000,$C59,11+3*MIN(AC$3,$D$2-1)))))</f>
        <v/>
      </c>
      <c r="AD59" s="125">
        <f>IF(OR($C59="",$B$2="",$D$2=0),0,IF(AD$3&lt;0,0,N(INDEX('CURVA PREVISION'!$A$1:$KZ$3000,$C59,11+3*MIN(AD$3,$D$2-1)))))</f>
        <v/>
      </c>
      <c r="AE59" s="125">
        <f>IF(OR($C59="",$B$2="",$D$2=0),0,IF(AE$3&lt;0,0,N(INDEX('CURVA PREVISION'!$A$1:$KZ$3000,$C59,11+3*MIN(AE$3,$D$2-1)))))</f>
        <v/>
      </c>
      <c r="AF59" s="125">
        <f>IF(OR($C59="",$B$2="",$D$2=0),0,IF(AF$3&lt;0,0,N(INDEX('CURVA PREVISION'!$A$1:$KZ$3000,$C59,11+3*MIN(AF$3,$D$2-1)))))</f>
        <v/>
      </c>
      <c r="AG59" s="125">
        <f>IF(OR($C59="",$B$2="",$D$2=0),0,IF(AG$3&lt;0,0,N(INDEX('CURVA PREVISION'!$A$1:$KZ$3000,$C59,11+3*MIN(AG$3,$D$2-1)))))</f>
        <v/>
      </c>
      <c r="AH59" s="125">
        <f>IF(OR($C59="",$B$2="",$D$2=0),0,IF(AH$3&lt;0,0,N(INDEX('CURVA PREVISION'!$A$1:$KZ$3000,$C59,11+3*MIN(AH$3,$D$2-1)))))</f>
        <v/>
      </c>
      <c r="AI59" s="125">
        <f>IF(OR($C59="",$B$2="",$D$2=0),0,IF(AI$3&lt;0,0,N(INDEX('CURVA PREVISION'!$A$1:$KZ$3000,$C59,11+3*MIN(AI$3,$D$2-1)))))</f>
        <v/>
      </c>
      <c r="AJ59" s="125">
        <f>IF(OR($C59="",$B$2="",$D$2=0),0,IF(AJ$3&lt;0,0,N(INDEX('CURVA PREVISION'!$A$1:$KZ$3000,$C59,11+3*MIN(AJ$3,$D$2-1)))))</f>
        <v/>
      </c>
      <c r="AK59" s="125">
        <f>IF(OR($C59="",$B$2="",$D$2=0),0,IF(AK$3&lt;0,0,N(INDEX('CURVA PREVISION'!$A$1:$KZ$3000,$C59,11+3*MIN(AK$3,$D$2-1)))))</f>
        <v/>
      </c>
      <c r="AL59" s="125">
        <f>IF(OR($C59="",$B$2="",$D$2=0),0,IF(AL$3&lt;0,0,N(INDEX('CURVA PREVISION'!$A$1:$KZ$3000,$C59,11+3*MIN(AL$3,$D$2-1)))))</f>
        <v/>
      </c>
      <c r="AM59" s="125">
        <f>IF(OR($C59="",$B$2="",$D$2=0),0,IF(AM$3&lt;0,0,N(INDEX('CURVA PREVISION'!$A$1:$KZ$3000,$C59,11+3*MIN(AM$3,$D$2-1)))))</f>
        <v/>
      </c>
      <c r="AN59" s="125">
        <f>IF(OR($C59="",$B$2="",$D$2=0),0,IF(AN$3&lt;0,0,N(INDEX('CURVA PREVISION'!$A$1:$KZ$3000,$C59,11+3*MIN(AN$3,$D$2-1)))))</f>
        <v/>
      </c>
      <c r="AO59" s="125">
        <f>IF(OR($C59="",$B$2="",$D$2=0),0,IF(AO$3&lt;0,0,N(INDEX('CURVA PREVISION'!$A$1:$KZ$3000,$C59,11+3*MIN(AO$3,$D$2-1)))))</f>
        <v/>
      </c>
      <c r="AP59" s="125">
        <f>IF(OR($C59="",$B$2="",$D$2=0),0,IF(AP$3&lt;0,0,N(INDEX('CURVA PREVISION'!$A$1:$KZ$3000,$C59,11+3*MIN(AP$3,$D$2-1)))))</f>
        <v/>
      </c>
      <c r="AQ59" s="125">
        <f>IF(OR($C59="",$B$2="",$D$2=0),0,IF(AQ$3&lt;0,0,N(INDEX('CURVA PREVISION'!$A$1:$KZ$3000,$C59,11+3*MIN(AQ$3,$D$2-1)))))</f>
        <v/>
      </c>
      <c r="AR59" s="125">
        <f>IF(OR($C59="",$B$2="",$D$2=0),0,IF(AR$3&lt;0,0,N(INDEX('CURVA PREVISION'!$A$1:$KZ$3000,$C59,11+3*MIN(AR$3,$D$2-1)))))</f>
        <v/>
      </c>
      <c r="AS59" s="125">
        <f>IF(OR($C59="",$B$2="",$D$2=0),0,IF(AS$3&lt;0,0,N(INDEX('CURVA PREVISION'!$A$1:$KZ$3000,$C59,11+3*MIN(AS$3,$D$2-1)))))</f>
        <v/>
      </c>
      <c r="AT59" s="125">
        <f>IF(OR($C59="",$B$2="",$D$2=0),0,IF(AT$3&lt;0,0,N(INDEX('CURVA PREVISION'!$A$1:$KZ$3000,$C59,11+3*MIN(AT$3,$D$2-1)))))</f>
        <v/>
      </c>
      <c r="AU59" s="125">
        <f>IF(OR($C59="",$B$2="",$D$2=0),0,IF(AU$3&lt;0,0,N(INDEX('CURVA PREVISION'!$A$1:$KZ$3000,$C59,11+3*MIN(AU$3,$D$2-1)))))</f>
        <v/>
      </c>
      <c r="AV59" s="125">
        <f>IF(OR($C59="",$B$2="",$D$2=0),0,IF(AV$3&lt;0,0,N(INDEX('CURVA PREVISION'!$A$1:$KZ$3000,$C59,11+3*MIN(AV$3,$D$2-1)))))</f>
        <v/>
      </c>
      <c r="AW59" s="125">
        <f>IF(OR($C59="",$B$2="",$D$2=0),0,IF(AW$3&lt;0,0,N(INDEX('CURVA PREVISION'!$A$1:$KZ$3000,$C59,11+3*MIN(AW$3,$D$2-1)))))</f>
        <v/>
      </c>
      <c r="AX59" s="125">
        <f>IF(OR($C59="",$B$2="",$D$2=0),0,IF(AX$3&lt;0,0,N(INDEX('CURVA PREVISION'!$A$1:$KZ$3000,$C59,11+3*MIN(AX$3,$D$2-1)))))</f>
        <v/>
      </c>
      <c r="AY59" s="125">
        <f>IF(OR($C59="",$B$2="",$D$2=0),0,IF(AY$3&lt;0,0,N(INDEX('CURVA PREVISION'!$A$1:$KZ$3000,$C59,11+3*MIN(AY$3,$D$2-1)))))</f>
        <v/>
      </c>
      <c r="AZ59" s="125">
        <f>IF(OR($C59="",$B$2="",$D$2=0),0,IF(AZ$3&lt;0,0,N(INDEX('CURVA PREVISION'!$A$1:$KZ$3000,$C59,11+3*MIN(AZ$3,$D$2-1)))))</f>
        <v/>
      </c>
      <c r="BA59" s="125">
        <f>IF(OR($C59="",$B$2="",$D$2=0),0,IF(BA$3&lt;0,0,N(INDEX('CURVA PREVISION'!$A$1:$KZ$3000,$C59,11+3*MIN(BA$3,$D$2-1)))))</f>
        <v/>
      </c>
      <c r="BB59" s="125">
        <f>IF(OR($C59="",$B$2="",$D$2=0),0,IF(BB$3&lt;0,0,N(INDEX('CURVA PREVISION'!$A$1:$KZ$3000,$C59,11+3*MIN(BB$3,$D$2-1)))))</f>
        <v/>
      </c>
      <c r="BC59" s="125">
        <f>IF(OR($C59="",$B$2="",$D$2=0),0,IF(BC$3&lt;0,0,N(INDEX('CURVA PREVISION'!$A$1:$KZ$3000,$C59,11+3*MIN(BC$3,$D$2-1)))))</f>
        <v/>
      </c>
      <c r="BD59" s="125">
        <f>IF(OR($C59="",$B$2="",$D$2=0),0,IF(BD$3&lt;0,0,N(INDEX('CURVA PREVISION'!$A$1:$KZ$3000,$C59,11+3*MIN(BD$3,$D$2-1)))))</f>
        <v/>
      </c>
      <c r="BE59" s="125">
        <f>IF(OR($C59="",$B$2="",$D$2=0),0,IF(BE$3&lt;0,0,N(INDEX('CURVA PREVISION'!$A$1:$KZ$3000,$C59,11+3*MIN(BE$3,$D$2-1)))))</f>
        <v/>
      </c>
      <c r="BF59" s="125">
        <f>IF(OR($C59="",$B$2="",$D$2=0),0,IF(BF$3&lt;0,0,N(INDEX('CURVA PREVISION'!$A$1:$KZ$3000,$C59,11+3*MIN(BF$3,$D$2-1)))))</f>
        <v/>
      </c>
      <c r="BG59" s="125">
        <f>IF(OR($C59="",$B$2="",$D$2=0),0,IF(BG$3&lt;0,0,N(INDEX('CURVA PREVISION'!$A$1:$KZ$3000,$C59,11+3*MIN(BG$3,$D$2-1)))))</f>
        <v/>
      </c>
      <c r="BH59" s="125">
        <f>IF(OR($C59="",$B$2="",$D$2=0),0,IF(BH$3&lt;0,0,N(INDEX('CURVA PREVISION'!$A$1:$KZ$3000,$C59,11+3*MIN(BH$3,$D$2-1)))))</f>
        <v/>
      </c>
      <c r="BI59" s="125">
        <f>IF(OR($C59="",$B$2="",$D$2=0),0,IF(BI$3&lt;0,0,N(INDEX('CURVA PREVISION'!$A$1:$KZ$3000,$C59,11+3*MIN(BI$3,$D$2-1)))))</f>
        <v/>
      </c>
      <c r="BJ59" s="125">
        <f>IF(OR($C59="",$B$2="",$D$2=0),0,IF(BJ$3&lt;0,0,N(INDEX('CURVA PREVISION'!$A$1:$KZ$3000,$C59,11+3*MIN(BJ$3,$D$2-1)))))</f>
        <v/>
      </c>
      <c r="BK59" s="125">
        <f>IF(OR($C59="",$B$2="",$D$2=0),0,IF(BK$3&lt;0,0,N(INDEX('CURVA PREVISION'!$A$1:$KZ$3000,$C59,11+3*MIN(BK$3,$D$2-1)))))</f>
        <v/>
      </c>
      <c r="BL59" s="125">
        <f>IF(OR($C59="",$B$2="",$D$2=0),0,IF(BL$3&lt;0,0,N(INDEX('CURVA PREVISION'!$A$1:$KZ$3000,$C59,11+3*MIN(BL$3,$D$2-1)))))</f>
        <v/>
      </c>
      <c r="BM59" s="125">
        <f>IF(OR($C59="",$B$2="",$D$2=0),0,IF(BM$3&lt;0,0,N(INDEX('CURVA PREVISION'!$A$1:$KZ$3000,$C59,11+3*MIN(BM$3,$D$2-1)))))</f>
        <v/>
      </c>
      <c r="BN59" s="125">
        <f>IF(OR($C59="",$B$2="",$D$2=0),0,IF(BN$3&lt;0,0,N(INDEX('CURVA PREVISION'!$A$1:$KZ$3000,$C59,11+3*MIN(BN$3,$D$2-1)))))</f>
        <v/>
      </c>
      <c r="BO59" s="125">
        <f>IF(OR($C59="",$B$2="",$D$2=0),0,IF(BO$3&lt;0,0,N(INDEX('CURVA PREVISION'!$A$1:$KZ$3000,$C59,11+3*MIN(BO$3,$D$2-1)))))</f>
        <v/>
      </c>
      <c r="BP59" s="125">
        <f>IF(OR($C59="",$B$2="",$D$2=0),0,IF(BP$3&lt;0,0,N(INDEX('CURVA PREVISION'!$A$1:$KZ$3000,$C59,11+3*MIN(BP$3,$D$2-1)))))</f>
        <v/>
      </c>
      <c r="BQ59" s="125">
        <f>IF(OR($C59="",$B$2="",$D$2=0),0,IF(BQ$3&lt;0,0,N(INDEX('CURVA PREVISION'!$A$1:$KZ$3000,$C59,11+3*MIN(BQ$3,$D$2-1)))))</f>
        <v/>
      </c>
      <c r="BR59" s="125">
        <f>IF(OR($C59="",$B$2="",$D$2=0),0,IF(BR$3&lt;0,0,N(INDEX('CURVA PREVISION'!$A$1:$KZ$3000,$C59,11+3*MIN(BR$3,$D$2-1)))))</f>
        <v/>
      </c>
      <c r="BS59" s="125">
        <f>IF(OR($C59="",$B$2="",$D$2=0),0,IF(BS$3&lt;0,0,N(INDEX('CURVA PREVISION'!$A$1:$KZ$3000,$C59,11+3*MIN(BS$3,$D$2-1)))))</f>
        <v/>
      </c>
      <c r="BT59" s="125">
        <f>IF(OR($C59="",$B$2="",$D$2=0),0,IF(BT$3&lt;0,0,N(INDEX('CURVA PREVISION'!$A$1:$KZ$3000,$C59,11+3*MIN(BT$3,$D$2-1)))))</f>
        <v/>
      </c>
      <c r="BU59" s="125">
        <f>IF(OR($C59="",$B$2="",$D$2=0),0,IF(BU$3&lt;0,0,N(INDEX('CURVA PREVISION'!$A$1:$KZ$3000,$C59,11+3*MIN(BU$3,$D$2-1)))))</f>
        <v/>
      </c>
      <c r="BV59" s="125">
        <f>IF(OR($C59="",$B$2="",$D$2=0),0,IF(BV$3&lt;0,0,N(INDEX('CURVA PREVISION'!$A$1:$KZ$3000,$C59,11+3*MIN(BV$3,$D$2-1)))))</f>
        <v/>
      </c>
      <c r="BW59" s="125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5">
        <f>IF(OR($C60="",$B$2="",$D$2=0),0,IF(D$3&lt;0,0,N(INDEX('CURVA PREVISION'!$A$1:$KZ$3000,$C60,11+3*MIN(D$3,$D$2-1)))))</f>
        <v/>
      </c>
      <c r="E60" s="125">
        <f>IF(OR($C60="",$B$2="",$D$2=0),0,IF(E$3&lt;0,0,N(INDEX('CURVA PREVISION'!$A$1:$KZ$3000,$C60,11+3*MIN(E$3,$D$2-1)))))</f>
        <v/>
      </c>
      <c r="F60" s="125">
        <f>IF(OR($C60="",$B$2="",$D$2=0),0,IF(F$3&lt;0,0,N(INDEX('CURVA PREVISION'!$A$1:$KZ$3000,$C60,11+3*MIN(F$3,$D$2-1)))))</f>
        <v/>
      </c>
      <c r="G60" s="125">
        <f>IF(OR($C60="",$B$2="",$D$2=0),0,IF(G$3&lt;0,0,N(INDEX('CURVA PREVISION'!$A$1:$KZ$3000,$C60,11+3*MIN(G$3,$D$2-1)))))</f>
        <v/>
      </c>
      <c r="H60" s="125">
        <f>IF(OR($C60="",$B$2="",$D$2=0),0,IF(H$3&lt;0,0,N(INDEX('CURVA PREVISION'!$A$1:$KZ$3000,$C60,11+3*MIN(H$3,$D$2-1)))))</f>
        <v/>
      </c>
      <c r="I60" s="125">
        <f>IF(OR($C60="",$B$2="",$D$2=0),0,IF(I$3&lt;0,0,N(INDEX('CURVA PREVISION'!$A$1:$KZ$3000,$C60,11+3*MIN(I$3,$D$2-1)))))</f>
        <v/>
      </c>
      <c r="J60" s="125">
        <f>IF(OR($C60="",$B$2="",$D$2=0),0,IF(J$3&lt;0,0,N(INDEX('CURVA PREVISION'!$A$1:$KZ$3000,$C60,11+3*MIN(J$3,$D$2-1)))))</f>
        <v/>
      </c>
      <c r="K60" s="125">
        <f>IF(OR($C60="",$B$2="",$D$2=0),0,IF(K$3&lt;0,0,N(INDEX('CURVA PREVISION'!$A$1:$KZ$3000,$C60,11+3*MIN(K$3,$D$2-1)))))</f>
        <v/>
      </c>
      <c r="L60" s="125">
        <f>IF(OR($C60="",$B$2="",$D$2=0),0,IF(L$3&lt;0,0,N(INDEX('CURVA PREVISION'!$A$1:$KZ$3000,$C60,11+3*MIN(L$3,$D$2-1)))))</f>
        <v/>
      </c>
      <c r="M60" s="125">
        <f>IF(OR($C60="",$B$2="",$D$2=0),0,IF(M$3&lt;0,0,N(INDEX('CURVA PREVISION'!$A$1:$KZ$3000,$C60,11+3*MIN(M$3,$D$2-1)))))</f>
        <v/>
      </c>
      <c r="N60" s="125">
        <f>IF(OR($C60="",$B$2="",$D$2=0),0,IF(N$3&lt;0,0,N(INDEX('CURVA PREVISION'!$A$1:$KZ$3000,$C60,11+3*MIN(N$3,$D$2-1)))))</f>
        <v/>
      </c>
      <c r="O60" s="125">
        <f>IF(OR($C60="",$B$2="",$D$2=0),0,IF(O$3&lt;0,0,N(INDEX('CURVA PREVISION'!$A$1:$KZ$3000,$C60,11+3*MIN(O$3,$D$2-1)))))</f>
        <v/>
      </c>
      <c r="P60" s="125">
        <f>IF(OR($C60="",$B$2="",$D$2=0),0,IF(P$3&lt;0,0,N(INDEX('CURVA PREVISION'!$A$1:$KZ$3000,$C60,11+3*MIN(P$3,$D$2-1)))))</f>
        <v/>
      </c>
      <c r="Q60" s="125">
        <f>IF(OR($C60="",$B$2="",$D$2=0),0,IF(Q$3&lt;0,0,N(INDEX('CURVA PREVISION'!$A$1:$KZ$3000,$C60,11+3*MIN(Q$3,$D$2-1)))))</f>
        <v/>
      </c>
      <c r="R60" s="125">
        <f>IF(OR($C60="",$B$2="",$D$2=0),0,IF(R$3&lt;0,0,N(INDEX('CURVA PREVISION'!$A$1:$KZ$3000,$C60,11+3*MIN(R$3,$D$2-1)))))</f>
        <v/>
      </c>
      <c r="S60" s="125">
        <f>IF(OR($C60="",$B$2="",$D$2=0),0,IF(S$3&lt;0,0,N(INDEX('CURVA PREVISION'!$A$1:$KZ$3000,$C60,11+3*MIN(S$3,$D$2-1)))))</f>
        <v/>
      </c>
      <c r="T60" s="125">
        <f>IF(OR($C60="",$B$2="",$D$2=0),0,IF(T$3&lt;0,0,N(INDEX('CURVA PREVISION'!$A$1:$KZ$3000,$C60,11+3*MIN(T$3,$D$2-1)))))</f>
        <v/>
      </c>
      <c r="U60" s="125">
        <f>IF(OR($C60="",$B$2="",$D$2=0),0,IF(U$3&lt;0,0,N(INDEX('CURVA PREVISION'!$A$1:$KZ$3000,$C60,11+3*MIN(U$3,$D$2-1)))))</f>
        <v/>
      </c>
      <c r="V60" s="125">
        <f>IF(OR($C60="",$B$2="",$D$2=0),0,IF(V$3&lt;0,0,N(INDEX('CURVA PREVISION'!$A$1:$KZ$3000,$C60,11+3*MIN(V$3,$D$2-1)))))</f>
        <v/>
      </c>
      <c r="W60" s="125">
        <f>IF(OR($C60="",$B$2="",$D$2=0),0,IF(W$3&lt;0,0,N(INDEX('CURVA PREVISION'!$A$1:$KZ$3000,$C60,11+3*MIN(W$3,$D$2-1)))))</f>
        <v/>
      </c>
      <c r="X60" s="125">
        <f>IF(OR($C60="",$B$2="",$D$2=0),0,IF(X$3&lt;0,0,N(INDEX('CURVA PREVISION'!$A$1:$KZ$3000,$C60,11+3*MIN(X$3,$D$2-1)))))</f>
        <v/>
      </c>
      <c r="Y60" s="125">
        <f>IF(OR($C60="",$B$2="",$D$2=0),0,IF(Y$3&lt;0,0,N(INDEX('CURVA PREVISION'!$A$1:$KZ$3000,$C60,11+3*MIN(Y$3,$D$2-1)))))</f>
        <v/>
      </c>
      <c r="Z60" s="125">
        <f>IF(OR($C60="",$B$2="",$D$2=0),0,IF(Z$3&lt;0,0,N(INDEX('CURVA PREVISION'!$A$1:$KZ$3000,$C60,11+3*MIN(Z$3,$D$2-1)))))</f>
        <v/>
      </c>
      <c r="AA60" s="125">
        <f>IF(OR($C60="",$B$2="",$D$2=0),0,IF(AA$3&lt;0,0,N(INDEX('CURVA PREVISION'!$A$1:$KZ$3000,$C60,11+3*MIN(AA$3,$D$2-1)))))</f>
        <v/>
      </c>
      <c r="AB60" s="125">
        <f>IF(OR($C60="",$B$2="",$D$2=0),0,IF(AB$3&lt;0,0,N(INDEX('CURVA PREVISION'!$A$1:$KZ$3000,$C60,11+3*MIN(AB$3,$D$2-1)))))</f>
        <v/>
      </c>
      <c r="AC60" s="125">
        <f>IF(OR($C60="",$B$2="",$D$2=0),0,IF(AC$3&lt;0,0,N(INDEX('CURVA PREVISION'!$A$1:$KZ$3000,$C60,11+3*MIN(AC$3,$D$2-1)))))</f>
        <v/>
      </c>
      <c r="AD60" s="125">
        <f>IF(OR($C60="",$B$2="",$D$2=0),0,IF(AD$3&lt;0,0,N(INDEX('CURVA PREVISION'!$A$1:$KZ$3000,$C60,11+3*MIN(AD$3,$D$2-1)))))</f>
        <v/>
      </c>
      <c r="AE60" s="125">
        <f>IF(OR($C60="",$B$2="",$D$2=0),0,IF(AE$3&lt;0,0,N(INDEX('CURVA PREVISION'!$A$1:$KZ$3000,$C60,11+3*MIN(AE$3,$D$2-1)))))</f>
        <v/>
      </c>
      <c r="AF60" s="125">
        <f>IF(OR($C60="",$B$2="",$D$2=0),0,IF(AF$3&lt;0,0,N(INDEX('CURVA PREVISION'!$A$1:$KZ$3000,$C60,11+3*MIN(AF$3,$D$2-1)))))</f>
        <v/>
      </c>
      <c r="AG60" s="125">
        <f>IF(OR($C60="",$B$2="",$D$2=0),0,IF(AG$3&lt;0,0,N(INDEX('CURVA PREVISION'!$A$1:$KZ$3000,$C60,11+3*MIN(AG$3,$D$2-1)))))</f>
        <v/>
      </c>
      <c r="AH60" s="125">
        <f>IF(OR($C60="",$B$2="",$D$2=0),0,IF(AH$3&lt;0,0,N(INDEX('CURVA PREVISION'!$A$1:$KZ$3000,$C60,11+3*MIN(AH$3,$D$2-1)))))</f>
        <v/>
      </c>
      <c r="AI60" s="125">
        <f>IF(OR($C60="",$B$2="",$D$2=0),0,IF(AI$3&lt;0,0,N(INDEX('CURVA PREVISION'!$A$1:$KZ$3000,$C60,11+3*MIN(AI$3,$D$2-1)))))</f>
        <v/>
      </c>
      <c r="AJ60" s="125">
        <f>IF(OR($C60="",$B$2="",$D$2=0),0,IF(AJ$3&lt;0,0,N(INDEX('CURVA PREVISION'!$A$1:$KZ$3000,$C60,11+3*MIN(AJ$3,$D$2-1)))))</f>
        <v/>
      </c>
      <c r="AK60" s="125">
        <f>IF(OR($C60="",$B$2="",$D$2=0),0,IF(AK$3&lt;0,0,N(INDEX('CURVA PREVISION'!$A$1:$KZ$3000,$C60,11+3*MIN(AK$3,$D$2-1)))))</f>
        <v/>
      </c>
      <c r="AL60" s="125">
        <f>IF(OR($C60="",$B$2="",$D$2=0),0,IF(AL$3&lt;0,0,N(INDEX('CURVA PREVISION'!$A$1:$KZ$3000,$C60,11+3*MIN(AL$3,$D$2-1)))))</f>
        <v/>
      </c>
      <c r="AM60" s="125">
        <f>IF(OR($C60="",$B$2="",$D$2=0),0,IF(AM$3&lt;0,0,N(INDEX('CURVA PREVISION'!$A$1:$KZ$3000,$C60,11+3*MIN(AM$3,$D$2-1)))))</f>
        <v/>
      </c>
      <c r="AN60" s="125">
        <f>IF(OR($C60="",$B$2="",$D$2=0),0,IF(AN$3&lt;0,0,N(INDEX('CURVA PREVISION'!$A$1:$KZ$3000,$C60,11+3*MIN(AN$3,$D$2-1)))))</f>
        <v/>
      </c>
      <c r="AO60" s="125">
        <f>IF(OR($C60="",$B$2="",$D$2=0),0,IF(AO$3&lt;0,0,N(INDEX('CURVA PREVISION'!$A$1:$KZ$3000,$C60,11+3*MIN(AO$3,$D$2-1)))))</f>
        <v/>
      </c>
      <c r="AP60" s="125">
        <f>IF(OR($C60="",$B$2="",$D$2=0),0,IF(AP$3&lt;0,0,N(INDEX('CURVA PREVISION'!$A$1:$KZ$3000,$C60,11+3*MIN(AP$3,$D$2-1)))))</f>
        <v/>
      </c>
      <c r="AQ60" s="125">
        <f>IF(OR($C60="",$B$2="",$D$2=0),0,IF(AQ$3&lt;0,0,N(INDEX('CURVA PREVISION'!$A$1:$KZ$3000,$C60,11+3*MIN(AQ$3,$D$2-1)))))</f>
        <v/>
      </c>
      <c r="AR60" s="125">
        <f>IF(OR($C60="",$B$2="",$D$2=0),0,IF(AR$3&lt;0,0,N(INDEX('CURVA PREVISION'!$A$1:$KZ$3000,$C60,11+3*MIN(AR$3,$D$2-1)))))</f>
        <v/>
      </c>
      <c r="AS60" s="125">
        <f>IF(OR($C60="",$B$2="",$D$2=0),0,IF(AS$3&lt;0,0,N(INDEX('CURVA PREVISION'!$A$1:$KZ$3000,$C60,11+3*MIN(AS$3,$D$2-1)))))</f>
        <v/>
      </c>
      <c r="AT60" s="125">
        <f>IF(OR($C60="",$B$2="",$D$2=0),0,IF(AT$3&lt;0,0,N(INDEX('CURVA PREVISION'!$A$1:$KZ$3000,$C60,11+3*MIN(AT$3,$D$2-1)))))</f>
        <v/>
      </c>
      <c r="AU60" s="125">
        <f>IF(OR($C60="",$B$2="",$D$2=0),0,IF(AU$3&lt;0,0,N(INDEX('CURVA PREVISION'!$A$1:$KZ$3000,$C60,11+3*MIN(AU$3,$D$2-1)))))</f>
        <v/>
      </c>
      <c r="AV60" s="125">
        <f>IF(OR($C60="",$B$2="",$D$2=0),0,IF(AV$3&lt;0,0,N(INDEX('CURVA PREVISION'!$A$1:$KZ$3000,$C60,11+3*MIN(AV$3,$D$2-1)))))</f>
        <v/>
      </c>
      <c r="AW60" s="125">
        <f>IF(OR($C60="",$B$2="",$D$2=0),0,IF(AW$3&lt;0,0,N(INDEX('CURVA PREVISION'!$A$1:$KZ$3000,$C60,11+3*MIN(AW$3,$D$2-1)))))</f>
        <v/>
      </c>
      <c r="AX60" s="125">
        <f>IF(OR($C60="",$B$2="",$D$2=0),0,IF(AX$3&lt;0,0,N(INDEX('CURVA PREVISION'!$A$1:$KZ$3000,$C60,11+3*MIN(AX$3,$D$2-1)))))</f>
        <v/>
      </c>
      <c r="AY60" s="125">
        <f>IF(OR($C60="",$B$2="",$D$2=0),0,IF(AY$3&lt;0,0,N(INDEX('CURVA PREVISION'!$A$1:$KZ$3000,$C60,11+3*MIN(AY$3,$D$2-1)))))</f>
        <v/>
      </c>
      <c r="AZ60" s="125">
        <f>IF(OR($C60="",$B$2="",$D$2=0),0,IF(AZ$3&lt;0,0,N(INDEX('CURVA PREVISION'!$A$1:$KZ$3000,$C60,11+3*MIN(AZ$3,$D$2-1)))))</f>
        <v/>
      </c>
      <c r="BA60" s="125">
        <f>IF(OR($C60="",$B$2="",$D$2=0),0,IF(BA$3&lt;0,0,N(INDEX('CURVA PREVISION'!$A$1:$KZ$3000,$C60,11+3*MIN(BA$3,$D$2-1)))))</f>
        <v/>
      </c>
      <c r="BB60" s="125">
        <f>IF(OR($C60="",$B$2="",$D$2=0),0,IF(BB$3&lt;0,0,N(INDEX('CURVA PREVISION'!$A$1:$KZ$3000,$C60,11+3*MIN(BB$3,$D$2-1)))))</f>
        <v/>
      </c>
      <c r="BC60" s="125">
        <f>IF(OR($C60="",$B$2="",$D$2=0),0,IF(BC$3&lt;0,0,N(INDEX('CURVA PREVISION'!$A$1:$KZ$3000,$C60,11+3*MIN(BC$3,$D$2-1)))))</f>
        <v/>
      </c>
      <c r="BD60" s="125">
        <f>IF(OR($C60="",$B$2="",$D$2=0),0,IF(BD$3&lt;0,0,N(INDEX('CURVA PREVISION'!$A$1:$KZ$3000,$C60,11+3*MIN(BD$3,$D$2-1)))))</f>
        <v/>
      </c>
      <c r="BE60" s="125">
        <f>IF(OR($C60="",$B$2="",$D$2=0),0,IF(BE$3&lt;0,0,N(INDEX('CURVA PREVISION'!$A$1:$KZ$3000,$C60,11+3*MIN(BE$3,$D$2-1)))))</f>
        <v/>
      </c>
      <c r="BF60" s="125">
        <f>IF(OR($C60="",$B$2="",$D$2=0),0,IF(BF$3&lt;0,0,N(INDEX('CURVA PREVISION'!$A$1:$KZ$3000,$C60,11+3*MIN(BF$3,$D$2-1)))))</f>
        <v/>
      </c>
      <c r="BG60" s="125">
        <f>IF(OR($C60="",$B$2="",$D$2=0),0,IF(BG$3&lt;0,0,N(INDEX('CURVA PREVISION'!$A$1:$KZ$3000,$C60,11+3*MIN(BG$3,$D$2-1)))))</f>
        <v/>
      </c>
      <c r="BH60" s="125">
        <f>IF(OR($C60="",$B$2="",$D$2=0),0,IF(BH$3&lt;0,0,N(INDEX('CURVA PREVISION'!$A$1:$KZ$3000,$C60,11+3*MIN(BH$3,$D$2-1)))))</f>
        <v/>
      </c>
      <c r="BI60" s="125">
        <f>IF(OR($C60="",$B$2="",$D$2=0),0,IF(BI$3&lt;0,0,N(INDEX('CURVA PREVISION'!$A$1:$KZ$3000,$C60,11+3*MIN(BI$3,$D$2-1)))))</f>
        <v/>
      </c>
      <c r="BJ60" s="125">
        <f>IF(OR($C60="",$B$2="",$D$2=0),0,IF(BJ$3&lt;0,0,N(INDEX('CURVA PREVISION'!$A$1:$KZ$3000,$C60,11+3*MIN(BJ$3,$D$2-1)))))</f>
        <v/>
      </c>
      <c r="BK60" s="125">
        <f>IF(OR($C60="",$B$2="",$D$2=0),0,IF(BK$3&lt;0,0,N(INDEX('CURVA PREVISION'!$A$1:$KZ$3000,$C60,11+3*MIN(BK$3,$D$2-1)))))</f>
        <v/>
      </c>
      <c r="BL60" s="125">
        <f>IF(OR($C60="",$B$2="",$D$2=0),0,IF(BL$3&lt;0,0,N(INDEX('CURVA PREVISION'!$A$1:$KZ$3000,$C60,11+3*MIN(BL$3,$D$2-1)))))</f>
        <v/>
      </c>
      <c r="BM60" s="125">
        <f>IF(OR($C60="",$B$2="",$D$2=0),0,IF(BM$3&lt;0,0,N(INDEX('CURVA PREVISION'!$A$1:$KZ$3000,$C60,11+3*MIN(BM$3,$D$2-1)))))</f>
        <v/>
      </c>
      <c r="BN60" s="125">
        <f>IF(OR($C60="",$B$2="",$D$2=0),0,IF(BN$3&lt;0,0,N(INDEX('CURVA PREVISION'!$A$1:$KZ$3000,$C60,11+3*MIN(BN$3,$D$2-1)))))</f>
        <v/>
      </c>
      <c r="BO60" s="125">
        <f>IF(OR($C60="",$B$2="",$D$2=0),0,IF(BO$3&lt;0,0,N(INDEX('CURVA PREVISION'!$A$1:$KZ$3000,$C60,11+3*MIN(BO$3,$D$2-1)))))</f>
        <v/>
      </c>
      <c r="BP60" s="125">
        <f>IF(OR($C60="",$B$2="",$D$2=0),0,IF(BP$3&lt;0,0,N(INDEX('CURVA PREVISION'!$A$1:$KZ$3000,$C60,11+3*MIN(BP$3,$D$2-1)))))</f>
        <v/>
      </c>
      <c r="BQ60" s="125">
        <f>IF(OR($C60="",$B$2="",$D$2=0),0,IF(BQ$3&lt;0,0,N(INDEX('CURVA PREVISION'!$A$1:$KZ$3000,$C60,11+3*MIN(BQ$3,$D$2-1)))))</f>
        <v/>
      </c>
      <c r="BR60" s="125">
        <f>IF(OR($C60="",$B$2="",$D$2=0),0,IF(BR$3&lt;0,0,N(INDEX('CURVA PREVISION'!$A$1:$KZ$3000,$C60,11+3*MIN(BR$3,$D$2-1)))))</f>
        <v/>
      </c>
      <c r="BS60" s="125">
        <f>IF(OR($C60="",$B$2="",$D$2=0),0,IF(BS$3&lt;0,0,N(INDEX('CURVA PREVISION'!$A$1:$KZ$3000,$C60,11+3*MIN(BS$3,$D$2-1)))))</f>
        <v/>
      </c>
      <c r="BT60" s="125">
        <f>IF(OR($C60="",$B$2="",$D$2=0),0,IF(BT$3&lt;0,0,N(INDEX('CURVA PREVISION'!$A$1:$KZ$3000,$C60,11+3*MIN(BT$3,$D$2-1)))))</f>
        <v/>
      </c>
      <c r="BU60" s="125">
        <f>IF(OR($C60="",$B$2="",$D$2=0),0,IF(BU$3&lt;0,0,N(INDEX('CURVA PREVISION'!$A$1:$KZ$3000,$C60,11+3*MIN(BU$3,$D$2-1)))))</f>
        <v/>
      </c>
      <c r="BV60" s="125">
        <f>IF(OR($C60="",$B$2="",$D$2=0),0,IF(BV$3&lt;0,0,N(INDEX('CURVA PREVISION'!$A$1:$KZ$3000,$C60,11+3*MIN(BV$3,$D$2-1)))))</f>
        <v/>
      </c>
      <c r="BW60" s="125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5">
        <f>IF(OR($C61="",$B$2="",$D$2=0),0,IF(D$3&lt;0,0,N(INDEX('CURVA PREVISION'!$A$1:$KZ$3000,$C61,11+3*MIN(D$3,$D$2-1)))))</f>
        <v/>
      </c>
      <c r="E61" s="125">
        <f>IF(OR($C61="",$B$2="",$D$2=0),0,IF(E$3&lt;0,0,N(INDEX('CURVA PREVISION'!$A$1:$KZ$3000,$C61,11+3*MIN(E$3,$D$2-1)))))</f>
        <v/>
      </c>
      <c r="F61" s="125">
        <f>IF(OR($C61="",$B$2="",$D$2=0),0,IF(F$3&lt;0,0,N(INDEX('CURVA PREVISION'!$A$1:$KZ$3000,$C61,11+3*MIN(F$3,$D$2-1)))))</f>
        <v/>
      </c>
      <c r="G61" s="125">
        <f>IF(OR($C61="",$B$2="",$D$2=0),0,IF(G$3&lt;0,0,N(INDEX('CURVA PREVISION'!$A$1:$KZ$3000,$C61,11+3*MIN(G$3,$D$2-1)))))</f>
        <v/>
      </c>
      <c r="H61" s="125">
        <f>IF(OR($C61="",$B$2="",$D$2=0),0,IF(H$3&lt;0,0,N(INDEX('CURVA PREVISION'!$A$1:$KZ$3000,$C61,11+3*MIN(H$3,$D$2-1)))))</f>
        <v/>
      </c>
      <c r="I61" s="125">
        <f>IF(OR($C61="",$B$2="",$D$2=0),0,IF(I$3&lt;0,0,N(INDEX('CURVA PREVISION'!$A$1:$KZ$3000,$C61,11+3*MIN(I$3,$D$2-1)))))</f>
        <v/>
      </c>
      <c r="J61" s="125">
        <f>IF(OR($C61="",$B$2="",$D$2=0),0,IF(J$3&lt;0,0,N(INDEX('CURVA PREVISION'!$A$1:$KZ$3000,$C61,11+3*MIN(J$3,$D$2-1)))))</f>
        <v/>
      </c>
      <c r="K61" s="125">
        <f>IF(OR($C61="",$B$2="",$D$2=0),0,IF(K$3&lt;0,0,N(INDEX('CURVA PREVISION'!$A$1:$KZ$3000,$C61,11+3*MIN(K$3,$D$2-1)))))</f>
        <v/>
      </c>
      <c r="L61" s="125">
        <f>IF(OR($C61="",$B$2="",$D$2=0),0,IF(L$3&lt;0,0,N(INDEX('CURVA PREVISION'!$A$1:$KZ$3000,$C61,11+3*MIN(L$3,$D$2-1)))))</f>
        <v/>
      </c>
      <c r="M61" s="125">
        <f>IF(OR($C61="",$B$2="",$D$2=0),0,IF(M$3&lt;0,0,N(INDEX('CURVA PREVISION'!$A$1:$KZ$3000,$C61,11+3*MIN(M$3,$D$2-1)))))</f>
        <v/>
      </c>
      <c r="N61" s="125">
        <f>IF(OR($C61="",$B$2="",$D$2=0),0,IF(N$3&lt;0,0,N(INDEX('CURVA PREVISION'!$A$1:$KZ$3000,$C61,11+3*MIN(N$3,$D$2-1)))))</f>
        <v/>
      </c>
      <c r="O61" s="125">
        <f>IF(OR($C61="",$B$2="",$D$2=0),0,IF(O$3&lt;0,0,N(INDEX('CURVA PREVISION'!$A$1:$KZ$3000,$C61,11+3*MIN(O$3,$D$2-1)))))</f>
        <v/>
      </c>
      <c r="P61" s="125">
        <f>IF(OR($C61="",$B$2="",$D$2=0),0,IF(P$3&lt;0,0,N(INDEX('CURVA PREVISION'!$A$1:$KZ$3000,$C61,11+3*MIN(P$3,$D$2-1)))))</f>
        <v/>
      </c>
      <c r="Q61" s="125">
        <f>IF(OR($C61="",$B$2="",$D$2=0),0,IF(Q$3&lt;0,0,N(INDEX('CURVA PREVISION'!$A$1:$KZ$3000,$C61,11+3*MIN(Q$3,$D$2-1)))))</f>
        <v/>
      </c>
      <c r="R61" s="125">
        <f>IF(OR($C61="",$B$2="",$D$2=0),0,IF(R$3&lt;0,0,N(INDEX('CURVA PREVISION'!$A$1:$KZ$3000,$C61,11+3*MIN(R$3,$D$2-1)))))</f>
        <v/>
      </c>
      <c r="S61" s="125">
        <f>IF(OR($C61="",$B$2="",$D$2=0),0,IF(S$3&lt;0,0,N(INDEX('CURVA PREVISION'!$A$1:$KZ$3000,$C61,11+3*MIN(S$3,$D$2-1)))))</f>
        <v/>
      </c>
      <c r="T61" s="125">
        <f>IF(OR($C61="",$B$2="",$D$2=0),0,IF(T$3&lt;0,0,N(INDEX('CURVA PREVISION'!$A$1:$KZ$3000,$C61,11+3*MIN(T$3,$D$2-1)))))</f>
        <v/>
      </c>
      <c r="U61" s="125">
        <f>IF(OR($C61="",$B$2="",$D$2=0),0,IF(U$3&lt;0,0,N(INDEX('CURVA PREVISION'!$A$1:$KZ$3000,$C61,11+3*MIN(U$3,$D$2-1)))))</f>
        <v/>
      </c>
      <c r="V61" s="125">
        <f>IF(OR($C61="",$B$2="",$D$2=0),0,IF(V$3&lt;0,0,N(INDEX('CURVA PREVISION'!$A$1:$KZ$3000,$C61,11+3*MIN(V$3,$D$2-1)))))</f>
        <v/>
      </c>
      <c r="W61" s="125">
        <f>IF(OR($C61="",$B$2="",$D$2=0),0,IF(W$3&lt;0,0,N(INDEX('CURVA PREVISION'!$A$1:$KZ$3000,$C61,11+3*MIN(W$3,$D$2-1)))))</f>
        <v/>
      </c>
      <c r="X61" s="125">
        <f>IF(OR($C61="",$B$2="",$D$2=0),0,IF(X$3&lt;0,0,N(INDEX('CURVA PREVISION'!$A$1:$KZ$3000,$C61,11+3*MIN(X$3,$D$2-1)))))</f>
        <v/>
      </c>
      <c r="Y61" s="125">
        <f>IF(OR($C61="",$B$2="",$D$2=0),0,IF(Y$3&lt;0,0,N(INDEX('CURVA PREVISION'!$A$1:$KZ$3000,$C61,11+3*MIN(Y$3,$D$2-1)))))</f>
        <v/>
      </c>
      <c r="Z61" s="125">
        <f>IF(OR($C61="",$B$2="",$D$2=0),0,IF(Z$3&lt;0,0,N(INDEX('CURVA PREVISION'!$A$1:$KZ$3000,$C61,11+3*MIN(Z$3,$D$2-1)))))</f>
        <v/>
      </c>
      <c r="AA61" s="125">
        <f>IF(OR($C61="",$B$2="",$D$2=0),0,IF(AA$3&lt;0,0,N(INDEX('CURVA PREVISION'!$A$1:$KZ$3000,$C61,11+3*MIN(AA$3,$D$2-1)))))</f>
        <v/>
      </c>
      <c r="AB61" s="125">
        <f>IF(OR($C61="",$B$2="",$D$2=0),0,IF(AB$3&lt;0,0,N(INDEX('CURVA PREVISION'!$A$1:$KZ$3000,$C61,11+3*MIN(AB$3,$D$2-1)))))</f>
        <v/>
      </c>
      <c r="AC61" s="125">
        <f>IF(OR($C61="",$B$2="",$D$2=0),0,IF(AC$3&lt;0,0,N(INDEX('CURVA PREVISION'!$A$1:$KZ$3000,$C61,11+3*MIN(AC$3,$D$2-1)))))</f>
        <v/>
      </c>
      <c r="AD61" s="125">
        <f>IF(OR($C61="",$B$2="",$D$2=0),0,IF(AD$3&lt;0,0,N(INDEX('CURVA PREVISION'!$A$1:$KZ$3000,$C61,11+3*MIN(AD$3,$D$2-1)))))</f>
        <v/>
      </c>
      <c r="AE61" s="125">
        <f>IF(OR($C61="",$B$2="",$D$2=0),0,IF(AE$3&lt;0,0,N(INDEX('CURVA PREVISION'!$A$1:$KZ$3000,$C61,11+3*MIN(AE$3,$D$2-1)))))</f>
        <v/>
      </c>
      <c r="AF61" s="125">
        <f>IF(OR($C61="",$B$2="",$D$2=0),0,IF(AF$3&lt;0,0,N(INDEX('CURVA PREVISION'!$A$1:$KZ$3000,$C61,11+3*MIN(AF$3,$D$2-1)))))</f>
        <v/>
      </c>
      <c r="AG61" s="125">
        <f>IF(OR($C61="",$B$2="",$D$2=0),0,IF(AG$3&lt;0,0,N(INDEX('CURVA PREVISION'!$A$1:$KZ$3000,$C61,11+3*MIN(AG$3,$D$2-1)))))</f>
        <v/>
      </c>
      <c r="AH61" s="125">
        <f>IF(OR($C61="",$B$2="",$D$2=0),0,IF(AH$3&lt;0,0,N(INDEX('CURVA PREVISION'!$A$1:$KZ$3000,$C61,11+3*MIN(AH$3,$D$2-1)))))</f>
        <v/>
      </c>
      <c r="AI61" s="125">
        <f>IF(OR($C61="",$B$2="",$D$2=0),0,IF(AI$3&lt;0,0,N(INDEX('CURVA PREVISION'!$A$1:$KZ$3000,$C61,11+3*MIN(AI$3,$D$2-1)))))</f>
        <v/>
      </c>
      <c r="AJ61" s="125">
        <f>IF(OR($C61="",$B$2="",$D$2=0),0,IF(AJ$3&lt;0,0,N(INDEX('CURVA PREVISION'!$A$1:$KZ$3000,$C61,11+3*MIN(AJ$3,$D$2-1)))))</f>
        <v/>
      </c>
      <c r="AK61" s="125">
        <f>IF(OR($C61="",$B$2="",$D$2=0),0,IF(AK$3&lt;0,0,N(INDEX('CURVA PREVISION'!$A$1:$KZ$3000,$C61,11+3*MIN(AK$3,$D$2-1)))))</f>
        <v/>
      </c>
      <c r="AL61" s="125">
        <f>IF(OR($C61="",$B$2="",$D$2=0),0,IF(AL$3&lt;0,0,N(INDEX('CURVA PREVISION'!$A$1:$KZ$3000,$C61,11+3*MIN(AL$3,$D$2-1)))))</f>
        <v/>
      </c>
      <c r="AM61" s="125">
        <f>IF(OR($C61="",$B$2="",$D$2=0),0,IF(AM$3&lt;0,0,N(INDEX('CURVA PREVISION'!$A$1:$KZ$3000,$C61,11+3*MIN(AM$3,$D$2-1)))))</f>
        <v/>
      </c>
      <c r="AN61" s="125">
        <f>IF(OR($C61="",$B$2="",$D$2=0),0,IF(AN$3&lt;0,0,N(INDEX('CURVA PREVISION'!$A$1:$KZ$3000,$C61,11+3*MIN(AN$3,$D$2-1)))))</f>
        <v/>
      </c>
      <c r="AO61" s="125">
        <f>IF(OR($C61="",$B$2="",$D$2=0),0,IF(AO$3&lt;0,0,N(INDEX('CURVA PREVISION'!$A$1:$KZ$3000,$C61,11+3*MIN(AO$3,$D$2-1)))))</f>
        <v/>
      </c>
      <c r="AP61" s="125">
        <f>IF(OR($C61="",$B$2="",$D$2=0),0,IF(AP$3&lt;0,0,N(INDEX('CURVA PREVISION'!$A$1:$KZ$3000,$C61,11+3*MIN(AP$3,$D$2-1)))))</f>
        <v/>
      </c>
      <c r="AQ61" s="125">
        <f>IF(OR($C61="",$B$2="",$D$2=0),0,IF(AQ$3&lt;0,0,N(INDEX('CURVA PREVISION'!$A$1:$KZ$3000,$C61,11+3*MIN(AQ$3,$D$2-1)))))</f>
        <v/>
      </c>
      <c r="AR61" s="125">
        <f>IF(OR($C61="",$B$2="",$D$2=0),0,IF(AR$3&lt;0,0,N(INDEX('CURVA PREVISION'!$A$1:$KZ$3000,$C61,11+3*MIN(AR$3,$D$2-1)))))</f>
        <v/>
      </c>
      <c r="AS61" s="125">
        <f>IF(OR($C61="",$B$2="",$D$2=0),0,IF(AS$3&lt;0,0,N(INDEX('CURVA PREVISION'!$A$1:$KZ$3000,$C61,11+3*MIN(AS$3,$D$2-1)))))</f>
        <v/>
      </c>
      <c r="AT61" s="125">
        <f>IF(OR($C61="",$B$2="",$D$2=0),0,IF(AT$3&lt;0,0,N(INDEX('CURVA PREVISION'!$A$1:$KZ$3000,$C61,11+3*MIN(AT$3,$D$2-1)))))</f>
        <v/>
      </c>
      <c r="AU61" s="125">
        <f>IF(OR($C61="",$B$2="",$D$2=0),0,IF(AU$3&lt;0,0,N(INDEX('CURVA PREVISION'!$A$1:$KZ$3000,$C61,11+3*MIN(AU$3,$D$2-1)))))</f>
        <v/>
      </c>
      <c r="AV61" s="125">
        <f>IF(OR($C61="",$B$2="",$D$2=0),0,IF(AV$3&lt;0,0,N(INDEX('CURVA PREVISION'!$A$1:$KZ$3000,$C61,11+3*MIN(AV$3,$D$2-1)))))</f>
        <v/>
      </c>
      <c r="AW61" s="125">
        <f>IF(OR($C61="",$B$2="",$D$2=0),0,IF(AW$3&lt;0,0,N(INDEX('CURVA PREVISION'!$A$1:$KZ$3000,$C61,11+3*MIN(AW$3,$D$2-1)))))</f>
        <v/>
      </c>
      <c r="AX61" s="125">
        <f>IF(OR($C61="",$B$2="",$D$2=0),0,IF(AX$3&lt;0,0,N(INDEX('CURVA PREVISION'!$A$1:$KZ$3000,$C61,11+3*MIN(AX$3,$D$2-1)))))</f>
        <v/>
      </c>
      <c r="AY61" s="125">
        <f>IF(OR($C61="",$B$2="",$D$2=0),0,IF(AY$3&lt;0,0,N(INDEX('CURVA PREVISION'!$A$1:$KZ$3000,$C61,11+3*MIN(AY$3,$D$2-1)))))</f>
        <v/>
      </c>
      <c r="AZ61" s="125">
        <f>IF(OR($C61="",$B$2="",$D$2=0),0,IF(AZ$3&lt;0,0,N(INDEX('CURVA PREVISION'!$A$1:$KZ$3000,$C61,11+3*MIN(AZ$3,$D$2-1)))))</f>
        <v/>
      </c>
      <c r="BA61" s="125">
        <f>IF(OR($C61="",$B$2="",$D$2=0),0,IF(BA$3&lt;0,0,N(INDEX('CURVA PREVISION'!$A$1:$KZ$3000,$C61,11+3*MIN(BA$3,$D$2-1)))))</f>
        <v/>
      </c>
      <c r="BB61" s="125">
        <f>IF(OR($C61="",$B$2="",$D$2=0),0,IF(BB$3&lt;0,0,N(INDEX('CURVA PREVISION'!$A$1:$KZ$3000,$C61,11+3*MIN(BB$3,$D$2-1)))))</f>
        <v/>
      </c>
      <c r="BC61" s="125">
        <f>IF(OR($C61="",$B$2="",$D$2=0),0,IF(BC$3&lt;0,0,N(INDEX('CURVA PREVISION'!$A$1:$KZ$3000,$C61,11+3*MIN(BC$3,$D$2-1)))))</f>
        <v/>
      </c>
      <c r="BD61" s="125">
        <f>IF(OR($C61="",$B$2="",$D$2=0),0,IF(BD$3&lt;0,0,N(INDEX('CURVA PREVISION'!$A$1:$KZ$3000,$C61,11+3*MIN(BD$3,$D$2-1)))))</f>
        <v/>
      </c>
      <c r="BE61" s="125">
        <f>IF(OR($C61="",$B$2="",$D$2=0),0,IF(BE$3&lt;0,0,N(INDEX('CURVA PREVISION'!$A$1:$KZ$3000,$C61,11+3*MIN(BE$3,$D$2-1)))))</f>
        <v/>
      </c>
      <c r="BF61" s="125">
        <f>IF(OR($C61="",$B$2="",$D$2=0),0,IF(BF$3&lt;0,0,N(INDEX('CURVA PREVISION'!$A$1:$KZ$3000,$C61,11+3*MIN(BF$3,$D$2-1)))))</f>
        <v/>
      </c>
      <c r="BG61" s="125">
        <f>IF(OR($C61="",$B$2="",$D$2=0),0,IF(BG$3&lt;0,0,N(INDEX('CURVA PREVISION'!$A$1:$KZ$3000,$C61,11+3*MIN(BG$3,$D$2-1)))))</f>
        <v/>
      </c>
      <c r="BH61" s="125">
        <f>IF(OR($C61="",$B$2="",$D$2=0),0,IF(BH$3&lt;0,0,N(INDEX('CURVA PREVISION'!$A$1:$KZ$3000,$C61,11+3*MIN(BH$3,$D$2-1)))))</f>
        <v/>
      </c>
      <c r="BI61" s="125">
        <f>IF(OR($C61="",$B$2="",$D$2=0),0,IF(BI$3&lt;0,0,N(INDEX('CURVA PREVISION'!$A$1:$KZ$3000,$C61,11+3*MIN(BI$3,$D$2-1)))))</f>
        <v/>
      </c>
      <c r="BJ61" s="125">
        <f>IF(OR($C61="",$B$2="",$D$2=0),0,IF(BJ$3&lt;0,0,N(INDEX('CURVA PREVISION'!$A$1:$KZ$3000,$C61,11+3*MIN(BJ$3,$D$2-1)))))</f>
        <v/>
      </c>
      <c r="BK61" s="125">
        <f>IF(OR($C61="",$B$2="",$D$2=0),0,IF(BK$3&lt;0,0,N(INDEX('CURVA PREVISION'!$A$1:$KZ$3000,$C61,11+3*MIN(BK$3,$D$2-1)))))</f>
        <v/>
      </c>
      <c r="BL61" s="125">
        <f>IF(OR($C61="",$B$2="",$D$2=0),0,IF(BL$3&lt;0,0,N(INDEX('CURVA PREVISION'!$A$1:$KZ$3000,$C61,11+3*MIN(BL$3,$D$2-1)))))</f>
        <v/>
      </c>
      <c r="BM61" s="125">
        <f>IF(OR($C61="",$B$2="",$D$2=0),0,IF(BM$3&lt;0,0,N(INDEX('CURVA PREVISION'!$A$1:$KZ$3000,$C61,11+3*MIN(BM$3,$D$2-1)))))</f>
        <v/>
      </c>
      <c r="BN61" s="125">
        <f>IF(OR($C61="",$B$2="",$D$2=0),0,IF(BN$3&lt;0,0,N(INDEX('CURVA PREVISION'!$A$1:$KZ$3000,$C61,11+3*MIN(BN$3,$D$2-1)))))</f>
        <v/>
      </c>
      <c r="BO61" s="125">
        <f>IF(OR($C61="",$B$2="",$D$2=0),0,IF(BO$3&lt;0,0,N(INDEX('CURVA PREVISION'!$A$1:$KZ$3000,$C61,11+3*MIN(BO$3,$D$2-1)))))</f>
        <v/>
      </c>
      <c r="BP61" s="125">
        <f>IF(OR($C61="",$B$2="",$D$2=0),0,IF(BP$3&lt;0,0,N(INDEX('CURVA PREVISION'!$A$1:$KZ$3000,$C61,11+3*MIN(BP$3,$D$2-1)))))</f>
        <v/>
      </c>
      <c r="BQ61" s="125">
        <f>IF(OR($C61="",$B$2="",$D$2=0),0,IF(BQ$3&lt;0,0,N(INDEX('CURVA PREVISION'!$A$1:$KZ$3000,$C61,11+3*MIN(BQ$3,$D$2-1)))))</f>
        <v/>
      </c>
      <c r="BR61" s="125">
        <f>IF(OR($C61="",$B$2="",$D$2=0),0,IF(BR$3&lt;0,0,N(INDEX('CURVA PREVISION'!$A$1:$KZ$3000,$C61,11+3*MIN(BR$3,$D$2-1)))))</f>
        <v/>
      </c>
      <c r="BS61" s="125">
        <f>IF(OR($C61="",$B$2="",$D$2=0),0,IF(BS$3&lt;0,0,N(INDEX('CURVA PREVISION'!$A$1:$KZ$3000,$C61,11+3*MIN(BS$3,$D$2-1)))))</f>
        <v/>
      </c>
      <c r="BT61" s="125">
        <f>IF(OR($C61="",$B$2="",$D$2=0),0,IF(BT$3&lt;0,0,N(INDEX('CURVA PREVISION'!$A$1:$KZ$3000,$C61,11+3*MIN(BT$3,$D$2-1)))))</f>
        <v/>
      </c>
      <c r="BU61" s="125">
        <f>IF(OR($C61="",$B$2="",$D$2=0),0,IF(BU$3&lt;0,0,N(INDEX('CURVA PREVISION'!$A$1:$KZ$3000,$C61,11+3*MIN(BU$3,$D$2-1)))))</f>
        <v/>
      </c>
      <c r="BV61" s="125">
        <f>IF(OR($C61="",$B$2="",$D$2=0),0,IF(BV$3&lt;0,0,N(INDEX('CURVA PREVISION'!$A$1:$KZ$3000,$C61,11+3*MIN(BV$3,$D$2-1)))))</f>
        <v/>
      </c>
      <c r="BW61" s="125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5">
        <f>IF(OR($C62="",$B$2="",$D$2=0),0,IF(D$3&lt;0,0,N(INDEX('CURVA PREVISION'!$A$1:$KZ$3000,$C62,11+3*MIN(D$3,$D$2-1)))))</f>
        <v/>
      </c>
      <c r="E62" s="125">
        <f>IF(OR($C62="",$B$2="",$D$2=0),0,IF(E$3&lt;0,0,N(INDEX('CURVA PREVISION'!$A$1:$KZ$3000,$C62,11+3*MIN(E$3,$D$2-1)))))</f>
        <v/>
      </c>
      <c r="F62" s="125">
        <f>IF(OR($C62="",$B$2="",$D$2=0),0,IF(F$3&lt;0,0,N(INDEX('CURVA PREVISION'!$A$1:$KZ$3000,$C62,11+3*MIN(F$3,$D$2-1)))))</f>
        <v/>
      </c>
      <c r="G62" s="125">
        <f>IF(OR($C62="",$B$2="",$D$2=0),0,IF(G$3&lt;0,0,N(INDEX('CURVA PREVISION'!$A$1:$KZ$3000,$C62,11+3*MIN(G$3,$D$2-1)))))</f>
        <v/>
      </c>
      <c r="H62" s="125">
        <f>IF(OR($C62="",$B$2="",$D$2=0),0,IF(H$3&lt;0,0,N(INDEX('CURVA PREVISION'!$A$1:$KZ$3000,$C62,11+3*MIN(H$3,$D$2-1)))))</f>
        <v/>
      </c>
      <c r="I62" s="125">
        <f>IF(OR($C62="",$B$2="",$D$2=0),0,IF(I$3&lt;0,0,N(INDEX('CURVA PREVISION'!$A$1:$KZ$3000,$C62,11+3*MIN(I$3,$D$2-1)))))</f>
        <v/>
      </c>
      <c r="J62" s="125">
        <f>IF(OR($C62="",$B$2="",$D$2=0),0,IF(J$3&lt;0,0,N(INDEX('CURVA PREVISION'!$A$1:$KZ$3000,$C62,11+3*MIN(J$3,$D$2-1)))))</f>
        <v/>
      </c>
      <c r="K62" s="125">
        <f>IF(OR($C62="",$B$2="",$D$2=0),0,IF(K$3&lt;0,0,N(INDEX('CURVA PREVISION'!$A$1:$KZ$3000,$C62,11+3*MIN(K$3,$D$2-1)))))</f>
        <v/>
      </c>
      <c r="L62" s="125">
        <f>IF(OR($C62="",$B$2="",$D$2=0),0,IF(L$3&lt;0,0,N(INDEX('CURVA PREVISION'!$A$1:$KZ$3000,$C62,11+3*MIN(L$3,$D$2-1)))))</f>
        <v/>
      </c>
      <c r="M62" s="125">
        <f>IF(OR($C62="",$B$2="",$D$2=0),0,IF(M$3&lt;0,0,N(INDEX('CURVA PREVISION'!$A$1:$KZ$3000,$C62,11+3*MIN(M$3,$D$2-1)))))</f>
        <v/>
      </c>
      <c r="N62" s="125">
        <f>IF(OR($C62="",$B$2="",$D$2=0),0,IF(N$3&lt;0,0,N(INDEX('CURVA PREVISION'!$A$1:$KZ$3000,$C62,11+3*MIN(N$3,$D$2-1)))))</f>
        <v/>
      </c>
      <c r="O62" s="125">
        <f>IF(OR($C62="",$B$2="",$D$2=0),0,IF(O$3&lt;0,0,N(INDEX('CURVA PREVISION'!$A$1:$KZ$3000,$C62,11+3*MIN(O$3,$D$2-1)))))</f>
        <v/>
      </c>
      <c r="P62" s="125">
        <f>IF(OR($C62="",$B$2="",$D$2=0),0,IF(P$3&lt;0,0,N(INDEX('CURVA PREVISION'!$A$1:$KZ$3000,$C62,11+3*MIN(P$3,$D$2-1)))))</f>
        <v/>
      </c>
      <c r="Q62" s="125">
        <f>IF(OR($C62="",$B$2="",$D$2=0),0,IF(Q$3&lt;0,0,N(INDEX('CURVA PREVISION'!$A$1:$KZ$3000,$C62,11+3*MIN(Q$3,$D$2-1)))))</f>
        <v/>
      </c>
      <c r="R62" s="125">
        <f>IF(OR($C62="",$B$2="",$D$2=0),0,IF(R$3&lt;0,0,N(INDEX('CURVA PREVISION'!$A$1:$KZ$3000,$C62,11+3*MIN(R$3,$D$2-1)))))</f>
        <v/>
      </c>
      <c r="S62" s="125">
        <f>IF(OR($C62="",$B$2="",$D$2=0),0,IF(S$3&lt;0,0,N(INDEX('CURVA PREVISION'!$A$1:$KZ$3000,$C62,11+3*MIN(S$3,$D$2-1)))))</f>
        <v/>
      </c>
      <c r="T62" s="125">
        <f>IF(OR($C62="",$B$2="",$D$2=0),0,IF(T$3&lt;0,0,N(INDEX('CURVA PREVISION'!$A$1:$KZ$3000,$C62,11+3*MIN(T$3,$D$2-1)))))</f>
        <v/>
      </c>
      <c r="U62" s="125">
        <f>IF(OR($C62="",$B$2="",$D$2=0),0,IF(U$3&lt;0,0,N(INDEX('CURVA PREVISION'!$A$1:$KZ$3000,$C62,11+3*MIN(U$3,$D$2-1)))))</f>
        <v/>
      </c>
      <c r="V62" s="125">
        <f>IF(OR($C62="",$B$2="",$D$2=0),0,IF(V$3&lt;0,0,N(INDEX('CURVA PREVISION'!$A$1:$KZ$3000,$C62,11+3*MIN(V$3,$D$2-1)))))</f>
        <v/>
      </c>
      <c r="W62" s="125">
        <f>IF(OR($C62="",$B$2="",$D$2=0),0,IF(W$3&lt;0,0,N(INDEX('CURVA PREVISION'!$A$1:$KZ$3000,$C62,11+3*MIN(W$3,$D$2-1)))))</f>
        <v/>
      </c>
      <c r="X62" s="125">
        <f>IF(OR($C62="",$B$2="",$D$2=0),0,IF(X$3&lt;0,0,N(INDEX('CURVA PREVISION'!$A$1:$KZ$3000,$C62,11+3*MIN(X$3,$D$2-1)))))</f>
        <v/>
      </c>
      <c r="Y62" s="125">
        <f>IF(OR($C62="",$B$2="",$D$2=0),0,IF(Y$3&lt;0,0,N(INDEX('CURVA PREVISION'!$A$1:$KZ$3000,$C62,11+3*MIN(Y$3,$D$2-1)))))</f>
        <v/>
      </c>
      <c r="Z62" s="125">
        <f>IF(OR($C62="",$B$2="",$D$2=0),0,IF(Z$3&lt;0,0,N(INDEX('CURVA PREVISION'!$A$1:$KZ$3000,$C62,11+3*MIN(Z$3,$D$2-1)))))</f>
        <v/>
      </c>
      <c r="AA62" s="125">
        <f>IF(OR($C62="",$B$2="",$D$2=0),0,IF(AA$3&lt;0,0,N(INDEX('CURVA PREVISION'!$A$1:$KZ$3000,$C62,11+3*MIN(AA$3,$D$2-1)))))</f>
        <v/>
      </c>
      <c r="AB62" s="125">
        <f>IF(OR($C62="",$B$2="",$D$2=0),0,IF(AB$3&lt;0,0,N(INDEX('CURVA PREVISION'!$A$1:$KZ$3000,$C62,11+3*MIN(AB$3,$D$2-1)))))</f>
        <v/>
      </c>
      <c r="AC62" s="125">
        <f>IF(OR($C62="",$B$2="",$D$2=0),0,IF(AC$3&lt;0,0,N(INDEX('CURVA PREVISION'!$A$1:$KZ$3000,$C62,11+3*MIN(AC$3,$D$2-1)))))</f>
        <v/>
      </c>
      <c r="AD62" s="125">
        <f>IF(OR($C62="",$B$2="",$D$2=0),0,IF(AD$3&lt;0,0,N(INDEX('CURVA PREVISION'!$A$1:$KZ$3000,$C62,11+3*MIN(AD$3,$D$2-1)))))</f>
        <v/>
      </c>
      <c r="AE62" s="125">
        <f>IF(OR($C62="",$B$2="",$D$2=0),0,IF(AE$3&lt;0,0,N(INDEX('CURVA PREVISION'!$A$1:$KZ$3000,$C62,11+3*MIN(AE$3,$D$2-1)))))</f>
        <v/>
      </c>
      <c r="AF62" s="125">
        <f>IF(OR($C62="",$B$2="",$D$2=0),0,IF(AF$3&lt;0,0,N(INDEX('CURVA PREVISION'!$A$1:$KZ$3000,$C62,11+3*MIN(AF$3,$D$2-1)))))</f>
        <v/>
      </c>
      <c r="AG62" s="125">
        <f>IF(OR($C62="",$B$2="",$D$2=0),0,IF(AG$3&lt;0,0,N(INDEX('CURVA PREVISION'!$A$1:$KZ$3000,$C62,11+3*MIN(AG$3,$D$2-1)))))</f>
        <v/>
      </c>
      <c r="AH62" s="125">
        <f>IF(OR($C62="",$B$2="",$D$2=0),0,IF(AH$3&lt;0,0,N(INDEX('CURVA PREVISION'!$A$1:$KZ$3000,$C62,11+3*MIN(AH$3,$D$2-1)))))</f>
        <v/>
      </c>
      <c r="AI62" s="125">
        <f>IF(OR($C62="",$B$2="",$D$2=0),0,IF(AI$3&lt;0,0,N(INDEX('CURVA PREVISION'!$A$1:$KZ$3000,$C62,11+3*MIN(AI$3,$D$2-1)))))</f>
        <v/>
      </c>
      <c r="AJ62" s="125">
        <f>IF(OR($C62="",$B$2="",$D$2=0),0,IF(AJ$3&lt;0,0,N(INDEX('CURVA PREVISION'!$A$1:$KZ$3000,$C62,11+3*MIN(AJ$3,$D$2-1)))))</f>
        <v/>
      </c>
      <c r="AK62" s="125">
        <f>IF(OR($C62="",$B$2="",$D$2=0),0,IF(AK$3&lt;0,0,N(INDEX('CURVA PREVISION'!$A$1:$KZ$3000,$C62,11+3*MIN(AK$3,$D$2-1)))))</f>
        <v/>
      </c>
      <c r="AL62" s="125">
        <f>IF(OR($C62="",$B$2="",$D$2=0),0,IF(AL$3&lt;0,0,N(INDEX('CURVA PREVISION'!$A$1:$KZ$3000,$C62,11+3*MIN(AL$3,$D$2-1)))))</f>
        <v/>
      </c>
      <c r="AM62" s="125">
        <f>IF(OR($C62="",$B$2="",$D$2=0),0,IF(AM$3&lt;0,0,N(INDEX('CURVA PREVISION'!$A$1:$KZ$3000,$C62,11+3*MIN(AM$3,$D$2-1)))))</f>
        <v/>
      </c>
      <c r="AN62" s="125">
        <f>IF(OR($C62="",$B$2="",$D$2=0),0,IF(AN$3&lt;0,0,N(INDEX('CURVA PREVISION'!$A$1:$KZ$3000,$C62,11+3*MIN(AN$3,$D$2-1)))))</f>
        <v/>
      </c>
      <c r="AO62" s="125">
        <f>IF(OR($C62="",$B$2="",$D$2=0),0,IF(AO$3&lt;0,0,N(INDEX('CURVA PREVISION'!$A$1:$KZ$3000,$C62,11+3*MIN(AO$3,$D$2-1)))))</f>
        <v/>
      </c>
      <c r="AP62" s="125">
        <f>IF(OR($C62="",$B$2="",$D$2=0),0,IF(AP$3&lt;0,0,N(INDEX('CURVA PREVISION'!$A$1:$KZ$3000,$C62,11+3*MIN(AP$3,$D$2-1)))))</f>
        <v/>
      </c>
      <c r="AQ62" s="125">
        <f>IF(OR($C62="",$B$2="",$D$2=0),0,IF(AQ$3&lt;0,0,N(INDEX('CURVA PREVISION'!$A$1:$KZ$3000,$C62,11+3*MIN(AQ$3,$D$2-1)))))</f>
        <v/>
      </c>
      <c r="AR62" s="125">
        <f>IF(OR($C62="",$B$2="",$D$2=0),0,IF(AR$3&lt;0,0,N(INDEX('CURVA PREVISION'!$A$1:$KZ$3000,$C62,11+3*MIN(AR$3,$D$2-1)))))</f>
        <v/>
      </c>
      <c r="AS62" s="125">
        <f>IF(OR($C62="",$B$2="",$D$2=0),0,IF(AS$3&lt;0,0,N(INDEX('CURVA PREVISION'!$A$1:$KZ$3000,$C62,11+3*MIN(AS$3,$D$2-1)))))</f>
        <v/>
      </c>
      <c r="AT62" s="125">
        <f>IF(OR($C62="",$B$2="",$D$2=0),0,IF(AT$3&lt;0,0,N(INDEX('CURVA PREVISION'!$A$1:$KZ$3000,$C62,11+3*MIN(AT$3,$D$2-1)))))</f>
        <v/>
      </c>
      <c r="AU62" s="125">
        <f>IF(OR($C62="",$B$2="",$D$2=0),0,IF(AU$3&lt;0,0,N(INDEX('CURVA PREVISION'!$A$1:$KZ$3000,$C62,11+3*MIN(AU$3,$D$2-1)))))</f>
        <v/>
      </c>
      <c r="AV62" s="125">
        <f>IF(OR($C62="",$B$2="",$D$2=0),0,IF(AV$3&lt;0,0,N(INDEX('CURVA PREVISION'!$A$1:$KZ$3000,$C62,11+3*MIN(AV$3,$D$2-1)))))</f>
        <v/>
      </c>
      <c r="AW62" s="125">
        <f>IF(OR($C62="",$B$2="",$D$2=0),0,IF(AW$3&lt;0,0,N(INDEX('CURVA PREVISION'!$A$1:$KZ$3000,$C62,11+3*MIN(AW$3,$D$2-1)))))</f>
        <v/>
      </c>
      <c r="AX62" s="125">
        <f>IF(OR($C62="",$B$2="",$D$2=0),0,IF(AX$3&lt;0,0,N(INDEX('CURVA PREVISION'!$A$1:$KZ$3000,$C62,11+3*MIN(AX$3,$D$2-1)))))</f>
        <v/>
      </c>
      <c r="AY62" s="125">
        <f>IF(OR($C62="",$B$2="",$D$2=0),0,IF(AY$3&lt;0,0,N(INDEX('CURVA PREVISION'!$A$1:$KZ$3000,$C62,11+3*MIN(AY$3,$D$2-1)))))</f>
        <v/>
      </c>
      <c r="AZ62" s="125">
        <f>IF(OR($C62="",$B$2="",$D$2=0),0,IF(AZ$3&lt;0,0,N(INDEX('CURVA PREVISION'!$A$1:$KZ$3000,$C62,11+3*MIN(AZ$3,$D$2-1)))))</f>
        <v/>
      </c>
      <c r="BA62" s="125">
        <f>IF(OR($C62="",$B$2="",$D$2=0),0,IF(BA$3&lt;0,0,N(INDEX('CURVA PREVISION'!$A$1:$KZ$3000,$C62,11+3*MIN(BA$3,$D$2-1)))))</f>
        <v/>
      </c>
      <c r="BB62" s="125">
        <f>IF(OR($C62="",$B$2="",$D$2=0),0,IF(BB$3&lt;0,0,N(INDEX('CURVA PREVISION'!$A$1:$KZ$3000,$C62,11+3*MIN(BB$3,$D$2-1)))))</f>
        <v/>
      </c>
      <c r="BC62" s="125">
        <f>IF(OR($C62="",$B$2="",$D$2=0),0,IF(BC$3&lt;0,0,N(INDEX('CURVA PREVISION'!$A$1:$KZ$3000,$C62,11+3*MIN(BC$3,$D$2-1)))))</f>
        <v/>
      </c>
      <c r="BD62" s="125">
        <f>IF(OR($C62="",$B$2="",$D$2=0),0,IF(BD$3&lt;0,0,N(INDEX('CURVA PREVISION'!$A$1:$KZ$3000,$C62,11+3*MIN(BD$3,$D$2-1)))))</f>
        <v/>
      </c>
      <c r="BE62" s="125">
        <f>IF(OR($C62="",$B$2="",$D$2=0),0,IF(BE$3&lt;0,0,N(INDEX('CURVA PREVISION'!$A$1:$KZ$3000,$C62,11+3*MIN(BE$3,$D$2-1)))))</f>
        <v/>
      </c>
      <c r="BF62" s="125">
        <f>IF(OR($C62="",$B$2="",$D$2=0),0,IF(BF$3&lt;0,0,N(INDEX('CURVA PREVISION'!$A$1:$KZ$3000,$C62,11+3*MIN(BF$3,$D$2-1)))))</f>
        <v/>
      </c>
      <c r="BG62" s="125">
        <f>IF(OR($C62="",$B$2="",$D$2=0),0,IF(BG$3&lt;0,0,N(INDEX('CURVA PREVISION'!$A$1:$KZ$3000,$C62,11+3*MIN(BG$3,$D$2-1)))))</f>
        <v/>
      </c>
      <c r="BH62" s="125">
        <f>IF(OR($C62="",$B$2="",$D$2=0),0,IF(BH$3&lt;0,0,N(INDEX('CURVA PREVISION'!$A$1:$KZ$3000,$C62,11+3*MIN(BH$3,$D$2-1)))))</f>
        <v/>
      </c>
      <c r="BI62" s="125">
        <f>IF(OR($C62="",$B$2="",$D$2=0),0,IF(BI$3&lt;0,0,N(INDEX('CURVA PREVISION'!$A$1:$KZ$3000,$C62,11+3*MIN(BI$3,$D$2-1)))))</f>
        <v/>
      </c>
      <c r="BJ62" s="125">
        <f>IF(OR($C62="",$B$2="",$D$2=0),0,IF(BJ$3&lt;0,0,N(INDEX('CURVA PREVISION'!$A$1:$KZ$3000,$C62,11+3*MIN(BJ$3,$D$2-1)))))</f>
        <v/>
      </c>
      <c r="BK62" s="125">
        <f>IF(OR($C62="",$B$2="",$D$2=0),0,IF(BK$3&lt;0,0,N(INDEX('CURVA PREVISION'!$A$1:$KZ$3000,$C62,11+3*MIN(BK$3,$D$2-1)))))</f>
        <v/>
      </c>
      <c r="BL62" s="125">
        <f>IF(OR($C62="",$B$2="",$D$2=0),0,IF(BL$3&lt;0,0,N(INDEX('CURVA PREVISION'!$A$1:$KZ$3000,$C62,11+3*MIN(BL$3,$D$2-1)))))</f>
        <v/>
      </c>
      <c r="BM62" s="125">
        <f>IF(OR($C62="",$B$2="",$D$2=0),0,IF(BM$3&lt;0,0,N(INDEX('CURVA PREVISION'!$A$1:$KZ$3000,$C62,11+3*MIN(BM$3,$D$2-1)))))</f>
        <v/>
      </c>
      <c r="BN62" s="125">
        <f>IF(OR($C62="",$B$2="",$D$2=0),0,IF(BN$3&lt;0,0,N(INDEX('CURVA PREVISION'!$A$1:$KZ$3000,$C62,11+3*MIN(BN$3,$D$2-1)))))</f>
        <v/>
      </c>
      <c r="BO62" s="125">
        <f>IF(OR($C62="",$B$2="",$D$2=0),0,IF(BO$3&lt;0,0,N(INDEX('CURVA PREVISION'!$A$1:$KZ$3000,$C62,11+3*MIN(BO$3,$D$2-1)))))</f>
        <v/>
      </c>
      <c r="BP62" s="125">
        <f>IF(OR($C62="",$B$2="",$D$2=0),0,IF(BP$3&lt;0,0,N(INDEX('CURVA PREVISION'!$A$1:$KZ$3000,$C62,11+3*MIN(BP$3,$D$2-1)))))</f>
        <v/>
      </c>
      <c r="BQ62" s="125">
        <f>IF(OR($C62="",$B$2="",$D$2=0),0,IF(BQ$3&lt;0,0,N(INDEX('CURVA PREVISION'!$A$1:$KZ$3000,$C62,11+3*MIN(BQ$3,$D$2-1)))))</f>
        <v/>
      </c>
      <c r="BR62" s="125">
        <f>IF(OR($C62="",$B$2="",$D$2=0),0,IF(BR$3&lt;0,0,N(INDEX('CURVA PREVISION'!$A$1:$KZ$3000,$C62,11+3*MIN(BR$3,$D$2-1)))))</f>
        <v/>
      </c>
      <c r="BS62" s="125">
        <f>IF(OR($C62="",$B$2="",$D$2=0),0,IF(BS$3&lt;0,0,N(INDEX('CURVA PREVISION'!$A$1:$KZ$3000,$C62,11+3*MIN(BS$3,$D$2-1)))))</f>
        <v/>
      </c>
      <c r="BT62" s="125">
        <f>IF(OR($C62="",$B$2="",$D$2=0),0,IF(BT$3&lt;0,0,N(INDEX('CURVA PREVISION'!$A$1:$KZ$3000,$C62,11+3*MIN(BT$3,$D$2-1)))))</f>
        <v/>
      </c>
      <c r="BU62" s="125">
        <f>IF(OR($C62="",$B$2="",$D$2=0),0,IF(BU$3&lt;0,0,N(INDEX('CURVA PREVISION'!$A$1:$KZ$3000,$C62,11+3*MIN(BU$3,$D$2-1)))))</f>
        <v/>
      </c>
      <c r="BV62" s="125">
        <f>IF(OR($C62="",$B$2="",$D$2=0),0,IF(BV$3&lt;0,0,N(INDEX('CURVA PREVISION'!$A$1:$KZ$3000,$C62,11+3*MIN(BV$3,$D$2-1)))))</f>
        <v/>
      </c>
      <c r="BW62" s="125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5">
        <f>IF(OR($C63="",$B$2="",$D$2=0),0,IF(D$3&lt;0,0,N(INDEX('CURVA PREVISION'!$A$1:$KZ$3000,$C63,11+3*MIN(D$3,$D$2-1)))))</f>
        <v/>
      </c>
      <c r="E63" s="125">
        <f>IF(OR($C63="",$B$2="",$D$2=0),0,IF(E$3&lt;0,0,N(INDEX('CURVA PREVISION'!$A$1:$KZ$3000,$C63,11+3*MIN(E$3,$D$2-1)))))</f>
        <v/>
      </c>
      <c r="F63" s="125">
        <f>IF(OR($C63="",$B$2="",$D$2=0),0,IF(F$3&lt;0,0,N(INDEX('CURVA PREVISION'!$A$1:$KZ$3000,$C63,11+3*MIN(F$3,$D$2-1)))))</f>
        <v/>
      </c>
      <c r="G63" s="125">
        <f>IF(OR($C63="",$B$2="",$D$2=0),0,IF(G$3&lt;0,0,N(INDEX('CURVA PREVISION'!$A$1:$KZ$3000,$C63,11+3*MIN(G$3,$D$2-1)))))</f>
        <v/>
      </c>
      <c r="H63" s="125">
        <f>IF(OR($C63="",$B$2="",$D$2=0),0,IF(H$3&lt;0,0,N(INDEX('CURVA PREVISION'!$A$1:$KZ$3000,$C63,11+3*MIN(H$3,$D$2-1)))))</f>
        <v/>
      </c>
      <c r="I63" s="125">
        <f>IF(OR($C63="",$B$2="",$D$2=0),0,IF(I$3&lt;0,0,N(INDEX('CURVA PREVISION'!$A$1:$KZ$3000,$C63,11+3*MIN(I$3,$D$2-1)))))</f>
        <v/>
      </c>
      <c r="J63" s="125">
        <f>IF(OR($C63="",$B$2="",$D$2=0),0,IF(J$3&lt;0,0,N(INDEX('CURVA PREVISION'!$A$1:$KZ$3000,$C63,11+3*MIN(J$3,$D$2-1)))))</f>
        <v/>
      </c>
      <c r="K63" s="125">
        <f>IF(OR($C63="",$B$2="",$D$2=0),0,IF(K$3&lt;0,0,N(INDEX('CURVA PREVISION'!$A$1:$KZ$3000,$C63,11+3*MIN(K$3,$D$2-1)))))</f>
        <v/>
      </c>
      <c r="L63" s="125">
        <f>IF(OR($C63="",$B$2="",$D$2=0),0,IF(L$3&lt;0,0,N(INDEX('CURVA PREVISION'!$A$1:$KZ$3000,$C63,11+3*MIN(L$3,$D$2-1)))))</f>
        <v/>
      </c>
      <c r="M63" s="125">
        <f>IF(OR($C63="",$B$2="",$D$2=0),0,IF(M$3&lt;0,0,N(INDEX('CURVA PREVISION'!$A$1:$KZ$3000,$C63,11+3*MIN(M$3,$D$2-1)))))</f>
        <v/>
      </c>
      <c r="N63" s="125">
        <f>IF(OR($C63="",$B$2="",$D$2=0),0,IF(N$3&lt;0,0,N(INDEX('CURVA PREVISION'!$A$1:$KZ$3000,$C63,11+3*MIN(N$3,$D$2-1)))))</f>
        <v/>
      </c>
      <c r="O63" s="125">
        <f>IF(OR($C63="",$B$2="",$D$2=0),0,IF(O$3&lt;0,0,N(INDEX('CURVA PREVISION'!$A$1:$KZ$3000,$C63,11+3*MIN(O$3,$D$2-1)))))</f>
        <v/>
      </c>
      <c r="P63" s="125">
        <f>IF(OR($C63="",$B$2="",$D$2=0),0,IF(P$3&lt;0,0,N(INDEX('CURVA PREVISION'!$A$1:$KZ$3000,$C63,11+3*MIN(P$3,$D$2-1)))))</f>
        <v/>
      </c>
      <c r="Q63" s="125">
        <f>IF(OR($C63="",$B$2="",$D$2=0),0,IF(Q$3&lt;0,0,N(INDEX('CURVA PREVISION'!$A$1:$KZ$3000,$C63,11+3*MIN(Q$3,$D$2-1)))))</f>
        <v/>
      </c>
      <c r="R63" s="125">
        <f>IF(OR($C63="",$B$2="",$D$2=0),0,IF(R$3&lt;0,0,N(INDEX('CURVA PREVISION'!$A$1:$KZ$3000,$C63,11+3*MIN(R$3,$D$2-1)))))</f>
        <v/>
      </c>
      <c r="S63" s="125">
        <f>IF(OR($C63="",$B$2="",$D$2=0),0,IF(S$3&lt;0,0,N(INDEX('CURVA PREVISION'!$A$1:$KZ$3000,$C63,11+3*MIN(S$3,$D$2-1)))))</f>
        <v/>
      </c>
      <c r="T63" s="125">
        <f>IF(OR($C63="",$B$2="",$D$2=0),0,IF(T$3&lt;0,0,N(INDEX('CURVA PREVISION'!$A$1:$KZ$3000,$C63,11+3*MIN(T$3,$D$2-1)))))</f>
        <v/>
      </c>
      <c r="U63" s="125">
        <f>IF(OR($C63="",$B$2="",$D$2=0),0,IF(U$3&lt;0,0,N(INDEX('CURVA PREVISION'!$A$1:$KZ$3000,$C63,11+3*MIN(U$3,$D$2-1)))))</f>
        <v/>
      </c>
      <c r="V63" s="125">
        <f>IF(OR($C63="",$B$2="",$D$2=0),0,IF(V$3&lt;0,0,N(INDEX('CURVA PREVISION'!$A$1:$KZ$3000,$C63,11+3*MIN(V$3,$D$2-1)))))</f>
        <v/>
      </c>
      <c r="W63" s="125">
        <f>IF(OR($C63="",$B$2="",$D$2=0),0,IF(W$3&lt;0,0,N(INDEX('CURVA PREVISION'!$A$1:$KZ$3000,$C63,11+3*MIN(W$3,$D$2-1)))))</f>
        <v/>
      </c>
      <c r="X63" s="125">
        <f>IF(OR($C63="",$B$2="",$D$2=0),0,IF(X$3&lt;0,0,N(INDEX('CURVA PREVISION'!$A$1:$KZ$3000,$C63,11+3*MIN(X$3,$D$2-1)))))</f>
        <v/>
      </c>
      <c r="Y63" s="125">
        <f>IF(OR($C63="",$B$2="",$D$2=0),0,IF(Y$3&lt;0,0,N(INDEX('CURVA PREVISION'!$A$1:$KZ$3000,$C63,11+3*MIN(Y$3,$D$2-1)))))</f>
        <v/>
      </c>
      <c r="Z63" s="125">
        <f>IF(OR($C63="",$B$2="",$D$2=0),0,IF(Z$3&lt;0,0,N(INDEX('CURVA PREVISION'!$A$1:$KZ$3000,$C63,11+3*MIN(Z$3,$D$2-1)))))</f>
        <v/>
      </c>
      <c r="AA63" s="125">
        <f>IF(OR($C63="",$B$2="",$D$2=0),0,IF(AA$3&lt;0,0,N(INDEX('CURVA PREVISION'!$A$1:$KZ$3000,$C63,11+3*MIN(AA$3,$D$2-1)))))</f>
        <v/>
      </c>
      <c r="AB63" s="125">
        <f>IF(OR($C63="",$B$2="",$D$2=0),0,IF(AB$3&lt;0,0,N(INDEX('CURVA PREVISION'!$A$1:$KZ$3000,$C63,11+3*MIN(AB$3,$D$2-1)))))</f>
        <v/>
      </c>
      <c r="AC63" s="125">
        <f>IF(OR($C63="",$B$2="",$D$2=0),0,IF(AC$3&lt;0,0,N(INDEX('CURVA PREVISION'!$A$1:$KZ$3000,$C63,11+3*MIN(AC$3,$D$2-1)))))</f>
        <v/>
      </c>
      <c r="AD63" s="125">
        <f>IF(OR($C63="",$B$2="",$D$2=0),0,IF(AD$3&lt;0,0,N(INDEX('CURVA PREVISION'!$A$1:$KZ$3000,$C63,11+3*MIN(AD$3,$D$2-1)))))</f>
        <v/>
      </c>
      <c r="AE63" s="125">
        <f>IF(OR($C63="",$B$2="",$D$2=0),0,IF(AE$3&lt;0,0,N(INDEX('CURVA PREVISION'!$A$1:$KZ$3000,$C63,11+3*MIN(AE$3,$D$2-1)))))</f>
        <v/>
      </c>
      <c r="AF63" s="125">
        <f>IF(OR($C63="",$B$2="",$D$2=0),0,IF(AF$3&lt;0,0,N(INDEX('CURVA PREVISION'!$A$1:$KZ$3000,$C63,11+3*MIN(AF$3,$D$2-1)))))</f>
        <v/>
      </c>
      <c r="AG63" s="125">
        <f>IF(OR($C63="",$B$2="",$D$2=0),0,IF(AG$3&lt;0,0,N(INDEX('CURVA PREVISION'!$A$1:$KZ$3000,$C63,11+3*MIN(AG$3,$D$2-1)))))</f>
        <v/>
      </c>
      <c r="AH63" s="125">
        <f>IF(OR($C63="",$B$2="",$D$2=0),0,IF(AH$3&lt;0,0,N(INDEX('CURVA PREVISION'!$A$1:$KZ$3000,$C63,11+3*MIN(AH$3,$D$2-1)))))</f>
        <v/>
      </c>
      <c r="AI63" s="125">
        <f>IF(OR($C63="",$B$2="",$D$2=0),0,IF(AI$3&lt;0,0,N(INDEX('CURVA PREVISION'!$A$1:$KZ$3000,$C63,11+3*MIN(AI$3,$D$2-1)))))</f>
        <v/>
      </c>
      <c r="AJ63" s="125">
        <f>IF(OR($C63="",$B$2="",$D$2=0),0,IF(AJ$3&lt;0,0,N(INDEX('CURVA PREVISION'!$A$1:$KZ$3000,$C63,11+3*MIN(AJ$3,$D$2-1)))))</f>
        <v/>
      </c>
      <c r="AK63" s="125">
        <f>IF(OR($C63="",$B$2="",$D$2=0),0,IF(AK$3&lt;0,0,N(INDEX('CURVA PREVISION'!$A$1:$KZ$3000,$C63,11+3*MIN(AK$3,$D$2-1)))))</f>
        <v/>
      </c>
      <c r="AL63" s="125">
        <f>IF(OR($C63="",$B$2="",$D$2=0),0,IF(AL$3&lt;0,0,N(INDEX('CURVA PREVISION'!$A$1:$KZ$3000,$C63,11+3*MIN(AL$3,$D$2-1)))))</f>
        <v/>
      </c>
      <c r="AM63" s="125">
        <f>IF(OR($C63="",$B$2="",$D$2=0),0,IF(AM$3&lt;0,0,N(INDEX('CURVA PREVISION'!$A$1:$KZ$3000,$C63,11+3*MIN(AM$3,$D$2-1)))))</f>
        <v/>
      </c>
      <c r="AN63" s="125">
        <f>IF(OR($C63="",$B$2="",$D$2=0),0,IF(AN$3&lt;0,0,N(INDEX('CURVA PREVISION'!$A$1:$KZ$3000,$C63,11+3*MIN(AN$3,$D$2-1)))))</f>
        <v/>
      </c>
      <c r="AO63" s="125">
        <f>IF(OR($C63="",$B$2="",$D$2=0),0,IF(AO$3&lt;0,0,N(INDEX('CURVA PREVISION'!$A$1:$KZ$3000,$C63,11+3*MIN(AO$3,$D$2-1)))))</f>
        <v/>
      </c>
      <c r="AP63" s="125">
        <f>IF(OR($C63="",$B$2="",$D$2=0),0,IF(AP$3&lt;0,0,N(INDEX('CURVA PREVISION'!$A$1:$KZ$3000,$C63,11+3*MIN(AP$3,$D$2-1)))))</f>
        <v/>
      </c>
      <c r="AQ63" s="125">
        <f>IF(OR($C63="",$B$2="",$D$2=0),0,IF(AQ$3&lt;0,0,N(INDEX('CURVA PREVISION'!$A$1:$KZ$3000,$C63,11+3*MIN(AQ$3,$D$2-1)))))</f>
        <v/>
      </c>
      <c r="AR63" s="125">
        <f>IF(OR($C63="",$B$2="",$D$2=0),0,IF(AR$3&lt;0,0,N(INDEX('CURVA PREVISION'!$A$1:$KZ$3000,$C63,11+3*MIN(AR$3,$D$2-1)))))</f>
        <v/>
      </c>
      <c r="AS63" s="125">
        <f>IF(OR($C63="",$B$2="",$D$2=0),0,IF(AS$3&lt;0,0,N(INDEX('CURVA PREVISION'!$A$1:$KZ$3000,$C63,11+3*MIN(AS$3,$D$2-1)))))</f>
        <v/>
      </c>
      <c r="AT63" s="125">
        <f>IF(OR($C63="",$B$2="",$D$2=0),0,IF(AT$3&lt;0,0,N(INDEX('CURVA PREVISION'!$A$1:$KZ$3000,$C63,11+3*MIN(AT$3,$D$2-1)))))</f>
        <v/>
      </c>
      <c r="AU63" s="125">
        <f>IF(OR($C63="",$B$2="",$D$2=0),0,IF(AU$3&lt;0,0,N(INDEX('CURVA PREVISION'!$A$1:$KZ$3000,$C63,11+3*MIN(AU$3,$D$2-1)))))</f>
        <v/>
      </c>
      <c r="AV63" s="125">
        <f>IF(OR($C63="",$B$2="",$D$2=0),0,IF(AV$3&lt;0,0,N(INDEX('CURVA PREVISION'!$A$1:$KZ$3000,$C63,11+3*MIN(AV$3,$D$2-1)))))</f>
        <v/>
      </c>
      <c r="AW63" s="125">
        <f>IF(OR($C63="",$B$2="",$D$2=0),0,IF(AW$3&lt;0,0,N(INDEX('CURVA PREVISION'!$A$1:$KZ$3000,$C63,11+3*MIN(AW$3,$D$2-1)))))</f>
        <v/>
      </c>
      <c r="AX63" s="125">
        <f>IF(OR($C63="",$B$2="",$D$2=0),0,IF(AX$3&lt;0,0,N(INDEX('CURVA PREVISION'!$A$1:$KZ$3000,$C63,11+3*MIN(AX$3,$D$2-1)))))</f>
        <v/>
      </c>
      <c r="AY63" s="125">
        <f>IF(OR($C63="",$B$2="",$D$2=0),0,IF(AY$3&lt;0,0,N(INDEX('CURVA PREVISION'!$A$1:$KZ$3000,$C63,11+3*MIN(AY$3,$D$2-1)))))</f>
        <v/>
      </c>
      <c r="AZ63" s="125">
        <f>IF(OR($C63="",$B$2="",$D$2=0),0,IF(AZ$3&lt;0,0,N(INDEX('CURVA PREVISION'!$A$1:$KZ$3000,$C63,11+3*MIN(AZ$3,$D$2-1)))))</f>
        <v/>
      </c>
      <c r="BA63" s="125">
        <f>IF(OR($C63="",$B$2="",$D$2=0),0,IF(BA$3&lt;0,0,N(INDEX('CURVA PREVISION'!$A$1:$KZ$3000,$C63,11+3*MIN(BA$3,$D$2-1)))))</f>
        <v/>
      </c>
      <c r="BB63" s="125">
        <f>IF(OR($C63="",$B$2="",$D$2=0),0,IF(BB$3&lt;0,0,N(INDEX('CURVA PREVISION'!$A$1:$KZ$3000,$C63,11+3*MIN(BB$3,$D$2-1)))))</f>
        <v/>
      </c>
      <c r="BC63" s="125">
        <f>IF(OR($C63="",$B$2="",$D$2=0),0,IF(BC$3&lt;0,0,N(INDEX('CURVA PREVISION'!$A$1:$KZ$3000,$C63,11+3*MIN(BC$3,$D$2-1)))))</f>
        <v/>
      </c>
      <c r="BD63" s="125">
        <f>IF(OR($C63="",$B$2="",$D$2=0),0,IF(BD$3&lt;0,0,N(INDEX('CURVA PREVISION'!$A$1:$KZ$3000,$C63,11+3*MIN(BD$3,$D$2-1)))))</f>
        <v/>
      </c>
      <c r="BE63" s="125">
        <f>IF(OR($C63="",$B$2="",$D$2=0),0,IF(BE$3&lt;0,0,N(INDEX('CURVA PREVISION'!$A$1:$KZ$3000,$C63,11+3*MIN(BE$3,$D$2-1)))))</f>
        <v/>
      </c>
      <c r="BF63" s="125">
        <f>IF(OR($C63="",$B$2="",$D$2=0),0,IF(BF$3&lt;0,0,N(INDEX('CURVA PREVISION'!$A$1:$KZ$3000,$C63,11+3*MIN(BF$3,$D$2-1)))))</f>
        <v/>
      </c>
      <c r="BG63" s="125">
        <f>IF(OR($C63="",$B$2="",$D$2=0),0,IF(BG$3&lt;0,0,N(INDEX('CURVA PREVISION'!$A$1:$KZ$3000,$C63,11+3*MIN(BG$3,$D$2-1)))))</f>
        <v/>
      </c>
      <c r="BH63" s="125">
        <f>IF(OR($C63="",$B$2="",$D$2=0),0,IF(BH$3&lt;0,0,N(INDEX('CURVA PREVISION'!$A$1:$KZ$3000,$C63,11+3*MIN(BH$3,$D$2-1)))))</f>
        <v/>
      </c>
      <c r="BI63" s="125">
        <f>IF(OR($C63="",$B$2="",$D$2=0),0,IF(BI$3&lt;0,0,N(INDEX('CURVA PREVISION'!$A$1:$KZ$3000,$C63,11+3*MIN(BI$3,$D$2-1)))))</f>
        <v/>
      </c>
      <c r="BJ63" s="125">
        <f>IF(OR($C63="",$B$2="",$D$2=0),0,IF(BJ$3&lt;0,0,N(INDEX('CURVA PREVISION'!$A$1:$KZ$3000,$C63,11+3*MIN(BJ$3,$D$2-1)))))</f>
        <v/>
      </c>
      <c r="BK63" s="125">
        <f>IF(OR($C63="",$B$2="",$D$2=0),0,IF(BK$3&lt;0,0,N(INDEX('CURVA PREVISION'!$A$1:$KZ$3000,$C63,11+3*MIN(BK$3,$D$2-1)))))</f>
        <v/>
      </c>
      <c r="BL63" s="125">
        <f>IF(OR($C63="",$B$2="",$D$2=0),0,IF(BL$3&lt;0,0,N(INDEX('CURVA PREVISION'!$A$1:$KZ$3000,$C63,11+3*MIN(BL$3,$D$2-1)))))</f>
        <v/>
      </c>
      <c r="BM63" s="125">
        <f>IF(OR($C63="",$B$2="",$D$2=0),0,IF(BM$3&lt;0,0,N(INDEX('CURVA PREVISION'!$A$1:$KZ$3000,$C63,11+3*MIN(BM$3,$D$2-1)))))</f>
        <v/>
      </c>
      <c r="BN63" s="125">
        <f>IF(OR($C63="",$B$2="",$D$2=0),0,IF(BN$3&lt;0,0,N(INDEX('CURVA PREVISION'!$A$1:$KZ$3000,$C63,11+3*MIN(BN$3,$D$2-1)))))</f>
        <v/>
      </c>
      <c r="BO63" s="125">
        <f>IF(OR($C63="",$B$2="",$D$2=0),0,IF(BO$3&lt;0,0,N(INDEX('CURVA PREVISION'!$A$1:$KZ$3000,$C63,11+3*MIN(BO$3,$D$2-1)))))</f>
        <v/>
      </c>
      <c r="BP63" s="125">
        <f>IF(OR($C63="",$B$2="",$D$2=0),0,IF(BP$3&lt;0,0,N(INDEX('CURVA PREVISION'!$A$1:$KZ$3000,$C63,11+3*MIN(BP$3,$D$2-1)))))</f>
        <v/>
      </c>
      <c r="BQ63" s="125">
        <f>IF(OR($C63="",$B$2="",$D$2=0),0,IF(BQ$3&lt;0,0,N(INDEX('CURVA PREVISION'!$A$1:$KZ$3000,$C63,11+3*MIN(BQ$3,$D$2-1)))))</f>
        <v/>
      </c>
      <c r="BR63" s="125">
        <f>IF(OR($C63="",$B$2="",$D$2=0),0,IF(BR$3&lt;0,0,N(INDEX('CURVA PREVISION'!$A$1:$KZ$3000,$C63,11+3*MIN(BR$3,$D$2-1)))))</f>
        <v/>
      </c>
      <c r="BS63" s="125">
        <f>IF(OR($C63="",$B$2="",$D$2=0),0,IF(BS$3&lt;0,0,N(INDEX('CURVA PREVISION'!$A$1:$KZ$3000,$C63,11+3*MIN(BS$3,$D$2-1)))))</f>
        <v/>
      </c>
      <c r="BT63" s="125">
        <f>IF(OR($C63="",$B$2="",$D$2=0),0,IF(BT$3&lt;0,0,N(INDEX('CURVA PREVISION'!$A$1:$KZ$3000,$C63,11+3*MIN(BT$3,$D$2-1)))))</f>
        <v/>
      </c>
      <c r="BU63" s="125">
        <f>IF(OR($C63="",$B$2="",$D$2=0),0,IF(BU$3&lt;0,0,N(INDEX('CURVA PREVISION'!$A$1:$KZ$3000,$C63,11+3*MIN(BU$3,$D$2-1)))))</f>
        <v/>
      </c>
      <c r="BV63" s="125">
        <f>IF(OR($C63="",$B$2="",$D$2=0),0,IF(BV$3&lt;0,0,N(INDEX('CURVA PREVISION'!$A$1:$KZ$3000,$C63,11+3*MIN(BV$3,$D$2-1)))))</f>
        <v/>
      </c>
      <c r="BW63" s="125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5">
        <f>IF(OR($C64="",$B$2="",$D$2=0),0,IF(D$3&lt;0,0,N(INDEX('CURVA PREVISION'!$A$1:$KZ$3000,$C64,11+3*MIN(D$3,$D$2-1)))))</f>
        <v/>
      </c>
      <c r="E64" s="125">
        <f>IF(OR($C64="",$B$2="",$D$2=0),0,IF(E$3&lt;0,0,N(INDEX('CURVA PREVISION'!$A$1:$KZ$3000,$C64,11+3*MIN(E$3,$D$2-1)))))</f>
        <v/>
      </c>
      <c r="F64" s="125">
        <f>IF(OR($C64="",$B$2="",$D$2=0),0,IF(F$3&lt;0,0,N(INDEX('CURVA PREVISION'!$A$1:$KZ$3000,$C64,11+3*MIN(F$3,$D$2-1)))))</f>
        <v/>
      </c>
      <c r="G64" s="125">
        <f>IF(OR($C64="",$B$2="",$D$2=0),0,IF(G$3&lt;0,0,N(INDEX('CURVA PREVISION'!$A$1:$KZ$3000,$C64,11+3*MIN(G$3,$D$2-1)))))</f>
        <v/>
      </c>
      <c r="H64" s="125">
        <f>IF(OR($C64="",$B$2="",$D$2=0),0,IF(H$3&lt;0,0,N(INDEX('CURVA PREVISION'!$A$1:$KZ$3000,$C64,11+3*MIN(H$3,$D$2-1)))))</f>
        <v/>
      </c>
      <c r="I64" s="125">
        <f>IF(OR($C64="",$B$2="",$D$2=0),0,IF(I$3&lt;0,0,N(INDEX('CURVA PREVISION'!$A$1:$KZ$3000,$C64,11+3*MIN(I$3,$D$2-1)))))</f>
        <v/>
      </c>
      <c r="J64" s="125">
        <f>IF(OR($C64="",$B$2="",$D$2=0),0,IF(J$3&lt;0,0,N(INDEX('CURVA PREVISION'!$A$1:$KZ$3000,$C64,11+3*MIN(J$3,$D$2-1)))))</f>
        <v/>
      </c>
      <c r="K64" s="125">
        <f>IF(OR($C64="",$B$2="",$D$2=0),0,IF(K$3&lt;0,0,N(INDEX('CURVA PREVISION'!$A$1:$KZ$3000,$C64,11+3*MIN(K$3,$D$2-1)))))</f>
        <v/>
      </c>
      <c r="L64" s="125">
        <f>IF(OR($C64="",$B$2="",$D$2=0),0,IF(L$3&lt;0,0,N(INDEX('CURVA PREVISION'!$A$1:$KZ$3000,$C64,11+3*MIN(L$3,$D$2-1)))))</f>
        <v/>
      </c>
      <c r="M64" s="125">
        <f>IF(OR($C64="",$B$2="",$D$2=0),0,IF(M$3&lt;0,0,N(INDEX('CURVA PREVISION'!$A$1:$KZ$3000,$C64,11+3*MIN(M$3,$D$2-1)))))</f>
        <v/>
      </c>
      <c r="N64" s="125">
        <f>IF(OR($C64="",$B$2="",$D$2=0),0,IF(N$3&lt;0,0,N(INDEX('CURVA PREVISION'!$A$1:$KZ$3000,$C64,11+3*MIN(N$3,$D$2-1)))))</f>
        <v/>
      </c>
      <c r="O64" s="125">
        <f>IF(OR($C64="",$B$2="",$D$2=0),0,IF(O$3&lt;0,0,N(INDEX('CURVA PREVISION'!$A$1:$KZ$3000,$C64,11+3*MIN(O$3,$D$2-1)))))</f>
        <v/>
      </c>
      <c r="P64" s="125">
        <f>IF(OR($C64="",$B$2="",$D$2=0),0,IF(P$3&lt;0,0,N(INDEX('CURVA PREVISION'!$A$1:$KZ$3000,$C64,11+3*MIN(P$3,$D$2-1)))))</f>
        <v/>
      </c>
      <c r="Q64" s="125">
        <f>IF(OR($C64="",$B$2="",$D$2=0),0,IF(Q$3&lt;0,0,N(INDEX('CURVA PREVISION'!$A$1:$KZ$3000,$C64,11+3*MIN(Q$3,$D$2-1)))))</f>
        <v/>
      </c>
      <c r="R64" s="125">
        <f>IF(OR($C64="",$B$2="",$D$2=0),0,IF(R$3&lt;0,0,N(INDEX('CURVA PREVISION'!$A$1:$KZ$3000,$C64,11+3*MIN(R$3,$D$2-1)))))</f>
        <v/>
      </c>
      <c r="S64" s="125">
        <f>IF(OR($C64="",$B$2="",$D$2=0),0,IF(S$3&lt;0,0,N(INDEX('CURVA PREVISION'!$A$1:$KZ$3000,$C64,11+3*MIN(S$3,$D$2-1)))))</f>
        <v/>
      </c>
      <c r="T64" s="125">
        <f>IF(OR($C64="",$B$2="",$D$2=0),0,IF(T$3&lt;0,0,N(INDEX('CURVA PREVISION'!$A$1:$KZ$3000,$C64,11+3*MIN(T$3,$D$2-1)))))</f>
        <v/>
      </c>
      <c r="U64" s="125">
        <f>IF(OR($C64="",$B$2="",$D$2=0),0,IF(U$3&lt;0,0,N(INDEX('CURVA PREVISION'!$A$1:$KZ$3000,$C64,11+3*MIN(U$3,$D$2-1)))))</f>
        <v/>
      </c>
      <c r="V64" s="125">
        <f>IF(OR($C64="",$B$2="",$D$2=0),0,IF(V$3&lt;0,0,N(INDEX('CURVA PREVISION'!$A$1:$KZ$3000,$C64,11+3*MIN(V$3,$D$2-1)))))</f>
        <v/>
      </c>
      <c r="W64" s="125">
        <f>IF(OR($C64="",$B$2="",$D$2=0),0,IF(W$3&lt;0,0,N(INDEX('CURVA PREVISION'!$A$1:$KZ$3000,$C64,11+3*MIN(W$3,$D$2-1)))))</f>
        <v/>
      </c>
      <c r="X64" s="125">
        <f>IF(OR($C64="",$B$2="",$D$2=0),0,IF(X$3&lt;0,0,N(INDEX('CURVA PREVISION'!$A$1:$KZ$3000,$C64,11+3*MIN(X$3,$D$2-1)))))</f>
        <v/>
      </c>
      <c r="Y64" s="125">
        <f>IF(OR($C64="",$B$2="",$D$2=0),0,IF(Y$3&lt;0,0,N(INDEX('CURVA PREVISION'!$A$1:$KZ$3000,$C64,11+3*MIN(Y$3,$D$2-1)))))</f>
        <v/>
      </c>
      <c r="Z64" s="125">
        <f>IF(OR($C64="",$B$2="",$D$2=0),0,IF(Z$3&lt;0,0,N(INDEX('CURVA PREVISION'!$A$1:$KZ$3000,$C64,11+3*MIN(Z$3,$D$2-1)))))</f>
        <v/>
      </c>
      <c r="AA64" s="125">
        <f>IF(OR($C64="",$B$2="",$D$2=0),0,IF(AA$3&lt;0,0,N(INDEX('CURVA PREVISION'!$A$1:$KZ$3000,$C64,11+3*MIN(AA$3,$D$2-1)))))</f>
        <v/>
      </c>
      <c r="AB64" s="125">
        <f>IF(OR($C64="",$B$2="",$D$2=0),0,IF(AB$3&lt;0,0,N(INDEX('CURVA PREVISION'!$A$1:$KZ$3000,$C64,11+3*MIN(AB$3,$D$2-1)))))</f>
        <v/>
      </c>
      <c r="AC64" s="125">
        <f>IF(OR($C64="",$B$2="",$D$2=0),0,IF(AC$3&lt;0,0,N(INDEX('CURVA PREVISION'!$A$1:$KZ$3000,$C64,11+3*MIN(AC$3,$D$2-1)))))</f>
        <v/>
      </c>
      <c r="AD64" s="125">
        <f>IF(OR($C64="",$B$2="",$D$2=0),0,IF(AD$3&lt;0,0,N(INDEX('CURVA PREVISION'!$A$1:$KZ$3000,$C64,11+3*MIN(AD$3,$D$2-1)))))</f>
        <v/>
      </c>
      <c r="AE64" s="125">
        <f>IF(OR($C64="",$B$2="",$D$2=0),0,IF(AE$3&lt;0,0,N(INDEX('CURVA PREVISION'!$A$1:$KZ$3000,$C64,11+3*MIN(AE$3,$D$2-1)))))</f>
        <v/>
      </c>
      <c r="AF64" s="125">
        <f>IF(OR($C64="",$B$2="",$D$2=0),0,IF(AF$3&lt;0,0,N(INDEX('CURVA PREVISION'!$A$1:$KZ$3000,$C64,11+3*MIN(AF$3,$D$2-1)))))</f>
        <v/>
      </c>
      <c r="AG64" s="125">
        <f>IF(OR($C64="",$B$2="",$D$2=0),0,IF(AG$3&lt;0,0,N(INDEX('CURVA PREVISION'!$A$1:$KZ$3000,$C64,11+3*MIN(AG$3,$D$2-1)))))</f>
        <v/>
      </c>
      <c r="AH64" s="125">
        <f>IF(OR($C64="",$B$2="",$D$2=0),0,IF(AH$3&lt;0,0,N(INDEX('CURVA PREVISION'!$A$1:$KZ$3000,$C64,11+3*MIN(AH$3,$D$2-1)))))</f>
        <v/>
      </c>
      <c r="AI64" s="125">
        <f>IF(OR($C64="",$B$2="",$D$2=0),0,IF(AI$3&lt;0,0,N(INDEX('CURVA PREVISION'!$A$1:$KZ$3000,$C64,11+3*MIN(AI$3,$D$2-1)))))</f>
        <v/>
      </c>
      <c r="AJ64" s="125">
        <f>IF(OR($C64="",$B$2="",$D$2=0),0,IF(AJ$3&lt;0,0,N(INDEX('CURVA PREVISION'!$A$1:$KZ$3000,$C64,11+3*MIN(AJ$3,$D$2-1)))))</f>
        <v/>
      </c>
      <c r="AK64" s="125">
        <f>IF(OR($C64="",$B$2="",$D$2=0),0,IF(AK$3&lt;0,0,N(INDEX('CURVA PREVISION'!$A$1:$KZ$3000,$C64,11+3*MIN(AK$3,$D$2-1)))))</f>
        <v/>
      </c>
      <c r="AL64" s="125">
        <f>IF(OR($C64="",$B$2="",$D$2=0),0,IF(AL$3&lt;0,0,N(INDEX('CURVA PREVISION'!$A$1:$KZ$3000,$C64,11+3*MIN(AL$3,$D$2-1)))))</f>
        <v/>
      </c>
      <c r="AM64" s="125">
        <f>IF(OR($C64="",$B$2="",$D$2=0),0,IF(AM$3&lt;0,0,N(INDEX('CURVA PREVISION'!$A$1:$KZ$3000,$C64,11+3*MIN(AM$3,$D$2-1)))))</f>
        <v/>
      </c>
      <c r="AN64" s="125">
        <f>IF(OR($C64="",$B$2="",$D$2=0),0,IF(AN$3&lt;0,0,N(INDEX('CURVA PREVISION'!$A$1:$KZ$3000,$C64,11+3*MIN(AN$3,$D$2-1)))))</f>
        <v/>
      </c>
      <c r="AO64" s="125">
        <f>IF(OR($C64="",$B$2="",$D$2=0),0,IF(AO$3&lt;0,0,N(INDEX('CURVA PREVISION'!$A$1:$KZ$3000,$C64,11+3*MIN(AO$3,$D$2-1)))))</f>
        <v/>
      </c>
      <c r="AP64" s="125">
        <f>IF(OR($C64="",$B$2="",$D$2=0),0,IF(AP$3&lt;0,0,N(INDEX('CURVA PREVISION'!$A$1:$KZ$3000,$C64,11+3*MIN(AP$3,$D$2-1)))))</f>
        <v/>
      </c>
      <c r="AQ64" s="125">
        <f>IF(OR($C64="",$B$2="",$D$2=0),0,IF(AQ$3&lt;0,0,N(INDEX('CURVA PREVISION'!$A$1:$KZ$3000,$C64,11+3*MIN(AQ$3,$D$2-1)))))</f>
        <v/>
      </c>
      <c r="AR64" s="125">
        <f>IF(OR($C64="",$B$2="",$D$2=0),0,IF(AR$3&lt;0,0,N(INDEX('CURVA PREVISION'!$A$1:$KZ$3000,$C64,11+3*MIN(AR$3,$D$2-1)))))</f>
        <v/>
      </c>
      <c r="AS64" s="125">
        <f>IF(OR($C64="",$B$2="",$D$2=0),0,IF(AS$3&lt;0,0,N(INDEX('CURVA PREVISION'!$A$1:$KZ$3000,$C64,11+3*MIN(AS$3,$D$2-1)))))</f>
        <v/>
      </c>
      <c r="AT64" s="125">
        <f>IF(OR($C64="",$B$2="",$D$2=0),0,IF(AT$3&lt;0,0,N(INDEX('CURVA PREVISION'!$A$1:$KZ$3000,$C64,11+3*MIN(AT$3,$D$2-1)))))</f>
        <v/>
      </c>
      <c r="AU64" s="125">
        <f>IF(OR($C64="",$B$2="",$D$2=0),0,IF(AU$3&lt;0,0,N(INDEX('CURVA PREVISION'!$A$1:$KZ$3000,$C64,11+3*MIN(AU$3,$D$2-1)))))</f>
        <v/>
      </c>
      <c r="AV64" s="125">
        <f>IF(OR($C64="",$B$2="",$D$2=0),0,IF(AV$3&lt;0,0,N(INDEX('CURVA PREVISION'!$A$1:$KZ$3000,$C64,11+3*MIN(AV$3,$D$2-1)))))</f>
        <v/>
      </c>
      <c r="AW64" s="125">
        <f>IF(OR($C64="",$B$2="",$D$2=0),0,IF(AW$3&lt;0,0,N(INDEX('CURVA PREVISION'!$A$1:$KZ$3000,$C64,11+3*MIN(AW$3,$D$2-1)))))</f>
        <v/>
      </c>
      <c r="AX64" s="125">
        <f>IF(OR($C64="",$B$2="",$D$2=0),0,IF(AX$3&lt;0,0,N(INDEX('CURVA PREVISION'!$A$1:$KZ$3000,$C64,11+3*MIN(AX$3,$D$2-1)))))</f>
        <v/>
      </c>
      <c r="AY64" s="125">
        <f>IF(OR($C64="",$B$2="",$D$2=0),0,IF(AY$3&lt;0,0,N(INDEX('CURVA PREVISION'!$A$1:$KZ$3000,$C64,11+3*MIN(AY$3,$D$2-1)))))</f>
        <v/>
      </c>
      <c r="AZ64" s="125">
        <f>IF(OR($C64="",$B$2="",$D$2=0),0,IF(AZ$3&lt;0,0,N(INDEX('CURVA PREVISION'!$A$1:$KZ$3000,$C64,11+3*MIN(AZ$3,$D$2-1)))))</f>
        <v/>
      </c>
      <c r="BA64" s="125">
        <f>IF(OR($C64="",$B$2="",$D$2=0),0,IF(BA$3&lt;0,0,N(INDEX('CURVA PREVISION'!$A$1:$KZ$3000,$C64,11+3*MIN(BA$3,$D$2-1)))))</f>
        <v/>
      </c>
      <c r="BB64" s="125">
        <f>IF(OR($C64="",$B$2="",$D$2=0),0,IF(BB$3&lt;0,0,N(INDEX('CURVA PREVISION'!$A$1:$KZ$3000,$C64,11+3*MIN(BB$3,$D$2-1)))))</f>
        <v/>
      </c>
      <c r="BC64" s="125">
        <f>IF(OR($C64="",$B$2="",$D$2=0),0,IF(BC$3&lt;0,0,N(INDEX('CURVA PREVISION'!$A$1:$KZ$3000,$C64,11+3*MIN(BC$3,$D$2-1)))))</f>
        <v/>
      </c>
      <c r="BD64" s="125">
        <f>IF(OR($C64="",$B$2="",$D$2=0),0,IF(BD$3&lt;0,0,N(INDEX('CURVA PREVISION'!$A$1:$KZ$3000,$C64,11+3*MIN(BD$3,$D$2-1)))))</f>
        <v/>
      </c>
      <c r="BE64" s="125">
        <f>IF(OR($C64="",$B$2="",$D$2=0),0,IF(BE$3&lt;0,0,N(INDEX('CURVA PREVISION'!$A$1:$KZ$3000,$C64,11+3*MIN(BE$3,$D$2-1)))))</f>
        <v/>
      </c>
      <c r="BF64" s="125">
        <f>IF(OR($C64="",$B$2="",$D$2=0),0,IF(BF$3&lt;0,0,N(INDEX('CURVA PREVISION'!$A$1:$KZ$3000,$C64,11+3*MIN(BF$3,$D$2-1)))))</f>
        <v/>
      </c>
      <c r="BG64" s="125">
        <f>IF(OR($C64="",$B$2="",$D$2=0),0,IF(BG$3&lt;0,0,N(INDEX('CURVA PREVISION'!$A$1:$KZ$3000,$C64,11+3*MIN(BG$3,$D$2-1)))))</f>
        <v/>
      </c>
      <c r="BH64" s="125">
        <f>IF(OR($C64="",$B$2="",$D$2=0),0,IF(BH$3&lt;0,0,N(INDEX('CURVA PREVISION'!$A$1:$KZ$3000,$C64,11+3*MIN(BH$3,$D$2-1)))))</f>
        <v/>
      </c>
      <c r="BI64" s="125">
        <f>IF(OR($C64="",$B$2="",$D$2=0),0,IF(BI$3&lt;0,0,N(INDEX('CURVA PREVISION'!$A$1:$KZ$3000,$C64,11+3*MIN(BI$3,$D$2-1)))))</f>
        <v/>
      </c>
      <c r="BJ64" s="125">
        <f>IF(OR($C64="",$B$2="",$D$2=0),0,IF(BJ$3&lt;0,0,N(INDEX('CURVA PREVISION'!$A$1:$KZ$3000,$C64,11+3*MIN(BJ$3,$D$2-1)))))</f>
        <v/>
      </c>
      <c r="BK64" s="125">
        <f>IF(OR($C64="",$B$2="",$D$2=0),0,IF(BK$3&lt;0,0,N(INDEX('CURVA PREVISION'!$A$1:$KZ$3000,$C64,11+3*MIN(BK$3,$D$2-1)))))</f>
        <v/>
      </c>
      <c r="BL64" s="125">
        <f>IF(OR($C64="",$B$2="",$D$2=0),0,IF(BL$3&lt;0,0,N(INDEX('CURVA PREVISION'!$A$1:$KZ$3000,$C64,11+3*MIN(BL$3,$D$2-1)))))</f>
        <v/>
      </c>
      <c r="BM64" s="125">
        <f>IF(OR($C64="",$B$2="",$D$2=0),0,IF(BM$3&lt;0,0,N(INDEX('CURVA PREVISION'!$A$1:$KZ$3000,$C64,11+3*MIN(BM$3,$D$2-1)))))</f>
        <v/>
      </c>
      <c r="BN64" s="125">
        <f>IF(OR($C64="",$B$2="",$D$2=0),0,IF(BN$3&lt;0,0,N(INDEX('CURVA PREVISION'!$A$1:$KZ$3000,$C64,11+3*MIN(BN$3,$D$2-1)))))</f>
        <v/>
      </c>
      <c r="BO64" s="125">
        <f>IF(OR($C64="",$B$2="",$D$2=0),0,IF(BO$3&lt;0,0,N(INDEX('CURVA PREVISION'!$A$1:$KZ$3000,$C64,11+3*MIN(BO$3,$D$2-1)))))</f>
        <v/>
      </c>
      <c r="BP64" s="125">
        <f>IF(OR($C64="",$B$2="",$D$2=0),0,IF(BP$3&lt;0,0,N(INDEX('CURVA PREVISION'!$A$1:$KZ$3000,$C64,11+3*MIN(BP$3,$D$2-1)))))</f>
        <v/>
      </c>
      <c r="BQ64" s="125">
        <f>IF(OR($C64="",$B$2="",$D$2=0),0,IF(BQ$3&lt;0,0,N(INDEX('CURVA PREVISION'!$A$1:$KZ$3000,$C64,11+3*MIN(BQ$3,$D$2-1)))))</f>
        <v/>
      </c>
      <c r="BR64" s="125">
        <f>IF(OR($C64="",$B$2="",$D$2=0),0,IF(BR$3&lt;0,0,N(INDEX('CURVA PREVISION'!$A$1:$KZ$3000,$C64,11+3*MIN(BR$3,$D$2-1)))))</f>
        <v/>
      </c>
      <c r="BS64" s="125">
        <f>IF(OR($C64="",$B$2="",$D$2=0),0,IF(BS$3&lt;0,0,N(INDEX('CURVA PREVISION'!$A$1:$KZ$3000,$C64,11+3*MIN(BS$3,$D$2-1)))))</f>
        <v/>
      </c>
      <c r="BT64" s="125">
        <f>IF(OR($C64="",$B$2="",$D$2=0),0,IF(BT$3&lt;0,0,N(INDEX('CURVA PREVISION'!$A$1:$KZ$3000,$C64,11+3*MIN(BT$3,$D$2-1)))))</f>
        <v/>
      </c>
      <c r="BU64" s="125">
        <f>IF(OR($C64="",$B$2="",$D$2=0),0,IF(BU$3&lt;0,0,N(INDEX('CURVA PREVISION'!$A$1:$KZ$3000,$C64,11+3*MIN(BU$3,$D$2-1)))))</f>
        <v/>
      </c>
      <c r="BV64" s="125">
        <f>IF(OR($C64="",$B$2="",$D$2=0),0,IF(BV$3&lt;0,0,N(INDEX('CURVA PREVISION'!$A$1:$KZ$3000,$C64,11+3*MIN(BV$3,$D$2-1)))))</f>
        <v/>
      </c>
      <c r="BW64" s="125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5">
        <f>IF(OR($C65="",$B$2="",$D$2=0),0,IF(D$3&lt;0,0,N(INDEX('CURVA PREVISION'!$A$1:$KZ$3000,$C65,11+3*MIN(D$3,$D$2-1)))))</f>
        <v/>
      </c>
      <c r="E65" s="125">
        <f>IF(OR($C65="",$B$2="",$D$2=0),0,IF(E$3&lt;0,0,N(INDEX('CURVA PREVISION'!$A$1:$KZ$3000,$C65,11+3*MIN(E$3,$D$2-1)))))</f>
        <v/>
      </c>
      <c r="F65" s="125">
        <f>IF(OR($C65="",$B$2="",$D$2=0),0,IF(F$3&lt;0,0,N(INDEX('CURVA PREVISION'!$A$1:$KZ$3000,$C65,11+3*MIN(F$3,$D$2-1)))))</f>
        <v/>
      </c>
      <c r="G65" s="125">
        <f>IF(OR($C65="",$B$2="",$D$2=0),0,IF(G$3&lt;0,0,N(INDEX('CURVA PREVISION'!$A$1:$KZ$3000,$C65,11+3*MIN(G$3,$D$2-1)))))</f>
        <v/>
      </c>
      <c r="H65" s="125">
        <f>IF(OR($C65="",$B$2="",$D$2=0),0,IF(H$3&lt;0,0,N(INDEX('CURVA PREVISION'!$A$1:$KZ$3000,$C65,11+3*MIN(H$3,$D$2-1)))))</f>
        <v/>
      </c>
      <c r="I65" s="125">
        <f>IF(OR($C65="",$B$2="",$D$2=0),0,IF(I$3&lt;0,0,N(INDEX('CURVA PREVISION'!$A$1:$KZ$3000,$C65,11+3*MIN(I$3,$D$2-1)))))</f>
        <v/>
      </c>
      <c r="J65" s="125">
        <f>IF(OR($C65="",$B$2="",$D$2=0),0,IF(J$3&lt;0,0,N(INDEX('CURVA PREVISION'!$A$1:$KZ$3000,$C65,11+3*MIN(J$3,$D$2-1)))))</f>
        <v/>
      </c>
      <c r="K65" s="125">
        <f>IF(OR($C65="",$B$2="",$D$2=0),0,IF(K$3&lt;0,0,N(INDEX('CURVA PREVISION'!$A$1:$KZ$3000,$C65,11+3*MIN(K$3,$D$2-1)))))</f>
        <v/>
      </c>
      <c r="L65" s="125">
        <f>IF(OR($C65="",$B$2="",$D$2=0),0,IF(L$3&lt;0,0,N(INDEX('CURVA PREVISION'!$A$1:$KZ$3000,$C65,11+3*MIN(L$3,$D$2-1)))))</f>
        <v/>
      </c>
      <c r="M65" s="125">
        <f>IF(OR($C65="",$B$2="",$D$2=0),0,IF(M$3&lt;0,0,N(INDEX('CURVA PREVISION'!$A$1:$KZ$3000,$C65,11+3*MIN(M$3,$D$2-1)))))</f>
        <v/>
      </c>
      <c r="N65" s="125">
        <f>IF(OR($C65="",$B$2="",$D$2=0),0,IF(N$3&lt;0,0,N(INDEX('CURVA PREVISION'!$A$1:$KZ$3000,$C65,11+3*MIN(N$3,$D$2-1)))))</f>
        <v/>
      </c>
      <c r="O65" s="125">
        <f>IF(OR($C65="",$B$2="",$D$2=0),0,IF(O$3&lt;0,0,N(INDEX('CURVA PREVISION'!$A$1:$KZ$3000,$C65,11+3*MIN(O$3,$D$2-1)))))</f>
        <v/>
      </c>
      <c r="P65" s="125">
        <f>IF(OR($C65="",$B$2="",$D$2=0),0,IF(P$3&lt;0,0,N(INDEX('CURVA PREVISION'!$A$1:$KZ$3000,$C65,11+3*MIN(P$3,$D$2-1)))))</f>
        <v/>
      </c>
      <c r="Q65" s="125">
        <f>IF(OR($C65="",$B$2="",$D$2=0),0,IF(Q$3&lt;0,0,N(INDEX('CURVA PREVISION'!$A$1:$KZ$3000,$C65,11+3*MIN(Q$3,$D$2-1)))))</f>
        <v/>
      </c>
      <c r="R65" s="125">
        <f>IF(OR($C65="",$B$2="",$D$2=0),0,IF(R$3&lt;0,0,N(INDEX('CURVA PREVISION'!$A$1:$KZ$3000,$C65,11+3*MIN(R$3,$D$2-1)))))</f>
        <v/>
      </c>
      <c r="S65" s="125">
        <f>IF(OR($C65="",$B$2="",$D$2=0),0,IF(S$3&lt;0,0,N(INDEX('CURVA PREVISION'!$A$1:$KZ$3000,$C65,11+3*MIN(S$3,$D$2-1)))))</f>
        <v/>
      </c>
      <c r="T65" s="125">
        <f>IF(OR($C65="",$B$2="",$D$2=0),0,IF(T$3&lt;0,0,N(INDEX('CURVA PREVISION'!$A$1:$KZ$3000,$C65,11+3*MIN(T$3,$D$2-1)))))</f>
        <v/>
      </c>
      <c r="U65" s="125">
        <f>IF(OR($C65="",$B$2="",$D$2=0),0,IF(U$3&lt;0,0,N(INDEX('CURVA PREVISION'!$A$1:$KZ$3000,$C65,11+3*MIN(U$3,$D$2-1)))))</f>
        <v/>
      </c>
      <c r="V65" s="125">
        <f>IF(OR($C65="",$B$2="",$D$2=0),0,IF(V$3&lt;0,0,N(INDEX('CURVA PREVISION'!$A$1:$KZ$3000,$C65,11+3*MIN(V$3,$D$2-1)))))</f>
        <v/>
      </c>
      <c r="W65" s="125">
        <f>IF(OR($C65="",$B$2="",$D$2=0),0,IF(W$3&lt;0,0,N(INDEX('CURVA PREVISION'!$A$1:$KZ$3000,$C65,11+3*MIN(W$3,$D$2-1)))))</f>
        <v/>
      </c>
      <c r="X65" s="125">
        <f>IF(OR($C65="",$B$2="",$D$2=0),0,IF(X$3&lt;0,0,N(INDEX('CURVA PREVISION'!$A$1:$KZ$3000,$C65,11+3*MIN(X$3,$D$2-1)))))</f>
        <v/>
      </c>
      <c r="Y65" s="125">
        <f>IF(OR($C65="",$B$2="",$D$2=0),0,IF(Y$3&lt;0,0,N(INDEX('CURVA PREVISION'!$A$1:$KZ$3000,$C65,11+3*MIN(Y$3,$D$2-1)))))</f>
        <v/>
      </c>
      <c r="Z65" s="125">
        <f>IF(OR($C65="",$B$2="",$D$2=0),0,IF(Z$3&lt;0,0,N(INDEX('CURVA PREVISION'!$A$1:$KZ$3000,$C65,11+3*MIN(Z$3,$D$2-1)))))</f>
        <v/>
      </c>
      <c r="AA65" s="125">
        <f>IF(OR($C65="",$B$2="",$D$2=0),0,IF(AA$3&lt;0,0,N(INDEX('CURVA PREVISION'!$A$1:$KZ$3000,$C65,11+3*MIN(AA$3,$D$2-1)))))</f>
        <v/>
      </c>
      <c r="AB65" s="125">
        <f>IF(OR($C65="",$B$2="",$D$2=0),0,IF(AB$3&lt;0,0,N(INDEX('CURVA PREVISION'!$A$1:$KZ$3000,$C65,11+3*MIN(AB$3,$D$2-1)))))</f>
        <v/>
      </c>
      <c r="AC65" s="125">
        <f>IF(OR($C65="",$B$2="",$D$2=0),0,IF(AC$3&lt;0,0,N(INDEX('CURVA PREVISION'!$A$1:$KZ$3000,$C65,11+3*MIN(AC$3,$D$2-1)))))</f>
        <v/>
      </c>
      <c r="AD65" s="125">
        <f>IF(OR($C65="",$B$2="",$D$2=0),0,IF(AD$3&lt;0,0,N(INDEX('CURVA PREVISION'!$A$1:$KZ$3000,$C65,11+3*MIN(AD$3,$D$2-1)))))</f>
        <v/>
      </c>
      <c r="AE65" s="125">
        <f>IF(OR($C65="",$B$2="",$D$2=0),0,IF(AE$3&lt;0,0,N(INDEX('CURVA PREVISION'!$A$1:$KZ$3000,$C65,11+3*MIN(AE$3,$D$2-1)))))</f>
        <v/>
      </c>
      <c r="AF65" s="125">
        <f>IF(OR($C65="",$B$2="",$D$2=0),0,IF(AF$3&lt;0,0,N(INDEX('CURVA PREVISION'!$A$1:$KZ$3000,$C65,11+3*MIN(AF$3,$D$2-1)))))</f>
        <v/>
      </c>
      <c r="AG65" s="125">
        <f>IF(OR($C65="",$B$2="",$D$2=0),0,IF(AG$3&lt;0,0,N(INDEX('CURVA PREVISION'!$A$1:$KZ$3000,$C65,11+3*MIN(AG$3,$D$2-1)))))</f>
        <v/>
      </c>
      <c r="AH65" s="125">
        <f>IF(OR($C65="",$B$2="",$D$2=0),0,IF(AH$3&lt;0,0,N(INDEX('CURVA PREVISION'!$A$1:$KZ$3000,$C65,11+3*MIN(AH$3,$D$2-1)))))</f>
        <v/>
      </c>
      <c r="AI65" s="125">
        <f>IF(OR($C65="",$B$2="",$D$2=0),0,IF(AI$3&lt;0,0,N(INDEX('CURVA PREVISION'!$A$1:$KZ$3000,$C65,11+3*MIN(AI$3,$D$2-1)))))</f>
        <v/>
      </c>
      <c r="AJ65" s="125">
        <f>IF(OR($C65="",$B$2="",$D$2=0),0,IF(AJ$3&lt;0,0,N(INDEX('CURVA PREVISION'!$A$1:$KZ$3000,$C65,11+3*MIN(AJ$3,$D$2-1)))))</f>
        <v/>
      </c>
      <c r="AK65" s="125">
        <f>IF(OR($C65="",$B$2="",$D$2=0),0,IF(AK$3&lt;0,0,N(INDEX('CURVA PREVISION'!$A$1:$KZ$3000,$C65,11+3*MIN(AK$3,$D$2-1)))))</f>
        <v/>
      </c>
      <c r="AL65" s="125">
        <f>IF(OR($C65="",$B$2="",$D$2=0),0,IF(AL$3&lt;0,0,N(INDEX('CURVA PREVISION'!$A$1:$KZ$3000,$C65,11+3*MIN(AL$3,$D$2-1)))))</f>
        <v/>
      </c>
      <c r="AM65" s="125">
        <f>IF(OR($C65="",$B$2="",$D$2=0),0,IF(AM$3&lt;0,0,N(INDEX('CURVA PREVISION'!$A$1:$KZ$3000,$C65,11+3*MIN(AM$3,$D$2-1)))))</f>
        <v/>
      </c>
      <c r="AN65" s="125">
        <f>IF(OR($C65="",$B$2="",$D$2=0),0,IF(AN$3&lt;0,0,N(INDEX('CURVA PREVISION'!$A$1:$KZ$3000,$C65,11+3*MIN(AN$3,$D$2-1)))))</f>
        <v/>
      </c>
      <c r="AO65" s="125">
        <f>IF(OR($C65="",$B$2="",$D$2=0),0,IF(AO$3&lt;0,0,N(INDEX('CURVA PREVISION'!$A$1:$KZ$3000,$C65,11+3*MIN(AO$3,$D$2-1)))))</f>
        <v/>
      </c>
      <c r="AP65" s="125">
        <f>IF(OR($C65="",$B$2="",$D$2=0),0,IF(AP$3&lt;0,0,N(INDEX('CURVA PREVISION'!$A$1:$KZ$3000,$C65,11+3*MIN(AP$3,$D$2-1)))))</f>
        <v/>
      </c>
      <c r="AQ65" s="125">
        <f>IF(OR($C65="",$B$2="",$D$2=0),0,IF(AQ$3&lt;0,0,N(INDEX('CURVA PREVISION'!$A$1:$KZ$3000,$C65,11+3*MIN(AQ$3,$D$2-1)))))</f>
        <v/>
      </c>
      <c r="AR65" s="125">
        <f>IF(OR($C65="",$B$2="",$D$2=0),0,IF(AR$3&lt;0,0,N(INDEX('CURVA PREVISION'!$A$1:$KZ$3000,$C65,11+3*MIN(AR$3,$D$2-1)))))</f>
        <v/>
      </c>
      <c r="AS65" s="125">
        <f>IF(OR($C65="",$B$2="",$D$2=0),0,IF(AS$3&lt;0,0,N(INDEX('CURVA PREVISION'!$A$1:$KZ$3000,$C65,11+3*MIN(AS$3,$D$2-1)))))</f>
        <v/>
      </c>
      <c r="AT65" s="125">
        <f>IF(OR($C65="",$B$2="",$D$2=0),0,IF(AT$3&lt;0,0,N(INDEX('CURVA PREVISION'!$A$1:$KZ$3000,$C65,11+3*MIN(AT$3,$D$2-1)))))</f>
        <v/>
      </c>
      <c r="AU65" s="125">
        <f>IF(OR($C65="",$B$2="",$D$2=0),0,IF(AU$3&lt;0,0,N(INDEX('CURVA PREVISION'!$A$1:$KZ$3000,$C65,11+3*MIN(AU$3,$D$2-1)))))</f>
        <v/>
      </c>
      <c r="AV65" s="125">
        <f>IF(OR($C65="",$B$2="",$D$2=0),0,IF(AV$3&lt;0,0,N(INDEX('CURVA PREVISION'!$A$1:$KZ$3000,$C65,11+3*MIN(AV$3,$D$2-1)))))</f>
        <v/>
      </c>
      <c r="AW65" s="125">
        <f>IF(OR($C65="",$B$2="",$D$2=0),0,IF(AW$3&lt;0,0,N(INDEX('CURVA PREVISION'!$A$1:$KZ$3000,$C65,11+3*MIN(AW$3,$D$2-1)))))</f>
        <v/>
      </c>
      <c r="AX65" s="125">
        <f>IF(OR($C65="",$B$2="",$D$2=0),0,IF(AX$3&lt;0,0,N(INDEX('CURVA PREVISION'!$A$1:$KZ$3000,$C65,11+3*MIN(AX$3,$D$2-1)))))</f>
        <v/>
      </c>
      <c r="AY65" s="125">
        <f>IF(OR($C65="",$B$2="",$D$2=0),0,IF(AY$3&lt;0,0,N(INDEX('CURVA PREVISION'!$A$1:$KZ$3000,$C65,11+3*MIN(AY$3,$D$2-1)))))</f>
        <v/>
      </c>
      <c r="AZ65" s="125">
        <f>IF(OR($C65="",$B$2="",$D$2=0),0,IF(AZ$3&lt;0,0,N(INDEX('CURVA PREVISION'!$A$1:$KZ$3000,$C65,11+3*MIN(AZ$3,$D$2-1)))))</f>
        <v/>
      </c>
      <c r="BA65" s="125">
        <f>IF(OR($C65="",$B$2="",$D$2=0),0,IF(BA$3&lt;0,0,N(INDEX('CURVA PREVISION'!$A$1:$KZ$3000,$C65,11+3*MIN(BA$3,$D$2-1)))))</f>
        <v/>
      </c>
      <c r="BB65" s="125">
        <f>IF(OR($C65="",$B$2="",$D$2=0),0,IF(BB$3&lt;0,0,N(INDEX('CURVA PREVISION'!$A$1:$KZ$3000,$C65,11+3*MIN(BB$3,$D$2-1)))))</f>
        <v/>
      </c>
      <c r="BC65" s="125">
        <f>IF(OR($C65="",$B$2="",$D$2=0),0,IF(BC$3&lt;0,0,N(INDEX('CURVA PREVISION'!$A$1:$KZ$3000,$C65,11+3*MIN(BC$3,$D$2-1)))))</f>
        <v/>
      </c>
      <c r="BD65" s="125">
        <f>IF(OR($C65="",$B$2="",$D$2=0),0,IF(BD$3&lt;0,0,N(INDEX('CURVA PREVISION'!$A$1:$KZ$3000,$C65,11+3*MIN(BD$3,$D$2-1)))))</f>
        <v/>
      </c>
      <c r="BE65" s="125">
        <f>IF(OR($C65="",$B$2="",$D$2=0),0,IF(BE$3&lt;0,0,N(INDEX('CURVA PREVISION'!$A$1:$KZ$3000,$C65,11+3*MIN(BE$3,$D$2-1)))))</f>
        <v/>
      </c>
      <c r="BF65" s="125">
        <f>IF(OR($C65="",$B$2="",$D$2=0),0,IF(BF$3&lt;0,0,N(INDEX('CURVA PREVISION'!$A$1:$KZ$3000,$C65,11+3*MIN(BF$3,$D$2-1)))))</f>
        <v/>
      </c>
      <c r="BG65" s="125">
        <f>IF(OR($C65="",$B$2="",$D$2=0),0,IF(BG$3&lt;0,0,N(INDEX('CURVA PREVISION'!$A$1:$KZ$3000,$C65,11+3*MIN(BG$3,$D$2-1)))))</f>
        <v/>
      </c>
      <c r="BH65" s="125">
        <f>IF(OR($C65="",$B$2="",$D$2=0),0,IF(BH$3&lt;0,0,N(INDEX('CURVA PREVISION'!$A$1:$KZ$3000,$C65,11+3*MIN(BH$3,$D$2-1)))))</f>
        <v/>
      </c>
      <c r="BI65" s="125">
        <f>IF(OR($C65="",$B$2="",$D$2=0),0,IF(BI$3&lt;0,0,N(INDEX('CURVA PREVISION'!$A$1:$KZ$3000,$C65,11+3*MIN(BI$3,$D$2-1)))))</f>
        <v/>
      </c>
      <c r="BJ65" s="125">
        <f>IF(OR($C65="",$B$2="",$D$2=0),0,IF(BJ$3&lt;0,0,N(INDEX('CURVA PREVISION'!$A$1:$KZ$3000,$C65,11+3*MIN(BJ$3,$D$2-1)))))</f>
        <v/>
      </c>
      <c r="BK65" s="125">
        <f>IF(OR($C65="",$B$2="",$D$2=0),0,IF(BK$3&lt;0,0,N(INDEX('CURVA PREVISION'!$A$1:$KZ$3000,$C65,11+3*MIN(BK$3,$D$2-1)))))</f>
        <v/>
      </c>
      <c r="BL65" s="125">
        <f>IF(OR($C65="",$B$2="",$D$2=0),0,IF(BL$3&lt;0,0,N(INDEX('CURVA PREVISION'!$A$1:$KZ$3000,$C65,11+3*MIN(BL$3,$D$2-1)))))</f>
        <v/>
      </c>
      <c r="BM65" s="125">
        <f>IF(OR($C65="",$B$2="",$D$2=0),0,IF(BM$3&lt;0,0,N(INDEX('CURVA PREVISION'!$A$1:$KZ$3000,$C65,11+3*MIN(BM$3,$D$2-1)))))</f>
        <v/>
      </c>
      <c r="BN65" s="125">
        <f>IF(OR($C65="",$B$2="",$D$2=0),0,IF(BN$3&lt;0,0,N(INDEX('CURVA PREVISION'!$A$1:$KZ$3000,$C65,11+3*MIN(BN$3,$D$2-1)))))</f>
        <v/>
      </c>
      <c r="BO65" s="125">
        <f>IF(OR($C65="",$B$2="",$D$2=0),0,IF(BO$3&lt;0,0,N(INDEX('CURVA PREVISION'!$A$1:$KZ$3000,$C65,11+3*MIN(BO$3,$D$2-1)))))</f>
        <v/>
      </c>
      <c r="BP65" s="125">
        <f>IF(OR($C65="",$B$2="",$D$2=0),0,IF(BP$3&lt;0,0,N(INDEX('CURVA PREVISION'!$A$1:$KZ$3000,$C65,11+3*MIN(BP$3,$D$2-1)))))</f>
        <v/>
      </c>
      <c r="BQ65" s="125">
        <f>IF(OR($C65="",$B$2="",$D$2=0),0,IF(BQ$3&lt;0,0,N(INDEX('CURVA PREVISION'!$A$1:$KZ$3000,$C65,11+3*MIN(BQ$3,$D$2-1)))))</f>
        <v/>
      </c>
      <c r="BR65" s="125">
        <f>IF(OR($C65="",$B$2="",$D$2=0),0,IF(BR$3&lt;0,0,N(INDEX('CURVA PREVISION'!$A$1:$KZ$3000,$C65,11+3*MIN(BR$3,$D$2-1)))))</f>
        <v/>
      </c>
      <c r="BS65" s="125">
        <f>IF(OR($C65="",$B$2="",$D$2=0),0,IF(BS$3&lt;0,0,N(INDEX('CURVA PREVISION'!$A$1:$KZ$3000,$C65,11+3*MIN(BS$3,$D$2-1)))))</f>
        <v/>
      </c>
      <c r="BT65" s="125">
        <f>IF(OR($C65="",$B$2="",$D$2=0),0,IF(BT$3&lt;0,0,N(INDEX('CURVA PREVISION'!$A$1:$KZ$3000,$C65,11+3*MIN(BT$3,$D$2-1)))))</f>
        <v/>
      </c>
      <c r="BU65" s="125">
        <f>IF(OR($C65="",$B$2="",$D$2=0),0,IF(BU$3&lt;0,0,N(INDEX('CURVA PREVISION'!$A$1:$KZ$3000,$C65,11+3*MIN(BU$3,$D$2-1)))))</f>
        <v/>
      </c>
      <c r="BV65" s="125">
        <f>IF(OR($C65="",$B$2="",$D$2=0),0,IF(BV$3&lt;0,0,N(INDEX('CURVA PREVISION'!$A$1:$KZ$3000,$C65,11+3*MIN(BV$3,$D$2-1)))))</f>
        <v/>
      </c>
      <c r="BW65" s="125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5">
        <f>IF(OR($C66="",$B$2="",$D$2=0),0,IF(D$3&lt;0,0,N(INDEX('CURVA PREVISION'!$A$1:$KZ$3000,$C66,11+3*MIN(D$3,$D$2-1)))))</f>
        <v/>
      </c>
      <c r="E66" s="125">
        <f>IF(OR($C66="",$B$2="",$D$2=0),0,IF(E$3&lt;0,0,N(INDEX('CURVA PREVISION'!$A$1:$KZ$3000,$C66,11+3*MIN(E$3,$D$2-1)))))</f>
        <v/>
      </c>
      <c r="F66" s="125">
        <f>IF(OR($C66="",$B$2="",$D$2=0),0,IF(F$3&lt;0,0,N(INDEX('CURVA PREVISION'!$A$1:$KZ$3000,$C66,11+3*MIN(F$3,$D$2-1)))))</f>
        <v/>
      </c>
      <c r="G66" s="125">
        <f>IF(OR($C66="",$B$2="",$D$2=0),0,IF(G$3&lt;0,0,N(INDEX('CURVA PREVISION'!$A$1:$KZ$3000,$C66,11+3*MIN(G$3,$D$2-1)))))</f>
        <v/>
      </c>
      <c r="H66" s="125">
        <f>IF(OR($C66="",$B$2="",$D$2=0),0,IF(H$3&lt;0,0,N(INDEX('CURVA PREVISION'!$A$1:$KZ$3000,$C66,11+3*MIN(H$3,$D$2-1)))))</f>
        <v/>
      </c>
      <c r="I66" s="125">
        <f>IF(OR($C66="",$B$2="",$D$2=0),0,IF(I$3&lt;0,0,N(INDEX('CURVA PREVISION'!$A$1:$KZ$3000,$C66,11+3*MIN(I$3,$D$2-1)))))</f>
        <v/>
      </c>
      <c r="J66" s="125">
        <f>IF(OR($C66="",$B$2="",$D$2=0),0,IF(J$3&lt;0,0,N(INDEX('CURVA PREVISION'!$A$1:$KZ$3000,$C66,11+3*MIN(J$3,$D$2-1)))))</f>
        <v/>
      </c>
      <c r="K66" s="125">
        <f>IF(OR($C66="",$B$2="",$D$2=0),0,IF(K$3&lt;0,0,N(INDEX('CURVA PREVISION'!$A$1:$KZ$3000,$C66,11+3*MIN(K$3,$D$2-1)))))</f>
        <v/>
      </c>
      <c r="L66" s="125">
        <f>IF(OR($C66="",$B$2="",$D$2=0),0,IF(L$3&lt;0,0,N(INDEX('CURVA PREVISION'!$A$1:$KZ$3000,$C66,11+3*MIN(L$3,$D$2-1)))))</f>
        <v/>
      </c>
      <c r="M66" s="125">
        <f>IF(OR($C66="",$B$2="",$D$2=0),0,IF(M$3&lt;0,0,N(INDEX('CURVA PREVISION'!$A$1:$KZ$3000,$C66,11+3*MIN(M$3,$D$2-1)))))</f>
        <v/>
      </c>
      <c r="N66" s="125">
        <f>IF(OR($C66="",$B$2="",$D$2=0),0,IF(N$3&lt;0,0,N(INDEX('CURVA PREVISION'!$A$1:$KZ$3000,$C66,11+3*MIN(N$3,$D$2-1)))))</f>
        <v/>
      </c>
      <c r="O66" s="125">
        <f>IF(OR($C66="",$B$2="",$D$2=0),0,IF(O$3&lt;0,0,N(INDEX('CURVA PREVISION'!$A$1:$KZ$3000,$C66,11+3*MIN(O$3,$D$2-1)))))</f>
        <v/>
      </c>
      <c r="P66" s="125">
        <f>IF(OR($C66="",$B$2="",$D$2=0),0,IF(P$3&lt;0,0,N(INDEX('CURVA PREVISION'!$A$1:$KZ$3000,$C66,11+3*MIN(P$3,$D$2-1)))))</f>
        <v/>
      </c>
      <c r="Q66" s="125">
        <f>IF(OR($C66="",$B$2="",$D$2=0),0,IF(Q$3&lt;0,0,N(INDEX('CURVA PREVISION'!$A$1:$KZ$3000,$C66,11+3*MIN(Q$3,$D$2-1)))))</f>
        <v/>
      </c>
      <c r="R66" s="125">
        <f>IF(OR($C66="",$B$2="",$D$2=0),0,IF(R$3&lt;0,0,N(INDEX('CURVA PREVISION'!$A$1:$KZ$3000,$C66,11+3*MIN(R$3,$D$2-1)))))</f>
        <v/>
      </c>
      <c r="S66" s="125">
        <f>IF(OR($C66="",$B$2="",$D$2=0),0,IF(S$3&lt;0,0,N(INDEX('CURVA PREVISION'!$A$1:$KZ$3000,$C66,11+3*MIN(S$3,$D$2-1)))))</f>
        <v/>
      </c>
      <c r="T66" s="125">
        <f>IF(OR($C66="",$B$2="",$D$2=0),0,IF(T$3&lt;0,0,N(INDEX('CURVA PREVISION'!$A$1:$KZ$3000,$C66,11+3*MIN(T$3,$D$2-1)))))</f>
        <v/>
      </c>
      <c r="U66" s="125">
        <f>IF(OR($C66="",$B$2="",$D$2=0),0,IF(U$3&lt;0,0,N(INDEX('CURVA PREVISION'!$A$1:$KZ$3000,$C66,11+3*MIN(U$3,$D$2-1)))))</f>
        <v/>
      </c>
      <c r="V66" s="125">
        <f>IF(OR($C66="",$B$2="",$D$2=0),0,IF(V$3&lt;0,0,N(INDEX('CURVA PREVISION'!$A$1:$KZ$3000,$C66,11+3*MIN(V$3,$D$2-1)))))</f>
        <v/>
      </c>
      <c r="W66" s="125">
        <f>IF(OR($C66="",$B$2="",$D$2=0),0,IF(W$3&lt;0,0,N(INDEX('CURVA PREVISION'!$A$1:$KZ$3000,$C66,11+3*MIN(W$3,$D$2-1)))))</f>
        <v/>
      </c>
      <c r="X66" s="125">
        <f>IF(OR($C66="",$B$2="",$D$2=0),0,IF(X$3&lt;0,0,N(INDEX('CURVA PREVISION'!$A$1:$KZ$3000,$C66,11+3*MIN(X$3,$D$2-1)))))</f>
        <v/>
      </c>
      <c r="Y66" s="125">
        <f>IF(OR($C66="",$B$2="",$D$2=0),0,IF(Y$3&lt;0,0,N(INDEX('CURVA PREVISION'!$A$1:$KZ$3000,$C66,11+3*MIN(Y$3,$D$2-1)))))</f>
        <v/>
      </c>
      <c r="Z66" s="125">
        <f>IF(OR($C66="",$B$2="",$D$2=0),0,IF(Z$3&lt;0,0,N(INDEX('CURVA PREVISION'!$A$1:$KZ$3000,$C66,11+3*MIN(Z$3,$D$2-1)))))</f>
        <v/>
      </c>
      <c r="AA66" s="125">
        <f>IF(OR($C66="",$B$2="",$D$2=0),0,IF(AA$3&lt;0,0,N(INDEX('CURVA PREVISION'!$A$1:$KZ$3000,$C66,11+3*MIN(AA$3,$D$2-1)))))</f>
        <v/>
      </c>
      <c r="AB66" s="125">
        <f>IF(OR($C66="",$B$2="",$D$2=0),0,IF(AB$3&lt;0,0,N(INDEX('CURVA PREVISION'!$A$1:$KZ$3000,$C66,11+3*MIN(AB$3,$D$2-1)))))</f>
        <v/>
      </c>
      <c r="AC66" s="125">
        <f>IF(OR($C66="",$B$2="",$D$2=0),0,IF(AC$3&lt;0,0,N(INDEX('CURVA PREVISION'!$A$1:$KZ$3000,$C66,11+3*MIN(AC$3,$D$2-1)))))</f>
        <v/>
      </c>
      <c r="AD66" s="125">
        <f>IF(OR($C66="",$B$2="",$D$2=0),0,IF(AD$3&lt;0,0,N(INDEX('CURVA PREVISION'!$A$1:$KZ$3000,$C66,11+3*MIN(AD$3,$D$2-1)))))</f>
        <v/>
      </c>
      <c r="AE66" s="125">
        <f>IF(OR($C66="",$B$2="",$D$2=0),0,IF(AE$3&lt;0,0,N(INDEX('CURVA PREVISION'!$A$1:$KZ$3000,$C66,11+3*MIN(AE$3,$D$2-1)))))</f>
        <v/>
      </c>
      <c r="AF66" s="125">
        <f>IF(OR($C66="",$B$2="",$D$2=0),0,IF(AF$3&lt;0,0,N(INDEX('CURVA PREVISION'!$A$1:$KZ$3000,$C66,11+3*MIN(AF$3,$D$2-1)))))</f>
        <v/>
      </c>
      <c r="AG66" s="125">
        <f>IF(OR($C66="",$B$2="",$D$2=0),0,IF(AG$3&lt;0,0,N(INDEX('CURVA PREVISION'!$A$1:$KZ$3000,$C66,11+3*MIN(AG$3,$D$2-1)))))</f>
        <v/>
      </c>
      <c r="AH66" s="125">
        <f>IF(OR($C66="",$B$2="",$D$2=0),0,IF(AH$3&lt;0,0,N(INDEX('CURVA PREVISION'!$A$1:$KZ$3000,$C66,11+3*MIN(AH$3,$D$2-1)))))</f>
        <v/>
      </c>
      <c r="AI66" s="125">
        <f>IF(OR($C66="",$B$2="",$D$2=0),0,IF(AI$3&lt;0,0,N(INDEX('CURVA PREVISION'!$A$1:$KZ$3000,$C66,11+3*MIN(AI$3,$D$2-1)))))</f>
        <v/>
      </c>
      <c r="AJ66" s="125">
        <f>IF(OR($C66="",$B$2="",$D$2=0),0,IF(AJ$3&lt;0,0,N(INDEX('CURVA PREVISION'!$A$1:$KZ$3000,$C66,11+3*MIN(AJ$3,$D$2-1)))))</f>
        <v/>
      </c>
      <c r="AK66" s="125">
        <f>IF(OR($C66="",$B$2="",$D$2=0),0,IF(AK$3&lt;0,0,N(INDEX('CURVA PREVISION'!$A$1:$KZ$3000,$C66,11+3*MIN(AK$3,$D$2-1)))))</f>
        <v/>
      </c>
      <c r="AL66" s="125">
        <f>IF(OR($C66="",$B$2="",$D$2=0),0,IF(AL$3&lt;0,0,N(INDEX('CURVA PREVISION'!$A$1:$KZ$3000,$C66,11+3*MIN(AL$3,$D$2-1)))))</f>
        <v/>
      </c>
      <c r="AM66" s="125">
        <f>IF(OR($C66="",$B$2="",$D$2=0),0,IF(AM$3&lt;0,0,N(INDEX('CURVA PREVISION'!$A$1:$KZ$3000,$C66,11+3*MIN(AM$3,$D$2-1)))))</f>
        <v/>
      </c>
      <c r="AN66" s="125">
        <f>IF(OR($C66="",$B$2="",$D$2=0),0,IF(AN$3&lt;0,0,N(INDEX('CURVA PREVISION'!$A$1:$KZ$3000,$C66,11+3*MIN(AN$3,$D$2-1)))))</f>
        <v/>
      </c>
      <c r="AO66" s="125">
        <f>IF(OR($C66="",$B$2="",$D$2=0),0,IF(AO$3&lt;0,0,N(INDEX('CURVA PREVISION'!$A$1:$KZ$3000,$C66,11+3*MIN(AO$3,$D$2-1)))))</f>
        <v/>
      </c>
      <c r="AP66" s="125">
        <f>IF(OR($C66="",$B$2="",$D$2=0),0,IF(AP$3&lt;0,0,N(INDEX('CURVA PREVISION'!$A$1:$KZ$3000,$C66,11+3*MIN(AP$3,$D$2-1)))))</f>
        <v/>
      </c>
      <c r="AQ66" s="125">
        <f>IF(OR($C66="",$B$2="",$D$2=0),0,IF(AQ$3&lt;0,0,N(INDEX('CURVA PREVISION'!$A$1:$KZ$3000,$C66,11+3*MIN(AQ$3,$D$2-1)))))</f>
        <v/>
      </c>
      <c r="AR66" s="125">
        <f>IF(OR($C66="",$B$2="",$D$2=0),0,IF(AR$3&lt;0,0,N(INDEX('CURVA PREVISION'!$A$1:$KZ$3000,$C66,11+3*MIN(AR$3,$D$2-1)))))</f>
        <v/>
      </c>
      <c r="AS66" s="125">
        <f>IF(OR($C66="",$B$2="",$D$2=0),0,IF(AS$3&lt;0,0,N(INDEX('CURVA PREVISION'!$A$1:$KZ$3000,$C66,11+3*MIN(AS$3,$D$2-1)))))</f>
        <v/>
      </c>
      <c r="AT66" s="125">
        <f>IF(OR($C66="",$B$2="",$D$2=0),0,IF(AT$3&lt;0,0,N(INDEX('CURVA PREVISION'!$A$1:$KZ$3000,$C66,11+3*MIN(AT$3,$D$2-1)))))</f>
        <v/>
      </c>
      <c r="AU66" s="125">
        <f>IF(OR($C66="",$B$2="",$D$2=0),0,IF(AU$3&lt;0,0,N(INDEX('CURVA PREVISION'!$A$1:$KZ$3000,$C66,11+3*MIN(AU$3,$D$2-1)))))</f>
        <v/>
      </c>
      <c r="AV66" s="125">
        <f>IF(OR($C66="",$B$2="",$D$2=0),0,IF(AV$3&lt;0,0,N(INDEX('CURVA PREVISION'!$A$1:$KZ$3000,$C66,11+3*MIN(AV$3,$D$2-1)))))</f>
        <v/>
      </c>
      <c r="AW66" s="125">
        <f>IF(OR($C66="",$B$2="",$D$2=0),0,IF(AW$3&lt;0,0,N(INDEX('CURVA PREVISION'!$A$1:$KZ$3000,$C66,11+3*MIN(AW$3,$D$2-1)))))</f>
        <v/>
      </c>
      <c r="AX66" s="125">
        <f>IF(OR($C66="",$B$2="",$D$2=0),0,IF(AX$3&lt;0,0,N(INDEX('CURVA PREVISION'!$A$1:$KZ$3000,$C66,11+3*MIN(AX$3,$D$2-1)))))</f>
        <v/>
      </c>
      <c r="AY66" s="125">
        <f>IF(OR($C66="",$B$2="",$D$2=0),0,IF(AY$3&lt;0,0,N(INDEX('CURVA PREVISION'!$A$1:$KZ$3000,$C66,11+3*MIN(AY$3,$D$2-1)))))</f>
        <v/>
      </c>
      <c r="AZ66" s="125">
        <f>IF(OR($C66="",$B$2="",$D$2=0),0,IF(AZ$3&lt;0,0,N(INDEX('CURVA PREVISION'!$A$1:$KZ$3000,$C66,11+3*MIN(AZ$3,$D$2-1)))))</f>
        <v/>
      </c>
      <c r="BA66" s="125">
        <f>IF(OR($C66="",$B$2="",$D$2=0),0,IF(BA$3&lt;0,0,N(INDEX('CURVA PREVISION'!$A$1:$KZ$3000,$C66,11+3*MIN(BA$3,$D$2-1)))))</f>
        <v/>
      </c>
      <c r="BB66" s="125">
        <f>IF(OR($C66="",$B$2="",$D$2=0),0,IF(BB$3&lt;0,0,N(INDEX('CURVA PREVISION'!$A$1:$KZ$3000,$C66,11+3*MIN(BB$3,$D$2-1)))))</f>
        <v/>
      </c>
      <c r="BC66" s="125">
        <f>IF(OR($C66="",$B$2="",$D$2=0),0,IF(BC$3&lt;0,0,N(INDEX('CURVA PREVISION'!$A$1:$KZ$3000,$C66,11+3*MIN(BC$3,$D$2-1)))))</f>
        <v/>
      </c>
      <c r="BD66" s="125">
        <f>IF(OR($C66="",$B$2="",$D$2=0),0,IF(BD$3&lt;0,0,N(INDEX('CURVA PREVISION'!$A$1:$KZ$3000,$C66,11+3*MIN(BD$3,$D$2-1)))))</f>
        <v/>
      </c>
      <c r="BE66" s="125">
        <f>IF(OR($C66="",$B$2="",$D$2=0),0,IF(BE$3&lt;0,0,N(INDEX('CURVA PREVISION'!$A$1:$KZ$3000,$C66,11+3*MIN(BE$3,$D$2-1)))))</f>
        <v/>
      </c>
      <c r="BF66" s="125">
        <f>IF(OR($C66="",$B$2="",$D$2=0),0,IF(BF$3&lt;0,0,N(INDEX('CURVA PREVISION'!$A$1:$KZ$3000,$C66,11+3*MIN(BF$3,$D$2-1)))))</f>
        <v/>
      </c>
      <c r="BG66" s="125">
        <f>IF(OR($C66="",$B$2="",$D$2=0),0,IF(BG$3&lt;0,0,N(INDEX('CURVA PREVISION'!$A$1:$KZ$3000,$C66,11+3*MIN(BG$3,$D$2-1)))))</f>
        <v/>
      </c>
      <c r="BH66" s="125">
        <f>IF(OR($C66="",$B$2="",$D$2=0),0,IF(BH$3&lt;0,0,N(INDEX('CURVA PREVISION'!$A$1:$KZ$3000,$C66,11+3*MIN(BH$3,$D$2-1)))))</f>
        <v/>
      </c>
      <c r="BI66" s="125">
        <f>IF(OR($C66="",$B$2="",$D$2=0),0,IF(BI$3&lt;0,0,N(INDEX('CURVA PREVISION'!$A$1:$KZ$3000,$C66,11+3*MIN(BI$3,$D$2-1)))))</f>
        <v/>
      </c>
      <c r="BJ66" s="125">
        <f>IF(OR($C66="",$B$2="",$D$2=0),0,IF(BJ$3&lt;0,0,N(INDEX('CURVA PREVISION'!$A$1:$KZ$3000,$C66,11+3*MIN(BJ$3,$D$2-1)))))</f>
        <v/>
      </c>
      <c r="BK66" s="125">
        <f>IF(OR($C66="",$B$2="",$D$2=0),0,IF(BK$3&lt;0,0,N(INDEX('CURVA PREVISION'!$A$1:$KZ$3000,$C66,11+3*MIN(BK$3,$D$2-1)))))</f>
        <v/>
      </c>
      <c r="BL66" s="125">
        <f>IF(OR($C66="",$B$2="",$D$2=0),0,IF(BL$3&lt;0,0,N(INDEX('CURVA PREVISION'!$A$1:$KZ$3000,$C66,11+3*MIN(BL$3,$D$2-1)))))</f>
        <v/>
      </c>
      <c r="BM66" s="125">
        <f>IF(OR($C66="",$B$2="",$D$2=0),0,IF(BM$3&lt;0,0,N(INDEX('CURVA PREVISION'!$A$1:$KZ$3000,$C66,11+3*MIN(BM$3,$D$2-1)))))</f>
        <v/>
      </c>
      <c r="BN66" s="125">
        <f>IF(OR($C66="",$B$2="",$D$2=0),0,IF(BN$3&lt;0,0,N(INDEX('CURVA PREVISION'!$A$1:$KZ$3000,$C66,11+3*MIN(BN$3,$D$2-1)))))</f>
        <v/>
      </c>
      <c r="BO66" s="125">
        <f>IF(OR($C66="",$B$2="",$D$2=0),0,IF(BO$3&lt;0,0,N(INDEX('CURVA PREVISION'!$A$1:$KZ$3000,$C66,11+3*MIN(BO$3,$D$2-1)))))</f>
        <v/>
      </c>
      <c r="BP66" s="125">
        <f>IF(OR($C66="",$B$2="",$D$2=0),0,IF(BP$3&lt;0,0,N(INDEX('CURVA PREVISION'!$A$1:$KZ$3000,$C66,11+3*MIN(BP$3,$D$2-1)))))</f>
        <v/>
      </c>
      <c r="BQ66" s="125">
        <f>IF(OR($C66="",$B$2="",$D$2=0),0,IF(BQ$3&lt;0,0,N(INDEX('CURVA PREVISION'!$A$1:$KZ$3000,$C66,11+3*MIN(BQ$3,$D$2-1)))))</f>
        <v/>
      </c>
      <c r="BR66" s="125">
        <f>IF(OR($C66="",$B$2="",$D$2=0),0,IF(BR$3&lt;0,0,N(INDEX('CURVA PREVISION'!$A$1:$KZ$3000,$C66,11+3*MIN(BR$3,$D$2-1)))))</f>
        <v/>
      </c>
      <c r="BS66" s="125">
        <f>IF(OR($C66="",$B$2="",$D$2=0),0,IF(BS$3&lt;0,0,N(INDEX('CURVA PREVISION'!$A$1:$KZ$3000,$C66,11+3*MIN(BS$3,$D$2-1)))))</f>
        <v/>
      </c>
      <c r="BT66" s="125">
        <f>IF(OR($C66="",$B$2="",$D$2=0),0,IF(BT$3&lt;0,0,N(INDEX('CURVA PREVISION'!$A$1:$KZ$3000,$C66,11+3*MIN(BT$3,$D$2-1)))))</f>
        <v/>
      </c>
      <c r="BU66" s="125">
        <f>IF(OR($C66="",$B$2="",$D$2=0),0,IF(BU$3&lt;0,0,N(INDEX('CURVA PREVISION'!$A$1:$KZ$3000,$C66,11+3*MIN(BU$3,$D$2-1)))))</f>
        <v/>
      </c>
      <c r="BV66" s="125">
        <f>IF(OR($C66="",$B$2="",$D$2=0),0,IF(BV$3&lt;0,0,N(INDEX('CURVA PREVISION'!$A$1:$KZ$3000,$C66,11+3*MIN(BV$3,$D$2-1)))))</f>
        <v/>
      </c>
      <c r="BW66" s="125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5">
        <f>IF(OR($C67="",$B$2="",$D$2=0),0,IF(D$3&lt;0,0,N(INDEX('CURVA PREVISION'!$A$1:$KZ$3000,$C67,11+3*MIN(D$3,$D$2-1)))))</f>
        <v/>
      </c>
      <c r="E67" s="125">
        <f>IF(OR($C67="",$B$2="",$D$2=0),0,IF(E$3&lt;0,0,N(INDEX('CURVA PREVISION'!$A$1:$KZ$3000,$C67,11+3*MIN(E$3,$D$2-1)))))</f>
        <v/>
      </c>
      <c r="F67" s="125">
        <f>IF(OR($C67="",$B$2="",$D$2=0),0,IF(F$3&lt;0,0,N(INDEX('CURVA PREVISION'!$A$1:$KZ$3000,$C67,11+3*MIN(F$3,$D$2-1)))))</f>
        <v/>
      </c>
      <c r="G67" s="125">
        <f>IF(OR($C67="",$B$2="",$D$2=0),0,IF(G$3&lt;0,0,N(INDEX('CURVA PREVISION'!$A$1:$KZ$3000,$C67,11+3*MIN(G$3,$D$2-1)))))</f>
        <v/>
      </c>
      <c r="H67" s="125">
        <f>IF(OR($C67="",$B$2="",$D$2=0),0,IF(H$3&lt;0,0,N(INDEX('CURVA PREVISION'!$A$1:$KZ$3000,$C67,11+3*MIN(H$3,$D$2-1)))))</f>
        <v/>
      </c>
      <c r="I67" s="125">
        <f>IF(OR($C67="",$B$2="",$D$2=0),0,IF(I$3&lt;0,0,N(INDEX('CURVA PREVISION'!$A$1:$KZ$3000,$C67,11+3*MIN(I$3,$D$2-1)))))</f>
        <v/>
      </c>
      <c r="J67" s="125">
        <f>IF(OR($C67="",$B$2="",$D$2=0),0,IF(J$3&lt;0,0,N(INDEX('CURVA PREVISION'!$A$1:$KZ$3000,$C67,11+3*MIN(J$3,$D$2-1)))))</f>
        <v/>
      </c>
      <c r="K67" s="125">
        <f>IF(OR($C67="",$B$2="",$D$2=0),0,IF(K$3&lt;0,0,N(INDEX('CURVA PREVISION'!$A$1:$KZ$3000,$C67,11+3*MIN(K$3,$D$2-1)))))</f>
        <v/>
      </c>
      <c r="L67" s="125">
        <f>IF(OR($C67="",$B$2="",$D$2=0),0,IF(L$3&lt;0,0,N(INDEX('CURVA PREVISION'!$A$1:$KZ$3000,$C67,11+3*MIN(L$3,$D$2-1)))))</f>
        <v/>
      </c>
      <c r="M67" s="125">
        <f>IF(OR($C67="",$B$2="",$D$2=0),0,IF(M$3&lt;0,0,N(INDEX('CURVA PREVISION'!$A$1:$KZ$3000,$C67,11+3*MIN(M$3,$D$2-1)))))</f>
        <v/>
      </c>
      <c r="N67" s="125">
        <f>IF(OR($C67="",$B$2="",$D$2=0),0,IF(N$3&lt;0,0,N(INDEX('CURVA PREVISION'!$A$1:$KZ$3000,$C67,11+3*MIN(N$3,$D$2-1)))))</f>
        <v/>
      </c>
      <c r="O67" s="125">
        <f>IF(OR($C67="",$B$2="",$D$2=0),0,IF(O$3&lt;0,0,N(INDEX('CURVA PREVISION'!$A$1:$KZ$3000,$C67,11+3*MIN(O$3,$D$2-1)))))</f>
        <v/>
      </c>
      <c r="P67" s="125">
        <f>IF(OR($C67="",$B$2="",$D$2=0),0,IF(P$3&lt;0,0,N(INDEX('CURVA PREVISION'!$A$1:$KZ$3000,$C67,11+3*MIN(P$3,$D$2-1)))))</f>
        <v/>
      </c>
      <c r="Q67" s="125">
        <f>IF(OR($C67="",$B$2="",$D$2=0),0,IF(Q$3&lt;0,0,N(INDEX('CURVA PREVISION'!$A$1:$KZ$3000,$C67,11+3*MIN(Q$3,$D$2-1)))))</f>
        <v/>
      </c>
      <c r="R67" s="125">
        <f>IF(OR($C67="",$B$2="",$D$2=0),0,IF(R$3&lt;0,0,N(INDEX('CURVA PREVISION'!$A$1:$KZ$3000,$C67,11+3*MIN(R$3,$D$2-1)))))</f>
        <v/>
      </c>
      <c r="S67" s="125">
        <f>IF(OR($C67="",$B$2="",$D$2=0),0,IF(S$3&lt;0,0,N(INDEX('CURVA PREVISION'!$A$1:$KZ$3000,$C67,11+3*MIN(S$3,$D$2-1)))))</f>
        <v/>
      </c>
      <c r="T67" s="125">
        <f>IF(OR($C67="",$B$2="",$D$2=0),0,IF(T$3&lt;0,0,N(INDEX('CURVA PREVISION'!$A$1:$KZ$3000,$C67,11+3*MIN(T$3,$D$2-1)))))</f>
        <v/>
      </c>
      <c r="U67" s="125">
        <f>IF(OR($C67="",$B$2="",$D$2=0),0,IF(U$3&lt;0,0,N(INDEX('CURVA PREVISION'!$A$1:$KZ$3000,$C67,11+3*MIN(U$3,$D$2-1)))))</f>
        <v/>
      </c>
      <c r="V67" s="125">
        <f>IF(OR($C67="",$B$2="",$D$2=0),0,IF(V$3&lt;0,0,N(INDEX('CURVA PREVISION'!$A$1:$KZ$3000,$C67,11+3*MIN(V$3,$D$2-1)))))</f>
        <v/>
      </c>
      <c r="W67" s="125">
        <f>IF(OR($C67="",$B$2="",$D$2=0),0,IF(W$3&lt;0,0,N(INDEX('CURVA PREVISION'!$A$1:$KZ$3000,$C67,11+3*MIN(W$3,$D$2-1)))))</f>
        <v/>
      </c>
      <c r="X67" s="125">
        <f>IF(OR($C67="",$B$2="",$D$2=0),0,IF(X$3&lt;0,0,N(INDEX('CURVA PREVISION'!$A$1:$KZ$3000,$C67,11+3*MIN(X$3,$D$2-1)))))</f>
        <v/>
      </c>
      <c r="Y67" s="125">
        <f>IF(OR($C67="",$B$2="",$D$2=0),0,IF(Y$3&lt;0,0,N(INDEX('CURVA PREVISION'!$A$1:$KZ$3000,$C67,11+3*MIN(Y$3,$D$2-1)))))</f>
        <v/>
      </c>
      <c r="Z67" s="125">
        <f>IF(OR($C67="",$B$2="",$D$2=0),0,IF(Z$3&lt;0,0,N(INDEX('CURVA PREVISION'!$A$1:$KZ$3000,$C67,11+3*MIN(Z$3,$D$2-1)))))</f>
        <v/>
      </c>
      <c r="AA67" s="125">
        <f>IF(OR($C67="",$B$2="",$D$2=0),0,IF(AA$3&lt;0,0,N(INDEX('CURVA PREVISION'!$A$1:$KZ$3000,$C67,11+3*MIN(AA$3,$D$2-1)))))</f>
        <v/>
      </c>
      <c r="AB67" s="125">
        <f>IF(OR($C67="",$B$2="",$D$2=0),0,IF(AB$3&lt;0,0,N(INDEX('CURVA PREVISION'!$A$1:$KZ$3000,$C67,11+3*MIN(AB$3,$D$2-1)))))</f>
        <v/>
      </c>
      <c r="AC67" s="125">
        <f>IF(OR($C67="",$B$2="",$D$2=0),0,IF(AC$3&lt;0,0,N(INDEX('CURVA PREVISION'!$A$1:$KZ$3000,$C67,11+3*MIN(AC$3,$D$2-1)))))</f>
        <v/>
      </c>
      <c r="AD67" s="125">
        <f>IF(OR($C67="",$B$2="",$D$2=0),0,IF(AD$3&lt;0,0,N(INDEX('CURVA PREVISION'!$A$1:$KZ$3000,$C67,11+3*MIN(AD$3,$D$2-1)))))</f>
        <v/>
      </c>
      <c r="AE67" s="125">
        <f>IF(OR($C67="",$B$2="",$D$2=0),0,IF(AE$3&lt;0,0,N(INDEX('CURVA PREVISION'!$A$1:$KZ$3000,$C67,11+3*MIN(AE$3,$D$2-1)))))</f>
        <v/>
      </c>
      <c r="AF67" s="125">
        <f>IF(OR($C67="",$B$2="",$D$2=0),0,IF(AF$3&lt;0,0,N(INDEX('CURVA PREVISION'!$A$1:$KZ$3000,$C67,11+3*MIN(AF$3,$D$2-1)))))</f>
        <v/>
      </c>
      <c r="AG67" s="125">
        <f>IF(OR($C67="",$B$2="",$D$2=0),0,IF(AG$3&lt;0,0,N(INDEX('CURVA PREVISION'!$A$1:$KZ$3000,$C67,11+3*MIN(AG$3,$D$2-1)))))</f>
        <v/>
      </c>
      <c r="AH67" s="125">
        <f>IF(OR($C67="",$B$2="",$D$2=0),0,IF(AH$3&lt;0,0,N(INDEX('CURVA PREVISION'!$A$1:$KZ$3000,$C67,11+3*MIN(AH$3,$D$2-1)))))</f>
        <v/>
      </c>
      <c r="AI67" s="125">
        <f>IF(OR($C67="",$B$2="",$D$2=0),0,IF(AI$3&lt;0,0,N(INDEX('CURVA PREVISION'!$A$1:$KZ$3000,$C67,11+3*MIN(AI$3,$D$2-1)))))</f>
        <v/>
      </c>
      <c r="AJ67" s="125">
        <f>IF(OR($C67="",$B$2="",$D$2=0),0,IF(AJ$3&lt;0,0,N(INDEX('CURVA PREVISION'!$A$1:$KZ$3000,$C67,11+3*MIN(AJ$3,$D$2-1)))))</f>
        <v/>
      </c>
      <c r="AK67" s="125">
        <f>IF(OR($C67="",$B$2="",$D$2=0),0,IF(AK$3&lt;0,0,N(INDEX('CURVA PREVISION'!$A$1:$KZ$3000,$C67,11+3*MIN(AK$3,$D$2-1)))))</f>
        <v/>
      </c>
      <c r="AL67" s="125">
        <f>IF(OR($C67="",$B$2="",$D$2=0),0,IF(AL$3&lt;0,0,N(INDEX('CURVA PREVISION'!$A$1:$KZ$3000,$C67,11+3*MIN(AL$3,$D$2-1)))))</f>
        <v/>
      </c>
      <c r="AM67" s="125">
        <f>IF(OR($C67="",$B$2="",$D$2=0),0,IF(AM$3&lt;0,0,N(INDEX('CURVA PREVISION'!$A$1:$KZ$3000,$C67,11+3*MIN(AM$3,$D$2-1)))))</f>
        <v/>
      </c>
      <c r="AN67" s="125">
        <f>IF(OR($C67="",$B$2="",$D$2=0),0,IF(AN$3&lt;0,0,N(INDEX('CURVA PREVISION'!$A$1:$KZ$3000,$C67,11+3*MIN(AN$3,$D$2-1)))))</f>
        <v/>
      </c>
      <c r="AO67" s="125">
        <f>IF(OR($C67="",$B$2="",$D$2=0),0,IF(AO$3&lt;0,0,N(INDEX('CURVA PREVISION'!$A$1:$KZ$3000,$C67,11+3*MIN(AO$3,$D$2-1)))))</f>
        <v/>
      </c>
      <c r="AP67" s="125">
        <f>IF(OR($C67="",$B$2="",$D$2=0),0,IF(AP$3&lt;0,0,N(INDEX('CURVA PREVISION'!$A$1:$KZ$3000,$C67,11+3*MIN(AP$3,$D$2-1)))))</f>
        <v/>
      </c>
      <c r="AQ67" s="125">
        <f>IF(OR($C67="",$B$2="",$D$2=0),0,IF(AQ$3&lt;0,0,N(INDEX('CURVA PREVISION'!$A$1:$KZ$3000,$C67,11+3*MIN(AQ$3,$D$2-1)))))</f>
        <v/>
      </c>
      <c r="AR67" s="125">
        <f>IF(OR($C67="",$B$2="",$D$2=0),0,IF(AR$3&lt;0,0,N(INDEX('CURVA PREVISION'!$A$1:$KZ$3000,$C67,11+3*MIN(AR$3,$D$2-1)))))</f>
        <v/>
      </c>
      <c r="AS67" s="125">
        <f>IF(OR($C67="",$B$2="",$D$2=0),0,IF(AS$3&lt;0,0,N(INDEX('CURVA PREVISION'!$A$1:$KZ$3000,$C67,11+3*MIN(AS$3,$D$2-1)))))</f>
        <v/>
      </c>
      <c r="AT67" s="125">
        <f>IF(OR($C67="",$B$2="",$D$2=0),0,IF(AT$3&lt;0,0,N(INDEX('CURVA PREVISION'!$A$1:$KZ$3000,$C67,11+3*MIN(AT$3,$D$2-1)))))</f>
        <v/>
      </c>
      <c r="AU67" s="125">
        <f>IF(OR($C67="",$B$2="",$D$2=0),0,IF(AU$3&lt;0,0,N(INDEX('CURVA PREVISION'!$A$1:$KZ$3000,$C67,11+3*MIN(AU$3,$D$2-1)))))</f>
        <v/>
      </c>
      <c r="AV67" s="125">
        <f>IF(OR($C67="",$B$2="",$D$2=0),0,IF(AV$3&lt;0,0,N(INDEX('CURVA PREVISION'!$A$1:$KZ$3000,$C67,11+3*MIN(AV$3,$D$2-1)))))</f>
        <v/>
      </c>
      <c r="AW67" s="125">
        <f>IF(OR($C67="",$B$2="",$D$2=0),0,IF(AW$3&lt;0,0,N(INDEX('CURVA PREVISION'!$A$1:$KZ$3000,$C67,11+3*MIN(AW$3,$D$2-1)))))</f>
        <v/>
      </c>
      <c r="AX67" s="125">
        <f>IF(OR($C67="",$B$2="",$D$2=0),0,IF(AX$3&lt;0,0,N(INDEX('CURVA PREVISION'!$A$1:$KZ$3000,$C67,11+3*MIN(AX$3,$D$2-1)))))</f>
        <v/>
      </c>
      <c r="AY67" s="125">
        <f>IF(OR($C67="",$B$2="",$D$2=0),0,IF(AY$3&lt;0,0,N(INDEX('CURVA PREVISION'!$A$1:$KZ$3000,$C67,11+3*MIN(AY$3,$D$2-1)))))</f>
        <v/>
      </c>
      <c r="AZ67" s="125">
        <f>IF(OR($C67="",$B$2="",$D$2=0),0,IF(AZ$3&lt;0,0,N(INDEX('CURVA PREVISION'!$A$1:$KZ$3000,$C67,11+3*MIN(AZ$3,$D$2-1)))))</f>
        <v/>
      </c>
      <c r="BA67" s="125">
        <f>IF(OR($C67="",$B$2="",$D$2=0),0,IF(BA$3&lt;0,0,N(INDEX('CURVA PREVISION'!$A$1:$KZ$3000,$C67,11+3*MIN(BA$3,$D$2-1)))))</f>
        <v/>
      </c>
      <c r="BB67" s="125">
        <f>IF(OR($C67="",$B$2="",$D$2=0),0,IF(BB$3&lt;0,0,N(INDEX('CURVA PREVISION'!$A$1:$KZ$3000,$C67,11+3*MIN(BB$3,$D$2-1)))))</f>
        <v/>
      </c>
      <c r="BC67" s="125">
        <f>IF(OR($C67="",$B$2="",$D$2=0),0,IF(BC$3&lt;0,0,N(INDEX('CURVA PREVISION'!$A$1:$KZ$3000,$C67,11+3*MIN(BC$3,$D$2-1)))))</f>
        <v/>
      </c>
      <c r="BD67" s="125">
        <f>IF(OR($C67="",$B$2="",$D$2=0),0,IF(BD$3&lt;0,0,N(INDEX('CURVA PREVISION'!$A$1:$KZ$3000,$C67,11+3*MIN(BD$3,$D$2-1)))))</f>
        <v/>
      </c>
      <c r="BE67" s="125">
        <f>IF(OR($C67="",$B$2="",$D$2=0),0,IF(BE$3&lt;0,0,N(INDEX('CURVA PREVISION'!$A$1:$KZ$3000,$C67,11+3*MIN(BE$3,$D$2-1)))))</f>
        <v/>
      </c>
      <c r="BF67" s="125">
        <f>IF(OR($C67="",$B$2="",$D$2=0),0,IF(BF$3&lt;0,0,N(INDEX('CURVA PREVISION'!$A$1:$KZ$3000,$C67,11+3*MIN(BF$3,$D$2-1)))))</f>
        <v/>
      </c>
      <c r="BG67" s="125">
        <f>IF(OR($C67="",$B$2="",$D$2=0),0,IF(BG$3&lt;0,0,N(INDEX('CURVA PREVISION'!$A$1:$KZ$3000,$C67,11+3*MIN(BG$3,$D$2-1)))))</f>
        <v/>
      </c>
      <c r="BH67" s="125">
        <f>IF(OR($C67="",$B$2="",$D$2=0),0,IF(BH$3&lt;0,0,N(INDEX('CURVA PREVISION'!$A$1:$KZ$3000,$C67,11+3*MIN(BH$3,$D$2-1)))))</f>
        <v/>
      </c>
      <c r="BI67" s="125">
        <f>IF(OR($C67="",$B$2="",$D$2=0),0,IF(BI$3&lt;0,0,N(INDEX('CURVA PREVISION'!$A$1:$KZ$3000,$C67,11+3*MIN(BI$3,$D$2-1)))))</f>
        <v/>
      </c>
      <c r="BJ67" s="125">
        <f>IF(OR($C67="",$B$2="",$D$2=0),0,IF(BJ$3&lt;0,0,N(INDEX('CURVA PREVISION'!$A$1:$KZ$3000,$C67,11+3*MIN(BJ$3,$D$2-1)))))</f>
        <v/>
      </c>
      <c r="BK67" s="125">
        <f>IF(OR($C67="",$B$2="",$D$2=0),0,IF(BK$3&lt;0,0,N(INDEX('CURVA PREVISION'!$A$1:$KZ$3000,$C67,11+3*MIN(BK$3,$D$2-1)))))</f>
        <v/>
      </c>
      <c r="BL67" s="125">
        <f>IF(OR($C67="",$B$2="",$D$2=0),0,IF(BL$3&lt;0,0,N(INDEX('CURVA PREVISION'!$A$1:$KZ$3000,$C67,11+3*MIN(BL$3,$D$2-1)))))</f>
        <v/>
      </c>
      <c r="BM67" s="125">
        <f>IF(OR($C67="",$B$2="",$D$2=0),0,IF(BM$3&lt;0,0,N(INDEX('CURVA PREVISION'!$A$1:$KZ$3000,$C67,11+3*MIN(BM$3,$D$2-1)))))</f>
        <v/>
      </c>
      <c r="BN67" s="125">
        <f>IF(OR($C67="",$B$2="",$D$2=0),0,IF(BN$3&lt;0,0,N(INDEX('CURVA PREVISION'!$A$1:$KZ$3000,$C67,11+3*MIN(BN$3,$D$2-1)))))</f>
        <v/>
      </c>
      <c r="BO67" s="125">
        <f>IF(OR($C67="",$B$2="",$D$2=0),0,IF(BO$3&lt;0,0,N(INDEX('CURVA PREVISION'!$A$1:$KZ$3000,$C67,11+3*MIN(BO$3,$D$2-1)))))</f>
        <v/>
      </c>
      <c r="BP67" s="125">
        <f>IF(OR($C67="",$B$2="",$D$2=0),0,IF(BP$3&lt;0,0,N(INDEX('CURVA PREVISION'!$A$1:$KZ$3000,$C67,11+3*MIN(BP$3,$D$2-1)))))</f>
        <v/>
      </c>
      <c r="BQ67" s="125">
        <f>IF(OR($C67="",$B$2="",$D$2=0),0,IF(BQ$3&lt;0,0,N(INDEX('CURVA PREVISION'!$A$1:$KZ$3000,$C67,11+3*MIN(BQ$3,$D$2-1)))))</f>
        <v/>
      </c>
      <c r="BR67" s="125">
        <f>IF(OR($C67="",$B$2="",$D$2=0),0,IF(BR$3&lt;0,0,N(INDEX('CURVA PREVISION'!$A$1:$KZ$3000,$C67,11+3*MIN(BR$3,$D$2-1)))))</f>
        <v/>
      </c>
      <c r="BS67" s="125">
        <f>IF(OR($C67="",$B$2="",$D$2=0),0,IF(BS$3&lt;0,0,N(INDEX('CURVA PREVISION'!$A$1:$KZ$3000,$C67,11+3*MIN(BS$3,$D$2-1)))))</f>
        <v/>
      </c>
      <c r="BT67" s="125">
        <f>IF(OR($C67="",$B$2="",$D$2=0),0,IF(BT$3&lt;0,0,N(INDEX('CURVA PREVISION'!$A$1:$KZ$3000,$C67,11+3*MIN(BT$3,$D$2-1)))))</f>
        <v/>
      </c>
      <c r="BU67" s="125">
        <f>IF(OR($C67="",$B$2="",$D$2=0),0,IF(BU$3&lt;0,0,N(INDEX('CURVA PREVISION'!$A$1:$KZ$3000,$C67,11+3*MIN(BU$3,$D$2-1)))))</f>
        <v/>
      </c>
      <c r="BV67" s="125">
        <f>IF(OR($C67="",$B$2="",$D$2=0),0,IF(BV$3&lt;0,0,N(INDEX('CURVA PREVISION'!$A$1:$KZ$3000,$C67,11+3*MIN(BV$3,$D$2-1)))))</f>
        <v/>
      </c>
      <c r="BW67" s="125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5">
        <f>IF(OR($C68="",$B$2="",$D$2=0),0,IF(D$3&lt;0,0,N(INDEX('CURVA PREVISION'!$A$1:$KZ$3000,$C68,11+3*MIN(D$3,$D$2-1)))))</f>
        <v/>
      </c>
      <c r="E68" s="125">
        <f>IF(OR($C68="",$B$2="",$D$2=0),0,IF(E$3&lt;0,0,N(INDEX('CURVA PREVISION'!$A$1:$KZ$3000,$C68,11+3*MIN(E$3,$D$2-1)))))</f>
        <v/>
      </c>
      <c r="F68" s="125">
        <f>IF(OR($C68="",$B$2="",$D$2=0),0,IF(F$3&lt;0,0,N(INDEX('CURVA PREVISION'!$A$1:$KZ$3000,$C68,11+3*MIN(F$3,$D$2-1)))))</f>
        <v/>
      </c>
      <c r="G68" s="125">
        <f>IF(OR($C68="",$B$2="",$D$2=0),0,IF(G$3&lt;0,0,N(INDEX('CURVA PREVISION'!$A$1:$KZ$3000,$C68,11+3*MIN(G$3,$D$2-1)))))</f>
        <v/>
      </c>
      <c r="H68" s="125">
        <f>IF(OR($C68="",$B$2="",$D$2=0),0,IF(H$3&lt;0,0,N(INDEX('CURVA PREVISION'!$A$1:$KZ$3000,$C68,11+3*MIN(H$3,$D$2-1)))))</f>
        <v/>
      </c>
      <c r="I68" s="125">
        <f>IF(OR($C68="",$B$2="",$D$2=0),0,IF(I$3&lt;0,0,N(INDEX('CURVA PREVISION'!$A$1:$KZ$3000,$C68,11+3*MIN(I$3,$D$2-1)))))</f>
        <v/>
      </c>
      <c r="J68" s="125">
        <f>IF(OR($C68="",$B$2="",$D$2=0),0,IF(J$3&lt;0,0,N(INDEX('CURVA PREVISION'!$A$1:$KZ$3000,$C68,11+3*MIN(J$3,$D$2-1)))))</f>
        <v/>
      </c>
      <c r="K68" s="125">
        <f>IF(OR($C68="",$B$2="",$D$2=0),0,IF(K$3&lt;0,0,N(INDEX('CURVA PREVISION'!$A$1:$KZ$3000,$C68,11+3*MIN(K$3,$D$2-1)))))</f>
        <v/>
      </c>
      <c r="L68" s="125">
        <f>IF(OR($C68="",$B$2="",$D$2=0),0,IF(L$3&lt;0,0,N(INDEX('CURVA PREVISION'!$A$1:$KZ$3000,$C68,11+3*MIN(L$3,$D$2-1)))))</f>
        <v/>
      </c>
      <c r="M68" s="125">
        <f>IF(OR($C68="",$B$2="",$D$2=0),0,IF(M$3&lt;0,0,N(INDEX('CURVA PREVISION'!$A$1:$KZ$3000,$C68,11+3*MIN(M$3,$D$2-1)))))</f>
        <v/>
      </c>
      <c r="N68" s="125">
        <f>IF(OR($C68="",$B$2="",$D$2=0),0,IF(N$3&lt;0,0,N(INDEX('CURVA PREVISION'!$A$1:$KZ$3000,$C68,11+3*MIN(N$3,$D$2-1)))))</f>
        <v/>
      </c>
      <c r="O68" s="125">
        <f>IF(OR($C68="",$B$2="",$D$2=0),0,IF(O$3&lt;0,0,N(INDEX('CURVA PREVISION'!$A$1:$KZ$3000,$C68,11+3*MIN(O$3,$D$2-1)))))</f>
        <v/>
      </c>
      <c r="P68" s="125">
        <f>IF(OR($C68="",$B$2="",$D$2=0),0,IF(P$3&lt;0,0,N(INDEX('CURVA PREVISION'!$A$1:$KZ$3000,$C68,11+3*MIN(P$3,$D$2-1)))))</f>
        <v/>
      </c>
      <c r="Q68" s="125">
        <f>IF(OR($C68="",$B$2="",$D$2=0),0,IF(Q$3&lt;0,0,N(INDEX('CURVA PREVISION'!$A$1:$KZ$3000,$C68,11+3*MIN(Q$3,$D$2-1)))))</f>
        <v/>
      </c>
      <c r="R68" s="125">
        <f>IF(OR($C68="",$B$2="",$D$2=0),0,IF(R$3&lt;0,0,N(INDEX('CURVA PREVISION'!$A$1:$KZ$3000,$C68,11+3*MIN(R$3,$D$2-1)))))</f>
        <v/>
      </c>
      <c r="S68" s="125">
        <f>IF(OR($C68="",$B$2="",$D$2=0),0,IF(S$3&lt;0,0,N(INDEX('CURVA PREVISION'!$A$1:$KZ$3000,$C68,11+3*MIN(S$3,$D$2-1)))))</f>
        <v/>
      </c>
      <c r="T68" s="125">
        <f>IF(OR($C68="",$B$2="",$D$2=0),0,IF(T$3&lt;0,0,N(INDEX('CURVA PREVISION'!$A$1:$KZ$3000,$C68,11+3*MIN(T$3,$D$2-1)))))</f>
        <v/>
      </c>
      <c r="U68" s="125">
        <f>IF(OR($C68="",$B$2="",$D$2=0),0,IF(U$3&lt;0,0,N(INDEX('CURVA PREVISION'!$A$1:$KZ$3000,$C68,11+3*MIN(U$3,$D$2-1)))))</f>
        <v/>
      </c>
      <c r="V68" s="125">
        <f>IF(OR($C68="",$B$2="",$D$2=0),0,IF(V$3&lt;0,0,N(INDEX('CURVA PREVISION'!$A$1:$KZ$3000,$C68,11+3*MIN(V$3,$D$2-1)))))</f>
        <v/>
      </c>
      <c r="W68" s="125">
        <f>IF(OR($C68="",$B$2="",$D$2=0),0,IF(W$3&lt;0,0,N(INDEX('CURVA PREVISION'!$A$1:$KZ$3000,$C68,11+3*MIN(W$3,$D$2-1)))))</f>
        <v/>
      </c>
      <c r="X68" s="125">
        <f>IF(OR($C68="",$B$2="",$D$2=0),0,IF(X$3&lt;0,0,N(INDEX('CURVA PREVISION'!$A$1:$KZ$3000,$C68,11+3*MIN(X$3,$D$2-1)))))</f>
        <v/>
      </c>
      <c r="Y68" s="125">
        <f>IF(OR($C68="",$B$2="",$D$2=0),0,IF(Y$3&lt;0,0,N(INDEX('CURVA PREVISION'!$A$1:$KZ$3000,$C68,11+3*MIN(Y$3,$D$2-1)))))</f>
        <v/>
      </c>
      <c r="Z68" s="125">
        <f>IF(OR($C68="",$B$2="",$D$2=0),0,IF(Z$3&lt;0,0,N(INDEX('CURVA PREVISION'!$A$1:$KZ$3000,$C68,11+3*MIN(Z$3,$D$2-1)))))</f>
        <v/>
      </c>
      <c r="AA68" s="125">
        <f>IF(OR($C68="",$B$2="",$D$2=0),0,IF(AA$3&lt;0,0,N(INDEX('CURVA PREVISION'!$A$1:$KZ$3000,$C68,11+3*MIN(AA$3,$D$2-1)))))</f>
        <v/>
      </c>
      <c r="AB68" s="125">
        <f>IF(OR($C68="",$B$2="",$D$2=0),0,IF(AB$3&lt;0,0,N(INDEX('CURVA PREVISION'!$A$1:$KZ$3000,$C68,11+3*MIN(AB$3,$D$2-1)))))</f>
        <v/>
      </c>
      <c r="AC68" s="125">
        <f>IF(OR($C68="",$B$2="",$D$2=0),0,IF(AC$3&lt;0,0,N(INDEX('CURVA PREVISION'!$A$1:$KZ$3000,$C68,11+3*MIN(AC$3,$D$2-1)))))</f>
        <v/>
      </c>
      <c r="AD68" s="125">
        <f>IF(OR($C68="",$B$2="",$D$2=0),0,IF(AD$3&lt;0,0,N(INDEX('CURVA PREVISION'!$A$1:$KZ$3000,$C68,11+3*MIN(AD$3,$D$2-1)))))</f>
        <v/>
      </c>
      <c r="AE68" s="125">
        <f>IF(OR($C68="",$B$2="",$D$2=0),0,IF(AE$3&lt;0,0,N(INDEX('CURVA PREVISION'!$A$1:$KZ$3000,$C68,11+3*MIN(AE$3,$D$2-1)))))</f>
        <v/>
      </c>
      <c r="AF68" s="125">
        <f>IF(OR($C68="",$B$2="",$D$2=0),0,IF(AF$3&lt;0,0,N(INDEX('CURVA PREVISION'!$A$1:$KZ$3000,$C68,11+3*MIN(AF$3,$D$2-1)))))</f>
        <v/>
      </c>
      <c r="AG68" s="125">
        <f>IF(OR($C68="",$B$2="",$D$2=0),0,IF(AG$3&lt;0,0,N(INDEX('CURVA PREVISION'!$A$1:$KZ$3000,$C68,11+3*MIN(AG$3,$D$2-1)))))</f>
        <v/>
      </c>
      <c r="AH68" s="125">
        <f>IF(OR($C68="",$B$2="",$D$2=0),0,IF(AH$3&lt;0,0,N(INDEX('CURVA PREVISION'!$A$1:$KZ$3000,$C68,11+3*MIN(AH$3,$D$2-1)))))</f>
        <v/>
      </c>
      <c r="AI68" s="125">
        <f>IF(OR($C68="",$B$2="",$D$2=0),0,IF(AI$3&lt;0,0,N(INDEX('CURVA PREVISION'!$A$1:$KZ$3000,$C68,11+3*MIN(AI$3,$D$2-1)))))</f>
        <v/>
      </c>
      <c r="AJ68" s="125">
        <f>IF(OR($C68="",$B$2="",$D$2=0),0,IF(AJ$3&lt;0,0,N(INDEX('CURVA PREVISION'!$A$1:$KZ$3000,$C68,11+3*MIN(AJ$3,$D$2-1)))))</f>
        <v/>
      </c>
      <c r="AK68" s="125">
        <f>IF(OR($C68="",$B$2="",$D$2=0),0,IF(AK$3&lt;0,0,N(INDEX('CURVA PREVISION'!$A$1:$KZ$3000,$C68,11+3*MIN(AK$3,$D$2-1)))))</f>
        <v/>
      </c>
      <c r="AL68" s="125">
        <f>IF(OR($C68="",$B$2="",$D$2=0),0,IF(AL$3&lt;0,0,N(INDEX('CURVA PREVISION'!$A$1:$KZ$3000,$C68,11+3*MIN(AL$3,$D$2-1)))))</f>
        <v/>
      </c>
      <c r="AM68" s="125">
        <f>IF(OR($C68="",$B$2="",$D$2=0),0,IF(AM$3&lt;0,0,N(INDEX('CURVA PREVISION'!$A$1:$KZ$3000,$C68,11+3*MIN(AM$3,$D$2-1)))))</f>
        <v/>
      </c>
      <c r="AN68" s="125">
        <f>IF(OR($C68="",$B$2="",$D$2=0),0,IF(AN$3&lt;0,0,N(INDEX('CURVA PREVISION'!$A$1:$KZ$3000,$C68,11+3*MIN(AN$3,$D$2-1)))))</f>
        <v/>
      </c>
      <c r="AO68" s="125">
        <f>IF(OR($C68="",$B$2="",$D$2=0),0,IF(AO$3&lt;0,0,N(INDEX('CURVA PREVISION'!$A$1:$KZ$3000,$C68,11+3*MIN(AO$3,$D$2-1)))))</f>
        <v/>
      </c>
      <c r="AP68" s="125">
        <f>IF(OR($C68="",$B$2="",$D$2=0),0,IF(AP$3&lt;0,0,N(INDEX('CURVA PREVISION'!$A$1:$KZ$3000,$C68,11+3*MIN(AP$3,$D$2-1)))))</f>
        <v/>
      </c>
      <c r="AQ68" s="125">
        <f>IF(OR($C68="",$B$2="",$D$2=0),0,IF(AQ$3&lt;0,0,N(INDEX('CURVA PREVISION'!$A$1:$KZ$3000,$C68,11+3*MIN(AQ$3,$D$2-1)))))</f>
        <v/>
      </c>
      <c r="AR68" s="125">
        <f>IF(OR($C68="",$B$2="",$D$2=0),0,IF(AR$3&lt;0,0,N(INDEX('CURVA PREVISION'!$A$1:$KZ$3000,$C68,11+3*MIN(AR$3,$D$2-1)))))</f>
        <v/>
      </c>
      <c r="AS68" s="125">
        <f>IF(OR($C68="",$B$2="",$D$2=0),0,IF(AS$3&lt;0,0,N(INDEX('CURVA PREVISION'!$A$1:$KZ$3000,$C68,11+3*MIN(AS$3,$D$2-1)))))</f>
        <v/>
      </c>
      <c r="AT68" s="125">
        <f>IF(OR($C68="",$B$2="",$D$2=0),0,IF(AT$3&lt;0,0,N(INDEX('CURVA PREVISION'!$A$1:$KZ$3000,$C68,11+3*MIN(AT$3,$D$2-1)))))</f>
        <v/>
      </c>
      <c r="AU68" s="125">
        <f>IF(OR($C68="",$B$2="",$D$2=0),0,IF(AU$3&lt;0,0,N(INDEX('CURVA PREVISION'!$A$1:$KZ$3000,$C68,11+3*MIN(AU$3,$D$2-1)))))</f>
        <v/>
      </c>
      <c r="AV68" s="125">
        <f>IF(OR($C68="",$B$2="",$D$2=0),0,IF(AV$3&lt;0,0,N(INDEX('CURVA PREVISION'!$A$1:$KZ$3000,$C68,11+3*MIN(AV$3,$D$2-1)))))</f>
        <v/>
      </c>
      <c r="AW68" s="125">
        <f>IF(OR($C68="",$B$2="",$D$2=0),0,IF(AW$3&lt;0,0,N(INDEX('CURVA PREVISION'!$A$1:$KZ$3000,$C68,11+3*MIN(AW$3,$D$2-1)))))</f>
        <v/>
      </c>
      <c r="AX68" s="125">
        <f>IF(OR($C68="",$B$2="",$D$2=0),0,IF(AX$3&lt;0,0,N(INDEX('CURVA PREVISION'!$A$1:$KZ$3000,$C68,11+3*MIN(AX$3,$D$2-1)))))</f>
        <v/>
      </c>
      <c r="AY68" s="125">
        <f>IF(OR($C68="",$B$2="",$D$2=0),0,IF(AY$3&lt;0,0,N(INDEX('CURVA PREVISION'!$A$1:$KZ$3000,$C68,11+3*MIN(AY$3,$D$2-1)))))</f>
        <v/>
      </c>
      <c r="AZ68" s="125">
        <f>IF(OR($C68="",$B$2="",$D$2=0),0,IF(AZ$3&lt;0,0,N(INDEX('CURVA PREVISION'!$A$1:$KZ$3000,$C68,11+3*MIN(AZ$3,$D$2-1)))))</f>
        <v/>
      </c>
      <c r="BA68" s="125">
        <f>IF(OR($C68="",$B$2="",$D$2=0),0,IF(BA$3&lt;0,0,N(INDEX('CURVA PREVISION'!$A$1:$KZ$3000,$C68,11+3*MIN(BA$3,$D$2-1)))))</f>
        <v/>
      </c>
      <c r="BB68" s="125">
        <f>IF(OR($C68="",$B$2="",$D$2=0),0,IF(BB$3&lt;0,0,N(INDEX('CURVA PREVISION'!$A$1:$KZ$3000,$C68,11+3*MIN(BB$3,$D$2-1)))))</f>
        <v/>
      </c>
      <c r="BC68" s="125">
        <f>IF(OR($C68="",$B$2="",$D$2=0),0,IF(BC$3&lt;0,0,N(INDEX('CURVA PREVISION'!$A$1:$KZ$3000,$C68,11+3*MIN(BC$3,$D$2-1)))))</f>
        <v/>
      </c>
      <c r="BD68" s="125">
        <f>IF(OR($C68="",$B$2="",$D$2=0),0,IF(BD$3&lt;0,0,N(INDEX('CURVA PREVISION'!$A$1:$KZ$3000,$C68,11+3*MIN(BD$3,$D$2-1)))))</f>
        <v/>
      </c>
      <c r="BE68" s="125">
        <f>IF(OR($C68="",$B$2="",$D$2=0),0,IF(BE$3&lt;0,0,N(INDEX('CURVA PREVISION'!$A$1:$KZ$3000,$C68,11+3*MIN(BE$3,$D$2-1)))))</f>
        <v/>
      </c>
      <c r="BF68" s="125">
        <f>IF(OR($C68="",$B$2="",$D$2=0),0,IF(BF$3&lt;0,0,N(INDEX('CURVA PREVISION'!$A$1:$KZ$3000,$C68,11+3*MIN(BF$3,$D$2-1)))))</f>
        <v/>
      </c>
      <c r="BG68" s="125">
        <f>IF(OR($C68="",$B$2="",$D$2=0),0,IF(BG$3&lt;0,0,N(INDEX('CURVA PREVISION'!$A$1:$KZ$3000,$C68,11+3*MIN(BG$3,$D$2-1)))))</f>
        <v/>
      </c>
      <c r="BH68" s="125">
        <f>IF(OR($C68="",$B$2="",$D$2=0),0,IF(BH$3&lt;0,0,N(INDEX('CURVA PREVISION'!$A$1:$KZ$3000,$C68,11+3*MIN(BH$3,$D$2-1)))))</f>
        <v/>
      </c>
      <c r="BI68" s="125">
        <f>IF(OR($C68="",$B$2="",$D$2=0),0,IF(BI$3&lt;0,0,N(INDEX('CURVA PREVISION'!$A$1:$KZ$3000,$C68,11+3*MIN(BI$3,$D$2-1)))))</f>
        <v/>
      </c>
      <c r="BJ68" s="125">
        <f>IF(OR($C68="",$B$2="",$D$2=0),0,IF(BJ$3&lt;0,0,N(INDEX('CURVA PREVISION'!$A$1:$KZ$3000,$C68,11+3*MIN(BJ$3,$D$2-1)))))</f>
        <v/>
      </c>
      <c r="BK68" s="125">
        <f>IF(OR($C68="",$B$2="",$D$2=0),0,IF(BK$3&lt;0,0,N(INDEX('CURVA PREVISION'!$A$1:$KZ$3000,$C68,11+3*MIN(BK$3,$D$2-1)))))</f>
        <v/>
      </c>
      <c r="BL68" s="125">
        <f>IF(OR($C68="",$B$2="",$D$2=0),0,IF(BL$3&lt;0,0,N(INDEX('CURVA PREVISION'!$A$1:$KZ$3000,$C68,11+3*MIN(BL$3,$D$2-1)))))</f>
        <v/>
      </c>
      <c r="BM68" s="125">
        <f>IF(OR($C68="",$B$2="",$D$2=0),0,IF(BM$3&lt;0,0,N(INDEX('CURVA PREVISION'!$A$1:$KZ$3000,$C68,11+3*MIN(BM$3,$D$2-1)))))</f>
        <v/>
      </c>
      <c r="BN68" s="125">
        <f>IF(OR($C68="",$B$2="",$D$2=0),0,IF(BN$3&lt;0,0,N(INDEX('CURVA PREVISION'!$A$1:$KZ$3000,$C68,11+3*MIN(BN$3,$D$2-1)))))</f>
        <v/>
      </c>
      <c r="BO68" s="125">
        <f>IF(OR($C68="",$B$2="",$D$2=0),0,IF(BO$3&lt;0,0,N(INDEX('CURVA PREVISION'!$A$1:$KZ$3000,$C68,11+3*MIN(BO$3,$D$2-1)))))</f>
        <v/>
      </c>
      <c r="BP68" s="125">
        <f>IF(OR($C68="",$B$2="",$D$2=0),0,IF(BP$3&lt;0,0,N(INDEX('CURVA PREVISION'!$A$1:$KZ$3000,$C68,11+3*MIN(BP$3,$D$2-1)))))</f>
        <v/>
      </c>
      <c r="BQ68" s="125">
        <f>IF(OR($C68="",$B$2="",$D$2=0),0,IF(BQ$3&lt;0,0,N(INDEX('CURVA PREVISION'!$A$1:$KZ$3000,$C68,11+3*MIN(BQ$3,$D$2-1)))))</f>
        <v/>
      </c>
      <c r="BR68" s="125">
        <f>IF(OR($C68="",$B$2="",$D$2=0),0,IF(BR$3&lt;0,0,N(INDEX('CURVA PREVISION'!$A$1:$KZ$3000,$C68,11+3*MIN(BR$3,$D$2-1)))))</f>
        <v/>
      </c>
      <c r="BS68" s="125">
        <f>IF(OR($C68="",$B$2="",$D$2=0),0,IF(BS$3&lt;0,0,N(INDEX('CURVA PREVISION'!$A$1:$KZ$3000,$C68,11+3*MIN(BS$3,$D$2-1)))))</f>
        <v/>
      </c>
      <c r="BT68" s="125">
        <f>IF(OR($C68="",$B$2="",$D$2=0),0,IF(BT$3&lt;0,0,N(INDEX('CURVA PREVISION'!$A$1:$KZ$3000,$C68,11+3*MIN(BT$3,$D$2-1)))))</f>
        <v/>
      </c>
      <c r="BU68" s="125">
        <f>IF(OR($C68="",$B$2="",$D$2=0),0,IF(BU$3&lt;0,0,N(INDEX('CURVA PREVISION'!$A$1:$KZ$3000,$C68,11+3*MIN(BU$3,$D$2-1)))))</f>
        <v/>
      </c>
      <c r="BV68" s="125">
        <f>IF(OR($C68="",$B$2="",$D$2=0),0,IF(BV$3&lt;0,0,N(INDEX('CURVA PREVISION'!$A$1:$KZ$3000,$C68,11+3*MIN(BV$3,$D$2-1)))))</f>
        <v/>
      </c>
      <c r="BW68" s="125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5">
        <f>IF(OR($C69="",$B$2="",$D$2=0),0,IF(D$3&lt;0,0,N(INDEX('CURVA PREVISION'!$A$1:$KZ$3000,$C69,11+3*MIN(D$3,$D$2-1)))))</f>
        <v/>
      </c>
      <c r="E69" s="125">
        <f>IF(OR($C69="",$B$2="",$D$2=0),0,IF(E$3&lt;0,0,N(INDEX('CURVA PREVISION'!$A$1:$KZ$3000,$C69,11+3*MIN(E$3,$D$2-1)))))</f>
        <v/>
      </c>
      <c r="F69" s="125">
        <f>IF(OR($C69="",$B$2="",$D$2=0),0,IF(F$3&lt;0,0,N(INDEX('CURVA PREVISION'!$A$1:$KZ$3000,$C69,11+3*MIN(F$3,$D$2-1)))))</f>
        <v/>
      </c>
      <c r="G69" s="125">
        <f>IF(OR($C69="",$B$2="",$D$2=0),0,IF(G$3&lt;0,0,N(INDEX('CURVA PREVISION'!$A$1:$KZ$3000,$C69,11+3*MIN(G$3,$D$2-1)))))</f>
        <v/>
      </c>
      <c r="H69" s="125">
        <f>IF(OR($C69="",$B$2="",$D$2=0),0,IF(H$3&lt;0,0,N(INDEX('CURVA PREVISION'!$A$1:$KZ$3000,$C69,11+3*MIN(H$3,$D$2-1)))))</f>
        <v/>
      </c>
      <c r="I69" s="125">
        <f>IF(OR($C69="",$B$2="",$D$2=0),0,IF(I$3&lt;0,0,N(INDEX('CURVA PREVISION'!$A$1:$KZ$3000,$C69,11+3*MIN(I$3,$D$2-1)))))</f>
        <v/>
      </c>
      <c r="J69" s="125">
        <f>IF(OR($C69="",$B$2="",$D$2=0),0,IF(J$3&lt;0,0,N(INDEX('CURVA PREVISION'!$A$1:$KZ$3000,$C69,11+3*MIN(J$3,$D$2-1)))))</f>
        <v/>
      </c>
      <c r="K69" s="125">
        <f>IF(OR($C69="",$B$2="",$D$2=0),0,IF(K$3&lt;0,0,N(INDEX('CURVA PREVISION'!$A$1:$KZ$3000,$C69,11+3*MIN(K$3,$D$2-1)))))</f>
        <v/>
      </c>
      <c r="L69" s="125">
        <f>IF(OR($C69="",$B$2="",$D$2=0),0,IF(L$3&lt;0,0,N(INDEX('CURVA PREVISION'!$A$1:$KZ$3000,$C69,11+3*MIN(L$3,$D$2-1)))))</f>
        <v/>
      </c>
      <c r="M69" s="125">
        <f>IF(OR($C69="",$B$2="",$D$2=0),0,IF(M$3&lt;0,0,N(INDEX('CURVA PREVISION'!$A$1:$KZ$3000,$C69,11+3*MIN(M$3,$D$2-1)))))</f>
        <v/>
      </c>
      <c r="N69" s="125">
        <f>IF(OR($C69="",$B$2="",$D$2=0),0,IF(N$3&lt;0,0,N(INDEX('CURVA PREVISION'!$A$1:$KZ$3000,$C69,11+3*MIN(N$3,$D$2-1)))))</f>
        <v/>
      </c>
      <c r="O69" s="125">
        <f>IF(OR($C69="",$B$2="",$D$2=0),0,IF(O$3&lt;0,0,N(INDEX('CURVA PREVISION'!$A$1:$KZ$3000,$C69,11+3*MIN(O$3,$D$2-1)))))</f>
        <v/>
      </c>
      <c r="P69" s="125">
        <f>IF(OR($C69="",$B$2="",$D$2=0),0,IF(P$3&lt;0,0,N(INDEX('CURVA PREVISION'!$A$1:$KZ$3000,$C69,11+3*MIN(P$3,$D$2-1)))))</f>
        <v/>
      </c>
      <c r="Q69" s="125">
        <f>IF(OR($C69="",$B$2="",$D$2=0),0,IF(Q$3&lt;0,0,N(INDEX('CURVA PREVISION'!$A$1:$KZ$3000,$C69,11+3*MIN(Q$3,$D$2-1)))))</f>
        <v/>
      </c>
      <c r="R69" s="125">
        <f>IF(OR($C69="",$B$2="",$D$2=0),0,IF(R$3&lt;0,0,N(INDEX('CURVA PREVISION'!$A$1:$KZ$3000,$C69,11+3*MIN(R$3,$D$2-1)))))</f>
        <v/>
      </c>
      <c r="S69" s="125">
        <f>IF(OR($C69="",$B$2="",$D$2=0),0,IF(S$3&lt;0,0,N(INDEX('CURVA PREVISION'!$A$1:$KZ$3000,$C69,11+3*MIN(S$3,$D$2-1)))))</f>
        <v/>
      </c>
      <c r="T69" s="125">
        <f>IF(OR($C69="",$B$2="",$D$2=0),0,IF(T$3&lt;0,0,N(INDEX('CURVA PREVISION'!$A$1:$KZ$3000,$C69,11+3*MIN(T$3,$D$2-1)))))</f>
        <v/>
      </c>
      <c r="U69" s="125">
        <f>IF(OR($C69="",$B$2="",$D$2=0),0,IF(U$3&lt;0,0,N(INDEX('CURVA PREVISION'!$A$1:$KZ$3000,$C69,11+3*MIN(U$3,$D$2-1)))))</f>
        <v/>
      </c>
      <c r="V69" s="125">
        <f>IF(OR($C69="",$B$2="",$D$2=0),0,IF(V$3&lt;0,0,N(INDEX('CURVA PREVISION'!$A$1:$KZ$3000,$C69,11+3*MIN(V$3,$D$2-1)))))</f>
        <v/>
      </c>
      <c r="W69" s="125">
        <f>IF(OR($C69="",$B$2="",$D$2=0),0,IF(W$3&lt;0,0,N(INDEX('CURVA PREVISION'!$A$1:$KZ$3000,$C69,11+3*MIN(W$3,$D$2-1)))))</f>
        <v/>
      </c>
      <c r="X69" s="125">
        <f>IF(OR($C69="",$B$2="",$D$2=0),0,IF(X$3&lt;0,0,N(INDEX('CURVA PREVISION'!$A$1:$KZ$3000,$C69,11+3*MIN(X$3,$D$2-1)))))</f>
        <v/>
      </c>
      <c r="Y69" s="125">
        <f>IF(OR($C69="",$B$2="",$D$2=0),0,IF(Y$3&lt;0,0,N(INDEX('CURVA PREVISION'!$A$1:$KZ$3000,$C69,11+3*MIN(Y$3,$D$2-1)))))</f>
        <v/>
      </c>
      <c r="Z69" s="125">
        <f>IF(OR($C69="",$B$2="",$D$2=0),0,IF(Z$3&lt;0,0,N(INDEX('CURVA PREVISION'!$A$1:$KZ$3000,$C69,11+3*MIN(Z$3,$D$2-1)))))</f>
        <v/>
      </c>
      <c r="AA69" s="125">
        <f>IF(OR($C69="",$B$2="",$D$2=0),0,IF(AA$3&lt;0,0,N(INDEX('CURVA PREVISION'!$A$1:$KZ$3000,$C69,11+3*MIN(AA$3,$D$2-1)))))</f>
        <v/>
      </c>
      <c r="AB69" s="125">
        <f>IF(OR($C69="",$B$2="",$D$2=0),0,IF(AB$3&lt;0,0,N(INDEX('CURVA PREVISION'!$A$1:$KZ$3000,$C69,11+3*MIN(AB$3,$D$2-1)))))</f>
        <v/>
      </c>
      <c r="AC69" s="125">
        <f>IF(OR($C69="",$B$2="",$D$2=0),0,IF(AC$3&lt;0,0,N(INDEX('CURVA PREVISION'!$A$1:$KZ$3000,$C69,11+3*MIN(AC$3,$D$2-1)))))</f>
        <v/>
      </c>
      <c r="AD69" s="125">
        <f>IF(OR($C69="",$B$2="",$D$2=0),0,IF(AD$3&lt;0,0,N(INDEX('CURVA PREVISION'!$A$1:$KZ$3000,$C69,11+3*MIN(AD$3,$D$2-1)))))</f>
        <v/>
      </c>
      <c r="AE69" s="125">
        <f>IF(OR($C69="",$B$2="",$D$2=0),0,IF(AE$3&lt;0,0,N(INDEX('CURVA PREVISION'!$A$1:$KZ$3000,$C69,11+3*MIN(AE$3,$D$2-1)))))</f>
        <v/>
      </c>
      <c r="AF69" s="125">
        <f>IF(OR($C69="",$B$2="",$D$2=0),0,IF(AF$3&lt;0,0,N(INDEX('CURVA PREVISION'!$A$1:$KZ$3000,$C69,11+3*MIN(AF$3,$D$2-1)))))</f>
        <v/>
      </c>
      <c r="AG69" s="125">
        <f>IF(OR($C69="",$B$2="",$D$2=0),0,IF(AG$3&lt;0,0,N(INDEX('CURVA PREVISION'!$A$1:$KZ$3000,$C69,11+3*MIN(AG$3,$D$2-1)))))</f>
        <v/>
      </c>
      <c r="AH69" s="125">
        <f>IF(OR($C69="",$B$2="",$D$2=0),0,IF(AH$3&lt;0,0,N(INDEX('CURVA PREVISION'!$A$1:$KZ$3000,$C69,11+3*MIN(AH$3,$D$2-1)))))</f>
        <v/>
      </c>
      <c r="AI69" s="125">
        <f>IF(OR($C69="",$B$2="",$D$2=0),0,IF(AI$3&lt;0,0,N(INDEX('CURVA PREVISION'!$A$1:$KZ$3000,$C69,11+3*MIN(AI$3,$D$2-1)))))</f>
        <v/>
      </c>
      <c r="AJ69" s="125">
        <f>IF(OR($C69="",$B$2="",$D$2=0),0,IF(AJ$3&lt;0,0,N(INDEX('CURVA PREVISION'!$A$1:$KZ$3000,$C69,11+3*MIN(AJ$3,$D$2-1)))))</f>
        <v/>
      </c>
      <c r="AK69" s="125">
        <f>IF(OR($C69="",$B$2="",$D$2=0),0,IF(AK$3&lt;0,0,N(INDEX('CURVA PREVISION'!$A$1:$KZ$3000,$C69,11+3*MIN(AK$3,$D$2-1)))))</f>
        <v/>
      </c>
      <c r="AL69" s="125">
        <f>IF(OR($C69="",$B$2="",$D$2=0),0,IF(AL$3&lt;0,0,N(INDEX('CURVA PREVISION'!$A$1:$KZ$3000,$C69,11+3*MIN(AL$3,$D$2-1)))))</f>
        <v/>
      </c>
      <c r="AM69" s="125">
        <f>IF(OR($C69="",$B$2="",$D$2=0),0,IF(AM$3&lt;0,0,N(INDEX('CURVA PREVISION'!$A$1:$KZ$3000,$C69,11+3*MIN(AM$3,$D$2-1)))))</f>
        <v/>
      </c>
      <c r="AN69" s="125">
        <f>IF(OR($C69="",$B$2="",$D$2=0),0,IF(AN$3&lt;0,0,N(INDEX('CURVA PREVISION'!$A$1:$KZ$3000,$C69,11+3*MIN(AN$3,$D$2-1)))))</f>
        <v/>
      </c>
      <c r="AO69" s="125">
        <f>IF(OR($C69="",$B$2="",$D$2=0),0,IF(AO$3&lt;0,0,N(INDEX('CURVA PREVISION'!$A$1:$KZ$3000,$C69,11+3*MIN(AO$3,$D$2-1)))))</f>
        <v/>
      </c>
      <c r="AP69" s="125">
        <f>IF(OR($C69="",$B$2="",$D$2=0),0,IF(AP$3&lt;0,0,N(INDEX('CURVA PREVISION'!$A$1:$KZ$3000,$C69,11+3*MIN(AP$3,$D$2-1)))))</f>
        <v/>
      </c>
      <c r="AQ69" s="125">
        <f>IF(OR($C69="",$B$2="",$D$2=0),0,IF(AQ$3&lt;0,0,N(INDEX('CURVA PREVISION'!$A$1:$KZ$3000,$C69,11+3*MIN(AQ$3,$D$2-1)))))</f>
        <v/>
      </c>
      <c r="AR69" s="125">
        <f>IF(OR($C69="",$B$2="",$D$2=0),0,IF(AR$3&lt;0,0,N(INDEX('CURVA PREVISION'!$A$1:$KZ$3000,$C69,11+3*MIN(AR$3,$D$2-1)))))</f>
        <v/>
      </c>
      <c r="AS69" s="125">
        <f>IF(OR($C69="",$B$2="",$D$2=0),0,IF(AS$3&lt;0,0,N(INDEX('CURVA PREVISION'!$A$1:$KZ$3000,$C69,11+3*MIN(AS$3,$D$2-1)))))</f>
        <v/>
      </c>
      <c r="AT69" s="125">
        <f>IF(OR($C69="",$B$2="",$D$2=0),0,IF(AT$3&lt;0,0,N(INDEX('CURVA PREVISION'!$A$1:$KZ$3000,$C69,11+3*MIN(AT$3,$D$2-1)))))</f>
        <v/>
      </c>
      <c r="AU69" s="125">
        <f>IF(OR($C69="",$B$2="",$D$2=0),0,IF(AU$3&lt;0,0,N(INDEX('CURVA PREVISION'!$A$1:$KZ$3000,$C69,11+3*MIN(AU$3,$D$2-1)))))</f>
        <v/>
      </c>
      <c r="AV69" s="125">
        <f>IF(OR($C69="",$B$2="",$D$2=0),0,IF(AV$3&lt;0,0,N(INDEX('CURVA PREVISION'!$A$1:$KZ$3000,$C69,11+3*MIN(AV$3,$D$2-1)))))</f>
        <v/>
      </c>
      <c r="AW69" s="125">
        <f>IF(OR($C69="",$B$2="",$D$2=0),0,IF(AW$3&lt;0,0,N(INDEX('CURVA PREVISION'!$A$1:$KZ$3000,$C69,11+3*MIN(AW$3,$D$2-1)))))</f>
        <v/>
      </c>
      <c r="AX69" s="125">
        <f>IF(OR($C69="",$B$2="",$D$2=0),0,IF(AX$3&lt;0,0,N(INDEX('CURVA PREVISION'!$A$1:$KZ$3000,$C69,11+3*MIN(AX$3,$D$2-1)))))</f>
        <v/>
      </c>
      <c r="AY69" s="125">
        <f>IF(OR($C69="",$B$2="",$D$2=0),0,IF(AY$3&lt;0,0,N(INDEX('CURVA PREVISION'!$A$1:$KZ$3000,$C69,11+3*MIN(AY$3,$D$2-1)))))</f>
        <v/>
      </c>
      <c r="AZ69" s="125">
        <f>IF(OR($C69="",$B$2="",$D$2=0),0,IF(AZ$3&lt;0,0,N(INDEX('CURVA PREVISION'!$A$1:$KZ$3000,$C69,11+3*MIN(AZ$3,$D$2-1)))))</f>
        <v/>
      </c>
      <c r="BA69" s="125">
        <f>IF(OR($C69="",$B$2="",$D$2=0),0,IF(BA$3&lt;0,0,N(INDEX('CURVA PREVISION'!$A$1:$KZ$3000,$C69,11+3*MIN(BA$3,$D$2-1)))))</f>
        <v/>
      </c>
      <c r="BB69" s="125">
        <f>IF(OR($C69="",$B$2="",$D$2=0),0,IF(BB$3&lt;0,0,N(INDEX('CURVA PREVISION'!$A$1:$KZ$3000,$C69,11+3*MIN(BB$3,$D$2-1)))))</f>
        <v/>
      </c>
      <c r="BC69" s="125">
        <f>IF(OR($C69="",$B$2="",$D$2=0),0,IF(BC$3&lt;0,0,N(INDEX('CURVA PREVISION'!$A$1:$KZ$3000,$C69,11+3*MIN(BC$3,$D$2-1)))))</f>
        <v/>
      </c>
      <c r="BD69" s="125">
        <f>IF(OR($C69="",$B$2="",$D$2=0),0,IF(BD$3&lt;0,0,N(INDEX('CURVA PREVISION'!$A$1:$KZ$3000,$C69,11+3*MIN(BD$3,$D$2-1)))))</f>
        <v/>
      </c>
      <c r="BE69" s="125">
        <f>IF(OR($C69="",$B$2="",$D$2=0),0,IF(BE$3&lt;0,0,N(INDEX('CURVA PREVISION'!$A$1:$KZ$3000,$C69,11+3*MIN(BE$3,$D$2-1)))))</f>
        <v/>
      </c>
      <c r="BF69" s="125">
        <f>IF(OR($C69="",$B$2="",$D$2=0),0,IF(BF$3&lt;0,0,N(INDEX('CURVA PREVISION'!$A$1:$KZ$3000,$C69,11+3*MIN(BF$3,$D$2-1)))))</f>
        <v/>
      </c>
      <c r="BG69" s="125">
        <f>IF(OR($C69="",$B$2="",$D$2=0),0,IF(BG$3&lt;0,0,N(INDEX('CURVA PREVISION'!$A$1:$KZ$3000,$C69,11+3*MIN(BG$3,$D$2-1)))))</f>
        <v/>
      </c>
      <c r="BH69" s="125">
        <f>IF(OR($C69="",$B$2="",$D$2=0),0,IF(BH$3&lt;0,0,N(INDEX('CURVA PREVISION'!$A$1:$KZ$3000,$C69,11+3*MIN(BH$3,$D$2-1)))))</f>
        <v/>
      </c>
      <c r="BI69" s="125">
        <f>IF(OR($C69="",$B$2="",$D$2=0),0,IF(BI$3&lt;0,0,N(INDEX('CURVA PREVISION'!$A$1:$KZ$3000,$C69,11+3*MIN(BI$3,$D$2-1)))))</f>
        <v/>
      </c>
      <c r="BJ69" s="125">
        <f>IF(OR($C69="",$B$2="",$D$2=0),0,IF(BJ$3&lt;0,0,N(INDEX('CURVA PREVISION'!$A$1:$KZ$3000,$C69,11+3*MIN(BJ$3,$D$2-1)))))</f>
        <v/>
      </c>
      <c r="BK69" s="125">
        <f>IF(OR($C69="",$B$2="",$D$2=0),0,IF(BK$3&lt;0,0,N(INDEX('CURVA PREVISION'!$A$1:$KZ$3000,$C69,11+3*MIN(BK$3,$D$2-1)))))</f>
        <v/>
      </c>
      <c r="BL69" s="125">
        <f>IF(OR($C69="",$B$2="",$D$2=0),0,IF(BL$3&lt;0,0,N(INDEX('CURVA PREVISION'!$A$1:$KZ$3000,$C69,11+3*MIN(BL$3,$D$2-1)))))</f>
        <v/>
      </c>
      <c r="BM69" s="125">
        <f>IF(OR($C69="",$B$2="",$D$2=0),0,IF(BM$3&lt;0,0,N(INDEX('CURVA PREVISION'!$A$1:$KZ$3000,$C69,11+3*MIN(BM$3,$D$2-1)))))</f>
        <v/>
      </c>
      <c r="BN69" s="125">
        <f>IF(OR($C69="",$B$2="",$D$2=0),0,IF(BN$3&lt;0,0,N(INDEX('CURVA PREVISION'!$A$1:$KZ$3000,$C69,11+3*MIN(BN$3,$D$2-1)))))</f>
        <v/>
      </c>
      <c r="BO69" s="125">
        <f>IF(OR($C69="",$B$2="",$D$2=0),0,IF(BO$3&lt;0,0,N(INDEX('CURVA PREVISION'!$A$1:$KZ$3000,$C69,11+3*MIN(BO$3,$D$2-1)))))</f>
        <v/>
      </c>
      <c r="BP69" s="125">
        <f>IF(OR($C69="",$B$2="",$D$2=0),0,IF(BP$3&lt;0,0,N(INDEX('CURVA PREVISION'!$A$1:$KZ$3000,$C69,11+3*MIN(BP$3,$D$2-1)))))</f>
        <v/>
      </c>
      <c r="BQ69" s="125">
        <f>IF(OR($C69="",$B$2="",$D$2=0),0,IF(BQ$3&lt;0,0,N(INDEX('CURVA PREVISION'!$A$1:$KZ$3000,$C69,11+3*MIN(BQ$3,$D$2-1)))))</f>
        <v/>
      </c>
      <c r="BR69" s="125">
        <f>IF(OR($C69="",$B$2="",$D$2=0),0,IF(BR$3&lt;0,0,N(INDEX('CURVA PREVISION'!$A$1:$KZ$3000,$C69,11+3*MIN(BR$3,$D$2-1)))))</f>
        <v/>
      </c>
      <c r="BS69" s="125">
        <f>IF(OR($C69="",$B$2="",$D$2=0),0,IF(BS$3&lt;0,0,N(INDEX('CURVA PREVISION'!$A$1:$KZ$3000,$C69,11+3*MIN(BS$3,$D$2-1)))))</f>
        <v/>
      </c>
      <c r="BT69" s="125">
        <f>IF(OR($C69="",$B$2="",$D$2=0),0,IF(BT$3&lt;0,0,N(INDEX('CURVA PREVISION'!$A$1:$KZ$3000,$C69,11+3*MIN(BT$3,$D$2-1)))))</f>
        <v/>
      </c>
      <c r="BU69" s="125">
        <f>IF(OR($C69="",$B$2="",$D$2=0),0,IF(BU$3&lt;0,0,N(INDEX('CURVA PREVISION'!$A$1:$KZ$3000,$C69,11+3*MIN(BU$3,$D$2-1)))))</f>
        <v/>
      </c>
      <c r="BV69" s="125">
        <f>IF(OR($C69="",$B$2="",$D$2=0),0,IF(BV$3&lt;0,0,N(INDEX('CURVA PREVISION'!$A$1:$KZ$3000,$C69,11+3*MIN(BV$3,$D$2-1)))))</f>
        <v/>
      </c>
      <c r="BW69" s="125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5">
        <f>IF(OR($C70="",$B$2="",$D$2=0),0,IF(D$3&lt;0,0,N(INDEX('CURVA PREVISION'!$A$1:$KZ$3000,$C70,11+3*MIN(D$3,$D$2-1)))))</f>
        <v/>
      </c>
      <c r="E70" s="125">
        <f>IF(OR($C70="",$B$2="",$D$2=0),0,IF(E$3&lt;0,0,N(INDEX('CURVA PREVISION'!$A$1:$KZ$3000,$C70,11+3*MIN(E$3,$D$2-1)))))</f>
        <v/>
      </c>
      <c r="F70" s="125">
        <f>IF(OR($C70="",$B$2="",$D$2=0),0,IF(F$3&lt;0,0,N(INDEX('CURVA PREVISION'!$A$1:$KZ$3000,$C70,11+3*MIN(F$3,$D$2-1)))))</f>
        <v/>
      </c>
      <c r="G70" s="125">
        <f>IF(OR($C70="",$B$2="",$D$2=0),0,IF(G$3&lt;0,0,N(INDEX('CURVA PREVISION'!$A$1:$KZ$3000,$C70,11+3*MIN(G$3,$D$2-1)))))</f>
        <v/>
      </c>
      <c r="H70" s="125">
        <f>IF(OR($C70="",$B$2="",$D$2=0),0,IF(H$3&lt;0,0,N(INDEX('CURVA PREVISION'!$A$1:$KZ$3000,$C70,11+3*MIN(H$3,$D$2-1)))))</f>
        <v/>
      </c>
      <c r="I70" s="125">
        <f>IF(OR($C70="",$B$2="",$D$2=0),0,IF(I$3&lt;0,0,N(INDEX('CURVA PREVISION'!$A$1:$KZ$3000,$C70,11+3*MIN(I$3,$D$2-1)))))</f>
        <v/>
      </c>
      <c r="J70" s="125">
        <f>IF(OR($C70="",$B$2="",$D$2=0),0,IF(J$3&lt;0,0,N(INDEX('CURVA PREVISION'!$A$1:$KZ$3000,$C70,11+3*MIN(J$3,$D$2-1)))))</f>
        <v/>
      </c>
      <c r="K70" s="125">
        <f>IF(OR($C70="",$B$2="",$D$2=0),0,IF(K$3&lt;0,0,N(INDEX('CURVA PREVISION'!$A$1:$KZ$3000,$C70,11+3*MIN(K$3,$D$2-1)))))</f>
        <v/>
      </c>
      <c r="L70" s="125">
        <f>IF(OR($C70="",$B$2="",$D$2=0),0,IF(L$3&lt;0,0,N(INDEX('CURVA PREVISION'!$A$1:$KZ$3000,$C70,11+3*MIN(L$3,$D$2-1)))))</f>
        <v/>
      </c>
      <c r="M70" s="125">
        <f>IF(OR($C70="",$B$2="",$D$2=0),0,IF(M$3&lt;0,0,N(INDEX('CURVA PREVISION'!$A$1:$KZ$3000,$C70,11+3*MIN(M$3,$D$2-1)))))</f>
        <v/>
      </c>
      <c r="N70" s="125">
        <f>IF(OR($C70="",$B$2="",$D$2=0),0,IF(N$3&lt;0,0,N(INDEX('CURVA PREVISION'!$A$1:$KZ$3000,$C70,11+3*MIN(N$3,$D$2-1)))))</f>
        <v/>
      </c>
      <c r="O70" s="125">
        <f>IF(OR($C70="",$B$2="",$D$2=0),0,IF(O$3&lt;0,0,N(INDEX('CURVA PREVISION'!$A$1:$KZ$3000,$C70,11+3*MIN(O$3,$D$2-1)))))</f>
        <v/>
      </c>
      <c r="P70" s="125">
        <f>IF(OR($C70="",$B$2="",$D$2=0),0,IF(P$3&lt;0,0,N(INDEX('CURVA PREVISION'!$A$1:$KZ$3000,$C70,11+3*MIN(P$3,$D$2-1)))))</f>
        <v/>
      </c>
      <c r="Q70" s="125">
        <f>IF(OR($C70="",$B$2="",$D$2=0),0,IF(Q$3&lt;0,0,N(INDEX('CURVA PREVISION'!$A$1:$KZ$3000,$C70,11+3*MIN(Q$3,$D$2-1)))))</f>
        <v/>
      </c>
      <c r="R70" s="125">
        <f>IF(OR($C70="",$B$2="",$D$2=0),0,IF(R$3&lt;0,0,N(INDEX('CURVA PREVISION'!$A$1:$KZ$3000,$C70,11+3*MIN(R$3,$D$2-1)))))</f>
        <v/>
      </c>
      <c r="S70" s="125">
        <f>IF(OR($C70="",$B$2="",$D$2=0),0,IF(S$3&lt;0,0,N(INDEX('CURVA PREVISION'!$A$1:$KZ$3000,$C70,11+3*MIN(S$3,$D$2-1)))))</f>
        <v/>
      </c>
      <c r="T70" s="125">
        <f>IF(OR($C70="",$B$2="",$D$2=0),0,IF(T$3&lt;0,0,N(INDEX('CURVA PREVISION'!$A$1:$KZ$3000,$C70,11+3*MIN(T$3,$D$2-1)))))</f>
        <v/>
      </c>
      <c r="U70" s="125">
        <f>IF(OR($C70="",$B$2="",$D$2=0),0,IF(U$3&lt;0,0,N(INDEX('CURVA PREVISION'!$A$1:$KZ$3000,$C70,11+3*MIN(U$3,$D$2-1)))))</f>
        <v/>
      </c>
      <c r="V70" s="125">
        <f>IF(OR($C70="",$B$2="",$D$2=0),0,IF(V$3&lt;0,0,N(INDEX('CURVA PREVISION'!$A$1:$KZ$3000,$C70,11+3*MIN(V$3,$D$2-1)))))</f>
        <v/>
      </c>
      <c r="W70" s="125">
        <f>IF(OR($C70="",$B$2="",$D$2=0),0,IF(W$3&lt;0,0,N(INDEX('CURVA PREVISION'!$A$1:$KZ$3000,$C70,11+3*MIN(W$3,$D$2-1)))))</f>
        <v/>
      </c>
      <c r="X70" s="125">
        <f>IF(OR($C70="",$B$2="",$D$2=0),0,IF(X$3&lt;0,0,N(INDEX('CURVA PREVISION'!$A$1:$KZ$3000,$C70,11+3*MIN(X$3,$D$2-1)))))</f>
        <v/>
      </c>
      <c r="Y70" s="125">
        <f>IF(OR($C70="",$B$2="",$D$2=0),0,IF(Y$3&lt;0,0,N(INDEX('CURVA PREVISION'!$A$1:$KZ$3000,$C70,11+3*MIN(Y$3,$D$2-1)))))</f>
        <v/>
      </c>
      <c r="Z70" s="125">
        <f>IF(OR($C70="",$B$2="",$D$2=0),0,IF(Z$3&lt;0,0,N(INDEX('CURVA PREVISION'!$A$1:$KZ$3000,$C70,11+3*MIN(Z$3,$D$2-1)))))</f>
        <v/>
      </c>
      <c r="AA70" s="125">
        <f>IF(OR($C70="",$B$2="",$D$2=0),0,IF(AA$3&lt;0,0,N(INDEX('CURVA PREVISION'!$A$1:$KZ$3000,$C70,11+3*MIN(AA$3,$D$2-1)))))</f>
        <v/>
      </c>
      <c r="AB70" s="125">
        <f>IF(OR($C70="",$B$2="",$D$2=0),0,IF(AB$3&lt;0,0,N(INDEX('CURVA PREVISION'!$A$1:$KZ$3000,$C70,11+3*MIN(AB$3,$D$2-1)))))</f>
        <v/>
      </c>
      <c r="AC70" s="125">
        <f>IF(OR($C70="",$B$2="",$D$2=0),0,IF(AC$3&lt;0,0,N(INDEX('CURVA PREVISION'!$A$1:$KZ$3000,$C70,11+3*MIN(AC$3,$D$2-1)))))</f>
        <v/>
      </c>
      <c r="AD70" s="125">
        <f>IF(OR($C70="",$B$2="",$D$2=0),0,IF(AD$3&lt;0,0,N(INDEX('CURVA PREVISION'!$A$1:$KZ$3000,$C70,11+3*MIN(AD$3,$D$2-1)))))</f>
        <v/>
      </c>
      <c r="AE70" s="125">
        <f>IF(OR($C70="",$B$2="",$D$2=0),0,IF(AE$3&lt;0,0,N(INDEX('CURVA PREVISION'!$A$1:$KZ$3000,$C70,11+3*MIN(AE$3,$D$2-1)))))</f>
        <v/>
      </c>
      <c r="AF70" s="125">
        <f>IF(OR($C70="",$B$2="",$D$2=0),0,IF(AF$3&lt;0,0,N(INDEX('CURVA PREVISION'!$A$1:$KZ$3000,$C70,11+3*MIN(AF$3,$D$2-1)))))</f>
        <v/>
      </c>
      <c r="AG70" s="125">
        <f>IF(OR($C70="",$B$2="",$D$2=0),0,IF(AG$3&lt;0,0,N(INDEX('CURVA PREVISION'!$A$1:$KZ$3000,$C70,11+3*MIN(AG$3,$D$2-1)))))</f>
        <v/>
      </c>
      <c r="AH70" s="125">
        <f>IF(OR($C70="",$B$2="",$D$2=0),0,IF(AH$3&lt;0,0,N(INDEX('CURVA PREVISION'!$A$1:$KZ$3000,$C70,11+3*MIN(AH$3,$D$2-1)))))</f>
        <v/>
      </c>
      <c r="AI70" s="125">
        <f>IF(OR($C70="",$B$2="",$D$2=0),0,IF(AI$3&lt;0,0,N(INDEX('CURVA PREVISION'!$A$1:$KZ$3000,$C70,11+3*MIN(AI$3,$D$2-1)))))</f>
        <v/>
      </c>
      <c r="AJ70" s="125">
        <f>IF(OR($C70="",$B$2="",$D$2=0),0,IF(AJ$3&lt;0,0,N(INDEX('CURVA PREVISION'!$A$1:$KZ$3000,$C70,11+3*MIN(AJ$3,$D$2-1)))))</f>
        <v/>
      </c>
      <c r="AK70" s="125">
        <f>IF(OR($C70="",$B$2="",$D$2=0),0,IF(AK$3&lt;0,0,N(INDEX('CURVA PREVISION'!$A$1:$KZ$3000,$C70,11+3*MIN(AK$3,$D$2-1)))))</f>
        <v/>
      </c>
      <c r="AL70" s="125">
        <f>IF(OR($C70="",$B$2="",$D$2=0),0,IF(AL$3&lt;0,0,N(INDEX('CURVA PREVISION'!$A$1:$KZ$3000,$C70,11+3*MIN(AL$3,$D$2-1)))))</f>
        <v/>
      </c>
      <c r="AM70" s="125">
        <f>IF(OR($C70="",$B$2="",$D$2=0),0,IF(AM$3&lt;0,0,N(INDEX('CURVA PREVISION'!$A$1:$KZ$3000,$C70,11+3*MIN(AM$3,$D$2-1)))))</f>
        <v/>
      </c>
      <c r="AN70" s="125">
        <f>IF(OR($C70="",$B$2="",$D$2=0),0,IF(AN$3&lt;0,0,N(INDEX('CURVA PREVISION'!$A$1:$KZ$3000,$C70,11+3*MIN(AN$3,$D$2-1)))))</f>
        <v/>
      </c>
      <c r="AO70" s="125">
        <f>IF(OR($C70="",$B$2="",$D$2=0),0,IF(AO$3&lt;0,0,N(INDEX('CURVA PREVISION'!$A$1:$KZ$3000,$C70,11+3*MIN(AO$3,$D$2-1)))))</f>
        <v/>
      </c>
      <c r="AP70" s="125">
        <f>IF(OR($C70="",$B$2="",$D$2=0),0,IF(AP$3&lt;0,0,N(INDEX('CURVA PREVISION'!$A$1:$KZ$3000,$C70,11+3*MIN(AP$3,$D$2-1)))))</f>
        <v/>
      </c>
      <c r="AQ70" s="125">
        <f>IF(OR($C70="",$B$2="",$D$2=0),0,IF(AQ$3&lt;0,0,N(INDEX('CURVA PREVISION'!$A$1:$KZ$3000,$C70,11+3*MIN(AQ$3,$D$2-1)))))</f>
        <v/>
      </c>
      <c r="AR70" s="125">
        <f>IF(OR($C70="",$B$2="",$D$2=0),0,IF(AR$3&lt;0,0,N(INDEX('CURVA PREVISION'!$A$1:$KZ$3000,$C70,11+3*MIN(AR$3,$D$2-1)))))</f>
        <v/>
      </c>
      <c r="AS70" s="125">
        <f>IF(OR($C70="",$B$2="",$D$2=0),0,IF(AS$3&lt;0,0,N(INDEX('CURVA PREVISION'!$A$1:$KZ$3000,$C70,11+3*MIN(AS$3,$D$2-1)))))</f>
        <v/>
      </c>
      <c r="AT70" s="125">
        <f>IF(OR($C70="",$B$2="",$D$2=0),0,IF(AT$3&lt;0,0,N(INDEX('CURVA PREVISION'!$A$1:$KZ$3000,$C70,11+3*MIN(AT$3,$D$2-1)))))</f>
        <v/>
      </c>
      <c r="AU70" s="125">
        <f>IF(OR($C70="",$B$2="",$D$2=0),0,IF(AU$3&lt;0,0,N(INDEX('CURVA PREVISION'!$A$1:$KZ$3000,$C70,11+3*MIN(AU$3,$D$2-1)))))</f>
        <v/>
      </c>
      <c r="AV70" s="125">
        <f>IF(OR($C70="",$B$2="",$D$2=0),0,IF(AV$3&lt;0,0,N(INDEX('CURVA PREVISION'!$A$1:$KZ$3000,$C70,11+3*MIN(AV$3,$D$2-1)))))</f>
        <v/>
      </c>
      <c r="AW70" s="125">
        <f>IF(OR($C70="",$B$2="",$D$2=0),0,IF(AW$3&lt;0,0,N(INDEX('CURVA PREVISION'!$A$1:$KZ$3000,$C70,11+3*MIN(AW$3,$D$2-1)))))</f>
        <v/>
      </c>
      <c r="AX70" s="125">
        <f>IF(OR($C70="",$B$2="",$D$2=0),0,IF(AX$3&lt;0,0,N(INDEX('CURVA PREVISION'!$A$1:$KZ$3000,$C70,11+3*MIN(AX$3,$D$2-1)))))</f>
        <v/>
      </c>
      <c r="AY70" s="125">
        <f>IF(OR($C70="",$B$2="",$D$2=0),0,IF(AY$3&lt;0,0,N(INDEX('CURVA PREVISION'!$A$1:$KZ$3000,$C70,11+3*MIN(AY$3,$D$2-1)))))</f>
        <v/>
      </c>
      <c r="AZ70" s="125">
        <f>IF(OR($C70="",$B$2="",$D$2=0),0,IF(AZ$3&lt;0,0,N(INDEX('CURVA PREVISION'!$A$1:$KZ$3000,$C70,11+3*MIN(AZ$3,$D$2-1)))))</f>
        <v/>
      </c>
      <c r="BA70" s="125">
        <f>IF(OR($C70="",$B$2="",$D$2=0),0,IF(BA$3&lt;0,0,N(INDEX('CURVA PREVISION'!$A$1:$KZ$3000,$C70,11+3*MIN(BA$3,$D$2-1)))))</f>
        <v/>
      </c>
      <c r="BB70" s="125">
        <f>IF(OR($C70="",$B$2="",$D$2=0),0,IF(BB$3&lt;0,0,N(INDEX('CURVA PREVISION'!$A$1:$KZ$3000,$C70,11+3*MIN(BB$3,$D$2-1)))))</f>
        <v/>
      </c>
      <c r="BC70" s="125">
        <f>IF(OR($C70="",$B$2="",$D$2=0),0,IF(BC$3&lt;0,0,N(INDEX('CURVA PREVISION'!$A$1:$KZ$3000,$C70,11+3*MIN(BC$3,$D$2-1)))))</f>
        <v/>
      </c>
      <c r="BD70" s="125">
        <f>IF(OR($C70="",$B$2="",$D$2=0),0,IF(BD$3&lt;0,0,N(INDEX('CURVA PREVISION'!$A$1:$KZ$3000,$C70,11+3*MIN(BD$3,$D$2-1)))))</f>
        <v/>
      </c>
      <c r="BE70" s="125">
        <f>IF(OR($C70="",$B$2="",$D$2=0),0,IF(BE$3&lt;0,0,N(INDEX('CURVA PREVISION'!$A$1:$KZ$3000,$C70,11+3*MIN(BE$3,$D$2-1)))))</f>
        <v/>
      </c>
      <c r="BF70" s="125">
        <f>IF(OR($C70="",$B$2="",$D$2=0),0,IF(BF$3&lt;0,0,N(INDEX('CURVA PREVISION'!$A$1:$KZ$3000,$C70,11+3*MIN(BF$3,$D$2-1)))))</f>
        <v/>
      </c>
      <c r="BG70" s="125">
        <f>IF(OR($C70="",$B$2="",$D$2=0),0,IF(BG$3&lt;0,0,N(INDEX('CURVA PREVISION'!$A$1:$KZ$3000,$C70,11+3*MIN(BG$3,$D$2-1)))))</f>
        <v/>
      </c>
      <c r="BH70" s="125">
        <f>IF(OR($C70="",$B$2="",$D$2=0),0,IF(BH$3&lt;0,0,N(INDEX('CURVA PREVISION'!$A$1:$KZ$3000,$C70,11+3*MIN(BH$3,$D$2-1)))))</f>
        <v/>
      </c>
      <c r="BI70" s="125">
        <f>IF(OR($C70="",$B$2="",$D$2=0),0,IF(BI$3&lt;0,0,N(INDEX('CURVA PREVISION'!$A$1:$KZ$3000,$C70,11+3*MIN(BI$3,$D$2-1)))))</f>
        <v/>
      </c>
      <c r="BJ70" s="125">
        <f>IF(OR($C70="",$B$2="",$D$2=0),0,IF(BJ$3&lt;0,0,N(INDEX('CURVA PREVISION'!$A$1:$KZ$3000,$C70,11+3*MIN(BJ$3,$D$2-1)))))</f>
        <v/>
      </c>
      <c r="BK70" s="125">
        <f>IF(OR($C70="",$B$2="",$D$2=0),0,IF(BK$3&lt;0,0,N(INDEX('CURVA PREVISION'!$A$1:$KZ$3000,$C70,11+3*MIN(BK$3,$D$2-1)))))</f>
        <v/>
      </c>
      <c r="BL70" s="125">
        <f>IF(OR($C70="",$B$2="",$D$2=0),0,IF(BL$3&lt;0,0,N(INDEX('CURVA PREVISION'!$A$1:$KZ$3000,$C70,11+3*MIN(BL$3,$D$2-1)))))</f>
        <v/>
      </c>
      <c r="BM70" s="125">
        <f>IF(OR($C70="",$B$2="",$D$2=0),0,IF(BM$3&lt;0,0,N(INDEX('CURVA PREVISION'!$A$1:$KZ$3000,$C70,11+3*MIN(BM$3,$D$2-1)))))</f>
        <v/>
      </c>
      <c r="BN70" s="125">
        <f>IF(OR($C70="",$B$2="",$D$2=0),0,IF(BN$3&lt;0,0,N(INDEX('CURVA PREVISION'!$A$1:$KZ$3000,$C70,11+3*MIN(BN$3,$D$2-1)))))</f>
        <v/>
      </c>
      <c r="BO70" s="125">
        <f>IF(OR($C70="",$B$2="",$D$2=0),0,IF(BO$3&lt;0,0,N(INDEX('CURVA PREVISION'!$A$1:$KZ$3000,$C70,11+3*MIN(BO$3,$D$2-1)))))</f>
        <v/>
      </c>
      <c r="BP70" s="125">
        <f>IF(OR($C70="",$B$2="",$D$2=0),0,IF(BP$3&lt;0,0,N(INDEX('CURVA PREVISION'!$A$1:$KZ$3000,$C70,11+3*MIN(BP$3,$D$2-1)))))</f>
        <v/>
      </c>
      <c r="BQ70" s="125">
        <f>IF(OR($C70="",$B$2="",$D$2=0),0,IF(BQ$3&lt;0,0,N(INDEX('CURVA PREVISION'!$A$1:$KZ$3000,$C70,11+3*MIN(BQ$3,$D$2-1)))))</f>
        <v/>
      </c>
      <c r="BR70" s="125">
        <f>IF(OR($C70="",$B$2="",$D$2=0),0,IF(BR$3&lt;0,0,N(INDEX('CURVA PREVISION'!$A$1:$KZ$3000,$C70,11+3*MIN(BR$3,$D$2-1)))))</f>
        <v/>
      </c>
      <c r="BS70" s="125">
        <f>IF(OR($C70="",$B$2="",$D$2=0),0,IF(BS$3&lt;0,0,N(INDEX('CURVA PREVISION'!$A$1:$KZ$3000,$C70,11+3*MIN(BS$3,$D$2-1)))))</f>
        <v/>
      </c>
      <c r="BT70" s="125">
        <f>IF(OR($C70="",$B$2="",$D$2=0),0,IF(BT$3&lt;0,0,N(INDEX('CURVA PREVISION'!$A$1:$KZ$3000,$C70,11+3*MIN(BT$3,$D$2-1)))))</f>
        <v/>
      </c>
      <c r="BU70" s="125">
        <f>IF(OR($C70="",$B$2="",$D$2=0),0,IF(BU$3&lt;0,0,N(INDEX('CURVA PREVISION'!$A$1:$KZ$3000,$C70,11+3*MIN(BU$3,$D$2-1)))))</f>
        <v/>
      </c>
      <c r="BV70" s="125">
        <f>IF(OR($C70="",$B$2="",$D$2=0),0,IF(BV$3&lt;0,0,N(INDEX('CURVA PREVISION'!$A$1:$KZ$3000,$C70,11+3*MIN(BV$3,$D$2-1)))))</f>
        <v/>
      </c>
      <c r="BW70" s="125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5">
        <f>IF(OR($C71="",$B$2="",$D$2=0),0,IF(D$3&lt;0,0,N(INDEX('CURVA PREVISION'!$A$1:$KZ$3000,$C71,11+3*MIN(D$3,$D$2-1)))))</f>
        <v/>
      </c>
      <c r="E71" s="125">
        <f>IF(OR($C71="",$B$2="",$D$2=0),0,IF(E$3&lt;0,0,N(INDEX('CURVA PREVISION'!$A$1:$KZ$3000,$C71,11+3*MIN(E$3,$D$2-1)))))</f>
        <v/>
      </c>
      <c r="F71" s="125">
        <f>IF(OR($C71="",$B$2="",$D$2=0),0,IF(F$3&lt;0,0,N(INDEX('CURVA PREVISION'!$A$1:$KZ$3000,$C71,11+3*MIN(F$3,$D$2-1)))))</f>
        <v/>
      </c>
      <c r="G71" s="125">
        <f>IF(OR($C71="",$B$2="",$D$2=0),0,IF(G$3&lt;0,0,N(INDEX('CURVA PREVISION'!$A$1:$KZ$3000,$C71,11+3*MIN(G$3,$D$2-1)))))</f>
        <v/>
      </c>
      <c r="H71" s="125">
        <f>IF(OR($C71="",$B$2="",$D$2=0),0,IF(H$3&lt;0,0,N(INDEX('CURVA PREVISION'!$A$1:$KZ$3000,$C71,11+3*MIN(H$3,$D$2-1)))))</f>
        <v/>
      </c>
      <c r="I71" s="125">
        <f>IF(OR($C71="",$B$2="",$D$2=0),0,IF(I$3&lt;0,0,N(INDEX('CURVA PREVISION'!$A$1:$KZ$3000,$C71,11+3*MIN(I$3,$D$2-1)))))</f>
        <v/>
      </c>
      <c r="J71" s="125">
        <f>IF(OR($C71="",$B$2="",$D$2=0),0,IF(J$3&lt;0,0,N(INDEX('CURVA PREVISION'!$A$1:$KZ$3000,$C71,11+3*MIN(J$3,$D$2-1)))))</f>
        <v/>
      </c>
      <c r="K71" s="125">
        <f>IF(OR($C71="",$B$2="",$D$2=0),0,IF(K$3&lt;0,0,N(INDEX('CURVA PREVISION'!$A$1:$KZ$3000,$C71,11+3*MIN(K$3,$D$2-1)))))</f>
        <v/>
      </c>
      <c r="L71" s="125">
        <f>IF(OR($C71="",$B$2="",$D$2=0),0,IF(L$3&lt;0,0,N(INDEX('CURVA PREVISION'!$A$1:$KZ$3000,$C71,11+3*MIN(L$3,$D$2-1)))))</f>
        <v/>
      </c>
      <c r="M71" s="125">
        <f>IF(OR($C71="",$B$2="",$D$2=0),0,IF(M$3&lt;0,0,N(INDEX('CURVA PREVISION'!$A$1:$KZ$3000,$C71,11+3*MIN(M$3,$D$2-1)))))</f>
        <v/>
      </c>
      <c r="N71" s="125">
        <f>IF(OR($C71="",$B$2="",$D$2=0),0,IF(N$3&lt;0,0,N(INDEX('CURVA PREVISION'!$A$1:$KZ$3000,$C71,11+3*MIN(N$3,$D$2-1)))))</f>
        <v/>
      </c>
      <c r="O71" s="125">
        <f>IF(OR($C71="",$B$2="",$D$2=0),0,IF(O$3&lt;0,0,N(INDEX('CURVA PREVISION'!$A$1:$KZ$3000,$C71,11+3*MIN(O$3,$D$2-1)))))</f>
        <v/>
      </c>
      <c r="P71" s="125">
        <f>IF(OR($C71="",$B$2="",$D$2=0),0,IF(P$3&lt;0,0,N(INDEX('CURVA PREVISION'!$A$1:$KZ$3000,$C71,11+3*MIN(P$3,$D$2-1)))))</f>
        <v/>
      </c>
      <c r="Q71" s="125">
        <f>IF(OR($C71="",$B$2="",$D$2=0),0,IF(Q$3&lt;0,0,N(INDEX('CURVA PREVISION'!$A$1:$KZ$3000,$C71,11+3*MIN(Q$3,$D$2-1)))))</f>
        <v/>
      </c>
      <c r="R71" s="125">
        <f>IF(OR($C71="",$B$2="",$D$2=0),0,IF(R$3&lt;0,0,N(INDEX('CURVA PREVISION'!$A$1:$KZ$3000,$C71,11+3*MIN(R$3,$D$2-1)))))</f>
        <v/>
      </c>
      <c r="S71" s="125">
        <f>IF(OR($C71="",$B$2="",$D$2=0),0,IF(S$3&lt;0,0,N(INDEX('CURVA PREVISION'!$A$1:$KZ$3000,$C71,11+3*MIN(S$3,$D$2-1)))))</f>
        <v/>
      </c>
      <c r="T71" s="125">
        <f>IF(OR($C71="",$B$2="",$D$2=0),0,IF(T$3&lt;0,0,N(INDEX('CURVA PREVISION'!$A$1:$KZ$3000,$C71,11+3*MIN(T$3,$D$2-1)))))</f>
        <v/>
      </c>
      <c r="U71" s="125">
        <f>IF(OR($C71="",$B$2="",$D$2=0),0,IF(U$3&lt;0,0,N(INDEX('CURVA PREVISION'!$A$1:$KZ$3000,$C71,11+3*MIN(U$3,$D$2-1)))))</f>
        <v/>
      </c>
      <c r="V71" s="125">
        <f>IF(OR($C71="",$B$2="",$D$2=0),0,IF(V$3&lt;0,0,N(INDEX('CURVA PREVISION'!$A$1:$KZ$3000,$C71,11+3*MIN(V$3,$D$2-1)))))</f>
        <v/>
      </c>
      <c r="W71" s="125">
        <f>IF(OR($C71="",$B$2="",$D$2=0),0,IF(W$3&lt;0,0,N(INDEX('CURVA PREVISION'!$A$1:$KZ$3000,$C71,11+3*MIN(W$3,$D$2-1)))))</f>
        <v/>
      </c>
      <c r="X71" s="125">
        <f>IF(OR($C71="",$B$2="",$D$2=0),0,IF(X$3&lt;0,0,N(INDEX('CURVA PREVISION'!$A$1:$KZ$3000,$C71,11+3*MIN(X$3,$D$2-1)))))</f>
        <v/>
      </c>
      <c r="Y71" s="125">
        <f>IF(OR($C71="",$B$2="",$D$2=0),0,IF(Y$3&lt;0,0,N(INDEX('CURVA PREVISION'!$A$1:$KZ$3000,$C71,11+3*MIN(Y$3,$D$2-1)))))</f>
        <v/>
      </c>
      <c r="Z71" s="125">
        <f>IF(OR($C71="",$B$2="",$D$2=0),0,IF(Z$3&lt;0,0,N(INDEX('CURVA PREVISION'!$A$1:$KZ$3000,$C71,11+3*MIN(Z$3,$D$2-1)))))</f>
        <v/>
      </c>
      <c r="AA71" s="125">
        <f>IF(OR($C71="",$B$2="",$D$2=0),0,IF(AA$3&lt;0,0,N(INDEX('CURVA PREVISION'!$A$1:$KZ$3000,$C71,11+3*MIN(AA$3,$D$2-1)))))</f>
        <v/>
      </c>
      <c r="AB71" s="125">
        <f>IF(OR($C71="",$B$2="",$D$2=0),0,IF(AB$3&lt;0,0,N(INDEX('CURVA PREVISION'!$A$1:$KZ$3000,$C71,11+3*MIN(AB$3,$D$2-1)))))</f>
        <v/>
      </c>
      <c r="AC71" s="125">
        <f>IF(OR($C71="",$B$2="",$D$2=0),0,IF(AC$3&lt;0,0,N(INDEX('CURVA PREVISION'!$A$1:$KZ$3000,$C71,11+3*MIN(AC$3,$D$2-1)))))</f>
        <v/>
      </c>
      <c r="AD71" s="125">
        <f>IF(OR($C71="",$B$2="",$D$2=0),0,IF(AD$3&lt;0,0,N(INDEX('CURVA PREVISION'!$A$1:$KZ$3000,$C71,11+3*MIN(AD$3,$D$2-1)))))</f>
        <v/>
      </c>
      <c r="AE71" s="125">
        <f>IF(OR($C71="",$B$2="",$D$2=0),0,IF(AE$3&lt;0,0,N(INDEX('CURVA PREVISION'!$A$1:$KZ$3000,$C71,11+3*MIN(AE$3,$D$2-1)))))</f>
        <v/>
      </c>
      <c r="AF71" s="125">
        <f>IF(OR($C71="",$B$2="",$D$2=0),0,IF(AF$3&lt;0,0,N(INDEX('CURVA PREVISION'!$A$1:$KZ$3000,$C71,11+3*MIN(AF$3,$D$2-1)))))</f>
        <v/>
      </c>
      <c r="AG71" s="125">
        <f>IF(OR($C71="",$B$2="",$D$2=0),0,IF(AG$3&lt;0,0,N(INDEX('CURVA PREVISION'!$A$1:$KZ$3000,$C71,11+3*MIN(AG$3,$D$2-1)))))</f>
        <v/>
      </c>
      <c r="AH71" s="125">
        <f>IF(OR($C71="",$B$2="",$D$2=0),0,IF(AH$3&lt;0,0,N(INDEX('CURVA PREVISION'!$A$1:$KZ$3000,$C71,11+3*MIN(AH$3,$D$2-1)))))</f>
        <v/>
      </c>
      <c r="AI71" s="125">
        <f>IF(OR($C71="",$B$2="",$D$2=0),0,IF(AI$3&lt;0,0,N(INDEX('CURVA PREVISION'!$A$1:$KZ$3000,$C71,11+3*MIN(AI$3,$D$2-1)))))</f>
        <v/>
      </c>
      <c r="AJ71" s="125">
        <f>IF(OR($C71="",$B$2="",$D$2=0),0,IF(AJ$3&lt;0,0,N(INDEX('CURVA PREVISION'!$A$1:$KZ$3000,$C71,11+3*MIN(AJ$3,$D$2-1)))))</f>
        <v/>
      </c>
      <c r="AK71" s="125">
        <f>IF(OR($C71="",$B$2="",$D$2=0),0,IF(AK$3&lt;0,0,N(INDEX('CURVA PREVISION'!$A$1:$KZ$3000,$C71,11+3*MIN(AK$3,$D$2-1)))))</f>
        <v/>
      </c>
      <c r="AL71" s="125">
        <f>IF(OR($C71="",$B$2="",$D$2=0),0,IF(AL$3&lt;0,0,N(INDEX('CURVA PREVISION'!$A$1:$KZ$3000,$C71,11+3*MIN(AL$3,$D$2-1)))))</f>
        <v/>
      </c>
      <c r="AM71" s="125">
        <f>IF(OR($C71="",$B$2="",$D$2=0),0,IF(AM$3&lt;0,0,N(INDEX('CURVA PREVISION'!$A$1:$KZ$3000,$C71,11+3*MIN(AM$3,$D$2-1)))))</f>
        <v/>
      </c>
      <c r="AN71" s="125">
        <f>IF(OR($C71="",$B$2="",$D$2=0),0,IF(AN$3&lt;0,0,N(INDEX('CURVA PREVISION'!$A$1:$KZ$3000,$C71,11+3*MIN(AN$3,$D$2-1)))))</f>
        <v/>
      </c>
      <c r="AO71" s="125">
        <f>IF(OR($C71="",$B$2="",$D$2=0),0,IF(AO$3&lt;0,0,N(INDEX('CURVA PREVISION'!$A$1:$KZ$3000,$C71,11+3*MIN(AO$3,$D$2-1)))))</f>
        <v/>
      </c>
      <c r="AP71" s="125">
        <f>IF(OR($C71="",$B$2="",$D$2=0),0,IF(AP$3&lt;0,0,N(INDEX('CURVA PREVISION'!$A$1:$KZ$3000,$C71,11+3*MIN(AP$3,$D$2-1)))))</f>
        <v/>
      </c>
      <c r="AQ71" s="125">
        <f>IF(OR($C71="",$B$2="",$D$2=0),0,IF(AQ$3&lt;0,0,N(INDEX('CURVA PREVISION'!$A$1:$KZ$3000,$C71,11+3*MIN(AQ$3,$D$2-1)))))</f>
        <v/>
      </c>
      <c r="AR71" s="125">
        <f>IF(OR($C71="",$B$2="",$D$2=0),0,IF(AR$3&lt;0,0,N(INDEX('CURVA PREVISION'!$A$1:$KZ$3000,$C71,11+3*MIN(AR$3,$D$2-1)))))</f>
        <v/>
      </c>
      <c r="AS71" s="125">
        <f>IF(OR($C71="",$B$2="",$D$2=0),0,IF(AS$3&lt;0,0,N(INDEX('CURVA PREVISION'!$A$1:$KZ$3000,$C71,11+3*MIN(AS$3,$D$2-1)))))</f>
        <v/>
      </c>
      <c r="AT71" s="125">
        <f>IF(OR($C71="",$B$2="",$D$2=0),0,IF(AT$3&lt;0,0,N(INDEX('CURVA PREVISION'!$A$1:$KZ$3000,$C71,11+3*MIN(AT$3,$D$2-1)))))</f>
        <v/>
      </c>
      <c r="AU71" s="125">
        <f>IF(OR($C71="",$B$2="",$D$2=0),0,IF(AU$3&lt;0,0,N(INDEX('CURVA PREVISION'!$A$1:$KZ$3000,$C71,11+3*MIN(AU$3,$D$2-1)))))</f>
        <v/>
      </c>
      <c r="AV71" s="125">
        <f>IF(OR($C71="",$B$2="",$D$2=0),0,IF(AV$3&lt;0,0,N(INDEX('CURVA PREVISION'!$A$1:$KZ$3000,$C71,11+3*MIN(AV$3,$D$2-1)))))</f>
        <v/>
      </c>
      <c r="AW71" s="125">
        <f>IF(OR($C71="",$B$2="",$D$2=0),0,IF(AW$3&lt;0,0,N(INDEX('CURVA PREVISION'!$A$1:$KZ$3000,$C71,11+3*MIN(AW$3,$D$2-1)))))</f>
        <v/>
      </c>
      <c r="AX71" s="125">
        <f>IF(OR($C71="",$B$2="",$D$2=0),0,IF(AX$3&lt;0,0,N(INDEX('CURVA PREVISION'!$A$1:$KZ$3000,$C71,11+3*MIN(AX$3,$D$2-1)))))</f>
        <v/>
      </c>
      <c r="AY71" s="125">
        <f>IF(OR($C71="",$B$2="",$D$2=0),0,IF(AY$3&lt;0,0,N(INDEX('CURVA PREVISION'!$A$1:$KZ$3000,$C71,11+3*MIN(AY$3,$D$2-1)))))</f>
        <v/>
      </c>
      <c r="AZ71" s="125">
        <f>IF(OR($C71="",$B$2="",$D$2=0),0,IF(AZ$3&lt;0,0,N(INDEX('CURVA PREVISION'!$A$1:$KZ$3000,$C71,11+3*MIN(AZ$3,$D$2-1)))))</f>
        <v/>
      </c>
      <c r="BA71" s="125">
        <f>IF(OR($C71="",$B$2="",$D$2=0),0,IF(BA$3&lt;0,0,N(INDEX('CURVA PREVISION'!$A$1:$KZ$3000,$C71,11+3*MIN(BA$3,$D$2-1)))))</f>
        <v/>
      </c>
      <c r="BB71" s="125">
        <f>IF(OR($C71="",$B$2="",$D$2=0),0,IF(BB$3&lt;0,0,N(INDEX('CURVA PREVISION'!$A$1:$KZ$3000,$C71,11+3*MIN(BB$3,$D$2-1)))))</f>
        <v/>
      </c>
      <c r="BC71" s="125">
        <f>IF(OR($C71="",$B$2="",$D$2=0),0,IF(BC$3&lt;0,0,N(INDEX('CURVA PREVISION'!$A$1:$KZ$3000,$C71,11+3*MIN(BC$3,$D$2-1)))))</f>
        <v/>
      </c>
      <c r="BD71" s="125">
        <f>IF(OR($C71="",$B$2="",$D$2=0),0,IF(BD$3&lt;0,0,N(INDEX('CURVA PREVISION'!$A$1:$KZ$3000,$C71,11+3*MIN(BD$3,$D$2-1)))))</f>
        <v/>
      </c>
      <c r="BE71" s="125">
        <f>IF(OR($C71="",$B$2="",$D$2=0),0,IF(BE$3&lt;0,0,N(INDEX('CURVA PREVISION'!$A$1:$KZ$3000,$C71,11+3*MIN(BE$3,$D$2-1)))))</f>
        <v/>
      </c>
      <c r="BF71" s="125">
        <f>IF(OR($C71="",$B$2="",$D$2=0),0,IF(BF$3&lt;0,0,N(INDEX('CURVA PREVISION'!$A$1:$KZ$3000,$C71,11+3*MIN(BF$3,$D$2-1)))))</f>
        <v/>
      </c>
      <c r="BG71" s="125">
        <f>IF(OR($C71="",$B$2="",$D$2=0),0,IF(BG$3&lt;0,0,N(INDEX('CURVA PREVISION'!$A$1:$KZ$3000,$C71,11+3*MIN(BG$3,$D$2-1)))))</f>
        <v/>
      </c>
      <c r="BH71" s="125">
        <f>IF(OR($C71="",$B$2="",$D$2=0),0,IF(BH$3&lt;0,0,N(INDEX('CURVA PREVISION'!$A$1:$KZ$3000,$C71,11+3*MIN(BH$3,$D$2-1)))))</f>
        <v/>
      </c>
      <c r="BI71" s="125">
        <f>IF(OR($C71="",$B$2="",$D$2=0),0,IF(BI$3&lt;0,0,N(INDEX('CURVA PREVISION'!$A$1:$KZ$3000,$C71,11+3*MIN(BI$3,$D$2-1)))))</f>
        <v/>
      </c>
      <c r="BJ71" s="125">
        <f>IF(OR($C71="",$B$2="",$D$2=0),0,IF(BJ$3&lt;0,0,N(INDEX('CURVA PREVISION'!$A$1:$KZ$3000,$C71,11+3*MIN(BJ$3,$D$2-1)))))</f>
        <v/>
      </c>
      <c r="BK71" s="125">
        <f>IF(OR($C71="",$B$2="",$D$2=0),0,IF(BK$3&lt;0,0,N(INDEX('CURVA PREVISION'!$A$1:$KZ$3000,$C71,11+3*MIN(BK$3,$D$2-1)))))</f>
        <v/>
      </c>
      <c r="BL71" s="125">
        <f>IF(OR($C71="",$B$2="",$D$2=0),0,IF(BL$3&lt;0,0,N(INDEX('CURVA PREVISION'!$A$1:$KZ$3000,$C71,11+3*MIN(BL$3,$D$2-1)))))</f>
        <v/>
      </c>
      <c r="BM71" s="125">
        <f>IF(OR($C71="",$B$2="",$D$2=0),0,IF(BM$3&lt;0,0,N(INDEX('CURVA PREVISION'!$A$1:$KZ$3000,$C71,11+3*MIN(BM$3,$D$2-1)))))</f>
        <v/>
      </c>
      <c r="BN71" s="125">
        <f>IF(OR($C71="",$B$2="",$D$2=0),0,IF(BN$3&lt;0,0,N(INDEX('CURVA PREVISION'!$A$1:$KZ$3000,$C71,11+3*MIN(BN$3,$D$2-1)))))</f>
        <v/>
      </c>
      <c r="BO71" s="125">
        <f>IF(OR($C71="",$B$2="",$D$2=0),0,IF(BO$3&lt;0,0,N(INDEX('CURVA PREVISION'!$A$1:$KZ$3000,$C71,11+3*MIN(BO$3,$D$2-1)))))</f>
        <v/>
      </c>
      <c r="BP71" s="125">
        <f>IF(OR($C71="",$B$2="",$D$2=0),0,IF(BP$3&lt;0,0,N(INDEX('CURVA PREVISION'!$A$1:$KZ$3000,$C71,11+3*MIN(BP$3,$D$2-1)))))</f>
        <v/>
      </c>
      <c r="BQ71" s="125">
        <f>IF(OR($C71="",$B$2="",$D$2=0),0,IF(BQ$3&lt;0,0,N(INDEX('CURVA PREVISION'!$A$1:$KZ$3000,$C71,11+3*MIN(BQ$3,$D$2-1)))))</f>
        <v/>
      </c>
      <c r="BR71" s="125">
        <f>IF(OR($C71="",$B$2="",$D$2=0),0,IF(BR$3&lt;0,0,N(INDEX('CURVA PREVISION'!$A$1:$KZ$3000,$C71,11+3*MIN(BR$3,$D$2-1)))))</f>
        <v/>
      </c>
      <c r="BS71" s="125">
        <f>IF(OR($C71="",$B$2="",$D$2=0),0,IF(BS$3&lt;0,0,N(INDEX('CURVA PREVISION'!$A$1:$KZ$3000,$C71,11+3*MIN(BS$3,$D$2-1)))))</f>
        <v/>
      </c>
      <c r="BT71" s="125">
        <f>IF(OR($C71="",$B$2="",$D$2=0),0,IF(BT$3&lt;0,0,N(INDEX('CURVA PREVISION'!$A$1:$KZ$3000,$C71,11+3*MIN(BT$3,$D$2-1)))))</f>
        <v/>
      </c>
      <c r="BU71" s="125">
        <f>IF(OR($C71="",$B$2="",$D$2=0),0,IF(BU$3&lt;0,0,N(INDEX('CURVA PREVISION'!$A$1:$KZ$3000,$C71,11+3*MIN(BU$3,$D$2-1)))))</f>
        <v/>
      </c>
      <c r="BV71" s="125">
        <f>IF(OR($C71="",$B$2="",$D$2=0),0,IF(BV$3&lt;0,0,N(INDEX('CURVA PREVISION'!$A$1:$KZ$3000,$C71,11+3*MIN(BV$3,$D$2-1)))))</f>
        <v/>
      </c>
      <c r="BW71" s="125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5">
        <f>IF(OR($C72="",$B$2="",$D$2=0),0,IF(D$3&lt;0,0,N(INDEX('CURVA PREVISION'!$A$1:$KZ$3000,$C72,11+3*MIN(D$3,$D$2-1)))))</f>
        <v/>
      </c>
      <c r="E72" s="125">
        <f>IF(OR($C72="",$B$2="",$D$2=0),0,IF(E$3&lt;0,0,N(INDEX('CURVA PREVISION'!$A$1:$KZ$3000,$C72,11+3*MIN(E$3,$D$2-1)))))</f>
        <v/>
      </c>
      <c r="F72" s="125">
        <f>IF(OR($C72="",$B$2="",$D$2=0),0,IF(F$3&lt;0,0,N(INDEX('CURVA PREVISION'!$A$1:$KZ$3000,$C72,11+3*MIN(F$3,$D$2-1)))))</f>
        <v/>
      </c>
      <c r="G72" s="125">
        <f>IF(OR($C72="",$B$2="",$D$2=0),0,IF(G$3&lt;0,0,N(INDEX('CURVA PREVISION'!$A$1:$KZ$3000,$C72,11+3*MIN(G$3,$D$2-1)))))</f>
        <v/>
      </c>
      <c r="H72" s="125">
        <f>IF(OR($C72="",$B$2="",$D$2=0),0,IF(H$3&lt;0,0,N(INDEX('CURVA PREVISION'!$A$1:$KZ$3000,$C72,11+3*MIN(H$3,$D$2-1)))))</f>
        <v/>
      </c>
      <c r="I72" s="125">
        <f>IF(OR($C72="",$B$2="",$D$2=0),0,IF(I$3&lt;0,0,N(INDEX('CURVA PREVISION'!$A$1:$KZ$3000,$C72,11+3*MIN(I$3,$D$2-1)))))</f>
        <v/>
      </c>
      <c r="J72" s="125">
        <f>IF(OR($C72="",$B$2="",$D$2=0),0,IF(J$3&lt;0,0,N(INDEX('CURVA PREVISION'!$A$1:$KZ$3000,$C72,11+3*MIN(J$3,$D$2-1)))))</f>
        <v/>
      </c>
      <c r="K72" s="125">
        <f>IF(OR($C72="",$B$2="",$D$2=0),0,IF(K$3&lt;0,0,N(INDEX('CURVA PREVISION'!$A$1:$KZ$3000,$C72,11+3*MIN(K$3,$D$2-1)))))</f>
        <v/>
      </c>
      <c r="L72" s="125">
        <f>IF(OR($C72="",$B$2="",$D$2=0),0,IF(L$3&lt;0,0,N(INDEX('CURVA PREVISION'!$A$1:$KZ$3000,$C72,11+3*MIN(L$3,$D$2-1)))))</f>
        <v/>
      </c>
      <c r="M72" s="125">
        <f>IF(OR($C72="",$B$2="",$D$2=0),0,IF(M$3&lt;0,0,N(INDEX('CURVA PREVISION'!$A$1:$KZ$3000,$C72,11+3*MIN(M$3,$D$2-1)))))</f>
        <v/>
      </c>
      <c r="N72" s="125">
        <f>IF(OR($C72="",$B$2="",$D$2=0),0,IF(N$3&lt;0,0,N(INDEX('CURVA PREVISION'!$A$1:$KZ$3000,$C72,11+3*MIN(N$3,$D$2-1)))))</f>
        <v/>
      </c>
      <c r="O72" s="125">
        <f>IF(OR($C72="",$B$2="",$D$2=0),0,IF(O$3&lt;0,0,N(INDEX('CURVA PREVISION'!$A$1:$KZ$3000,$C72,11+3*MIN(O$3,$D$2-1)))))</f>
        <v/>
      </c>
      <c r="P72" s="125">
        <f>IF(OR($C72="",$B$2="",$D$2=0),0,IF(P$3&lt;0,0,N(INDEX('CURVA PREVISION'!$A$1:$KZ$3000,$C72,11+3*MIN(P$3,$D$2-1)))))</f>
        <v/>
      </c>
      <c r="Q72" s="125">
        <f>IF(OR($C72="",$B$2="",$D$2=0),0,IF(Q$3&lt;0,0,N(INDEX('CURVA PREVISION'!$A$1:$KZ$3000,$C72,11+3*MIN(Q$3,$D$2-1)))))</f>
        <v/>
      </c>
      <c r="R72" s="125">
        <f>IF(OR($C72="",$B$2="",$D$2=0),0,IF(R$3&lt;0,0,N(INDEX('CURVA PREVISION'!$A$1:$KZ$3000,$C72,11+3*MIN(R$3,$D$2-1)))))</f>
        <v/>
      </c>
      <c r="S72" s="125">
        <f>IF(OR($C72="",$B$2="",$D$2=0),0,IF(S$3&lt;0,0,N(INDEX('CURVA PREVISION'!$A$1:$KZ$3000,$C72,11+3*MIN(S$3,$D$2-1)))))</f>
        <v/>
      </c>
      <c r="T72" s="125">
        <f>IF(OR($C72="",$B$2="",$D$2=0),0,IF(T$3&lt;0,0,N(INDEX('CURVA PREVISION'!$A$1:$KZ$3000,$C72,11+3*MIN(T$3,$D$2-1)))))</f>
        <v/>
      </c>
      <c r="U72" s="125">
        <f>IF(OR($C72="",$B$2="",$D$2=0),0,IF(U$3&lt;0,0,N(INDEX('CURVA PREVISION'!$A$1:$KZ$3000,$C72,11+3*MIN(U$3,$D$2-1)))))</f>
        <v/>
      </c>
      <c r="V72" s="125">
        <f>IF(OR($C72="",$B$2="",$D$2=0),0,IF(V$3&lt;0,0,N(INDEX('CURVA PREVISION'!$A$1:$KZ$3000,$C72,11+3*MIN(V$3,$D$2-1)))))</f>
        <v/>
      </c>
      <c r="W72" s="125">
        <f>IF(OR($C72="",$B$2="",$D$2=0),0,IF(W$3&lt;0,0,N(INDEX('CURVA PREVISION'!$A$1:$KZ$3000,$C72,11+3*MIN(W$3,$D$2-1)))))</f>
        <v/>
      </c>
      <c r="X72" s="125">
        <f>IF(OR($C72="",$B$2="",$D$2=0),0,IF(X$3&lt;0,0,N(INDEX('CURVA PREVISION'!$A$1:$KZ$3000,$C72,11+3*MIN(X$3,$D$2-1)))))</f>
        <v/>
      </c>
      <c r="Y72" s="125">
        <f>IF(OR($C72="",$B$2="",$D$2=0),0,IF(Y$3&lt;0,0,N(INDEX('CURVA PREVISION'!$A$1:$KZ$3000,$C72,11+3*MIN(Y$3,$D$2-1)))))</f>
        <v/>
      </c>
      <c r="Z72" s="125">
        <f>IF(OR($C72="",$B$2="",$D$2=0),0,IF(Z$3&lt;0,0,N(INDEX('CURVA PREVISION'!$A$1:$KZ$3000,$C72,11+3*MIN(Z$3,$D$2-1)))))</f>
        <v/>
      </c>
      <c r="AA72" s="125">
        <f>IF(OR($C72="",$B$2="",$D$2=0),0,IF(AA$3&lt;0,0,N(INDEX('CURVA PREVISION'!$A$1:$KZ$3000,$C72,11+3*MIN(AA$3,$D$2-1)))))</f>
        <v/>
      </c>
      <c r="AB72" s="125">
        <f>IF(OR($C72="",$B$2="",$D$2=0),0,IF(AB$3&lt;0,0,N(INDEX('CURVA PREVISION'!$A$1:$KZ$3000,$C72,11+3*MIN(AB$3,$D$2-1)))))</f>
        <v/>
      </c>
      <c r="AC72" s="125">
        <f>IF(OR($C72="",$B$2="",$D$2=0),0,IF(AC$3&lt;0,0,N(INDEX('CURVA PREVISION'!$A$1:$KZ$3000,$C72,11+3*MIN(AC$3,$D$2-1)))))</f>
        <v/>
      </c>
      <c r="AD72" s="125">
        <f>IF(OR($C72="",$B$2="",$D$2=0),0,IF(AD$3&lt;0,0,N(INDEX('CURVA PREVISION'!$A$1:$KZ$3000,$C72,11+3*MIN(AD$3,$D$2-1)))))</f>
        <v/>
      </c>
      <c r="AE72" s="125">
        <f>IF(OR($C72="",$B$2="",$D$2=0),0,IF(AE$3&lt;0,0,N(INDEX('CURVA PREVISION'!$A$1:$KZ$3000,$C72,11+3*MIN(AE$3,$D$2-1)))))</f>
        <v/>
      </c>
      <c r="AF72" s="125">
        <f>IF(OR($C72="",$B$2="",$D$2=0),0,IF(AF$3&lt;0,0,N(INDEX('CURVA PREVISION'!$A$1:$KZ$3000,$C72,11+3*MIN(AF$3,$D$2-1)))))</f>
        <v/>
      </c>
      <c r="AG72" s="125">
        <f>IF(OR($C72="",$B$2="",$D$2=0),0,IF(AG$3&lt;0,0,N(INDEX('CURVA PREVISION'!$A$1:$KZ$3000,$C72,11+3*MIN(AG$3,$D$2-1)))))</f>
        <v/>
      </c>
      <c r="AH72" s="125">
        <f>IF(OR($C72="",$B$2="",$D$2=0),0,IF(AH$3&lt;0,0,N(INDEX('CURVA PREVISION'!$A$1:$KZ$3000,$C72,11+3*MIN(AH$3,$D$2-1)))))</f>
        <v/>
      </c>
      <c r="AI72" s="125">
        <f>IF(OR($C72="",$B$2="",$D$2=0),0,IF(AI$3&lt;0,0,N(INDEX('CURVA PREVISION'!$A$1:$KZ$3000,$C72,11+3*MIN(AI$3,$D$2-1)))))</f>
        <v/>
      </c>
      <c r="AJ72" s="125">
        <f>IF(OR($C72="",$B$2="",$D$2=0),0,IF(AJ$3&lt;0,0,N(INDEX('CURVA PREVISION'!$A$1:$KZ$3000,$C72,11+3*MIN(AJ$3,$D$2-1)))))</f>
        <v/>
      </c>
      <c r="AK72" s="125">
        <f>IF(OR($C72="",$B$2="",$D$2=0),0,IF(AK$3&lt;0,0,N(INDEX('CURVA PREVISION'!$A$1:$KZ$3000,$C72,11+3*MIN(AK$3,$D$2-1)))))</f>
        <v/>
      </c>
      <c r="AL72" s="125">
        <f>IF(OR($C72="",$B$2="",$D$2=0),0,IF(AL$3&lt;0,0,N(INDEX('CURVA PREVISION'!$A$1:$KZ$3000,$C72,11+3*MIN(AL$3,$D$2-1)))))</f>
        <v/>
      </c>
      <c r="AM72" s="125">
        <f>IF(OR($C72="",$B$2="",$D$2=0),0,IF(AM$3&lt;0,0,N(INDEX('CURVA PREVISION'!$A$1:$KZ$3000,$C72,11+3*MIN(AM$3,$D$2-1)))))</f>
        <v/>
      </c>
      <c r="AN72" s="125">
        <f>IF(OR($C72="",$B$2="",$D$2=0),0,IF(AN$3&lt;0,0,N(INDEX('CURVA PREVISION'!$A$1:$KZ$3000,$C72,11+3*MIN(AN$3,$D$2-1)))))</f>
        <v/>
      </c>
      <c r="AO72" s="125">
        <f>IF(OR($C72="",$B$2="",$D$2=0),0,IF(AO$3&lt;0,0,N(INDEX('CURVA PREVISION'!$A$1:$KZ$3000,$C72,11+3*MIN(AO$3,$D$2-1)))))</f>
        <v/>
      </c>
      <c r="AP72" s="125">
        <f>IF(OR($C72="",$B$2="",$D$2=0),0,IF(AP$3&lt;0,0,N(INDEX('CURVA PREVISION'!$A$1:$KZ$3000,$C72,11+3*MIN(AP$3,$D$2-1)))))</f>
        <v/>
      </c>
      <c r="AQ72" s="125">
        <f>IF(OR($C72="",$B$2="",$D$2=0),0,IF(AQ$3&lt;0,0,N(INDEX('CURVA PREVISION'!$A$1:$KZ$3000,$C72,11+3*MIN(AQ$3,$D$2-1)))))</f>
        <v/>
      </c>
      <c r="AR72" s="125">
        <f>IF(OR($C72="",$B$2="",$D$2=0),0,IF(AR$3&lt;0,0,N(INDEX('CURVA PREVISION'!$A$1:$KZ$3000,$C72,11+3*MIN(AR$3,$D$2-1)))))</f>
        <v/>
      </c>
      <c r="AS72" s="125">
        <f>IF(OR($C72="",$B$2="",$D$2=0),0,IF(AS$3&lt;0,0,N(INDEX('CURVA PREVISION'!$A$1:$KZ$3000,$C72,11+3*MIN(AS$3,$D$2-1)))))</f>
        <v/>
      </c>
      <c r="AT72" s="125">
        <f>IF(OR($C72="",$B$2="",$D$2=0),0,IF(AT$3&lt;0,0,N(INDEX('CURVA PREVISION'!$A$1:$KZ$3000,$C72,11+3*MIN(AT$3,$D$2-1)))))</f>
        <v/>
      </c>
      <c r="AU72" s="125">
        <f>IF(OR($C72="",$B$2="",$D$2=0),0,IF(AU$3&lt;0,0,N(INDEX('CURVA PREVISION'!$A$1:$KZ$3000,$C72,11+3*MIN(AU$3,$D$2-1)))))</f>
        <v/>
      </c>
      <c r="AV72" s="125">
        <f>IF(OR($C72="",$B$2="",$D$2=0),0,IF(AV$3&lt;0,0,N(INDEX('CURVA PREVISION'!$A$1:$KZ$3000,$C72,11+3*MIN(AV$3,$D$2-1)))))</f>
        <v/>
      </c>
      <c r="AW72" s="125">
        <f>IF(OR($C72="",$B$2="",$D$2=0),0,IF(AW$3&lt;0,0,N(INDEX('CURVA PREVISION'!$A$1:$KZ$3000,$C72,11+3*MIN(AW$3,$D$2-1)))))</f>
        <v/>
      </c>
      <c r="AX72" s="125">
        <f>IF(OR($C72="",$B$2="",$D$2=0),0,IF(AX$3&lt;0,0,N(INDEX('CURVA PREVISION'!$A$1:$KZ$3000,$C72,11+3*MIN(AX$3,$D$2-1)))))</f>
        <v/>
      </c>
      <c r="AY72" s="125">
        <f>IF(OR($C72="",$B$2="",$D$2=0),0,IF(AY$3&lt;0,0,N(INDEX('CURVA PREVISION'!$A$1:$KZ$3000,$C72,11+3*MIN(AY$3,$D$2-1)))))</f>
        <v/>
      </c>
      <c r="AZ72" s="125">
        <f>IF(OR($C72="",$B$2="",$D$2=0),0,IF(AZ$3&lt;0,0,N(INDEX('CURVA PREVISION'!$A$1:$KZ$3000,$C72,11+3*MIN(AZ$3,$D$2-1)))))</f>
        <v/>
      </c>
      <c r="BA72" s="125">
        <f>IF(OR($C72="",$B$2="",$D$2=0),0,IF(BA$3&lt;0,0,N(INDEX('CURVA PREVISION'!$A$1:$KZ$3000,$C72,11+3*MIN(BA$3,$D$2-1)))))</f>
        <v/>
      </c>
      <c r="BB72" s="125">
        <f>IF(OR($C72="",$B$2="",$D$2=0),0,IF(BB$3&lt;0,0,N(INDEX('CURVA PREVISION'!$A$1:$KZ$3000,$C72,11+3*MIN(BB$3,$D$2-1)))))</f>
        <v/>
      </c>
      <c r="BC72" s="125">
        <f>IF(OR($C72="",$B$2="",$D$2=0),0,IF(BC$3&lt;0,0,N(INDEX('CURVA PREVISION'!$A$1:$KZ$3000,$C72,11+3*MIN(BC$3,$D$2-1)))))</f>
        <v/>
      </c>
      <c r="BD72" s="125">
        <f>IF(OR($C72="",$B$2="",$D$2=0),0,IF(BD$3&lt;0,0,N(INDEX('CURVA PREVISION'!$A$1:$KZ$3000,$C72,11+3*MIN(BD$3,$D$2-1)))))</f>
        <v/>
      </c>
      <c r="BE72" s="125">
        <f>IF(OR($C72="",$B$2="",$D$2=0),0,IF(BE$3&lt;0,0,N(INDEX('CURVA PREVISION'!$A$1:$KZ$3000,$C72,11+3*MIN(BE$3,$D$2-1)))))</f>
        <v/>
      </c>
      <c r="BF72" s="125">
        <f>IF(OR($C72="",$B$2="",$D$2=0),0,IF(BF$3&lt;0,0,N(INDEX('CURVA PREVISION'!$A$1:$KZ$3000,$C72,11+3*MIN(BF$3,$D$2-1)))))</f>
        <v/>
      </c>
      <c r="BG72" s="125">
        <f>IF(OR($C72="",$B$2="",$D$2=0),0,IF(BG$3&lt;0,0,N(INDEX('CURVA PREVISION'!$A$1:$KZ$3000,$C72,11+3*MIN(BG$3,$D$2-1)))))</f>
        <v/>
      </c>
      <c r="BH72" s="125">
        <f>IF(OR($C72="",$B$2="",$D$2=0),0,IF(BH$3&lt;0,0,N(INDEX('CURVA PREVISION'!$A$1:$KZ$3000,$C72,11+3*MIN(BH$3,$D$2-1)))))</f>
        <v/>
      </c>
      <c r="BI72" s="125">
        <f>IF(OR($C72="",$B$2="",$D$2=0),0,IF(BI$3&lt;0,0,N(INDEX('CURVA PREVISION'!$A$1:$KZ$3000,$C72,11+3*MIN(BI$3,$D$2-1)))))</f>
        <v/>
      </c>
      <c r="BJ72" s="125">
        <f>IF(OR($C72="",$B$2="",$D$2=0),0,IF(BJ$3&lt;0,0,N(INDEX('CURVA PREVISION'!$A$1:$KZ$3000,$C72,11+3*MIN(BJ$3,$D$2-1)))))</f>
        <v/>
      </c>
      <c r="BK72" s="125">
        <f>IF(OR($C72="",$B$2="",$D$2=0),0,IF(BK$3&lt;0,0,N(INDEX('CURVA PREVISION'!$A$1:$KZ$3000,$C72,11+3*MIN(BK$3,$D$2-1)))))</f>
        <v/>
      </c>
      <c r="BL72" s="125">
        <f>IF(OR($C72="",$B$2="",$D$2=0),0,IF(BL$3&lt;0,0,N(INDEX('CURVA PREVISION'!$A$1:$KZ$3000,$C72,11+3*MIN(BL$3,$D$2-1)))))</f>
        <v/>
      </c>
      <c r="BM72" s="125">
        <f>IF(OR($C72="",$B$2="",$D$2=0),0,IF(BM$3&lt;0,0,N(INDEX('CURVA PREVISION'!$A$1:$KZ$3000,$C72,11+3*MIN(BM$3,$D$2-1)))))</f>
        <v/>
      </c>
      <c r="BN72" s="125">
        <f>IF(OR($C72="",$B$2="",$D$2=0),0,IF(BN$3&lt;0,0,N(INDEX('CURVA PREVISION'!$A$1:$KZ$3000,$C72,11+3*MIN(BN$3,$D$2-1)))))</f>
        <v/>
      </c>
      <c r="BO72" s="125">
        <f>IF(OR($C72="",$B$2="",$D$2=0),0,IF(BO$3&lt;0,0,N(INDEX('CURVA PREVISION'!$A$1:$KZ$3000,$C72,11+3*MIN(BO$3,$D$2-1)))))</f>
        <v/>
      </c>
      <c r="BP72" s="125">
        <f>IF(OR($C72="",$B$2="",$D$2=0),0,IF(BP$3&lt;0,0,N(INDEX('CURVA PREVISION'!$A$1:$KZ$3000,$C72,11+3*MIN(BP$3,$D$2-1)))))</f>
        <v/>
      </c>
      <c r="BQ72" s="125">
        <f>IF(OR($C72="",$B$2="",$D$2=0),0,IF(BQ$3&lt;0,0,N(INDEX('CURVA PREVISION'!$A$1:$KZ$3000,$C72,11+3*MIN(BQ$3,$D$2-1)))))</f>
        <v/>
      </c>
      <c r="BR72" s="125">
        <f>IF(OR($C72="",$B$2="",$D$2=0),0,IF(BR$3&lt;0,0,N(INDEX('CURVA PREVISION'!$A$1:$KZ$3000,$C72,11+3*MIN(BR$3,$D$2-1)))))</f>
        <v/>
      </c>
      <c r="BS72" s="125">
        <f>IF(OR($C72="",$B$2="",$D$2=0),0,IF(BS$3&lt;0,0,N(INDEX('CURVA PREVISION'!$A$1:$KZ$3000,$C72,11+3*MIN(BS$3,$D$2-1)))))</f>
        <v/>
      </c>
      <c r="BT72" s="125">
        <f>IF(OR($C72="",$B$2="",$D$2=0),0,IF(BT$3&lt;0,0,N(INDEX('CURVA PREVISION'!$A$1:$KZ$3000,$C72,11+3*MIN(BT$3,$D$2-1)))))</f>
        <v/>
      </c>
      <c r="BU72" s="125">
        <f>IF(OR($C72="",$B$2="",$D$2=0),0,IF(BU$3&lt;0,0,N(INDEX('CURVA PREVISION'!$A$1:$KZ$3000,$C72,11+3*MIN(BU$3,$D$2-1)))))</f>
        <v/>
      </c>
      <c r="BV72" s="125">
        <f>IF(OR($C72="",$B$2="",$D$2=0),0,IF(BV$3&lt;0,0,N(INDEX('CURVA PREVISION'!$A$1:$KZ$3000,$C72,11+3*MIN(BV$3,$D$2-1)))))</f>
        <v/>
      </c>
      <c r="BW72" s="125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5">
        <f>IF(OR($C73="",$B$2="",$D$2=0),0,IF(D$3&lt;0,0,N(INDEX('CURVA PREVISION'!$A$1:$KZ$3000,$C73,11+3*MIN(D$3,$D$2-1)))))</f>
        <v/>
      </c>
      <c r="E73" s="125">
        <f>IF(OR($C73="",$B$2="",$D$2=0),0,IF(E$3&lt;0,0,N(INDEX('CURVA PREVISION'!$A$1:$KZ$3000,$C73,11+3*MIN(E$3,$D$2-1)))))</f>
        <v/>
      </c>
      <c r="F73" s="125">
        <f>IF(OR($C73="",$B$2="",$D$2=0),0,IF(F$3&lt;0,0,N(INDEX('CURVA PREVISION'!$A$1:$KZ$3000,$C73,11+3*MIN(F$3,$D$2-1)))))</f>
        <v/>
      </c>
      <c r="G73" s="125">
        <f>IF(OR($C73="",$B$2="",$D$2=0),0,IF(G$3&lt;0,0,N(INDEX('CURVA PREVISION'!$A$1:$KZ$3000,$C73,11+3*MIN(G$3,$D$2-1)))))</f>
        <v/>
      </c>
      <c r="H73" s="125">
        <f>IF(OR($C73="",$B$2="",$D$2=0),0,IF(H$3&lt;0,0,N(INDEX('CURVA PREVISION'!$A$1:$KZ$3000,$C73,11+3*MIN(H$3,$D$2-1)))))</f>
        <v/>
      </c>
      <c r="I73" s="125">
        <f>IF(OR($C73="",$B$2="",$D$2=0),0,IF(I$3&lt;0,0,N(INDEX('CURVA PREVISION'!$A$1:$KZ$3000,$C73,11+3*MIN(I$3,$D$2-1)))))</f>
        <v/>
      </c>
      <c r="J73" s="125">
        <f>IF(OR($C73="",$B$2="",$D$2=0),0,IF(J$3&lt;0,0,N(INDEX('CURVA PREVISION'!$A$1:$KZ$3000,$C73,11+3*MIN(J$3,$D$2-1)))))</f>
        <v/>
      </c>
      <c r="K73" s="125">
        <f>IF(OR($C73="",$B$2="",$D$2=0),0,IF(K$3&lt;0,0,N(INDEX('CURVA PREVISION'!$A$1:$KZ$3000,$C73,11+3*MIN(K$3,$D$2-1)))))</f>
        <v/>
      </c>
      <c r="L73" s="125">
        <f>IF(OR($C73="",$B$2="",$D$2=0),0,IF(L$3&lt;0,0,N(INDEX('CURVA PREVISION'!$A$1:$KZ$3000,$C73,11+3*MIN(L$3,$D$2-1)))))</f>
        <v/>
      </c>
      <c r="M73" s="125">
        <f>IF(OR($C73="",$B$2="",$D$2=0),0,IF(M$3&lt;0,0,N(INDEX('CURVA PREVISION'!$A$1:$KZ$3000,$C73,11+3*MIN(M$3,$D$2-1)))))</f>
        <v/>
      </c>
      <c r="N73" s="125">
        <f>IF(OR($C73="",$B$2="",$D$2=0),0,IF(N$3&lt;0,0,N(INDEX('CURVA PREVISION'!$A$1:$KZ$3000,$C73,11+3*MIN(N$3,$D$2-1)))))</f>
        <v/>
      </c>
      <c r="O73" s="125">
        <f>IF(OR($C73="",$B$2="",$D$2=0),0,IF(O$3&lt;0,0,N(INDEX('CURVA PREVISION'!$A$1:$KZ$3000,$C73,11+3*MIN(O$3,$D$2-1)))))</f>
        <v/>
      </c>
      <c r="P73" s="125">
        <f>IF(OR($C73="",$B$2="",$D$2=0),0,IF(P$3&lt;0,0,N(INDEX('CURVA PREVISION'!$A$1:$KZ$3000,$C73,11+3*MIN(P$3,$D$2-1)))))</f>
        <v/>
      </c>
      <c r="Q73" s="125">
        <f>IF(OR($C73="",$B$2="",$D$2=0),0,IF(Q$3&lt;0,0,N(INDEX('CURVA PREVISION'!$A$1:$KZ$3000,$C73,11+3*MIN(Q$3,$D$2-1)))))</f>
        <v/>
      </c>
      <c r="R73" s="125">
        <f>IF(OR($C73="",$B$2="",$D$2=0),0,IF(R$3&lt;0,0,N(INDEX('CURVA PREVISION'!$A$1:$KZ$3000,$C73,11+3*MIN(R$3,$D$2-1)))))</f>
        <v/>
      </c>
      <c r="S73" s="125">
        <f>IF(OR($C73="",$B$2="",$D$2=0),0,IF(S$3&lt;0,0,N(INDEX('CURVA PREVISION'!$A$1:$KZ$3000,$C73,11+3*MIN(S$3,$D$2-1)))))</f>
        <v/>
      </c>
      <c r="T73" s="125">
        <f>IF(OR($C73="",$B$2="",$D$2=0),0,IF(T$3&lt;0,0,N(INDEX('CURVA PREVISION'!$A$1:$KZ$3000,$C73,11+3*MIN(T$3,$D$2-1)))))</f>
        <v/>
      </c>
      <c r="U73" s="125">
        <f>IF(OR($C73="",$B$2="",$D$2=0),0,IF(U$3&lt;0,0,N(INDEX('CURVA PREVISION'!$A$1:$KZ$3000,$C73,11+3*MIN(U$3,$D$2-1)))))</f>
        <v/>
      </c>
      <c r="V73" s="125">
        <f>IF(OR($C73="",$B$2="",$D$2=0),0,IF(V$3&lt;0,0,N(INDEX('CURVA PREVISION'!$A$1:$KZ$3000,$C73,11+3*MIN(V$3,$D$2-1)))))</f>
        <v/>
      </c>
      <c r="W73" s="125">
        <f>IF(OR($C73="",$B$2="",$D$2=0),0,IF(W$3&lt;0,0,N(INDEX('CURVA PREVISION'!$A$1:$KZ$3000,$C73,11+3*MIN(W$3,$D$2-1)))))</f>
        <v/>
      </c>
      <c r="X73" s="125">
        <f>IF(OR($C73="",$B$2="",$D$2=0),0,IF(X$3&lt;0,0,N(INDEX('CURVA PREVISION'!$A$1:$KZ$3000,$C73,11+3*MIN(X$3,$D$2-1)))))</f>
        <v/>
      </c>
      <c r="Y73" s="125">
        <f>IF(OR($C73="",$B$2="",$D$2=0),0,IF(Y$3&lt;0,0,N(INDEX('CURVA PREVISION'!$A$1:$KZ$3000,$C73,11+3*MIN(Y$3,$D$2-1)))))</f>
        <v/>
      </c>
      <c r="Z73" s="125">
        <f>IF(OR($C73="",$B$2="",$D$2=0),0,IF(Z$3&lt;0,0,N(INDEX('CURVA PREVISION'!$A$1:$KZ$3000,$C73,11+3*MIN(Z$3,$D$2-1)))))</f>
        <v/>
      </c>
      <c r="AA73" s="125">
        <f>IF(OR($C73="",$B$2="",$D$2=0),0,IF(AA$3&lt;0,0,N(INDEX('CURVA PREVISION'!$A$1:$KZ$3000,$C73,11+3*MIN(AA$3,$D$2-1)))))</f>
        <v/>
      </c>
      <c r="AB73" s="125">
        <f>IF(OR($C73="",$B$2="",$D$2=0),0,IF(AB$3&lt;0,0,N(INDEX('CURVA PREVISION'!$A$1:$KZ$3000,$C73,11+3*MIN(AB$3,$D$2-1)))))</f>
        <v/>
      </c>
      <c r="AC73" s="125">
        <f>IF(OR($C73="",$B$2="",$D$2=0),0,IF(AC$3&lt;0,0,N(INDEX('CURVA PREVISION'!$A$1:$KZ$3000,$C73,11+3*MIN(AC$3,$D$2-1)))))</f>
        <v/>
      </c>
      <c r="AD73" s="125">
        <f>IF(OR($C73="",$B$2="",$D$2=0),0,IF(AD$3&lt;0,0,N(INDEX('CURVA PREVISION'!$A$1:$KZ$3000,$C73,11+3*MIN(AD$3,$D$2-1)))))</f>
        <v/>
      </c>
      <c r="AE73" s="125">
        <f>IF(OR($C73="",$B$2="",$D$2=0),0,IF(AE$3&lt;0,0,N(INDEX('CURVA PREVISION'!$A$1:$KZ$3000,$C73,11+3*MIN(AE$3,$D$2-1)))))</f>
        <v/>
      </c>
      <c r="AF73" s="125">
        <f>IF(OR($C73="",$B$2="",$D$2=0),0,IF(AF$3&lt;0,0,N(INDEX('CURVA PREVISION'!$A$1:$KZ$3000,$C73,11+3*MIN(AF$3,$D$2-1)))))</f>
        <v/>
      </c>
      <c r="AG73" s="125">
        <f>IF(OR($C73="",$B$2="",$D$2=0),0,IF(AG$3&lt;0,0,N(INDEX('CURVA PREVISION'!$A$1:$KZ$3000,$C73,11+3*MIN(AG$3,$D$2-1)))))</f>
        <v/>
      </c>
      <c r="AH73" s="125">
        <f>IF(OR($C73="",$B$2="",$D$2=0),0,IF(AH$3&lt;0,0,N(INDEX('CURVA PREVISION'!$A$1:$KZ$3000,$C73,11+3*MIN(AH$3,$D$2-1)))))</f>
        <v/>
      </c>
      <c r="AI73" s="125">
        <f>IF(OR($C73="",$B$2="",$D$2=0),0,IF(AI$3&lt;0,0,N(INDEX('CURVA PREVISION'!$A$1:$KZ$3000,$C73,11+3*MIN(AI$3,$D$2-1)))))</f>
        <v/>
      </c>
      <c r="AJ73" s="125">
        <f>IF(OR($C73="",$B$2="",$D$2=0),0,IF(AJ$3&lt;0,0,N(INDEX('CURVA PREVISION'!$A$1:$KZ$3000,$C73,11+3*MIN(AJ$3,$D$2-1)))))</f>
        <v/>
      </c>
      <c r="AK73" s="125">
        <f>IF(OR($C73="",$B$2="",$D$2=0),0,IF(AK$3&lt;0,0,N(INDEX('CURVA PREVISION'!$A$1:$KZ$3000,$C73,11+3*MIN(AK$3,$D$2-1)))))</f>
        <v/>
      </c>
      <c r="AL73" s="125">
        <f>IF(OR($C73="",$B$2="",$D$2=0),0,IF(AL$3&lt;0,0,N(INDEX('CURVA PREVISION'!$A$1:$KZ$3000,$C73,11+3*MIN(AL$3,$D$2-1)))))</f>
        <v/>
      </c>
      <c r="AM73" s="125">
        <f>IF(OR($C73="",$B$2="",$D$2=0),0,IF(AM$3&lt;0,0,N(INDEX('CURVA PREVISION'!$A$1:$KZ$3000,$C73,11+3*MIN(AM$3,$D$2-1)))))</f>
        <v/>
      </c>
      <c r="AN73" s="125">
        <f>IF(OR($C73="",$B$2="",$D$2=0),0,IF(AN$3&lt;0,0,N(INDEX('CURVA PREVISION'!$A$1:$KZ$3000,$C73,11+3*MIN(AN$3,$D$2-1)))))</f>
        <v/>
      </c>
      <c r="AO73" s="125">
        <f>IF(OR($C73="",$B$2="",$D$2=0),0,IF(AO$3&lt;0,0,N(INDEX('CURVA PREVISION'!$A$1:$KZ$3000,$C73,11+3*MIN(AO$3,$D$2-1)))))</f>
        <v/>
      </c>
      <c r="AP73" s="125">
        <f>IF(OR($C73="",$B$2="",$D$2=0),0,IF(AP$3&lt;0,0,N(INDEX('CURVA PREVISION'!$A$1:$KZ$3000,$C73,11+3*MIN(AP$3,$D$2-1)))))</f>
        <v/>
      </c>
      <c r="AQ73" s="125">
        <f>IF(OR($C73="",$B$2="",$D$2=0),0,IF(AQ$3&lt;0,0,N(INDEX('CURVA PREVISION'!$A$1:$KZ$3000,$C73,11+3*MIN(AQ$3,$D$2-1)))))</f>
        <v/>
      </c>
      <c r="AR73" s="125">
        <f>IF(OR($C73="",$B$2="",$D$2=0),0,IF(AR$3&lt;0,0,N(INDEX('CURVA PREVISION'!$A$1:$KZ$3000,$C73,11+3*MIN(AR$3,$D$2-1)))))</f>
        <v/>
      </c>
      <c r="AS73" s="125">
        <f>IF(OR($C73="",$B$2="",$D$2=0),0,IF(AS$3&lt;0,0,N(INDEX('CURVA PREVISION'!$A$1:$KZ$3000,$C73,11+3*MIN(AS$3,$D$2-1)))))</f>
        <v/>
      </c>
      <c r="AT73" s="125">
        <f>IF(OR($C73="",$B$2="",$D$2=0),0,IF(AT$3&lt;0,0,N(INDEX('CURVA PREVISION'!$A$1:$KZ$3000,$C73,11+3*MIN(AT$3,$D$2-1)))))</f>
        <v/>
      </c>
      <c r="AU73" s="125">
        <f>IF(OR($C73="",$B$2="",$D$2=0),0,IF(AU$3&lt;0,0,N(INDEX('CURVA PREVISION'!$A$1:$KZ$3000,$C73,11+3*MIN(AU$3,$D$2-1)))))</f>
        <v/>
      </c>
      <c r="AV73" s="125">
        <f>IF(OR($C73="",$B$2="",$D$2=0),0,IF(AV$3&lt;0,0,N(INDEX('CURVA PREVISION'!$A$1:$KZ$3000,$C73,11+3*MIN(AV$3,$D$2-1)))))</f>
        <v/>
      </c>
      <c r="AW73" s="125">
        <f>IF(OR($C73="",$B$2="",$D$2=0),0,IF(AW$3&lt;0,0,N(INDEX('CURVA PREVISION'!$A$1:$KZ$3000,$C73,11+3*MIN(AW$3,$D$2-1)))))</f>
        <v/>
      </c>
      <c r="AX73" s="125">
        <f>IF(OR($C73="",$B$2="",$D$2=0),0,IF(AX$3&lt;0,0,N(INDEX('CURVA PREVISION'!$A$1:$KZ$3000,$C73,11+3*MIN(AX$3,$D$2-1)))))</f>
        <v/>
      </c>
      <c r="AY73" s="125">
        <f>IF(OR($C73="",$B$2="",$D$2=0),0,IF(AY$3&lt;0,0,N(INDEX('CURVA PREVISION'!$A$1:$KZ$3000,$C73,11+3*MIN(AY$3,$D$2-1)))))</f>
        <v/>
      </c>
      <c r="AZ73" s="125">
        <f>IF(OR($C73="",$B$2="",$D$2=0),0,IF(AZ$3&lt;0,0,N(INDEX('CURVA PREVISION'!$A$1:$KZ$3000,$C73,11+3*MIN(AZ$3,$D$2-1)))))</f>
        <v/>
      </c>
      <c r="BA73" s="125">
        <f>IF(OR($C73="",$B$2="",$D$2=0),0,IF(BA$3&lt;0,0,N(INDEX('CURVA PREVISION'!$A$1:$KZ$3000,$C73,11+3*MIN(BA$3,$D$2-1)))))</f>
        <v/>
      </c>
      <c r="BB73" s="125">
        <f>IF(OR($C73="",$B$2="",$D$2=0),0,IF(BB$3&lt;0,0,N(INDEX('CURVA PREVISION'!$A$1:$KZ$3000,$C73,11+3*MIN(BB$3,$D$2-1)))))</f>
        <v/>
      </c>
      <c r="BC73" s="125">
        <f>IF(OR($C73="",$B$2="",$D$2=0),0,IF(BC$3&lt;0,0,N(INDEX('CURVA PREVISION'!$A$1:$KZ$3000,$C73,11+3*MIN(BC$3,$D$2-1)))))</f>
        <v/>
      </c>
      <c r="BD73" s="125">
        <f>IF(OR($C73="",$B$2="",$D$2=0),0,IF(BD$3&lt;0,0,N(INDEX('CURVA PREVISION'!$A$1:$KZ$3000,$C73,11+3*MIN(BD$3,$D$2-1)))))</f>
        <v/>
      </c>
      <c r="BE73" s="125">
        <f>IF(OR($C73="",$B$2="",$D$2=0),0,IF(BE$3&lt;0,0,N(INDEX('CURVA PREVISION'!$A$1:$KZ$3000,$C73,11+3*MIN(BE$3,$D$2-1)))))</f>
        <v/>
      </c>
      <c r="BF73" s="125">
        <f>IF(OR($C73="",$B$2="",$D$2=0),0,IF(BF$3&lt;0,0,N(INDEX('CURVA PREVISION'!$A$1:$KZ$3000,$C73,11+3*MIN(BF$3,$D$2-1)))))</f>
        <v/>
      </c>
      <c r="BG73" s="125">
        <f>IF(OR($C73="",$B$2="",$D$2=0),0,IF(BG$3&lt;0,0,N(INDEX('CURVA PREVISION'!$A$1:$KZ$3000,$C73,11+3*MIN(BG$3,$D$2-1)))))</f>
        <v/>
      </c>
      <c r="BH73" s="125">
        <f>IF(OR($C73="",$B$2="",$D$2=0),0,IF(BH$3&lt;0,0,N(INDEX('CURVA PREVISION'!$A$1:$KZ$3000,$C73,11+3*MIN(BH$3,$D$2-1)))))</f>
        <v/>
      </c>
      <c r="BI73" s="125">
        <f>IF(OR($C73="",$B$2="",$D$2=0),0,IF(BI$3&lt;0,0,N(INDEX('CURVA PREVISION'!$A$1:$KZ$3000,$C73,11+3*MIN(BI$3,$D$2-1)))))</f>
        <v/>
      </c>
      <c r="BJ73" s="125">
        <f>IF(OR($C73="",$B$2="",$D$2=0),0,IF(BJ$3&lt;0,0,N(INDEX('CURVA PREVISION'!$A$1:$KZ$3000,$C73,11+3*MIN(BJ$3,$D$2-1)))))</f>
        <v/>
      </c>
      <c r="BK73" s="125">
        <f>IF(OR($C73="",$B$2="",$D$2=0),0,IF(BK$3&lt;0,0,N(INDEX('CURVA PREVISION'!$A$1:$KZ$3000,$C73,11+3*MIN(BK$3,$D$2-1)))))</f>
        <v/>
      </c>
      <c r="BL73" s="125">
        <f>IF(OR($C73="",$B$2="",$D$2=0),0,IF(BL$3&lt;0,0,N(INDEX('CURVA PREVISION'!$A$1:$KZ$3000,$C73,11+3*MIN(BL$3,$D$2-1)))))</f>
        <v/>
      </c>
      <c r="BM73" s="125">
        <f>IF(OR($C73="",$B$2="",$D$2=0),0,IF(BM$3&lt;0,0,N(INDEX('CURVA PREVISION'!$A$1:$KZ$3000,$C73,11+3*MIN(BM$3,$D$2-1)))))</f>
        <v/>
      </c>
      <c r="BN73" s="125">
        <f>IF(OR($C73="",$B$2="",$D$2=0),0,IF(BN$3&lt;0,0,N(INDEX('CURVA PREVISION'!$A$1:$KZ$3000,$C73,11+3*MIN(BN$3,$D$2-1)))))</f>
        <v/>
      </c>
      <c r="BO73" s="125">
        <f>IF(OR($C73="",$B$2="",$D$2=0),0,IF(BO$3&lt;0,0,N(INDEX('CURVA PREVISION'!$A$1:$KZ$3000,$C73,11+3*MIN(BO$3,$D$2-1)))))</f>
        <v/>
      </c>
      <c r="BP73" s="125">
        <f>IF(OR($C73="",$B$2="",$D$2=0),0,IF(BP$3&lt;0,0,N(INDEX('CURVA PREVISION'!$A$1:$KZ$3000,$C73,11+3*MIN(BP$3,$D$2-1)))))</f>
        <v/>
      </c>
      <c r="BQ73" s="125">
        <f>IF(OR($C73="",$B$2="",$D$2=0),0,IF(BQ$3&lt;0,0,N(INDEX('CURVA PREVISION'!$A$1:$KZ$3000,$C73,11+3*MIN(BQ$3,$D$2-1)))))</f>
        <v/>
      </c>
      <c r="BR73" s="125">
        <f>IF(OR($C73="",$B$2="",$D$2=0),0,IF(BR$3&lt;0,0,N(INDEX('CURVA PREVISION'!$A$1:$KZ$3000,$C73,11+3*MIN(BR$3,$D$2-1)))))</f>
        <v/>
      </c>
      <c r="BS73" s="125">
        <f>IF(OR($C73="",$B$2="",$D$2=0),0,IF(BS$3&lt;0,0,N(INDEX('CURVA PREVISION'!$A$1:$KZ$3000,$C73,11+3*MIN(BS$3,$D$2-1)))))</f>
        <v/>
      </c>
      <c r="BT73" s="125">
        <f>IF(OR($C73="",$B$2="",$D$2=0),0,IF(BT$3&lt;0,0,N(INDEX('CURVA PREVISION'!$A$1:$KZ$3000,$C73,11+3*MIN(BT$3,$D$2-1)))))</f>
        <v/>
      </c>
      <c r="BU73" s="125">
        <f>IF(OR($C73="",$B$2="",$D$2=0),0,IF(BU$3&lt;0,0,N(INDEX('CURVA PREVISION'!$A$1:$KZ$3000,$C73,11+3*MIN(BU$3,$D$2-1)))))</f>
        <v/>
      </c>
      <c r="BV73" s="125">
        <f>IF(OR($C73="",$B$2="",$D$2=0),0,IF(BV$3&lt;0,0,N(INDEX('CURVA PREVISION'!$A$1:$KZ$3000,$C73,11+3*MIN(BV$3,$D$2-1)))))</f>
        <v/>
      </c>
      <c r="BW73" s="125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5">
        <f>IF(OR($C74="",$B$2="",$D$2=0),0,IF(D$3&lt;0,0,N(INDEX('CURVA PREVISION'!$A$1:$KZ$3000,$C74,11+3*MIN(D$3,$D$2-1)))))</f>
        <v/>
      </c>
      <c r="E74" s="125">
        <f>IF(OR($C74="",$B$2="",$D$2=0),0,IF(E$3&lt;0,0,N(INDEX('CURVA PREVISION'!$A$1:$KZ$3000,$C74,11+3*MIN(E$3,$D$2-1)))))</f>
        <v/>
      </c>
      <c r="F74" s="125">
        <f>IF(OR($C74="",$B$2="",$D$2=0),0,IF(F$3&lt;0,0,N(INDEX('CURVA PREVISION'!$A$1:$KZ$3000,$C74,11+3*MIN(F$3,$D$2-1)))))</f>
        <v/>
      </c>
      <c r="G74" s="125">
        <f>IF(OR($C74="",$B$2="",$D$2=0),0,IF(G$3&lt;0,0,N(INDEX('CURVA PREVISION'!$A$1:$KZ$3000,$C74,11+3*MIN(G$3,$D$2-1)))))</f>
        <v/>
      </c>
      <c r="H74" s="125">
        <f>IF(OR($C74="",$B$2="",$D$2=0),0,IF(H$3&lt;0,0,N(INDEX('CURVA PREVISION'!$A$1:$KZ$3000,$C74,11+3*MIN(H$3,$D$2-1)))))</f>
        <v/>
      </c>
      <c r="I74" s="125">
        <f>IF(OR($C74="",$B$2="",$D$2=0),0,IF(I$3&lt;0,0,N(INDEX('CURVA PREVISION'!$A$1:$KZ$3000,$C74,11+3*MIN(I$3,$D$2-1)))))</f>
        <v/>
      </c>
      <c r="J74" s="125">
        <f>IF(OR($C74="",$B$2="",$D$2=0),0,IF(J$3&lt;0,0,N(INDEX('CURVA PREVISION'!$A$1:$KZ$3000,$C74,11+3*MIN(J$3,$D$2-1)))))</f>
        <v/>
      </c>
      <c r="K74" s="125">
        <f>IF(OR($C74="",$B$2="",$D$2=0),0,IF(K$3&lt;0,0,N(INDEX('CURVA PREVISION'!$A$1:$KZ$3000,$C74,11+3*MIN(K$3,$D$2-1)))))</f>
        <v/>
      </c>
      <c r="L74" s="125">
        <f>IF(OR($C74="",$B$2="",$D$2=0),0,IF(L$3&lt;0,0,N(INDEX('CURVA PREVISION'!$A$1:$KZ$3000,$C74,11+3*MIN(L$3,$D$2-1)))))</f>
        <v/>
      </c>
      <c r="M74" s="125">
        <f>IF(OR($C74="",$B$2="",$D$2=0),0,IF(M$3&lt;0,0,N(INDEX('CURVA PREVISION'!$A$1:$KZ$3000,$C74,11+3*MIN(M$3,$D$2-1)))))</f>
        <v/>
      </c>
      <c r="N74" s="125">
        <f>IF(OR($C74="",$B$2="",$D$2=0),0,IF(N$3&lt;0,0,N(INDEX('CURVA PREVISION'!$A$1:$KZ$3000,$C74,11+3*MIN(N$3,$D$2-1)))))</f>
        <v/>
      </c>
      <c r="O74" s="125">
        <f>IF(OR($C74="",$B$2="",$D$2=0),0,IF(O$3&lt;0,0,N(INDEX('CURVA PREVISION'!$A$1:$KZ$3000,$C74,11+3*MIN(O$3,$D$2-1)))))</f>
        <v/>
      </c>
      <c r="P74" s="125">
        <f>IF(OR($C74="",$B$2="",$D$2=0),0,IF(P$3&lt;0,0,N(INDEX('CURVA PREVISION'!$A$1:$KZ$3000,$C74,11+3*MIN(P$3,$D$2-1)))))</f>
        <v/>
      </c>
      <c r="Q74" s="125">
        <f>IF(OR($C74="",$B$2="",$D$2=0),0,IF(Q$3&lt;0,0,N(INDEX('CURVA PREVISION'!$A$1:$KZ$3000,$C74,11+3*MIN(Q$3,$D$2-1)))))</f>
        <v/>
      </c>
      <c r="R74" s="125">
        <f>IF(OR($C74="",$B$2="",$D$2=0),0,IF(R$3&lt;0,0,N(INDEX('CURVA PREVISION'!$A$1:$KZ$3000,$C74,11+3*MIN(R$3,$D$2-1)))))</f>
        <v/>
      </c>
      <c r="S74" s="125">
        <f>IF(OR($C74="",$B$2="",$D$2=0),0,IF(S$3&lt;0,0,N(INDEX('CURVA PREVISION'!$A$1:$KZ$3000,$C74,11+3*MIN(S$3,$D$2-1)))))</f>
        <v/>
      </c>
      <c r="T74" s="125">
        <f>IF(OR($C74="",$B$2="",$D$2=0),0,IF(T$3&lt;0,0,N(INDEX('CURVA PREVISION'!$A$1:$KZ$3000,$C74,11+3*MIN(T$3,$D$2-1)))))</f>
        <v/>
      </c>
      <c r="U74" s="125">
        <f>IF(OR($C74="",$B$2="",$D$2=0),0,IF(U$3&lt;0,0,N(INDEX('CURVA PREVISION'!$A$1:$KZ$3000,$C74,11+3*MIN(U$3,$D$2-1)))))</f>
        <v/>
      </c>
      <c r="V74" s="125">
        <f>IF(OR($C74="",$B$2="",$D$2=0),0,IF(V$3&lt;0,0,N(INDEX('CURVA PREVISION'!$A$1:$KZ$3000,$C74,11+3*MIN(V$3,$D$2-1)))))</f>
        <v/>
      </c>
      <c r="W74" s="125">
        <f>IF(OR($C74="",$B$2="",$D$2=0),0,IF(W$3&lt;0,0,N(INDEX('CURVA PREVISION'!$A$1:$KZ$3000,$C74,11+3*MIN(W$3,$D$2-1)))))</f>
        <v/>
      </c>
      <c r="X74" s="125">
        <f>IF(OR($C74="",$B$2="",$D$2=0),0,IF(X$3&lt;0,0,N(INDEX('CURVA PREVISION'!$A$1:$KZ$3000,$C74,11+3*MIN(X$3,$D$2-1)))))</f>
        <v/>
      </c>
      <c r="Y74" s="125">
        <f>IF(OR($C74="",$B$2="",$D$2=0),0,IF(Y$3&lt;0,0,N(INDEX('CURVA PREVISION'!$A$1:$KZ$3000,$C74,11+3*MIN(Y$3,$D$2-1)))))</f>
        <v/>
      </c>
      <c r="Z74" s="125">
        <f>IF(OR($C74="",$B$2="",$D$2=0),0,IF(Z$3&lt;0,0,N(INDEX('CURVA PREVISION'!$A$1:$KZ$3000,$C74,11+3*MIN(Z$3,$D$2-1)))))</f>
        <v/>
      </c>
      <c r="AA74" s="125">
        <f>IF(OR($C74="",$B$2="",$D$2=0),0,IF(AA$3&lt;0,0,N(INDEX('CURVA PREVISION'!$A$1:$KZ$3000,$C74,11+3*MIN(AA$3,$D$2-1)))))</f>
        <v/>
      </c>
      <c r="AB74" s="125">
        <f>IF(OR($C74="",$B$2="",$D$2=0),0,IF(AB$3&lt;0,0,N(INDEX('CURVA PREVISION'!$A$1:$KZ$3000,$C74,11+3*MIN(AB$3,$D$2-1)))))</f>
        <v/>
      </c>
      <c r="AC74" s="125">
        <f>IF(OR($C74="",$B$2="",$D$2=0),0,IF(AC$3&lt;0,0,N(INDEX('CURVA PREVISION'!$A$1:$KZ$3000,$C74,11+3*MIN(AC$3,$D$2-1)))))</f>
        <v/>
      </c>
      <c r="AD74" s="125">
        <f>IF(OR($C74="",$B$2="",$D$2=0),0,IF(AD$3&lt;0,0,N(INDEX('CURVA PREVISION'!$A$1:$KZ$3000,$C74,11+3*MIN(AD$3,$D$2-1)))))</f>
        <v/>
      </c>
      <c r="AE74" s="125">
        <f>IF(OR($C74="",$B$2="",$D$2=0),0,IF(AE$3&lt;0,0,N(INDEX('CURVA PREVISION'!$A$1:$KZ$3000,$C74,11+3*MIN(AE$3,$D$2-1)))))</f>
        <v/>
      </c>
      <c r="AF74" s="125">
        <f>IF(OR($C74="",$B$2="",$D$2=0),0,IF(AF$3&lt;0,0,N(INDEX('CURVA PREVISION'!$A$1:$KZ$3000,$C74,11+3*MIN(AF$3,$D$2-1)))))</f>
        <v/>
      </c>
      <c r="AG74" s="125">
        <f>IF(OR($C74="",$B$2="",$D$2=0),0,IF(AG$3&lt;0,0,N(INDEX('CURVA PREVISION'!$A$1:$KZ$3000,$C74,11+3*MIN(AG$3,$D$2-1)))))</f>
        <v/>
      </c>
      <c r="AH74" s="125">
        <f>IF(OR($C74="",$B$2="",$D$2=0),0,IF(AH$3&lt;0,0,N(INDEX('CURVA PREVISION'!$A$1:$KZ$3000,$C74,11+3*MIN(AH$3,$D$2-1)))))</f>
        <v/>
      </c>
      <c r="AI74" s="125">
        <f>IF(OR($C74="",$B$2="",$D$2=0),0,IF(AI$3&lt;0,0,N(INDEX('CURVA PREVISION'!$A$1:$KZ$3000,$C74,11+3*MIN(AI$3,$D$2-1)))))</f>
        <v/>
      </c>
      <c r="AJ74" s="125">
        <f>IF(OR($C74="",$B$2="",$D$2=0),0,IF(AJ$3&lt;0,0,N(INDEX('CURVA PREVISION'!$A$1:$KZ$3000,$C74,11+3*MIN(AJ$3,$D$2-1)))))</f>
        <v/>
      </c>
      <c r="AK74" s="125">
        <f>IF(OR($C74="",$B$2="",$D$2=0),0,IF(AK$3&lt;0,0,N(INDEX('CURVA PREVISION'!$A$1:$KZ$3000,$C74,11+3*MIN(AK$3,$D$2-1)))))</f>
        <v/>
      </c>
      <c r="AL74" s="125">
        <f>IF(OR($C74="",$B$2="",$D$2=0),0,IF(AL$3&lt;0,0,N(INDEX('CURVA PREVISION'!$A$1:$KZ$3000,$C74,11+3*MIN(AL$3,$D$2-1)))))</f>
        <v/>
      </c>
      <c r="AM74" s="125">
        <f>IF(OR($C74="",$B$2="",$D$2=0),0,IF(AM$3&lt;0,0,N(INDEX('CURVA PREVISION'!$A$1:$KZ$3000,$C74,11+3*MIN(AM$3,$D$2-1)))))</f>
        <v/>
      </c>
      <c r="AN74" s="125">
        <f>IF(OR($C74="",$B$2="",$D$2=0),0,IF(AN$3&lt;0,0,N(INDEX('CURVA PREVISION'!$A$1:$KZ$3000,$C74,11+3*MIN(AN$3,$D$2-1)))))</f>
        <v/>
      </c>
      <c r="AO74" s="125">
        <f>IF(OR($C74="",$B$2="",$D$2=0),0,IF(AO$3&lt;0,0,N(INDEX('CURVA PREVISION'!$A$1:$KZ$3000,$C74,11+3*MIN(AO$3,$D$2-1)))))</f>
        <v/>
      </c>
      <c r="AP74" s="125">
        <f>IF(OR($C74="",$B$2="",$D$2=0),0,IF(AP$3&lt;0,0,N(INDEX('CURVA PREVISION'!$A$1:$KZ$3000,$C74,11+3*MIN(AP$3,$D$2-1)))))</f>
        <v/>
      </c>
      <c r="AQ74" s="125">
        <f>IF(OR($C74="",$B$2="",$D$2=0),0,IF(AQ$3&lt;0,0,N(INDEX('CURVA PREVISION'!$A$1:$KZ$3000,$C74,11+3*MIN(AQ$3,$D$2-1)))))</f>
        <v/>
      </c>
      <c r="AR74" s="125">
        <f>IF(OR($C74="",$B$2="",$D$2=0),0,IF(AR$3&lt;0,0,N(INDEX('CURVA PREVISION'!$A$1:$KZ$3000,$C74,11+3*MIN(AR$3,$D$2-1)))))</f>
        <v/>
      </c>
      <c r="AS74" s="125">
        <f>IF(OR($C74="",$B$2="",$D$2=0),0,IF(AS$3&lt;0,0,N(INDEX('CURVA PREVISION'!$A$1:$KZ$3000,$C74,11+3*MIN(AS$3,$D$2-1)))))</f>
        <v/>
      </c>
      <c r="AT74" s="125">
        <f>IF(OR($C74="",$B$2="",$D$2=0),0,IF(AT$3&lt;0,0,N(INDEX('CURVA PREVISION'!$A$1:$KZ$3000,$C74,11+3*MIN(AT$3,$D$2-1)))))</f>
        <v/>
      </c>
      <c r="AU74" s="125">
        <f>IF(OR($C74="",$B$2="",$D$2=0),0,IF(AU$3&lt;0,0,N(INDEX('CURVA PREVISION'!$A$1:$KZ$3000,$C74,11+3*MIN(AU$3,$D$2-1)))))</f>
        <v/>
      </c>
      <c r="AV74" s="125">
        <f>IF(OR($C74="",$B$2="",$D$2=0),0,IF(AV$3&lt;0,0,N(INDEX('CURVA PREVISION'!$A$1:$KZ$3000,$C74,11+3*MIN(AV$3,$D$2-1)))))</f>
        <v/>
      </c>
      <c r="AW74" s="125">
        <f>IF(OR($C74="",$B$2="",$D$2=0),0,IF(AW$3&lt;0,0,N(INDEX('CURVA PREVISION'!$A$1:$KZ$3000,$C74,11+3*MIN(AW$3,$D$2-1)))))</f>
        <v/>
      </c>
      <c r="AX74" s="125">
        <f>IF(OR($C74="",$B$2="",$D$2=0),0,IF(AX$3&lt;0,0,N(INDEX('CURVA PREVISION'!$A$1:$KZ$3000,$C74,11+3*MIN(AX$3,$D$2-1)))))</f>
        <v/>
      </c>
      <c r="AY74" s="125">
        <f>IF(OR($C74="",$B$2="",$D$2=0),0,IF(AY$3&lt;0,0,N(INDEX('CURVA PREVISION'!$A$1:$KZ$3000,$C74,11+3*MIN(AY$3,$D$2-1)))))</f>
        <v/>
      </c>
      <c r="AZ74" s="125">
        <f>IF(OR($C74="",$B$2="",$D$2=0),0,IF(AZ$3&lt;0,0,N(INDEX('CURVA PREVISION'!$A$1:$KZ$3000,$C74,11+3*MIN(AZ$3,$D$2-1)))))</f>
        <v/>
      </c>
      <c r="BA74" s="125">
        <f>IF(OR($C74="",$B$2="",$D$2=0),0,IF(BA$3&lt;0,0,N(INDEX('CURVA PREVISION'!$A$1:$KZ$3000,$C74,11+3*MIN(BA$3,$D$2-1)))))</f>
        <v/>
      </c>
      <c r="BB74" s="125">
        <f>IF(OR($C74="",$B$2="",$D$2=0),0,IF(BB$3&lt;0,0,N(INDEX('CURVA PREVISION'!$A$1:$KZ$3000,$C74,11+3*MIN(BB$3,$D$2-1)))))</f>
        <v/>
      </c>
      <c r="BC74" s="125">
        <f>IF(OR($C74="",$B$2="",$D$2=0),0,IF(BC$3&lt;0,0,N(INDEX('CURVA PREVISION'!$A$1:$KZ$3000,$C74,11+3*MIN(BC$3,$D$2-1)))))</f>
        <v/>
      </c>
      <c r="BD74" s="125">
        <f>IF(OR($C74="",$B$2="",$D$2=0),0,IF(BD$3&lt;0,0,N(INDEX('CURVA PREVISION'!$A$1:$KZ$3000,$C74,11+3*MIN(BD$3,$D$2-1)))))</f>
        <v/>
      </c>
      <c r="BE74" s="125">
        <f>IF(OR($C74="",$B$2="",$D$2=0),0,IF(BE$3&lt;0,0,N(INDEX('CURVA PREVISION'!$A$1:$KZ$3000,$C74,11+3*MIN(BE$3,$D$2-1)))))</f>
        <v/>
      </c>
      <c r="BF74" s="125">
        <f>IF(OR($C74="",$B$2="",$D$2=0),0,IF(BF$3&lt;0,0,N(INDEX('CURVA PREVISION'!$A$1:$KZ$3000,$C74,11+3*MIN(BF$3,$D$2-1)))))</f>
        <v/>
      </c>
      <c r="BG74" s="125">
        <f>IF(OR($C74="",$B$2="",$D$2=0),0,IF(BG$3&lt;0,0,N(INDEX('CURVA PREVISION'!$A$1:$KZ$3000,$C74,11+3*MIN(BG$3,$D$2-1)))))</f>
        <v/>
      </c>
      <c r="BH74" s="125">
        <f>IF(OR($C74="",$B$2="",$D$2=0),0,IF(BH$3&lt;0,0,N(INDEX('CURVA PREVISION'!$A$1:$KZ$3000,$C74,11+3*MIN(BH$3,$D$2-1)))))</f>
        <v/>
      </c>
      <c r="BI74" s="125">
        <f>IF(OR($C74="",$B$2="",$D$2=0),0,IF(BI$3&lt;0,0,N(INDEX('CURVA PREVISION'!$A$1:$KZ$3000,$C74,11+3*MIN(BI$3,$D$2-1)))))</f>
        <v/>
      </c>
      <c r="BJ74" s="125">
        <f>IF(OR($C74="",$B$2="",$D$2=0),0,IF(BJ$3&lt;0,0,N(INDEX('CURVA PREVISION'!$A$1:$KZ$3000,$C74,11+3*MIN(BJ$3,$D$2-1)))))</f>
        <v/>
      </c>
      <c r="BK74" s="125">
        <f>IF(OR($C74="",$B$2="",$D$2=0),0,IF(BK$3&lt;0,0,N(INDEX('CURVA PREVISION'!$A$1:$KZ$3000,$C74,11+3*MIN(BK$3,$D$2-1)))))</f>
        <v/>
      </c>
      <c r="BL74" s="125">
        <f>IF(OR($C74="",$B$2="",$D$2=0),0,IF(BL$3&lt;0,0,N(INDEX('CURVA PREVISION'!$A$1:$KZ$3000,$C74,11+3*MIN(BL$3,$D$2-1)))))</f>
        <v/>
      </c>
      <c r="BM74" s="125">
        <f>IF(OR($C74="",$B$2="",$D$2=0),0,IF(BM$3&lt;0,0,N(INDEX('CURVA PREVISION'!$A$1:$KZ$3000,$C74,11+3*MIN(BM$3,$D$2-1)))))</f>
        <v/>
      </c>
      <c r="BN74" s="125">
        <f>IF(OR($C74="",$B$2="",$D$2=0),0,IF(BN$3&lt;0,0,N(INDEX('CURVA PREVISION'!$A$1:$KZ$3000,$C74,11+3*MIN(BN$3,$D$2-1)))))</f>
        <v/>
      </c>
      <c r="BO74" s="125">
        <f>IF(OR($C74="",$B$2="",$D$2=0),0,IF(BO$3&lt;0,0,N(INDEX('CURVA PREVISION'!$A$1:$KZ$3000,$C74,11+3*MIN(BO$3,$D$2-1)))))</f>
        <v/>
      </c>
      <c r="BP74" s="125">
        <f>IF(OR($C74="",$B$2="",$D$2=0),0,IF(BP$3&lt;0,0,N(INDEX('CURVA PREVISION'!$A$1:$KZ$3000,$C74,11+3*MIN(BP$3,$D$2-1)))))</f>
        <v/>
      </c>
      <c r="BQ74" s="125">
        <f>IF(OR($C74="",$B$2="",$D$2=0),0,IF(BQ$3&lt;0,0,N(INDEX('CURVA PREVISION'!$A$1:$KZ$3000,$C74,11+3*MIN(BQ$3,$D$2-1)))))</f>
        <v/>
      </c>
      <c r="BR74" s="125">
        <f>IF(OR($C74="",$B$2="",$D$2=0),0,IF(BR$3&lt;0,0,N(INDEX('CURVA PREVISION'!$A$1:$KZ$3000,$C74,11+3*MIN(BR$3,$D$2-1)))))</f>
        <v/>
      </c>
      <c r="BS74" s="125">
        <f>IF(OR($C74="",$B$2="",$D$2=0),0,IF(BS$3&lt;0,0,N(INDEX('CURVA PREVISION'!$A$1:$KZ$3000,$C74,11+3*MIN(BS$3,$D$2-1)))))</f>
        <v/>
      </c>
      <c r="BT74" s="125">
        <f>IF(OR($C74="",$B$2="",$D$2=0),0,IF(BT$3&lt;0,0,N(INDEX('CURVA PREVISION'!$A$1:$KZ$3000,$C74,11+3*MIN(BT$3,$D$2-1)))))</f>
        <v/>
      </c>
      <c r="BU74" s="125">
        <f>IF(OR($C74="",$B$2="",$D$2=0),0,IF(BU$3&lt;0,0,N(INDEX('CURVA PREVISION'!$A$1:$KZ$3000,$C74,11+3*MIN(BU$3,$D$2-1)))))</f>
        <v/>
      </c>
      <c r="BV74" s="125">
        <f>IF(OR($C74="",$B$2="",$D$2=0),0,IF(BV$3&lt;0,0,N(INDEX('CURVA PREVISION'!$A$1:$KZ$3000,$C74,11+3*MIN(BV$3,$D$2-1)))))</f>
        <v/>
      </c>
      <c r="BW74" s="125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5">
        <f>IF(OR($C75="",$B$2="",$D$2=0),0,IF(D$3&lt;0,0,N(INDEX('CURVA PREVISION'!$A$1:$KZ$3000,$C75,11+3*MIN(D$3,$D$2-1)))))</f>
        <v/>
      </c>
      <c r="E75" s="125">
        <f>IF(OR($C75="",$B$2="",$D$2=0),0,IF(E$3&lt;0,0,N(INDEX('CURVA PREVISION'!$A$1:$KZ$3000,$C75,11+3*MIN(E$3,$D$2-1)))))</f>
        <v/>
      </c>
      <c r="F75" s="125">
        <f>IF(OR($C75="",$B$2="",$D$2=0),0,IF(F$3&lt;0,0,N(INDEX('CURVA PREVISION'!$A$1:$KZ$3000,$C75,11+3*MIN(F$3,$D$2-1)))))</f>
        <v/>
      </c>
      <c r="G75" s="125">
        <f>IF(OR($C75="",$B$2="",$D$2=0),0,IF(G$3&lt;0,0,N(INDEX('CURVA PREVISION'!$A$1:$KZ$3000,$C75,11+3*MIN(G$3,$D$2-1)))))</f>
        <v/>
      </c>
      <c r="H75" s="125">
        <f>IF(OR($C75="",$B$2="",$D$2=0),0,IF(H$3&lt;0,0,N(INDEX('CURVA PREVISION'!$A$1:$KZ$3000,$C75,11+3*MIN(H$3,$D$2-1)))))</f>
        <v/>
      </c>
      <c r="I75" s="125">
        <f>IF(OR($C75="",$B$2="",$D$2=0),0,IF(I$3&lt;0,0,N(INDEX('CURVA PREVISION'!$A$1:$KZ$3000,$C75,11+3*MIN(I$3,$D$2-1)))))</f>
        <v/>
      </c>
      <c r="J75" s="125">
        <f>IF(OR($C75="",$B$2="",$D$2=0),0,IF(J$3&lt;0,0,N(INDEX('CURVA PREVISION'!$A$1:$KZ$3000,$C75,11+3*MIN(J$3,$D$2-1)))))</f>
        <v/>
      </c>
      <c r="K75" s="125">
        <f>IF(OR($C75="",$B$2="",$D$2=0),0,IF(K$3&lt;0,0,N(INDEX('CURVA PREVISION'!$A$1:$KZ$3000,$C75,11+3*MIN(K$3,$D$2-1)))))</f>
        <v/>
      </c>
      <c r="L75" s="125">
        <f>IF(OR($C75="",$B$2="",$D$2=0),0,IF(L$3&lt;0,0,N(INDEX('CURVA PREVISION'!$A$1:$KZ$3000,$C75,11+3*MIN(L$3,$D$2-1)))))</f>
        <v/>
      </c>
      <c r="M75" s="125">
        <f>IF(OR($C75="",$B$2="",$D$2=0),0,IF(M$3&lt;0,0,N(INDEX('CURVA PREVISION'!$A$1:$KZ$3000,$C75,11+3*MIN(M$3,$D$2-1)))))</f>
        <v/>
      </c>
      <c r="N75" s="125">
        <f>IF(OR($C75="",$B$2="",$D$2=0),0,IF(N$3&lt;0,0,N(INDEX('CURVA PREVISION'!$A$1:$KZ$3000,$C75,11+3*MIN(N$3,$D$2-1)))))</f>
        <v/>
      </c>
      <c r="O75" s="125">
        <f>IF(OR($C75="",$B$2="",$D$2=0),0,IF(O$3&lt;0,0,N(INDEX('CURVA PREVISION'!$A$1:$KZ$3000,$C75,11+3*MIN(O$3,$D$2-1)))))</f>
        <v/>
      </c>
      <c r="P75" s="125">
        <f>IF(OR($C75="",$B$2="",$D$2=0),0,IF(P$3&lt;0,0,N(INDEX('CURVA PREVISION'!$A$1:$KZ$3000,$C75,11+3*MIN(P$3,$D$2-1)))))</f>
        <v/>
      </c>
      <c r="Q75" s="125">
        <f>IF(OR($C75="",$B$2="",$D$2=0),0,IF(Q$3&lt;0,0,N(INDEX('CURVA PREVISION'!$A$1:$KZ$3000,$C75,11+3*MIN(Q$3,$D$2-1)))))</f>
        <v/>
      </c>
      <c r="R75" s="125">
        <f>IF(OR($C75="",$B$2="",$D$2=0),0,IF(R$3&lt;0,0,N(INDEX('CURVA PREVISION'!$A$1:$KZ$3000,$C75,11+3*MIN(R$3,$D$2-1)))))</f>
        <v/>
      </c>
      <c r="S75" s="125">
        <f>IF(OR($C75="",$B$2="",$D$2=0),0,IF(S$3&lt;0,0,N(INDEX('CURVA PREVISION'!$A$1:$KZ$3000,$C75,11+3*MIN(S$3,$D$2-1)))))</f>
        <v/>
      </c>
      <c r="T75" s="125">
        <f>IF(OR($C75="",$B$2="",$D$2=0),0,IF(T$3&lt;0,0,N(INDEX('CURVA PREVISION'!$A$1:$KZ$3000,$C75,11+3*MIN(T$3,$D$2-1)))))</f>
        <v/>
      </c>
      <c r="U75" s="125">
        <f>IF(OR($C75="",$B$2="",$D$2=0),0,IF(U$3&lt;0,0,N(INDEX('CURVA PREVISION'!$A$1:$KZ$3000,$C75,11+3*MIN(U$3,$D$2-1)))))</f>
        <v/>
      </c>
      <c r="V75" s="125">
        <f>IF(OR($C75="",$B$2="",$D$2=0),0,IF(V$3&lt;0,0,N(INDEX('CURVA PREVISION'!$A$1:$KZ$3000,$C75,11+3*MIN(V$3,$D$2-1)))))</f>
        <v/>
      </c>
      <c r="W75" s="125">
        <f>IF(OR($C75="",$B$2="",$D$2=0),0,IF(W$3&lt;0,0,N(INDEX('CURVA PREVISION'!$A$1:$KZ$3000,$C75,11+3*MIN(W$3,$D$2-1)))))</f>
        <v/>
      </c>
      <c r="X75" s="125">
        <f>IF(OR($C75="",$B$2="",$D$2=0),0,IF(X$3&lt;0,0,N(INDEX('CURVA PREVISION'!$A$1:$KZ$3000,$C75,11+3*MIN(X$3,$D$2-1)))))</f>
        <v/>
      </c>
      <c r="Y75" s="125">
        <f>IF(OR($C75="",$B$2="",$D$2=0),0,IF(Y$3&lt;0,0,N(INDEX('CURVA PREVISION'!$A$1:$KZ$3000,$C75,11+3*MIN(Y$3,$D$2-1)))))</f>
        <v/>
      </c>
      <c r="Z75" s="125">
        <f>IF(OR($C75="",$B$2="",$D$2=0),0,IF(Z$3&lt;0,0,N(INDEX('CURVA PREVISION'!$A$1:$KZ$3000,$C75,11+3*MIN(Z$3,$D$2-1)))))</f>
        <v/>
      </c>
      <c r="AA75" s="125">
        <f>IF(OR($C75="",$B$2="",$D$2=0),0,IF(AA$3&lt;0,0,N(INDEX('CURVA PREVISION'!$A$1:$KZ$3000,$C75,11+3*MIN(AA$3,$D$2-1)))))</f>
        <v/>
      </c>
      <c r="AB75" s="125">
        <f>IF(OR($C75="",$B$2="",$D$2=0),0,IF(AB$3&lt;0,0,N(INDEX('CURVA PREVISION'!$A$1:$KZ$3000,$C75,11+3*MIN(AB$3,$D$2-1)))))</f>
        <v/>
      </c>
      <c r="AC75" s="125">
        <f>IF(OR($C75="",$B$2="",$D$2=0),0,IF(AC$3&lt;0,0,N(INDEX('CURVA PREVISION'!$A$1:$KZ$3000,$C75,11+3*MIN(AC$3,$D$2-1)))))</f>
        <v/>
      </c>
      <c r="AD75" s="125">
        <f>IF(OR($C75="",$B$2="",$D$2=0),0,IF(AD$3&lt;0,0,N(INDEX('CURVA PREVISION'!$A$1:$KZ$3000,$C75,11+3*MIN(AD$3,$D$2-1)))))</f>
        <v/>
      </c>
      <c r="AE75" s="125">
        <f>IF(OR($C75="",$B$2="",$D$2=0),0,IF(AE$3&lt;0,0,N(INDEX('CURVA PREVISION'!$A$1:$KZ$3000,$C75,11+3*MIN(AE$3,$D$2-1)))))</f>
        <v/>
      </c>
      <c r="AF75" s="125">
        <f>IF(OR($C75="",$B$2="",$D$2=0),0,IF(AF$3&lt;0,0,N(INDEX('CURVA PREVISION'!$A$1:$KZ$3000,$C75,11+3*MIN(AF$3,$D$2-1)))))</f>
        <v/>
      </c>
      <c r="AG75" s="125">
        <f>IF(OR($C75="",$B$2="",$D$2=0),0,IF(AG$3&lt;0,0,N(INDEX('CURVA PREVISION'!$A$1:$KZ$3000,$C75,11+3*MIN(AG$3,$D$2-1)))))</f>
        <v/>
      </c>
      <c r="AH75" s="125">
        <f>IF(OR($C75="",$B$2="",$D$2=0),0,IF(AH$3&lt;0,0,N(INDEX('CURVA PREVISION'!$A$1:$KZ$3000,$C75,11+3*MIN(AH$3,$D$2-1)))))</f>
        <v/>
      </c>
      <c r="AI75" s="125">
        <f>IF(OR($C75="",$B$2="",$D$2=0),0,IF(AI$3&lt;0,0,N(INDEX('CURVA PREVISION'!$A$1:$KZ$3000,$C75,11+3*MIN(AI$3,$D$2-1)))))</f>
        <v/>
      </c>
      <c r="AJ75" s="125">
        <f>IF(OR($C75="",$B$2="",$D$2=0),0,IF(AJ$3&lt;0,0,N(INDEX('CURVA PREVISION'!$A$1:$KZ$3000,$C75,11+3*MIN(AJ$3,$D$2-1)))))</f>
        <v/>
      </c>
      <c r="AK75" s="125">
        <f>IF(OR($C75="",$B$2="",$D$2=0),0,IF(AK$3&lt;0,0,N(INDEX('CURVA PREVISION'!$A$1:$KZ$3000,$C75,11+3*MIN(AK$3,$D$2-1)))))</f>
        <v/>
      </c>
      <c r="AL75" s="125">
        <f>IF(OR($C75="",$B$2="",$D$2=0),0,IF(AL$3&lt;0,0,N(INDEX('CURVA PREVISION'!$A$1:$KZ$3000,$C75,11+3*MIN(AL$3,$D$2-1)))))</f>
        <v/>
      </c>
      <c r="AM75" s="125">
        <f>IF(OR($C75="",$B$2="",$D$2=0),0,IF(AM$3&lt;0,0,N(INDEX('CURVA PREVISION'!$A$1:$KZ$3000,$C75,11+3*MIN(AM$3,$D$2-1)))))</f>
        <v/>
      </c>
      <c r="AN75" s="125">
        <f>IF(OR($C75="",$B$2="",$D$2=0),0,IF(AN$3&lt;0,0,N(INDEX('CURVA PREVISION'!$A$1:$KZ$3000,$C75,11+3*MIN(AN$3,$D$2-1)))))</f>
        <v/>
      </c>
      <c r="AO75" s="125">
        <f>IF(OR($C75="",$B$2="",$D$2=0),0,IF(AO$3&lt;0,0,N(INDEX('CURVA PREVISION'!$A$1:$KZ$3000,$C75,11+3*MIN(AO$3,$D$2-1)))))</f>
        <v/>
      </c>
      <c r="AP75" s="125">
        <f>IF(OR($C75="",$B$2="",$D$2=0),0,IF(AP$3&lt;0,0,N(INDEX('CURVA PREVISION'!$A$1:$KZ$3000,$C75,11+3*MIN(AP$3,$D$2-1)))))</f>
        <v/>
      </c>
      <c r="AQ75" s="125">
        <f>IF(OR($C75="",$B$2="",$D$2=0),0,IF(AQ$3&lt;0,0,N(INDEX('CURVA PREVISION'!$A$1:$KZ$3000,$C75,11+3*MIN(AQ$3,$D$2-1)))))</f>
        <v/>
      </c>
      <c r="AR75" s="125">
        <f>IF(OR($C75="",$B$2="",$D$2=0),0,IF(AR$3&lt;0,0,N(INDEX('CURVA PREVISION'!$A$1:$KZ$3000,$C75,11+3*MIN(AR$3,$D$2-1)))))</f>
        <v/>
      </c>
      <c r="AS75" s="125">
        <f>IF(OR($C75="",$B$2="",$D$2=0),0,IF(AS$3&lt;0,0,N(INDEX('CURVA PREVISION'!$A$1:$KZ$3000,$C75,11+3*MIN(AS$3,$D$2-1)))))</f>
        <v/>
      </c>
      <c r="AT75" s="125">
        <f>IF(OR($C75="",$B$2="",$D$2=0),0,IF(AT$3&lt;0,0,N(INDEX('CURVA PREVISION'!$A$1:$KZ$3000,$C75,11+3*MIN(AT$3,$D$2-1)))))</f>
        <v/>
      </c>
      <c r="AU75" s="125">
        <f>IF(OR($C75="",$B$2="",$D$2=0),0,IF(AU$3&lt;0,0,N(INDEX('CURVA PREVISION'!$A$1:$KZ$3000,$C75,11+3*MIN(AU$3,$D$2-1)))))</f>
        <v/>
      </c>
      <c r="AV75" s="125">
        <f>IF(OR($C75="",$B$2="",$D$2=0),0,IF(AV$3&lt;0,0,N(INDEX('CURVA PREVISION'!$A$1:$KZ$3000,$C75,11+3*MIN(AV$3,$D$2-1)))))</f>
        <v/>
      </c>
      <c r="AW75" s="125">
        <f>IF(OR($C75="",$B$2="",$D$2=0),0,IF(AW$3&lt;0,0,N(INDEX('CURVA PREVISION'!$A$1:$KZ$3000,$C75,11+3*MIN(AW$3,$D$2-1)))))</f>
        <v/>
      </c>
      <c r="AX75" s="125">
        <f>IF(OR($C75="",$B$2="",$D$2=0),0,IF(AX$3&lt;0,0,N(INDEX('CURVA PREVISION'!$A$1:$KZ$3000,$C75,11+3*MIN(AX$3,$D$2-1)))))</f>
        <v/>
      </c>
      <c r="AY75" s="125">
        <f>IF(OR($C75="",$B$2="",$D$2=0),0,IF(AY$3&lt;0,0,N(INDEX('CURVA PREVISION'!$A$1:$KZ$3000,$C75,11+3*MIN(AY$3,$D$2-1)))))</f>
        <v/>
      </c>
      <c r="AZ75" s="125">
        <f>IF(OR($C75="",$B$2="",$D$2=0),0,IF(AZ$3&lt;0,0,N(INDEX('CURVA PREVISION'!$A$1:$KZ$3000,$C75,11+3*MIN(AZ$3,$D$2-1)))))</f>
        <v/>
      </c>
      <c r="BA75" s="125">
        <f>IF(OR($C75="",$B$2="",$D$2=0),0,IF(BA$3&lt;0,0,N(INDEX('CURVA PREVISION'!$A$1:$KZ$3000,$C75,11+3*MIN(BA$3,$D$2-1)))))</f>
        <v/>
      </c>
      <c r="BB75" s="125">
        <f>IF(OR($C75="",$B$2="",$D$2=0),0,IF(BB$3&lt;0,0,N(INDEX('CURVA PREVISION'!$A$1:$KZ$3000,$C75,11+3*MIN(BB$3,$D$2-1)))))</f>
        <v/>
      </c>
      <c r="BC75" s="125">
        <f>IF(OR($C75="",$B$2="",$D$2=0),0,IF(BC$3&lt;0,0,N(INDEX('CURVA PREVISION'!$A$1:$KZ$3000,$C75,11+3*MIN(BC$3,$D$2-1)))))</f>
        <v/>
      </c>
      <c r="BD75" s="125">
        <f>IF(OR($C75="",$B$2="",$D$2=0),0,IF(BD$3&lt;0,0,N(INDEX('CURVA PREVISION'!$A$1:$KZ$3000,$C75,11+3*MIN(BD$3,$D$2-1)))))</f>
        <v/>
      </c>
      <c r="BE75" s="125">
        <f>IF(OR($C75="",$B$2="",$D$2=0),0,IF(BE$3&lt;0,0,N(INDEX('CURVA PREVISION'!$A$1:$KZ$3000,$C75,11+3*MIN(BE$3,$D$2-1)))))</f>
        <v/>
      </c>
      <c r="BF75" s="125">
        <f>IF(OR($C75="",$B$2="",$D$2=0),0,IF(BF$3&lt;0,0,N(INDEX('CURVA PREVISION'!$A$1:$KZ$3000,$C75,11+3*MIN(BF$3,$D$2-1)))))</f>
        <v/>
      </c>
      <c r="BG75" s="125">
        <f>IF(OR($C75="",$B$2="",$D$2=0),0,IF(BG$3&lt;0,0,N(INDEX('CURVA PREVISION'!$A$1:$KZ$3000,$C75,11+3*MIN(BG$3,$D$2-1)))))</f>
        <v/>
      </c>
      <c r="BH75" s="125">
        <f>IF(OR($C75="",$B$2="",$D$2=0),0,IF(BH$3&lt;0,0,N(INDEX('CURVA PREVISION'!$A$1:$KZ$3000,$C75,11+3*MIN(BH$3,$D$2-1)))))</f>
        <v/>
      </c>
      <c r="BI75" s="125">
        <f>IF(OR($C75="",$B$2="",$D$2=0),0,IF(BI$3&lt;0,0,N(INDEX('CURVA PREVISION'!$A$1:$KZ$3000,$C75,11+3*MIN(BI$3,$D$2-1)))))</f>
        <v/>
      </c>
      <c r="BJ75" s="125">
        <f>IF(OR($C75="",$B$2="",$D$2=0),0,IF(BJ$3&lt;0,0,N(INDEX('CURVA PREVISION'!$A$1:$KZ$3000,$C75,11+3*MIN(BJ$3,$D$2-1)))))</f>
        <v/>
      </c>
      <c r="BK75" s="125">
        <f>IF(OR($C75="",$B$2="",$D$2=0),0,IF(BK$3&lt;0,0,N(INDEX('CURVA PREVISION'!$A$1:$KZ$3000,$C75,11+3*MIN(BK$3,$D$2-1)))))</f>
        <v/>
      </c>
      <c r="BL75" s="125">
        <f>IF(OR($C75="",$B$2="",$D$2=0),0,IF(BL$3&lt;0,0,N(INDEX('CURVA PREVISION'!$A$1:$KZ$3000,$C75,11+3*MIN(BL$3,$D$2-1)))))</f>
        <v/>
      </c>
      <c r="BM75" s="125">
        <f>IF(OR($C75="",$B$2="",$D$2=0),0,IF(BM$3&lt;0,0,N(INDEX('CURVA PREVISION'!$A$1:$KZ$3000,$C75,11+3*MIN(BM$3,$D$2-1)))))</f>
        <v/>
      </c>
      <c r="BN75" s="125">
        <f>IF(OR($C75="",$B$2="",$D$2=0),0,IF(BN$3&lt;0,0,N(INDEX('CURVA PREVISION'!$A$1:$KZ$3000,$C75,11+3*MIN(BN$3,$D$2-1)))))</f>
        <v/>
      </c>
      <c r="BO75" s="125">
        <f>IF(OR($C75="",$B$2="",$D$2=0),0,IF(BO$3&lt;0,0,N(INDEX('CURVA PREVISION'!$A$1:$KZ$3000,$C75,11+3*MIN(BO$3,$D$2-1)))))</f>
        <v/>
      </c>
      <c r="BP75" s="125">
        <f>IF(OR($C75="",$B$2="",$D$2=0),0,IF(BP$3&lt;0,0,N(INDEX('CURVA PREVISION'!$A$1:$KZ$3000,$C75,11+3*MIN(BP$3,$D$2-1)))))</f>
        <v/>
      </c>
      <c r="BQ75" s="125">
        <f>IF(OR($C75="",$B$2="",$D$2=0),0,IF(BQ$3&lt;0,0,N(INDEX('CURVA PREVISION'!$A$1:$KZ$3000,$C75,11+3*MIN(BQ$3,$D$2-1)))))</f>
        <v/>
      </c>
      <c r="BR75" s="125">
        <f>IF(OR($C75="",$B$2="",$D$2=0),0,IF(BR$3&lt;0,0,N(INDEX('CURVA PREVISION'!$A$1:$KZ$3000,$C75,11+3*MIN(BR$3,$D$2-1)))))</f>
        <v/>
      </c>
      <c r="BS75" s="125">
        <f>IF(OR($C75="",$B$2="",$D$2=0),0,IF(BS$3&lt;0,0,N(INDEX('CURVA PREVISION'!$A$1:$KZ$3000,$C75,11+3*MIN(BS$3,$D$2-1)))))</f>
        <v/>
      </c>
      <c r="BT75" s="125">
        <f>IF(OR($C75="",$B$2="",$D$2=0),0,IF(BT$3&lt;0,0,N(INDEX('CURVA PREVISION'!$A$1:$KZ$3000,$C75,11+3*MIN(BT$3,$D$2-1)))))</f>
        <v/>
      </c>
      <c r="BU75" s="125">
        <f>IF(OR($C75="",$B$2="",$D$2=0),0,IF(BU$3&lt;0,0,N(INDEX('CURVA PREVISION'!$A$1:$KZ$3000,$C75,11+3*MIN(BU$3,$D$2-1)))))</f>
        <v/>
      </c>
      <c r="BV75" s="125">
        <f>IF(OR($C75="",$B$2="",$D$2=0),0,IF(BV$3&lt;0,0,N(INDEX('CURVA PREVISION'!$A$1:$KZ$3000,$C75,11+3*MIN(BV$3,$D$2-1)))))</f>
        <v/>
      </c>
      <c r="BW75" s="125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5">
        <f>IF(OR($C76="",$B$2="",$D$2=0),0,IF(D$3&lt;0,0,N(INDEX('CURVA PREVISION'!$A$1:$KZ$3000,$C76,11+3*MIN(D$3,$D$2-1)))))</f>
        <v/>
      </c>
      <c r="E76" s="125">
        <f>IF(OR($C76="",$B$2="",$D$2=0),0,IF(E$3&lt;0,0,N(INDEX('CURVA PREVISION'!$A$1:$KZ$3000,$C76,11+3*MIN(E$3,$D$2-1)))))</f>
        <v/>
      </c>
      <c r="F76" s="125">
        <f>IF(OR($C76="",$B$2="",$D$2=0),0,IF(F$3&lt;0,0,N(INDEX('CURVA PREVISION'!$A$1:$KZ$3000,$C76,11+3*MIN(F$3,$D$2-1)))))</f>
        <v/>
      </c>
      <c r="G76" s="125">
        <f>IF(OR($C76="",$B$2="",$D$2=0),0,IF(G$3&lt;0,0,N(INDEX('CURVA PREVISION'!$A$1:$KZ$3000,$C76,11+3*MIN(G$3,$D$2-1)))))</f>
        <v/>
      </c>
      <c r="H76" s="125">
        <f>IF(OR($C76="",$B$2="",$D$2=0),0,IF(H$3&lt;0,0,N(INDEX('CURVA PREVISION'!$A$1:$KZ$3000,$C76,11+3*MIN(H$3,$D$2-1)))))</f>
        <v/>
      </c>
      <c r="I76" s="125">
        <f>IF(OR($C76="",$B$2="",$D$2=0),0,IF(I$3&lt;0,0,N(INDEX('CURVA PREVISION'!$A$1:$KZ$3000,$C76,11+3*MIN(I$3,$D$2-1)))))</f>
        <v/>
      </c>
      <c r="J76" s="125">
        <f>IF(OR($C76="",$B$2="",$D$2=0),0,IF(J$3&lt;0,0,N(INDEX('CURVA PREVISION'!$A$1:$KZ$3000,$C76,11+3*MIN(J$3,$D$2-1)))))</f>
        <v/>
      </c>
      <c r="K76" s="125">
        <f>IF(OR($C76="",$B$2="",$D$2=0),0,IF(K$3&lt;0,0,N(INDEX('CURVA PREVISION'!$A$1:$KZ$3000,$C76,11+3*MIN(K$3,$D$2-1)))))</f>
        <v/>
      </c>
      <c r="L76" s="125">
        <f>IF(OR($C76="",$B$2="",$D$2=0),0,IF(L$3&lt;0,0,N(INDEX('CURVA PREVISION'!$A$1:$KZ$3000,$C76,11+3*MIN(L$3,$D$2-1)))))</f>
        <v/>
      </c>
      <c r="M76" s="125">
        <f>IF(OR($C76="",$B$2="",$D$2=0),0,IF(M$3&lt;0,0,N(INDEX('CURVA PREVISION'!$A$1:$KZ$3000,$C76,11+3*MIN(M$3,$D$2-1)))))</f>
        <v/>
      </c>
      <c r="N76" s="125">
        <f>IF(OR($C76="",$B$2="",$D$2=0),0,IF(N$3&lt;0,0,N(INDEX('CURVA PREVISION'!$A$1:$KZ$3000,$C76,11+3*MIN(N$3,$D$2-1)))))</f>
        <v/>
      </c>
      <c r="O76" s="125">
        <f>IF(OR($C76="",$B$2="",$D$2=0),0,IF(O$3&lt;0,0,N(INDEX('CURVA PREVISION'!$A$1:$KZ$3000,$C76,11+3*MIN(O$3,$D$2-1)))))</f>
        <v/>
      </c>
      <c r="P76" s="125">
        <f>IF(OR($C76="",$B$2="",$D$2=0),0,IF(P$3&lt;0,0,N(INDEX('CURVA PREVISION'!$A$1:$KZ$3000,$C76,11+3*MIN(P$3,$D$2-1)))))</f>
        <v/>
      </c>
      <c r="Q76" s="125">
        <f>IF(OR($C76="",$B$2="",$D$2=0),0,IF(Q$3&lt;0,0,N(INDEX('CURVA PREVISION'!$A$1:$KZ$3000,$C76,11+3*MIN(Q$3,$D$2-1)))))</f>
        <v/>
      </c>
      <c r="R76" s="125">
        <f>IF(OR($C76="",$B$2="",$D$2=0),0,IF(R$3&lt;0,0,N(INDEX('CURVA PREVISION'!$A$1:$KZ$3000,$C76,11+3*MIN(R$3,$D$2-1)))))</f>
        <v/>
      </c>
      <c r="S76" s="125">
        <f>IF(OR($C76="",$B$2="",$D$2=0),0,IF(S$3&lt;0,0,N(INDEX('CURVA PREVISION'!$A$1:$KZ$3000,$C76,11+3*MIN(S$3,$D$2-1)))))</f>
        <v/>
      </c>
      <c r="T76" s="125">
        <f>IF(OR($C76="",$B$2="",$D$2=0),0,IF(T$3&lt;0,0,N(INDEX('CURVA PREVISION'!$A$1:$KZ$3000,$C76,11+3*MIN(T$3,$D$2-1)))))</f>
        <v/>
      </c>
      <c r="U76" s="125">
        <f>IF(OR($C76="",$B$2="",$D$2=0),0,IF(U$3&lt;0,0,N(INDEX('CURVA PREVISION'!$A$1:$KZ$3000,$C76,11+3*MIN(U$3,$D$2-1)))))</f>
        <v/>
      </c>
      <c r="V76" s="125">
        <f>IF(OR($C76="",$B$2="",$D$2=0),0,IF(V$3&lt;0,0,N(INDEX('CURVA PREVISION'!$A$1:$KZ$3000,$C76,11+3*MIN(V$3,$D$2-1)))))</f>
        <v/>
      </c>
      <c r="W76" s="125">
        <f>IF(OR($C76="",$B$2="",$D$2=0),0,IF(W$3&lt;0,0,N(INDEX('CURVA PREVISION'!$A$1:$KZ$3000,$C76,11+3*MIN(W$3,$D$2-1)))))</f>
        <v/>
      </c>
      <c r="X76" s="125">
        <f>IF(OR($C76="",$B$2="",$D$2=0),0,IF(X$3&lt;0,0,N(INDEX('CURVA PREVISION'!$A$1:$KZ$3000,$C76,11+3*MIN(X$3,$D$2-1)))))</f>
        <v/>
      </c>
      <c r="Y76" s="125">
        <f>IF(OR($C76="",$B$2="",$D$2=0),0,IF(Y$3&lt;0,0,N(INDEX('CURVA PREVISION'!$A$1:$KZ$3000,$C76,11+3*MIN(Y$3,$D$2-1)))))</f>
        <v/>
      </c>
      <c r="Z76" s="125">
        <f>IF(OR($C76="",$B$2="",$D$2=0),0,IF(Z$3&lt;0,0,N(INDEX('CURVA PREVISION'!$A$1:$KZ$3000,$C76,11+3*MIN(Z$3,$D$2-1)))))</f>
        <v/>
      </c>
      <c r="AA76" s="125">
        <f>IF(OR($C76="",$B$2="",$D$2=0),0,IF(AA$3&lt;0,0,N(INDEX('CURVA PREVISION'!$A$1:$KZ$3000,$C76,11+3*MIN(AA$3,$D$2-1)))))</f>
        <v/>
      </c>
      <c r="AB76" s="125">
        <f>IF(OR($C76="",$B$2="",$D$2=0),0,IF(AB$3&lt;0,0,N(INDEX('CURVA PREVISION'!$A$1:$KZ$3000,$C76,11+3*MIN(AB$3,$D$2-1)))))</f>
        <v/>
      </c>
      <c r="AC76" s="125">
        <f>IF(OR($C76="",$B$2="",$D$2=0),0,IF(AC$3&lt;0,0,N(INDEX('CURVA PREVISION'!$A$1:$KZ$3000,$C76,11+3*MIN(AC$3,$D$2-1)))))</f>
        <v/>
      </c>
      <c r="AD76" s="125">
        <f>IF(OR($C76="",$B$2="",$D$2=0),0,IF(AD$3&lt;0,0,N(INDEX('CURVA PREVISION'!$A$1:$KZ$3000,$C76,11+3*MIN(AD$3,$D$2-1)))))</f>
        <v/>
      </c>
      <c r="AE76" s="125">
        <f>IF(OR($C76="",$B$2="",$D$2=0),0,IF(AE$3&lt;0,0,N(INDEX('CURVA PREVISION'!$A$1:$KZ$3000,$C76,11+3*MIN(AE$3,$D$2-1)))))</f>
        <v/>
      </c>
      <c r="AF76" s="125">
        <f>IF(OR($C76="",$B$2="",$D$2=0),0,IF(AF$3&lt;0,0,N(INDEX('CURVA PREVISION'!$A$1:$KZ$3000,$C76,11+3*MIN(AF$3,$D$2-1)))))</f>
        <v/>
      </c>
      <c r="AG76" s="125">
        <f>IF(OR($C76="",$B$2="",$D$2=0),0,IF(AG$3&lt;0,0,N(INDEX('CURVA PREVISION'!$A$1:$KZ$3000,$C76,11+3*MIN(AG$3,$D$2-1)))))</f>
        <v/>
      </c>
      <c r="AH76" s="125">
        <f>IF(OR($C76="",$B$2="",$D$2=0),0,IF(AH$3&lt;0,0,N(INDEX('CURVA PREVISION'!$A$1:$KZ$3000,$C76,11+3*MIN(AH$3,$D$2-1)))))</f>
        <v/>
      </c>
      <c r="AI76" s="125">
        <f>IF(OR($C76="",$B$2="",$D$2=0),0,IF(AI$3&lt;0,0,N(INDEX('CURVA PREVISION'!$A$1:$KZ$3000,$C76,11+3*MIN(AI$3,$D$2-1)))))</f>
        <v/>
      </c>
      <c r="AJ76" s="125">
        <f>IF(OR($C76="",$B$2="",$D$2=0),0,IF(AJ$3&lt;0,0,N(INDEX('CURVA PREVISION'!$A$1:$KZ$3000,$C76,11+3*MIN(AJ$3,$D$2-1)))))</f>
        <v/>
      </c>
      <c r="AK76" s="125">
        <f>IF(OR($C76="",$B$2="",$D$2=0),0,IF(AK$3&lt;0,0,N(INDEX('CURVA PREVISION'!$A$1:$KZ$3000,$C76,11+3*MIN(AK$3,$D$2-1)))))</f>
        <v/>
      </c>
      <c r="AL76" s="125">
        <f>IF(OR($C76="",$B$2="",$D$2=0),0,IF(AL$3&lt;0,0,N(INDEX('CURVA PREVISION'!$A$1:$KZ$3000,$C76,11+3*MIN(AL$3,$D$2-1)))))</f>
        <v/>
      </c>
      <c r="AM76" s="125">
        <f>IF(OR($C76="",$B$2="",$D$2=0),0,IF(AM$3&lt;0,0,N(INDEX('CURVA PREVISION'!$A$1:$KZ$3000,$C76,11+3*MIN(AM$3,$D$2-1)))))</f>
        <v/>
      </c>
      <c r="AN76" s="125">
        <f>IF(OR($C76="",$B$2="",$D$2=0),0,IF(AN$3&lt;0,0,N(INDEX('CURVA PREVISION'!$A$1:$KZ$3000,$C76,11+3*MIN(AN$3,$D$2-1)))))</f>
        <v/>
      </c>
      <c r="AO76" s="125">
        <f>IF(OR($C76="",$B$2="",$D$2=0),0,IF(AO$3&lt;0,0,N(INDEX('CURVA PREVISION'!$A$1:$KZ$3000,$C76,11+3*MIN(AO$3,$D$2-1)))))</f>
        <v/>
      </c>
      <c r="AP76" s="125">
        <f>IF(OR($C76="",$B$2="",$D$2=0),0,IF(AP$3&lt;0,0,N(INDEX('CURVA PREVISION'!$A$1:$KZ$3000,$C76,11+3*MIN(AP$3,$D$2-1)))))</f>
        <v/>
      </c>
      <c r="AQ76" s="125">
        <f>IF(OR($C76="",$B$2="",$D$2=0),0,IF(AQ$3&lt;0,0,N(INDEX('CURVA PREVISION'!$A$1:$KZ$3000,$C76,11+3*MIN(AQ$3,$D$2-1)))))</f>
        <v/>
      </c>
      <c r="AR76" s="125">
        <f>IF(OR($C76="",$B$2="",$D$2=0),0,IF(AR$3&lt;0,0,N(INDEX('CURVA PREVISION'!$A$1:$KZ$3000,$C76,11+3*MIN(AR$3,$D$2-1)))))</f>
        <v/>
      </c>
      <c r="AS76" s="125">
        <f>IF(OR($C76="",$B$2="",$D$2=0),0,IF(AS$3&lt;0,0,N(INDEX('CURVA PREVISION'!$A$1:$KZ$3000,$C76,11+3*MIN(AS$3,$D$2-1)))))</f>
        <v/>
      </c>
      <c r="AT76" s="125">
        <f>IF(OR($C76="",$B$2="",$D$2=0),0,IF(AT$3&lt;0,0,N(INDEX('CURVA PREVISION'!$A$1:$KZ$3000,$C76,11+3*MIN(AT$3,$D$2-1)))))</f>
        <v/>
      </c>
      <c r="AU76" s="125">
        <f>IF(OR($C76="",$B$2="",$D$2=0),0,IF(AU$3&lt;0,0,N(INDEX('CURVA PREVISION'!$A$1:$KZ$3000,$C76,11+3*MIN(AU$3,$D$2-1)))))</f>
        <v/>
      </c>
      <c r="AV76" s="125">
        <f>IF(OR($C76="",$B$2="",$D$2=0),0,IF(AV$3&lt;0,0,N(INDEX('CURVA PREVISION'!$A$1:$KZ$3000,$C76,11+3*MIN(AV$3,$D$2-1)))))</f>
        <v/>
      </c>
      <c r="AW76" s="125">
        <f>IF(OR($C76="",$B$2="",$D$2=0),0,IF(AW$3&lt;0,0,N(INDEX('CURVA PREVISION'!$A$1:$KZ$3000,$C76,11+3*MIN(AW$3,$D$2-1)))))</f>
        <v/>
      </c>
      <c r="AX76" s="125">
        <f>IF(OR($C76="",$B$2="",$D$2=0),0,IF(AX$3&lt;0,0,N(INDEX('CURVA PREVISION'!$A$1:$KZ$3000,$C76,11+3*MIN(AX$3,$D$2-1)))))</f>
        <v/>
      </c>
      <c r="AY76" s="125">
        <f>IF(OR($C76="",$B$2="",$D$2=0),0,IF(AY$3&lt;0,0,N(INDEX('CURVA PREVISION'!$A$1:$KZ$3000,$C76,11+3*MIN(AY$3,$D$2-1)))))</f>
        <v/>
      </c>
      <c r="AZ76" s="125">
        <f>IF(OR($C76="",$B$2="",$D$2=0),0,IF(AZ$3&lt;0,0,N(INDEX('CURVA PREVISION'!$A$1:$KZ$3000,$C76,11+3*MIN(AZ$3,$D$2-1)))))</f>
        <v/>
      </c>
      <c r="BA76" s="125">
        <f>IF(OR($C76="",$B$2="",$D$2=0),0,IF(BA$3&lt;0,0,N(INDEX('CURVA PREVISION'!$A$1:$KZ$3000,$C76,11+3*MIN(BA$3,$D$2-1)))))</f>
        <v/>
      </c>
      <c r="BB76" s="125">
        <f>IF(OR($C76="",$B$2="",$D$2=0),0,IF(BB$3&lt;0,0,N(INDEX('CURVA PREVISION'!$A$1:$KZ$3000,$C76,11+3*MIN(BB$3,$D$2-1)))))</f>
        <v/>
      </c>
      <c r="BC76" s="125">
        <f>IF(OR($C76="",$B$2="",$D$2=0),0,IF(BC$3&lt;0,0,N(INDEX('CURVA PREVISION'!$A$1:$KZ$3000,$C76,11+3*MIN(BC$3,$D$2-1)))))</f>
        <v/>
      </c>
      <c r="BD76" s="125">
        <f>IF(OR($C76="",$B$2="",$D$2=0),0,IF(BD$3&lt;0,0,N(INDEX('CURVA PREVISION'!$A$1:$KZ$3000,$C76,11+3*MIN(BD$3,$D$2-1)))))</f>
        <v/>
      </c>
      <c r="BE76" s="125">
        <f>IF(OR($C76="",$B$2="",$D$2=0),0,IF(BE$3&lt;0,0,N(INDEX('CURVA PREVISION'!$A$1:$KZ$3000,$C76,11+3*MIN(BE$3,$D$2-1)))))</f>
        <v/>
      </c>
      <c r="BF76" s="125">
        <f>IF(OR($C76="",$B$2="",$D$2=0),0,IF(BF$3&lt;0,0,N(INDEX('CURVA PREVISION'!$A$1:$KZ$3000,$C76,11+3*MIN(BF$3,$D$2-1)))))</f>
        <v/>
      </c>
      <c r="BG76" s="125">
        <f>IF(OR($C76="",$B$2="",$D$2=0),0,IF(BG$3&lt;0,0,N(INDEX('CURVA PREVISION'!$A$1:$KZ$3000,$C76,11+3*MIN(BG$3,$D$2-1)))))</f>
        <v/>
      </c>
      <c r="BH76" s="125">
        <f>IF(OR($C76="",$B$2="",$D$2=0),0,IF(BH$3&lt;0,0,N(INDEX('CURVA PREVISION'!$A$1:$KZ$3000,$C76,11+3*MIN(BH$3,$D$2-1)))))</f>
        <v/>
      </c>
      <c r="BI76" s="125">
        <f>IF(OR($C76="",$B$2="",$D$2=0),0,IF(BI$3&lt;0,0,N(INDEX('CURVA PREVISION'!$A$1:$KZ$3000,$C76,11+3*MIN(BI$3,$D$2-1)))))</f>
        <v/>
      </c>
      <c r="BJ76" s="125">
        <f>IF(OR($C76="",$B$2="",$D$2=0),0,IF(BJ$3&lt;0,0,N(INDEX('CURVA PREVISION'!$A$1:$KZ$3000,$C76,11+3*MIN(BJ$3,$D$2-1)))))</f>
        <v/>
      </c>
      <c r="BK76" s="125">
        <f>IF(OR($C76="",$B$2="",$D$2=0),0,IF(BK$3&lt;0,0,N(INDEX('CURVA PREVISION'!$A$1:$KZ$3000,$C76,11+3*MIN(BK$3,$D$2-1)))))</f>
        <v/>
      </c>
      <c r="BL76" s="125">
        <f>IF(OR($C76="",$B$2="",$D$2=0),0,IF(BL$3&lt;0,0,N(INDEX('CURVA PREVISION'!$A$1:$KZ$3000,$C76,11+3*MIN(BL$3,$D$2-1)))))</f>
        <v/>
      </c>
      <c r="BM76" s="125">
        <f>IF(OR($C76="",$B$2="",$D$2=0),0,IF(BM$3&lt;0,0,N(INDEX('CURVA PREVISION'!$A$1:$KZ$3000,$C76,11+3*MIN(BM$3,$D$2-1)))))</f>
        <v/>
      </c>
      <c r="BN76" s="125">
        <f>IF(OR($C76="",$B$2="",$D$2=0),0,IF(BN$3&lt;0,0,N(INDEX('CURVA PREVISION'!$A$1:$KZ$3000,$C76,11+3*MIN(BN$3,$D$2-1)))))</f>
        <v/>
      </c>
      <c r="BO76" s="125">
        <f>IF(OR($C76="",$B$2="",$D$2=0),0,IF(BO$3&lt;0,0,N(INDEX('CURVA PREVISION'!$A$1:$KZ$3000,$C76,11+3*MIN(BO$3,$D$2-1)))))</f>
        <v/>
      </c>
      <c r="BP76" s="125">
        <f>IF(OR($C76="",$B$2="",$D$2=0),0,IF(BP$3&lt;0,0,N(INDEX('CURVA PREVISION'!$A$1:$KZ$3000,$C76,11+3*MIN(BP$3,$D$2-1)))))</f>
        <v/>
      </c>
      <c r="BQ76" s="125">
        <f>IF(OR($C76="",$B$2="",$D$2=0),0,IF(BQ$3&lt;0,0,N(INDEX('CURVA PREVISION'!$A$1:$KZ$3000,$C76,11+3*MIN(BQ$3,$D$2-1)))))</f>
        <v/>
      </c>
      <c r="BR76" s="125">
        <f>IF(OR($C76="",$B$2="",$D$2=0),0,IF(BR$3&lt;0,0,N(INDEX('CURVA PREVISION'!$A$1:$KZ$3000,$C76,11+3*MIN(BR$3,$D$2-1)))))</f>
        <v/>
      </c>
      <c r="BS76" s="125">
        <f>IF(OR($C76="",$B$2="",$D$2=0),0,IF(BS$3&lt;0,0,N(INDEX('CURVA PREVISION'!$A$1:$KZ$3000,$C76,11+3*MIN(BS$3,$D$2-1)))))</f>
        <v/>
      </c>
      <c r="BT76" s="125">
        <f>IF(OR($C76="",$B$2="",$D$2=0),0,IF(BT$3&lt;0,0,N(INDEX('CURVA PREVISION'!$A$1:$KZ$3000,$C76,11+3*MIN(BT$3,$D$2-1)))))</f>
        <v/>
      </c>
      <c r="BU76" s="125">
        <f>IF(OR($C76="",$B$2="",$D$2=0),0,IF(BU$3&lt;0,0,N(INDEX('CURVA PREVISION'!$A$1:$KZ$3000,$C76,11+3*MIN(BU$3,$D$2-1)))))</f>
        <v/>
      </c>
      <c r="BV76" s="125">
        <f>IF(OR($C76="",$B$2="",$D$2=0),0,IF(BV$3&lt;0,0,N(INDEX('CURVA PREVISION'!$A$1:$KZ$3000,$C76,11+3*MIN(BV$3,$D$2-1)))))</f>
        <v/>
      </c>
      <c r="BW76" s="125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5">
        <f>IF(OR($C77="",$B$2="",$D$2=0),0,IF(D$3&lt;0,0,N(INDEX('CURVA PREVISION'!$A$1:$KZ$3000,$C77,11+3*MIN(D$3,$D$2-1)))))</f>
        <v/>
      </c>
      <c r="E77" s="125">
        <f>IF(OR($C77="",$B$2="",$D$2=0),0,IF(E$3&lt;0,0,N(INDEX('CURVA PREVISION'!$A$1:$KZ$3000,$C77,11+3*MIN(E$3,$D$2-1)))))</f>
        <v/>
      </c>
      <c r="F77" s="125">
        <f>IF(OR($C77="",$B$2="",$D$2=0),0,IF(F$3&lt;0,0,N(INDEX('CURVA PREVISION'!$A$1:$KZ$3000,$C77,11+3*MIN(F$3,$D$2-1)))))</f>
        <v/>
      </c>
      <c r="G77" s="125">
        <f>IF(OR($C77="",$B$2="",$D$2=0),0,IF(G$3&lt;0,0,N(INDEX('CURVA PREVISION'!$A$1:$KZ$3000,$C77,11+3*MIN(G$3,$D$2-1)))))</f>
        <v/>
      </c>
      <c r="H77" s="125">
        <f>IF(OR($C77="",$B$2="",$D$2=0),0,IF(H$3&lt;0,0,N(INDEX('CURVA PREVISION'!$A$1:$KZ$3000,$C77,11+3*MIN(H$3,$D$2-1)))))</f>
        <v/>
      </c>
      <c r="I77" s="125">
        <f>IF(OR($C77="",$B$2="",$D$2=0),0,IF(I$3&lt;0,0,N(INDEX('CURVA PREVISION'!$A$1:$KZ$3000,$C77,11+3*MIN(I$3,$D$2-1)))))</f>
        <v/>
      </c>
      <c r="J77" s="125">
        <f>IF(OR($C77="",$B$2="",$D$2=0),0,IF(J$3&lt;0,0,N(INDEX('CURVA PREVISION'!$A$1:$KZ$3000,$C77,11+3*MIN(J$3,$D$2-1)))))</f>
        <v/>
      </c>
      <c r="K77" s="125">
        <f>IF(OR($C77="",$B$2="",$D$2=0),0,IF(K$3&lt;0,0,N(INDEX('CURVA PREVISION'!$A$1:$KZ$3000,$C77,11+3*MIN(K$3,$D$2-1)))))</f>
        <v/>
      </c>
      <c r="L77" s="125">
        <f>IF(OR($C77="",$B$2="",$D$2=0),0,IF(L$3&lt;0,0,N(INDEX('CURVA PREVISION'!$A$1:$KZ$3000,$C77,11+3*MIN(L$3,$D$2-1)))))</f>
        <v/>
      </c>
      <c r="M77" s="125">
        <f>IF(OR($C77="",$B$2="",$D$2=0),0,IF(M$3&lt;0,0,N(INDEX('CURVA PREVISION'!$A$1:$KZ$3000,$C77,11+3*MIN(M$3,$D$2-1)))))</f>
        <v/>
      </c>
      <c r="N77" s="125">
        <f>IF(OR($C77="",$B$2="",$D$2=0),0,IF(N$3&lt;0,0,N(INDEX('CURVA PREVISION'!$A$1:$KZ$3000,$C77,11+3*MIN(N$3,$D$2-1)))))</f>
        <v/>
      </c>
      <c r="O77" s="125">
        <f>IF(OR($C77="",$B$2="",$D$2=0),0,IF(O$3&lt;0,0,N(INDEX('CURVA PREVISION'!$A$1:$KZ$3000,$C77,11+3*MIN(O$3,$D$2-1)))))</f>
        <v/>
      </c>
      <c r="P77" s="125">
        <f>IF(OR($C77="",$B$2="",$D$2=0),0,IF(P$3&lt;0,0,N(INDEX('CURVA PREVISION'!$A$1:$KZ$3000,$C77,11+3*MIN(P$3,$D$2-1)))))</f>
        <v/>
      </c>
      <c r="Q77" s="125">
        <f>IF(OR($C77="",$B$2="",$D$2=0),0,IF(Q$3&lt;0,0,N(INDEX('CURVA PREVISION'!$A$1:$KZ$3000,$C77,11+3*MIN(Q$3,$D$2-1)))))</f>
        <v/>
      </c>
      <c r="R77" s="125">
        <f>IF(OR($C77="",$B$2="",$D$2=0),0,IF(R$3&lt;0,0,N(INDEX('CURVA PREVISION'!$A$1:$KZ$3000,$C77,11+3*MIN(R$3,$D$2-1)))))</f>
        <v/>
      </c>
      <c r="S77" s="125">
        <f>IF(OR($C77="",$B$2="",$D$2=0),0,IF(S$3&lt;0,0,N(INDEX('CURVA PREVISION'!$A$1:$KZ$3000,$C77,11+3*MIN(S$3,$D$2-1)))))</f>
        <v/>
      </c>
      <c r="T77" s="125">
        <f>IF(OR($C77="",$B$2="",$D$2=0),0,IF(T$3&lt;0,0,N(INDEX('CURVA PREVISION'!$A$1:$KZ$3000,$C77,11+3*MIN(T$3,$D$2-1)))))</f>
        <v/>
      </c>
      <c r="U77" s="125">
        <f>IF(OR($C77="",$B$2="",$D$2=0),0,IF(U$3&lt;0,0,N(INDEX('CURVA PREVISION'!$A$1:$KZ$3000,$C77,11+3*MIN(U$3,$D$2-1)))))</f>
        <v/>
      </c>
      <c r="V77" s="125">
        <f>IF(OR($C77="",$B$2="",$D$2=0),0,IF(V$3&lt;0,0,N(INDEX('CURVA PREVISION'!$A$1:$KZ$3000,$C77,11+3*MIN(V$3,$D$2-1)))))</f>
        <v/>
      </c>
      <c r="W77" s="125">
        <f>IF(OR($C77="",$B$2="",$D$2=0),0,IF(W$3&lt;0,0,N(INDEX('CURVA PREVISION'!$A$1:$KZ$3000,$C77,11+3*MIN(W$3,$D$2-1)))))</f>
        <v/>
      </c>
      <c r="X77" s="125">
        <f>IF(OR($C77="",$B$2="",$D$2=0),0,IF(X$3&lt;0,0,N(INDEX('CURVA PREVISION'!$A$1:$KZ$3000,$C77,11+3*MIN(X$3,$D$2-1)))))</f>
        <v/>
      </c>
      <c r="Y77" s="125">
        <f>IF(OR($C77="",$B$2="",$D$2=0),0,IF(Y$3&lt;0,0,N(INDEX('CURVA PREVISION'!$A$1:$KZ$3000,$C77,11+3*MIN(Y$3,$D$2-1)))))</f>
        <v/>
      </c>
      <c r="Z77" s="125">
        <f>IF(OR($C77="",$B$2="",$D$2=0),0,IF(Z$3&lt;0,0,N(INDEX('CURVA PREVISION'!$A$1:$KZ$3000,$C77,11+3*MIN(Z$3,$D$2-1)))))</f>
        <v/>
      </c>
      <c r="AA77" s="125">
        <f>IF(OR($C77="",$B$2="",$D$2=0),0,IF(AA$3&lt;0,0,N(INDEX('CURVA PREVISION'!$A$1:$KZ$3000,$C77,11+3*MIN(AA$3,$D$2-1)))))</f>
        <v/>
      </c>
      <c r="AB77" s="125">
        <f>IF(OR($C77="",$B$2="",$D$2=0),0,IF(AB$3&lt;0,0,N(INDEX('CURVA PREVISION'!$A$1:$KZ$3000,$C77,11+3*MIN(AB$3,$D$2-1)))))</f>
        <v/>
      </c>
      <c r="AC77" s="125">
        <f>IF(OR($C77="",$B$2="",$D$2=0),0,IF(AC$3&lt;0,0,N(INDEX('CURVA PREVISION'!$A$1:$KZ$3000,$C77,11+3*MIN(AC$3,$D$2-1)))))</f>
        <v/>
      </c>
      <c r="AD77" s="125">
        <f>IF(OR($C77="",$B$2="",$D$2=0),0,IF(AD$3&lt;0,0,N(INDEX('CURVA PREVISION'!$A$1:$KZ$3000,$C77,11+3*MIN(AD$3,$D$2-1)))))</f>
        <v/>
      </c>
      <c r="AE77" s="125">
        <f>IF(OR($C77="",$B$2="",$D$2=0),0,IF(AE$3&lt;0,0,N(INDEX('CURVA PREVISION'!$A$1:$KZ$3000,$C77,11+3*MIN(AE$3,$D$2-1)))))</f>
        <v/>
      </c>
      <c r="AF77" s="125">
        <f>IF(OR($C77="",$B$2="",$D$2=0),0,IF(AF$3&lt;0,0,N(INDEX('CURVA PREVISION'!$A$1:$KZ$3000,$C77,11+3*MIN(AF$3,$D$2-1)))))</f>
        <v/>
      </c>
      <c r="AG77" s="125">
        <f>IF(OR($C77="",$B$2="",$D$2=0),0,IF(AG$3&lt;0,0,N(INDEX('CURVA PREVISION'!$A$1:$KZ$3000,$C77,11+3*MIN(AG$3,$D$2-1)))))</f>
        <v/>
      </c>
      <c r="AH77" s="125">
        <f>IF(OR($C77="",$B$2="",$D$2=0),0,IF(AH$3&lt;0,0,N(INDEX('CURVA PREVISION'!$A$1:$KZ$3000,$C77,11+3*MIN(AH$3,$D$2-1)))))</f>
        <v/>
      </c>
      <c r="AI77" s="125">
        <f>IF(OR($C77="",$B$2="",$D$2=0),0,IF(AI$3&lt;0,0,N(INDEX('CURVA PREVISION'!$A$1:$KZ$3000,$C77,11+3*MIN(AI$3,$D$2-1)))))</f>
        <v/>
      </c>
      <c r="AJ77" s="125">
        <f>IF(OR($C77="",$B$2="",$D$2=0),0,IF(AJ$3&lt;0,0,N(INDEX('CURVA PREVISION'!$A$1:$KZ$3000,$C77,11+3*MIN(AJ$3,$D$2-1)))))</f>
        <v/>
      </c>
      <c r="AK77" s="125">
        <f>IF(OR($C77="",$B$2="",$D$2=0),0,IF(AK$3&lt;0,0,N(INDEX('CURVA PREVISION'!$A$1:$KZ$3000,$C77,11+3*MIN(AK$3,$D$2-1)))))</f>
        <v/>
      </c>
      <c r="AL77" s="125">
        <f>IF(OR($C77="",$B$2="",$D$2=0),0,IF(AL$3&lt;0,0,N(INDEX('CURVA PREVISION'!$A$1:$KZ$3000,$C77,11+3*MIN(AL$3,$D$2-1)))))</f>
        <v/>
      </c>
      <c r="AM77" s="125">
        <f>IF(OR($C77="",$B$2="",$D$2=0),0,IF(AM$3&lt;0,0,N(INDEX('CURVA PREVISION'!$A$1:$KZ$3000,$C77,11+3*MIN(AM$3,$D$2-1)))))</f>
        <v/>
      </c>
      <c r="AN77" s="125">
        <f>IF(OR($C77="",$B$2="",$D$2=0),0,IF(AN$3&lt;0,0,N(INDEX('CURVA PREVISION'!$A$1:$KZ$3000,$C77,11+3*MIN(AN$3,$D$2-1)))))</f>
        <v/>
      </c>
      <c r="AO77" s="125">
        <f>IF(OR($C77="",$B$2="",$D$2=0),0,IF(AO$3&lt;0,0,N(INDEX('CURVA PREVISION'!$A$1:$KZ$3000,$C77,11+3*MIN(AO$3,$D$2-1)))))</f>
        <v/>
      </c>
      <c r="AP77" s="125">
        <f>IF(OR($C77="",$B$2="",$D$2=0),0,IF(AP$3&lt;0,0,N(INDEX('CURVA PREVISION'!$A$1:$KZ$3000,$C77,11+3*MIN(AP$3,$D$2-1)))))</f>
        <v/>
      </c>
      <c r="AQ77" s="125">
        <f>IF(OR($C77="",$B$2="",$D$2=0),0,IF(AQ$3&lt;0,0,N(INDEX('CURVA PREVISION'!$A$1:$KZ$3000,$C77,11+3*MIN(AQ$3,$D$2-1)))))</f>
        <v/>
      </c>
      <c r="AR77" s="125">
        <f>IF(OR($C77="",$B$2="",$D$2=0),0,IF(AR$3&lt;0,0,N(INDEX('CURVA PREVISION'!$A$1:$KZ$3000,$C77,11+3*MIN(AR$3,$D$2-1)))))</f>
        <v/>
      </c>
      <c r="AS77" s="125">
        <f>IF(OR($C77="",$B$2="",$D$2=0),0,IF(AS$3&lt;0,0,N(INDEX('CURVA PREVISION'!$A$1:$KZ$3000,$C77,11+3*MIN(AS$3,$D$2-1)))))</f>
        <v/>
      </c>
      <c r="AT77" s="125">
        <f>IF(OR($C77="",$B$2="",$D$2=0),0,IF(AT$3&lt;0,0,N(INDEX('CURVA PREVISION'!$A$1:$KZ$3000,$C77,11+3*MIN(AT$3,$D$2-1)))))</f>
        <v/>
      </c>
      <c r="AU77" s="125">
        <f>IF(OR($C77="",$B$2="",$D$2=0),0,IF(AU$3&lt;0,0,N(INDEX('CURVA PREVISION'!$A$1:$KZ$3000,$C77,11+3*MIN(AU$3,$D$2-1)))))</f>
        <v/>
      </c>
      <c r="AV77" s="125">
        <f>IF(OR($C77="",$B$2="",$D$2=0),0,IF(AV$3&lt;0,0,N(INDEX('CURVA PREVISION'!$A$1:$KZ$3000,$C77,11+3*MIN(AV$3,$D$2-1)))))</f>
        <v/>
      </c>
      <c r="AW77" s="125">
        <f>IF(OR($C77="",$B$2="",$D$2=0),0,IF(AW$3&lt;0,0,N(INDEX('CURVA PREVISION'!$A$1:$KZ$3000,$C77,11+3*MIN(AW$3,$D$2-1)))))</f>
        <v/>
      </c>
      <c r="AX77" s="125">
        <f>IF(OR($C77="",$B$2="",$D$2=0),0,IF(AX$3&lt;0,0,N(INDEX('CURVA PREVISION'!$A$1:$KZ$3000,$C77,11+3*MIN(AX$3,$D$2-1)))))</f>
        <v/>
      </c>
      <c r="AY77" s="125">
        <f>IF(OR($C77="",$B$2="",$D$2=0),0,IF(AY$3&lt;0,0,N(INDEX('CURVA PREVISION'!$A$1:$KZ$3000,$C77,11+3*MIN(AY$3,$D$2-1)))))</f>
        <v/>
      </c>
      <c r="AZ77" s="125">
        <f>IF(OR($C77="",$B$2="",$D$2=0),0,IF(AZ$3&lt;0,0,N(INDEX('CURVA PREVISION'!$A$1:$KZ$3000,$C77,11+3*MIN(AZ$3,$D$2-1)))))</f>
        <v/>
      </c>
      <c r="BA77" s="125">
        <f>IF(OR($C77="",$B$2="",$D$2=0),0,IF(BA$3&lt;0,0,N(INDEX('CURVA PREVISION'!$A$1:$KZ$3000,$C77,11+3*MIN(BA$3,$D$2-1)))))</f>
        <v/>
      </c>
      <c r="BB77" s="125">
        <f>IF(OR($C77="",$B$2="",$D$2=0),0,IF(BB$3&lt;0,0,N(INDEX('CURVA PREVISION'!$A$1:$KZ$3000,$C77,11+3*MIN(BB$3,$D$2-1)))))</f>
        <v/>
      </c>
      <c r="BC77" s="125">
        <f>IF(OR($C77="",$B$2="",$D$2=0),0,IF(BC$3&lt;0,0,N(INDEX('CURVA PREVISION'!$A$1:$KZ$3000,$C77,11+3*MIN(BC$3,$D$2-1)))))</f>
        <v/>
      </c>
      <c r="BD77" s="125">
        <f>IF(OR($C77="",$B$2="",$D$2=0),0,IF(BD$3&lt;0,0,N(INDEX('CURVA PREVISION'!$A$1:$KZ$3000,$C77,11+3*MIN(BD$3,$D$2-1)))))</f>
        <v/>
      </c>
      <c r="BE77" s="125">
        <f>IF(OR($C77="",$B$2="",$D$2=0),0,IF(BE$3&lt;0,0,N(INDEX('CURVA PREVISION'!$A$1:$KZ$3000,$C77,11+3*MIN(BE$3,$D$2-1)))))</f>
        <v/>
      </c>
      <c r="BF77" s="125">
        <f>IF(OR($C77="",$B$2="",$D$2=0),0,IF(BF$3&lt;0,0,N(INDEX('CURVA PREVISION'!$A$1:$KZ$3000,$C77,11+3*MIN(BF$3,$D$2-1)))))</f>
        <v/>
      </c>
      <c r="BG77" s="125">
        <f>IF(OR($C77="",$B$2="",$D$2=0),0,IF(BG$3&lt;0,0,N(INDEX('CURVA PREVISION'!$A$1:$KZ$3000,$C77,11+3*MIN(BG$3,$D$2-1)))))</f>
        <v/>
      </c>
      <c r="BH77" s="125">
        <f>IF(OR($C77="",$B$2="",$D$2=0),0,IF(BH$3&lt;0,0,N(INDEX('CURVA PREVISION'!$A$1:$KZ$3000,$C77,11+3*MIN(BH$3,$D$2-1)))))</f>
        <v/>
      </c>
      <c r="BI77" s="125">
        <f>IF(OR($C77="",$B$2="",$D$2=0),0,IF(BI$3&lt;0,0,N(INDEX('CURVA PREVISION'!$A$1:$KZ$3000,$C77,11+3*MIN(BI$3,$D$2-1)))))</f>
        <v/>
      </c>
      <c r="BJ77" s="125">
        <f>IF(OR($C77="",$B$2="",$D$2=0),0,IF(BJ$3&lt;0,0,N(INDEX('CURVA PREVISION'!$A$1:$KZ$3000,$C77,11+3*MIN(BJ$3,$D$2-1)))))</f>
        <v/>
      </c>
      <c r="BK77" s="125">
        <f>IF(OR($C77="",$B$2="",$D$2=0),0,IF(BK$3&lt;0,0,N(INDEX('CURVA PREVISION'!$A$1:$KZ$3000,$C77,11+3*MIN(BK$3,$D$2-1)))))</f>
        <v/>
      </c>
      <c r="BL77" s="125">
        <f>IF(OR($C77="",$B$2="",$D$2=0),0,IF(BL$3&lt;0,0,N(INDEX('CURVA PREVISION'!$A$1:$KZ$3000,$C77,11+3*MIN(BL$3,$D$2-1)))))</f>
        <v/>
      </c>
      <c r="BM77" s="125">
        <f>IF(OR($C77="",$B$2="",$D$2=0),0,IF(BM$3&lt;0,0,N(INDEX('CURVA PREVISION'!$A$1:$KZ$3000,$C77,11+3*MIN(BM$3,$D$2-1)))))</f>
        <v/>
      </c>
      <c r="BN77" s="125">
        <f>IF(OR($C77="",$B$2="",$D$2=0),0,IF(BN$3&lt;0,0,N(INDEX('CURVA PREVISION'!$A$1:$KZ$3000,$C77,11+3*MIN(BN$3,$D$2-1)))))</f>
        <v/>
      </c>
      <c r="BO77" s="125">
        <f>IF(OR($C77="",$B$2="",$D$2=0),0,IF(BO$3&lt;0,0,N(INDEX('CURVA PREVISION'!$A$1:$KZ$3000,$C77,11+3*MIN(BO$3,$D$2-1)))))</f>
        <v/>
      </c>
      <c r="BP77" s="125">
        <f>IF(OR($C77="",$B$2="",$D$2=0),0,IF(BP$3&lt;0,0,N(INDEX('CURVA PREVISION'!$A$1:$KZ$3000,$C77,11+3*MIN(BP$3,$D$2-1)))))</f>
        <v/>
      </c>
      <c r="BQ77" s="125">
        <f>IF(OR($C77="",$B$2="",$D$2=0),0,IF(BQ$3&lt;0,0,N(INDEX('CURVA PREVISION'!$A$1:$KZ$3000,$C77,11+3*MIN(BQ$3,$D$2-1)))))</f>
        <v/>
      </c>
      <c r="BR77" s="125">
        <f>IF(OR($C77="",$B$2="",$D$2=0),0,IF(BR$3&lt;0,0,N(INDEX('CURVA PREVISION'!$A$1:$KZ$3000,$C77,11+3*MIN(BR$3,$D$2-1)))))</f>
        <v/>
      </c>
      <c r="BS77" s="125">
        <f>IF(OR($C77="",$B$2="",$D$2=0),0,IF(BS$3&lt;0,0,N(INDEX('CURVA PREVISION'!$A$1:$KZ$3000,$C77,11+3*MIN(BS$3,$D$2-1)))))</f>
        <v/>
      </c>
      <c r="BT77" s="125">
        <f>IF(OR($C77="",$B$2="",$D$2=0),0,IF(BT$3&lt;0,0,N(INDEX('CURVA PREVISION'!$A$1:$KZ$3000,$C77,11+3*MIN(BT$3,$D$2-1)))))</f>
        <v/>
      </c>
      <c r="BU77" s="125">
        <f>IF(OR($C77="",$B$2="",$D$2=0),0,IF(BU$3&lt;0,0,N(INDEX('CURVA PREVISION'!$A$1:$KZ$3000,$C77,11+3*MIN(BU$3,$D$2-1)))))</f>
        <v/>
      </c>
      <c r="BV77" s="125">
        <f>IF(OR($C77="",$B$2="",$D$2=0),0,IF(BV$3&lt;0,0,N(INDEX('CURVA PREVISION'!$A$1:$KZ$3000,$C77,11+3*MIN(BV$3,$D$2-1)))))</f>
        <v/>
      </c>
      <c r="BW77" s="125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5">
        <f>IF(OR($C78="",$B$2="",$D$2=0),0,IF(D$3&lt;0,0,N(INDEX('CURVA PREVISION'!$A$1:$KZ$3000,$C78,11+3*MIN(D$3,$D$2-1)))))</f>
        <v/>
      </c>
      <c r="E78" s="125">
        <f>IF(OR($C78="",$B$2="",$D$2=0),0,IF(E$3&lt;0,0,N(INDEX('CURVA PREVISION'!$A$1:$KZ$3000,$C78,11+3*MIN(E$3,$D$2-1)))))</f>
        <v/>
      </c>
      <c r="F78" s="125">
        <f>IF(OR($C78="",$B$2="",$D$2=0),0,IF(F$3&lt;0,0,N(INDEX('CURVA PREVISION'!$A$1:$KZ$3000,$C78,11+3*MIN(F$3,$D$2-1)))))</f>
        <v/>
      </c>
      <c r="G78" s="125">
        <f>IF(OR($C78="",$B$2="",$D$2=0),0,IF(G$3&lt;0,0,N(INDEX('CURVA PREVISION'!$A$1:$KZ$3000,$C78,11+3*MIN(G$3,$D$2-1)))))</f>
        <v/>
      </c>
      <c r="H78" s="125">
        <f>IF(OR($C78="",$B$2="",$D$2=0),0,IF(H$3&lt;0,0,N(INDEX('CURVA PREVISION'!$A$1:$KZ$3000,$C78,11+3*MIN(H$3,$D$2-1)))))</f>
        <v/>
      </c>
      <c r="I78" s="125">
        <f>IF(OR($C78="",$B$2="",$D$2=0),0,IF(I$3&lt;0,0,N(INDEX('CURVA PREVISION'!$A$1:$KZ$3000,$C78,11+3*MIN(I$3,$D$2-1)))))</f>
        <v/>
      </c>
      <c r="J78" s="125">
        <f>IF(OR($C78="",$B$2="",$D$2=0),0,IF(J$3&lt;0,0,N(INDEX('CURVA PREVISION'!$A$1:$KZ$3000,$C78,11+3*MIN(J$3,$D$2-1)))))</f>
        <v/>
      </c>
      <c r="K78" s="125">
        <f>IF(OR($C78="",$B$2="",$D$2=0),0,IF(K$3&lt;0,0,N(INDEX('CURVA PREVISION'!$A$1:$KZ$3000,$C78,11+3*MIN(K$3,$D$2-1)))))</f>
        <v/>
      </c>
      <c r="L78" s="125">
        <f>IF(OR($C78="",$B$2="",$D$2=0),0,IF(L$3&lt;0,0,N(INDEX('CURVA PREVISION'!$A$1:$KZ$3000,$C78,11+3*MIN(L$3,$D$2-1)))))</f>
        <v/>
      </c>
      <c r="M78" s="125">
        <f>IF(OR($C78="",$B$2="",$D$2=0),0,IF(M$3&lt;0,0,N(INDEX('CURVA PREVISION'!$A$1:$KZ$3000,$C78,11+3*MIN(M$3,$D$2-1)))))</f>
        <v/>
      </c>
      <c r="N78" s="125">
        <f>IF(OR($C78="",$B$2="",$D$2=0),0,IF(N$3&lt;0,0,N(INDEX('CURVA PREVISION'!$A$1:$KZ$3000,$C78,11+3*MIN(N$3,$D$2-1)))))</f>
        <v/>
      </c>
      <c r="O78" s="125">
        <f>IF(OR($C78="",$B$2="",$D$2=0),0,IF(O$3&lt;0,0,N(INDEX('CURVA PREVISION'!$A$1:$KZ$3000,$C78,11+3*MIN(O$3,$D$2-1)))))</f>
        <v/>
      </c>
      <c r="P78" s="125">
        <f>IF(OR($C78="",$B$2="",$D$2=0),0,IF(P$3&lt;0,0,N(INDEX('CURVA PREVISION'!$A$1:$KZ$3000,$C78,11+3*MIN(P$3,$D$2-1)))))</f>
        <v/>
      </c>
      <c r="Q78" s="125">
        <f>IF(OR($C78="",$B$2="",$D$2=0),0,IF(Q$3&lt;0,0,N(INDEX('CURVA PREVISION'!$A$1:$KZ$3000,$C78,11+3*MIN(Q$3,$D$2-1)))))</f>
        <v/>
      </c>
      <c r="R78" s="125">
        <f>IF(OR($C78="",$B$2="",$D$2=0),0,IF(R$3&lt;0,0,N(INDEX('CURVA PREVISION'!$A$1:$KZ$3000,$C78,11+3*MIN(R$3,$D$2-1)))))</f>
        <v/>
      </c>
      <c r="S78" s="125">
        <f>IF(OR($C78="",$B$2="",$D$2=0),0,IF(S$3&lt;0,0,N(INDEX('CURVA PREVISION'!$A$1:$KZ$3000,$C78,11+3*MIN(S$3,$D$2-1)))))</f>
        <v/>
      </c>
      <c r="T78" s="125">
        <f>IF(OR($C78="",$B$2="",$D$2=0),0,IF(T$3&lt;0,0,N(INDEX('CURVA PREVISION'!$A$1:$KZ$3000,$C78,11+3*MIN(T$3,$D$2-1)))))</f>
        <v/>
      </c>
      <c r="U78" s="125">
        <f>IF(OR($C78="",$B$2="",$D$2=0),0,IF(U$3&lt;0,0,N(INDEX('CURVA PREVISION'!$A$1:$KZ$3000,$C78,11+3*MIN(U$3,$D$2-1)))))</f>
        <v/>
      </c>
      <c r="V78" s="125">
        <f>IF(OR($C78="",$B$2="",$D$2=0),0,IF(V$3&lt;0,0,N(INDEX('CURVA PREVISION'!$A$1:$KZ$3000,$C78,11+3*MIN(V$3,$D$2-1)))))</f>
        <v/>
      </c>
      <c r="W78" s="125">
        <f>IF(OR($C78="",$B$2="",$D$2=0),0,IF(W$3&lt;0,0,N(INDEX('CURVA PREVISION'!$A$1:$KZ$3000,$C78,11+3*MIN(W$3,$D$2-1)))))</f>
        <v/>
      </c>
      <c r="X78" s="125">
        <f>IF(OR($C78="",$B$2="",$D$2=0),0,IF(X$3&lt;0,0,N(INDEX('CURVA PREVISION'!$A$1:$KZ$3000,$C78,11+3*MIN(X$3,$D$2-1)))))</f>
        <v/>
      </c>
      <c r="Y78" s="125">
        <f>IF(OR($C78="",$B$2="",$D$2=0),0,IF(Y$3&lt;0,0,N(INDEX('CURVA PREVISION'!$A$1:$KZ$3000,$C78,11+3*MIN(Y$3,$D$2-1)))))</f>
        <v/>
      </c>
      <c r="Z78" s="125">
        <f>IF(OR($C78="",$B$2="",$D$2=0),0,IF(Z$3&lt;0,0,N(INDEX('CURVA PREVISION'!$A$1:$KZ$3000,$C78,11+3*MIN(Z$3,$D$2-1)))))</f>
        <v/>
      </c>
      <c r="AA78" s="125">
        <f>IF(OR($C78="",$B$2="",$D$2=0),0,IF(AA$3&lt;0,0,N(INDEX('CURVA PREVISION'!$A$1:$KZ$3000,$C78,11+3*MIN(AA$3,$D$2-1)))))</f>
        <v/>
      </c>
      <c r="AB78" s="125">
        <f>IF(OR($C78="",$B$2="",$D$2=0),0,IF(AB$3&lt;0,0,N(INDEX('CURVA PREVISION'!$A$1:$KZ$3000,$C78,11+3*MIN(AB$3,$D$2-1)))))</f>
        <v/>
      </c>
      <c r="AC78" s="125">
        <f>IF(OR($C78="",$B$2="",$D$2=0),0,IF(AC$3&lt;0,0,N(INDEX('CURVA PREVISION'!$A$1:$KZ$3000,$C78,11+3*MIN(AC$3,$D$2-1)))))</f>
        <v/>
      </c>
      <c r="AD78" s="125">
        <f>IF(OR($C78="",$B$2="",$D$2=0),0,IF(AD$3&lt;0,0,N(INDEX('CURVA PREVISION'!$A$1:$KZ$3000,$C78,11+3*MIN(AD$3,$D$2-1)))))</f>
        <v/>
      </c>
      <c r="AE78" s="125">
        <f>IF(OR($C78="",$B$2="",$D$2=0),0,IF(AE$3&lt;0,0,N(INDEX('CURVA PREVISION'!$A$1:$KZ$3000,$C78,11+3*MIN(AE$3,$D$2-1)))))</f>
        <v/>
      </c>
      <c r="AF78" s="125">
        <f>IF(OR($C78="",$B$2="",$D$2=0),0,IF(AF$3&lt;0,0,N(INDEX('CURVA PREVISION'!$A$1:$KZ$3000,$C78,11+3*MIN(AF$3,$D$2-1)))))</f>
        <v/>
      </c>
      <c r="AG78" s="125">
        <f>IF(OR($C78="",$B$2="",$D$2=0),0,IF(AG$3&lt;0,0,N(INDEX('CURVA PREVISION'!$A$1:$KZ$3000,$C78,11+3*MIN(AG$3,$D$2-1)))))</f>
        <v/>
      </c>
      <c r="AH78" s="125">
        <f>IF(OR($C78="",$B$2="",$D$2=0),0,IF(AH$3&lt;0,0,N(INDEX('CURVA PREVISION'!$A$1:$KZ$3000,$C78,11+3*MIN(AH$3,$D$2-1)))))</f>
        <v/>
      </c>
      <c r="AI78" s="125">
        <f>IF(OR($C78="",$B$2="",$D$2=0),0,IF(AI$3&lt;0,0,N(INDEX('CURVA PREVISION'!$A$1:$KZ$3000,$C78,11+3*MIN(AI$3,$D$2-1)))))</f>
        <v/>
      </c>
      <c r="AJ78" s="125">
        <f>IF(OR($C78="",$B$2="",$D$2=0),0,IF(AJ$3&lt;0,0,N(INDEX('CURVA PREVISION'!$A$1:$KZ$3000,$C78,11+3*MIN(AJ$3,$D$2-1)))))</f>
        <v/>
      </c>
      <c r="AK78" s="125">
        <f>IF(OR($C78="",$B$2="",$D$2=0),0,IF(AK$3&lt;0,0,N(INDEX('CURVA PREVISION'!$A$1:$KZ$3000,$C78,11+3*MIN(AK$3,$D$2-1)))))</f>
        <v/>
      </c>
      <c r="AL78" s="125">
        <f>IF(OR($C78="",$B$2="",$D$2=0),0,IF(AL$3&lt;0,0,N(INDEX('CURVA PREVISION'!$A$1:$KZ$3000,$C78,11+3*MIN(AL$3,$D$2-1)))))</f>
        <v/>
      </c>
      <c r="AM78" s="125">
        <f>IF(OR($C78="",$B$2="",$D$2=0),0,IF(AM$3&lt;0,0,N(INDEX('CURVA PREVISION'!$A$1:$KZ$3000,$C78,11+3*MIN(AM$3,$D$2-1)))))</f>
        <v/>
      </c>
      <c r="AN78" s="125">
        <f>IF(OR($C78="",$B$2="",$D$2=0),0,IF(AN$3&lt;0,0,N(INDEX('CURVA PREVISION'!$A$1:$KZ$3000,$C78,11+3*MIN(AN$3,$D$2-1)))))</f>
        <v/>
      </c>
      <c r="AO78" s="125">
        <f>IF(OR($C78="",$B$2="",$D$2=0),0,IF(AO$3&lt;0,0,N(INDEX('CURVA PREVISION'!$A$1:$KZ$3000,$C78,11+3*MIN(AO$3,$D$2-1)))))</f>
        <v/>
      </c>
      <c r="AP78" s="125">
        <f>IF(OR($C78="",$B$2="",$D$2=0),0,IF(AP$3&lt;0,0,N(INDEX('CURVA PREVISION'!$A$1:$KZ$3000,$C78,11+3*MIN(AP$3,$D$2-1)))))</f>
        <v/>
      </c>
      <c r="AQ78" s="125">
        <f>IF(OR($C78="",$B$2="",$D$2=0),0,IF(AQ$3&lt;0,0,N(INDEX('CURVA PREVISION'!$A$1:$KZ$3000,$C78,11+3*MIN(AQ$3,$D$2-1)))))</f>
        <v/>
      </c>
      <c r="AR78" s="125">
        <f>IF(OR($C78="",$B$2="",$D$2=0),0,IF(AR$3&lt;0,0,N(INDEX('CURVA PREVISION'!$A$1:$KZ$3000,$C78,11+3*MIN(AR$3,$D$2-1)))))</f>
        <v/>
      </c>
      <c r="AS78" s="125">
        <f>IF(OR($C78="",$B$2="",$D$2=0),0,IF(AS$3&lt;0,0,N(INDEX('CURVA PREVISION'!$A$1:$KZ$3000,$C78,11+3*MIN(AS$3,$D$2-1)))))</f>
        <v/>
      </c>
      <c r="AT78" s="125">
        <f>IF(OR($C78="",$B$2="",$D$2=0),0,IF(AT$3&lt;0,0,N(INDEX('CURVA PREVISION'!$A$1:$KZ$3000,$C78,11+3*MIN(AT$3,$D$2-1)))))</f>
        <v/>
      </c>
      <c r="AU78" s="125">
        <f>IF(OR($C78="",$B$2="",$D$2=0),0,IF(AU$3&lt;0,0,N(INDEX('CURVA PREVISION'!$A$1:$KZ$3000,$C78,11+3*MIN(AU$3,$D$2-1)))))</f>
        <v/>
      </c>
      <c r="AV78" s="125">
        <f>IF(OR($C78="",$B$2="",$D$2=0),0,IF(AV$3&lt;0,0,N(INDEX('CURVA PREVISION'!$A$1:$KZ$3000,$C78,11+3*MIN(AV$3,$D$2-1)))))</f>
        <v/>
      </c>
      <c r="AW78" s="125">
        <f>IF(OR($C78="",$B$2="",$D$2=0),0,IF(AW$3&lt;0,0,N(INDEX('CURVA PREVISION'!$A$1:$KZ$3000,$C78,11+3*MIN(AW$3,$D$2-1)))))</f>
        <v/>
      </c>
      <c r="AX78" s="125">
        <f>IF(OR($C78="",$B$2="",$D$2=0),0,IF(AX$3&lt;0,0,N(INDEX('CURVA PREVISION'!$A$1:$KZ$3000,$C78,11+3*MIN(AX$3,$D$2-1)))))</f>
        <v/>
      </c>
      <c r="AY78" s="125">
        <f>IF(OR($C78="",$B$2="",$D$2=0),0,IF(AY$3&lt;0,0,N(INDEX('CURVA PREVISION'!$A$1:$KZ$3000,$C78,11+3*MIN(AY$3,$D$2-1)))))</f>
        <v/>
      </c>
      <c r="AZ78" s="125">
        <f>IF(OR($C78="",$B$2="",$D$2=0),0,IF(AZ$3&lt;0,0,N(INDEX('CURVA PREVISION'!$A$1:$KZ$3000,$C78,11+3*MIN(AZ$3,$D$2-1)))))</f>
        <v/>
      </c>
      <c r="BA78" s="125">
        <f>IF(OR($C78="",$B$2="",$D$2=0),0,IF(BA$3&lt;0,0,N(INDEX('CURVA PREVISION'!$A$1:$KZ$3000,$C78,11+3*MIN(BA$3,$D$2-1)))))</f>
        <v/>
      </c>
      <c r="BB78" s="125">
        <f>IF(OR($C78="",$B$2="",$D$2=0),0,IF(BB$3&lt;0,0,N(INDEX('CURVA PREVISION'!$A$1:$KZ$3000,$C78,11+3*MIN(BB$3,$D$2-1)))))</f>
        <v/>
      </c>
      <c r="BC78" s="125">
        <f>IF(OR($C78="",$B$2="",$D$2=0),0,IF(BC$3&lt;0,0,N(INDEX('CURVA PREVISION'!$A$1:$KZ$3000,$C78,11+3*MIN(BC$3,$D$2-1)))))</f>
        <v/>
      </c>
      <c r="BD78" s="125">
        <f>IF(OR($C78="",$B$2="",$D$2=0),0,IF(BD$3&lt;0,0,N(INDEX('CURVA PREVISION'!$A$1:$KZ$3000,$C78,11+3*MIN(BD$3,$D$2-1)))))</f>
        <v/>
      </c>
      <c r="BE78" s="125">
        <f>IF(OR($C78="",$B$2="",$D$2=0),0,IF(BE$3&lt;0,0,N(INDEX('CURVA PREVISION'!$A$1:$KZ$3000,$C78,11+3*MIN(BE$3,$D$2-1)))))</f>
        <v/>
      </c>
      <c r="BF78" s="125">
        <f>IF(OR($C78="",$B$2="",$D$2=0),0,IF(BF$3&lt;0,0,N(INDEX('CURVA PREVISION'!$A$1:$KZ$3000,$C78,11+3*MIN(BF$3,$D$2-1)))))</f>
        <v/>
      </c>
      <c r="BG78" s="125">
        <f>IF(OR($C78="",$B$2="",$D$2=0),0,IF(BG$3&lt;0,0,N(INDEX('CURVA PREVISION'!$A$1:$KZ$3000,$C78,11+3*MIN(BG$3,$D$2-1)))))</f>
        <v/>
      </c>
      <c r="BH78" s="125">
        <f>IF(OR($C78="",$B$2="",$D$2=0),0,IF(BH$3&lt;0,0,N(INDEX('CURVA PREVISION'!$A$1:$KZ$3000,$C78,11+3*MIN(BH$3,$D$2-1)))))</f>
        <v/>
      </c>
      <c r="BI78" s="125">
        <f>IF(OR($C78="",$B$2="",$D$2=0),0,IF(BI$3&lt;0,0,N(INDEX('CURVA PREVISION'!$A$1:$KZ$3000,$C78,11+3*MIN(BI$3,$D$2-1)))))</f>
        <v/>
      </c>
      <c r="BJ78" s="125">
        <f>IF(OR($C78="",$B$2="",$D$2=0),0,IF(BJ$3&lt;0,0,N(INDEX('CURVA PREVISION'!$A$1:$KZ$3000,$C78,11+3*MIN(BJ$3,$D$2-1)))))</f>
        <v/>
      </c>
      <c r="BK78" s="125">
        <f>IF(OR($C78="",$B$2="",$D$2=0),0,IF(BK$3&lt;0,0,N(INDEX('CURVA PREVISION'!$A$1:$KZ$3000,$C78,11+3*MIN(BK$3,$D$2-1)))))</f>
        <v/>
      </c>
      <c r="BL78" s="125">
        <f>IF(OR($C78="",$B$2="",$D$2=0),0,IF(BL$3&lt;0,0,N(INDEX('CURVA PREVISION'!$A$1:$KZ$3000,$C78,11+3*MIN(BL$3,$D$2-1)))))</f>
        <v/>
      </c>
      <c r="BM78" s="125">
        <f>IF(OR($C78="",$B$2="",$D$2=0),0,IF(BM$3&lt;0,0,N(INDEX('CURVA PREVISION'!$A$1:$KZ$3000,$C78,11+3*MIN(BM$3,$D$2-1)))))</f>
        <v/>
      </c>
      <c r="BN78" s="125">
        <f>IF(OR($C78="",$B$2="",$D$2=0),0,IF(BN$3&lt;0,0,N(INDEX('CURVA PREVISION'!$A$1:$KZ$3000,$C78,11+3*MIN(BN$3,$D$2-1)))))</f>
        <v/>
      </c>
      <c r="BO78" s="125">
        <f>IF(OR($C78="",$B$2="",$D$2=0),0,IF(BO$3&lt;0,0,N(INDEX('CURVA PREVISION'!$A$1:$KZ$3000,$C78,11+3*MIN(BO$3,$D$2-1)))))</f>
        <v/>
      </c>
      <c r="BP78" s="125">
        <f>IF(OR($C78="",$B$2="",$D$2=0),0,IF(BP$3&lt;0,0,N(INDEX('CURVA PREVISION'!$A$1:$KZ$3000,$C78,11+3*MIN(BP$3,$D$2-1)))))</f>
        <v/>
      </c>
      <c r="BQ78" s="125">
        <f>IF(OR($C78="",$B$2="",$D$2=0),0,IF(BQ$3&lt;0,0,N(INDEX('CURVA PREVISION'!$A$1:$KZ$3000,$C78,11+3*MIN(BQ$3,$D$2-1)))))</f>
        <v/>
      </c>
      <c r="BR78" s="125">
        <f>IF(OR($C78="",$B$2="",$D$2=0),0,IF(BR$3&lt;0,0,N(INDEX('CURVA PREVISION'!$A$1:$KZ$3000,$C78,11+3*MIN(BR$3,$D$2-1)))))</f>
        <v/>
      </c>
      <c r="BS78" s="125">
        <f>IF(OR($C78="",$B$2="",$D$2=0),0,IF(BS$3&lt;0,0,N(INDEX('CURVA PREVISION'!$A$1:$KZ$3000,$C78,11+3*MIN(BS$3,$D$2-1)))))</f>
        <v/>
      </c>
      <c r="BT78" s="125">
        <f>IF(OR($C78="",$B$2="",$D$2=0),0,IF(BT$3&lt;0,0,N(INDEX('CURVA PREVISION'!$A$1:$KZ$3000,$C78,11+3*MIN(BT$3,$D$2-1)))))</f>
        <v/>
      </c>
      <c r="BU78" s="125">
        <f>IF(OR($C78="",$B$2="",$D$2=0),0,IF(BU$3&lt;0,0,N(INDEX('CURVA PREVISION'!$A$1:$KZ$3000,$C78,11+3*MIN(BU$3,$D$2-1)))))</f>
        <v/>
      </c>
      <c r="BV78" s="125">
        <f>IF(OR($C78="",$B$2="",$D$2=0),0,IF(BV$3&lt;0,0,N(INDEX('CURVA PREVISION'!$A$1:$KZ$3000,$C78,11+3*MIN(BV$3,$D$2-1)))))</f>
        <v/>
      </c>
      <c r="BW78" s="125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5">
        <f>IF(OR($C79="",$B$2="",$D$2=0),0,IF(D$3&lt;0,0,N(INDEX('CURVA PREVISION'!$A$1:$KZ$3000,$C79,11+3*MIN(D$3,$D$2-1)))))</f>
        <v/>
      </c>
      <c r="E79" s="125">
        <f>IF(OR($C79="",$B$2="",$D$2=0),0,IF(E$3&lt;0,0,N(INDEX('CURVA PREVISION'!$A$1:$KZ$3000,$C79,11+3*MIN(E$3,$D$2-1)))))</f>
        <v/>
      </c>
      <c r="F79" s="125">
        <f>IF(OR($C79="",$B$2="",$D$2=0),0,IF(F$3&lt;0,0,N(INDEX('CURVA PREVISION'!$A$1:$KZ$3000,$C79,11+3*MIN(F$3,$D$2-1)))))</f>
        <v/>
      </c>
      <c r="G79" s="125">
        <f>IF(OR($C79="",$B$2="",$D$2=0),0,IF(G$3&lt;0,0,N(INDEX('CURVA PREVISION'!$A$1:$KZ$3000,$C79,11+3*MIN(G$3,$D$2-1)))))</f>
        <v/>
      </c>
      <c r="H79" s="125">
        <f>IF(OR($C79="",$B$2="",$D$2=0),0,IF(H$3&lt;0,0,N(INDEX('CURVA PREVISION'!$A$1:$KZ$3000,$C79,11+3*MIN(H$3,$D$2-1)))))</f>
        <v/>
      </c>
      <c r="I79" s="125">
        <f>IF(OR($C79="",$B$2="",$D$2=0),0,IF(I$3&lt;0,0,N(INDEX('CURVA PREVISION'!$A$1:$KZ$3000,$C79,11+3*MIN(I$3,$D$2-1)))))</f>
        <v/>
      </c>
      <c r="J79" s="125">
        <f>IF(OR($C79="",$B$2="",$D$2=0),0,IF(J$3&lt;0,0,N(INDEX('CURVA PREVISION'!$A$1:$KZ$3000,$C79,11+3*MIN(J$3,$D$2-1)))))</f>
        <v/>
      </c>
      <c r="K79" s="125">
        <f>IF(OR($C79="",$B$2="",$D$2=0),0,IF(K$3&lt;0,0,N(INDEX('CURVA PREVISION'!$A$1:$KZ$3000,$C79,11+3*MIN(K$3,$D$2-1)))))</f>
        <v/>
      </c>
      <c r="L79" s="125">
        <f>IF(OR($C79="",$B$2="",$D$2=0),0,IF(L$3&lt;0,0,N(INDEX('CURVA PREVISION'!$A$1:$KZ$3000,$C79,11+3*MIN(L$3,$D$2-1)))))</f>
        <v/>
      </c>
      <c r="M79" s="125">
        <f>IF(OR($C79="",$B$2="",$D$2=0),0,IF(M$3&lt;0,0,N(INDEX('CURVA PREVISION'!$A$1:$KZ$3000,$C79,11+3*MIN(M$3,$D$2-1)))))</f>
        <v/>
      </c>
      <c r="N79" s="125">
        <f>IF(OR($C79="",$B$2="",$D$2=0),0,IF(N$3&lt;0,0,N(INDEX('CURVA PREVISION'!$A$1:$KZ$3000,$C79,11+3*MIN(N$3,$D$2-1)))))</f>
        <v/>
      </c>
      <c r="O79" s="125">
        <f>IF(OR($C79="",$B$2="",$D$2=0),0,IF(O$3&lt;0,0,N(INDEX('CURVA PREVISION'!$A$1:$KZ$3000,$C79,11+3*MIN(O$3,$D$2-1)))))</f>
        <v/>
      </c>
      <c r="P79" s="125">
        <f>IF(OR($C79="",$B$2="",$D$2=0),0,IF(P$3&lt;0,0,N(INDEX('CURVA PREVISION'!$A$1:$KZ$3000,$C79,11+3*MIN(P$3,$D$2-1)))))</f>
        <v/>
      </c>
      <c r="Q79" s="125">
        <f>IF(OR($C79="",$B$2="",$D$2=0),0,IF(Q$3&lt;0,0,N(INDEX('CURVA PREVISION'!$A$1:$KZ$3000,$C79,11+3*MIN(Q$3,$D$2-1)))))</f>
        <v/>
      </c>
      <c r="R79" s="125">
        <f>IF(OR($C79="",$B$2="",$D$2=0),0,IF(R$3&lt;0,0,N(INDEX('CURVA PREVISION'!$A$1:$KZ$3000,$C79,11+3*MIN(R$3,$D$2-1)))))</f>
        <v/>
      </c>
      <c r="S79" s="125">
        <f>IF(OR($C79="",$B$2="",$D$2=0),0,IF(S$3&lt;0,0,N(INDEX('CURVA PREVISION'!$A$1:$KZ$3000,$C79,11+3*MIN(S$3,$D$2-1)))))</f>
        <v/>
      </c>
      <c r="T79" s="125">
        <f>IF(OR($C79="",$B$2="",$D$2=0),0,IF(T$3&lt;0,0,N(INDEX('CURVA PREVISION'!$A$1:$KZ$3000,$C79,11+3*MIN(T$3,$D$2-1)))))</f>
        <v/>
      </c>
      <c r="U79" s="125">
        <f>IF(OR($C79="",$B$2="",$D$2=0),0,IF(U$3&lt;0,0,N(INDEX('CURVA PREVISION'!$A$1:$KZ$3000,$C79,11+3*MIN(U$3,$D$2-1)))))</f>
        <v/>
      </c>
      <c r="V79" s="125">
        <f>IF(OR($C79="",$B$2="",$D$2=0),0,IF(V$3&lt;0,0,N(INDEX('CURVA PREVISION'!$A$1:$KZ$3000,$C79,11+3*MIN(V$3,$D$2-1)))))</f>
        <v/>
      </c>
      <c r="W79" s="125">
        <f>IF(OR($C79="",$B$2="",$D$2=0),0,IF(W$3&lt;0,0,N(INDEX('CURVA PREVISION'!$A$1:$KZ$3000,$C79,11+3*MIN(W$3,$D$2-1)))))</f>
        <v/>
      </c>
      <c r="X79" s="125">
        <f>IF(OR($C79="",$B$2="",$D$2=0),0,IF(X$3&lt;0,0,N(INDEX('CURVA PREVISION'!$A$1:$KZ$3000,$C79,11+3*MIN(X$3,$D$2-1)))))</f>
        <v/>
      </c>
      <c r="Y79" s="125">
        <f>IF(OR($C79="",$B$2="",$D$2=0),0,IF(Y$3&lt;0,0,N(INDEX('CURVA PREVISION'!$A$1:$KZ$3000,$C79,11+3*MIN(Y$3,$D$2-1)))))</f>
        <v/>
      </c>
      <c r="Z79" s="125">
        <f>IF(OR($C79="",$B$2="",$D$2=0),0,IF(Z$3&lt;0,0,N(INDEX('CURVA PREVISION'!$A$1:$KZ$3000,$C79,11+3*MIN(Z$3,$D$2-1)))))</f>
        <v/>
      </c>
      <c r="AA79" s="125">
        <f>IF(OR($C79="",$B$2="",$D$2=0),0,IF(AA$3&lt;0,0,N(INDEX('CURVA PREVISION'!$A$1:$KZ$3000,$C79,11+3*MIN(AA$3,$D$2-1)))))</f>
        <v/>
      </c>
      <c r="AB79" s="125">
        <f>IF(OR($C79="",$B$2="",$D$2=0),0,IF(AB$3&lt;0,0,N(INDEX('CURVA PREVISION'!$A$1:$KZ$3000,$C79,11+3*MIN(AB$3,$D$2-1)))))</f>
        <v/>
      </c>
      <c r="AC79" s="125">
        <f>IF(OR($C79="",$B$2="",$D$2=0),0,IF(AC$3&lt;0,0,N(INDEX('CURVA PREVISION'!$A$1:$KZ$3000,$C79,11+3*MIN(AC$3,$D$2-1)))))</f>
        <v/>
      </c>
      <c r="AD79" s="125">
        <f>IF(OR($C79="",$B$2="",$D$2=0),0,IF(AD$3&lt;0,0,N(INDEX('CURVA PREVISION'!$A$1:$KZ$3000,$C79,11+3*MIN(AD$3,$D$2-1)))))</f>
        <v/>
      </c>
      <c r="AE79" s="125">
        <f>IF(OR($C79="",$B$2="",$D$2=0),0,IF(AE$3&lt;0,0,N(INDEX('CURVA PREVISION'!$A$1:$KZ$3000,$C79,11+3*MIN(AE$3,$D$2-1)))))</f>
        <v/>
      </c>
      <c r="AF79" s="125">
        <f>IF(OR($C79="",$B$2="",$D$2=0),0,IF(AF$3&lt;0,0,N(INDEX('CURVA PREVISION'!$A$1:$KZ$3000,$C79,11+3*MIN(AF$3,$D$2-1)))))</f>
        <v/>
      </c>
      <c r="AG79" s="125">
        <f>IF(OR($C79="",$B$2="",$D$2=0),0,IF(AG$3&lt;0,0,N(INDEX('CURVA PREVISION'!$A$1:$KZ$3000,$C79,11+3*MIN(AG$3,$D$2-1)))))</f>
        <v/>
      </c>
      <c r="AH79" s="125">
        <f>IF(OR($C79="",$B$2="",$D$2=0),0,IF(AH$3&lt;0,0,N(INDEX('CURVA PREVISION'!$A$1:$KZ$3000,$C79,11+3*MIN(AH$3,$D$2-1)))))</f>
        <v/>
      </c>
      <c r="AI79" s="125">
        <f>IF(OR($C79="",$B$2="",$D$2=0),0,IF(AI$3&lt;0,0,N(INDEX('CURVA PREVISION'!$A$1:$KZ$3000,$C79,11+3*MIN(AI$3,$D$2-1)))))</f>
        <v/>
      </c>
      <c r="AJ79" s="125">
        <f>IF(OR($C79="",$B$2="",$D$2=0),0,IF(AJ$3&lt;0,0,N(INDEX('CURVA PREVISION'!$A$1:$KZ$3000,$C79,11+3*MIN(AJ$3,$D$2-1)))))</f>
        <v/>
      </c>
      <c r="AK79" s="125">
        <f>IF(OR($C79="",$B$2="",$D$2=0),0,IF(AK$3&lt;0,0,N(INDEX('CURVA PREVISION'!$A$1:$KZ$3000,$C79,11+3*MIN(AK$3,$D$2-1)))))</f>
        <v/>
      </c>
      <c r="AL79" s="125">
        <f>IF(OR($C79="",$B$2="",$D$2=0),0,IF(AL$3&lt;0,0,N(INDEX('CURVA PREVISION'!$A$1:$KZ$3000,$C79,11+3*MIN(AL$3,$D$2-1)))))</f>
        <v/>
      </c>
      <c r="AM79" s="125">
        <f>IF(OR($C79="",$B$2="",$D$2=0),0,IF(AM$3&lt;0,0,N(INDEX('CURVA PREVISION'!$A$1:$KZ$3000,$C79,11+3*MIN(AM$3,$D$2-1)))))</f>
        <v/>
      </c>
      <c r="AN79" s="125">
        <f>IF(OR($C79="",$B$2="",$D$2=0),0,IF(AN$3&lt;0,0,N(INDEX('CURVA PREVISION'!$A$1:$KZ$3000,$C79,11+3*MIN(AN$3,$D$2-1)))))</f>
        <v/>
      </c>
      <c r="AO79" s="125">
        <f>IF(OR($C79="",$B$2="",$D$2=0),0,IF(AO$3&lt;0,0,N(INDEX('CURVA PREVISION'!$A$1:$KZ$3000,$C79,11+3*MIN(AO$3,$D$2-1)))))</f>
        <v/>
      </c>
      <c r="AP79" s="125">
        <f>IF(OR($C79="",$B$2="",$D$2=0),0,IF(AP$3&lt;0,0,N(INDEX('CURVA PREVISION'!$A$1:$KZ$3000,$C79,11+3*MIN(AP$3,$D$2-1)))))</f>
        <v/>
      </c>
      <c r="AQ79" s="125">
        <f>IF(OR($C79="",$B$2="",$D$2=0),0,IF(AQ$3&lt;0,0,N(INDEX('CURVA PREVISION'!$A$1:$KZ$3000,$C79,11+3*MIN(AQ$3,$D$2-1)))))</f>
        <v/>
      </c>
      <c r="AR79" s="125">
        <f>IF(OR($C79="",$B$2="",$D$2=0),0,IF(AR$3&lt;0,0,N(INDEX('CURVA PREVISION'!$A$1:$KZ$3000,$C79,11+3*MIN(AR$3,$D$2-1)))))</f>
        <v/>
      </c>
      <c r="AS79" s="125">
        <f>IF(OR($C79="",$B$2="",$D$2=0),0,IF(AS$3&lt;0,0,N(INDEX('CURVA PREVISION'!$A$1:$KZ$3000,$C79,11+3*MIN(AS$3,$D$2-1)))))</f>
        <v/>
      </c>
      <c r="AT79" s="125">
        <f>IF(OR($C79="",$B$2="",$D$2=0),0,IF(AT$3&lt;0,0,N(INDEX('CURVA PREVISION'!$A$1:$KZ$3000,$C79,11+3*MIN(AT$3,$D$2-1)))))</f>
        <v/>
      </c>
      <c r="AU79" s="125">
        <f>IF(OR($C79="",$B$2="",$D$2=0),0,IF(AU$3&lt;0,0,N(INDEX('CURVA PREVISION'!$A$1:$KZ$3000,$C79,11+3*MIN(AU$3,$D$2-1)))))</f>
        <v/>
      </c>
      <c r="AV79" s="125">
        <f>IF(OR($C79="",$B$2="",$D$2=0),0,IF(AV$3&lt;0,0,N(INDEX('CURVA PREVISION'!$A$1:$KZ$3000,$C79,11+3*MIN(AV$3,$D$2-1)))))</f>
        <v/>
      </c>
      <c r="AW79" s="125">
        <f>IF(OR($C79="",$B$2="",$D$2=0),0,IF(AW$3&lt;0,0,N(INDEX('CURVA PREVISION'!$A$1:$KZ$3000,$C79,11+3*MIN(AW$3,$D$2-1)))))</f>
        <v/>
      </c>
      <c r="AX79" s="125">
        <f>IF(OR($C79="",$B$2="",$D$2=0),0,IF(AX$3&lt;0,0,N(INDEX('CURVA PREVISION'!$A$1:$KZ$3000,$C79,11+3*MIN(AX$3,$D$2-1)))))</f>
        <v/>
      </c>
      <c r="AY79" s="125">
        <f>IF(OR($C79="",$B$2="",$D$2=0),0,IF(AY$3&lt;0,0,N(INDEX('CURVA PREVISION'!$A$1:$KZ$3000,$C79,11+3*MIN(AY$3,$D$2-1)))))</f>
        <v/>
      </c>
      <c r="AZ79" s="125">
        <f>IF(OR($C79="",$B$2="",$D$2=0),0,IF(AZ$3&lt;0,0,N(INDEX('CURVA PREVISION'!$A$1:$KZ$3000,$C79,11+3*MIN(AZ$3,$D$2-1)))))</f>
        <v/>
      </c>
      <c r="BA79" s="125">
        <f>IF(OR($C79="",$B$2="",$D$2=0),0,IF(BA$3&lt;0,0,N(INDEX('CURVA PREVISION'!$A$1:$KZ$3000,$C79,11+3*MIN(BA$3,$D$2-1)))))</f>
        <v/>
      </c>
      <c r="BB79" s="125">
        <f>IF(OR($C79="",$B$2="",$D$2=0),0,IF(BB$3&lt;0,0,N(INDEX('CURVA PREVISION'!$A$1:$KZ$3000,$C79,11+3*MIN(BB$3,$D$2-1)))))</f>
        <v/>
      </c>
      <c r="BC79" s="125">
        <f>IF(OR($C79="",$B$2="",$D$2=0),0,IF(BC$3&lt;0,0,N(INDEX('CURVA PREVISION'!$A$1:$KZ$3000,$C79,11+3*MIN(BC$3,$D$2-1)))))</f>
        <v/>
      </c>
      <c r="BD79" s="125">
        <f>IF(OR($C79="",$B$2="",$D$2=0),0,IF(BD$3&lt;0,0,N(INDEX('CURVA PREVISION'!$A$1:$KZ$3000,$C79,11+3*MIN(BD$3,$D$2-1)))))</f>
        <v/>
      </c>
      <c r="BE79" s="125">
        <f>IF(OR($C79="",$B$2="",$D$2=0),0,IF(BE$3&lt;0,0,N(INDEX('CURVA PREVISION'!$A$1:$KZ$3000,$C79,11+3*MIN(BE$3,$D$2-1)))))</f>
        <v/>
      </c>
      <c r="BF79" s="125">
        <f>IF(OR($C79="",$B$2="",$D$2=0),0,IF(BF$3&lt;0,0,N(INDEX('CURVA PREVISION'!$A$1:$KZ$3000,$C79,11+3*MIN(BF$3,$D$2-1)))))</f>
        <v/>
      </c>
      <c r="BG79" s="125">
        <f>IF(OR($C79="",$B$2="",$D$2=0),0,IF(BG$3&lt;0,0,N(INDEX('CURVA PREVISION'!$A$1:$KZ$3000,$C79,11+3*MIN(BG$3,$D$2-1)))))</f>
        <v/>
      </c>
      <c r="BH79" s="125">
        <f>IF(OR($C79="",$B$2="",$D$2=0),0,IF(BH$3&lt;0,0,N(INDEX('CURVA PREVISION'!$A$1:$KZ$3000,$C79,11+3*MIN(BH$3,$D$2-1)))))</f>
        <v/>
      </c>
      <c r="BI79" s="125">
        <f>IF(OR($C79="",$B$2="",$D$2=0),0,IF(BI$3&lt;0,0,N(INDEX('CURVA PREVISION'!$A$1:$KZ$3000,$C79,11+3*MIN(BI$3,$D$2-1)))))</f>
        <v/>
      </c>
      <c r="BJ79" s="125">
        <f>IF(OR($C79="",$B$2="",$D$2=0),0,IF(BJ$3&lt;0,0,N(INDEX('CURVA PREVISION'!$A$1:$KZ$3000,$C79,11+3*MIN(BJ$3,$D$2-1)))))</f>
        <v/>
      </c>
      <c r="BK79" s="125">
        <f>IF(OR($C79="",$B$2="",$D$2=0),0,IF(BK$3&lt;0,0,N(INDEX('CURVA PREVISION'!$A$1:$KZ$3000,$C79,11+3*MIN(BK$3,$D$2-1)))))</f>
        <v/>
      </c>
      <c r="BL79" s="125">
        <f>IF(OR($C79="",$B$2="",$D$2=0),0,IF(BL$3&lt;0,0,N(INDEX('CURVA PREVISION'!$A$1:$KZ$3000,$C79,11+3*MIN(BL$3,$D$2-1)))))</f>
        <v/>
      </c>
      <c r="BM79" s="125">
        <f>IF(OR($C79="",$B$2="",$D$2=0),0,IF(BM$3&lt;0,0,N(INDEX('CURVA PREVISION'!$A$1:$KZ$3000,$C79,11+3*MIN(BM$3,$D$2-1)))))</f>
        <v/>
      </c>
      <c r="BN79" s="125">
        <f>IF(OR($C79="",$B$2="",$D$2=0),0,IF(BN$3&lt;0,0,N(INDEX('CURVA PREVISION'!$A$1:$KZ$3000,$C79,11+3*MIN(BN$3,$D$2-1)))))</f>
        <v/>
      </c>
      <c r="BO79" s="125">
        <f>IF(OR($C79="",$B$2="",$D$2=0),0,IF(BO$3&lt;0,0,N(INDEX('CURVA PREVISION'!$A$1:$KZ$3000,$C79,11+3*MIN(BO$3,$D$2-1)))))</f>
        <v/>
      </c>
      <c r="BP79" s="125">
        <f>IF(OR($C79="",$B$2="",$D$2=0),0,IF(BP$3&lt;0,0,N(INDEX('CURVA PREVISION'!$A$1:$KZ$3000,$C79,11+3*MIN(BP$3,$D$2-1)))))</f>
        <v/>
      </c>
      <c r="BQ79" s="125">
        <f>IF(OR($C79="",$B$2="",$D$2=0),0,IF(BQ$3&lt;0,0,N(INDEX('CURVA PREVISION'!$A$1:$KZ$3000,$C79,11+3*MIN(BQ$3,$D$2-1)))))</f>
        <v/>
      </c>
      <c r="BR79" s="125">
        <f>IF(OR($C79="",$B$2="",$D$2=0),0,IF(BR$3&lt;0,0,N(INDEX('CURVA PREVISION'!$A$1:$KZ$3000,$C79,11+3*MIN(BR$3,$D$2-1)))))</f>
        <v/>
      </c>
      <c r="BS79" s="125">
        <f>IF(OR($C79="",$B$2="",$D$2=0),0,IF(BS$3&lt;0,0,N(INDEX('CURVA PREVISION'!$A$1:$KZ$3000,$C79,11+3*MIN(BS$3,$D$2-1)))))</f>
        <v/>
      </c>
      <c r="BT79" s="125">
        <f>IF(OR($C79="",$B$2="",$D$2=0),0,IF(BT$3&lt;0,0,N(INDEX('CURVA PREVISION'!$A$1:$KZ$3000,$C79,11+3*MIN(BT$3,$D$2-1)))))</f>
        <v/>
      </c>
      <c r="BU79" s="125">
        <f>IF(OR($C79="",$B$2="",$D$2=0),0,IF(BU$3&lt;0,0,N(INDEX('CURVA PREVISION'!$A$1:$KZ$3000,$C79,11+3*MIN(BU$3,$D$2-1)))))</f>
        <v/>
      </c>
      <c r="BV79" s="125">
        <f>IF(OR($C79="",$B$2="",$D$2=0),0,IF(BV$3&lt;0,0,N(INDEX('CURVA PREVISION'!$A$1:$KZ$3000,$C79,11+3*MIN(BV$3,$D$2-1)))))</f>
        <v/>
      </c>
      <c r="BW79" s="125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5">
        <f>IF(OR($C80="",$B$2="",$D$2=0),0,IF(D$3&lt;0,0,N(INDEX('CURVA PREVISION'!$A$1:$KZ$3000,$C80,11+3*MIN(D$3,$D$2-1)))))</f>
        <v/>
      </c>
      <c r="E80" s="125">
        <f>IF(OR($C80="",$B$2="",$D$2=0),0,IF(E$3&lt;0,0,N(INDEX('CURVA PREVISION'!$A$1:$KZ$3000,$C80,11+3*MIN(E$3,$D$2-1)))))</f>
        <v/>
      </c>
      <c r="F80" s="125">
        <f>IF(OR($C80="",$B$2="",$D$2=0),0,IF(F$3&lt;0,0,N(INDEX('CURVA PREVISION'!$A$1:$KZ$3000,$C80,11+3*MIN(F$3,$D$2-1)))))</f>
        <v/>
      </c>
      <c r="G80" s="125">
        <f>IF(OR($C80="",$B$2="",$D$2=0),0,IF(G$3&lt;0,0,N(INDEX('CURVA PREVISION'!$A$1:$KZ$3000,$C80,11+3*MIN(G$3,$D$2-1)))))</f>
        <v/>
      </c>
      <c r="H80" s="125">
        <f>IF(OR($C80="",$B$2="",$D$2=0),0,IF(H$3&lt;0,0,N(INDEX('CURVA PREVISION'!$A$1:$KZ$3000,$C80,11+3*MIN(H$3,$D$2-1)))))</f>
        <v/>
      </c>
      <c r="I80" s="125">
        <f>IF(OR($C80="",$B$2="",$D$2=0),0,IF(I$3&lt;0,0,N(INDEX('CURVA PREVISION'!$A$1:$KZ$3000,$C80,11+3*MIN(I$3,$D$2-1)))))</f>
        <v/>
      </c>
      <c r="J80" s="125">
        <f>IF(OR($C80="",$B$2="",$D$2=0),0,IF(J$3&lt;0,0,N(INDEX('CURVA PREVISION'!$A$1:$KZ$3000,$C80,11+3*MIN(J$3,$D$2-1)))))</f>
        <v/>
      </c>
      <c r="K80" s="125">
        <f>IF(OR($C80="",$B$2="",$D$2=0),0,IF(K$3&lt;0,0,N(INDEX('CURVA PREVISION'!$A$1:$KZ$3000,$C80,11+3*MIN(K$3,$D$2-1)))))</f>
        <v/>
      </c>
      <c r="L80" s="125">
        <f>IF(OR($C80="",$B$2="",$D$2=0),0,IF(L$3&lt;0,0,N(INDEX('CURVA PREVISION'!$A$1:$KZ$3000,$C80,11+3*MIN(L$3,$D$2-1)))))</f>
        <v/>
      </c>
      <c r="M80" s="125">
        <f>IF(OR($C80="",$B$2="",$D$2=0),0,IF(M$3&lt;0,0,N(INDEX('CURVA PREVISION'!$A$1:$KZ$3000,$C80,11+3*MIN(M$3,$D$2-1)))))</f>
        <v/>
      </c>
      <c r="N80" s="125">
        <f>IF(OR($C80="",$B$2="",$D$2=0),0,IF(N$3&lt;0,0,N(INDEX('CURVA PREVISION'!$A$1:$KZ$3000,$C80,11+3*MIN(N$3,$D$2-1)))))</f>
        <v/>
      </c>
      <c r="O80" s="125">
        <f>IF(OR($C80="",$B$2="",$D$2=0),0,IF(O$3&lt;0,0,N(INDEX('CURVA PREVISION'!$A$1:$KZ$3000,$C80,11+3*MIN(O$3,$D$2-1)))))</f>
        <v/>
      </c>
      <c r="P80" s="125">
        <f>IF(OR($C80="",$B$2="",$D$2=0),0,IF(P$3&lt;0,0,N(INDEX('CURVA PREVISION'!$A$1:$KZ$3000,$C80,11+3*MIN(P$3,$D$2-1)))))</f>
        <v/>
      </c>
      <c r="Q80" s="125">
        <f>IF(OR($C80="",$B$2="",$D$2=0),0,IF(Q$3&lt;0,0,N(INDEX('CURVA PREVISION'!$A$1:$KZ$3000,$C80,11+3*MIN(Q$3,$D$2-1)))))</f>
        <v/>
      </c>
      <c r="R80" s="125">
        <f>IF(OR($C80="",$B$2="",$D$2=0),0,IF(R$3&lt;0,0,N(INDEX('CURVA PREVISION'!$A$1:$KZ$3000,$C80,11+3*MIN(R$3,$D$2-1)))))</f>
        <v/>
      </c>
      <c r="S80" s="125">
        <f>IF(OR($C80="",$B$2="",$D$2=0),0,IF(S$3&lt;0,0,N(INDEX('CURVA PREVISION'!$A$1:$KZ$3000,$C80,11+3*MIN(S$3,$D$2-1)))))</f>
        <v/>
      </c>
      <c r="T80" s="125">
        <f>IF(OR($C80="",$B$2="",$D$2=0),0,IF(T$3&lt;0,0,N(INDEX('CURVA PREVISION'!$A$1:$KZ$3000,$C80,11+3*MIN(T$3,$D$2-1)))))</f>
        <v/>
      </c>
      <c r="U80" s="125">
        <f>IF(OR($C80="",$B$2="",$D$2=0),0,IF(U$3&lt;0,0,N(INDEX('CURVA PREVISION'!$A$1:$KZ$3000,$C80,11+3*MIN(U$3,$D$2-1)))))</f>
        <v/>
      </c>
      <c r="V80" s="125">
        <f>IF(OR($C80="",$B$2="",$D$2=0),0,IF(V$3&lt;0,0,N(INDEX('CURVA PREVISION'!$A$1:$KZ$3000,$C80,11+3*MIN(V$3,$D$2-1)))))</f>
        <v/>
      </c>
      <c r="W80" s="125">
        <f>IF(OR($C80="",$B$2="",$D$2=0),0,IF(W$3&lt;0,0,N(INDEX('CURVA PREVISION'!$A$1:$KZ$3000,$C80,11+3*MIN(W$3,$D$2-1)))))</f>
        <v/>
      </c>
      <c r="X80" s="125">
        <f>IF(OR($C80="",$B$2="",$D$2=0),0,IF(X$3&lt;0,0,N(INDEX('CURVA PREVISION'!$A$1:$KZ$3000,$C80,11+3*MIN(X$3,$D$2-1)))))</f>
        <v/>
      </c>
      <c r="Y80" s="125">
        <f>IF(OR($C80="",$B$2="",$D$2=0),0,IF(Y$3&lt;0,0,N(INDEX('CURVA PREVISION'!$A$1:$KZ$3000,$C80,11+3*MIN(Y$3,$D$2-1)))))</f>
        <v/>
      </c>
      <c r="Z80" s="125">
        <f>IF(OR($C80="",$B$2="",$D$2=0),0,IF(Z$3&lt;0,0,N(INDEX('CURVA PREVISION'!$A$1:$KZ$3000,$C80,11+3*MIN(Z$3,$D$2-1)))))</f>
        <v/>
      </c>
      <c r="AA80" s="125">
        <f>IF(OR($C80="",$B$2="",$D$2=0),0,IF(AA$3&lt;0,0,N(INDEX('CURVA PREVISION'!$A$1:$KZ$3000,$C80,11+3*MIN(AA$3,$D$2-1)))))</f>
        <v/>
      </c>
      <c r="AB80" s="125">
        <f>IF(OR($C80="",$B$2="",$D$2=0),0,IF(AB$3&lt;0,0,N(INDEX('CURVA PREVISION'!$A$1:$KZ$3000,$C80,11+3*MIN(AB$3,$D$2-1)))))</f>
        <v/>
      </c>
      <c r="AC80" s="125">
        <f>IF(OR($C80="",$B$2="",$D$2=0),0,IF(AC$3&lt;0,0,N(INDEX('CURVA PREVISION'!$A$1:$KZ$3000,$C80,11+3*MIN(AC$3,$D$2-1)))))</f>
        <v/>
      </c>
      <c r="AD80" s="125">
        <f>IF(OR($C80="",$B$2="",$D$2=0),0,IF(AD$3&lt;0,0,N(INDEX('CURVA PREVISION'!$A$1:$KZ$3000,$C80,11+3*MIN(AD$3,$D$2-1)))))</f>
        <v/>
      </c>
      <c r="AE80" s="125">
        <f>IF(OR($C80="",$B$2="",$D$2=0),0,IF(AE$3&lt;0,0,N(INDEX('CURVA PREVISION'!$A$1:$KZ$3000,$C80,11+3*MIN(AE$3,$D$2-1)))))</f>
        <v/>
      </c>
      <c r="AF80" s="125">
        <f>IF(OR($C80="",$B$2="",$D$2=0),0,IF(AF$3&lt;0,0,N(INDEX('CURVA PREVISION'!$A$1:$KZ$3000,$C80,11+3*MIN(AF$3,$D$2-1)))))</f>
        <v/>
      </c>
      <c r="AG80" s="125">
        <f>IF(OR($C80="",$B$2="",$D$2=0),0,IF(AG$3&lt;0,0,N(INDEX('CURVA PREVISION'!$A$1:$KZ$3000,$C80,11+3*MIN(AG$3,$D$2-1)))))</f>
        <v/>
      </c>
      <c r="AH80" s="125">
        <f>IF(OR($C80="",$B$2="",$D$2=0),0,IF(AH$3&lt;0,0,N(INDEX('CURVA PREVISION'!$A$1:$KZ$3000,$C80,11+3*MIN(AH$3,$D$2-1)))))</f>
        <v/>
      </c>
      <c r="AI80" s="125">
        <f>IF(OR($C80="",$B$2="",$D$2=0),0,IF(AI$3&lt;0,0,N(INDEX('CURVA PREVISION'!$A$1:$KZ$3000,$C80,11+3*MIN(AI$3,$D$2-1)))))</f>
        <v/>
      </c>
      <c r="AJ80" s="125">
        <f>IF(OR($C80="",$B$2="",$D$2=0),0,IF(AJ$3&lt;0,0,N(INDEX('CURVA PREVISION'!$A$1:$KZ$3000,$C80,11+3*MIN(AJ$3,$D$2-1)))))</f>
        <v/>
      </c>
      <c r="AK80" s="125">
        <f>IF(OR($C80="",$B$2="",$D$2=0),0,IF(AK$3&lt;0,0,N(INDEX('CURVA PREVISION'!$A$1:$KZ$3000,$C80,11+3*MIN(AK$3,$D$2-1)))))</f>
        <v/>
      </c>
      <c r="AL80" s="125">
        <f>IF(OR($C80="",$B$2="",$D$2=0),0,IF(AL$3&lt;0,0,N(INDEX('CURVA PREVISION'!$A$1:$KZ$3000,$C80,11+3*MIN(AL$3,$D$2-1)))))</f>
        <v/>
      </c>
      <c r="AM80" s="125">
        <f>IF(OR($C80="",$B$2="",$D$2=0),0,IF(AM$3&lt;0,0,N(INDEX('CURVA PREVISION'!$A$1:$KZ$3000,$C80,11+3*MIN(AM$3,$D$2-1)))))</f>
        <v/>
      </c>
      <c r="AN80" s="125">
        <f>IF(OR($C80="",$B$2="",$D$2=0),0,IF(AN$3&lt;0,0,N(INDEX('CURVA PREVISION'!$A$1:$KZ$3000,$C80,11+3*MIN(AN$3,$D$2-1)))))</f>
        <v/>
      </c>
      <c r="AO80" s="125">
        <f>IF(OR($C80="",$B$2="",$D$2=0),0,IF(AO$3&lt;0,0,N(INDEX('CURVA PREVISION'!$A$1:$KZ$3000,$C80,11+3*MIN(AO$3,$D$2-1)))))</f>
        <v/>
      </c>
      <c r="AP80" s="125">
        <f>IF(OR($C80="",$B$2="",$D$2=0),0,IF(AP$3&lt;0,0,N(INDEX('CURVA PREVISION'!$A$1:$KZ$3000,$C80,11+3*MIN(AP$3,$D$2-1)))))</f>
        <v/>
      </c>
      <c r="AQ80" s="125">
        <f>IF(OR($C80="",$B$2="",$D$2=0),0,IF(AQ$3&lt;0,0,N(INDEX('CURVA PREVISION'!$A$1:$KZ$3000,$C80,11+3*MIN(AQ$3,$D$2-1)))))</f>
        <v/>
      </c>
      <c r="AR80" s="125">
        <f>IF(OR($C80="",$B$2="",$D$2=0),0,IF(AR$3&lt;0,0,N(INDEX('CURVA PREVISION'!$A$1:$KZ$3000,$C80,11+3*MIN(AR$3,$D$2-1)))))</f>
        <v/>
      </c>
      <c r="AS80" s="125">
        <f>IF(OR($C80="",$B$2="",$D$2=0),0,IF(AS$3&lt;0,0,N(INDEX('CURVA PREVISION'!$A$1:$KZ$3000,$C80,11+3*MIN(AS$3,$D$2-1)))))</f>
        <v/>
      </c>
      <c r="AT80" s="125">
        <f>IF(OR($C80="",$B$2="",$D$2=0),0,IF(AT$3&lt;0,0,N(INDEX('CURVA PREVISION'!$A$1:$KZ$3000,$C80,11+3*MIN(AT$3,$D$2-1)))))</f>
        <v/>
      </c>
      <c r="AU80" s="125">
        <f>IF(OR($C80="",$B$2="",$D$2=0),0,IF(AU$3&lt;0,0,N(INDEX('CURVA PREVISION'!$A$1:$KZ$3000,$C80,11+3*MIN(AU$3,$D$2-1)))))</f>
        <v/>
      </c>
      <c r="AV80" s="125">
        <f>IF(OR($C80="",$B$2="",$D$2=0),0,IF(AV$3&lt;0,0,N(INDEX('CURVA PREVISION'!$A$1:$KZ$3000,$C80,11+3*MIN(AV$3,$D$2-1)))))</f>
        <v/>
      </c>
      <c r="AW80" s="125">
        <f>IF(OR($C80="",$B$2="",$D$2=0),0,IF(AW$3&lt;0,0,N(INDEX('CURVA PREVISION'!$A$1:$KZ$3000,$C80,11+3*MIN(AW$3,$D$2-1)))))</f>
        <v/>
      </c>
      <c r="AX80" s="125">
        <f>IF(OR($C80="",$B$2="",$D$2=0),0,IF(AX$3&lt;0,0,N(INDEX('CURVA PREVISION'!$A$1:$KZ$3000,$C80,11+3*MIN(AX$3,$D$2-1)))))</f>
        <v/>
      </c>
      <c r="AY80" s="125">
        <f>IF(OR($C80="",$B$2="",$D$2=0),0,IF(AY$3&lt;0,0,N(INDEX('CURVA PREVISION'!$A$1:$KZ$3000,$C80,11+3*MIN(AY$3,$D$2-1)))))</f>
        <v/>
      </c>
      <c r="AZ80" s="125">
        <f>IF(OR($C80="",$B$2="",$D$2=0),0,IF(AZ$3&lt;0,0,N(INDEX('CURVA PREVISION'!$A$1:$KZ$3000,$C80,11+3*MIN(AZ$3,$D$2-1)))))</f>
        <v/>
      </c>
      <c r="BA80" s="125">
        <f>IF(OR($C80="",$B$2="",$D$2=0),0,IF(BA$3&lt;0,0,N(INDEX('CURVA PREVISION'!$A$1:$KZ$3000,$C80,11+3*MIN(BA$3,$D$2-1)))))</f>
        <v/>
      </c>
      <c r="BB80" s="125">
        <f>IF(OR($C80="",$B$2="",$D$2=0),0,IF(BB$3&lt;0,0,N(INDEX('CURVA PREVISION'!$A$1:$KZ$3000,$C80,11+3*MIN(BB$3,$D$2-1)))))</f>
        <v/>
      </c>
      <c r="BC80" s="125">
        <f>IF(OR($C80="",$B$2="",$D$2=0),0,IF(BC$3&lt;0,0,N(INDEX('CURVA PREVISION'!$A$1:$KZ$3000,$C80,11+3*MIN(BC$3,$D$2-1)))))</f>
        <v/>
      </c>
      <c r="BD80" s="125">
        <f>IF(OR($C80="",$B$2="",$D$2=0),0,IF(BD$3&lt;0,0,N(INDEX('CURVA PREVISION'!$A$1:$KZ$3000,$C80,11+3*MIN(BD$3,$D$2-1)))))</f>
        <v/>
      </c>
      <c r="BE80" s="125">
        <f>IF(OR($C80="",$B$2="",$D$2=0),0,IF(BE$3&lt;0,0,N(INDEX('CURVA PREVISION'!$A$1:$KZ$3000,$C80,11+3*MIN(BE$3,$D$2-1)))))</f>
        <v/>
      </c>
      <c r="BF80" s="125">
        <f>IF(OR($C80="",$B$2="",$D$2=0),0,IF(BF$3&lt;0,0,N(INDEX('CURVA PREVISION'!$A$1:$KZ$3000,$C80,11+3*MIN(BF$3,$D$2-1)))))</f>
        <v/>
      </c>
      <c r="BG80" s="125">
        <f>IF(OR($C80="",$B$2="",$D$2=0),0,IF(BG$3&lt;0,0,N(INDEX('CURVA PREVISION'!$A$1:$KZ$3000,$C80,11+3*MIN(BG$3,$D$2-1)))))</f>
        <v/>
      </c>
      <c r="BH80" s="125">
        <f>IF(OR($C80="",$B$2="",$D$2=0),0,IF(BH$3&lt;0,0,N(INDEX('CURVA PREVISION'!$A$1:$KZ$3000,$C80,11+3*MIN(BH$3,$D$2-1)))))</f>
        <v/>
      </c>
      <c r="BI80" s="125">
        <f>IF(OR($C80="",$B$2="",$D$2=0),0,IF(BI$3&lt;0,0,N(INDEX('CURVA PREVISION'!$A$1:$KZ$3000,$C80,11+3*MIN(BI$3,$D$2-1)))))</f>
        <v/>
      </c>
      <c r="BJ80" s="125">
        <f>IF(OR($C80="",$B$2="",$D$2=0),0,IF(BJ$3&lt;0,0,N(INDEX('CURVA PREVISION'!$A$1:$KZ$3000,$C80,11+3*MIN(BJ$3,$D$2-1)))))</f>
        <v/>
      </c>
      <c r="BK80" s="125">
        <f>IF(OR($C80="",$B$2="",$D$2=0),0,IF(BK$3&lt;0,0,N(INDEX('CURVA PREVISION'!$A$1:$KZ$3000,$C80,11+3*MIN(BK$3,$D$2-1)))))</f>
        <v/>
      </c>
      <c r="BL80" s="125">
        <f>IF(OR($C80="",$B$2="",$D$2=0),0,IF(BL$3&lt;0,0,N(INDEX('CURVA PREVISION'!$A$1:$KZ$3000,$C80,11+3*MIN(BL$3,$D$2-1)))))</f>
        <v/>
      </c>
      <c r="BM80" s="125">
        <f>IF(OR($C80="",$B$2="",$D$2=0),0,IF(BM$3&lt;0,0,N(INDEX('CURVA PREVISION'!$A$1:$KZ$3000,$C80,11+3*MIN(BM$3,$D$2-1)))))</f>
        <v/>
      </c>
      <c r="BN80" s="125">
        <f>IF(OR($C80="",$B$2="",$D$2=0),0,IF(BN$3&lt;0,0,N(INDEX('CURVA PREVISION'!$A$1:$KZ$3000,$C80,11+3*MIN(BN$3,$D$2-1)))))</f>
        <v/>
      </c>
      <c r="BO80" s="125">
        <f>IF(OR($C80="",$B$2="",$D$2=0),0,IF(BO$3&lt;0,0,N(INDEX('CURVA PREVISION'!$A$1:$KZ$3000,$C80,11+3*MIN(BO$3,$D$2-1)))))</f>
        <v/>
      </c>
      <c r="BP80" s="125">
        <f>IF(OR($C80="",$B$2="",$D$2=0),0,IF(BP$3&lt;0,0,N(INDEX('CURVA PREVISION'!$A$1:$KZ$3000,$C80,11+3*MIN(BP$3,$D$2-1)))))</f>
        <v/>
      </c>
      <c r="BQ80" s="125">
        <f>IF(OR($C80="",$B$2="",$D$2=0),0,IF(BQ$3&lt;0,0,N(INDEX('CURVA PREVISION'!$A$1:$KZ$3000,$C80,11+3*MIN(BQ$3,$D$2-1)))))</f>
        <v/>
      </c>
      <c r="BR80" s="125">
        <f>IF(OR($C80="",$B$2="",$D$2=0),0,IF(BR$3&lt;0,0,N(INDEX('CURVA PREVISION'!$A$1:$KZ$3000,$C80,11+3*MIN(BR$3,$D$2-1)))))</f>
        <v/>
      </c>
      <c r="BS80" s="125">
        <f>IF(OR($C80="",$B$2="",$D$2=0),0,IF(BS$3&lt;0,0,N(INDEX('CURVA PREVISION'!$A$1:$KZ$3000,$C80,11+3*MIN(BS$3,$D$2-1)))))</f>
        <v/>
      </c>
      <c r="BT80" s="125">
        <f>IF(OR($C80="",$B$2="",$D$2=0),0,IF(BT$3&lt;0,0,N(INDEX('CURVA PREVISION'!$A$1:$KZ$3000,$C80,11+3*MIN(BT$3,$D$2-1)))))</f>
        <v/>
      </c>
      <c r="BU80" s="125">
        <f>IF(OR($C80="",$B$2="",$D$2=0),0,IF(BU$3&lt;0,0,N(INDEX('CURVA PREVISION'!$A$1:$KZ$3000,$C80,11+3*MIN(BU$3,$D$2-1)))))</f>
        <v/>
      </c>
      <c r="BV80" s="125">
        <f>IF(OR($C80="",$B$2="",$D$2=0),0,IF(BV$3&lt;0,0,N(INDEX('CURVA PREVISION'!$A$1:$KZ$3000,$C80,11+3*MIN(BV$3,$D$2-1)))))</f>
        <v/>
      </c>
      <c r="BW80" s="125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5">
        <f>IF(OR($C81="",$B$2="",$D$2=0),0,IF(D$3&lt;0,0,N(INDEX('CURVA PREVISION'!$A$1:$KZ$3000,$C81,11+3*MIN(D$3,$D$2-1)))))</f>
        <v/>
      </c>
      <c r="E81" s="125">
        <f>IF(OR($C81="",$B$2="",$D$2=0),0,IF(E$3&lt;0,0,N(INDEX('CURVA PREVISION'!$A$1:$KZ$3000,$C81,11+3*MIN(E$3,$D$2-1)))))</f>
        <v/>
      </c>
      <c r="F81" s="125">
        <f>IF(OR($C81="",$B$2="",$D$2=0),0,IF(F$3&lt;0,0,N(INDEX('CURVA PREVISION'!$A$1:$KZ$3000,$C81,11+3*MIN(F$3,$D$2-1)))))</f>
        <v/>
      </c>
      <c r="G81" s="125">
        <f>IF(OR($C81="",$B$2="",$D$2=0),0,IF(G$3&lt;0,0,N(INDEX('CURVA PREVISION'!$A$1:$KZ$3000,$C81,11+3*MIN(G$3,$D$2-1)))))</f>
        <v/>
      </c>
      <c r="H81" s="125">
        <f>IF(OR($C81="",$B$2="",$D$2=0),0,IF(H$3&lt;0,0,N(INDEX('CURVA PREVISION'!$A$1:$KZ$3000,$C81,11+3*MIN(H$3,$D$2-1)))))</f>
        <v/>
      </c>
      <c r="I81" s="125">
        <f>IF(OR($C81="",$B$2="",$D$2=0),0,IF(I$3&lt;0,0,N(INDEX('CURVA PREVISION'!$A$1:$KZ$3000,$C81,11+3*MIN(I$3,$D$2-1)))))</f>
        <v/>
      </c>
      <c r="J81" s="125">
        <f>IF(OR($C81="",$B$2="",$D$2=0),0,IF(J$3&lt;0,0,N(INDEX('CURVA PREVISION'!$A$1:$KZ$3000,$C81,11+3*MIN(J$3,$D$2-1)))))</f>
        <v/>
      </c>
      <c r="K81" s="125">
        <f>IF(OR($C81="",$B$2="",$D$2=0),0,IF(K$3&lt;0,0,N(INDEX('CURVA PREVISION'!$A$1:$KZ$3000,$C81,11+3*MIN(K$3,$D$2-1)))))</f>
        <v/>
      </c>
      <c r="L81" s="125">
        <f>IF(OR($C81="",$B$2="",$D$2=0),0,IF(L$3&lt;0,0,N(INDEX('CURVA PREVISION'!$A$1:$KZ$3000,$C81,11+3*MIN(L$3,$D$2-1)))))</f>
        <v/>
      </c>
      <c r="M81" s="125">
        <f>IF(OR($C81="",$B$2="",$D$2=0),0,IF(M$3&lt;0,0,N(INDEX('CURVA PREVISION'!$A$1:$KZ$3000,$C81,11+3*MIN(M$3,$D$2-1)))))</f>
        <v/>
      </c>
      <c r="N81" s="125">
        <f>IF(OR($C81="",$B$2="",$D$2=0),0,IF(N$3&lt;0,0,N(INDEX('CURVA PREVISION'!$A$1:$KZ$3000,$C81,11+3*MIN(N$3,$D$2-1)))))</f>
        <v/>
      </c>
      <c r="O81" s="125">
        <f>IF(OR($C81="",$B$2="",$D$2=0),0,IF(O$3&lt;0,0,N(INDEX('CURVA PREVISION'!$A$1:$KZ$3000,$C81,11+3*MIN(O$3,$D$2-1)))))</f>
        <v/>
      </c>
      <c r="P81" s="125">
        <f>IF(OR($C81="",$B$2="",$D$2=0),0,IF(P$3&lt;0,0,N(INDEX('CURVA PREVISION'!$A$1:$KZ$3000,$C81,11+3*MIN(P$3,$D$2-1)))))</f>
        <v/>
      </c>
      <c r="Q81" s="125">
        <f>IF(OR($C81="",$B$2="",$D$2=0),0,IF(Q$3&lt;0,0,N(INDEX('CURVA PREVISION'!$A$1:$KZ$3000,$C81,11+3*MIN(Q$3,$D$2-1)))))</f>
        <v/>
      </c>
      <c r="R81" s="125">
        <f>IF(OR($C81="",$B$2="",$D$2=0),0,IF(R$3&lt;0,0,N(INDEX('CURVA PREVISION'!$A$1:$KZ$3000,$C81,11+3*MIN(R$3,$D$2-1)))))</f>
        <v/>
      </c>
      <c r="S81" s="125">
        <f>IF(OR($C81="",$B$2="",$D$2=0),0,IF(S$3&lt;0,0,N(INDEX('CURVA PREVISION'!$A$1:$KZ$3000,$C81,11+3*MIN(S$3,$D$2-1)))))</f>
        <v/>
      </c>
      <c r="T81" s="125">
        <f>IF(OR($C81="",$B$2="",$D$2=0),0,IF(T$3&lt;0,0,N(INDEX('CURVA PREVISION'!$A$1:$KZ$3000,$C81,11+3*MIN(T$3,$D$2-1)))))</f>
        <v/>
      </c>
      <c r="U81" s="125">
        <f>IF(OR($C81="",$B$2="",$D$2=0),0,IF(U$3&lt;0,0,N(INDEX('CURVA PREVISION'!$A$1:$KZ$3000,$C81,11+3*MIN(U$3,$D$2-1)))))</f>
        <v/>
      </c>
      <c r="V81" s="125">
        <f>IF(OR($C81="",$B$2="",$D$2=0),0,IF(V$3&lt;0,0,N(INDEX('CURVA PREVISION'!$A$1:$KZ$3000,$C81,11+3*MIN(V$3,$D$2-1)))))</f>
        <v/>
      </c>
      <c r="W81" s="125">
        <f>IF(OR($C81="",$B$2="",$D$2=0),0,IF(W$3&lt;0,0,N(INDEX('CURVA PREVISION'!$A$1:$KZ$3000,$C81,11+3*MIN(W$3,$D$2-1)))))</f>
        <v/>
      </c>
      <c r="X81" s="125">
        <f>IF(OR($C81="",$B$2="",$D$2=0),0,IF(X$3&lt;0,0,N(INDEX('CURVA PREVISION'!$A$1:$KZ$3000,$C81,11+3*MIN(X$3,$D$2-1)))))</f>
        <v/>
      </c>
      <c r="Y81" s="125">
        <f>IF(OR($C81="",$B$2="",$D$2=0),0,IF(Y$3&lt;0,0,N(INDEX('CURVA PREVISION'!$A$1:$KZ$3000,$C81,11+3*MIN(Y$3,$D$2-1)))))</f>
        <v/>
      </c>
      <c r="Z81" s="125">
        <f>IF(OR($C81="",$B$2="",$D$2=0),0,IF(Z$3&lt;0,0,N(INDEX('CURVA PREVISION'!$A$1:$KZ$3000,$C81,11+3*MIN(Z$3,$D$2-1)))))</f>
        <v/>
      </c>
      <c r="AA81" s="125">
        <f>IF(OR($C81="",$B$2="",$D$2=0),0,IF(AA$3&lt;0,0,N(INDEX('CURVA PREVISION'!$A$1:$KZ$3000,$C81,11+3*MIN(AA$3,$D$2-1)))))</f>
        <v/>
      </c>
      <c r="AB81" s="125">
        <f>IF(OR($C81="",$B$2="",$D$2=0),0,IF(AB$3&lt;0,0,N(INDEX('CURVA PREVISION'!$A$1:$KZ$3000,$C81,11+3*MIN(AB$3,$D$2-1)))))</f>
        <v/>
      </c>
      <c r="AC81" s="125">
        <f>IF(OR($C81="",$B$2="",$D$2=0),0,IF(AC$3&lt;0,0,N(INDEX('CURVA PREVISION'!$A$1:$KZ$3000,$C81,11+3*MIN(AC$3,$D$2-1)))))</f>
        <v/>
      </c>
      <c r="AD81" s="125">
        <f>IF(OR($C81="",$B$2="",$D$2=0),0,IF(AD$3&lt;0,0,N(INDEX('CURVA PREVISION'!$A$1:$KZ$3000,$C81,11+3*MIN(AD$3,$D$2-1)))))</f>
        <v/>
      </c>
      <c r="AE81" s="125">
        <f>IF(OR($C81="",$B$2="",$D$2=0),0,IF(AE$3&lt;0,0,N(INDEX('CURVA PREVISION'!$A$1:$KZ$3000,$C81,11+3*MIN(AE$3,$D$2-1)))))</f>
        <v/>
      </c>
      <c r="AF81" s="125">
        <f>IF(OR($C81="",$B$2="",$D$2=0),0,IF(AF$3&lt;0,0,N(INDEX('CURVA PREVISION'!$A$1:$KZ$3000,$C81,11+3*MIN(AF$3,$D$2-1)))))</f>
        <v/>
      </c>
      <c r="AG81" s="125">
        <f>IF(OR($C81="",$B$2="",$D$2=0),0,IF(AG$3&lt;0,0,N(INDEX('CURVA PREVISION'!$A$1:$KZ$3000,$C81,11+3*MIN(AG$3,$D$2-1)))))</f>
        <v/>
      </c>
      <c r="AH81" s="125">
        <f>IF(OR($C81="",$B$2="",$D$2=0),0,IF(AH$3&lt;0,0,N(INDEX('CURVA PREVISION'!$A$1:$KZ$3000,$C81,11+3*MIN(AH$3,$D$2-1)))))</f>
        <v/>
      </c>
      <c r="AI81" s="125">
        <f>IF(OR($C81="",$B$2="",$D$2=0),0,IF(AI$3&lt;0,0,N(INDEX('CURVA PREVISION'!$A$1:$KZ$3000,$C81,11+3*MIN(AI$3,$D$2-1)))))</f>
        <v/>
      </c>
      <c r="AJ81" s="125">
        <f>IF(OR($C81="",$B$2="",$D$2=0),0,IF(AJ$3&lt;0,0,N(INDEX('CURVA PREVISION'!$A$1:$KZ$3000,$C81,11+3*MIN(AJ$3,$D$2-1)))))</f>
        <v/>
      </c>
      <c r="AK81" s="125">
        <f>IF(OR($C81="",$B$2="",$D$2=0),0,IF(AK$3&lt;0,0,N(INDEX('CURVA PREVISION'!$A$1:$KZ$3000,$C81,11+3*MIN(AK$3,$D$2-1)))))</f>
        <v/>
      </c>
      <c r="AL81" s="125">
        <f>IF(OR($C81="",$B$2="",$D$2=0),0,IF(AL$3&lt;0,0,N(INDEX('CURVA PREVISION'!$A$1:$KZ$3000,$C81,11+3*MIN(AL$3,$D$2-1)))))</f>
        <v/>
      </c>
      <c r="AM81" s="125">
        <f>IF(OR($C81="",$B$2="",$D$2=0),0,IF(AM$3&lt;0,0,N(INDEX('CURVA PREVISION'!$A$1:$KZ$3000,$C81,11+3*MIN(AM$3,$D$2-1)))))</f>
        <v/>
      </c>
      <c r="AN81" s="125">
        <f>IF(OR($C81="",$B$2="",$D$2=0),0,IF(AN$3&lt;0,0,N(INDEX('CURVA PREVISION'!$A$1:$KZ$3000,$C81,11+3*MIN(AN$3,$D$2-1)))))</f>
        <v/>
      </c>
      <c r="AO81" s="125">
        <f>IF(OR($C81="",$B$2="",$D$2=0),0,IF(AO$3&lt;0,0,N(INDEX('CURVA PREVISION'!$A$1:$KZ$3000,$C81,11+3*MIN(AO$3,$D$2-1)))))</f>
        <v/>
      </c>
      <c r="AP81" s="125">
        <f>IF(OR($C81="",$B$2="",$D$2=0),0,IF(AP$3&lt;0,0,N(INDEX('CURVA PREVISION'!$A$1:$KZ$3000,$C81,11+3*MIN(AP$3,$D$2-1)))))</f>
        <v/>
      </c>
      <c r="AQ81" s="125">
        <f>IF(OR($C81="",$B$2="",$D$2=0),0,IF(AQ$3&lt;0,0,N(INDEX('CURVA PREVISION'!$A$1:$KZ$3000,$C81,11+3*MIN(AQ$3,$D$2-1)))))</f>
        <v/>
      </c>
      <c r="AR81" s="125">
        <f>IF(OR($C81="",$B$2="",$D$2=0),0,IF(AR$3&lt;0,0,N(INDEX('CURVA PREVISION'!$A$1:$KZ$3000,$C81,11+3*MIN(AR$3,$D$2-1)))))</f>
        <v/>
      </c>
      <c r="AS81" s="125">
        <f>IF(OR($C81="",$B$2="",$D$2=0),0,IF(AS$3&lt;0,0,N(INDEX('CURVA PREVISION'!$A$1:$KZ$3000,$C81,11+3*MIN(AS$3,$D$2-1)))))</f>
        <v/>
      </c>
      <c r="AT81" s="125">
        <f>IF(OR($C81="",$B$2="",$D$2=0),0,IF(AT$3&lt;0,0,N(INDEX('CURVA PREVISION'!$A$1:$KZ$3000,$C81,11+3*MIN(AT$3,$D$2-1)))))</f>
        <v/>
      </c>
      <c r="AU81" s="125">
        <f>IF(OR($C81="",$B$2="",$D$2=0),0,IF(AU$3&lt;0,0,N(INDEX('CURVA PREVISION'!$A$1:$KZ$3000,$C81,11+3*MIN(AU$3,$D$2-1)))))</f>
        <v/>
      </c>
      <c r="AV81" s="125">
        <f>IF(OR($C81="",$B$2="",$D$2=0),0,IF(AV$3&lt;0,0,N(INDEX('CURVA PREVISION'!$A$1:$KZ$3000,$C81,11+3*MIN(AV$3,$D$2-1)))))</f>
        <v/>
      </c>
      <c r="AW81" s="125">
        <f>IF(OR($C81="",$B$2="",$D$2=0),0,IF(AW$3&lt;0,0,N(INDEX('CURVA PREVISION'!$A$1:$KZ$3000,$C81,11+3*MIN(AW$3,$D$2-1)))))</f>
        <v/>
      </c>
      <c r="AX81" s="125">
        <f>IF(OR($C81="",$B$2="",$D$2=0),0,IF(AX$3&lt;0,0,N(INDEX('CURVA PREVISION'!$A$1:$KZ$3000,$C81,11+3*MIN(AX$3,$D$2-1)))))</f>
        <v/>
      </c>
      <c r="AY81" s="125">
        <f>IF(OR($C81="",$B$2="",$D$2=0),0,IF(AY$3&lt;0,0,N(INDEX('CURVA PREVISION'!$A$1:$KZ$3000,$C81,11+3*MIN(AY$3,$D$2-1)))))</f>
        <v/>
      </c>
      <c r="AZ81" s="125">
        <f>IF(OR($C81="",$B$2="",$D$2=0),0,IF(AZ$3&lt;0,0,N(INDEX('CURVA PREVISION'!$A$1:$KZ$3000,$C81,11+3*MIN(AZ$3,$D$2-1)))))</f>
        <v/>
      </c>
      <c r="BA81" s="125">
        <f>IF(OR($C81="",$B$2="",$D$2=0),0,IF(BA$3&lt;0,0,N(INDEX('CURVA PREVISION'!$A$1:$KZ$3000,$C81,11+3*MIN(BA$3,$D$2-1)))))</f>
        <v/>
      </c>
      <c r="BB81" s="125">
        <f>IF(OR($C81="",$B$2="",$D$2=0),0,IF(BB$3&lt;0,0,N(INDEX('CURVA PREVISION'!$A$1:$KZ$3000,$C81,11+3*MIN(BB$3,$D$2-1)))))</f>
        <v/>
      </c>
      <c r="BC81" s="125">
        <f>IF(OR($C81="",$B$2="",$D$2=0),0,IF(BC$3&lt;0,0,N(INDEX('CURVA PREVISION'!$A$1:$KZ$3000,$C81,11+3*MIN(BC$3,$D$2-1)))))</f>
        <v/>
      </c>
      <c r="BD81" s="125">
        <f>IF(OR($C81="",$B$2="",$D$2=0),0,IF(BD$3&lt;0,0,N(INDEX('CURVA PREVISION'!$A$1:$KZ$3000,$C81,11+3*MIN(BD$3,$D$2-1)))))</f>
        <v/>
      </c>
      <c r="BE81" s="125">
        <f>IF(OR($C81="",$B$2="",$D$2=0),0,IF(BE$3&lt;0,0,N(INDEX('CURVA PREVISION'!$A$1:$KZ$3000,$C81,11+3*MIN(BE$3,$D$2-1)))))</f>
        <v/>
      </c>
      <c r="BF81" s="125">
        <f>IF(OR($C81="",$B$2="",$D$2=0),0,IF(BF$3&lt;0,0,N(INDEX('CURVA PREVISION'!$A$1:$KZ$3000,$C81,11+3*MIN(BF$3,$D$2-1)))))</f>
        <v/>
      </c>
      <c r="BG81" s="125">
        <f>IF(OR($C81="",$B$2="",$D$2=0),0,IF(BG$3&lt;0,0,N(INDEX('CURVA PREVISION'!$A$1:$KZ$3000,$C81,11+3*MIN(BG$3,$D$2-1)))))</f>
        <v/>
      </c>
      <c r="BH81" s="125">
        <f>IF(OR($C81="",$B$2="",$D$2=0),0,IF(BH$3&lt;0,0,N(INDEX('CURVA PREVISION'!$A$1:$KZ$3000,$C81,11+3*MIN(BH$3,$D$2-1)))))</f>
        <v/>
      </c>
      <c r="BI81" s="125">
        <f>IF(OR($C81="",$B$2="",$D$2=0),0,IF(BI$3&lt;0,0,N(INDEX('CURVA PREVISION'!$A$1:$KZ$3000,$C81,11+3*MIN(BI$3,$D$2-1)))))</f>
        <v/>
      </c>
      <c r="BJ81" s="125">
        <f>IF(OR($C81="",$B$2="",$D$2=0),0,IF(BJ$3&lt;0,0,N(INDEX('CURVA PREVISION'!$A$1:$KZ$3000,$C81,11+3*MIN(BJ$3,$D$2-1)))))</f>
        <v/>
      </c>
      <c r="BK81" s="125">
        <f>IF(OR($C81="",$B$2="",$D$2=0),0,IF(BK$3&lt;0,0,N(INDEX('CURVA PREVISION'!$A$1:$KZ$3000,$C81,11+3*MIN(BK$3,$D$2-1)))))</f>
        <v/>
      </c>
      <c r="BL81" s="125">
        <f>IF(OR($C81="",$B$2="",$D$2=0),0,IF(BL$3&lt;0,0,N(INDEX('CURVA PREVISION'!$A$1:$KZ$3000,$C81,11+3*MIN(BL$3,$D$2-1)))))</f>
        <v/>
      </c>
      <c r="BM81" s="125">
        <f>IF(OR($C81="",$B$2="",$D$2=0),0,IF(BM$3&lt;0,0,N(INDEX('CURVA PREVISION'!$A$1:$KZ$3000,$C81,11+3*MIN(BM$3,$D$2-1)))))</f>
        <v/>
      </c>
      <c r="BN81" s="125">
        <f>IF(OR($C81="",$B$2="",$D$2=0),0,IF(BN$3&lt;0,0,N(INDEX('CURVA PREVISION'!$A$1:$KZ$3000,$C81,11+3*MIN(BN$3,$D$2-1)))))</f>
        <v/>
      </c>
      <c r="BO81" s="125">
        <f>IF(OR($C81="",$B$2="",$D$2=0),0,IF(BO$3&lt;0,0,N(INDEX('CURVA PREVISION'!$A$1:$KZ$3000,$C81,11+3*MIN(BO$3,$D$2-1)))))</f>
        <v/>
      </c>
      <c r="BP81" s="125">
        <f>IF(OR($C81="",$B$2="",$D$2=0),0,IF(BP$3&lt;0,0,N(INDEX('CURVA PREVISION'!$A$1:$KZ$3000,$C81,11+3*MIN(BP$3,$D$2-1)))))</f>
        <v/>
      </c>
      <c r="BQ81" s="125">
        <f>IF(OR($C81="",$B$2="",$D$2=0),0,IF(BQ$3&lt;0,0,N(INDEX('CURVA PREVISION'!$A$1:$KZ$3000,$C81,11+3*MIN(BQ$3,$D$2-1)))))</f>
        <v/>
      </c>
      <c r="BR81" s="125">
        <f>IF(OR($C81="",$B$2="",$D$2=0),0,IF(BR$3&lt;0,0,N(INDEX('CURVA PREVISION'!$A$1:$KZ$3000,$C81,11+3*MIN(BR$3,$D$2-1)))))</f>
        <v/>
      </c>
      <c r="BS81" s="125">
        <f>IF(OR($C81="",$B$2="",$D$2=0),0,IF(BS$3&lt;0,0,N(INDEX('CURVA PREVISION'!$A$1:$KZ$3000,$C81,11+3*MIN(BS$3,$D$2-1)))))</f>
        <v/>
      </c>
      <c r="BT81" s="125">
        <f>IF(OR($C81="",$B$2="",$D$2=0),0,IF(BT$3&lt;0,0,N(INDEX('CURVA PREVISION'!$A$1:$KZ$3000,$C81,11+3*MIN(BT$3,$D$2-1)))))</f>
        <v/>
      </c>
      <c r="BU81" s="125">
        <f>IF(OR($C81="",$B$2="",$D$2=0),0,IF(BU$3&lt;0,0,N(INDEX('CURVA PREVISION'!$A$1:$KZ$3000,$C81,11+3*MIN(BU$3,$D$2-1)))))</f>
        <v/>
      </c>
      <c r="BV81" s="125">
        <f>IF(OR($C81="",$B$2="",$D$2=0),0,IF(BV$3&lt;0,0,N(INDEX('CURVA PREVISION'!$A$1:$KZ$3000,$C81,11+3*MIN(BV$3,$D$2-1)))))</f>
        <v/>
      </c>
      <c r="BW81" s="125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5">
        <f>IF(OR($C82="",$B$2="",$D$2=0),0,IF(D$3&lt;0,0,N(INDEX('CURVA PREVISION'!$A$1:$KZ$3000,$C82,11+3*MIN(D$3,$D$2-1)))))</f>
        <v/>
      </c>
      <c r="E82" s="125">
        <f>IF(OR($C82="",$B$2="",$D$2=0),0,IF(E$3&lt;0,0,N(INDEX('CURVA PREVISION'!$A$1:$KZ$3000,$C82,11+3*MIN(E$3,$D$2-1)))))</f>
        <v/>
      </c>
      <c r="F82" s="125">
        <f>IF(OR($C82="",$B$2="",$D$2=0),0,IF(F$3&lt;0,0,N(INDEX('CURVA PREVISION'!$A$1:$KZ$3000,$C82,11+3*MIN(F$3,$D$2-1)))))</f>
        <v/>
      </c>
      <c r="G82" s="125">
        <f>IF(OR($C82="",$B$2="",$D$2=0),0,IF(G$3&lt;0,0,N(INDEX('CURVA PREVISION'!$A$1:$KZ$3000,$C82,11+3*MIN(G$3,$D$2-1)))))</f>
        <v/>
      </c>
      <c r="H82" s="125">
        <f>IF(OR($C82="",$B$2="",$D$2=0),0,IF(H$3&lt;0,0,N(INDEX('CURVA PREVISION'!$A$1:$KZ$3000,$C82,11+3*MIN(H$3,$D$2-1)))))</f>
        <v/>
      </c>
      <c r="I82" s="125">
        <f>IF(OR($C82="",$B$2="",$D$2=0),0,IF(I$3&lt;0,0,N(INDEX('CURVA PREVISION'!$A$1:$KZ$3000,$C82,11+3*MIN(I$3,$D$2-1)))))</f>
        <v/>
      </c>
      <c r="J82" s="125">
        <f>IF(OR($C82="",$B$2="",$D$2=0),0,IF(J$3&lt;0,0,N(INDEX('CURVA PREVISION'!$A$1:$KZ$3000,$C82,11+3*MIN(J$3,$D$2-1)))))</f>
        <v/>
      </c>
      <c r="K82" s="125">
        <f>IF(OR($C82="",$B$2="",$D$2=0),0,IF(K$3&lt;0,0,N(INDEX('CURVA PREVISION'!$A$1:$KZ$3000,$C82,11+3*MIN(K$3,$D$2-1)))))</f>
        <v/>
      </c>
      <c r="L82" s="125">
        <f>IF(OR($C82="",$B$2="",$D$2=0),0,IF(L$3&lt;0,0,N(INDEX('CURVA PREVISION'!$A$1:$KZ$3000,$C82,11+3*MIN(L$3,$D$2-1)))))</f>
        <v/>
      </c>
      <c r="M82" s="125">
        <f>IF(OR($C82="",$B$2="",$D$2=0),0,IF(M$3&lt;0,0,N(INDEX('CURVA PREVISION'!$A$1:$KZ$3000,$C82,11+3*MIN(M$3,$D$2-1)))))</f>
        <v/>
      </c>
      <c r="N82" s="125">
        <f>IF(OR($C82="",$B$2="",$D$2=0),0,IF(N$3&lt;0,0,N(INDEX('CURVA PREVISION'!$A$1:$KZ$3000,$C82,11+3*MIN(N$3,$D$2-1)))))</f>
        <v/>
      </c>
      <c r="O82" s="125">
        <f>IF(OR($C82="",$B$2="",$D$2=0),0,IF(O$3&lt;0,0,N(INDEX('CURVA PREVISION'!$A$1:$KZ$3000,$C82,11+3*MIN(O$3,$D$2-1)))))</f>
        <v/>
      </c>
      <c r="P82" s="125">
        <f>IF(OR($C82="",$B$2="",$D$2=0),0,IF(P$3&lt;0,0,N(INDEX('CURVA PREVISION'!$A$1:$KZ$3000,$C82,11+3*MIN(P$3,$D$2-1)))))</f>
        <v/>
      </c>
      <c r="Q82" s="125">
        <f>IF(OR($C82="",$B$2="",$D$2=0),0,IF(Q$3&lt;0,0,N(INDEX('CURVA PREVISION'!$A$1:$KZ$3000,$C82,11+3*MIN(Q$3,$D$2-1)))))</f>
        <v/>
      </c>
      <c r="R82" s="125">
        <f>IF(OR($C82="",$B$2="",$D$2=0),0,IF(R$3&lt;0,0,N(INDEX('CURVA PREVISION'!$A$1:$KZ$3000,$C82,11+3*MIN(R$3,$D$2-1)))))</f>
        <v/>
      </c>
      <c r="S82" s="125">
        <f>IF(OR($C82="",$B$2="",$D$2=0),0,IF(S$3&lt;0,0,N(INDEX('CURVA PREVISION'!$A$1:$KZ$3000,$C82,11+3*MIN(S$3,$D$2-1)))))</f>
        <v/>
      </c>
      <c r="T82" s="125">
        <f>IF(OR($C82="",$B$2="",$D$2=0),0,IF(T$3&lt;0,0,N(INDEX('CURVA PREVISION'!$A$1:$KZ$3000,$C82,11+3*MIN(T$3,$D$2-1)))))</f>
        <v/>
      </c>
      <c r="U82" s="125">
        <f>IF(OR($C82="",$B$2="",$D$2=0),0,IF(U$3&lt;0,0,N(INDEX('CURVA PREVISION'!$A$1:$KZ$3000,$C82,11+3*MIN(U$3,$D$2-1)))))</f>
        <v/>
      </c>
      <c r="V82" s="125">
        <f>IF(OR($C82="",$B$2="",$D$2=0),0,IF(V$3&lt;0,0,N(INDEX('CURVA PREVISION'!$A$1:$KZ$3000,$C82,11+3*MIN(V$3,$D$2-1)))))</f>
        <v/>
      </c>
      <c r="W82" s="125">
        <f>IF(OR($C82="",$B$2="",$D$2=0),0,IF(W$3&lt;0,0,N(INDEX('CURVA PREVISION'!$A$1:$KZ$3000,$C82,11+3*MIN(W$3,$D$2-1)))))</f>
        <v/>
      </c>
      <c r="X82" s="125">
        <f>IF(OR($C82="",$B$2="",$D$2=0),0,IF(X$3&lt;0,0,N(INDEX('CURVA PREVISION'!$A$1:$KZ$3000,$C82,11+3*MIN(X$3,$D$2-1)))))</f>
        <v/>
      </c>
      <c r="Y82" s="125">
        <f>IF(OR($C82="",$B$2="",$D$2=0),0,IF(Y$3&lt;0,0,N(INDEX('CURVA PREVISION'!$A$1:$KZ$3000,$C82,11+3*MIN(Y$3,$D$2-1)))))</f>
        <v/>
      </c>
      <c r="Z82" s="125">
        <f>IF(OR($C82="",$B$2="",$D$2=0),0,IF(Z$3&lt;0,0,N(INDEX('CURVA PREVISION'!$A$1:$KZ$3000,$C82,11+3*MIN(Z$3,$D$2-1)))))</f>
        <v/>
      </c>
      <c r="AA82" s="125">
        <f>IF(OR($C82="",$B$2="",$D$2=0),0,IF(AA$3&lt;0,0,N(INDEX('CURVA PREVISION'!$A$1:$KZ$3000,$C82,11+3*MIN(AA$3,$D$2-1)))))</f>
        <v/>
      </c>
      <c r="AB82" s="125">
        <f>IF(OR($C82="",$B$2="",$D$2=0),0,IF(AB$3&lt;0,0,N(INDEX('CURVA PREVISION'!$A$1:$KZ$3000,$C82,11+3*MIN(AB$3,$D$2-1)))))</f>
        <v/>
      </c>
      <c r="AC82" s="125">
        <f>IF(OR($C82="",$B$2="",$D$2=0),0,IF(AC$3&lt;0,0,N(INDEX('CURVA PREVISION'!$A$1:$KZ$3000,$C82,11+3*MIN(AC$3,$D$2-1)))))</f>
        <v/>
      </c>
      <c r="AD82" s="125">
        <f>IF(OR($C82="",$B$2="",$D$2=0),0,IF(AD$3&lt;0,0,N(INDEX('CURVA PREVISION'!$A$1:$KZ$3000,$C82,11+3*MIN(AD$3,$D$2-1)))))</f>
        <v/>
      </c>
      <c r="AE82" s="125">
        <f>IF(OR($C82="",$B$2="",$D$2=0),0,IF(AE$3&lt;0,0,N(INDEX('CURVA PREVISION'!$A$1:$KZ$3000,$C82,11+3*MIN(AE$3,$D$2-1)))))</f>
        <v/>
      </c>
      <c r="AF82" s="125">
        <f>IF(OR($C82="",$B$2="",$D$2=0),0,IF(AF$3&lt;0,0,N(INDEX('CURVA PREVISION'!$A$1:$KZ$3000,$C82,11+3*MIN(AF$3,$D$2-1)))))</f>
        <v/>
      </c>
      <c r="AG82" s="125">
        <f>IF(OR($C82="",$B$2="",$D$2=0),0,IF(AG$3&lt;0,0,N(INDEX('CURVA PREVISION'!$A$1:$KZ$3000,$C82,11+3*MIN(AG$3,$D$2-1)))))</f>
        <v/>
      </c>
      <c r="AH82" s="125">
        <f>IF(OR($C82="",$B$2="",$D$2=0),0,IF(AH$3&lt;0,0,N(INDEX('CURVA PREVISION'!$A$1:$KZ$3000,$C82,11+3*MIN(AH$3,$D$2-1)))))</f>
        <v/>
      </c>
      <c r="AI82" s="125">
        <f>IF(OR($C82="",$B$2="",$D$2=0),0,IF(AI$3&lt;0,0,N(INDEX('CURVA PREVISION'!$A$1:$KZ$3000,$C82,11+3*MIN(AI$3,$D$2-1)))))</f>
        <v/>
      </c>
      <c r="AJ82" s="125">
        <f>IF(OR($C82="",$B$2="",$D$2=0),0,IF(AJ$3&lt;0,0,N(INDEX('CURVA PREVISION'!$A$1:$KZ$3000,$C82,11+3*MIN(AJ$3,$D$2-1)))))</f>
        <v/>
      </c>
      <c r="AK82" s="125">
        <f>IF(OR($C82="",$B$2="",$D$2=0),0,IF(AK$3&lt;0,0,N(INDEX('CURVA PREVISION'!$A$1:$KZ$3000,$C82,11+3*MIN(AK$3,$D$2-1)))))</f>
        <v/>
      </c>
      <c r="AL82" s="125">
        <f>IF(OR($C82="",$B$2="",$D$2=0),0,IF(AL$3&lt;0,0,N(INDEX('CURVA PREVISION'!$A$1:$KZ$3000,$C82,11+3*MIN(AL$3,$D$2-1)))))</f>
        <v/>
      </c>
      <c r="AM82" s="125">
        <f>IF(OR($C82="",$B$2="",$D$2=0),0,IF(AM$3&lt;0,0,N(INDEX('CURVA PREVISION'!$A$1:$KZ$3000,$C82,11+3*MIN(AM$3,$D$2-1)))))</f>
        <v/>
      </c>
      <c r="AN82" s="125">
        <f>IF(OR($C82="",$B$2="",$D$2=0),0,IF(AN$3&lt;0,0,N(INDEX('CURVA PREVISION'!$A$1:$KZ$3000,$C82,11+3*MIN(AN$3,$D$2-1)))))</f>
        <v/>
      </c>
      <c r="AO82" s="125">
        <f>IF(OR($C82="",$B$2="",$D$2=0),0,IF(AO$3&lt;0,0,N(INDEX('CURVA PREVISION'!$A$1:$KZ$3000,$C82,11+3*MIN(AO$3,$D$2-1)))))</f>
        <v/>
      </c>
      <c r="AP82" s="125">
        <f>IF(OR($C82="",$B$2="",$D$2=0),0,IF(AP$3&lt;0,0,N(INDEX('CURVA PREVISION'!$A$1:$KZ$3000,$C82,11+3*MIN(AP$3,$D$2-1)))))</f>
        <v/>
      </c>
      <c r="AQ82" s="125">
        <f>IF(OR($C82="",$B$2="",$D$2=0),0,IF(AQ$3&lt;0,0,N(INDEX('CURVA PREVISION'!$A$1:$KZ$3000,$C82,11+3*MIN(AQ$3,$D$2-1)))))</f>
        <v/>
      </c>
      <c r="AR82" s="125">
        <f>IF(OR($C82="",$B$2="",$D$2=0),0,IF(AR$3&lt;0,0,N(INDEX('CURVA PREVISION'!$A$1:$KZ$3000,$C82,11+3*MIN(AR$3,$D$2-1)))))</f>
        <v/>
      </c>
      <c r="AS82" s="125">
        <f>IF(OR($C82="",$B$2="",$D$2=0),0,IF(AS$3&lt;0,0,N(INDEX('CURVA PREVISION'!$A$1:$KZ$3000,$C82,11+3*MIN(AS$3,$D$2-1)))))</f>
        <v/>
      </c>
      <c r="AT82" s="125">
        <f>IF(OR($C82="",$B$2="",$D$2=0),0,IF(AT$3&lt;0,0,N(INDEX('CURVA PREVISION'!$A$1:$KZ$3000,$C82,11+3*MIN(AT$3,$D$2-1)))))</f>
        <v/>
      </c>
      <c r="AU82" s="125">
        <f>IF(OR($C82="",$B$2="",$D$2=0),0,IF(AU$3&lt;0,0,N(INDEX('CURVA PREVISION'!$A$1:$KZ$3000,$C82,11+3*MIN(AU$3,$D$2-1)))))</f>
        <v/>
      </c>
      <c r="AV82" s="125">
        <f>IF(OR($C82="",$B$2="",$D$2=0),0,IF(AV$3&lt;0,0,N(INDEX('CURVA PREVISION'!$A$1:$KZ$3000,$C82,11+3*MIN(AV$3,$D$2-1)))))</f>
        <v/>
      </c>
      <c r="AW82" s="125">
        <f>IF(OR($C82="",$B$2="",$D$2=0),0,IF(AW$3&lt;0,0,N(INDEX('CURVA PREVISION'!$A$1:$KZ$3000,$C82,11+3*MIN(AW$3,$D$2-1)))))</f>
        <v/>
      </c>
      <c r="AX82" s="125">
        <f>IF(OR($C82="",$B$2="",$D$2=0),0,IF(AX$3&lt;0,0,N(INDEX('CURVA PREVISION'!$A$1:$KZ$3000,$C82,11+3*MIN(AX$3,$D$2-1)))))</f>
        <v/>
      </c>
      <c r="AY82" s="125">
        <f>IF(OR($C82="",$B$2="",$D$2=0),0,IF(AY$3&lt;0,0,N(INDEX('CURVA PREVISION'!$A$1:$KZ$3000,$C82,11+3*MIN(AY$3,$D$2-1)))))</f>
        <v/>
      </c>
      <c r="AZ82" s="125">
        <f>IF(OR($C82="",$B$2="",$D$2=0),0,IF(AZ$3&lt;0,0,N(INDEX('CURVA PREVISION'!$A$1:$KZ$3000,$C82,11+3*MIN(AZ$3,$D$2-1)))))</f>
        <v/>
      </c>
      <c r="BA82" s="125">
        <f>IF(OR($C82="",$B$2="",$D$2=0),0,IF(BA$3&lt;0,0,N(INDEX('CURVA PREVISION'!$A$1:$KZ$3000,$C82,11+3*MIN(BA$3,$D$2-1)))))</f>
        <v/>
      </c>
      <c r="BB82" s="125">
        <f>IF(OR($C82="",$B$2="",$D$2=0),0,IF(BB$3&lt;0,0,N(INDEX('CURVA PREVISION'!$A$1:$KZ$3000,$C82,11+3*MIN(BB$3,$D$2-1)))))</f>
        <v/>
      </c>
      <c r="BC82" s="125">
        <f>IF(OR($C82="",$B$2="",$D$2=0),0,IF(BC$3&lt;0,0,N(INDEX('CURVA PREVISION'!$A$1:$KZ$3000,$C82,11+3*MIN(BC$3,$D$2-1)))))</f>
        <v/>
      </c>
      <c r="BD82" s="125">
        <f>IF(OR($C82="",$B$2="",$D$2=0),0,IF(BD$3&lt;0,0,N(INDEX('CURVA PREVISION'!$A$1:$KZ$3000,$C82,11+3*MIN(BD$3,$D$2-1)))))</f>
        <v/>
      </c>
      <c r="BE82" s="125">
        <f>IF(OR($C82="",$B$2="",$D$2=0),0,IF(BE$3&lt;0,0,N(INDEX('CURVA PREVISION'!$A$1:$KZ$3000,$C82,11+3*MIN(BE$3,$D$2-1)))))</f>
        <v/>
      </c>
      <c r="BF82" s="125">
        <f>IF(OR($C82="",$B$2="",$D$2=0),0,IF(BF$3&lt;0,0,N(INDEX('CURVA PREVISION'!$A$1:$KZ$3000,$C82,11+3*MIN(BF$3,$D$2-1)))))</f>
        <v/>
      </c>
      <c r="BG82" s="125">
        <f>IF(OR($C82="",$B$2="",$D$2=0),0,IF(BG$3&lt;0,0,N(INDEX('CURVA PREVISION'!$A$1:$KZ$3000,$C82,11+3*MIN(BG$3,$D$2-1)))))</f>
        <v/>
      </c>
      <c r="BH82" s="125">
        <f>IF(OR($C82="",$B$2="",$D$2=0),0,IF(BH$3&lt;0,0,N(INDEX('CURVA PREVISION'!$A$1:$KZ$3000,$C82,11+3*MIN(BH$3,$D$2-1)))))</f>
        <v/>
      </c>
      <c r="BI82" s="125">
        <f>IF(OR($C82="",$B$2="",$D$2=0),0,IF(BI$3&lt;0,0,N(INDEX('CURVA PREVISION'!$A$1:$KZ$3000,$C82,11+3*MIN(BI$3,$D$2-1)))))</f>
        <v/>
      </c>
      <c r="BJ82" s="125">
        <f>IF(OR($C82="",$B$2="",$D$2=0),0,IF(BJ$3&lt;0,0,N(INDEX('CURVA PREVISION'!$A$1:$KZ$3000,$C82,11+3*MIN(BJ$3,$D$2-1)))))</f>
        <v/>
      </c>
      <c r="BK82" s="125">
        <f>IF(OR($C82="",$B$2="",$D$2=0),0,IF(BK$3&lt;0,0,N(INDEX('CURVA PREVISION'!$A$1:$KZ$3000,$C82,11+3*MIN(BK$3,$D$2-1)))))</f>
        <v/>
      </c>
      <c r="BL82" s="125">
        <f>IF(OR($C82="",$B$2="",$D$2=0),0,IF(BL$3&lt;0,0,N(INDEX('CURVA PREVISION'!$A$1:$KZ$3000,$C82,11+3*MIN(BL$3,$D$2-1)))))</f>
        <v/>
      </c>
      <c r="BM82" s="125">
        <f>IF(OR($C82="",$B$2="",$D$2=0),0,IF(BM$3&lt;0,0,N(INDEX('CURVA PREVISION'!$A$1:$KZ$3000,$C82,11+3*MIN(BM$3,$D$2-1)))))</f>
        <v/>
      </c>
      <c r="BN82" s="125">
        <f>IF(OR($C82="",$B$2="",$D$2=0),0,IF(BN$3&lt;0,0,N(INDEX('CURVA PREVISION'!$A$1:$KZ$3000,$C82,11+3*MIN(BN$3,$D$2-1)))))</f>
        <v/>
      </c>
      <c r="BO82" s="125">
        <f>IF(OR($C82="",$B$2="",$D$2=0),0,IF(BO$3&lt;0,0,N(INDEX('CURVA PREVISION'!$A$1:$KZ$3000,$C82,11+3*MIN(BO$3,$D$2-1)))))</f>
        <v/>
      </c>
      <c r="BP82" s="125">
        <f>IF(OR($C82="",$B$2="",$D$2=0),0,IF(BP$3&lt;0,0,N(INDEX('CURVA PREVISION'!$A$1:$KZ$3000,$C82,11+3*MIN(BP$3,$D$2-1)))))</f>
        <v/>
      </c>
      <c r="BQ82" s="125">
        <f>IF(OR($C82="",$B$2="",$D$2=0),0,IF(BQ$3&lt;0,0,N(INDEX('CURVA PREVISION'!$A$1:$KZ$3000,$C82,11+3*MIN(BQ$3,$D$2-1)))))</f>
        <v/>
      </c>
      <c r="BR82" s="125">
        <f>IF(OR($C82="",$B$2="",$D$2=0),0,IF(BR$3&lt;0,0,N(INDEX('CURVA PREVISION'!$A$1:$KZ$3000,$C82,11+3*MIN(BR$3,$D$2-1)))))</f>
        <v/>
      </c>
      <c r="BS82" s="125">
        <f>IF(OR($C82="",$B$2="",$D$2=0),0,IF(BS$3&lt;0,0,N(INDEX('CURVA PREVISION'!$A$1:$KZ$3000,$C82,11+3*MIN(BS$3,$D$2-1)))))</f>
        <v/>
      </c>
      <c r="BT82" s="125">
        <f>IF(OR($C82="",$B$2="",$D$2=0),0,IF(BT$3&lt;0,0,N(INDEX('CURVA PREVISION'!$A$1:$KZ$3000,$C82,11+3*MIN(BT$3,$D$2-1)))))</f>
        <v/>
      </c>
      <c r="BU82" s="125">
        <f>IF(OR($C82="",$B$2="",$D$2=0),0,IF(BU$3&lt;0,0,N(INDEX('CURVA PREVISION'!$A$1:$KZ$3000,$C82,11+3*MIN(BU$3,$D$2-1)))))</f>
        <v/>
      </c>
      <c r="BV82" s="125">
        <f>IF(OR($C82="",$B$2="",$D$2=0),0,IF(BV$3&lt;0,0,N(INDEX('CURVA PREVISION'!$A$1:$KZ$3000,$C82,11+3*MIN(BV$3,$D$2-1)))))</f>
        <v/>
      </c>
      <c r="BW82" s="125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5">
        <f>IF(OR($C83="",$B$2="",$D$2=0),0,IF(D$3&lt;0,0,N(INDEX('CURVA PREVISION'!$A$1:$KZ$3000,$C83,11+3*MIN(D$3,$D$2-1)))))</f>
        <v/>
      </c>
      <c r="E83" s="125">
        <f>IF(OR($C83="",$B$2="",$D$2=0),0,IF(E$3&lt;0,0,N(INDEX('CURVA PREVISION'!$A$1:$KZ$3000,$C83,11+3*MIN(E$3,$D$2-1)))))</f>
        <v/>
      </c>
      <c r="F83" s="125">
        <f>IF(OR($C83="",$B$2="",$D$2=0),0,IF(F$3&lt;0,0,N(INDEX('CURVA PREVISION'!$A$1:$KZ$3000,$C83,11+3*MIN(F$3,$D$2-1)))))</f>
        <v/>
      </c>
      <c r="G83" s="125">
        <f>IF(OR($C83="",$B$2="",$D$2=0),0,IF(G$3&lt;0,0,N(INDEX('CURVA PREVISION'!$A$1:$KZ$3000,$C83,11+3*MIN(G$3,$D$2-1)))))</f>
        <v/>
      </c>
      <c r="H83" s="125">
        <f>IF(OR($C83="",$B$2="",$D$2=0),0,IF(H$3&lt;0,0,N(INDEX('CURVA PREVISION'!$A$1:$KZ$3000,$C83,11+3*MIN(H$3,$D$2-1)))))</f>
        <v/>
      </c>
      <c r="I83" s="125">
        <f>IF(OR($C83="",$B$2="",$D$2=0),0,IF(I$3&lt;0,0,N(INDEX('CURVA PREVISION'!$A$1:$KZ$3000,$C83,11+3*MIN(I$3,$D$2-1)))))</f>
        <v/>
      </c>
      <c r="J83" s="125">
        <f>IF(OR($C83="",$B$2="",$D$2=0),0,IF(J$3&lt;0,0,N(INDEX('CURVA PREVISION'!$A$1:$KZ$3000,$C83,11+3*MIN(J$3,$D$2-1)))))</f>
        <v/>
      </c>
      <c r="K83" s="125">
        <f>IF(OR($C83="",$B$2="",$D$2=0),0,IF(K$3&lt;0,0,N(INDEX('CURVA PREVISION'!$A$1:$KZ$3000,$C83,11+3*MIN(K$3,$D$2-1)))))</f>
        <v/>
      </c>
      <c r="L83" s="125">
        <f>IF(OR($C83="",$B$2="",$D$2=0),0,IF(L$3&lt;0,0,N(INDEX('CURVA PREVISION'!$A$1:$KZ$3000,$C83,11+3*MIN(L$3,$D$2-1)))))</f>
        <v/>
      </c>
      <c r="M83" s="125">
        <f>IF(OR($C83="",$B$2="",$D$2=0),0,IF(M$3&lt;0,0,N(INDEX('CURVA PREVISION'!$A$1:$KZ$3000,$C83,11+3*MIN(M$3,$D$2-1)))))</f>
        <v/>
      </c>
      <c r="N83" s="125">
        <f>IF(OR($C83="",$B$2="",$D$2=0),0,IF(N$3&lt;0,0,N(INDEX('CURVA PREVISION'!$A$1:$KZ$3000,$C83,11+3*MIN(N$3,$D$2-1)))))</f>
        <v/>
      </c>
      <c r="O83" s="125">
        <f>IF(OR($C83="",$B$2="",$D$2=0),0,IF(O$3&lt;0,0,N(INDEX('CURVA PREVISION'!$A$1:$KZ$3000,$C83,11+3*MIN(O$3,$D$2-1)))))</f>
        <v/>
      </c>
      <c r="P83" s="125">
        <f>IF(OR($C83="",$B$2="",$D$2=0),0,IF(P$3&lt;0,0,N(INDEX('CURVA PREVISION'!$A$1:$KZ$3000,$C83,11+3*MIN(P$3,$D$2-1)))))</f>
        <v/>
      </c>
      <c r="Q83" s="125">
        <f>IF(OR($C83="",$B$2="",$D$2=0),0,IF(Q$3&lt;0,0,N(INDEX('CURVA PREVISION'!$A$1:$KZ$3000,$C83,11+3*MIN(Q$3,$D$2-1)))))</f>
        <v/>
      </c>
      <c r="R83" s="125">
        <f>IF(OR($C83="",$B$2="",$D$2=0),0,IF(R$3&lt;0,0,N(INDEX('CURVA PREVISION'!$A$1:$KZ$3000,$C83,11+3*MIN(R$3,$D$2-1)))))</f>
        <v/>
      </c>
      <c r="S83" s="125">
        <f>IF(OR($C83="",$B$2="",$D$2=0),0,IF(S$3&lt;0,0,N(INDEX('CURVA PREVISION'!$A$1:$KZ$3000,$C83,11+3*MIN(S$3,$D$2-1)))))</f>
        <v/>
      </c>
      <c r="T83" s="125">
        <f>IF(OR($C83="",$B$2="",$D$2=0),0,IF(T$3&lt;0,0,N(INDEX('CURVA PREVISION'!$A$1:$KZ$3000,$C83,11+3*MIN(T$3,$D$2-1)))))</f>
        <v/>
      </c>
      <c r="U83" s="125">
        <f>IF(OR($C83="",$B$2="",$D$2=0),0,IF(U$3&lt;0,0,N(INDEX('CURVA PREVISION'!$A$1:$KZ$3000,$C83,11+3*MIN(U$3,$D$2-1)))))</f>
        <v/>
      </c>
      <c r="V83" s="125">
        <f>IF(OR($C83="",$B$2="",$D$2=0),0,IF(V$3&lt;0,0,N(INDEX('CURVA PREVISION'!$A$1:$KZ$3000,$C83,11+3*MIN(V$3,$D$2-1)))))</f>
        <v/>
      </c>
      <c r="W83" s="125">
        <f>IF(OR($C83="",$B$2="",$D$2=0),0,IF(W$3&lt;0,0,N(INDEX('CURVA PREVISION'!$A$1:$KZ$3000,$C83,11+3*MIN(W$3,$D$2-1)))))</f>
        <v/>
      </c>
      <c r="X83" s="125">
        <f>IF(OR($C83="",$B$2="",$D$2=0),0,IF(X$3&lt;0,0,N(INDEX('CURVA PREVISION'!$A$1:$KZ$3000,$C83,11+3*MIN(X$3,$D$2-1)))))</f>
        <v/>
      </c>
      <c r="Y83" s="125">
        <f>IF(OR($C83="",$B$2="",$D$2=0),0,IF(Y$3&lt;0,0,N(INDEX('CURVA PREVISION'!$A$1:$KZ$3000,$C83,11+3*MIN(Y$3,$D$2-1)))))</f>
        <v/>
      </c>
      <c r="Z83" s="125">
        <f>IF(OR($C83="",$B$2="",$D$2=0),0,IF(Z$3&lt;0,0,N(INDEX('CURVA PREVISION'!$A$1:$KZ$3000,$C83,11+3*MIN(Z$3,$D$2-1)))))</f>
        <v/>
      </c>
      <c r="AA83" s="125">
        <f>IF(OR($C83="",$B$2="",$D$2=0),0,IF(AA$3&lt;0,0,N(INDEX('CURVA PREVISION'!$A$1:$KZ$3000,$C83,11+3*MIN(AA$3,$D$2-1)))))</f>
        <v/>
      </c>
      <c r="AB83" s="125">
        <f>IF(OR($C83="",$B$2="",$D$2=0),0,IF(AB$3&lt;0,0,N(INDEX('CURVA PREVISION'!$A$1:$KZ$3000,$C83,11+3*MIN(AB$3,$D$2-1)))))</f>
        <v/>
      </c>
      <c r="AC83" s="125">
        <f>IF(OR($C83="",$B$2="",$D$2=0),0,IF(AC$3&lt;0,0,N(INDEX('CURVA PREVISION'!$A$1:$KZ$3000,$C83,11+3*MIN(AC$3,$D$2-1)))))</f>
        <v/>
      </c>
      <c r="AD83" s="125">
        <f>IF(OR($C83="",$B$2="",$D$2=0),0,IF(AD$3&lt;0,0,N(INDEX('CURVA PREVISION'!$A$1:$KZ$3000,$C83,11+3*MIN(AD$3,$D$2-1)))))</f>
        <v/>
      </c>
      <c r="AE83" s="125">
        <f>IF(OR($C83="",$B$2="",$D$2=0),0,IF(AE$3&lt;0,0,N(INDEX('CURVA PREVISION'!$A$1:$KZ$3000,$C83,11+3*MIN(AE$3,$D$2-1)))))</f>
        <v/>
      </c>
      <c r="AF83" s="125">
        <f>IF(OR($C83="",$B$2="",$D$2=0),0,IF(AF$3&lt;0,0,N(INDEX('CURVA PREVISION'!$A$1:$KZ$3000,$C83,11+3*MIN(AF$3,$D$2-1)))))</f>
        <v/>
      </c>
      <c r="AG83" s="125">
        <f>IF(OR($C83="",$B$2="",$D$2=0),0,IF(AG$3&lt;0,0,N(INDEX('CURVA PREVISION'!$A$1:$KZ$3000,$C83,11+3*MIN(AG$3,$D$2-1)))))</f>
        <v/>
      </c>
      <c r="AH83" s="125">
        <f>IF(OR($C83="",$B$2="",$D$2=0),0,IF(AH$3&lt;0,0,N(INDEX('CURVA PREVISION'!$A$1:$KZ$3000,$C83,11+3*MIN(AH$3,$D$2-1)))))</f>
        <v/>
      </c>
      <c r="AI83" s="125">
        <f>IF(OR($C83="",$B$2="",$D$2=0),0,IF(AI$3&lt;0,0,N(INDEX('CURVA PREVISION'!$A$1:$KZ$3000,$C83,11+3*MIN(AI$3,$D$2-1)))))</f>
        <v/>
      </c>
      <c r="AJ83" s="125">
        <f>IF(OR($C83="",$B$2="",$D$2=0),0,IF(AJ$3&lt;0,0,N(INDEX('CURVA PREVISION'!$A$1:$KZ$3000,$C83,11+3*MIN(AJ$3,$D$2-1)))))</f>
        <v/>
      </c>
      <c r="AK83" s="125">
        <f>IF(OR($C83="",$B$2="",$D$2=0),0,IF(AK$3&lt;0,0,N(INDEX('CURVA PREVISION'!$A$1:$KZ$3000,$C83,11+3*MIN(AK$3,$D$2-1)))))</f>
        <v/>
      </c>
      <c r="AL83" s="125">
        <f>IF(OR($C83="",$B$2="",$D$2=0),0,IF(AL$3&lt;0,0,N(INDEX('CURVA PREVISION'!$A$1:$KZ$3000,$C83,11+3*MIN(AL$3,$D$2-1)))))</f>
        <v/>
      </c>
      <c r="AM83" s="125">
        <f>IF(OR($C83="",$B$2="",$D$2=0),0,IF(AM$3&lt;0,0,N(INDEX('CURVA PREVISION'!$A$1:$KZ$3000,$C83,11+3*MIN(AM$3,$D$2-1)))))</f>
        <v/>
      </c>
      <c r="AN83" s="125">
        <f>IF(OR($C83="",$B$2="",$D$2=0),0,IF(AN$3&lt;0,0,N(INDEX('CURVA PREVISION'!$A$1:$KZ$3000,$C83,11+3*MIN(AN$3,$D$2-1)))))</f>
        <v/>
      </c>
      <c r="AO83" s="125">
        <f>IF(OR($C83="",$B$2="",$D$2=0),0,IF(AO$3&lt;0,0,N(INDEX('CURVA PREVISION'!$A$1:$KZ$3000,$C83,11+3*MIN(AO$3,$D$2-1)))))</f>
        <v/>
      </c>
      <c r="AP83" s="125">
        <f>IF(OR($C83="",$B$2="",$D$2=0),0,IF(AP$3&lt;0,0,N(INDEX('CURVA PREVISION'!$A$1:$KZ$3000,$C83,11+3*MIN(AP$3,$D$2-1)))))</f>
        <v/>
      </c>
      <c r="AQ83" s="125">
        <f>IF(OR($C83="",$B$2="",$D$2=0),0,IF(AQ$3&lt;0,0,N(INDEX('CURVA PREVISION'!$A$1:$KZ$3000,$C83,11+3*MIN(AQ$3,$D$2-1)))))</f>
        <v/>
      </c>
      <c r="AR83" s="125">
        <f>IF(OR($C83="",$B$2="",$D$2=0),0,IF(AR$3&lt;0,0,N(INDEX('CURVA PREVISION'!$A$1:$KZ$3000,$C83,11+3*MIN(AR$3,$D$2-1)))))</f>
        <v/>
      </c>
      <c r="AS83" s="125">
        <f>IF(OR($C83="",$B$2="",$D$2=0),0,IF(AS$3&lt;0,0,N(INDEX('CURVA PREVISION'!$A$1:$KZ$3000,$C83,11+3*MIN(AS$3,$D$2-1)))))</f>
        <v/>
      </c>
      <c r="AT83" s="125">
        <f>IF(OR($C83="",$B$2="",$D$2=0),0,IF(AT$3&lt;0,0,N(INDEX('CURVA PREVISION'!$A$1:$KZ$3000,$C83,11+3*MIN(AT$3,$D$2-1)))))</f>
        <v/>
      </c>
      <c r="AU83" s="125">
        <f>IF(OR($C83="",$B$2="",$D$2=0),0,IF(AU$3&lt;0,0,N(INDEX('CURVA PREVISION'!$A$1:$KZ$3000,$C83,11+3*MIN(AU$3,$D$2-1)))))</f>
        <v/>
      </c>
      <c r="AV83" s="125">
        <f>IF(OR($C83="",$B$2="",$D$2=0),0,IF(AV$3&lt;0,0,N(INDEX('CURVA PREVISION'!$A$1:$KZ$3000,$C83,11+3*MIN(AV$3,$D$2-1)))))</f>
        <v/>
      </c>
      <c r="AW83" s="125">
        <f>IF(OR($C83="",$B$2="",$D$2=0),0,IF(AW$3&lt;0,0,N(INDEX('CURVA PREVISION'!$A$1:$KZ$3000,$C83,11+3*MIN(AW$3,$D$2-1)))))</f>
        <v/>
      </c>
      <c r="AX83" s="125">
        <f>IF(OR($C83="",$B$2="",$D$2=0),0,IF(AX$3&lt;0,0,N(INDEX('CURVA PREVISION'!$A$1:$KZ$3000,$C83,11+3*MIN(AX$3,$D$2-1)))))</f>
        <v/>
      </c>
      <c r="AY83" s="125">
        <f>IF(OR($C83="",$B$2="",$D$2=0),0,IF(AY$3&lt;0,0,N(INDEX('CURVA PREVISION'!$A$1:$KZ$3000,$C83,11+3*MIN(AY$3,$D$2-1)))))</f>
        <v/>
      </c>
      <c r="AZ83" s="125">
        <f>IF(OR($C83="",$B$2="",$D$2=0),0,IF(AZ$3&lt;0,0,N(INDEX('CURVA PREVISION'!$A$1:$KZ$3000,$C83,11+3*MIN(AZ$3,$D$2-1)))))</f>
        <v/>
      </c>
      <c r="BA83" s="125">
        <f>IF(OR($C83="",$B$2="",$D$2=0),0,IF(BA$3&lt;0,0,N(INDEX('CURVA PREVISION'!$A$1:$KZ$3000,$C83,11+3*MIN(BA$3,$D$2-1)))))</f>
        <v/>
      </c>
      <c r="BB83" s="125">
        <f>IF(OR($C83="",$B$2="",$D$2=0),0,IF(BB$3&lt;0,0,N(INDEX('CURVA PREVISION'!$A$1:$KZ$3000,$C83,11+3*MIN(BB$3,$D$2-1)))))</f>
        <v/>
      </c>
      <c r="BC83" s="125">
        <f>IF(OR($C83="",$B$2="",$D$2=0),0,IF(BC$3&lt;0,0,N(INDEX('CURVA PREVISION'!$A$1:$KZ$3000,$C83,11+3*MIN(BC$3,$D$2-1)))))</f>
        <v/>
      </c>
      <c r="BD83" s="125">
        <f>IF(OR($C83="",$B$2="",$D$2=0),0,IF(BD$3&lt;0,0,N(INDEX('CURVA PREVISION'!$A$1:$KZ$3000,$C83,11+3*MIN(BD$3,$D$2-1)))))</f>
        <v/>
      </c>
      <c r="BE83" s="125">
        <f>IF(OR($C83="",$B$2="",$D$2=0),0,IF(BE$3&lt;0,0,N(INDEX('CURVA PREVISION'!$A$1:$KZ$3000,$C83,11+3*MIN(BE$3,$D$2-1)))))</f>
        <v/>
      </c>
      <c r="BF83" s="125">
        <f>IF(OR($C83="",$B$2="",$D$2=0),0,IF(BF$3&lt;0,0,N(INDEX('CURVA PREVISION'!$A$1:$KZ$3000,$C83,11+3*MIN(BF$3,$D$2-1)))))</f>
        <v/>
      </c>
      <c r="BG83" s="125">
        <f>IF(OR($C83="",$B$2="",$D$2=0),0,IF(BG$3&lt;0,0,N(INDEX('CURVA PREVISION'!$A$1:$KZ$3000,$C83,11+3*MIN(BG$3,$D$2-1)))))</f>
        <v/>
      </c>
      <c r="BH83" s="125">
        <f>IF(OR($C83="",$B$2="",$D$2=0),0,IF(BH$3&lt;0,0,N(INDEX('CURVA PREVISION'!$A$1:$KZ$3000,$C83,11+3*MIN(BH$3,$D$2-1)))))</f>
        <v/>
      </c>
      <c r="BI83" s="125">
        <f>IF(OR($C83="",$B$2="",$D$2=0),0,IF(BI$3&lt;0,0,N(INDEX('CURVA PREVISION'!$A$1:$KZ$3000,$C83,11+3*MIN(BI$3,$D$2-1)))))</f>
        <v/>
      </c>
      <c r="BJ83" s="125">
        <f>IF(OR($C83="",$B$2="",$D$2=0),0,IF(BJ$3&lt;0,0,N(INDEX('CURVA PREVISION'!$A$1:$KZ$3000,$C83,11+3*MIN(BJ$3,$D$2-1)))))</f>
        <v/>
      </c>
      <c r="BK83" s="125">
        <f>IF(OR($C83="",$B$2="",$D$2=0),0,IF(BK$3&lt;0,0,N(INDEX('CURVA PREVISION'!$A$1:$KZ$3000,$C83,11+3*MIN(BK$3,$D$2-1)))))</f>
        <v/>
      </c>
      <c r="BL83" s="125">
        <f>IF(OR($C83="",$B$2="",$D$2=0),0,IF(BL$3&lt;0,0,N(INDEX('CURVA PREVISION'!$A$1:$KZ$3000,$C83,11+3*MIN(BL$3,$D$2-1)))))</f>
        <v/>
      </c>
      <c r="BM83" s="125">
        <f>IF(OR($C83="",$B$2="",$D$2=0),0,IF(BM$3&lt;0,0,N(INDEX('CURVA PREVISION'!$A$1:$KZ$3000,$C83,11+3*MIN(BM$3,$D$2-1)))))</f>
        <v/>
      </c>
      <c r="BN83" s="125">
        <f>IF(OR($C83="",$B$2="",$D$2=0),0,IF(BN$3&lt;0,0,N(INDEX('CURVA PREVISION'!$A$1:$KZ$3000,$C83,11+3*MIN(BN$3,$D$2-1)))))</f>
        <v/>
      </c>
      <c r="BO83" s="125">
        <f>IF(OR($C83="",$B$2="",$D$2=0),0,IF(BO$3&lt;0,0,N(INDEX('CURVA PREVISION'!$A$1:$KZ$3000,$C83,11+3*MIN(BO$3,$D$2-1)))))</f>
        <v/>
      </c>
      <c r="BP83" s="125">
        <f>IF(OR($C83="",$B$2="",$D$2=0),0,IF(BP$3&lt;0,0,N(INDEX('CURVA PREVISION'!$A$1:$KZ$3000,$C83,11+3*MIN(BP$3,$D$2-1)))))</f>
        <v/>
      </c>
      <c r="BQ83" s="125">
        <f>IF(OR($C83="",$B$2="",$D$2=0),0,IF(BQ$3&lt;0,0,N(INDEX('CURVA PREVISION'!$A$1:$KZ$3000,$C83,11+3*MIN(BQ$3,$D$2-1)))))</f>
        <v/>
      </c>
      <c r="BR83" s="125">
        <f>IF(OR($C83="",$B$2="",$D$2=0),0,IF(BR$3&lt;0,0,N(INDEX('CURVA PREVISION'!$A$1:$KZ$3000,$C83,11+3*MIN(BR$3,$D$2-1)))))</f>
        <v/>
      </c>
      <c r="BS83" s="125">
        <f>IF(OR($C83="",$B$2="",$D$2=0),0,IF(BS$3&lt;0,0,N(INDEX('CURVA PREVISION'!$A$1:$KZ$3000,$C83,11+3*MIN(BS$3,$D$2-1)))))</f>
        <v/>
      </c>
      <c r="BT83" s="125">
        <f>IF(OR($C83="",$B$2="",$D$2=0),0,IF(BT$3&lt;0,0,N(INDEX('CURVA PREVISION'!$A$1:$KZ$3000,$C83,11+3*MIN(BT$3,$D$2-1)))))</f>
        <v/>
      </c>
      <c r="BU83" s="125">
        <f>IF(OR($C83="",$B$2="",$D$2=0),0,IF(BU$3&lt;0,0,N(INDEX('CURVA PREVISION'!$A$1:$KZ$3000,$C83,11+3*MIN(BU$3,$D$2-1)))))</f>
        <v/>
      </c>
      <c r="BV83" s="125">
        <f>IF(OR($C83="",$B$2="",$D$2=0),0,IF(BV$3&lt;0,0,N(INDEX('CURVA PREVISION'!$A$1:$KZ$3000,$C83,11+3*MIN(BV$3,$D$2-1)))))</f>
        <v/>
      </c>
      <c r="BW83" s="125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5">
        <f>IF(OR($C84="",$B$2="",$D$2=0),0,IF(D$3&lt;0,0,N(INDEX('CURVA PREVISION'!$A$1:$KZ$3000,$C84,11+3*MIN(D$3,$D$2-1)))))</f>
        <v/>
      </c>
      <c r="E84" s="125">
        <f>IF(OR($C84="",$B$2="",$D$2=0),0,IF(E$3&lt;0,0,N(INDEX('CURVA PREVISION'!$A$1:$KZ$3000,$C84,11+3*MIN(E$3,$D$2-1)))))</f>
        <v/>
      </c>
      <c r="F84" s="125">
        <f>IF(OR($C84="",$B$2="",$D$2=0),0,IF(F$3&lt;0,0,N(INDEX('CURVA PREVISION'!$A$1:$KZ$3000,$C84,11+3*MIN(F$3,$D$2-1)))))</f>
        <v/>
      </c>
      <c r="G84" s="125">
        <f>IF(OR($C84="",$B$2="",$D$2=0),0,IF(G$3&lt;0,0,N(INDEX('CURVA PREVISION'!$A$1:$KZ$3000,$C84,11+3*MIN(G$3,$D$2-1)))))</f>
        <v/>
      </c>
      <c r="H84" s="125">
        <f>IF(OR($C84="",$B$2="",$D$2=0),0,IF(H$3&lt;0,0,N(INDEX('CURVA PREVISION'!$A$1:$KZ$3000,$C84,11+3*MIN(H$3,$D$2-1)))))</f>
        <v/>
      </c>
      <c r="I84" s="125">
        <f>IF(OR($C84="",$B$2="",$D$2=0),0,IF(I$3&lt;0,0,N(INDEX('CURVA PREVISION'!$A$1:$KZ$3000,$C84,11+3*MIN(I$3,$D$2-1)))))</f>
        <v/>
      </c>
      <c r="J84" s="125">
        <f>IF(OR($C84="",$B$2="",$D$2=0),0,IF(J$3&lt;0,0,N(INDEX('CURVA PREVISION'!$A$1:$KZ$3000,$C84,11+3*MIN(J$3,$D$2-1)))))</f>
        <v/>
      </c>
      <c r="K84" s="125">
        <f>IF(OR($C84="",$B$2="",$D$2=0),0,IF(K$3&lt;0,0,N(INDEX('CURVA PREVISION'!$A$1:$KZ$3000,$C84,11+3*MIN(K$3,$D$2-1)))))</f>
        <v/>
      </c>
      <c r="L84" s="125">
        <f>IF(OR($C84="",$B$2="",$D$2=0),0,IF(L$3&lt;0,0,N(INDEX('CURVA PREVISION'!$A$1:$KZ$3000,$C84,11+3*MIN(L$3,$D$2-1)))))</f>
        <v/>
      </c>
      <c r="M84" s="125">
        <f>IF(OR($C84="",$B$2="",$D$2=0),0,IF(M$3&lt;0,0,N(INDEX('CURVA PREVISION'!$A$1:$KZ$3000,$C84,11+3*MIN(M$3,$D$2-1)))))</f>
        <v/>
      </c>
      <c r="N84" s="125">
        <f>IF(OR($C84="",$B$2="",$D$2=0),0,IF(N$3&lt;0,0,N(INDEX('CURVA PREVISION'!$A$1:$KZ$3000,$C84,11+3*MIN(N$3,$D$2-1)))))</f>
        <v/>
      </c>
      <c r="O84" s="125">
        <f>IF(OR($C84="",$B$2="",$D$2=0),0,IF(O$3&lt;0,0,N(INDEX('CURVA PREVISION'!$A$1:$KZ$3000,$C84,11+3*MIN(O$3,$D$2-1)))))</f>
        <v/>
      </c>
      <c r="P84" s="125">
        <f>IF(OR($C84="",$B$2="",$D$2=0),0,IF(P$3&lt;0,0,N(INDEX('CURVA PREVISION'!$A$1:$KZ$3000,$C84,11+3*MIN(P$3,$D$2-1)))))</f>
        <v/>
      </c>
      <c r="Q84" s="125">
        <f>IF(OR($C84="",$B$2="",$D$2=0),0,IF(Q$3&lt;0,0,N(INDEX('CURVA PREVISION'!$A$1:$KZ$3000,$C84,11+3*MIN(Q$3,$D$2-1)))))</f>
        <v/>
      </c>
      <c r="R84" s="125">
        <f>IF(OR($C84="",$B$2="",$D$2=0),0,IF(R$3&lt;0,0,N(INDEX('CURVA PREVISION'!$A$1:$KZ$3000,$C84,11+3*MIN(R$3,$D$2-1)))))</f>
        <v/>
      </c>
      <c r="S84" s="125">
        <f>IF(OR($C84="",$B$2="",$D$2=0),0,IF(S$3&lt;0,0,N(INDEX('CURVA PREVISION'!$A$1:$KZ$3000,$C84,11+3*MIN(S$3,$D$2-1)))))</f>
        <v/>
      </c>
      <c r="T84" s="125">
        <f>IF(OR($C84="",$B$2="",$D$2=0),0,IF(T$3&lt;0,0,N(INDEX('CURVA PREVISION'!$A$1:$KZ$3000,$C84,11+3*MIN(T$3,$D$2-1)))))</f>
        <v/>
      </c>
      <c r="U84" s="125">
        <f>IF(OR($C84="",$B$2="",$D$2=0),0,IF(U$3&lt;0,0,N(INDEX('CURVA PREVISION'!$A$1:$KZ$3000,$C84,11+3*MIN(U$3,$D$2-1)))))</f>
        <v/>
      </c>
      <c r="V84" s="125">
        <f>IF(OR($C84="",$B$2="",$D$2=0),0,IF(V$3&lt;0,0,N(INDEX('CURVA PREVISION'!$A$1:$KZ$3000,$C84,11+3*MIN(V$3,$D$2-1)))))</f>
        <v/>
      </c>
      <c r="W84" s="125">
        <f>IF(OR($C84="",$B$2="",$D$2=0),0,IF(W$3&lt;0,0,N(INDEX('CURVA PREVISION'!$A$1:$KZ$3000,$C84,11+3*MIN(W$3,$D$2-1)))))</f>
        <v/>
      </c>
      <c r="X84" s="125">
        <f>IF(OR($C84="",$B$2="",$D$2=0),0,IF(X$3&lt;0,0,N(INDEX('CURVA PREVISION'!$A$1:$KZ$3000,$C84,11+3*MIN(X$3,$D$2-1)))))</f>
        <v/>
      </c>
      <c r="Y84" s="125">
        <f>IF(OR($C84="",$B$2="",$D$2=0),0,IF(Y$3&lt;0,0,N(INDEX('CURVA PREVISION'!$A$1:$KZ$3000,$C84,11+3*MIN(Y$3,$D$2-1)))))</f>
        <v/>
      </c>
      <c r="Z84" s="125">
        <f>IF(OR($C84="",$B$2="",$D$2=0),0,IF(Z$3&lt;0,0,N(INDEX('CURVA PREVISION'!$A$1:$KZ$3000,$C84,11+3*MIN(Z$3,$D$2-1)))))</f>
        <v/>
      </c>
      <c r="AA84" s="125">
        <f>IF(OR($C84="",$B$2="",$D$2=0),0,IF(AA$3&lt;0,0,N(INDEX('CURVA PREVISION'!$A$1:$KZ$3000,$C84,11+3*MIN(AA$3,$D$2-1)))))</f>
        <v/>
      </c>
      <c r="AB84" s="125">
        <f>IF(OR($C84="",$B$2="",$D$2=0),0,IF(AB$3&lt;0,0,N(INDEX('CURVA PREVISION'!$A$1:$KZ$3000,$C84,11+3*MIN(AB$3,$D$2-1)))))</f>
        <v/>
      </c>
      <c r="AC84" s="125">
        <f>IF(OR($C84="",$B$2="",$D$2=0),0,IF(AC$3&lt;0,0,N(INDEX('CURVA PREVISION'!$A$1:$KZ$3000,$C84,11+3*MIN(AC$3,$D$2-1)))))</f>
        <v/>
      </c>
      <c r="AD84" s="125">
        <f>IF(OR($C84="",$B$2="",$D$2=0),0,IF(AD$3&lt;0,0,N(INDEX('CURVA PREVISION'!$A$1:$KZ$3000,$C84,11+3*MIN(AD$3,$D$2-1)))))</f>
        <v/>
      </c>
      <c r="AE84" s="125">
        <f>IF(OR($C84="",$B$2="",$D$2=0),0,IF(AE$3&lt;0,0,N(INDEX('CURVA PREVISION'!$A$1:$KZ$3000,$C84,11+3*MIN(AE$3,$D$2-1)))))</f>
        <v/>
      </c>
      <c r="AF84" s="125">
        <f>IF(OR($C84="",$B$2="",$D$2=0),0,IF(AF$3&lt;0,0,N(INDEX('CURVA PREVISION'!$A$1:$KZ$3000,$C84,11+3*MIN(AF$3,$D$2-1)))))</f>
        <v/>
      </c>
      <c r="AG84" s="125">
        <f>IF(OR($C84="",$B$2="",$D$2=0),0,IF(AG$3&lt;0,0,N(INDEX('CURVA PREVISION'!$A$1:$KZ$3000,$C84,11+3*MIN(AG$3,$D$2-1)))))</f>
        <v/>
      </c>
      <c r="AH84" s="125">
        <f>IF(OR($C84="",$B$2="",$D$2=0),0,IF(AH$3&lt;0,0,N(INDEX('CURVA PREVISION'!$A$1:$KZ$3000,$C84,11+3*MIN(AH$3,$D$2-1)))))</f>
        <v/>
      </c>
      <c r="AI84" s="125">
        <f>IF(OR($C84="",$B$2="",$D$2=0),0,IF(AI$3&lt;0,0,N(INDEX('CURVA PREVISION'!$A$1:$KZ$3000,$C84,11+3*MIN(AI$3,$D$2-1)))))</f>
        <v/>
      </c>
      <c r="AJ84" s="125">
        <f>IF(OR($C84="",$B$2="",$D$2=0),0,IF(AJ$3&lt;0,0,N(INDEX('CURVA PREVISION'!$A$1:$KZ$3000,$C84,11+3*MIN(AJ$3,$D$2-1)))))</f>
        <v/>
      </c>
      <c r="AK84" s="125">
        <f>IF(OR($C84="",$B$2="",$D$2=0),0,IF(AK$3&lt;0,0,N(INDEX('CURVA PREVISION'!$A$1:$KZ$3000,$C84,11+3*MIN(AK$3,$D$2-1)))))</f>
        <v/>
      </c>
      <c r="AL84" s="125">
        <f>IF(OR($C84="",$B$2="",$D$2=0),0,IF(AL$3&lt;0,0,N(INDEX('CURVA PREVISION'!$A$1:$KZ$3000,$C84,11+3*MIN(AL$3,$D$2-1)))))</f>
        <v/>
      </c>
      <c r="AM84" s="125">
        <f>IF(OR($C84="",$B$2="",$D$2=0),0,IF(AM$3&lt;0,0,N(INDEX('CURVA PREVISION'!$A$1:$KZ$3000,$C84,11+3*MIN(AM$3,$D$2-1)))))</f>
        <v/>
      </c>
      <c r="AN84" s="125">
        <f>IF(OR($C84="",$B$2="",$D$2=0),0,IF(AN$3&lt;0,0,N(INDEX('CURVA PREVISION'!$A$1:$KZ$3000,$C84,11+3*MIN(AN$3,$D$2-1)))))</f>
        <v/>
      </c>
      <c r="AO84" s="125">
        <f>IF(OR($C84="",$B$2="",$D$2=0),0,IF(AO$3&lt;0,0,N(INDEX('CURVA PREVISION'!$A$1:$KZ$3000,$C84,11+3*MIN(AO$3,$D$2-1)))))</f>
        <v/>
      </c>
      <c r="AP84" s="125">
        <f>IF(OR($C84="",$B$2="",$D$2=0),0,IF(AP$3&lt;0,0,N(INDEX('CURVA PREVISION'!$A$1:$KZ$3000,$C84,11+3*MIN(AP$3,$D$2-1)))))</f>
        <v/>
      </c>
      <c r="AQ84" s="125">
        <f>IF(OR($C84="",$B$2="",$D$2=0),0,IF(AQ$3&lt;0,0,N(INDEX('CURVA PREVISION'!$A$1:$KZ$3000,$C84,11+3*MIN(AQ$3,$D$2-1)))))</f>
        <v/>
      </c>
      <c r="AR84" s="125">
        <f>IF(OR($C84="",$B$2="",$D$2=0),0,IF(AR$3&lt;0,0,N(INDEX('CURVA PREVISION'!$A$1:$KZ$3000,$C84,11+3*MIN(AR$3,$D$2-1)))))</f>
        <v/>
      </c>
      <c r="AS84" s="125">
        <f>IF(OR($C84="",$B$2="",$D$2=0),0,IF(AS$3&lt;0,0,N(INDEX('CURVA PREVISION'!$A$1:$KZ$3000,$C84,11+3*MIN(AS$3,$D$2-1)))))</f>
        <v/>
      </c>
      <c r="AT84" s="125">
        <f>IF(OR($C84="",$B$2="",$D$2=0),0,IF(AT$3&lt;0,0,N(INDEX('CURVA PREVISION'!$A$1:$KZ$3000,$C84,11+3*MIN(AT$3,$D$2-1)))))</f>
        <v/>
      </c>
      <c r="AU84" s="125">
        <f>IF(OR($C84="",$B$2="",$D$2=0),0,IF(AU$3&lt;0,0,N(INDEX('CURVA PREVISION'!$A$1:$KZ$3000,$C84,11+3*MIN(AU$3,$D$2-1)))))</f>
        <v/>
      </c>
      <c r="AV84" s="125">
        <f>IF(OR($C84="",$B$2="",$D$2=0),0,IF(AV$3&lt;0,0,N(INDEX('CURVA PREVISION'!$A$1:$KZ$3000,$C84,11+3*MIN(AV$3,$D$2-1)))))</f>
        <v/>
      </c>
      <c r="AW84" s="125">
        <f>IF(OR($C84="",$B$2="",$D$2=0),0,IF(AW$3&lt;0,0,N(INDEX('CURVA PREVISION'!$A$1:$KZ$3000,$C84,11+3*MIN(AW$3,$D$2-1)))))</f>
        <v/>
      </c>
      <c r="AX84" s="125">
        <f>IF(OR($C84="",$B$2="",$D$2=0),0,IF(AX$3&lt;0,0,N(INDEX('CURVA PREVISION'!$A$1:$KZ$3000,$C84,11+3*MIN(AX$3,$D$2-1)))))</f>
        <v/>
      </c>
      <c r="AY84" s="125">
        <f>IF(OR($C84="",$B$2="",$D$2=0),0,IF(AY$3&lt;0,0,N(INDEX('CURVA PREVISION'!$A$1:$KZ$3000,$C84,11+3*MIN(AY$3,$D$2-1)))))</f>
        <v/>
      </c>
      <c r="AZ84" s="125">
        <f>IF(OR($C84="",$B$2="",$D$2=0),0,IF(AZ$3&lt;0,0,N(INDEX('CURVA PREVISION'!$A$1:$KZ$3000,$C84,11+3*MIN(AZ$3,$D$2-1)))))</f>
        <v/>
      </c>
      <c r="BA84" s="125">
        <f>IF(OR($C84="",$B$2="",$D$2=0),0,IF(BA$3&lt;0,0,N(INDEX('CURVA PREVISION'!$A$1:$KZ$3000,$C84,11+3*MIN(BA$3,$D$2-1)))))</f>
        <v/>
      </c>
      <c r="BB84" s="125">
        <f>IF(OR($C84="",$B$2="",$D$2=0),0,IF(BB$3&lt;0,0,N(INDEX('CURVA PREVISION'!$A$1:$KZ$3000,$C84,11+3*MIN(BB$3,$D$2-1)))))</f>
        <v/>
      </c>
      <c r="BC84" s="125">
        <f>IF(OR($C84="",$B$2="",$D$2=0),0,IF(BC$3&lt;0,0,N(INDEX('CURVA PREVISION'!$A$1:$KZ$3000,$C84,11+3*MIN(BC$3,$D$2-1)))))</f>
        <v/>
      </c>
      <c r="BD84" s="125">
        <f>IF(OR($C84="",$B$2="",$D$2=0),0,IF(BD$3&lt;0,0,N(INDEX('CURVA PREVISION'!$A$1:$KZ$3000,$C84,11+3*MIN(BD$3,$D$2-1)))))</f>
        <v/>
      </c>
      <c r="BE84" s="125">
        <f>IF(OR($C84="",$B$2="",$D$2=0),0,IF(BE$3&lt;0,0,N(INDEX('CURVA PREVISION'!$A$1:$KZ$3000,$C84,11+3*MIN(BE$3,$D$2-1)))))</f>
        <v/>
      </c>
      <c r="BF84" s="125">
        <f>IF(OR($C84="",$B$2="",$D$2=0),0,IF(BF$3&lt;0,0,N(INDEX('CURVA PREVISION'!$A$1:$KZ$3000,$C84,11+3*MIN(BF$3,$D$2-1)))))</f>
        <v/>
      </c>
      <c r="BG84" s="125">
        <f>IF(OR($C84="",$B$2="",$D$2=0),0,IF(BG$3&lt;0,0,N(INDEX('CURVA PREVISION'!$A$1:$KZ$3000,$C84,11+3*MIN(BG$3,$D$2-1)))))</f>
        <v/>
      </c>
      <c r="BH84" s="125">
        <f>IF(OR($C84="",$B$2="",$D$2=0),0,IF(BH$3&lt;0,0,N(INDEX('CURVA PREVISION'!$A$1:$KZ$3000,$C84,11+3*MIN(BH$3,$D$2-1)))))</f>
        <v/>
      </c>
      <c r="BI84" s="125">
        <f>IF(OR($C84="",$B$2="",$D$2=0),0,IF(BI$3&lt;0,0,N(INDEX('CURVA PREVISION'!$A$1:$KZ$3000,$C84,11+3*MIN(BI$3,$D$2-1)))))</f>
        <v/>
      </c>
      <c r="BJ84" s="125">
        <f>IF(OR($C84="",$B$2="",$D$2=0),0,IF(BJ$3&lt;0,0,N(INDEX('CURVA PREVISION'!$A$1:$KZ$3000,$C84,11+3*MIN(BJ$3,$D$2-1)))))</f>
        <v/>
      </c>
      <c r="BK84" s="125">
        <f>IF(OR($C84="",$B$2="",$D$2=0),0,IF(BK$3&lt;0,0,N(INDEX('CURVA PREVISION'!$A$1:$KZ$3000,$C84,11+3*MIN(BK$3,$D$2-1)))))</f>
        <v/>
      </c>
      <c r="BL84" s="125">
        <f>IF(OR($C84="",$B$2="",$D$2=0),0,IF(BL$3&lt;0,0,N(INDEX('CURVA PREVISION'!$A$1:$KZ$3000,$C84,11+3*MIN(BL$3,$D$2-1)))))</f>
        <v/>
      </c>
      <c r="BM84" s="125">
        <f>IF(OR($C84="",$B$2="",$D$2=0),0,IF(BM$3&lt;0,0,N(INDEX('CURVA PREVISION'!$A$1:$KZ$3000,$C84,11+3*MIN(BM$3,$D$2-1)))))</f>
        <v/>
      </c>
      <c r="BN84" s="125">
        <f>IF(OR($C84="",$B$2="",$D$2=0),0,IF(BN$3&lt;0,0,N(INDEX('CURVA PREVISION'!$A$1:$KZ$3000,$C84,11+3*MIN(BN$3,$D$2-1)))))</f>
        <v/>
      </c>
      <c r="BO84" s="125">
        <f>IF(OR($C84="",$B$2="",$D$2=0),0,IF(BO$3&lt;0,0,N(INDEX('CURVA PREVISION'!$A$1:$KZ$3000,$C84,11+3*MIN(BO$3,$D$2-1)))))</f>
        <v/>
      </c>
      <c r="BP84" s="125">
        <f>IF(OR($C84="",$B$2="",$D$2=0),0,IF(BP$3&lt;0,0,N(INDEX('CURVA PREVISION'!$A$1:$KZ$3000,$C84,11+3*MIN(BP$3,$D$2-1)))))</f>
        <v/>
      </c>
      <c r="BQ84" s="125">
        <f>IF(OR($C84="",$B$2="",$D$2=0),0,IF(BQ$3&lt;0,0,N(INDEX('CURVA PREVISION'!$A$1:$KZ$3000,$C84,11+3*MIN(BQ$3,$D$2-1)))))</f>
        <v/>
      </c>
      <c r="BR84" s="125">
        <f>IF(OR($C84="",$B$2="",$D$2=0),0,IF(BR$3&lt;0,0,N(INDEX('CURVA PREVISION'!$A$1:$KZ$3000,$C84,11+3*MIN(BR$3,$D$2-1)))))</f>
        <v/>
      </c>
      <c r="BS84" s="125">
        <f>IF(OR($C84="",$B$2="",$D$2=0),0,IF(BS$3&lt;0,0,N(INDEX('CURVA PREVISION'!$A$1:$KZ$3000,$C84,11+3*MIN(BS$3,$D$2-1)))))</f>
        <v/>
      </c>
      <c r="BT84" s="125">
        <f>IF(OR($C84="",$B$2="",$D$2=0),0,IF(BT$3&lt;0,0,N(INDEX('CURVA PREVISION'!$A$1:$KZ$3000,$C84,11+3*MIN(BT$3,$D$2-1)))))</f>
        <v/>
      </c>
      <c r="BU84" s="125">
        <f>IF(OR($C84="",$B$2="",$D$2=0),0,IF(BU$3&lt;0,0,N(INDEX('CURVA PREVISION'!$A$1:$KZ$3000,$C84,11+3*MIN(BU$3,$D$2-1)))))</f>
        <v/>
      </c>
      <c r="BV84" s="125">
        <f>IF(OR($C84="",$B$2="",$D$2=0),0,IF(BV$3&lt;0,0,N(INDEX('CURVA PREVISION'!$A$1:$KZ$3000,$C84,11+3*MIN(BV$3,$D$2-1)))))</f>
        <v/>
      </c>
      <c r="BW84" s="125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6">
        <f>IF(CB$4="",0,IFERROR(1/INDEX('"INCC-FGV"'!$B$2:$B$800,MATCH(CB$4,'"INCC-FGV"'!$A$2:$A$800,0)),0))</f>
        <v/>
      </c>
      <c r="CC1" s="126">
        <f>IF(CC$4="",0,IFERROR(1/INDEX('"INCC-FGV"'!$B$2:$B$800,MATCH(CC$4,'"INCC-FGV"'!$A$2:$A$800,0)),0))</f>
        <v/>
      </c>
      <c r="CD1" s="126">
        <f>IF(CD$4="",0,IFERROR(1/INDEX('"INCC-FGV"'!$B$2:$B$800,MATCH(CD$4,'"INCC-FGV"'!$A$2:$A$800,0)),0))</f>
        <v/>
      </c>
      <c r="CE1" s="126">
        <f>IF(CE$4="",0,IFERROR(1/INDEX('"INCC-FGV"'!$B$2:$B$800,MATCH(CE$4,'"INCC-FGV"'!$A$2:$A$800,0)),0))</f>
        <v/>
      </c>
      <c r="CF1" s="126">
        <f>IF(CF$4="",0,IFERROR(1/INDEX('"INCC-FGV"'!$B$2:$B$800,MATCH(CF$4,'"INCC-FGV"'!$A$2:$A$800,0)),0))</f>
        <v/>
      </c>
      <c r="CG1" s="126">
        <f>IF(CG$4="",0,IFERROR(1/INDEX('"INCC-FGV"'!$B$2:$B$800,MATCH(CG$4,'"INCC-FGV"'!$A$2:$A$800,0)),0))</f>
        <v/>
      </c>
      <c r="CH1" s="126">
        <f>IF(CH$4="",0,IFERROR(1/INDEX('"INCC-FGV"'!$B$2:$B$800,MATCH(CH$4,'"INCC-FGV"'!$A$2:$A$800,0)),0))</f>
        <v/>
      </c>
      <c r="CI1" s="126">
        <f>IF(CI$4="",0,IFERROR(1/INDEX('"INCC-FGV"'!$B$2:$B$800,MATCH(CI$4,'"INCC-FGV"'!$A$2:$A$800,0)),0))</f>
        <v/>
      </c>
      <c r="CJ1" s="126">
        <f>IF(CJ$4="",0,IFERROR(1/INDEX('"INCC-FGV"'!$B$2:$B$800,MATCH(CJ$4,'"INCC-FGV"'!$A$2:$A$800,0)),0))</f>
        <v/>
      </c>
      <c r="CK1" s="126">
        <f>IF(CK$4="",0,IFERROR(1/INDEX('"INCC-FGV"'!$B$2:$B$800,MATCH(CK$4,'"INCC-FGV"'!$A$2:$A$800,0)),0))</f>
        <v/>
      </c>
      <c r="CL1" s="126">
        <f>IF(CL$4="",0,IFERROR(1/INDEX('"INCC-FGV"'!$B$2:$B$800,MATCH(CL$4,'"INCC-FGV"'!$A$2:$A$800,0)),0))</f>
        <v/>
      </c>
      <c r="CM1" s="126">
        <f>IF(CM$4="",0,IFERROR(1/INDEX('"INCC-FGV"'!$B$2:$B$800,MATCH(CM$4,'"INCC-FGV"'!$A$2:$A$800,0)),0))</f>
        <v/>
      </c>
      <c r="CN1" s="126">
        <f>IF(CN$4="",0,IFERROR(1/INDEX('"INCC-FGV"'!$B$2:$B$800,MATCH(CN$4,'"INCC-FGV"'!$A$2:$A$800,0)),0))</f>
        <v/>
      </c>
      <c r="CO1" s="126">
        <f>IF(CO$4="",0,IFERROR(1/INDEX('"INCC-FGV"'!$B$2:$B$800,MATCH(CO$4,'"INCC-FGV"'!$A$2:$A$800,0)),0))</f>
        <v/>
      </c>
      <c r="CP1" s="126">
        <f>IF(CP$4="",0,IFERROR(1/INDEX('"INCC-FGV"'!$B$2:$B$800,MATCH(CP$4,'"INCC-FGV"'!$A$2:$A$800,0)),0))</f>
        <v/>
      </c>
      <c r="CQ1" s="126">
        <f>IF(CQ$4="",0,IFERROR(1/INDEX('"INCC-FGV"'!$B$2:$B$800,MATCH(CQ$4,'"INCC-FGV"'!$A$2:$A$800,0)),0))</f>
        <v/>
      </c>
      <c r="CR1" s="126">
        <f>IF(CR$4="",0,IFERROR(1/INDEX('"INCC-FGV"'!$B$2:$B$800,MATCH(CR$4,'"INCC-FGV"'!$A$2:$A$800,0)),0))</f>
        <v/>
      </c>
      <c r="CS1" s="126">
        <f>IF(CS$4="",0,IFERROR(1/INDEX('"INCC-FGV"'!$B$2:$B$800,MATCH(CS$4,'"INCC-FGV"'!$A$2:$A$800,0)),0))</f>
        <v/>
      </c>
      <c r="CT1" s="126">
        <f>IF(CT$4="",0,IFERROR(1/INDEX('"INCC-FGV"'!$B$2:$B$800,MATCH(CT$4,'"INCC-FGV"'!$A$2:$A$800,0)),0))</f>
        <v/>
      </c>
      <c r="CU1" s="126">
        <f>IF(CU$4="",0,IFERROR(1/INDEX('"INCC-FGV"'!$B$2:$B$800,MATCH(CU$4,'"INCC-FGV"'!$A$2:$A$800,0)),0))</f>
        <v/>
      </c>
      <c r="CV1" s="126">
        <f>IF(CV$4="",0,IFERROR(1/INDEX('"INCC-FGV"'!$B$2:$B$800,MATCH(CV$4,'"INCC-FGV"'!$A$2:$A$800,0)),0))</f>
        <v/>
      </c>
      <c r="CW1" s="126">
        <f>IF(CW$4="",0,IFERROR(1/INDEX('"INCC-FGV"'!$B$2:$B$800,MATCH(CW$4,'"INCC-FGV"'!$A$2:$A$800,0)),0))</f>
        <v/>
      </c>
      <c r="CX1" s="126">
        <f>IF(CX$4="",0,IFERROR(1/INDEX('"INCC-FGV"'!$B$2:$B$800,MATCH(CX$4,'"INCC-FGV"'!$A$2:$A$800,0)),0))</f>
        <v/>
      </c>
      <c r="CY1" s="126">
        <f>IF(CY$4="",0,IFERROR(1/INDEX('"INCC-FGV"'!$B$2:$B$800,MATCH(CY$4,'"INCC-FGV"'!$A$2:$A$800,0)),0))</f>
        <v/>
      </c>
      <c r="CZ1" s="126">
        <f>IF(CZ$4="",0,IFERROR(1/INDEX('"INCC-FGV"'!$B$2:$B$800,MATCH(CZ$4,'"INCC-FGV"'!$A$2:$A$800,0)),0))</f>
        <v/>
      </c>
      <c r="DA1" s="126">
        <f>IF(DA$4="",0,IFERROR(1/INDEX('"INCC-FGV"'!$B$2:$B$800,MATCH(DA$4,'"INCC-FGV"'!$A$2:$A$800,0)),0))</f>
        <v/>
      </c>
      <c r="DB1" s="126">
        <f>IF(DB$4="",0,IFERROR(1/INDEX('"INCC-FGV"'!$B$2:$B$800,MATCH(DB$4,'"INCC-FGV"'!$A$2:$A$800,0)),0))</f>
        <v/>
      </c>
      <c r="DC1" s="126">
        <f>IF(DC$4="",0,IFERROR(1/INDEX('"INCC-FGV"'!$B$2:$B$800,MATCH(DC$4,'"INCC-FGV"'!$A$2:$A$800,0)),0))</f>
        <v/>
      </c>
      <c r="DD1" s="126">
        <f>IF(DD$4="",0,IFERROR(1/INDEX('"INCC-FGV"'!$B$2:$B$800,MATCH(DD$4,'"INCC-FGV"'!$A$2:$A$800,0)),0))</f>
        <v/>
      </c>
      <c r="DE1" s="126">
        <f>IF(DE$4="",0,IFERROR(1/INDEX('"INCC-FGV"'!$B$2:$B$800,MATCH(DE$4,'"INCC-FGV"'!$A$2:$A$800,0)),0))</f>
        <v/>
      </c>
      <c r="DF1" s="126">
        <f>IF(DF$4="",0,IFERROR(1/INDEX('"INCC-FGV"'!$B$2:$B$800,MATCH(DF$4,'"INCC-FGV"'!$A$2:$A$800,0)),0))</f>
        <v/>
      </c>
      <c r="DG1" s="126">
        <f>IF(DG$4="",0,IFERROR(1/INDEX('"INCC-FGV"'!$B$2:$B$800,MATCH(DG$4,'"INCC-FGV"'!$A$2:$A$800,0)),0))</f>
        <v/>
      </c>
      <c r="DH1" s="126">
        <f>IF(DH$4="",0,IFERROR(1/INDEX('"INCC-FGV"'!$B$2:$B$800,MATCH(DH$4,'"INCC-FGV"'!$A$2:$A$800,0)),0))</f>
        <v/>
      </c>
      <c r="DI1" s="126">
        <f>IF(DI$4="",0,IFERROR(1/INDEX('"INCC-FGV"'!$B$2:$B$800,MATCH(DI$4,'"INCC-FGV"'!$A$2:$A$800,0)),0))</f>
        <v/>
      </c>
      <c r="DJ1" s="126">
        <f>IF(DJ$4="",0,IFERROR(1/INDEX('"INCC-FGV"'!$B$2:$B$800,MATCH(DJ$4,'"INCC-FGV"'!$A$2:$A$800,0)),0))</f>
        <v/>
      </c>
      <c r="DK1" s="126">
        <f>IF(DK$4="",0,IFERROR(1/INDEX('"INCC-FGV"'!$B$2:$B$800,MATCH(DK$4,'"INCC-FGV"'!$A$2:$A$800,0)),0))</f>
        <v/>
      </c>
      <c r="DL1" s="126">
        <f>IF(DL$4="",0,IFERROR(1/INDEX('"INCC-FGV"'!$B$2:$B$800,MATCH(DL$4,'"INCC-FGV"'!$A$2:$A$800,0)),0))</f>
        <v/>
      </c>
      <c r="DM1" s="126">
        <f>IF(DM$4="",0,IFERROR(1/INDEX('"INCC-FGV"'!$B$2:$B$800,MATCH(DM$4,'"INCC-FGV"'!$A$2:$A$800,0)),0))</f>
        <v/>
      </c>
      <c r="DN1" s="126">
        <f>IF(DN$4="",0,IFERROR(1/INDEX('"INCC-FGV"'!$B$2:$B$800,MATCH(DN$4,'"INCC-FGV"'!$A$2:$A$800,0)),0))</f>
        <v/>
      </c>
      <c r="DO1" s="126">
        <f>IF(DO$4="",0,IFERROR(1/INDEX('"INCC-FGV"'!$B$2:$B$800,MATCH(DO$4,'"INCC-FGV"'!$A$2:$A$800,0)),0))</f>
        <v/>
      </c>
      <c r="DP1" s="126">
        <f>IF(DP$4="",0,IFERROR(1/INDEX('"INCC-FGV"'!$B$2:$B$800,MATCH(DP$4,'"INCC-FGV"'!$A$2:$A$800,0)),0))</f>
        <v/>
      </c>
      <c r="DQ1" s="126">
        <f>IF(DQ$4="",0,IFERROR(1/INDEX('"INCC-FGV"'!$B$2:$B$800,MATCH(DQ$4,'"INCC-FGV"'!$A$2:$A$800,0)),0))</f>
        <v/>
      </c>
      <c r="DR1" s="126">
        <f>IF(DR$4="",0,IFERROR(1/INDEX('"INCC-FGV"'!$B$2:$B$800,MATCH(DR$4,'"INCC-FGV"'!$A$2:$A$800,0)),0))</f>
        <v/>
      </c>
      <c r="DS1" s="126">
        <f>IF(DS$4="",0,IFERROR(1/INDEX('"INCC-FGV"'!$B$2:$B$800,MATCH(DS$4,'"INCC-FGV"'!$A$2:$A$800,0)),0))</f>
        <v/>
      </c>
      <c r="DT1" s="126">
        <f>IF(DT$4="",0,IFERROR(1/INDEX('"INCC-FGV"'!$B$2:$B$800,MATCH(DT$4,'"INCC-FGV"'!$A$2:$A$800,0)),0))</f>
        <v/>
      </c>
      <c r="DU1" s="126">
        <f>IF(DU$4="",0,IFERROR(1/INDEX('"INCC-FGV"'!$B$2:$B$800,MATCH(DU$4,'"INCC-FGV"'!$A$2:$A$800,0)),0))</f>
        <v/>
      </c>
      <c r="DV1" s="126">
        <f>IF(DV$4="",0,IFERROR(1/INDEX('"INCC-FGV"'!$B$2:$B$800,MATCH(DV$4,'"INCC-FGV"'!$A$2:$A$800,0)),0))</f>
        <v/>
      </c>
      <c r="DW1" s="126">
        <f>IF(DW$4="",0,IFERROR(1/INDEX('"INCC-FGV"'!$B$2:$B$800,MATCH(DW$4,'"INCC-FGV"'!$A$2:$A$800,0)),0))</f>
        <v/>
      </c>
      <c r="DX1" s="126">
        <f>IF(DX$4="",0,IFERROR(1/INDEX('"INCC-FGV"'!$B$2:$B$800,MATCH(DX$4,'"INCC-FGV"'!$A$2:$A$800,0)),0))</f>
        <v/>
      </c>
      <c r="DY1" s="126">
        <f>IF(DY$4="",0,IFERROR(1/INDEX('"INCC-FGV"'!$B$2:$B$800,MATCH(DY$4,'"INCC-FGV"'!$A$2:$A$800,0)),0))</f>
        <v/>
      </c>
      <c r="DZ1" s="126">
        <f>IF(DZ$4="",0,IFERROR(1/INDEX('"INCC-FGV"'!$B$2:$B$800,MATCH(DZ$4,'"INCC-FGV"'!$A$2:$A$800,0)),0))</f>
        <v/>
      </c>
      <c r="EA1" s="126">
        <f>IF(EA$4="",0,IFERROR(1/INDEX('"INCC-FGV"'!$B$2:$B$800,MATCH(EA$4,'"INCC-FGV"'!$A$2:$A$800,0)),0))</f>
        <v/>
      </c>
      <c r="EB1" s="126">
        <f>IF(EB$4="",0,IFERROR(1/INDEX('"INCC-FGV"'!$B$2:$B$800,MATCH(EB$4,'"INCC-FGV"'!$A$2:$A$800,0)),0))</f>
        <v/>
      </c>
      <c r="EC1" s="126">
        <f>IF(EC$4="",0,IFERROR(1/INDEX('"INCC-FGV"'!$B$2:$B$800,MATCH(EC$4,'"INCC-FGV"'!$A$2:$A$800,0)),0))</f>
        <v/>
      </c>
      <c r="ED1" s="126">
        <f>IF(ED$4="",0,IFERROR(1/INDEX('"INCC-FGV"'!$B$2:$B$800,MATCH(ED$4,'"INCC-FGV"'!$A$2:$A$800,0)),0))</f>
        <v/>
      </c>
      <c r="EE1" s="126">
        <f>IF(EE$4="",0,IFERROR(1/INDEX('"INCC-FGV"'!$B$2:$B$800,MATCH(EE$4,'"INCC-FGV"'!$A$2:$A$800,0)),0))</f>
        <v/>
      </c>
      <c r="EF1" s="126">
        <f>IF(EF$4="",0,IFERROR(1/INDEX('"INCC-FGV"'!$B$2:$B$800,MATCH(EF$4,'"INCC-FGV"'!$A$2:$A$800,0)),0))</f>
        <v/>
      </c>
      <c r="EG1" s="126">
        <f>IF(EG$4="",0,IFERROR(1/INDEX('"INCC-FGV"'!$B$2:$B$800,MATCH(EG$4,'"INCC-FGV"'!$A$2:$A$800,0)),0))</f>
        <v/>
      </c>
      <c r="EH1" s="126">
        <f>IF(EH$4="",0,IFERROR(1/INDEX('"INCC-FGV"'!$B$2:$B$800,MATCH(EH$4,'"INCC-FGV"'!$A$2:$A$800,0)),0))</f>
        <v/>
      </c>
      <c r="EI1" s="126">
        <f>IF(EI$4="",0,IFERROR(1/INDEX('"INCC-FGV"'!$B$2:$B$800,MATCH(EI$4,'"INCC-FGV"'!$A$2:$A$800,0)),0))</f>
        <v/>
      </c>
      <c r="EJ1" s="126">
        <f>IF(EJ$4="",0,IFERROR(1/INDEX('"INCC-FGV"'!$B$2:$B$800,MATCH(EJ$4,'"INCC-FGV"'!$A$2:$A$800,0)),0))</f>
        <v/>
      </c>
      <c r="EK1" s="126">
        <f>IF(EK$4="",0,IFERROR(1/INDEX('"INCC-FGV"'!$B$2:$B$800,MATCH(EK$4,'"INCC-FGV"'!$A$2:$A$800,0)),0))</f>
        <v/>
      </c>
      <c r="EL1" s="126">
        <f>IF(EL$4="",0,IFERROR(1/INDEX('"INCC-FGV"'!$B$2:$B$800,MATCH(EL$4,'"INCC-FGV"'!$A$2:$A$800,0)),0))</f>
        <v/>
      </c>
      <c r="EM1" s="126">
        <f>IF(EM$4="",0,IFERROR(1/INDEX('"INCC-FGV"'!$B$2:$B$800,MATCH(EM$4,'"INCC-FGV"'!$A$2:$A$800,0)),0))</f>
        <v/>
      </c>
      <c r="EN1" s="126">
        <f>IF(EN$4="",0,IFERROR(1/INDEX('"INCC-FGV"'!$B$2:$B$800,MATCH(EN$4,'"INCC-FGV"'!$A$2:$A$800,0)),0))</f>
        <v/>
      </c>
      <c r="EO1" s="126">
        <f>IF(EO$4="",0,IFERROR(1/INDEX('"INCC-FGV"'!$B$2:$B$800,MATCH(EO$4,'"INCC-FGV"'!$A$2:$A$800,0)),0))</f>
        <v/>
      </c>
      <c r="EP1" s="126">
        <f>IF(EP$4="",0,IFERROR(1/INDEX('"INCC-FGV"'!$B$2:$B$800,MATCH(EP$4,'"INCC-FGV"'!$A$2:$A$800,0)),0))</f>
        <v/>
      </c>
      <c r="EQ1" s="126">
        <f>IF(EQ$4="",0,IFERROR(1/INDEX('"INCC-FGV"'!$B$2:$B$800,MATCH(EQ$4,'"INCC-FGV"'!$A$2:$A$800,0)),0))</f>
        <v/>
      </c>
      <c r="ER1" s="126">
        <f>IF(ER$4="",0,IFERROR(1/INDEX('"INCC-FGV"'!$B$2:$B$800,MATCH(ER$4,'"INCC-FGV"'!$A$2:$A$800,0)),0))</f>
        <v/>
      </c>
      <c r="ES1" s="126">
        <f>IF(ES$4="",0,IFERROR(1/INDEX('"INCC-FGV"'!$B$2:$B$800,MATCH(ES$4,'"INCC-FGV"'!$A$2:$A$800,0)),0))</f>
        <v/>
      </c>
      <c r="ET1" s="126">
        <f>IF(ET$4="",0,IFERROR(1/INDEX('"INCC-FGV"'!$B$2:$B$800,MATCH(ET$4,'"INCC-FGV"'!$A$2:$A$800,0)),0))</f>
        <v/>
      </c>
      <c r="EU1" s="126">
        <f>IF(EU$4="",0,IFERROR(1/INDEX('"INCC-FGV"'!$B$2:$B$800,MATCH(EU$4,'"INCC-FGV"'!$A$2:$A$800,0)),0))</f>
        <v/>
      </c>
      <c r="EV1" s="126">
        <f>IF(EV$4="",0,IFERROR(1/INDEX('"INCC-FGV"'!$B$2:$B$800,MATCH(EV$4,'"INCC-FGV"'!$A$2:$A$800,0)),0))</f>
        <v/>
      </c>
      <c r="EW1" s="126">
        <f>IF(EW$4="",0,IFERROR(1/INDEX('"INCC-FGV"'!$B$2:$B$800,MATCH(EW$4,'"INCC-FGV"'!$A$2:$A$800,0)),0))</f>
        <v/>
      </c>
      <c r="EX1" s="126">
        <f>IF(EX$4="",0,IFERROR(1/INDEX('"INCC-FGV"'!$B$2:$B$800,MATCH(EX$4,'"INCC-FGV"'!$A$2:$A$800,0)),0))</f>
        <v/>
      </c>
      <c r="EY1" s="126">
        <f>IF(EY$4="",0,IFERROR(1/INDEX('"INCC-FGV"'!$B$2:$B$800,MATCH(EY$4,'"INCC-FGV"'!$A$2:$A$800,0)),0))</f>
        <v/>
      </c>
      <c r="EZ1" s="126">
        <f>IF(EZ$4="",0,IFERROR(1/INDEX('"INCC-FGV"'!$B$2:$B$800,MATCH(EZ$4,'"INCC-FGV"'!$A$2:$A$800,0)),0))</f>
        <v/>
      </c>
      <c r="FA1" s="126">
        <f>IF(FA$4="",0,IFERROR(1/INDEX('"INCC-FGV"'!$B$2:$B$800,MATCH(FA$4,'"INCC-FGV"'!$A$2:$A$800,0)),0))</f>
        <v/>
      </c>
      <c r="FB1" s="126">
        <f>IF(FB$4="",0,IFERROR(1/INDEX('"INCC-FGV"'!$B$2:$B$800,MATCH(FB$4,'"INCC-FGV"'!$A$2:$A$800,0)),0))</f>
        <v/>
      </c>
      <c r="FC1" s="126">
        <f>IF(FC$4="",0,IFERROR(1/INDEX('"INCC-FGV"'!$B$2:$B$800,MATCH(FC$4,'"INCC-FGV"'!$A$2:$A$800,0)),0))</f>
        <v/>
      </c>
      <c r="FD1" s="126">
        <f>IF(FD$4="",0,IFERROR(1/INDEX('"INCC-FGV"'!$B$2:$B$800,MATCH(FD$4,'"INCC-FGV"'!$A$2:$A$800,0)),0))</f>
        <v/>
      </c>
      <c r="FE1" s="126">
        <f>IF(FE$4="",0,IFERROR(1/INDEX('"INCC-FGV"'!$B$2:$B$800,MATCH(FE$4,'"INCC-FGV"'!$A$2:$A$800,0)),0))</f>
        <v/>
      </c>
      <c r="FF1" s="126">
        <f>IF(FF$4="",0,IFERROR(1/INDEX('"INCC-FGV"'!$B$2:$B$800,MATCH(FF$4,'"INCC-FGV"'!$A$2:$A$800,0)),0))</f>
        <v/>
      </c>
      <c r="FG1" s="126">
        <f>IF(FG$4="",0,IFERROR(1/INDEX('"INCC-FGV"'!$B$2:$B$800,MATCH(FG$4,'"INCC-FGV"'!$A$2:$A$800,0)),0))</f>
        <v/>
      </c>
      <c r="FH1" s="126">
        <f>IF(FH$4="",0,IFERROR(1/INDEX('"INCC-FGV"'!$B$2:$B$800,MATCH(FH$4,'"INCC-FGV"'!$A$2:$A$800,0)),0))</f>
        <v/>
      </c>
      <c r="FI1" s="126">
        <f>IF(FI$4="",0,IFERROR(1/INDEX('"INCC-FGV"'!$B$2:$B$800,MATCH(FI$4,'"INCC-FGV"'!$A$2:$A$800,0)),0))</f>
        <v/>
      </c>
      <c r="FJ1" s="126">
        <f>IF(FJ$4="",0,IFERROR(1/INDEX('"INCC-FGV"'!$B$2:$B$800,MATCH(FJ$4,'"INCC-FGV"'!$A$2:$A$800,0)),0))</f>
        <v/>
      </c>
      <c r="FK1" s="126">
        <f>IF(FK$4="",0,IFERROR(1/INDEX('"INCC-FGV"'!$B$2:$B$800,MATCH(FK$4,'"INCC-FGV"'!$A$2:$A$800,0)),0))</f>
        <v/>
      </c>
      <c r="FL1" s="126">
        <f>IF(FL$4="",0,IFERROR(1/INDEX('"INCC-FGV"'!$B$2:$B$800,MATCH(FL$4,'"INCC-FGV"'!$A$2:$A$800,0)),0))</f>
        <v/>
      </c>
      <c r="FM1" s="126">
        <f>IF(FM$4="",0,IFERROR(1/INDEX('"INCC-FGV"'!$B$2:$B$800,MATCH(FM$4,'"INCC-FGV"'!$A$2:$A$800,0)),0))</f>
        <v/>
      </c>
      <c r="FN1" s="126">
        <f>IF(FN$4="",0,IFERROR(1/INDEX('"INCC-FGV"'!$B$2:$B$800,MATCH(FN$4,'"INCC-FGV"'!$A$2:$A$800,0)),0))</f>
        <v/>
      </c>
      <c r="FO1" s="126">
        <f>IF(FO$4="",0,IFERROR(1/INDEX('"INCC-FGV"'!$B$2:$B$800,MATCH(FO$4,'"INCC-FGV"'!$A$2:$A$800,0)),0))</f>
        <v/>
      </c>
      <c r="FP1" s="126">
        <f>IF(FP$4="",0,IFERROR(1/INDEX('"INCC-FGV"'!$B$2:$B$800,MATCH(FP$4,'"INCC-FGV"'!$A$2:$A$800,0)),0))</f>
        <v/>
      </c>
      <c r="FQ1" s="126">
        <f>IF(FQ$4="",0,IFERROR(1/INDEX('"INCC-FGV"'!$B$2:$B$800,MATCH(FQ$4,'"INCC-FGV"'!$A$2:$A$800,0)),0))</f>
        <v/>
      </c>
      <c r="FR1" s="126">
        <f>IF(FR$4="",0,IFERROR(1/INDEX('"INCC-FGV"'!$B$2:$B$800,MATCH(FR$4,'"INCC-FGV"'!$A$2:$A$800,0)),0))</f>
        <v/>
      </c>
      <c r="FS1" s="126">
        <f>IF(FS$4="",0,IFERROR(1/INDEX('"INCC-FGV"'!$B$2:$B$800,MATCH(FS$4,'"INCC-FGV"'!$A$2:$A$800,0)),0))</f>
        <v/>
      </c>
      <c r="FT1" s="126">
        <f>IF(FT$4="",0,IFERROR(1/INDEX('"INCC-FGV"'!$B$2:$B$800,MATCH(FT$4,'"INCC-FGV"'!$A$2:$A$800,0)),0))</f>
        <v/>
      </c>
      <c r="FU1" s="126">
        <f>IF(FU$4="",0,IFERROR(1/INDEX('"INCC-FGV"'!$B$2:$B$800,MATCH(FU$4,'"INCC-FGV"'!$A$2:$A$800,0)),0))</f>
        <v/>
      </c>
      <c r="FV1" s="126">
        <f>IF(FV$4="",0,IFERROR(1/INDEX('"INCC-FGV"'!$B$2:$B$800,MATCH(FV$4,'"INCC-FGV"'!$A$2:$A$800,0)),0))</f>
        <v/>
      </c>
      <c r="FW1" s="126">
        <f>IF(FW$4="",0,IFERROR(1/INDEX('"INCC-FGV"'!$B$2:$B$800,MATCH(FW$4,'"INCC-FGV"'!$A$2:$A$800,0)),0))</f>
        <v/>
      </c>
      <c r="FX1" s="126">
        <f>IF(FX$4="",0,IFERROR(1/INDEX('"INCC-FGV"'!$B$2:$B$800,MATCH(FX$4,'"INCC-FGV"'!$A$2:$A$800,0)),0))</f>
        <v/>
      </c>
      <c r="FY1" s="126">
        <f>IF(FY$4="",0,IFERROR(1/INDEX('"INCC-FGV"'!$B$2:$B$800,MATCH(FY$4,'"INCC-FGV"'!$A$2:$A$800,0)),0))</f>
        <v/>
      </c>
      <c r="FZ1" s="126">
        <f>IF(FZ$4="",0,IFERROR(1/INDEX('"INCC-FGV"'!$B$2:$B$800,MATCH(FZ$4,'"INCC-FGV"'!$A$2:$A$800,0)),0))</f>
        <v/>
      </c>
      <c r="GA1" s="126">
        <f>IF(GA$4="",0,IFERROR(1/INDEX('"INCC-FGV"'!$B$2:$B$800,MATCH(GA$4,'"INCC-FGV"'!$A$2:$A$800,0)),0))</f>
        <v/>
      </c>
      <c r="GB1" s="126">
        <f>IF(GB$4="",0,IFERROR(1/INDEX('"INCC-FGV"'!$B$2:$B$800,MATCH(GB$4,'"INCC-FGV"'!$A$2:$A$800,0)),0))</f>
        <v/>
      </c>
      <c r="GC1" s="126">
        <f>IF(GC$4="",0,IFERROR(1/INDEX('"INCC-FGV"'!$B$2:$B$800,MATCH(GC$4,'"INCC-FGV"'!$A$2:$A$800,0)),0))</f>
        <v/>
      </c>
      <c r="GD1" s="126">
        <f>IF(GD$4="",0,IFERROR(1/INDEX('"INCC-FGV"'!$B$2:$B$800,MATCH(GD$4,'"INCC-FGV"'!$A$2:$A$800,0)),0))</f>
        <v/>
      </c>
      <c r="GE1" s="126">
        <f>IF(GE$4="",0,IFERROR(1/INDEX('"INCC-FGV"'!$B$2:$B$800,MATCH(GE$4,'"INCC-FGV"'!$A$2:$A$800,0)),0))</f>
        <v/>
      </c>
      <c r="GF1" s="126">
        <f>IF(GF$4="",0,IFERROR(1/INDEX('"INCC-FGV"'!$B$2:$B$800,MATCH(GF$4,'"INCC-FGV"'!$A$2:$A$800,0)),0))</f>
        <v/>
      </c>
      <c r="GG1" s="126">
        <f>IF(GG$4="",0,IFERROR(1/INDEX('"INCC-FGV"'!$B$2:$B$800,MATCH(GG$4,'"INCC-FGV"'!$A$2:$A$800,0)),0))</f>
        <v/>
      </c>
      <c r="GH1" s="126">
        <f>IF(GH$4="",0,IFERROR(1/INDEX('"INCC-FGV"'!$B$2:$B$800,MATCH(GH$4,'"INCC-FGV"'!$A$2:$A$800,0)),0))</f>
        <v/>
      </c>
      <c r="GI1" s="126">
        <f>IF(GI$4="",0,IFERROR(1/INDEX('"INCC-FGV"'!$B$2:$B$800,MATCH(GI$4,'"INCC-FGV"'!$A$2:$A$800,0)),0))</f>
        <v/>
      </c>
      <c r="GJ1" s="126">
        <f>IF(GJ$4="",0,IFERROR(1/INDEX('"INCC-FGV"'!$B$2:$B$800,MATCH(GJ$4,'"INCC-FGV"'!$A$2:$A$800,0)),0))</f>
        <v/>
      </c>
      <c r="GK1" s="126">
        <f>IF(GK$4="",0,IFERROR(1/INDEX('"INCC-FGV"'!$B$2:$B$800,MATCH(GK$4,'"INCC-FGV"'!$A$2:$A$800,0)),0))</f>
        <v/>
      </c>
      <c r="GL1" s="126">
        <f>IF(GL$4="",0,IFERROR(1/INDEX('"INCC-FGV"'!$B$2:$B$800,MATCH(GL$4,'"INCC-FGV"'!$A$2:$A$800,0)),0))</f>
        <v/>
      </c>
      <c r="GM1" s="126">
        <f>IF(GM$4="",0,IFERROR(1/INDEX('"INCC-FGV"'!$B$2:$B$800,MATCH(GM$4,'"INCC-FGV"'!$A$2:$A$800,0)),0))</f>
        <v/>
      </c>
      <c r="GN1" s="126">
        <f>IF(GN$4="",0,IFERROR(1/INDEX('"INCC-FGV"'!$B$2:$B$800,MATCH(GN$4,'"INCC-FGV"'!$A$2:$A$800,0)),0))</f>
        <v/>
      </c>
      <c r="GO1" s="126">
        <f>IF(GO$4="",0,IFERROR(1/INDEX('"INCC-FGV"'!$B$2:$B$800,MATCH(GO$4,'"INCC-FGV"'!$A$2:$A$800,0)),0))</f>
        <v/>
      </c>
      <c r="GP1" s="126">
        <f>IF(GP$4="",0,IFERROR(1/INDEX('"INCC-FGV"'!$B$2:$B$800,MATCH(GP$4,'"INCC-FGV"'!$A$2:$A$800,0)),0))</f>
        <v/>
      </c>
      <c r="GQ1" s="126">
        <f>IF(GQ$4="",0,IFERROR(1/INDEX('"INCC-FGV"'!$B$2:$B$800,MATCH(GQ$4,'"INCC-FGV"'!$A$2:$A$800,0)),0))</f>
        <v/>
      </c>
      <c r="GR1" s="126">
        <f>IF(GR$4="",0,IFERROR(1/INDEX('"INCC-FGV"'!$B$2:$B$800,MATCH(GR$4,'"INCC-FGV"'!$A$2:$A$800,0)),0))</f>
        <v/>
      </c>
      <c r="GS1" s="126">
        <f>IF(GS$4="",0,IFERROR(1/INDEX('"INCC-FGV"'!$B$2:$B$800,MATCH(GS$4,'"INCC-FGV"'!$A$2:$A$800,0)),0))</f>
        <v/>
      </c>
      <c r="GT1" s="126">
        <f>IF(GT$4="",0,IFERROR(1/INDEX('"INCC-FGV"'!$B$2:$B$800,MATCH(GT$4,'"INCC-FGV"'!$A$2:$A$800,0)),0))</f>
        <v/>
      </c>
      <c r="GU1" s="126">
        <f>IF(GU$4="",0,IFERROR(1/INDEX('"INCC-FGV"'!$B$2:$B$800,MATCH(GU$4,'"INCC-FGV"'!$A$2:$A$800,0)),0))</f>
        <v/>
      </c>
      <c r="GV1" s="126">
        <f>IF(GV$4="",0,IFERROR(1/INDEX('"INCC-FGV"'!$B$2:$B$800,MATCH(GV$4,'"INCC-FGV"'!$A$2:$A$800,0)),0))</f>
        <v/>
      </c>
      <c r="GW1" s="126">
        <f>IF(GW$4="",0,IFERROR(1/INDEX('"INCC-FGV"'!$B$2:$B$800,MATCH(GW$4,'"INCC-FGV"'!$A$2:$A$800,0)),0))</f>
        <v/>
      </c>
      <c r="GX1" s="126">
        <f>IF(GX$4="",0,IFERROR(1/INDEX('"INCC-FGV"'!$B$2:$B$800,MATCH(GX$4,'"INCC-FGV"'!$A$2:$A$800,0)),0))</f>
        <v/>
      </c>
      <c r="GY1" s="126">
        <f>IF(GY$4="",0,IFERROR(1/INDEX('"INCC-FGV"'!$B$2:$B$800,MATCH(GY$4,'"INCC-FGV"'!$A$2:$A$800,0)),0))</f>
        <v/>
      </c>
      <c r="GZ1" s="126">
        <f>IF(GZ$4="",0,IFERROR(1/INDEX('"INCC-FGV"'!$B$2:$B$800,MATCH(GZ$4,'"INCC-FGV"'!$A$2:$A$800,0)),0))</f>
        <v/>
      </c>
      <c r="HA1" s="126">
        <f>IF(HA$4="",0,IFERROR(1/INDEX('"INCC-FGV"'!$B$2:$B$800,MATCH(HA$4,'"INCC-FGV"'!$A$2:$A$800,0)),0))</f>
        <v/>
      </c>
      <c r="HB1" s="126">
        <f>IF(HB$4="",0,IFERROR(1/INDEX('"INCC-FGV"'!$B$2:$B$800,MATCH(HB$4,'"INCC-FGV"'!$A$2:$A$800,0)),0))</f>
        <v/>
      </c>
      <c r="HC1" s="126">
        <f>IF(HC$4="",0,IFERROR(1/INDEX('"INCC-FGV"'!$B$2:$B$800,MATCH(HC$4,'"INCC-FGV"'!$A$2:$A$800,0)),0))</f>
        <v/>
      </c>
      <c r="HD1" s="126">
        <f>IF(HD$4="",0,IFERROR(1/INDEX('"INCC-FGV"'!$B$2:$B$800,MATCH(HD$4,'"INCC-FGV"'!$A$2:$A$800,0)),0))</f>
        <v/>
      </c>
      <c r="HE1" s="126">
        <f>IF(HE$4="",0,IFERROR(1/INDEX('"INCC-FGV"'!$B$2:$B$800,MATCH(HE$4,'"INCC-FGV"'!$A$2:$A$800,0)),0))</f>
        <v/>
      </c>
      <c r="HF1" s="126">
        <f>IF(HF$4="",0,IFERROR(1/INDEX('"INCC-FGV"'!$B$2:$B$800,MATCH(HF$4,'"INCC-FGV"'!$A$2:$A$800,0)),0))</f>
        <v/>
      </c>
      <c r="HG1" s="126">
        <f>IF(HG$4="",0,IFERROR(1/INDEX('"INCC-FGV"'!$B$2:$B$800,MATCH(HG$4,'"INCC-FGV"'!$A$2:$A$800,0)),0))</f>
        <v/>
      </c>
      <c r="HH1" s="126">
        <f>IF(HH$4="",0,IFERROR(1/INDEX('"INCC-FGV"'!$B$2:$B$800,MATCH(HH$4,'"INCC-FGV"'!$A$2:$A$800,0)),0))</f>
        <v/>
      </c>
      <c r="HI1" s="126">
        <f>IF(HI$4="",0,IFERROR(1/INDEX('"INCC-FGV"'!$B$2:$B$800,MATCH(HI$4,'"INCC-FGV"'!$A$2:$A$800,0)),0))</f>
        <v/>
      </c>
      <c r="HJ1" s="126">
        <f>IF(HJ$4="",0,IFERROR(1/INDEX('"INCC-FGV"'!$B$2:$B$800,MATCH(HJ$4,'"INCC-FGV"'!$A$2:$A$800,0)),0))</f>
        <v/>
      </c>
      <c r="HK1" s="126">
        <f>IF(HK$4="",0,IFERROR(1/INDEX('"INCC-FGV"'!$B$2:$B$800,MATCH(HK$4,'"INCC-FGV"'!$A$2:$A$800,0)),0))</f>
        <v/>
      </c>
      <c r="HL1" s="126">
        <f>IF(HL$4="",0,IFERROR(1/INDEX('"INCC-FGV"'!$B$2:$B$800,MATCH(HL$4,'"INCC-FGV"'!$A$2:$A$800,0)),0))</f>
        <v/>
      </c>
      <c r="HM1" s="126">
        <f>IF(HM$4="",0,IFERROR(1/INDEX('"INCC-FGV"'!$B$2:$B$800,MATCH(HM$4,'"INCC-FGV"'!$A$2:$A$800,0)),0))</f>
        <v/>
      </c>
      <c r="HN1" s="126">
        <f>IF(HN$4="",0,IFERROR(1/INDEX('"INCC-FGV"'!$B$2:$B$800,MATCH(HN$4,'"INCC-FGV"'!$A$2:$A$800,0)),0))</f>
        <v/>
      </c>
      <c r="HO1" s="126">
        <f>IF(HO$4="",0,IFERROR(1/INDEX('"INCC-FGV"'!$B$2:$B$800,MATCH(HO$4,'"INCC-FGV"'!$A$2:$A$800,0)),0))</f>
        <v/>
      </c>
      <c r="HP1" s="126">
        <f>IF(HP$4="",0,IFERROR(1/INDEX('"INCC-FGV"'!$B$2:$B$800,MATCH(HP$4,'"INCC-FGV"'!$A$2:$A$800,0)),0))</f>
        <v/>
      </c>
      <c r="HQ1" s="126">
        <f>IF(HQ$4="",0,IFERROR(1/INDEX('"INCC-FGV"'!$B$2:$B$800,MATCH(HQ$4,'"INCC-FGV"'!$A$2:$A$800,0)),0))</f>
        <v/>
      </c>
      <c r="HR1" s="126">
        <f>IF(HR$4="",0,IFERROR(1/INDEX('"INCC-FGV"'!$B$2:$B$800,MATCH(HR$4,'"INCC-FGV"'!$A$2:$A$800,0)),0))</f>
        <v/>
      </c>
      <c r="HS1" s="126">
        <f>IF(HS$4="",0,IFERROR(1/INDEX('"INCC-FGV"'!$B$2:$B$800,MATCH(HS$4,'"INCC-FGV"'!$A$2:$A$800,0)),0))</f>
        <v/>
      </c>
      <c r="HT1" s="126">
        <f>IF(HT$4="",0,IFERROR(1/INDEX('"INCC-FGV"'!$B$2:$B$800,MATCH(HT$4,'"INCC-FGV"'!$A$2:$A$800,0)),0))</f>
        <v/>
      </c>
      <c r="HU1" s="126">
        <f>IF(HU$4="",0,IFERROR(1/INDEX('"INCC-FGV"'!$B$2:$B$800,MATCH(HU$4,'"INCC-FGV"'!$A$2:$A$800,0)),0))</f>
        <v/>
      </c>
      <c r="HV1" s="126">
        <f>IF(HV$4="",0,IFERROR(1/INDEX('"INCC-FGV"'!$B$2:$B$800,MATCH(HV$4,'"INCC-FGV"'!$A$2:$A$800,0)),0))</f>
        <v/>
      </c>
      <c r="HW1" s="126">
        <f>IF(HW$4="",0,IFERROR(1/INDEX('"INCC-FGV"'!$B$2:$B$800,MATCH(HW$4,'"INCC-FGV"'!$A$2:$A$800,0)),0))</f>
        <v/>
      </c>
      <c r="HX1" s="126">
        <f>IF(HX$4="",0,IFERROR(1/INDEX('"INCC-FGV"'!$B$2:$B$800,MATCH(HX$4,'"INCC-FGV"'!$A$2:$A$800,0)),0))</f>
        <v/>
      </c>
      <c r="HY1" s="126">
        <f>IF(HY$4="",0,IFERROR(1/INDEX('"INCC-FGV"'!$B$2:$B$800,MATCH(HY$4,'"INCC-FGV"'!$A$2:$A$800,0)),0))</f>
        <v/>
      </c>
      <c r="HZ1" s="126">
        <f>IF(HZ$4="",0,IFERROR(1/INDEX('"INCC-FGV"'!$B$2:$B$800,MATCH(HZ$4,'"INCC-FGV"'!$A$2:$A$800,0)),0))</f>
        <v/>
      </c>
      <c r="IA1" s="126">
        <f>IF(IA$4="",0,IFERROR(1/INDEX('"INCC-FGV"'!$B$2:$B$800,MATCH(IA$4,'"INCC-FGV"'!$A$2:$A$800,0)),0))</f>
        <v/>
      </c>
      <c r="IB1" s="126">
        <f>IF(IB$4="",0,IFERROR(1/INDEX('"INCC-FGV"'!$B$2:$B$800,MATCH(IB$4,'"INCC-FGV"'!$A$2:$A$800,0)),0))</f>
        <v/>
      </c>
      <c r="IC1" s="126">
        <f>IF(IC$4="",0,IFERROR(1/INDEX('"INCC-FGV"'!$B$2:$B$800,MATCH(IC$4,'"INCC-FGV"'!$A$2:$A$800,0)),0))</f>
        <v/>
      </c>
      <c r="ID1" s="126">
        <f>IF(ID$4="",0,IFERROR(1/INDEX('"INCC-FGV"'!$B$2:$B$800,MATCH(ID$4,'"INCC-FGV"'!$A$2:$A$800,0)),0))</f>
        <v/>
      </c>
      <c r="IE1" s="126">
        <f>IF(IE$4="",0,IFERROR(1/INDEX('"INCC-FGV"'!$B$2:$B$800,MATCH(IE$4,'"INCC-FGV"'!$A$2:$A$800,0)),0))</f>
        <v/>
      </c>
      <c r="IF1" s="126">
        <f>IF(IF$4="",0,IFERROR(1/INDEX('"INCC-FGV"'!$B$2:$B$800,MATCH(IF$4,'"INCC-FGV"'!$A$2:$A$800,0)),0))</f>
        <v/>
      </c>
      <c r="IG1" s="126">
        <f>IF(IG$4="",0,IFERROR(1/INDEX('"INCC-FGV"'!$B$2:$B$800,MATCH(IG$4,'"INCC-FGV"'!$A$2:$A$800,0)),0))</f>
        <v/>
      </c>
      <c r="IH1" s="126">
        <f>IF(IH$4="",0,IFERROR(1/INDEX('"INCC-FGV"'!$B$2:$B$800,MATCH(IH$4,'"INCC-FGV"'!$A$2:$A$800,0)),0))</f>
        <v/>
      </c>
      <c r="II1" s="126">
        <f>IF(II$4="",0,IFERROR(1/INDEX('"INCC-FGV"'!$B$2:$B$800,MATCH(II$4,'"INCC-FGV"'!$A$2:$A$800,0)),0))</f>
        <v/>
      </c>
      <c r="IJ1" s="126">
        <f>IF(IJ$4="",0,IFERROR(1/INDEX('"INCC-FGV"'!$B$2:$B$800,MATCH(IJ$4,'"INCC-FGV"'!$A$2:$A$800,0)),0))</f>
        <v/>
      </c>
      <c r="IK1" s="126">
        <f>IF(IK$4="",0,IFERROR(1/INDEX('"INCC-FGV"'!$B$2:$B$800,MATCH(IK$4,'"INCC-FGV"'!$A$2:$A$800,0)),0))</f>
        <v/>
      </c>
      <c r="IL1" s="126">
        <f>IF(IL$4="",0,IFERROR(1/INDEX('"INCC-FGV"'!$B$2:$B$800,MATCH(IL$4,'"INCC-FGV"'!$A$2:$A$800,0)),0))</f>
        <v/>
      </c>
      <c r="IM1" s="126">
        <f>IF(IM$4="",0,IFERROR(1/INDEX('"INCC-FGV"'!$B$2:$B$800,MATCH(IM$4,'"INCC-FGV"'!$A$2:$A$800,0)),0))</f>
        <v/>
      </c>
      <c r="IN1" s="126">
        <f>IF(IN$4="",0,IFERROR(1/INDEX('"INCC-FGV"'!$B$2:$B$800,MATCH(IN$4,'"INCC-FGV"'!$A$2:$A$800,0)),0))</f>
        <v/>
      </c>
      <c r="IO1" s="126">
        <f>IF(IO$4="",0,IFERROR(1/INDEX('"INCC-FGV"'!$B$2:$B$800,MATCH(IO$4,'"INCC-FGV"'!$A$2:$A$800,0)),0))</f>
        <v/>
      </c>
      <c r="IP1" s="126">
        <f>IF(IP$4="",0,IFERROR(1/INDEX('"INCC-FGV"'!$B$2:$B$800,MATCH(IP$4,'"INCC-FGV"'!$A$2:$A$800,0)),0))</f>
        <v/>
      </c>
      <c r="IQ1" s="126">
        <f>IF(IQ$4="",0,IFERROR(1/INDEX('"INCC-FGV"'!$B$2:$B$800,MATCH(IQ$4,'"INCC-FGV"'!$A$2:$A$800,0)),0))</f>
        <v/>
      </c>
      <c r="IR1" s="126">
        <f>IF(IR$4="",0,IFERROR(1/INDEX('"INCC-FGV"'!$B$2:$B$800,MATCH(IR$4,'"INCC-FGV"'!$A$2:$A$800,0)),0))</f>
        <v/>
      </c>
      <c r="IS1" s="126">
        <f>IF(IS$4="",0,IFERROR(1/INDEX('"INCC-FGV"'!$B$2:$B$800,MATCH(IS$4,'"INCC-FGV"'!$A$2:$A$800,0)),0))</f>
        <v/>
      </c>
      <c r="IT1" s="126">
        <f>IF(IT$4="",0,IFERROR(1/INDEX('"INCC-FGV"'!$B$2:$B$800,MATCH(IT$4,'"INCC-FGV"'!$A$2:$A$800,0)),0))</f>
        <v/>
      </c>
      <c r="IU1" s="126">
        <f>IF(IU$4="",0,IFERROR(1/INDEX('"INCC-FGV"'!$B$2:$B$800,MATCH(IU$4,'"INCC-FGV"'!$A$2:$A$800,0)),0))</f>
        <v/>
      </c>
      <c r="IV1" s="126">
        <f>IF(IV$4="",0,IFERROR(1/INDEX('"INCC-FGV"'!$B$2:$B$800,MATCH(IV$4,'"INCC-FGV"'!$A$2:$A$800,0)),0))</f>
        <v/>
      </c>
      <c r="IW1" s="126">
        <f>IF(IW$4="",0,IFERROR(1/INDEX('"INCC-FGV"'!$B$2:$B$800,MATCH(IW$4,'"INCC-FGV"'!$A$2:$A$800,0)),0))</f>
        <v/>
      </c>
      <c r="IX1" s="126">
        <f>IF(IX$4="",0,IFERROR(1/INDEX('"INCC-FGV"'!$B$2:$B$800,MATCH(IX$4,'"INCC-FGV"'!$A$2:$A$800,0)),0))</f>
        <v/>
      </c>
      <c r="IY1" s="126">
        <f>IF(IY$4="",0,IFERROR(1/INDEX('"INCC-FGV"'!$B$2:$B$800,MATCH(IY$4,'"INCC-FGV"'!$A$2:$A$800,0)),0))</f>
        <v/>
      </c>
      <c r="IZ1" s="126">
        <f>IF(IZ$4="",0,IFERROR(1/INDEX('"INCC-FGV"'!$B$2:$B$800,MATCH(IZ$4,'"INCC-FGV"'!$A$2:$A$800,0)),0))</f>
        <v/>
      </c>
      <c r="JA1" s="126">
        <f>IF(JA$4="",0,IFERROR(1/INDEX('"INCC-FGV"'!$B$2:$B$800,MATCH(JA$4,'"INCC-FGV"'!$A$2:$A$800,0)),0))</f>
        <v/>
      </c>
      <c r="JB1" s="126">
        <f>IF(JB$4="",0,IFERROR(1/INDEX('"INCC-FGV"'!$B$2:$B$800,MATCH(JB$4,'"INCC-FGV"'!$A$2:$A$800,0)),0))</f>
        <v/>
      </c>
      <c r="JC1" s="126">
        <f>IF(JC$4="",0,IFERROR(1/INDEX('"INCC-FGV"'!$B$2:$B$800,MATCH(JC$4,'"INCC-FGV"'!$A$2:$A$800,0)),0))</f>
        <v/>
      </c>
      <c r="JD1" s="126">
        <f>IF(JD$4="",0,IFERROR(1/INDEX('"INCC-FGV"'!$B$2:$B$800,MATCH(JD$4,'"INCC-FGV"'!$A$2:$A$800,0)),0))</f>
        <v/>
      </c>
      <c r="JE1" s="126">
        <f>IF(JE$4="",0,IFERROR(1/INDEX('"INCC-FGV"'!$B$2:$B$800,MATCH(JE$4,'"INCC-FGV"'!$A$2:$A$800,0)),0))</f>
        <v/>
      </c>
      <c r="JF1" s="126">
        <f>IF(JF$4="",0,IFERROR(1/INDEX('"INCC-FGV"'!$B$2:$B$800,MATCH(JF$4,'"INCC-FGV"'!$A$2:$A$800,0)),0))</f>
        <v/>
      </c>
      <c r="JG1" s="126">
        <f>IF(JG$4="",0,IFERROR(1/INDEX('"INCC-FGV"'!$B$2:$B$800,MATCH(JG$4,'"INCC-FGV"'!$A$2:$A$800,0)),0))</f>
        <v/>
      </c>
      <c r="JH1" s="126">
        <f>IF(JH$4="",0,IFERROR(1/INDEX('"INCC-FGV"'!$B$2:$B$800,MATCH(JH$4,'"INCC-FGV"'!$A$2:$A$800,0)),0))</f>
        <v/>
      </c>
      <c r="JI1" s="126">
        <f>IF(JI$4="",0,IFERROR(1/INDEX('"INCC-FGV"'!$B$2:$B$800,MATCH(JI$4,'"INCC-FGV"'!$A$2:$A$800,0)),0))</f>
        <v/>
      </c>
      <c r="JJ1" s="126">
        <f>IF(JJ$4="",0,IFERROR(1/INDEX('"INCC-FGV"'!$B$2:$B$800,MATCH(JJ$4,'"INCC-FGV"'!$A$2:$A$800,0)),0))</f>
        <v/>
      </c>
      <c r="JK1" s="126">
        <f>IF(JK$4="",0,IFERROR(1/INDEX('"INCC-FGV"'!$B$2:$B$800,MATCH(JK$4,'"INCC-FGV"'!$A$2:$A$800,0)),0))</f>
        <v/>
      </c>
      <c r="JL1" s="126">
        <f>IF(JL$4="",0,IFERROR(1/INDEX('"INCC-FGV"'!$B$2:$B$800,MATCH(JL$4,'"INCC-FGV"'!$A$2:$A$800,0)),0))</f>
        <v/>
      </c>
      <c r="JM1" s="126">
        <f>IF(JM$4="",0,IFERROR(1/INDEX('"INCC-FGV"'!$B$2:$B$800,MATCH(JM$4,'"INCC-FGV"'!$A$2:$A$800,0)),0))</f>
        <v/>
      </c>
      <c r="JN1" s="126">
        <f>IF(JN$4="",0,IFERROR(1/INDEX('"INCC-FGV"'!$B$2:$B$800,MATCH(JN$4,'"INCC-FGV"'!$A$2:$A$800,0)),0))</f>
        <v/>
      </c>
      <c r="JO1" s="126">
        <f>IF(JO$4="",0,IFERROR(1/INDEX('"INCC-FGV"'!$B$2:$B$800,MATCH(JO$4,'"INCC-FGV"'!$A$2:$A$800,0)),0))</f>
        <v/>
      </c>
      <c r="JP1" s="126">
        <f>IF(JP$4="",0,IFERROR(1/INDEX('"INCC-FGV"'!$B$2:$B$800,MATCH(JP$4,'"INCC-FGV"'!$A$2:$A$800,0)),0))</f>
        <v/>
      </c>
      <c r="JQ1" s="126">
        <f>IF(JQ$4="",0,IFERROR(1/INDEX('"INCC-FGV"'!$B$2:$B$800,MATCH(JQ$4,'"INCC-FGV"'!$A$2:$A$800,0)),0))</f>
        <v/>
      </c>
      <c r="JR1" s="126">
        <f>IF(JR$4="",0,IFERROR(1/INDEX('"INCC-FGV"'!$B$2:$B$800,MATCH(JR$4,'"INCC-FGV"'!$A$2:$A$800,0)),0))</f>
        <v/>
      </c>
      <c r="JS1" s="126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8" t="inlineStr">
        <is>
          <t>CÁLCULO AUXILIAR — soma por coluna da aba DADOS BRUTOS (não editar)</t>
        </is>
      </c>
    </row>
    <row r="3">
      <c r="D3" s="118" t="inlineStr">
        <is>
          <t>Acu até →</t>
        </is>
      </c>
      <c r="CB3" s="118">
        <f>"B"</f>
        <v/>
      </c>
      <c r="CC3" s="118">
        <f>"C"</f>
        <v/>
      </c>
      <c r="CD3" s="118">
        <f>"D"</f>
        <v/>
      </c>
      <c r="CE3" s="118">
        <f>"E"</f>
        <v/>
      </c>
      <c r="CF3" s="118">
        <f>"F"</f>
        <v/>
      </c>
      <c r="CG3" s="118">
        <f>"G"</f>
        <v/>
      </c>
      <c r="CH3" s="118">
        <f>"H"</f>
        <v/>
      </c>
      <c r="CI3" s="118">
        <f>"I"</f>
        <v/>
      </c>
      <c r="CJ3" s="118">
        <f>"J"</f>
        <v/>
      </c>
      <c r="CK3" s="118">
        <f>"K"</f>
        <v/>
      </c>
      <c r="CL3" s="118">
        <f>"L"</f>
        <v/>
      </c>
      <c r="CM3" s="118">
        <f>"M"</f>
        <v/>
      </c>
      <c r="CN3" s="118">
        <f>"N"</f>
        <v/>
      </c>
      <c r="CO3" s="118">
        <f>"O"</f>
        <v/>
      </c>
      <c r="CP3" s="118">
        <f>"P"</f>
        <v/>
      </c>
      <c r="CQ3" s="118">
        <f>"Q"</f>
        <v/>
      </c>
      <c r="CR3" s="118">
        <f>"R"</f>
        <v/>
      </c>
      <c r="CS3" s="118">
        <f>"S"</f>
        <v/>
      </c>
      <c r="CT3" s="118">
        <f>"T"</f>
        <v/>
      </c>
      <c r="CU3" s="118">
        <f>"U"</f>
        <v/>
      </c>
      <c r="CV3" s="118">
        <f>"V"</f>
        <v/>
      </c>
      <c r="CW3" s="118">
        <f>"W"</f>
        <v/>
      </c>
      <c r="CX3" s="118">
        <f>"X"</f>
        <v/>
      </c>
      <c r="CY3" s="118">
        <f>"Y"</f>
        <v/>
      </c>
      <c r="CZ3" s="118">
        <f>"Z"</f>
        <v/>
      </c>
      <c r="DA3" s="118">
        <f>"AA"</f>
        <v/>
      </c>
      <c r="DB3" s="118">
        <f>"AB"</f>
        <v/>
      </c>
      <c r="DC3" s="118">
        <f>"AC"</f>
        <v/>
      </c>
      <c r="DD3" s="118">
        <f>"AD"</f>
        <v/>
      </c>
      <c r="DE3" s="118">
        <f>"AE"</f>
        <v/>
      </c>
      <c r="DF3" s="118">
        <f>"AF"</f>
        <v/>
      </c>
      <c r="DG3" s="118">
        <f>"AG"</f>
        <v/>
      </c>
      <c r="DH3" s="118">
        <f>"AH"</f>
        <v/>
      </c>
      <c r="DI3" s="118">
        <f>"AI"</f>
        <v/>
      </c>
      <c r="DJ3" s="118">
        <f>"AJ"</f>
        <v/>
      </c>
      <c r="DK3" s="118">
        <f>"AK"</f>
        <v/>
      </c>
      <c r="DL3" s="118">
        <f>"AL"</f>
        <v/>
      </c>
      <c r="DM3" s="118">
        <f>"AM"</f>
        <v/>
      </c>
      <c r="DN3" s="118">
        <f>"AN"</f>
        <v/>
      </c>
      <c r="DO3" s="118">
        <f>"AO"</f>
        <v/>
      </c>
      <c r="DP3" s="118">
        <f>"AP"</f>
        <v/>
      </c>
      <c r="DQ3" s="118">
        <f>"AQ"</f>
        <v/>
      </c>
      <c r="DR3" s="118">
        <f>"AR"</f>
        <v/>
      </c>
      <c r="DS3" s="118">
        <f>"AS"</f>
        <v/>
      </c>
      <c r="DT3" s="118">
        <f>"AT"</f>
        <v/>
      </c>
      <c r="DU3" s="118">
        <f>"AU"</f>
        <v/>
      </c>
      <c r="DV3" s="118">
        <f>"AV"</f>
        <v/>
      </c>
      <c r="DW3" s="118">
        <f>"AW"</f>
        <v/>
      </c>
      <c r="DX3" s="118">
        <f>"AX"</f>
        <v/>
      </c>
      <c r="DY3" s="118">
        <f>"AY"</f>
        <v/>
      </c>
      <c r="DZ3" s="118">
        <f>"AZ"</f>
        <v/>
      </c>
      <c r="EA3" s="118">
        <f>"BA"</f>
        <v/>
      </c>
      <c r="EB3" s="118">
        <f>"BB"</f>
        <v/>
      </c>
      <c r="EC3" s="118">
        <f>"BC"</f>
        <v/>
      </c>
      <c r="ED3" s="118">
        <f>"BD"</f>
        <v/>
      </c>
      <c r="EE3" s="118">
        <f>"BE"</f>
        <v/>
      </c>
      <c r="EF3" s="118">
        <f>"BF"</f>
        <v/>
      </c>
      <c r="EG3" s="118">
        <f>"BG"</f>
        <v/>
      </c>
      <c r="EH3" s="118">
        <f>"BH"</f>
        <v/>
      </c>
      <c r="EI3" s="118">
        <f>"BI"</f>
        <v/>
      </c>
      <c r="EJ3" s="118">
        <f>"BJ"</f>
        <v/>
      </c>
      <c r="EK3" s="118">
        <f>"BK"</f>
        <v/>
      </c>
      <c r="EL3" s="118">
        <f>"BL"</f>
        <v/>
      </c>
      <c r="EM3" s="118">
        <f>"BM"</f>
        <v/>
      </c>
      <c r="EN3" s="118">
        <f>"BN"</f>
        <v/>
      </c>
      <c r="EO3" s="118">
        <f>"BO"</f>
        <v/>
      </c>
      <c r="EP3" s="118">
        <f>"BP"</f>
        <v/>
      </c>
      <c r="EQ3" s="118">
        <f>"BQ"</f>
        <v/>
      </c>
      <c r="ER3" s="118">
        <f>"BR"</f>
        <v/>
      </c>
      <c r="ES3" s="118">
        <f>"BS"</f>
        <v/>
      </c>
      <c r="ET3" s="118">
        <f>"BT"</f>
        <v/>
      </c>
      <c r="EU3" s="118">
        <f>"BU"</f>
        <v/>
      </c>
      <c r="EV3" s="118">
        <f>"BV"</f>
        <v/>
      </c>
      <c r="EW3" s="118">
        <f>"BW"</f>
        <v/>
      </c>
      <c r="EX3" s="118">
        <f>"BX"</f>
        <v/>
      </c>
      <c r="EY3" s="118">
        <f>"BY"</f>
        <v/>
      </c>
      <c r="EZ3" s="118">
        <f>"BZ"</f>
        <v/>
      </c>
      <c r="FA3" s="118">
        <f>"CA"</f>
        <v/>
      </c>
      <c r="FB3" s="118">
        <f>"CB"</f>
        <v/>
      </c>
      <c r="FC3" s="118">
        <f>"CC"</f>
        <v/>
      </c>
      <c r="FD3" s="118">
        <f>"CD"</f>
        <v/>
      </c>
      <c r="FE3" s="118">
        <f>"CE"</f>
        <v/>
      </c>
      <c r="FF3" s="118">
        <f>"CF"</f>
        <v/>
      </c>
      <c r="FG3" s="118">
        <f>"CG"</f>
        <v/>
      </c>
      <c r="FH3" s="118">
        <f>"CH"</f>
        <v/>
      </c>
      <c r="FI3" s="118">
        <f>"CI"</f>
        <v/>
      </c>
      <c r="FJ3" s="118">
        <f>"CJ"</f>
        <v/>
      </c>
      <c r="FK3" s="118">
        <f>"CK"</f>
        <v/>
      </c>
      <c r="FL3" s="118">
        <f>"CL"</f>
        <v/>
      </c>
      <c r="FM3" s="118">
        <f>"CM"</f>
        <v/>
      </c>
      <c r="FN3" s="118">
        <f>"CN"</f>
        <v/>
      </c>
      <c r="FO3" s="118">
        <f>"CO"</f>
        <v/>
      </c>
      <c r="FP3" s="118">
        <f>"CP"</f>
        <v/>
      </c>
      <c r="FQ3" s="118">
        <f>"CQ"</f>
        <v/>
      </c>
      <c r="FR3" s="118">
        <f>"CR"</f>
        <v/>
      </c>
      <c r="FS3" s="118">
        <f>"CS"</f>
        <v/>
      </c>
      <c r="FT3" s="118">
        <f>"CT"</f>
        <v/>
      </c>
      <c r="FU3" s="118">
        <f>"CU"</f>
        <v/>
      </c>
      <c r="FV3" s="118">
        <f>"CV"</f>
        <v/>
      </c>
      <c r="FW3" s="118">
        <f>"CW"</f>
        <v/>
      </c>
      <c r="FX3" s="118">
        <f>"CX"</f>
        <v/>
      </c>
      <c r="FY3" s="118">
        <f>"CY"</f>
        <v/>
      </c>
      <c r="FZ3" s="118">
        <f>"CZ"</f>
        <v/>
      </c>
      <c r="GA3" s="118">
        <f>"DA"</f>
        <v/>
      </c>
      <c r="GB3" s="118">
        <f>"DB"</f>
        <v/>
      </c>
      <c r="GC3" s="118">
        <f>"DC"</f>
        <v/>
      </c>
      <c r="GD3" s="118">
        <f>"DD"</f>
        <v/>
      </c>
      <c r="GE3" s="118">
        <f>"DE"</f>
        <v/>
      </c>
      <c r="GF3" s="118">
        <f>"DF"</f>
        <v/>
      </c>
      <c r="GG3" s="118">
        <f>"DG"</f>
        <v/>
      </c>
      <c r="GH3" s="118">
        <f>"DH"</f>
        <v/>
      </c>
      <c r="GI3" s="118">
        <f>"DI"</f>
        <v/>
      </c>
      <c r="GJ3" s="118">
        <f>"DJ"</f>
        <v/>
      </c>
      <c r="GK3" s="118">
        <f>"DK"</f>
        <v/>
      </c>
      <c r="GL3" s="118">
        <f>"DL"</f>
        <v/>
      </c>
      <c r="GM3" s="118">
        <f>"DM"</f>
        <v/>
      </c>
      <c r="GN3" s="118">
        <f>"DN"</f>
        <v/>
      </c>
      <c r="GO3" s="118">
        <f>"DO"</f>
        <v/>
      </c>
      <c r="GP3" s="118">
        <f>"DP"</f>
        <v/>
      </c>
      <c r="GQ3" s="118">
        <f>"DQ"</f>
        <v/>
      </c>
      <c r="GR3" s="118">
        <f>"DR"</f>
        <v/>
      </c>
      <c r="GS3" s="118">
        <f>"DS"</f>
        <v/>
      </c>
      <c r="GT3" s="118">
        <f>"DT"</f>
        <v/>
      </c>
      <c r="GU3" s="118">
        <f>"DU"</f>
        <v/>
      </c>
      <c r="GV3" s="118">
        <f>"DV"</f>
        <v/>
      </c>
      <c r="GW3" s="118">
        <f>"DW"</f>
        <v/>
      </c>
      <c r="GX3" s="118">
        <f>"DX"</f>
        <v/>
      </c>
      <c r="GY3" s="118">
        <f>"DY"</f>
        <v/>
      </c>
      <c r="GZ3" s="118">
        <f>"DZ"</f>
        <v/>
      </c>
      <c r="HA3" s="118">
        <f>"EA"</f>
        <v/>
      </c>
      <c r="HB3" s="118">
        <f>"EB"</f>
        <v/>
      </c>
      <c r="HC3" s="118">
        <f>"EC"</f>
        <v/>
      </c>
      <c r="HD3" s="118">
        <f>"ED"</f>
        <v/>
      </c>
      <c r="HE3" s="118">
        <f>"EE"</f>
        <v/>
      </c>
      <c r="HF3" s="118">
        <f>"EF"</f>
        <v/>
      </c>
      <c r="HG3" s="118">
        <f>"EG"</f>
        <v/>
      </c>
      <c r="HH3" s="118">
        <f>"EH"</f>
        <v/>
      </c>
      <c r="HI3" s="118">
        <f>"EI"</f>
        <v/>
      </c>
      <c r="HJ3" s="118">
        <f>"EJ"</f>
        <v/>
      </c>
      <c r="HK3" s="118">
        <f>"EK"</f>
        <v/>
      </c>
      <c r="HL3" s="118">
        <f>"EL"</f>
        <v/>
      </c>
      <c r="HM3" s="118">
        <f>"EM"</f>
        <v/>
      </c>
      <c r="HN3" s="118">
        <f>"EN"</f>
        <v/>
      </c>
      <c r="HO3" s="118">
        <f>"EO"</f>
        <v/>
      </c>
      <c r="HP3" s="118">
        <f>"EP"</f>
        <v/>
      </c>
      <c r="HQ3" s="118">
        <f>"EQ"</f>
        <v/>
      </c>
      <c r="HR3" s="118">
        <f>"ER"</f>
        <v/>
      </c>
      <c r="HS3" s="118">
        <f>"ES"</f>
        <v/>
      </c>
      <c r="HT3" s="118">
        <f>"ET"</f>
        <v/>
      </c>
      <c r="HU3" s="118">
        <f>"EU"</f>
        <v/>
      </c>
      <c r="HV3" s="118">
        <f>"EV"</f>
        <v/>
      </c>
      <c r="HW3" s="118">
        <f>"EW"</f>
        <v/>
      </c>
      <c r="HX3" s="118">
        <f>"EX"</f>
        <v/>
      </c>
      <c r="HY3" s="118">
        <f>"EY"</f>
        <v/>
      </c>
      <c r="HZ3" s="118">
        <f>"EZ"</f>
        <v/>
      </c>
      <c r="IA3" s="118">
        <f>"FA"</f>
        <v/>
      </c>
      <c r="IB3" s="118">
        <f>"FB"</f>
        <v/>
      </c>
      <c r="IC3" s="118">
        <f>"FC"</f>
        <v/>
      </c>
      <c r="ID3" s="118">
        <f>"FD"</f>
        <v/>
      </c>
      <c r="IE3" s="118">
        <f>"FE"</f>
        <v/>
      </c>
      <c r="IF3" s="118">
        <f>"FF"</f>
        <v/>
      </c>
      <c r="IG3" s="118">
        <f>"FG"</f>
        <v/>
      </c>
      <c r="IH3" s="118">
        <f>"FH"</f>
        <v/>
      </c>
      <c r="II3" s="118">
        <f>"FI"</f>
        <v/>
      </c>
      <c r="IJ3" s="118">
        <f>"FJ"</f>
        <v/>
      </c>
      <c r="IK3" s="118">
        <f>"FK"</f>
        <v/>
      </c>
      <c r="IL3" s="118">
        <f>"FL"</f>
        <v/>
      </c>
      <c r="IM3" s="118">
        <f>"FM"</f>
        <v/>
      </c>
      <c r="IN3" s="118">
        <f>"FN"</f>
        <v/>
      </c>
      <c r="IO3" s="118">
        <f>"FO"</f>
        <v/>
      </c>
      <c r="IP3" s="118">
        <f>"FP"</f>
        <v/>
      </c>
      <c r="IQ3" s="118">
        <f>"FQ"</f>
        <v/>
      </c>
      <c r="IR3" s="118">
        <f>"FR"</f>
        <v/>
      </c>
      <c r="IS3" s="118">
        <f>"FS"</f>
        <v/>
      </c>
      <c r="IT3" s="118">
        <f>"FT"</f>
        <v/>
      </c>
      <c r="IU3" s="118">
        <f>"FU"</f>
        <v/>
      </c>
      <c r="IV3" s="118">
        <f>"FV"</f>
        <v/>
      </c>
      <c r="IW3" s="118">
        <f>"FW"</f>
        <v/>
      </c>
      <c r="IX3" s="118">
        <f>"FX"</f>
        <v/>
      </c>
      <c r="IY3" s="118">
        <f>"FY"</f>
        <v/>
      </c>
      <c r="IZ3" s="118">
        <f>"FZ"</f>
        <v/>
      </c>
      <c r="JA3" s="118">
        <f>"GA"</f>
        <v/>
      </c>
      <c r="JB3" s="118">
        <f>"GB"</f>
        <v/>
      </c>
      <c r="JC3" s="118">
        <f>"GC"</f>
        <v/>
      </c>
      <c r="JD3" s="118">
        <f>"GD"</f>
        <v/>
      </c>
      <c r="JE3" s="118">
        <f>"GE"</f>
        <v/>
      </c>
      <c r="JF3" s="118">
        <f>"GF"</f>
        <v/>
      </c>
      <c r="JG3" s="118">
        <f>"GG"</f>
        <v/>
      </c>
      <c r="JH3" s="118">
        <f>"GH"</f>
        <v/>
      </c>
      <c r="JI3" s="118">
        <f>"GI"</f>
        <v/>
      </c>
      <c r="JJ3" s="118">
        <f>"GJ"</f>
        <v/>
      </c>
      <c r="JK3" s="118">
        <f>"GK"</f>
        <v/>
      </c>
      <c r="JL3" s="118">
        <f>"GL"</f>
        <v/>
      </c>
      <c r="JM3" s="118">
        <f>"GM"</f>
        <v/>
      </c>
      <c r="JN3" s="118">
        <f>"GN"</f>
        <v/>
      </c>
      <c r="JO3" s="118">
        <f>"GO"</f>
        <v/>
      </c>
      <c r="JP3" s="118">
        <f>"GP"</f>
        <v/>
      </c>
      <c r="JQ3" s="118">
        <f>"GQ"</f>
        <v/>
      </c>
      <c r="JR3" s="118">
        <f>"GR"</f>
        <v/>
      </c>
      <c r="JS3" s="118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4">
        <f>'MODELO PARA BI'!H1</f>
        <v/>
      </c>
      <c r="E4" s="124">
        <f>'MODELO PARA BI'!I1</f>
        <v/>
      </c>
      <c r="F4" s="124">
        <f>'MODELO PARA BI'!J1</f>
        <v/>
      </c>
      <c r="G4" s="124">
        <f>'MODELO PARA BI'!K1</f>
        <v/>
      </c>
      <c r="H4" s="124">
        <f>'MODELO PARA BI'!L1</f>
        <v/>
      </c>
      <c r="I4" s="124">
        <f>'MODELO PARA BI'!M1</f>
        <v/>
      </c>
      <c r="J4" s="124">
        <f>'MODELO PARA BI'!N1</f>
        <v/>
      </c>
      <c r="K4" s="124">
        <f>'MODELO PARA BI'!O1</f>
        <v/>
      </c>
      <c r="L4" s="124">
        <f>'MODELO PARA BI'!P1</f>
        <v/>
      </c>
      <c r="M4" s="124">
        <f>'MODELO PARA BI'!Q1</f>
        <v/>
      </c>
      <c r="N4" s="124">
        <f>'MODELO PARA BI'!R1</f>
        <v/>
      </c>
      <c r="O4" s="124">
        <f>'MODELO PARA BI'!S1</f>
        <v/>
      </c>
      <c r="P4" s="124">
        <f>'MODELO PARA BI'!T1</f>
        <v/>
      </c>
      <c r="Q4" s="124">
        <f>'MODELO PARA BI'!U1</f>
        <v/>
      </c>
      <c r="R4" s="124">
        <f>'MODELO PARA BI'!V1</f>
        <v/>
      </c>
      <c r="S4" s="124">
        <f>'MODELO PARA BI'!W1</f>
        <v/>
      </c>
      <c r="T4" s="124">
        <f>'MODELO PARA BI'!X1</f>
        <v/>
      </c>
      <c r="U4" s="124">
        <f>'MODELO PARA BI'!Y1</f>
        <v/>
      </c>
      <c r="V4" s="124">
        <f>'MODELO PARA BI'!Z1</f>
        <v/>
      </c>
      <c r="W4" s="124">
        <f>'MODELO PARA BI'!AA1</f>
        <v/>
      </c>
      <c r="X4" s="124">
        <f>'MODELO PARA BI'!AB1</f>
        <v/>
      </c>
      <c r="Y4" s="124">
        <f>'MODELO PARA BI'!AC1</f>
        <v/>
      </c>
      <c r="Z4" s="124">
        <f>'MODELO PARA BI'!AD1</f>
        <v/>
      </c>
      <c r="AA4" s="124">
        <f>'MODELO PARA BI'!AE1</f>
        <v/>
      </c>
      <c r="AB4" s="124">
        <f>'MODELO PARA BI'!AF1</f>
        <v/>
      </c>
      <c r="AC4" s="124">
        <f>'MODELO PARA BI'!AG1</f>
        <v/>
      </c>
      <c r="AD4" s="124">
        <f>'MODELO PARA BI'!AH1</f>
        <v/>
      </c>
      <c r="AE4" s="124">
        <f>'MODELO PARA BI'!AI1</f>
        <v/>
      </c>
      <c r="AF4" s="124">
        <f>'MODELO PARA BI'!AJ1</f>
        <v/>
      </c>
      <c r="AG4" s="124">
        <f>'MODELO PARA BI'!AK1</f>
        <v/>
      </c>
      <c r="AH4" s="124">
        <f>'MODELO PARA BI'!AL1</f>
        <v/>
      </c>
      <c r="AI4" s="124">
        <f>'MODELO PARA BI'!AM1</f>
        <v/>
      </c>
      <c r="AJ4" s="124">
        <f>'MODELO PARA BI'!AN1</f>
        <v/>
      </c>
      <c r="AK4" s="124">
        <f>'MODELO PARA BI'!AO1</f>
        <v/>
      </c>
      <c r="AL4" s="124">
        <f>'MODELO PARA BI'!AP1</f>
        <v/>
      </c>
      <c r="AM4" s="124">
        <f>'MODELO PARA BI'!AQ1</f>
        <v/>
      </c>
      <c r="AN4" s="124">
        <f>'MODELO PARA BI'!AR1</f>
        <v/>
      </c>
      <c r="AO4" s="124">
        <f>'MODELO PARA BI'!AS1</f>
        <v/>
      </c>
      <c r="AP4" s="124">
        <f>'MODELO PARA BI'!AT1</f>
        <v/>
      </c>
      <c r="AQ4" s="124">
        <f>'MODELO PARA BI'!AU1</f>
        <v/>
      </c>
      <c r="AR4" s="124">
        <f>'MODELO PARA BI'!AV1</f>
        <v/>
      </c>
      <c r="AS4" s="124">
        <f>'MODELO PARA BI'!AW1</f>
        <v/>
      </c>
      <c r="AT4" s="124">
        <f>'MODELO PARA BI'!AX1</f>
        <v/>
      </c>
      <c r="AU4" s="124">
        <f>'MODELO PARA BI'!AY1</f>
        <v/>
      </c>
      <c r="AV4" s="124">
        <f>'MODELO PARA BI'!AZ1</f>
        <v/>
      </c>
      <c r="AW4" s="124">
        <f>'MODELO PARA BI'!BA1</f>
        <v/>
      </c>
      <c r="AX4" s="124">
        <f>'MODELO PARA BI'!BB1</f>
        <v/>
      </c>
      <c r="AY4" s="124">
        <f>'MODELO PARA BI'!BC1</f>
        <v/>
      </c>
      <c r="AZ4" s="124">
        <f>'MODELO PARA BI'!BD1</f>
        <v/>
      </c>
      <c r="BA4" s="124">
        <f>'MODELO PARA BI'!BE1</f>
        <v/>
      </c>
      <c r="BB4" s="124">
        <f>'MODELO PARA BI'!BF1</f>
        <v/>
      </c>
      <c r="BC4" s="124">
        <f>'MODELO PARA BI'!BG1</f>
        <v/>
      </c>
      <c r="BD4" s="124">
        <f>'MODELO PARA BI'!BH1</f>
        <v/>
      </c>
      <c r="BE4" s="124">
        <f>'MODELO PARA BI'!BI1</f>
        <v/>
      </c>
      <c r="BF4" s="124">
        <f>'MODELO PARA BI'!BJ1</f>
        <v/>
      </c>
      <c r="BG4" s="124">
        <f>'MODELO PARA BI'!BK1</f>
        <v/>
      </c>
      <c r="BH4" s="124">
        <f>'MODELO PARA BI'!BL1</f>
        <v/>
      </c>
      <c r="BI4" s="124">
        <f>'MODELO PARA BI'!BM1</f>
        <v/>
      </c>
      <c r="BJ4" s="124">
        <f>'MODELO PARA BI'!BN1</f>
        <v/>
      </c>
      <c r="BK4" s="124">
        <f>'MODELO PARA BI'!BO1</f>
        <v/>
      </c>
      <c r="BL4" s="124">
        <f>'MODELO PARA BI'!BP1</f>
        <v/>
      </c>
      <c r="BM4" s="124">
        <f>'MODELO PARA BI'!BQ1</f>
        <v/>
      </c>
      <c r="BN4" s="124">
        <f>'MODELO PARA BI'!BR1</f>
        <v/>
      </c>
      <c r="BO4" s="124">
        <f>'MODELO PARA BI'!BS1</f>
        <v/>
      </c>
      <c r="BP4" s="124">
        <f>'MODELO PARA BI'!BT1</f>
        <v/>
      </c>
      <c r="BQ4" s="124">
        <f>'MODELO PARA BI'!BU1</f>
        <v/>
      </c>
      <c r="BR4" s="124">
        <f>'MODELO PARA BI'!BV1</f>
        <v/>
      </c>
      <c r="BS4" s="124">
        <f>'MODELO PARA BI'!BW1</f>
        <v/>
      </c>
      <c r="BT4" s="124">
        <f>'MODELO PARA BI'!BX1</f>
        <v/>
      </c>
      <c r="BU4" s="124">
        <f>'MODELO PARA BI'!BY1</f>
        <v/>
      </c>
      <c r="BV4" s="124">
        <f>'MODELO PARA BI'!BZ1</f>
        <v/>
      </c>
      <c r="BW4" s="124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4">
        <f>IF(ISNUMBER('DADOS BRUTOS'!B$2),DATE(YEAR('DADOS BRUTOS'!B$2),MONTH('DADOS BRUTOS'!B$2),1),"")</f>
        <v/>
      </c>
      <c r="CC4" s="114">
        <f>IF(ISNUMBER('DADOS BRUTOS'!C$2),DATE(YEAR('DADOS BRUTOS'!C$2),MONTH('DADOS BRUTOS'!C$2),1),"")</f>
        <v/>
      </c>
      <c r="CD4" s="114">
        <f>IF(ISNUMBER('DADOS BRUTOS'!D$2),DATE(YEAR('DADOS BRUTOS'!D$2),MONTH('DADOS BRUTOS'!D$2),1),"")</f>
        <v/>
      </c>
      <c r="CE4" s="114">
        <f>IF(ISNUMBER('DADOS BRUTOS'!E$2),DATE(YEAR('DADOS BRUTOS'!E$2),MONTH('DADOS BRUTOS'!E$2),1),"")</f>
        <v/>
      </c>
      <c r="CF4" s="114">
        <f>IF(ISNUMBER('DADOS BRUTOS'!F$2),DATE(YEAR('DADOS BRUTOS'!F$2),MONTH('DADOS BRUTOS'!F$2),1),"")</f>
        <v/>
      </c>
      <c r="CG4" s="114">
        <f>IF(ISNUMBER('DADOS BRUTOS'!G$2),DATE(YEAR('DADOS BRUTOS'!G$2),MONTH('DADOS BRUTOS'!G$2),1),"")</f>
        <v/>
      </c>
      <c r="CH4" s="114">
        <f>IF(ISNUMBER('DADOS BRUTOS'!H$2),DATE(YEAR('DADOS BRUTOS'!H$2),MONTH('DADOS BRUTOS'!H$2),1),"")</f>
        <v/>
      </c>
      <c r="CI4" s="114">
        <f>IF(ISNUMBER('DADOS BRUTOS'!I$2),DATE(YEAR('DADOS BRUTOS'!I$2),MONTH('DADOS BRUTOS'!I$2),1),"")</f>
        <v/>
      </c>
      <c r="CJ4" s="114">
        <f>IF(ISNUMBER('DADOS BRUTOS'!J$2),DATE(YEAR('DADOS BRUTOS'!J$2),MONTH('DADOS BRUTOS'!J$2),1),"")</f>
        <v/>
      </c>
      <c r="CK4" s="114">
        <f>IF(ISNUMBER('DADOS BRUTOS'!K$2),DATE(YEAR('DADOS BRUTOS'!K$2),MONTH('DADOS BRUTOS'!K$2),1),"")</f>
        <v/>
      </c>
      <c r="CL4" s="114">
        <f>IF(ISNUMBER('DADOS BRUTOS'!L$2),DATE(YEAR('DADOS BRUTOS'!L$2),MONTH('DADOS BRUTOS'!L$2),1),"")</f>
        <v/>
      </c>
      <c r="CM4" s="114">
        <f>IF(ISNUMBER('DADOS BRUTOS'!M$2),DATE(YEAR('DADOS BRUTOS'!M$2),MONTH('DADOS BRUTOS'!M$2),1),"")</f>
        <v/>
      </c>
      <c r="CN4" s="114">
        <f>IF(ISNUMBER('DADOS BRUTOS'!N$2),DATE(YEAR('DADOS BRUTOS'!N$2),MONTH('DADOS BRUTOS'!N$2),1),"")</f>
        <v/>
      </c>
      <c r="CO4" s="114">
        <f>IF(ISNUMBER('DADOS BRUTOS'!O$2),DATE(YEAR('DADOS BRUTOS'!O$2),MONTH('DADOS BRUTOS'!O$2),1),"")</f>
        <v/>
      </c>
      <c r="CP4" s="114">
        <f>IF(ISNUMBER('DADOS BRUTOS'!P$2),DATE(YEAR('DADOS BRUTOS'!P$2),MONTH('DADOS BRUTOS'!P$2),1),"")</f>
        <v/>
      </c>
      <c r="CQ4" s="114">
        <f>IF(ISNUMBER('DADOS BRUTOS'!Q$2),DATE(YEAR('DADOS BRUTOS'!Q$2),MONTH('DADOS BRUTOS'!Q$2),1),"")</f>
        <v/>
      </c>
      <c r="CR4" s="114">
        <f>IF(ISNUMBER('DADOS BRUTOS'!R$2),DATE(YEAR('DADOS BRUTOS'!R$2),MONTH('DADOS BRUTOS'!R$2),1),"")</f>
        <v/>
      </c>
      <c r="CS4" s="114">
        <f>IF(ISNUMBER('DADOS BRUTOS'!S$2),DATE(YEAR('DADOS BRUTOS'!S$2),MONTH('DADOS BRUTOS'!S$2),1),"")</f>
        <v/>
      </c>
      <c r="CT4" s="114">
        <f>IF(ISNUMBER('DADOS BRUTOS'!T$2),DATE(YEAR('DADOS BRUTOS'!T$2),MONTH('DADOS BRUTOS'!T$2),1),"")</f>
        <v/>
      </c>
      <c r="CU4" s="114">
        <f>IF(ISNUMBER('DADOS BRUTOS'!U$2),DATE(YEAR('DADOS BRUTOS'!U$2),MONTH('DADOS BRUTOS'!U$2),1),"")</f>
        <v/>
      </c>
      <c r="CV4" s="114">
        <f>IF(ISNUMBER('DADOS BRUTOS'!V$2),DATE(YEAR('DADOS BRUTOS'!V$2),MONTH('DADOS BRUTOS'!V$2),1),"")</f>
        <v/>
      </c>
      <c r="CW4" s="114">
        <f>IF(ISNUMBER('DADOS BRUTOS'!W$2),DATE(YEAR('DADOS BRUTOS'!W$2),MONTH('DADOS BRUTOS'!W$2),1),"")</f>
        <v/>
      </c>
      <c r="CX4" s="114">
        <f>IF(ISNUMBER('DADOS BRUTOS'!X$2),DATE(YEAR('DADOS BRUTOS'!X$2),MONTH('DADOS BRUTOS'!X$2),1),"")</f>
        <v/>
      </c>
      <c r="CY4" s="114">
        <f>IF(ISNUMBER('DADOS BRUTOS'!Y$2),DATE(YEAR('DADOS BRUTOS'!Y$2),MONTH('DADOS BRUTOS'!Y$2),1),"")</f>
        <v/>
      </c>
      <c r="CZ4" s="114">
        <f>IF(ISNUMBER('DADOS BRUTOS'!Z$2),DATE(YEAR('DADOS BRUTOS'!Z$2),MONTH('DADOS BRUTOS'!Z$2),1),"")</f>
        <v/>
      </c>
      <c r="DA4" s="114">
        <f>IF(ISNUMBER('DADOS BRUTOS'!AA$2),DATE(YEAR('DADOS BRUTOS'!AA$2),MONTH('DADOS BRUTOS'!AA$2),1),"")</f>
        <v/>
      </c>
      <c r="DB4" s="114">
        <f>IF(ISNUMBER('DADOS BRUTOS'!AB$2),DATE(YEAR('DADOS BRUTOS'!AB$2),MONTH('DADOS BRUTOS'!AB$2),1),"")</f>
        <v/>
      </c>
      <c r="DC4" s="114">
        <f>IF(ISNUMBER('DADOS BRUTOS'!AC$2),DATE(YEAR('DADOS BRUTOS'!AC$2),MONTH('DADOS BRUTOS'!AC$2),1),"")</f>
        <v/>
      </c>
      <c r="DD4" s="114">
        <f>IF(ISNUMBER('DADOS BRUTOS'!AD$2),DATE(YEAR('DADOS BRUTOS'!AD$2),MONTH('DADOS BRUTOS'!AD$2),1),"")</f>
        <v/>
      </c>
      <c r="DE4" s="114">
        <f>IF(ISNUMBER('DADOS BRUTOS'!AE$2),DATE(YEAR('DADOS BRUTOS'!AE$2),MONTH('DADOS BRUTOS'!AE$2),1),"")</f>
        <v/>
      </c>
      <c r="DF4" s="114">
        <f>IF(ISNUMBER('DADOS BRUTOS'!AF$2),DATE(YEAR('DADOS BRUTOS'!AF$2),MONTH('DADOS BRUTOS'!AF$2),1),"")</f>
        <v/>
      </c>
      <c r="DG4" s="114">
        <f>IF(ISNUMBER('DADOS BRUTOS'!AG$2),DATE(YEAR('DADOS BRUTOS'!AG$2),MONTH('DADOS BRUTOS'!AG$2),1),"")</f>
        <v/>
      </c>
      <c r="DH4" s="114">
        <f>IF(ISNUMBER('DADOS BRUTOS'!AH$2),DATE(YEAR('DADOS BRUTOS'!AH$2),MONTH('DADOS BRUTOS'!AH$2),1),"")</f>
        <v/>
      </c>
      <c r="DI4" s="114">
        <f>IF(ISNUMBER('DADOS BRUTOS'!AI$2),DATE(YEAR('DADOS BRUTOS'!AI$2),MONTH('DADOS BRUTOS'!AI$2),1),"")</f>
        <v/>
      </c>
      <c r="DJ4" s="114">
        <f>IF(ISNUMBER('DADOS BRUTOS'!AJ$2),DATE(YEAR('DADOS BRUTOS'!AJ$2),MONTH('DADOS BRUTOS'!AJ$2),1),"")</f>
        <v/>
      </c>
      <c r="DK4" s="114">
        <f>IF(ISNUMBER('DADOS BRUTOS'!AK$2),DATE(YEAR('DADOS BRUTOS'!AK$2),MONTH('DADOS BRUTOS'!AK$2),1),"")</f>
        <v/>
      </c>
      <c r="DL4" s="114">
        <f>IF(ISNUMBER('DADOS BRUTOS'!AL$2),DATE(YEAR('DADOS BRUTOS'!AL$2),MONTH('DADOS BRUTOS'!AL$2),1),"")</f>
        <v/>
      </c>
      <c r="DM4" s="114">
        <f>IF(ISNUMBER('DADOS BRUTOS'!AM$2),DATE(YEAR('DADOS BRUTOS'!AM$2),MONTH('DADOS BRUTOS'!AM$2),1),"")</f>
        <v/>
      </c>
      <c r="DN4" s="114">
        <f>IF(ISNUMBER('DADOS BRUTOS'!AN$2),DATE(YEAR('DADOS BRUTOS'!AN$2),MONTH('DADOS BRUTOS'!AN$2),1),"")</f>
        <v/>
      </c>
      <c r="DO4" s="114">
        <f>IF(ISNUMBER('DADOS BRUTOS'!AO$2),DATE(YEAR('DADOS BRUTOS'!AO$2),MONTH('DADOS BRUTOS'!AO$2),1),"")</f>
        <v/>
      </c>
      <c r="DP4" s="114">
        <f>IF(ISNUMBER('DADOS BRUTOS'!AP$2),DATE(YEAR('DADOS BRUTOS'!AP$2),MONTH('DADOS BRUTOS'!AP$2),1),"")</f>
        <v/>
      </c>
      <c r="DQ4" s="114">
        <f>IF(ISNUMBER('DADOS BRUTOS'!AQ$2),DATE(YEAR('DADOS BRUTOS'!AQ$2),MONTH('DADOS BRUTOS'!AQ$2),1),"")</f>
        <v/>
      </c>
      <c r="DR4" s="114">
        <f>IF(ISNUMBER('DADOS BRUTOS'!AR$2),DATE(YEAR('DADOS BRUTOS'!AR$2),MONTH('DADOS BRUTOS'!AR$2),1),"")</f>
        <v/>
      </c>
      <c r="DS4" s="114">
        <f>IF(ISNUMBER('DADOS BRUTOS'!AS$2),DATE(YEAR('DADOS BRUTOS'!AS$2),MONTH('DADOS BRUTOS'!AS$2),1),"")</f>
        <v/>
      </c>
      <c r="DT4" s="114">
        <f>IF(ISNUMBER('DADOS BRUTOS'!AT$2),DATE(YEAR('DADOS BRUTOS'!AT$2),MONTH('DADOS BRUTOS'!AT$2),1),"")</f>
        <v/>
      </c>
      <c r="DU4" s="114">
        <f>IF(ISNUMBER('DADOS BRUTOS'!AU$2),DATE(YEAR('DADOS BRUTOS'!AU$2),MONTH('DADOS BRUTOS'!AU$2),1),"")</f>
        <v/>
      </c>
      <c r="DV4" s="114">
        <f>IF(ISNUMBER('DADOS BRUTOS'!AV$2),DATE(YEAR('DADOS BRUTOS'!AV$2),MONTH('DADOS BRUTOS'!AV$2),1),"")</f>
        <v/>
      </c>
      <c r="DW4" s="114">
        <f>IF(ISNUMBER('DADOS BRUTOS'!AW$2),DATE(YEAR('DADOS BRUTOS'!AW$2),MONTH('DADOS BRUTOS'!AW$2),1),"")</f>
        <v/>
      </c>
      <c r="DX4" s="114">
        <f>IF(ISNUMBER('DADOS BRUTOS'!AX$2),DATE(YEAR('DADOS BRUTOS'!AX$2),MONTH('DADOS BRUTOS'!AX$2),1),"")</f>
        <v/>
      </c>
      <c r="DY4" s="114">
        <f>IF(ISNUMBER('DADOS BRUTOS'!AY$2),DATE(YEAR('DADOS BRUTOS'!AY$2),MONTH('DADOS BRUTOS'!AY$2),1),"")</f>
        <v/>
      </c>
      <c r="DZ4" s="114">
        <f>IF(ISNUMBER('DADOS BRUTOS'!AZ$2),DATE(YEAR('DADOS BRUTOS'!AZ$2),MONTH('DADOS BRUTOS'!AZ$2),1),"")</f>
        <v/>
      </c>
      <c r="EA4" s="114">
        <f>IF(ISNUMBER('DADOS BRUTOS'!BA$2),DATE(YEAR('DADOS BRUTOS'!BA$2),MONTH('DADOS BRUTOS'!BA$2),1),"")</f>
        <v/>
      </c>
      <c r="EB4" s="114">
        <f>IF(ISNUMBER('DADOS BRUTOS'!BB$2),DATE(YEAR('DADOS BRUTOS'!BB$2),MONTH('DADOS BRUTOS'!BB$2),1),"")</f>
        <v/>
      </c>
      <c r="EC4" s="114">
        <f>IF(ISNUMBER('DADOS BRUTOS'!BC$2),DATE(YEAR('DADOS BRUTOS'!BC$2),MONTH('DADOS BRUTOS'!BC$2),1),"")</f>
        <v/>
      </c>
      <c r="ED4" s="114">
        <f>IF(ISNUMBER('DADOS BRUTOS'!BD$2),DATE(YEAR('DADOS BRUTOS'!BD$2),MONTH('DADOS BRUTOS'!BD$2),1),"")</f>
        <v/>
      </c>
      <c r="EE4" s="114">
        <f>IF(ISNUMBER('DADOS BRUTOS'!BE$2),DATE(YEAR('DADOS BRUTOS'!BE$2),MONTH('DADOS BRUTOS'!BE$2),1),"")</f>
        <v/>
      </c>
      <c r="EF4" s="114">
        <f>IF(ISNUMBER('DADOS BRUTOS'!BF$2),DATE(YEAR('DADOS BRUTOS'!BF$2),MONTH('DADOS BRUTOS'!BF$2),1),"")</f>
        <v/>
      </c>
      <c r="EG4" s="114">
        <f>IF(ISNUMBER('DADOS BRUTOS'!BG$2),DATE(YEAR('DADOS BRUTOS'!BG$2),MONTH('DADOS BRUTOS'!BG$2),1),"")</f>
        <v/>
      </c>
      <c r="EH4" s="114">
        <f>IF(ISNUMBER('DADOS BRUTOS'!BH$2),DATE(YEAR('DADOS BRUTOS'!BH$2),MONTH('DADOS BRUTOS'!BH$2),1),"")</f>
        <v/>
      </c>
      <c r="EI4" s="114">
        <f>IF(ISNUMBER('DADOS BRUTOS'!BI$2),DATE(YEAR('DADOS BRUTOS'!BI$2),MONTH('DADOS BRUTOS'!BI$2),1),"")</f>
        <v/>
      </c>
      <c r="EJ4" s="114">
        <f>IF(ISNUMBER('DADOS BRUTOS'!BJ$2),DATE(YEAR('DADOS BRUTOS'!BJ$2),MONTH('DADOS BRUTOS'!BJ$2),1),"")</f>
        <v/>
      </c>
      <c r="EK4" s="114">
        <f>IF(ISNUMBER('DADOS BRUTOS'!BK$2),DATE(YEAR('DADOS BRUTOS'!BK$2),MONTH('DADOS BRUTOS'!BK$2),1),"")</f>
        <v/>
      </c>
      <c r="EL4" s="114">
        <f>IF(ISNUMBER('DADOS BRUTOS'!BL$2),DATE(YEAR('DADOS BRUTOS'!BL$2),MONTH('DADOS BRUTOS'!BL$2),1),"")</f>
        <v/>
      </c>
      <c r="EM4" s="114">
        <f>IF(ISNUMBER('DADOS BRUTOS'!BM$2),DATE(YEAR('DADOS BRUTOS'!BM$2),MONTH('DADOS BRUTOS'!BM$2),1),"")</f>
        <v/>
      </c>
      <c r="EN4" s="114">
        <f>IF(ISNUMBER('DADOS BRUTOS'!BN$2),DATE(YEAR('DADOS BRUTOS'!BN$2),MONTH('DADOS BRUTOS'!BN$2),1),"")</f>
        <v/>
      </c>
      <c r="EO4" s="114">
        <f>IF(ISNUMBER('DADOS BRUTOS'!BO$2),DATE(YEAR('DADOS BRUTOS'!BO$2),MONTH('DADOS BRUTOS'!BO$2),1),"")</f>
        <v/>
      </c>
      <c r="EP4" s="114">
        <f>IF(ISNUMBER('DADOS BRUTOS'!BP$2),DATE(YEAR('DADOS BRUTOS'!BP$2),MONTH('DADOS BRUTOS'!BP$2),1),"")</f>
        <v/>
      </c>
      <c r="EQ4" s="114">
        <f>IF(ISNUMBER('DADOS BRUTOS'!BQ$2),DATE(YEAR('DADOS BRUTOS'!BQ$2),MONTH('DADOS BRUTOS'!BQ$2),1),"")</f>
        <v/>
      </c>
      <c r="ER4" s="114">
        <f>IF(ISNUMBER('DADOS BRUTOS'!BR$2),DATE(YEAR('DADOS BRUTOS'!BR$2),MONTH('DADOS BRUTOS'!BR$2),1),"")</f>
        <v/>
      </c>
      <c r="ES4" s="114">
        <f>IF(ISNUMBER('DADOS BRUTOS'!BS$2),DATE(YEAR('DADOS BRUTOS'!BS$2),MONTH('DADOS BRUTOS'!BS$2),1),"")</f>
        <v/>
      </c>
      <c r="ET4" s="114">
        <f>IF(ISNUMBER('DADOS BRUTOS'!BT$2),DATE(YEAR('DADOS BRUTOS'!BT$2),MONTH('DADOS BRUTOS'!BT$2),1),"")</f>
        <v/>
      </c>
      <c r="EU4" s="114">
        <f>IF(ISNUMBER('DADOS BRUTOS'!BU$2),DATE(YEAR('DADOS BRUTOS'!BU$2),MONTH('DADOS BRUTOS'!BU$2),1),"")</f>
        <v/>
      </c>
      <c r="EV4" s="114">
        <f>IF(ISNUMBER('DADOS BRUTOS'!BV$2),DATE(YEAR('DADOS BRUTOS'!BV$2),MONTH('DADOS BRUTOS'!BV$2),1),"")</f>
        <v/>
      </c>
      <c r="EW4" s="114">
        <f>IF(ISNUMBER('DADOS BRUTOS'!BW$2),DATE(YEAR('DADOS BRUTOS'!BW$2),MONTH('DADOS BRUTOS'!BW$2),1),"")</f>
        <v/>
      </c>
      <c r="EX4" s="114">
        <f>IF(ISNUMBER('DADOS BRUTOS'!BX$2),DATE(YEAR('DADOS BRUTOS'!BX$2),MONTH('DADOS BRUTOS'!BX$2),1),"")</f>
        <v/>
      </c>
      <c r="EY4" s="114">
        <f>IF(ISNUMBER('DADOS BRUTOS'!BY$2),DATE(YEAR('DADOS BRUTOS'!BY$2),MONTH('DADOS BRUTOS'!BY$2),1),"")</f>
        <v/>
      </c>
      <c r="EZ4" s="114">
        <f>IF(ISNUMBER('DADOS BRUTOS'!BZ$2),DATE(YEAR('DADOS BRUTOS'!BZ$2),MONTH('DADOS BRUTOS'!BZ$2),1),"")</f>
        <v/>
      </c>
      <c r="FA4" s="114">
        <f>IF(ISNUMBER('DADOS BRUTOS'!CA$2),DATE(YEAR('DADOS BRUTOS'!CA$2),MONTH('DADOS BRUTOS'!CA$2),1),"")</f>
        <v/>
      </c>
      <c r="FB4" s="114">
        <f>IF(ISNUMBER('DADOS BRUTOS'!CB$2),DATE(YEAR('DADOS BRUTOS'!CB$2),MONTH('DADOS BRUTOS'!CB$2),1),"")</f>
        <v/>
      </c>
      <c r="FC4" s="114">
        <f>IF(ISNUMBER('DADOS BRUTOS'!CC$2),DATE(YEAR('DADOS BRUTOS'!CC$2),MONTH('DADOS BRUTOS'!CC$2),1),"")</f>
        <v/>
      </c>
      <c r="FD4" s="114">
        <f>IF(ISNUMBER('DADOS BRUTOS'!CD$2),DATE(YEAR('DADOS BRUTOS'!CD$2),MONTH('DADOS BRUTOS'!CD$2),1),"")</f>
        <v/>
      </c>
      <c r="FE4" s="114">
        <f>IF(ISNUMBER('DADOS BRUTOS'!CE$2),DATE(YEAR('DADOS BRUTOS'!CE$2),MONTH('DADOS BRUTOS'!CE$2),1),"")</f>
        <v/>
      </c>
      <c r="FF4" s="114">
        <f>IF(ISNUMBER('DADOS BRUTOS'!CF$2),DATE(YEAR('DADOS BRUTOS'!CF$2),MONTH('DADOS BRUTOS'!CF$2),1),"")</f>
        <v/>
      </c>
      <c r="FG4" s="114">
        <f>IF(ISNUMBER('DADOS BRUTOS'!CG$2),DATE(YEAR('DADOS BRUTOS'!CG$2),MONTH('DADOS BRUTOS'!CG$2),1),"")</f>
        <v/>
      </c>
      <c r="FH4" s="114">
        <f>IF(ISNUMBER('DADOS BRUTOS'!CH$2),DATE(YEAR('DADOS BRUTOS'!CH$2),MONTH('DADOS BRUTOS'!CH$2),1),"")</f>
        <v/>
      </c>
      <c r="FI4" s="114">
        <f>IF(ISNUMBER('DADOS BRUTOS'!CI$2),DATE(YEAR('DADOS BRUTOS'!CI$2),MONTH('DADOS BRUTOS'!CI$2),1),"")</f>
        <v/>
      </c>
      <c r="FJ4" s="114">
        <f>IF(ISNUMBER('DADOS BRUTOS'!CJ$2),DATE(YEAR('DADOS BRUTOS'!CJ$2),MONTH('DADOS BRUTOS'!CJ$2),1),"")</f>
        <v/>
      </c>
      <c r="FK4" s="114">
        <f>IF(ISNUMBER('DADOS BRUTOS'!CK$2),DATE(YEAR('DADOS BRUTOS'!CK$2),MONTH('DADOS BRUTOS'!CK$2),1),"")</f>
        <v/>
      </c>
      <c r="FL4" s="114">
        <f>IF(ISNUMBER('DADOS BRUTOS'!CL$2),DATE(YEAR('DADOS BRUTOS'!CL$2),MONTH('DADOS BRUTOS'!CL$2),1),"")</f>
        <v/>
      </c>
      <c r="FM4" s="114">
        <f>IF(ISNUMBER('DADOS BRUTOS'!CM$2),DATE(YEAR('DADOS BRUTOS'!CM$2),MONTH('DADOS BRUTOS'!CM$2),1),"")</f>
        <v/>
      </c>
      <c r="FN4" s="114">
        <f>IF(ISNUMBER('DADOS BRUTOS'!CN$2),DATE(YEAR('DADOS BRUTOS'!CN$2),MONTH('DADOS BRUTOS'!CN$2),1),"")</f>
        <v/>
      </c>
      <c r="FO4" s="114">
        <f>IF(ISNUMBER('DADOS BRUTOS'!CO$2),DATE(YEAR('DADOS BRUTOS'!CO$2),MONTH('DADOS BRUTOS'!CO$2),1),"")</f>
        <v/>
      </c>
      <c r="FP4" s="114">
        <f>IF(ISNUMBER('DADOS BRUTOS'!CP$2),DATE(YEAR('DADOS BRUTOS'!CP$2),MONTH('DADOS BRUTOS'!CP$2),1),"")</f>
        <v/>
      </c>
      <c r="FQ4" s="114">
        <f>IF(ISNUMBER('DADOS BRUTOS'!CQ$2),DATE(YEAR('DADOS BRUTOS'!CQ$2),MONTH('DADOS BRUTOS'!CQ$2),1),"")</f>
        <v/>
      </c>
      <c r="FR4" s="114">
        <f>IF(ISNUMBER('DADOS BRUTOS'!CR$2),DATE(YEAR('DADOS BRUTOS'!CR$2),MONTH('DADOS BRUTOS'!CR$2),1),"")</f>
        <v/>
      </c>
      <c r="FS4" s="114">
        <f>IF(ISNUMBER('DADOS BRUTOS'!CS$2),DATE(YEAR('DADOS BRUTOS'!CS$2),MONTH('DADOS BRUTOS'!CS$2),1),"")</f>
        <v/>
      </c>
      <c r="FT4" s="114">
        <f>IF(ISNUMBER('DADOS BRUTOS'!CT$2),DATE(YEAR('DADOS BRUTOS'!CT$2),MONTH('DADOS BRUTOS'!CT$2),1),"")</f>
        <v/>
      </c>
      <c r="FU4" s="114">
        <f>IF(ISNUMBER('DADOS BRUTOS'!CU$2),DATE(YEAR('DADOS BRUTOS'!CU$2),MONTH('DADOS BRUTOS'!CU$2),1),"")</f>
        <v/>
      </c>
      <c r="FV4" s="114">
        <f>IF(ISNUMBER('DADOS BRUTOS'!CV$2),DATE(YEAR('DADOS BRUTOS'!CV$2),MONTH('DADOS BRUTOS'!CV$2),1),"")</f>
        <v/>
      </c>
      <c r="FW4" s="114">
        <f>IF(ISNUMBER('DADOS BRUTOS'!CW$2),DATE(YEAR('DADOS BRUTOS'!CW$2),MONTH('DADOS BRUTOS'!CW$2),1),"")</f>
        <v/>
      </c>
      <c r="FX4" s="114">
        <f>IF(ISNUMBER('DADOS BRUTOS'!CX$2),DATE(YEAR('DADOS BRUTOS'!CX$2),MONTH('DADOS BRUTOS'!CX$2),1),"")</f>
        <v/>
      </c>
      <c r="FY4" s="114">
        <f>IF(ISNUMBER('DADOS BRUTOS'!CY$2),DATE(YEAR('DADOS BRUTOS'!CY$2),MONTH('DADOS BRUTOS'!CY$2),1),"")</f>
        <v/>
      </c>
      <c r="FZ4" s="114">
        <f>IF(ISNUMBER('DADOS BRUTOS'!CZ$2),DATE(YEAR('DADOS BRUTOS'!CZ$2),MONTH('DADOS BRUTOS'!CZ$2),1),"")</f>
        <v/>
      </c>
      <c r="GA4" s="114">
        <f>IF(ISNUMBER('DADOS BRUTOS'!DA$2),DATE(YEAR('DADOS BRUTOS'!DA$2),MONTH('DADOS BRUTOS'!DA$2),1),"")</f>
        <v/>
      </c>
      <c r="GB4" s="114">
        <f>IF(ISNUMBER('DADOS BRUTOS'!DB$2),DATE(YEAR('DADOS BRUTOS'!DB$2),MONTH('DADOS BRUTOS'!DB$2),1),"")</f>
        <v/>
      </c>
      <c r="GC4" s="114">
        <f>IF(ISNUMBER('DADOS BRUTOS'!DC$2),DATE(YEAR('DADOS BRUTOS'!DC$2),MONTH('DADOS BRUTOS'!DC$2),1),"")</f>
        <v/>
      </c>
      <c r="GD4" s="114">
        <f>IF(ISNUMBER('DADOS BRUTOS'!DD$2),DATE(YEAR('DADOS BRUTOS'!DD$2),MONTH('DADOS BRUTOS'!DD$2),1),"")</f>
        <v/>
      </c>
      <c r="GE4" s="114">
        <f>IF(ISNUMBER('DADOS BRUTOS'!DE$2),DATE(YEAR('DADOS BRUTOS'!DE$2),MONTH('DADOS BRUTOS'!DE$2),1),"")</f>
        <v/>
      </c>
      <c r="GF4" s="114">
        <f>IF(ISNUMBER('DADOS BRUTOS'!DF$2),DATE(YEAR('DADOS BRUTOS'!DF$2),MONTH('DADOS BRUTOS'!DF$2),1),"")</f>
        <v/>
      </c>
      <c r="GG4" s="114">
        <f>IF(ISNUMBER('DADOS BRUTOS'!DG$2),DATE(YEAR('DADOS BRUTOS'!DG$2),MONTH('DADOS BRUTOS'!DG$2),1),"")</f>
        <v/>
      </c>
      <c r="GH4" s="114">
        <f>IF(ISNUMBER('DADOS BRUTOS'!DH$2),DATE(YEAR('DADOS BRUTOS'!DH$2),MONTH('DADOS BRUTOS'!DH$2),1),"")</f>
        <v/>
      </c>
      <c r="GI4" s="114">
        <f>IF(ISNUMBER('DADOS BRUTOS'!DI$2),DATE(YEAR('DADOS BRUTOS'!DI$2),MONTH('DADOS BRUTOS'!DI$2),1),"")</f>
        <v/>
      </c>
      <c r="GJ4" s="114">
        <f>IF(ISNUMBER('DADOS BRUTOS'!DJ$2),DATE(YEAR('DADOS BRUTOS'!DJ$2),MONTH('DADOS BRUTOS'!DJ$2),1),"")</f>
        <v/>
      </c>
      <c r="GK4" s="114">
        <f>IF(ISNUMBER('DADOS BRUTOS'!DK$2),DATE(YEAR('DADOS BRUTOS'!DK$2),MONTH('DADOS BRUTOS'!DK$2),1),"")</f>
        <v/>
      </c>
      <c r="GL4" s="114">
        <f>IF(ISNUMBER('DADOS BRUTOS'!DL$2),DATE(YEAR('DADOS BRUTOS'!DL$2),MONTH('DADOS BRUTOS'!DL$2),1),"")</f>
        <v/>
      </c>
      <c r="GM4" s="114">
        <f>IF(ISNUMBER('DADOS BRUTOS'!DM$2),DATE(YEAR('DADOS BRUTOS'!DM$2),MONTH('DADOS BRUTOS'!DM$2),1),"")</f>
        <v/>
      </c>
      <c r="GN4" s="114">
        <f>IF(ISNUMBER('DADOS BRUTOS'!DN$2),DATE(YEAR('DADOS BRUTOS'!DN$2),MONTH('DADOS BRUTOS'!DN$2),1),"")</f>
        <v/>
      </c>
      <c r="GO4" s="114">
        <f>IF(ISNUMBER('DADOS BRUTOS'!DO$2),DATE(YEAR('DADOS BRUTOS'!DO$2),MONTH('DADOS BRUTOS'!DO$2),1),"")</f>
        <v/>
      </c>
      <c r="GP4" s="114">
        <f>IF(ISNUMBER('DADOS BRUTOS'!DP$2),DATE(YEAR('DADOS BRUTOS'!DP$2),MONTH('DADOS BRUTOS'!DP$2),1),"")</f>
        <v/>
      </c>
      <c r="GQ4" s="114">
        <f>IF(ISNUMBER('DADOS BRUTOS'!DQ$2),DATE(YEAR('DADOS BRUTOS'!DQ$2),MONTH('DADOS BRUTOS'!DQ$2),1),"")</f>
        <v/>
      </c>
      <c r="GR4" s="114">
        <f>IF(ISNUMBER('DADOS BRUTOS'!DR$2),DATE(YEAR('DADOS BRUTOS'!DR$2),MONTH('DADOS BRUTOS'!DR$2),1),"")</f>
        <v/>
      </c>
      <c r="GS4" s="114">
        <f>IF(ISNUMBER('DADOS BRUTOS'!DS$2),DATE(YEAR('DADOS BRUTOS'!DS$2),MONTH('DADOS BRUTOS'!DS$2),1),"")</f>
        <v/>
      </c>
      <c r="GT4" s="114">
        <f>IF(ISNUMBER('DADOS BRUTOS'!DT$2),DATE(YEAR('DADOS BRUTOS'!DT$2),MONTH('DADOS BRUTOS'!DT$2),1),"")</f>
        <v/>
      </c>
      <c r="GU4" s="114">
        <f>IF(ISNUMBER('DADOS BRUTOS'!DU$2),DATE(YEAR('DADOS BRUTOS'!DU$2),MONTH('DADOS BRUTOS'!DU$2),1),"")</f>
        <v/>
      </c>
      <c r="GV4" s="114">
        <f>IF(ISNUMBER('DADOS BRUTOS'!DV$2),DATE(YEAR('DADOS BRUTOS'!DV$2),MONTH('DADOS BRUTOS'!DV$2),1),"")</f>
        <v/>
      </c>
      <c r="GW4" s="114">
        <f>IF(ISNUMBER('DADOS BRUTOS'!DW$2),DATE(YEAR('DADOS BRUTOS'!DW$2),MONTH('DADOS BRUTOS'!DW$2),1),"")</f>
        <v/>
      </c>
      <c r="GX4" s="114">
        <f>IF(ISNUMBER('DADOS BRUTOS'!DX$2),DATE(YEAR('DADOS BRUTOS'!DX$2),MONTH('DADOS BRUTOS'!DX$2),1),"")</f>
        <v/>
      </c>
      <c r="GY4" s="114">
        <f>IF(ISNUMBER('DADOS BRUTOS'!DY$2),DATE(YEAR('DADOS BRUTOS'!DY$2),MONTH('DADOS BRUTOS'!DY$2),1),"")</f>
        <v/>
      </c>
      <c r="GZ4" s="114">
        <f>IF(ISNUMBER('DADOS BRUTOS'!DZ$2),DATE(YEAR('DADOS BRUTOS'!DZ$2),MONTH('DADOS BRUTOS'!DZ$2),1),"")</f>
        <v/>
      </c>
      <c r="HA4" s="114">
        <f>IF(ISNUMBER('DADOS BRUTOS'!EA$2),DATE(YEAR('DADOS BRUTOS'!EA$2),MONTH('DADOS BRUTOS'!EA$2),1),"")</f>
        <v/>
      </c>
      <c r="HB4" s="114">
        <f>IF(ISNUMBER('DADOS BRUTOS'!EB$2),DATE(YEAR('DADOS BRUTOS'!EB$2),MONTH('DADOS BRUTOS'!EB$2),1),"")</f>
        <v/>
      </c>
      <c r="HC4" s="114">
        <f>IF(ISNUMBER('DADOS BRUTOS'!EC$2),DATE(YEAR('DADOS BRUTOS'!EC$2),MONTH('DADOS BRUTOS'!EC$2),1),"")</f>
        <v/>
      </c>
      <c r="HD4" s="114">
        <f>IF(ISNUMBER('DADOS BRUTOS'!ED$2),DATE(YEAR('DADOS BRUTOS'!ED$2),MONTH('DADOS BRUTOS'!ED$2),1),"")</f>
        <v/>
      </c>
      <c r="HE4" s="114">
        <f>IF(ISNUMBER('DADOS BRUTOS'!EE$2),DATE(YEAR('DADOS BRUTOS'!EE$2),MONTH('DADOS BRUTOS'!EE$2),1),"")</f>
        <v/>
      </c>
      <c r="HF4" s="114">
        <f>IF(ISNUMBER('DADOS BRUTOS'!EF$2),DATE(YEAR('DADOS BRUTOS'!EF$2),MONTH('DADOS BRUTOS'!EF$2),1),"")</f>
        <v/>
      </c>
      <c r="HG4" s="114">
        <f>IF(ISNUMBER('DADOS BRUTOS'!EG$2),DATE(YEAR('DADOS BRUTOS'!EG$2),MONTH('DADOS BRUTOS'!EG$2),1),"")</f>
        <v/>
      </c>
      <c r="HH4" s="114">
        <f>IF(ISNUMBER('DADOS BRUTOS'!EH$2),DATE(YEAR('DADOS BRUTOS'!EH$2),MONTH('DADOS BRUTOS'!EH$2),1),"")</f>
        <v/>
      </c>
      <c r="HI4" s="114">
        <f>IF(ISNUMBER('DADOS BRUTOS'!EI$2),DATE(YEAR('DADOS BRUTOS'!EI$2),MONTH('DADOS BRUTOS'!EI$2),1),"")</f>
        <v/>
      </c>
      <c r="HJ4" s="114">
        <f>IF(ISNUMBER('DADOS BRUTOS'!EJ$2),DATE(YEAR('DADOS BRUTOS'!EJ$2),MONTH('DADOS BRUTOS'!EJ$2),1),"")</f>
        <v/>
      </c>
      <c r="HK4" s="114">
        <f>IF(ISNUMBER('DADOS BRUTOS'!EK$2),DATE(YEAR('DADOS BRUTOS'!EK$2),MONTH('DADOS BRUTOS'!EK$2),1),"")</f>
        <v/>
      </c>
      <c r="HL4" s="114">
        <f>IF(ISNUMBER('DADOS BRUTOS'!EL$2),DATE(YEAR('DADOS BRUTOS'!EL$2),MONTH('DADOS BRUTOS'!EL$2),1),"")</f>
        <v/>
      </c>
      <c r="HM4" s="114">
        <f>IF(ISNUMBER('DADOS BRUTOS'!EM$2),DATE(YEAR('DADOS BRUTOS'!EM$2),MONTH('DADOS BRUTOS'!EM$2),1),"")</f>
        <v/>
      </c>
      <c r="HN4" s="114">
        <f>IF(ISNUMBER('DADOS BRUTOS'!EN$2),DATE(YEAR('DADOS BRUTOS'!EN$2),MONTH('DADOS BRUTOS'!EN$2),1),"")</f>
        <v/>
      </c>
      <c r="HO4" s="114">
        <f>IF(ISNUMBER('DADOS BRUTOS'!EO$2),DATE(YEAR('DADOS BRUTOS'!EO$2),MONTH('DADOS BRUTOS'!EO$2),1),"")</f>
        <v/>
      </c>
      <c r="HP4" s="114">
        <f>IF(ISNUMBER('DADOS BRUTOS'!EP$2),DATE(YEAR('DADOS BRUTOS'!EP$2),MONTH('DADOS BRUTOS'!EP$2),1),"")</f>
        <v/>
      </c>
      <c r="HQ4" s="114">
        <f>IF(ISNUMBER('DADOS BRUTOS'!EQ$2),DATE(YEAR('DADOS BRUTOS'!EQ$2),MONTH('DADOS BRUTOS'!EQ$2),1),"")</f>
        <v/>
      </c>
      <c r="HR4" s="114">
        <f>IF(ISNUMBER('DADOS BRUTOS'!ER$2),DATE(YEAR('DADOS BRUTOS'!ER$2),MONTH('DADOS BRUTOS'!ER$2),1),"")</f>
        <v/>
      </c>
      <c r="HS4" s="114">
        <f>IF(ISNUMBER('DADOS BRUTOS'!ES$2),DATE(YEAR('DADOS BRUTOS'!ES$2),MONTH('DADOS BRUTOS'!ES$2),1),"")</f>
        <v/>
      </c>
      <c r="HT4" s="114">
        <f>IF(ISNUMBER('DADOS BRUTOS'!ET$2),DATE(YEAR('DADOS BRUTOS'!ET$2),MONTH('DADOS BRUTOS'!ET$2),1),"")</f>
        <v/>
      </c>
      <c r="HU4" s="114">
        <f>IF(ISNUMBER('DADOS BRUTOS'!EU$2),DATE(YEAR('DADOS BRUTOS'!EU$2),MONTH('DADOS BRUTOS'!EU$2),1),"")</f>
        <v/>
      </c>
      <c r="HV4" s="114">
        <f>IF(ISNUMBER('DADOS BRUTOS'!EV$2),DATE(YEAR('DADOS BRUTOS'!EV$2),MONTH('DADOS BRUTOS'!EV$2),1),"")</f>
        <v/>
      </c>
      <c r="HW4" s="114">
        <f>IF(ISNUMBER('DADOS BRUTOS'!EW$2),DATE(YEAR('DADOS BRUTOS'!EW$2),MONTH('DADOS BRUTOS'!EW$2),1),"")</f>
        <v/>
      </c>
      <c r="HX4" s="114">
        <f>IF(ISNUMBER('DADOS BRUTOS'!EX$2),DATE(YEAR('DADOS BRUTOS'!EX$2),MONTH('DADOS BRUTOS'!EX$2),1),"")</f>
        <v/>
      </c>
      <c r="HY4" s="114">
        <f>IF(ISNUMBER('DADOS BRUTOS'!EY$2),DATE(YEAR('DADOS BRUTOS'!EY$2),MONTH('DADOS BRUTOS'!EY$2),1),"")</f>
        <v/>
      </c>
      <c r="HZ4" s="114">
        <f>IF(ISNUMBER('DADOS BRUTOS'!EZ$2),DATE(YEAR('DADOS BRUTOS'!EZ$2),MONTH('DADOS BRUTOS'!EZ$2),1),"")</f>
        <v/>
      </c>
      <c r="IA4" s="114">
        <f>IF(ISNUMBER('DADOS BRUTOS'!FA$2),DATE(YEAR('DADOS BRUTOS'!FA$2),MONTH('DADOS BRUTOS'!FA$2),1),"")</f>
        <v/>
      </c>
      <c r="IB4" s="114">
        <f>IF(ISNUMBER('DADOS BRUTOS'!FB$2),DATE(YEAR('DADOS BRUTOS'!FB$2),MONTH('DADOS BRUTOS'!FB$2),1),"")</f>
        <v/>
      </c>
      <c r="IC4" s="114">
        <f>IF(ISNUMBER('DADOS BRUTOS'!FC$2),DATE(YEAR('DADOS BRUTOS'!FC$2),MONTH('DADOS BRUTOS'!FC$2),1),"")</f>
        <v/>
      </c>
      <c r="ID4" s="114">
        <f>IF(ISNUMBER('DADOS BRUTOS'!FD$2),DATE(YEAR('DADOS BRUTOS'!FD$2),MONTH('DADOS BRUTOS'!FD$2),1),"")</f>
        <v/>
      </c>
      <c r="IE4" s="114">
        <f>IF(ISNUMBER('DADOS BRUTOS'!FE$2),DATE(YEAR('DADOS BRUTOS'!FE$2),MONTH('DADOS BRUTOS'!FE$2),1),"")</f>
        <v/>
      </c>
      <c r="IF4" s="114">
        <f>IF(ISNUMBER('DADOS BRUTOS'!FF$2),DATE(YEAR('DADOS BRUTOS'!FF$2),MONTH('DADOS BRUTOS'!FF$2),1),"")</f>
        <v/>
      </c>
      <c r="IG4" s="114">
        <f>IF(ISNUMBER('DADOS BRUTOS'!FG$2),DATE(YEAR('DADOS BRUTOS'!FG$2),MONTH('DADOS BRUTOS'!FG$2),1),"")</f>
        <v/>
      </c>
      <c r="IH4" s="114">
        <f>IF(ISNUMBER('DADOS BRUTOS'!FH$2),DATE(YEAR('DADOS BRUTOS'!FH$2),MONTH('DADOS BRUTOS'!FH$2),1),"")</f>
        <v/>
      </c>
      <c r="II4" s="114">
        <f>IF(ISNUMBER('DADOS BRUTOS'!FI$2),DATE(YEAR('DADOS BRUTOS'!FI$2),MONTH('DADOS BRUTOS'!FI$2),1),"")</f>
        <v/>
      </c>
      <c r="IJ4" s="114">
        <f>IF(ISNUMBER('DADOS BRUTOS'!FJ$2),DATE(YEAR('DADOS BRUTOS'!FJ$2),MONTH('DADOS BRUTOS'!FJ$2),1),"")</f>
        <v/>
      </c>
      <c r="IK4" s="114">
        <f>IF(ISNUMBER('DADOS BRUTOS'!FK$2),DATE(YEAR('DADOS BRUTOS'!FK$2),MONTH('DADOS BRUTOS'!FK$2),1),"")</f>
        <v/>
      </c>
      <c r="IL4" s="114">
        <f>IF(ISNUMBER('DADOS BRUTOS'!FL$2),DATE(YEAR('DADOS BRUTOS'!FL$2),MONTH('DADOS BRUTOS'!FL$2),1),"")</f>
        <v/>
      </c>
      <c r="IM4" s="114">
        <f>IF(ISNUMBER('DADOS BRUTOS'!FM$2),DATE(YEAR('DADOS BRUTOS'!FM$2),MONTH('DADOS BRUTOS'!FM$2),1),"")</f>
        <v/>
      </c>
      <c r="IN4" s="114">
        <f>IF(ISNUMBER('DADOS BRUTOS'!FN$2),DATE(YEAR('DADOS BRUTOS'!FN$2),MONTH('DADOS BRUTOS'!FN$2),1),"")</f>
        <v/>
      </c>
      <c r="IO4" s="114">
        <f>IF(ISNUMBER('DADOS BRUTOS'!FO$2),DATE(YEAR('DADOS BRUTOS'!FO$2),MONTH('DADOS BRUTOS'!FO$2),1),"")</f>
        <v/>
      </c>
      <c r="IP4" s="114">
        <f>IF(ISNUMBER('DADOS BRUTOS'!FP$2),DATE(YEAR('DADOS BRUTOS'!FP$2),MONTH('DADOS BRUTOS'!FP$2),1),"")</f>
        <v/>
      </c>
      <c r="IQ4" s="114">
        <f>IF(ISNUMBER('DADOS BRUTOS'!FQ$2),DATE(YEAR('DADOS BRUTOS'!FQ$2),MONTH('DADOS BRUTOS'!FQ$2),1),"")</f>
        <v/>
      </c>
      <c r="IR4" s="114">
        <f>IF(ISNUMBER('DADOS BRUTOS'!FR$2),DATE(YEAR('DADOS BRUTOS'!FR$2),MONTH('DADOS BRUTOS'!FR$2),1),"")</f>
        <v/>
      </c>
      <c r="IS4" s="114">
        <f>IF(ISNUMBER('DADOS BRUTOS'!FS$2),DATE(YEAR('DADOS BRUTOS'!FS$2),MONTH('DADOS BRUTOS'!FS$2),1),"")</f>
        <v/>
      </c>
      <c r="IT4" s="114">
        <f>IF(ISNUMBER('DADOS BRUTOS'!FT$2),DATE(YEAR('DADOS BRUTOS'!FT$2),MONTH('DADOS BRUTOS'!FT$2),1),"")</f>
        <v/>
      </c>
      <c r="IU4" s="114">
        <f>IF(ISNUMBER('DADOS BRUTOS'!FU$2),DATE(YEAR('DADOS BRUTOS'!FU$2),MONTH('DADOS BRUTOS'!FU$2),1),"")</f>
        <v/>
      </c>
      <c r="IV4" s="114">
        <f>IF(ISNUMBER('DADOS BRUTOS'!FV$2),DATE(YEAR('DADOS BRUTOS'!FV$2),MONTH('DADOS BRUTOS'!FV$2),1),"")</f>
        <v/>
      </c>
      <c r="IW4" s="114">
        <f>IF(ISNUMBER('DADOS BRUTOS'!FW$2),DATE(YEAR('DADOS BRUTOS'!FW$2),MONTH('DADOS BRUTOS'!FW$2),1),"")</f>
        <v/>
      </c>
      <c r="IX4" s="114">
        <f>IF(ISNUMBER('DADOS BRUTOS'!FX$2),DATE(YEAR('DADOS BRUTOS'!FX$2),MONTH('DADOS BRUTOS'!FX$2),1),"")</f>
        <v/>
      </c>
      <c r="IY4" s="114">
        <f>IF(ISNUMBER('DADOS BRUTOS'!FY$2),DATE(YEAR('DADOS BRUTOS'!FY$2),MONTH('DADOS BRUTOS'!FY$2),1),"")</f>
        <v/>
      </c>
      <c r="IZ4" s="114">
        <f>IF(ISNUMBER('DADOS BRUTOS'!FZ$2),DATE(YEAR('DADOS BRUTOS'!FZ$2),MONTH('DADOS BRUTOS'!FZ$2),1),"")</f>
        <v/>
      </c>
      <c r="JA4" s="114">
        <f>IF(ISNUMBER('DADOS BRUTOS'!GA$2),DATE(YEAR('DADOS BRUTOS'!GA$2),MONTH('DADOS BRUTOS'!GA$2),1),"")</f>
        <v/>
      </c>
      <c r="JB4" s="114">
        <f>IF(ISNUMBER('DADOS BRUTOS'!GB$2),DATE(YEAR('DADOS BRUTOS'!GB$2),MONTH('DADOS BRUTOS'!GB$2),1),"")</f>
        <v/>
      </c>
      <c r="JC4" s="114">
        <f>IF(ISNUMBER('DADOS BRUTOS'!GC$2),DATE(YEAR('DADOS BRUTOS'!GC$2),MONTH('DADOS BRUTOS'!GC$2),1),"")</f>
        <v/>
      </c>
      <c r="JD4" s="114">
        <f>IF(ISNUMBER('DADOS BRUTOS'!GD$2),DATE(YEAR('DADOS BRUTOS'!GD$2),MONTH('DADOS BRUTOS'!GD$2),1),"")</f>
        <v/>
      </c>
      <c r="JE4" s="114">
        <f>IF(ISNUMBER('DADOS BRUTOS'!GE$2),DATE(YEAR('DADOS BRUTOS'!GE$2),MONTH('DADOS BRUTOS'!GE$2),1),"")</f>
        <v/>
      </c>
      <c r="JF4" s="114">
        <f>IF(ISNUMBER('DADOS BRUTOS'!GF$2),DATE(YEAR('DADOS BRUTOS'!GF$2),MONTH('DADOS BRUTOS'!GF$2),1),"")</f>
        <v/>
      </c>
      <c r="JG4" s="114">
        <f>IF(ISNUMBER('DADOS BRUTOS'!GG$2),DATE(YEAR('DADOS BRUTOS'!GG$2),MONTH('DADOS BRUTOS'!GG$2),1),"")</f>
        <v/>
      </c>
      <c r="JH4" s="114">
        <f>IF(ISNUMBER('DADOS BRUTOS'!GH$2),DATE(YEAR('DADOS BRUTOS'!GH$2),MONTH('DADOS BRUTOS'!GH$2),1),"")</f>
        <v/>
      </c>
      <c r="JI4" s="114">
        <f>IF(ISNUMBER('DADOS BRUTOS'!GI$2),DATE(YEAR('DADOS BRUTOS'!GI$2),MONTH('DADOS BRUTOS'!GI$2),1),"")</f>
        <v/>
      </c>
      <c r="JJ4" s="114">
        <f>IF(ISNUMBER('DADOS BRUTOS'!GJ$2),DATE(YEAR('DADOS BRUTOS'!GJ$2),MONTH('DADOS BRUTOS'!GJ$2),1),"")</f>
        <v/>
      </c>
      <c r="JK4" s="114">
        <f>IF(ISNUMBER('DADOS BRUTOS'!GK$2),DATE(YEAR('DADOS BRUTOS'!GK$2),MONTH('DADOS BRUTOS'!GK$2),1),"")</f>
        <v/>
      </c>
      <c r="JL4" s="114">
        <f>IF(ISNUMBER('DADOS BRUTOS'!GL$2),DATE(YEAR('DADOS BRUTOS'!GL$2),MONTH('DADOS BRUTOS'!GL$2),1),"")</f>
        <v/>
      </c>
      <c r="JM4" s="114">
        <f>IF(ISNUMBER('DADOS BRUTOS'!GM$2),DATE(YEAR('DADOS BRUTOS'!GM$2),MONTH('DADOS BRUTOS'!GM$2),1),"")</f>
        <v/>
      </c>
      <c r="JN4" s="114">
        <f>IF(ISNUMBER('DADOS BRUTOS'!GN$2),DATE(YEAR('DADOS BRUTOS'!GN$2),MONTH('DADOS BRUTOS'!GN$2),1),"")</f>
        <v/>
      </c>
      <c r="JO4" s="114">
        <f>IF(ISNUMBER('DADOS BRUTOS'!GO$2),DATE(YEAR('DADOS BRUTOS'!GO$2),MONTH('DADOS BRUTOS'!GO$2),1),"")</f>
        <v/>
      </c>
      <c r="JP4" s="114">
        <f>IF(ISNUMBER('DADOS BRUTOS'!GP$2),DATE(YEAR('DADOS BRUTOS'!GP$2),MONTH('DADOS BRUTOS'!GP$2),1),"")</f>
        <v/>
      </c>
      <c r="JQ4" s="114">
        <f>IF(ISNUMBER('DADOS BRUTOS'!GQ$2),DATE(YEAR('DADOS BRUTOS'!GQ$2),MONTH('DADOS BRUTOS'!GQ$2),1),"")</f>
        <v/>
      </c>
      <c r="JR4" s="114">
        <f>IF(ISNUMBER('DADOS BRUTOS'!GR$2),DATE(YEAR('DADOS BRUTOS'!GR$2),MONTH('DADOS BRUTOS'!GR$2),1),"")</f>
        <v/>
      </c>
      <c r="JS4" s="114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7">
        <f>IF(OR(CB$4="",$B5=""),0,SUMIF('DADOS BRUTOS'!$A$3:$A$500,$B5,'DADOS BRUTOS'!B$3:B$500)+IF($C5="",0,SUMIF('DADOS BRUTOS'!$A$3:$A$500,$C5,'DADOS BRUTOS'!B$3:B$500)))</f>
        <v/>
      </c>
      <c r="CC5" s="127">
        <f>IF(OR(CC$4="",$B5=""),0,SUMIF('DADOS BRUTOS'!$A$3:$A$500,$B5,'DADOS BRUTOS'!C$3:C$500)+IF($C5="",0,SUMIF('DADOS BRUTOS'!$A$3:$A$500,$C5,'DADOS BRUTOS'!C$3:C$500)))</f>
        <v/>
      </c>
      <c r="CD5" s="127">
        <f>IF(OR(CD$4="",$B5=""),0,SUMIF('DADOS BRUTOS'!$A$3:$A$500,$B5,'DADOS BRUTOS'!D$3:D$500)+IF($C5="",0,SUMIF('DADOS BRUTOS'!$A$3:$A$500,$C5,'DADOS BRUTOS'!D$3:D$500)))</f>
        <v/>
      </c>
      <c r="CE5" s="127">
        <f>IF(OR(CE$4="",$B5=""),0,SUMIF('DADOS BRUTOS'!$A$3:$A$500,$B5,'DADOS BRUTOS'!E$3:E$500)+IF($C5="",0,SUMIF('DADOS BRUTOS'!$A$3:$A$500,$C5,'DADOS BRUTOS'!E$3:E$500)))</f>
        <v/>
      </c>
      <c r="CF5" s="127">
        <f>IF(OR(CF$4="",$B5=""),0,SUMIF('DADOS BRUTOS'!$A$3:$A$500,$B5,'DADOS BRUTOS'!F$3:F$500)+IF($C5="",0,SUMIF('DADOS BRUTOS'!$A$3:$A$500,$C5,'DADOS BRUTOS'!F$3:F$500)))</f>
        <v/>
      </c>
      <c r="CG5" s="127">
        <f>IF(OR(CG$4="",$B5=""),0,SUMIF('DADOS BRUTOS'!$A$3:$A$500,$B5,'DADOS BRUTOS'!G$3:G$500)+IF($C5="",0,SUMIF('DADOS BRUTOS'!$A$3:$A$500,$C5,'DADOS BRUTOS'!G$3:G$500)))</f>
        <v/>
      </c>
      <c r="CH5" s="127">
        <f>IF(OR(CH$4="",$B5=""),0,SUMIF('DADOS BRUTOS'!$A$3:$A$500,$B5,'DADOS BRUTOS'!H$3:H$500)+IF($C5="",0,SUMIF('DADOS BRUTOS'!$A$3:$A$500,$C5,'DADOS BRUTOS'!H$3:H$500)))</f>
        <v/>
      </c>
      <c r="CI5" s="127">
        <f>IF(OR(CI$4="",$B5=""),0,SUMIF('DADOS BRUTOS'!$A$3:$A$500,$B5,'DADOS BRUTOS'!I$3:I$500)+IF($C5="",0,SUMIF('DADOS BRUTOS'!$A$3:$A$500,$C5,'DADOS BRUTOS'!I$3:I$500)))</f>
        <v/>
      </c>
      <c r="CJ5" s="127">
        <f>IF(OR(CJ$4="",$B5=""),0,SUMIF('DADOS BRUTOS'!$A$3:$A$500,$B5,'DADOS BRUTOS'!J$3:J$500)+IF($C5="",0,SUMIF('DADOS BRUTOS'!$A$3:$A$500,$C5,'DADOS BRUTOS'!J$3:J$500)))</f>
        <v/>
      </c>
      <c r="CK5" s="127">
        <f>IF(OR(CK$4="",$B5=""),0,SUMIF('DADOS BRUTOS'!$A$3:$A$500,$B5,'DADOS BRUTOS'!K$3:K$500)+IF($C5="",0,SUMIF('DADOS BRUTOS'!$A$3:$A$500,$C5,'DADOS BRUTOS'!K$3:K$500)))</f>
        <v/>
      </c>
      <c r="CL5" s="127">
        <f>IF(OR(CL$4="",$B5=""),0,SUMIF('DADOS BRUTOS'!$A$3:$A$500,$B5,'DADOS BRUTOS'!L$3:L$500)+IF($C5="",0,SUMIF('DADOS BRUTOS'!$A$3:$A$500,$C5,'DADOS BRUTOS'!L$3:L$500)))</f>
        <v/>
      </c>
      <c r="CM5" s="127">
        <f>IF(OR(CM$4="",$B5=""),0,SUMIF('DADOS BRUTOS'!$A$3:$A$500,$B5,'DADOS BRUTOS'!M$3:M$500)+IF($C5="",0,SUMIF('DADOS BRUTOS'!$A$3:$A$500,$C5,'DADOS BRUTOS'!M$3:M$500)))</f>
        <v/>
      </c>
      <c r="CN5" s="127">
        <f>IF(OR(CN$4="",$B5=""),0,SUMIF('DADOS BRUTOS'!$A$3:$A$500,$B5,'DADOS BRUTOS'!N$3:N$500)+IF($C5="",0,SUMIF('DADOS BRUTOS'!$A$3:$A$500,$C5,'DADOS BRUTOS'!N$3:N$500)))</f>
        <v/>
      </c>
      <c r="CO5" s="127">
        <f>IF(OR(CO$4="",$B5=""),0,SUMIF('DADOS BRUTOS'!$A$3:$A$500,$B5,'DADOS BRUTOS'!O$3:O$500)+IF($C5="",0,SUMIF('DADOS BRUTOS'!$A$3:$A$500,$C5,'DADOS BRUTOS'!O$3:O$500)))</f>
        <v/>
      </c>
      <c r="CP5" s="127">
        <f>IF(OR(CP$4="",$B5=""),0,SUMIF('DADOS BRUTOS'!$A$3:$A$500,$B5,'DADOS BRUTOS'!P$3:P$500)+IF($C5="",0,SUMIF('DADOS BRUTOS'!$A$3:$A$500,$C5,'DADOS BRUTOS'!P$3:P$500)))</f>
        <v/>
      </c>
      <c r="CQ5" s="127">
        <f>IF(OR(CQ$4="",$B5=""),0,SUMIF('DADOS BRUTOS'!$A$3:$A$500,$B5,'DADOS BRUTOS'!Q$3:Q$500)+IF($C5="",0,SUMIF('DADOS BRUTOS'!$A$3:$A$500,$C5,'DADOS BRUTOS'!Q$3:Q$500)))</f>
        <v/>
      </c>
      <c r="CR5" s="127">
        <f>IF(OR(CR$4="",$B5=""),0,SUMIF('DADOS BRUTOS'!$A$3:$A$500,$B5,'DADOS BRUTOS'!R$3:R$500)+IF($C5="",0,SUMIF('DADOS BRUTOS'!$A$3:$A$500,$C5,'DADOS BRUTOS'!R$3:R$500)))</f>
        <v/>
      </c>
      <c r="CS5" s="127">
        <f>IF(OR(CS$4="",$B5=""),0,SUMIF('DADOS BRUTOS'!$A$3:$A$500,$B5,'DADOS BRUTOS'!S$3:S$500)+IF($C5="",0,SUMIF('DADOS BRUTOS'!$A$3:$A$500,$C5,'DADOS BRUTOS'!S$3:S$500)))</f>
        <v/>
      </c>
      <c r="CT5" s="127">
        <f>IF(OR(CT$4="",$B5=""),0,SUMIF('DADOS BRUTOS'!$A$3:$A$500,$B5,'DADOS BRUTOS'!T$3:T$500)+IF($C5="",0,SUMIF('DADOS BRUTOS'!$A$3:$A$500,$C5,'DADOS BRUTOS'!T$3:T$500)))</f>
        <v/>
      </c>
      <c r="CU5" s="127">
        <f>IF(OR(CU$4="",$B5=""),0,SUMIF('DADOS BRUTOS'!$A$3:$A$500,$B5,'DADOS BRUTOS'!U$3:U$500)+IF($C5="",0,SUMIF('DADOS BRUTOS'!$A$3:$A$500,$C5,'DADOS BRUTOS'!U$3:U$500)))</f>
        <v/>
      </c>
      <c r="CV5" s="127">
        <f>IF(OR(CV$4="",$B5=""),0,SUMIF('DADOS BRUTOS'!$A$3:$A$500,$B5,'DADOS BRUTOS'!V$3:V$500)+IF($C5="",0,SUMIF('DADOS BRUTOS'!$A$3:$A$500,$C5,'DADOS BRUTOS'!V$3:V$500)))</f>
        <v/>
      </c>
      <c r="CW5" s="127">
        <f>IF(OR(CW$4="",$B5=""),0,SUMIF('DADOS BRUTOS'!$A$3:$A$500,$B5,'DADOS BRUTOS'!W$3:W$500)+IF($C5="",0,SUMIF('DADOS BRUTOS'!$A$3:$A$500,$C5,'DADOS BRUTOS'!W$3:W$500)))</f>
        <v/>
      </c>
      <c r="CX5" s="127">
        <f>IF(OR(CX$4="",$B5=""),0,SUMIF('DADOS BRUTOS'!$A$3:$A$500,$B5,'DADOS BRUTOS'!X$3:X$500)+IF($C5="",0,SUMIF('DADOS BRUTOS'!$A$3:$A$500,$C5,'DADOS BRUTOS'!X$3:X$500)))</f>
        <v/>
      </c>
      <c r="CY5" s="127">
        <f>IF(OR(CY$4="",$B5=""),0,SUMIF('DADOS BRUTOS'!$A$3:$A$500,$B5,'DADOS BRUTOS'!Y$3:Y$500)+IF($C5="",0,SUMIF('DADOS BRUTOS'!$A$3:$A$500,$C5,'DADOS BRUTOS'!Y$3:Y$500)))</f>
        <v/>
      </c>
      <c r="CZ5" s="127">
        <f>IF(OR(CZ$4="",$B5=""),0,SUMIF('DADOS BRUTOS'!$A$3:$A$500,$B5,'DADOS BRUTOS'!Z$3:Z$500)+IF($C5="",0,SUMIF('DADOS BRUTOS'!$A$3:$A$500,$C5,'DADOS BRUTOS'!Z$3:Z$500)))</f>
        <v/>
      </c>
      <c r="DA5" s="127">
        <f>IF(OR(DA$4="",$B5=""),0,SUMIF('DADOS BRUTOS'!$A$3:$A$500,$B5,'DADOS BRUTOS'!AA$3:AA$500)+IF($C5="",0,SUMIF('DADOS BRUTOS'!$A$3:$A$500,$C5,'DADOS BRUTOS'!AA$3:AA$500)))</f>
        <v/>
      </c>
      <c r="DB5" s="127">
        <f>IF(OR(DB$4="",$B5=""),0,SUMIF('DADOS BRUTOS'!$A$3:$A$500,$B5,'DADOS BRUTOS'!AB$3:AB$500)+IF($C5="",0,SUMIF('DADOS BRUTOS'!$A$3:$A$500,$C5,'DADOS BRUTOS'!AB$3:AB$500)))</f>
        <v/>
      </c>
      <c r="DC5" s="127">
        <f>IF(OR(DC$4="",$B5=""),0,SUMIF('DADOS BRUTOS'!$A$3:$A$500,$B5,'DADOS BRUTOS'!AC$3:AC$500)+IF($C5="",0,SUMIF('DADOS BRUTOS'!$A$3:$A$500,$C5,'DADOS BRUTOS'!AC$3:AC$500)))</f>
        <v/>
      </c>
      <c r="DD5" s="127">
        <f>IF(OR(DD$4="",$B5=""),0,SUMIF('DADOS BRUTOS'!$A$3:$A$500,$B5,'DADOS BRUTOS'!AD$3:AD$500)+IF($C5="",0,SUMIF('DADOS BRUTOS'!$A$3:$A$500,$C5,'DADOS BRUTOS'!AD$3:AD$500)))</f>
        <v/>
      </c>
      <c r="DE5" s="127">
        <f>IF(OR(DE$4="",$B5=""),0,SUMIF('DADOS BRUTOS'!$A$3:$A$500,$B5,'DADOS BRUTOS'!AE$3:AE$500)+IF($C5="",0,SUMIF('DADOS BRUTOS'!$A$3:$A$500,$C5,'DADOS BRUTOS'!AE$3:AE$500)))</f>
        <v/>
      </c>
      <c r="DF5" s="127">
        <f>IF(OR(DF$4="",$B5=""),0,SUMIF('DADOS BRUTOS'!$A$3:$A$500,$B5,'DADOS BRUTOS'!AF$3:AF$500)+IF($C5="",0,SUMIF('DADOS BRUTOS'!$A$3:$A$500,$C5,'DADOS BRUTOS'!AF$3:AF$500)))</f>
        <v/>
      </c>
      <c r="DG5" s="127">
        <f>IF(OR(DG$4="",$B5=""),0,SUMIF('DADOS BRUTOS'!$A$3:$A$500,$B5,'DADOS BRUTOS'!AG$3:AG$500)+IF($C5="",0,SUMIF('DADOS BRUTOS'!$A$3:$A$500,$C5,'DADOS BRUTOS'!AG$3:AG$500)))</f>
        <v/>
      </c>
      <c r="DH5" s="127">
        <f>IF(OR(DH$4="",$B5=""),0,SUMIF('DADOS BRUTOS'!$A$3:$A$500,$B5,'DADOS BRUTOS'!AH$3:AH$500)+IF($C5="",0,SUMIF('DADOS BRUTOS'!$A$3:$A$500,$C5,'DADOS BRUTOS'!AH$3:AH$500)))</f>
        <v/>
      </c>
      <c r="DI5" s="127">
        <f>IF(OR(DI$4="",$B5=""),0,SUMIF('DADOS BRUTOS'!$A$3:$A$500,$B5,'DADOS BRUTOS'!AI$3:AI$500)+IF($C5="",0,SUMIF('DADOS BRUTOS'!$A$3:$A$500,$C5,'DADOS BRUTOS'!AI$3:AI$500)))</f>
        <v/>
      </c>
      <c r="DJ5" s="127">
        <f>IF(OR(DJ$4="",$B5=""),0,SUMIF('DADOS BRUTOS'!$A$3:$A$500,$B5,'DADOS BRUTOS'!AJ$3:AJ$500)+IF($C5="",0,SUMIF('DADOS BRUTOS'!$A$3:$A$500,$C5,'DADOS BRUTOS'!AJ$3:AJ$500)))</f>
        <v/>
      </c>
      <c r="DK5" s="127">
        <f>IF(OR(DK$4="",$B5=""),0,SUMIF('DADOS BRUTOS'!$A$3:$A$500,$B5,'DADOS BRUTOS'!AK$3:AK$500)+IF($C5="",0,SUMIF('DADOS BRUTOS'!$A$3:$A$500,$C5,'DADOS BRUTOS'!AK$3:AK$500)))</f>
        <v/>
      </c>
      <c r="DL5" s="127">
        <f>IF(OR(DL$4="",$B5=""),0,SUMIF('DADOS BRUTOS'!$A$3:$A$500,$B5,'DADOS BRUTOS'!AL$3:AL$500)+IF($C5="",0,SUMIF('DADOS BRUTOS'!$A$3:$A$500,$C5,'DADOS BRUTOS'!AL$3:AL$500)))</f>
        <v/>
      </c>
      <c r="DM5" s="127">
        <f>IF(OR(DM$4="",$B5=""),0,SUMIF('DADOS BRUTOS'!$A$3:$A$500,$B5,'DADOS BRUTOS'!AM$3:AM$500)+IF($C5="",0,SUMIF('DADOS BRUTOS'!$A$3:$A$500,$C5,'DADOS BRUTOS'!AM$3:AM$500)))</f>
        <v/>
      </c>
      <c r="DN5" s="127">
        <f>IF(OR(DN$4="",$B5=""),0,SUMIF('DADOS BRUTOS'!$A$3:$A$500,$B5,'DADOS BRUTOS'!AN$3:AN$500)+IF($C5="",0,SUMIF('DADOS BRUTOS'!$A$3:$A$500,$C5,'DADOS BRUTOS'!AN$3:AN$500)))</f>
        <v/>
      </c>
      <c r="DO5" s="127">
        <f>IF(OR(DO$4="",$B5=""),0,SUMIF('DADOS BRUTOS'!$A$3:$A$500,$B5,'DADOS BRUTOS'!AO$3:AO$500)+IF($C5="",0,SUMIF('DADOS BRUTOS'!$A$3:$A$500,$C5,'DADOS BRUTOS'!AO$3:AO$500)))</f>
        <v/>
      </c>
      <c r="DP5" s="127">
        <f>IF(OR(DP$4="",$B5=""),0,SUMIF('DADOS BRUTOS'!$A$3:$A$500,$B5,'DADOS BRUTOS'!AP$3:AP$500)+IF($C5="",0,SUMIF('DADOS BRUTOS'!$A$3:$A$500,$C5,'DADOS BRUTOS'!AP$3:AP$500)))</f>
        <v/>
      </c>
      <c r="DQ5" s="127">
        <f>IF(OR(DQ$4="",$B5=""),0,SUMIF('DADOS BRUTOS'!$A$3:$A$500,$B5,'DADOS BRUTOS'!AQ$3:AQ$500)+IF($C5="",0,SUMIF('DADOS BRUTOS'!$A$3:$A$500,$C5,'DADOS BRUTOS'!AQ$3:AQ$500)))</f>
        <v/>
      </c>
      <c r="DR5" s="127">
        <f>IF(OR(DR$4="",$B5=""),0,SUMIF('DADOS BRUTOS'!$A$3:$A$500,$B5,'DADOS BRUTOS'!AR$3:AR$500)+IF($C5="",0,SUMIF('DADOS BRUTOS'!$A$3:$A$500,$C5,'DADOS BRUTOS'!AR$3:AR$500)))</f>
        <v/>
      </c>
      <c r="DS5" s="127">
        <f>IF(OR(DS$4="",$B5=""),0,SUMIF('DADOS BRUTOS'!$A$3:$A$500,$B5,'DADOS BRUTOS'!AS$3:AS$500)+IF($C5="",0,SUMIF('DADOS BRUTOS'!$A$3:$A$500,$C5,'DADOS BRUTOS'!AS$3:AS$500)))</f>
        <v/>
      </c>
      <c r="DT5" s="127">
        <f>IF(OR(DT$4="",$B5=""),0,SUMIF('DADOS BRUTOS'!$A$3:$A$500,$B5,'DADOS BRUTOS'!AT$3:AT$500)+IF($C5="",0,SUMIF('DADOS BRUTOS'!$A$3:$A$500,$C5,'DADOS BRUTOS'!AT$3:AT$500)))</f>
        <v/>
      </c>
      <c r="DU5" s="127">
        <f>IF(OR(DU$4="",$B5=""),0,SUMIF('DADOS BRUTOS'!$A$3:$A$500,$B5,'DADOS BRUTOS'!AU$3:AU$500)+IF($C5="",0,SUMIF('DADOS BRUTOS'!$A$3:$A$500,$C5,'DADOS BRUTOS'!AU$3:AU$500)))</f>
        <v/>
      </c>
      <c r="DV5" s="127">
        <f>IF(OR(DV$4="",$B5=""),0,SUMIF('DADOS BRUTOS'!$A$3:$A$500,$B5,'DADOS BRUTOS'!AV$3:AV$500)+IF($C5="",0,SUMIF('DADOS BRUTOS'!$A$3:$A$500,$C5,'DADOS BRUTOS'!AV$3:AV$500)))</f>
        <v/>
      </c>
      <c r="DW5" s="127">
        <f>IF(OR(DW$4="",$B5=""),0,SUMIF('DADOS BRUTOS'!$A$3:$A$500,$B5,'DADOS BRUTOS'!AW$3:AW$500)+IF($C5="",0,SUMIF('DADOS BRUTOS'!$A$3:$A$500,$C5,'DADOS BRUTOS'!AW$3:AW$500)))</f>
        <v/>
      </c>
      <c r="DX5" s="127">
        <f>IF(OR(DX$4="",$B5=""),0,SUMIF('DADOS BRUTOS'!$A$3:$A$500,$B5,'DADOS BRUTOS'!AX$3:AX$500)+IF($C5="",0,SUMIF('DADOS BRUTOS'!$A$3:$A$500,$C5,'DADOS BRUTOS'!AX$3:AX$500)))</f>
        <v/>
      </c>
      <c r="DY5" s="127">
        <f>IF(OR(DY$4="",$B5=""),0,SUMIF('DADOS BRUTOS'!$A$3:$A$500,$B5,'DADOS BRUTOS'!AY$3:AY$500)+IF($C5="",0,SUMIF('DADOS BRUTOS'!$A$3:$A$500,$C5,'DADOS BRUTOS'!AY$3:AY$500)))</f>
        <v/>
      </c>
      <c r="DZ5" s="127">
        <f>IF(OR(DZ$4="",$B5=""),0,SUMIF('DADOS BRUTOS'!$A$3:$A$500,$B5,'DADOS BRUTOS'!AZ$3:AZ$500)+IF($C5="",0,SUMIF('DADOS BRUTOS'!$A$3:$A$500,$C5,'DADOS BRUTOS'!AZ$3:AZ$500)))</f>
        <v/>
      </c>
      <c r="EA5" s="127">
        <f>IF(OR(EA$4="",$B5=""),0,SUMIF('DADOS BRUTOS'!$A$3:$A$500,$B5,'DADOS BRUTOS'!BA$3:BA$500)+IF($C5="",0,SUMIF('DADOS BRUTOS'!$A$3:$A$500,$C5,'DADOS BRUTOS'!BA$3:BA$500)))</f>
        <v/>
      </c>
      <c r="EB5" s="127">
        <f>IF(OR(EB$4="",$B5=""),0,SUMIF('DADOS BRUTOS'!$A$3:$A$500,$B5,'DADOS BRUTOS'!BB$3:BB$500)+IF($C5="",0,SUMIF('DADOS BRUTOS'!$A$3:$A$500,$C5,'DADOS BRUTOS'!BB$3:BB$500)))</f>
        <v/>
      </c>
      <c r="EC5" s="127">
        <f>IF(OR(EC$4="",$B5=""),0,SUMIF('DADOS BRUTOS'!$A$3:$A$500,$B5,'DADOS BRUTOS'!BC$3:BC$500)+IF($C5="",0,SUMIF('DADOS BRUTOS'!$A$3:$A$500,$C5,'DADOS BRUTOS'!BC$3:BC$500)))</f>
        <v/>
      </c>
      <c r="ED5" s="127">
        <f>IF(OR(ED$4="",$B5=""),0,SUMIF('DADOS BRUTOS'!$A$3:$A$500,$B5,'DADOS BRUTOS'!BD$3:BD$500)+IF($C5="",0,SUMIF('DADOS BRUTOS'!$A$3:$A$500,$C5,'DADOS BRUTOS'!BD$3:BD$500)))</f>
        <v/>
      </c>
      <c r="EE5" s="127">
        <f>IF(OR(EE$4="",$B5=""),0,SUMIF('DADOS BRUTOS'!$A$3:$A$500,$B5,'DADOS BRUTOS'!BE$3:BE$500)+IF($C5="",0,SUMIF('DADOS BRUTOS'!$A$3:$A$500,$C5,'DADOS BRUTOS'!BE$3:BE$500)))</f>
        <v/>
      </c>
      <c r="EF5" s="127">
        <f>IF(OR(EF$4="",$B5=""),0,SUMIF('DADOS BRUTOS'!$A$3:$A$500,$B5,'DADOS BRUTOS'!BF$3:BF$500)+IF($C5="",0,SUMIF('DADOS BRUTOS'!$A$3:$A$500,$C5,'DADOS BRUTOS'!BF$3:BF$500)))</f>
        <v/>
      </c>
      <c r="EG5" s="127">
        <f>IF(OR(EG$4="",$B5=""),0,SUMIF('DADOS BRUTOS'!$A$3:$A$500,$B5,'DADOS BRUTOS'!BG$3:BG$500)+IF($C5="",0,SUMIF('DADOS BRUTOS'!$A$3:$A$500,$C5,'DADOS BRUTOS'!BG$3:BG$500)))</f>
        <v/>
      </c>
      <c r="EH5" s="127">
        <f>IF(OR(EH$4="",$B5=""),0,SUMIF('DADOS BRUTOS'!$A$3:$A$500,$B5,'DADOS BRUTOS'!BH$3:BH$500)+IF($C5="",0,SUMIF('DADOS BRUTOS'!$A$3:$A$500,$C5,'DADOS BRUTOS'!BH$3:BH$500)))</f>
        <v/>
      </c>
      <c r="EI5" s="127">
        <f>IF(OR(EI$4="",$B5=""),0,SUMIF('DADOS BRUTOS'!$A$3:$A$500,$B5,'DADOS BRUTOS'!BI$3:BI$500)+IF($C5="",0,SUMIF('DADOS BRUTOS'!$A$3:$A$500,$C5,'DADOS BRUTOS'!BI$3:BI$500)))</f>
        <v/>
      </c>
      <c r="EJ5" s="127">
        <f>IF(OR(EJ$4="",$B5=""),0,SUMIF('DADOS BRUTOS'!$A$3:$A$500,$B5,'DADOS BRUTOS'!BJ$3:BJ$500)+IF($C5="",0,SUMIF('DADOS BRUTOS'!$A$3:$A$500,$C5,'DADOS BRUTOS'!BJ$3:BJ$500)))</f>
        <v/>
      </c>
      <c r="EK5" s="127">
        <f>IF(OR(EK$4="",$B5=""),0,SUMIF('DADOS BRUTOS'!$A$3:$A$500,$B5,'DADOS BRUTOS'!BK$3:BK$500)+IF($C5="",0,SUMIF('DADOS BRUTOS'!$A$3:$A$500,$C5,'DADOS BRUTOS'!BK$3:BK$500)))</f>
        <v/>
      </c>
      <c r="EL5" s="127">
        <f>IF(OR(EL$4="",$B5=""),0,SUMIF('DADOS BRUTOS'!$A$3:$A$500,$B5,'DADOS BRUTOS'!BL$3:BL$500)+IF($C5="",0,SUMIF('DADOS BRUTOS'!$A$3:$A$500,$C5,'DADOS BRUTOS'!BL$3:BL$500)))</f>
        <v/>
      </c>
      <c r="EM5" s="127">
        <f>IF(OR(EM$4="",$B5=""),0,SUMIF('DADOS BRUTOS'!$A$3:$A$500,$B5,'DADOS BRUTOS'!BM$3:BM$500)+IF($C5="",0,SUMIF('DADOS BRUTOS'!$A$3:$A$500,$C5,'DADOS BRUTOS'!BM$3:BM$500)))</f>
        <v/>
      </c>
      <c r="EN5" s="127">
        <f>IF(OR(EN$4="",$B5=""),0,SUMIF('DADOS BRUTOS'!$A$3:$A$500,$B5,'DADOS BRUTOS'!BN$3:BN$500)+IF($C5="",0,SUMIF('DADOS BRUTOS'!$A$3:$A$500,$C5,'DADOS BRUTOS'!BN$3:BN$500)))</f>
        <v/>
      </c>
      <c r="EO5" s="127">
        <f>IF(OR(EO$4="",$B5=""),0,SUMIF('DADOS BRUTOS'!$A$3:$A$500,$B5,'DADOS BRUTOS'!BO$3:BO$500)+IF($C5="",0,SUMIF('DADOS BRUTOS'!$A$3:$A$500,$C5,'DADOS BRUTOS'!BO$3:BO$500)))</f>
        <v/>
      </c>
      <c r="EP5" s="127">
        <f>IF(OR(EP$4="",$B5=""),0,SUMIF('DADOS BRUTOS'!$A$3:$A$500,$B5,'DADOS BRUTOS'!BP$3:BP$500)+IF($C5="",0,SUMIF('DADOS BRUTOS'!$A$3:$A$500,$C5,'DADOS BRUTOS'!BP$3:BP$500)))</f>
        <v/>
      </c>
      <c r="EQ5" s="127">
        <f>IF(OR(EQ$4="",$B5=""),0,SUMIF('DADOS BRUTOS'!$A$3:$A$500,$B5,'DADOS BRUTOS'!BQ$3:BQ$500)+IF($C5="",0,SUMIF('DADOS BRUTOS'!$A$3:$A$500,$C5,'DADOS BRUTOS'!BQ$3:BQ$500)))</f>
        <v/>
      </c>
      <c r="ER5" s="127">
        <f>IF(OR(ER$4="",$B5=""),0,SUMIF('DADOS BRUTOS'!$A$3:$A$500,$B5,'DADOS BRUTOS'!BR$3:BR$500)+IF($C5="",0,SUMIF('DADOS BRUTOS'!$A$3:$A$500,$C5,'DADOS BRUTOS'!BR$3:BR$500)))</f>
        <v/>
      </c>
      <c r="ES5" s="127">
        <f>IF(OR(ES$4="",$B5=""),0,SUMIF('DADOS BRUTOS'!$A$3:$A$500,$B5,'DADOS BRUTOS'!BS$3:BS$500)+IF($C5="",0,SUMIF('DADOS BRUTOS'!$A$3:$A$500,$C5,'DADOS BRUTOS'!BS$3:BS$500)))</f>
        <v/>
      </c>
      <c r="ET5" s="127">
        <f>IF(OR(ET$4="",$B5=""),0,SUMIF('DADOS BRUTOS'!$A$3:$A$500,$B5,'DADOS BRUTOS'!BT$3:BT$500)+IF($C5="",0,SUMIF('DADOS BRUTOS'!$A$3:$A$500,$C5,'DADOS BRUTOS'!BT$3:BT$500)))</f>
        <v/>
      </c>
      <c r="EU5" s="127">
        <f>IF(OR(EU$4="",$B5=""),0,SUMIF('DADOS BRUTOS'!$A$3:$A$500,$B5,'DADOS BRUTOS'!BU$3:BU$500)+IF($C5="",0,SUMIF('DADOS BRUTOS'!$A$3:$A$500,$C5,'DADOS BRUTOS'!BU$3:BU$500)))</f>
        <v/>
      </c>
      <c r="EV5" s="127">
        <f>IF(OR(EV$4="",$B5=""),0,SUMIF('DADOS BRUTOS'!$A$3:$A$500,$B5,'DADOS BRUTOS'!BV$3:BV$500)+IF($C5="",0,SUMIF('DADOS BRUTOS'!$A$3:$A$500,$C5,'DADOS BRUTOS'!BV$3:BV$500)))</f>
        <v/>
      </c>
      <c r="EW5" s="127">
        <f>IF(OR(EW$4="",$B5=""),0,SUMIF('DADOS BRUTOS'!$A$3:$A$500,$B5,'DADOS BRUTOS'!BW$3:BW$500)+IF($C5="",0,SUMIF('DADOS BRUTOS'!$A$3:$A$500,$C5,'DADOS BRUTOS'!BW$3:BW$500)))</f>
        <v/>
      </c>
      <c r="EX5" s="127">
        <f>IF(OR(EX$4="",$B5=""),0,SUMIF('DADOS BRUTOS'!$A$3:$A$500,$B5,'DADOS BRUTOS'!BX$3:BX$500)+IF($C5="",0,SUMIF('DADOS BRUTOS'!$A$3:$A$500,$C5,'DADOS BRUTOS'!BX$3:BX$500)))</f>
        <v/>
      </c>
      <c r="EY5" s="127">
        <f>IF(OR(EY$4="",$B5=""),0,SUMIF('DADOS BRUTOS'!$A$3:$A$500,$B5,'DADOS BRUTOS'!BY$3:BY$500)+IF($C5="",0,SUMIF('DADOS BRUTOS'!$A$3:$A$500,$C5,'DADOS BRUTOS'!BY$3:BY$500)))</f>
        <v/>
      </c>
      <c r="EZ5" s="127">
        <f>IF(OR(EZ$4="",$B5=""),0,SUMIF('DADOS BRUTOS'!$A$3:$A$500,$B5,'DADOS BRUTOS'!BZ$3:BZ$500)+IF($C5="",0,SUMIF('DADOS BRUTOS'!$A$3:$A$500,$C5,'DADOS BRUTOS'!BZ$3:BZ$500)))</f>
        <v/>
      </c>
      <c r="FA5" s="127">
        <f>IF(OR(FA$4="",$B5=""),0,SUMIF('DADOS BRUTOS'!$A$3:$A$500,$B5,'DADOS BRUTOS'!CA$3:CA$500)+IF($C5="",0,SUMIF('DADOS BRUTOS'!$A$3:$A$500,$C5,'DADOS BRUTOS'!CA$3:CA$500)))</f>
        <v/>
      </c>
      <c r="FB5" s="127">
        <f>IF(OR(FB$4="",$B5=""),0,SUMIF('DADOS BRUTOS'!$A$3:$A$500,$B5,'DADOS BRUTOS'!CB$3:CB$500)+IF($C5="",0,SUMIF('DADOS BRUTOS'!$A$3:$A$500,$C5,'DADOS BRUTOS'!CB$3:CB$500)))</f>
        <v/>
      </c>
      <c r="FC5" s="127">
        <f>IF(OR(FC$4="",$B5=""),0,SUMIF('DADOS BRUTOS'!$A$3:$A$500,$B5,'DADOS BRUTOS'!CC$3:CC$500)+IF($C5="",0,SUMIF('DADOS BRUTOS'!$A$3:$A$500,$C5,'DADOS BRUTOS'!CC$3:CC$500)))</f>
        <v/>
      </c>
      <c r="FD5" s="127">
        <f>IF(OR(FD$4="",$B5=""),0,SUMIF('DADOS BRUTOS'!$A$3:$A$500,$B5,'DADOS BRUTOS'!CD$3:CD$500)+IF($C5="",0,SUMIF('DADOS BRUTOS'!$A$3:$A$500,$C5,'DADOS BRUTOS'!CD$3:CD$500)))</f>
        <v/>
      </c>
      <c r="FE5" s="127">
        <f>IF(OR(FE$4="",$B5=""),0,SUMIF('DADOS BRUTOS'!$A$3:$A$500,$B5,'DADOS BRUTOS'!CE$3:CE$500)+IF($C5="",0,SUMIF('DADOS BRUTOS'!$A$3:$A$500,$C5,'DADOS BRUTOS'!CE$3:CE$500)))</f>
        <v/>
      </c>
      <c r="FF5" s="127">
        <f>IF(OR(FF$4="",$B5=""),0,SUMIF('DADOS BRUTOS'!$A$3:$A$500,$B5,'DADOS BRUTOS'!CF$3:CF$500)+IF($C5="",0,SUMIF('DADOS BRUTOS'!$A$3:$A$500,$C5,'DADOS BRUTOS'!CF$3:CF$500)))</f>
        <v/>
      </c>
      <c r="FG5" s="127">
        <f>IF(OR(FG$4="",$B5=""),0,SUMIF('DADOS BRUTOS'!$A$3:$A$500,$B5,'DADOS BRUTOS'!CG$3:CG$500)+IF($C5="",0,SUMIF('DADOS BRUTOS'!$A$3:$A$500,$C5,'DADOS BRUTOS'!CG$3:CG$500)))</f>
        <v/>
      </c>
      <c r="FH5" s="127">
        <f>IF(OR(FH$4="",$B5=""),0,SUMIF('DADOS BRUTOS'!$A$3:$A$500,$B5,'DADOS BRUTOS'!CH$3:CH$500)+IF($C5="",0,SUMIF('DADOS BRUTOS'!$A$3:$A$500,$C5,'DADOS BRUTOS'!CH$3:CH$500)))</f>
        <v/>
      </c>
      <c r="FI5" s="127">
        <f>IF(OR(FI$4="",$B5=""),0,SUMIF('DADOS BRUTOS'!$A$3:$A$500,$B5,'DADOS BRUTOS'!CI$3:CI$500)+IF($C5="",0,SUMIF('DADOS BRUTOS'!$A$3:$A$500,$C5,'DADOS BRUTOS'!CI$3:CI$500)))</f>
        <v/>
      </c>
      <c r="FJ5" s="127">
        <f>IF(OR(FJ$4="",$B5=""),0,SUMIF('DADOS BRUTOS'!$A$3:$A$500,$B5,'DADOS BRUTOS'!CJ$3:CJ$500)+IF($C5="",0,SUMIF('DADOS BRUTOS'!$A$3:$A$500,$C5,'DADOS BRUTOS'!CJ$3:CJ$500)))</f>
        <v/>
      </c>
      <c r="FK5" s="127">
        <f>IF(OR(FK$4="",$B5=""),0,SUMIF('DADOS BRUTOS'!$A$3:$A$500,$B5,'DADOS BRUTOS'!CK$3:CK$500)+IF($C5="",0,SUMIF('DADOS BRUTOS'!$A$3:$A$500,$C5,'DADOS BRUTOS'!CK$3:CK$500)))</f>
        <v/>
      </c>
      <c r="FL5" s="127">
        <f>IF(OR(FL$4="",$B5=""),0,SUMIF('DADOS BRUTOS'!$A$3:$A$500,$B5,'DADOS BRUTOS'!CL$3:CL$500)+IF($C5="",0,SUMIF('DADOS BRUTOS'!$A$3:$A$500,$C5,'DADOS BRUTOS'!CL$3:CL$500)))</f>
        <v/>
      </c>
      <c r="FM5" s="127">
        <f>IF(OR(FM$4="",$B5=""),0,SUMIF('DADOS BRUTOS'!$A$3:$A$500,$B5,'DADOS BRUTOS'!CM$3:CM$500)+IF($C5="",0,SUMIF('DADOS BRUTOS'!$A$3:$A$500,$C5,'DADOS BRUTOS'!CM$3:CM$500)))</f>
        <v/>
      </c>
      <c r="FN5" s="127">
        <f>IF(OR(FN$4="",$B5=""),0,SUMIF('DADOS BRUTOS'!$A$3:$A$500,$B5,'DADOS BRUTOS'!CN$3:CN$500)+IF($C5="",0,SUMIF('DADOS BRUTOS'!$A$3:$A$500,$C5,'DADOS BRUTOS'!CN$3:CN$500)))</f>
        <v/>
      </c>
      <c r="FO5" s="127">
        <f>IF(OR(FO$4="",$B5=""),0,SUMIF('DADOS BRUTOS'!$A$3:$A$500,$B5,'DADOS BRUTOS'!CO$3:CO$500)+IF($C5="",0,SUMIF('DADOS BRUTOS'!$A$3:$A$500,$C5,'DADOS BRUTOS'!CO$3:CO$500)))</f>
        <v/>
      </c>
      <c r="FP5" s="127">
        <f>IF(OR(FP$4="",$B5=""),0,SUMIF('DADOS BRUTOS'!$A$3:$A$500,$B5,'DADOS BRUTOS'!CP$3:CP$500)+IF($C5="",0,SUMIF('DADOS BRUTOS'!$A$3:$A$500,$C5,'DADOS BRUTOS'!CP$3:CP$500)))</f>
        <v/>
      </c>
      <c r="FQ5" s="127">
        <f>IF(OR(FQ$4="",$B5=""),0,SUMIF('DADOS BRUTOS'!$A$3:$A$500,$B5,'DADOS BRUTOS'!CQ$3:CQ$500)+IF($C5="",0,SUMIF('DADOS BRUTOS'!$A$3:$A$500,$C5,'DADOS BRUTOS'!CQ$3:CQ$500)))</f>
        <v/>
      </c>
      <c r="FR5" s="127">
        <f>IF(OR(FR$4="",$B5=""),0,SUMIF('DADOS BRUTOS'!$A$3:$A$500,$B5,'DADOS BRUTOS'!CR$3:CR$500)+IF($C5="",0,SUMIF('DADOS BRUTOS'!$A$3:$A$500,$C5,'DADOS BRUTOS'!CR$3:CR$500)))</f>
        <v/>
      </c>
      <c r="FS5" s="127">
        <f>IF(OR(FS$4="",$B5=""),0,SUMIF('DADOS BRUTOS'!$A$3:$A$500,$B5,'DADOS BRUTOS'!CS$3:CS$500)+IF($C5="",0,SUMIF('DADOS BRUTOS'!$A$3:$A$500,$C5,'DADOS BRUTOS'!CS$3:CS$500)))</f>
        <v/>
      </c>
      <c r="FT5" s="127">
        <f>IF(OR(FT$4="",$B5=""),0,SUMIF('DADOS BRUTOS'!$A$3:$A$500,$B5,'DADOS BRUTOS'!CT$3:CT$500)+IF($C5="",0,SUMIF('DADOS BRUTOS'!$A$3:$A$500,$C5,'DADOS BRUTOS'!CT$3:CT$500)))</f>
        <v/>
      </c>
      <c r="FU5" s="127">
        <f>IF(OR(FU$4="",$B5=""),0,SUMIF('DADOS BRUTOS'!$A$3:$A$500,$B5,'DADOS BRUTOS'!CU$3:CU$500)+IF($C5="",0,SUMIF('DADOS BRUTOS'!$A$3:$A$500,$C5,'DADOS BRUTOS'!CU$3:CU$500)))</f>
        <v/>
      </c>
      <c r="FV5" s="127">
        <f>IF(OR(FV$4="",$B5=""),0,SUMIF('DADOS BRUTOS'!$A$3:$A$500,$B5,'DADOS BRUTOS'!CV$3:CV$500)+IF($C5="",0,SUMIF('DADOS BRUTOS'!$A$3:$A$500,$C5,'DADOS BRUTOS'!CV$3:CV$500)))</f>
        <v/>
      </c>
      <c r="FW5" s="127">
        <f>IF(OR(FW$4="",$B5=""),0,SUMIF('DADOS BRUTOS'!$A$3:$A$500,$B5,'DADOS BRUTOS'!CW$3:CW$500)+IF($C5="",0,SUMIF('DADOS BRUTOS'!$A$3:$A$500,$C5,'DADOS BRUTOS'!CW$3:CW$500)))</f>
        <v/>
      </c>
      <c r="FX5" s="127">
        <f>IF(OR(FX$4="",$B5=""),0,SUMIF('DADOS BRUTOS'!$A$3:$A$500,$B5,'DADOS BRUTOS'!CX$3:CX$500)+IF($C5="",0,SUMIF('DADOS BRUTOS'!$A$3:$A$500,$C5,'DADOS BRUTOS'!CX$3:CX$500)))</f>
        <v/>
      </c>
      <c r="FY5" s="127">
        <f>IF(OR(FY$4="",$B5=""),0,SUMIF('DADOS BRUTOS'!$A$3:$A$500,$B5,'DADOS BRUTOS'!CY$3:CY$500)+IF($C5="",0,SUMIF('DADOS BRUTOS'!$A$3:$A$500,$C5,'DADOS BRUTOS'!CY$3:CY$500)))</f>
        <v/>
      </c>
      <c r="FZ5" s="127">
        <f>IF(OR(FZ$4="",$B5=""),0,SUMIF('DADOS BRUTOS'!$A$3:$A$500,$B5,'DADOS BRUTOS'!CZ$3:CZ$500)+IF($C5="",0,SUMIF('DADOS BRUTOS'!$A$3:$A$500,$C5,'DADOS BRUTOS'!CZ$3:CZ$500)))</f>
        <v/>
      </c>
      <c r="GA5" s="127">
        <f>IF(OR(GA$4="",$B5=""),0,SUMIF('DADOS BRUTOS'!$A$3:$A$500,$B5,'DADOS BRUTOS'!DA$3:DA$500)+IF($C5="",0,SUMIF('DADOS BRUTOS'!$A$3:$A$500,$C5,'DADOS BRUTOS'!DA$3:DA$500)))</f>
        <v/>
      </c>
      <c r="GB5" s="127">
        <f>IF(OR(GB$4="",$B5=""),0,SUMIF('DADOS BRUTOS'!$A$3:$A$500,$B5,'DADOS BRUTOS'!DB$3:DB$500)+IF($C5="",0,SUMIF('DADOS BRUTOS'!$A$3:$A$500,$C5,'DADOS BRUTOS'!DB$3:DB$500)))</f>
        <v/>
      </c>
      <c r="GC5" s="127">
        <f>IF(OR(GC$4="",$B5=""),0,SUMIF('DADOS BRUTOS'!$A$3:$A$500,$B5,'DADOS BRUTOS'!DC$3:DC$500)+IF($C5="",0,SUMIF('DADOS BRUTOS'!$A$3:$A$500,$C5,'DADOS BRUTOS'!DC$3:DC$500)))</f>
        <v/>
      </c>
      <c r="GD5" s="127">
        <f>IF(OR(GD$4="",$B5=""),0,SUMIF('DADOS BRUTOS'!$A$3:$A$500,$B5,'DADOS BRUTOS'!DD$3:DD$500)+IF($C5="",0,SUMIF('DADOS BRUTOS'!$A$3:$A$500,$C5,'DADOS BRUTOS'!DD$3:DD$500)))</f>
        <v/>
      </c>
      <c r="GE5" s="127">
        <f>IF(OR(GE$4="",$B5=""),0,SUMIF('DADOS BRUTOS'!$A$3:$A$500,$B5,'DADOS BRUTOS'!DE$3:DE$500)+IF($C5="",0,SUMIF('DADOS BRUTOS'!$A$3:$A$500,$C5,'DADOS BRUTOS'!DE$3:DE$500)))</f>
        <v/>
      </c>
      <c r="GF5" s="127">
        <f>IF(OR(GF$4="",$B5=""),0,SUMIF('DADOS BRUTOS'!$A$3:$A$500,$B5,'DADOS BRUTOS'!DF$3:DF$500)+IF($C5="",0,SUMIF('DADOS BRUTOS'!$A$3:$A$500,$C5,'DADOS BRUTOS'!DF$3:DF$500)))</f>
        <v/>
      </c>
      <c r="GG5" s="127">
        <f>IF(OR(GG$4="",$B5=""),0,SUMIF('DADOS BRUTOS'!$A$3:$A$500,$B5,'DADOS BRUTOS'!DG$3:DG$500)+IF($C5="",0,SUMIF('DADOS BRUTOS'!$A$3:$A$500,$C5,'DADOS BRUTOS'!DG$3:DG$500)))</f>
        <v/>
      </c>
      <c r="GH5" s="127">
        <f>IF(OR(GH$4="",$B5=""),0,SUMIF('DADOS BRUTOS'!$A$3:$A$500,$B5,'DADOS BRUTOS'!DH$3:DH$500)+IF($C5="",0,SUMIF('DADOS BRUTOS'!$A$3:$A$500,$C5,'DADOS BRUTOS'!DH$3:DH$500)))</f>
        <v/>
      </c>
      <c r="GI5" s="127">
        <f>IF(OR(GI$4="",$B5=""),0,SUMIF('DADOS BRUTOS'!$A$3:$A$500,$B5,'DADOS BRUTOS'!DI$3:DI$500)+IF($C5="",0,SUMIF('DADOS BRUTOS'!$A$3:$A$500,$C5,'DADOS BRUTOS'!DI$3:DI$500)))</f>
        <v/>
      </c>
      <c r="GJ5" s="127">
        <f>IF(OR(GJ$4="",$B5=""),0,SUMIF('DADOS BRUTOS'!$A$3:$A$500,$B5,'DADOS BRUTOS'!DJ$3:DJ$500)+IF($C5="",0,SUMIF('DADOS BRUTOS'!$A$3:$A$500,$C5,'DADOS BRUTOS'!DJ$3:DJ$500)))</f>
        <v/>
      </c>
      <c r="GK5" s="127">
        <f>IF(OR(GK$4="",$B5=""),0,SUMIF('DADOS BRUTOS'!$A$3:$A$500,$B5,'DADOS BRUTOS'!DK$3:DK$500)+IF($C5="",0,SUMIF('DADOS BRUTOS'!$A$3:$A$500,$C5,'DADOS BRUTOS'!DK$3:DK$500)))</f>
        <v/>
      </c>
      <c r="GL5" s="127">
        <f>IF(OR(GL$4="",$B5=""),0,SUMIF('DADOS BRUTOS'!$A$3:$A$500,$B5,'DADOS BRUTOS'!DL$3:DL$500)+IF($C5="",0,SUMIF('DADOS BRUTOS'!$A$3:$A$500,$C5,'DADOS BRUTOS'!DL$3:DL$500)))</f>
        <v/>
      </c>
      <c r="GM5" s="127">
        <f>IF(OR(GM$4="",$B5=""),0,SUMIF('DADOS BRUTOS'!$A$3:$A$500,$B5,'DADOS BRUTOS'!DM$3:DM$500)+IF($C5="",0,SUMIF('DADOS BRUTOS'!$A$3:$A$500,$C5,'DADOS BRUTOS'!DM$3:DM$500)))</f>
        <v/>
      </c>
      <c r="GN5" s="127">
        <f>IF(OR(GN$4="",$B5=""),0,SUMIF('DADOS BRUTOS'!$A$3:$A$500,$B5,'DADOS BRUTOS'!DN$3:DN$500)+IF($C5="",0,SUMIF('DADOS BRUTOS'!$A$3:$A$500,$C5,'DADOS BRUTOS'!DN$3:DN$500)))</f>
        <v/>
      </c>
      <c r="GO5" s="127">
        <f>IF(OR(GO$4="",$B5=""),0,SUMIF('DADOS BRUTOS'!$A$3:$A$500,$B5,'DADOS BRUTOS'!DO$3:DO$500)+IF($C5="",0,SUMIF('DADOS BRUTOS'!$A$3:$A$500,$C5,'DADOS BRUTOS'!DO$3:DO$500)))</f>
        <v/>
      </c>
      <c r="GP5" s="127">
        <f>IF(OR(GP$4="",$B5=""),0,SUMIF('DADOS BRUTOS'!$A$3:$A$500,$B5,'DADOS BRUTOS'!DP$3:DP$500)+IF($C5="",0,SUMIF('DADOS BRUTOS'!$A$3:$A$500,$C5,'DADOS BRUTOS'!DP$3:DP$500)))</f>
        <v/>
      </c>
      <c r="GQ5" s="127">
        <f>IF(OR(GQ$4="",$B5=""),0,SUMIF('DADOS BRUTOS'!$A$3:$A$500,$B5,'DADOS BRUTOS'!DQ$3:DQ$500)+IF($C5="",0,SUMIF('DADOS BRUTOS'!$A$3:$A$500,$C5,'DADOS BRUTOS'!DQ$3:DQ$500)))</f>
        <v/>
      </c>
      <c r="GR5" s="127">
        <f>IF(OR(GR$4="",$B5=""),0,SUMIF('DADOS BRUTOS'!$A$3:$A$500,$B5,'DADOS BRUTOS'!DR$3:DR$500)+IF($C5="",0,SUMIF('DADOS BRUTOS'!$A$3:$A$500,$C5,'DADOS BRUTOS'!DR$3:DR$500)))</f>
        <v/>
      </c>
      <c r="GS5" s="127">
        <f>IF(OR(GS$4="",$B5=""),0,SUMIF('DADOS BRUTOS'!$A$3:$A$500,$B5,'DADOS BRUTOS'!DS$3:DS$500)+IF($C5="",0,SUMIF('DADOS BRUTOS'!$A$3:$A$500,$C5,'DADOS BRUTOS'!DS$3:DS$500)))</f>
        <v/>
      </c>
      <c r="GT5" s="127">
        <f>IF(OR(GT$4="",$B5=""),0,SUMIF('DADOS BRUTOS'!$A$3:$A$500,$B5,'DADOS BRUTOS'!DT$3:DT$500)+IF($C5="",0,SUMIF('DADOS BRUTOS'!$A$3:$A$500,$C5,'DADOS BRUTOS'!DT$3:DT$500)))</f>
        <v/>
      </c>
      <c r="GU5" s="127">
        <f>IF(OR(GU$4="",$B5=""),0,SUMIF('DADOS BRUTOS'!$A$3:$A$500,$B5,'DADOS BRUTOS'!DU$3:DU$500)+IF($C5="",0,SUMIF('DADOS BRUTOS'!$A$3:$A$500,$C5,'DADOS BRUTOS'!DU$3:DU$500)))</f>
        <v/>
      </c>
      <c r="GV5" s="127">
        <f>IF(OR(GV$4="",$B5=""),0,SUMIF('DADOS BRUTOS'!$A$3:$A$500,$B5,'DADOS BRUTOS'!DV$3:DV$500)+IF($C5="",0,SUMIF('DADOS BRUTOS'!$A$3:$A$500,$C5,'DADOS BRUTOS'!DV$3:DV$500)))</f>
        <v/>
      </c>
      <c r="GW5" s="127">
        <f>IF(OR(GW$4="",$B5=""),0,SUMIF('DADOS BRUTOS'!$A$3:$A$500,$B5,'DADOS BRUTOS'!DW$3:DW$500)+IF($C5="",0,SUMIF('DADOS BRUTOS'!$A$3:$A$500,$C5,'DADOS BRUTOS'!DW$3:DW$500)))</f>
        <v/>
      </c>
      <c r="GX5" s="127">
        <f>IF(OR(GX$4="",$B5=""),0,SUMIF('DADOS BRUTOS'!$A$3:$A$500,$B5,'DADOS BRUTOS'!DX$3:DX$500)+IF($C5="",0,SUMIF('DADOS BRUTOS'!$A$3:$A$500,$C5,'DADOS BRUTOS'!DX$3:DX$500)))</f>
        <v/>
      </c>
      <c r="GY5" s="127">
        <f>IF(OR(GY$4="",$B5=""),0,SUMIF('DADOS BRUTOS'!$A$3:$A$500,$B5,'DADOS BRUTOS'!DY$3:DY$500)+IF($C5="",0,SUMIF('DADOS BRUTOS'!$A$3:$A$500,$C5,'DADOS BRUTOS'!DY$3:DY$500)))</f>
        <v/>
      </c>
      <c r="GZ5" s="127">
        <f>IF(OR(GZ$4="",$B5=""),0,SUMIF('DADOS BRUTOS'!$A$3:$A$500,$B5,'DADOS BRUTOS'!DZ$3:DZ$500)+IF($C5="",0,SUMIF('DADOS BRUTOS'!$A$3:$A$500,$C5,'DADOS BRUTOS'!DZ$3:DZ$500)))</f>
        <v/>
      </c>
      <c r="HA5" s="127">
        <f>IF(OR(HA$4="",$B5=""),0,SUMIF('DADOS BRUTOS'!$A$3:$A$500,$B5,'DADOS BRUTOS'!EA$3:EA$500)+IF($C5="",0,SUMIF('DADOS BRUTOS'!$A$3:$A$500,$C5,'DADOS BRUTOS'!EA$3:EA$500)))</f>
        <v/>
      </c>
      <c r="HB5" s="127">
        <f>IF(OR(HB$4="",$B5=""),0,SUMIF('DADOS BRUTOS'!$A$3:$A$500,$B5,'DADOS BRUTOS'!EB$3:EB$500)+IF($C5="",0,SUMIF('DADOS BRUTOS'!$A$3:$A$500,$C5,'DADOS BRUTOS'!EB$3:EB$500)))</f>
        <v/>
      </c>
      <c r="HC5" s="127">
        <f>IF(OR(HC$4="",$B5=""),0,SUMIF('DADOS BRUTOS'!$A$3:$A$500,$B5,'DADOS BRUTOS'!EC$3:EC$500)+IF($C5="",0,SUMIF('DADOS BRUTOS'!$A$3:$A$500,$C5,'DADOS BRUTOS'!EC$3:EC$500)))</f>
        <v/>
      </c>
      <c r="HD5" s="127">
        <f>IF(OR(HD$4="",$B5=""),0,SUMIF('DADOS BRUTOS'!$A$3:$A$500,$B5,'DADOS BRUTOS'!ED$3:ED$500)+IF($C5="",0,SUMIF('DADOS BRUTOS'!$A$3:$A$500,$C5,'DADOS BRUTOS'!ED$3:ED$500)))</f>
        <v/>
      </c>
      <c r="HE5" s="127">
        <f>IF(OR(HE$4="",$B5=""),0,SUMIF('DADOS BRUTOS'!$A$3:$A$500,$B5,'DADOS BRUTOS'!EE$3:EE$500)+IF($C5="",0,SUMIF('DADOS BRUTOS'!$A$3:$A$500,$C5,'DADOS BRUTOS'!EE$3:EE$500)))</f>
        <v/>
      </c>
      <c r="HF5" s="127">
        <f>IF(OR(HF$4="",$B5=""),0,SUMIF('DADOS BRUTOS'!$A$3:$A$500,$B5,'DADOS BRUTOS'!EF$3:EF$500)+IF($C5="",0,SUMIF('DADOS BRUTOS'!$A$3:$A$500,$C5,'DADOS BRUTOS'!EF$3:EF$500)))</f>
        <v/>
      </c>
      <c r="HG5" s="127">
        <f>IF(OR(HG$4="",$B5=""),0,SUMIF('DADOS BRUTOS'!$A$3:$A$500,$B5,'DADOS BRUTOS'!EG$3:EG$500)+IF($C5="",0,SUMIF('DADOS BRUTOS'!$A$3:$A$500,$C5,'DADOS BRUTOS'!EG$3:EG$500)))</f>
        <v/>
      </c>
      <c r="HH5" s="127">
        <f>IF(OR(HH$4="",$B5=""),0,SUMIF('DADOS BRUTOS'!$A$3:$A$500,$B5,'DADOS BRUTOS'!EH$3:EH$500)+IF($C5="",0,SUMIF('DADOS BRUTOS'!$A$3:$A$500,$C5,'DADOS BRUTOS'!EH$3:EH$500)))</f>
        <v/>
      </c>
      <c r="HI5" s="127">
        <f>IF(OR(HI$4="",$B5=""),0,SUMIF('DADOS BRUTOS'!$A$3:$A$500,$B5,'DADOS BRUTOS'!EI$3:EI$500)+IF($C5="",0,SUMIF('DADOS BRUTOS'!$A$3:$A$500,$C5,'DADOS BRUTOS'!EI$3:EI$500)))</f>
        <v/>
      </c>
      <c r="HJ5" s="127">
        <f>IF(OR(HJ$4="",$B5=""),0,SUMIF('DADOS BRUTOS'!$A$3:$A$500,$B5,'DADOS BRUTOS'!EJ$3:EJ$500)+IF($C5="",0,SUMIF('DADOS BRUTOS'!$A$3:$A$500,$C5,'DADOS BRUTOS'!EJ$3:EJ$500)))</f>
        <v/>
      </c>
      <c r="HK5" s="127">
        <f>IF(OR(HK$4="",$B5=""),0,SUMIF('DADOS BRUTOS'!$A$3:$A$500,$B5,'DADOS BRUTOS'!EK$3:EK$500)+IF($C5="",0,SUMIF('DADOS BRUTOS'!$A$3:$A$500,$C5,'DADOS BRUTOS'!EK$3:EK$500)))</f>
        <v/>
      </c>
      <c r="HL5" s="127">
        <f>IF(OR(HL$4="",$B5=""),0,SUMIF('DADOS BRUTOS'!$A$3:$A$500,$B5,'DADOS BRUTOS'!EL$3:EL$500)+IF($C5="",0,SUMIF('DADOS BRUTOS'!$A$3:$A$500,$C5,'DADOS BRUTOS'!EL$3:EL$500)))</f>
        <v/>
      </c>
      <c r="HM5" s="127">
        <f>IF(OR(HM$4="",$B5=""),0,SUMIF('DADOS BRUTOS'!$A$3:$A$500,$B5,'DADOS BRUTOS'!EM$3:EM$500)+IF($C5="",0,SUMIF('DADOS BRUTOS'!$A$3:$A$500,$C5,'DADOS BRUTOS'!EM$3:EM$500)))</f>
        <v/>
      </c>
      <c r="HN5" s="127">
        <f>IF(OR(HN$4="",$B5=""),0,SUMIF('DADOS BRUTOS'!$A$3:$A$500,$B5,'DADOS BRUTOS'!EN$3:EN$500)+IF($C5="",0,SUMIF('DADOS BRUTOS'!$A$3:$A$500,$C5,'DADOS BRUTOS'!EN$3:EN$500)))</f>
        <v/>
      </c>
      <c r="HO5" s="127">
        <f>IF(OR(HO$4="",$B5=""),0,SUMIF('DADOS BRUTOS'!$A$3:$A$500,$B5,'DADOS BRUTOS'!EO$3:EO$500)+IF($C5="",0,SUMIF('DADOS BRUTOS'!$A$3:$A$500,$C5,'DADOS BRUTOS'!EO$3:EO$500)))</f>
        <v/>
      </c>
      <c r="HP5" s="127">
        <f>IF(OR(HP$4="",$B5=""),0,SUMIF('DADOS BRUTOS'!$A$3:$A$500,$B5,'DADOS BRUTOS'!EP$3:EP$500)+IF($C5="",0,SUMIF('DADOS BRUTOS'!$A$3:$A$500,$C5,'DADOS BRUTOS'!EP$3:EP$500)))</f>
        <v/>
      </c>
      <c r="HQ5" s="127">
        <f>IF(OR(HQ$4="",$B5=""),0,SUMIF('DADOS BRUTOS'!$A$3:$A$500,$B5,'DADOS BRUTOS'!EQ$3:EQ$500)+IF($C5="",0,SUMIF('DADOS BRUTOS'!$A$3:$A$500,$C5,'DADOS BRUTOS'!EQ$3:EQ$500)))</f>
        <v/>
      </c>
      <c r="HR5" s="127">
        <f>IF(OR(HR$4="",$B5=""),0,SUMIF('DADOS BRUTOS'!$A$3:$A$500,$B5,'DADOS BRUTOS'!ER$3:ER$500)+IF($C5="",0,SUMIF('DADOS BRUTOS'!$A$3:$A$500,$C5,'DADOS BRUTOS'!ER$3:ER$500)))</f>
        <v/>
      </c>
      <c r="HS5" s="127">
        <f>IF(OR(HS$4="",$B5=""),0,SUMIF('DADOS BRUTOS'!$A$3:$A$500,$B5,'DADOS BRUTOS'!ES$3:ES$500)+IF($C5="",0,SUMIF('DADOS BRUTOS'!$A$3:$A$500,$C5,'DADOS BRUTOS'!ES$3:ES$500)))</f>
        <v/>
      </c>
      <c r="HT5" s="127">
        <f>IF(OR(HT$4="",$B5=""),0,SUMIF('DADOS BRUTOS'!$A$3:$A$500,$B5,'DADOS BRUTOS'!ET$3:ET$500)+IF($C5="",0,SUMIF('DADOS BRUTOS'!$A$3:$A$500,$C5,'DADOS BRUTOS'!ET$3:ET$500)))</f>
        <v/>
      </c>
      <c r="HU5" s="127">
        <f>IF(OR(HU$4="",$B5=""),0,SUMIF('DADOS BRUTOS'!$A$3:$A$500,$B5,'DADOS BRUTOS'!EU$3:EU$500)+IF($C5="",0,SUMIF('DADOS BRUTOS'!$A$3:$A$500,$C5,'DADOS BRUTOS'!EU$3:EU$500)))</f>
        <v/>
      </c>
      <c r="HV5" s="127">
        <f>IF(OR(HV$4="",$B5=""),0,SUMIF('DADOS BRUTOS'!$A$3:$A$500,$B5,'DADOS BRUTOS'!EV$3:EV$500)+IF($C5="",0,SUMIF('DADOS BRUTOS'!$A$3:$A$500,$C5,'DADOS BRUTOS'!EV$3:EV$500)))</f>
        <v/>
      </c>
      <c r="HW5" s="127">
        <f>IF(OR(HW$4="",$B5=""),0,SUMIF('DADOS BRUTOS'!$A$3:$A$500,$B5,'DADOS BRUTOS'!EW$3:EW$500)+IF($C5="",0,SUMIF('DADOS BRUTOS'!$A$3:$A$500,$C5,'DADOS BRUTOS'!EW$3:EW$500)))</f>
        <v/>
      </c>
      <c r="HX5" s="127">
        <f>IF(OR(HX$4="",$B5=""),0,SUMIF('DADOS BRUTOS'!$A$3:$A$500,$B5,'DADOS BRUTOS'!EX$3:EX$500)+IF($C5="",0,SUMIF('DADOS BRUTOS'!$A$3:$A$500,$C5,'DADOS BRUTOS'!EX$3:EX$500)))</f>
        <v/>
      </c>
      <c r="HY5" s="127">
        <f>IF(OR(HY$4="",$B5=""),0,SUMIF('DADOS BRUTOS'!$A$3:$A$500,$B5,'DADOS BRUTOS'!EY$3:EY$500)+IF($C5="",0,SUMIF('DADOS BRUTOS'!$A$3:$A$500,$C5,'DADOS BRUTOS'!EY$3:EY$500)))</f>
        <v/>
      </c>
      <c r="HZ5" s="127">
        <f>IF(OR(HZ$4="",$B5=""),0,SUMIF('DADOS BRUTOS'!$A$3:$A$500,$B5,'DADOS BRUTOS'!EZ$3:EZ$500)+IF($C5="",0,SUMIF('DADOS BRUTOS'!$A$3:$A$500,$C5,'DADOS BRUTOS'!EZ$3:EZ$500)))</f>
        <v/>
      </c>
      <c r="IA5" s="127">
        <f>IF(OR(IA$4="",$B5=""),0,SUMIF('DADOS BRUTOS'!$A$3:$A$500,$B5,'DADOS BRUTOS'!FA$3:FA$500)+IF($C5="",0,SUMIF('DADOS BRUTOS'!$A$3:$A$500,$C5,'DADOS BRUTOS'!FA$3:FA$500)))</f>
        <v/>
      </c>
      <c r="IB5" s="127">
        <f>IF(OR(IB$4="",$B5=""),0,SUMIF('DADOS BRUTOS'!$A$3:$A$500,$B5,'DADOS BRUTOS'!FB$3:FB$500)+IF($C5="",0,SUMIF('DADOS BRUTOS'!$A$3:$A$500,$C5,'DADOS BRUTOS'!FB$3:FB$500)))</f>
        <v/>
      </c>
      <c r="IC5" s="127">
        <f>IF(OR(IC$4="",$B5=""),0,SUMIF('DADOS BRUTOS'!$A$3:$A$500,$B5,'DADOS BRUTOS'!FC$3:FC$500)+IF($C5="",0,SUMIF('DADOS BRUTOS'!$A$3:$A$500,$C5,'DADOS BRUTOS'!FC$3:FC$500)))</f>
        <v/>
      </c>
      <c r="ID5" s="127">
        <f>IF(OR(ID$4="",$B5=""),0,SUMIF('DADOS BRUTOS'!$A$3:$A$500,$B5,'DADOS BRUTOS'!FD$3:FD$500)+IF($C5="",0,SUMIF('DADOS BRUTOS'!$A$3:$A$500,$C5,'DADOS BRUTOS'!FD$3:FD$500)))</f>
        <v/>
      </c>
      <c r="IE5" s="127">
        <f>IF(OR(IE$4="",$B5=""),0,SUMIF('DADOS BRUTOS'!$A$3:$A$500,$B5,'DADOS BRUTOS'!FE$3:FE$500)+IF($C5="",0,SUMIF('DADOS BRUTOS'!$A$3:$A$500,$C5,'DADOS BRUTOS'!FE$3:FE$500)))</f>
        <v/>
      </c>
      <c r="IF5" s="127">
        <f>IF(OR(IF$4="",$B5=""),0,SUMIF('DADOS BRUTOS'!$A$3:$A$500,$B5,'DADOS BRUTOS'!FF$3:FF$500)+IF($C5="",0,SUMIF('DADOS BRUTOS'!$A$3:$A$500,$C5,'DADOS BRUTOS'!FF$3:FF$500)))</f>
        <v/>
      </c>
      <c r="IG5" s="127">
        <f>IF(OR(IG$4="",$B5=""),0,SUMIF('DADOS BRUTOS'!$A$3:$A$500,$B5,'DADOS BRUTOS'!FG$3:FG$500)+IF($C5="",0,SUMIF('DADOS BRUTOS'!$A$3:$A$500,$C5,'DADOS BRUTOS'!FG$3:FG$500)))</f>
        <v/>
      </c>
      <c r="IH5" s="127">
        <f>IF(OR(IH$4="",$B5=""),0,SUMIF('DADOS BRUTOS'!$A$3:$A$500,$B5,'DADOS BRUTOS'!FH$3:FH$500)+IF($C5="",0,SUMIF('DADOS BRUTOS'!$A$3:$A$500,$C5,'DADOS BRUTOS'!FH$3:FH$500)))</f>
        <v/>
      </c>
      <c r="II5" s="127">
        <f>IF(OR(II$4="",$B5=""),0,SUMIF('DADOS BRUTOS'!$A$3:$A$500,$B5,'DADOS BRUTOS'!FI$3:FI$500)+IF($C5="",0,SUMIF('DADOS BRUTOS'!$A$3:$A$500,$C5,'DADOS BRUTOS'!FI$3:FI$500)))</f>
        <v/>
      </c>
      <c r="IJ5" s="127">
        <f>IF(OR(IJ$4="",$B5=""),0,SUMIF('DADOS BRUTOS'!$A$3:$A$500,$B5,'DADOS BRUTOS'!FJ$3:FJ$500)+IF($C5="",0,SUMIF('DADOS BRUTOS'!$A$3:$A$500,$C5,'DADOS BRUTOS'!FJ$3:FJ$500)))</f>
        <v/>
      </c>
      <c r="IK5" s="127">
        <f>IF(OR(IK$4="",$B5=""),0,SUMIF('DADOS BRUTOS'!$A$3:$A$500,$B5,'DADOS BRUTOS'!FK$3:FK$500)+IF($C5="",0,SUMIF('DADOS BRUTOS'!$A$3:$A$500,$C5,'DADOS BRUTOS'!FK$3:FK$500)))</f>
        <v/>
      </c>
      <c r="IL5" s="127">
        <f>IF(OR(IL$4="",$B5=""),0,SUMIF('DADOS BRUTOS'!$A$3:$A$500,$B5,'DADOS BRUTOS'!FL$3:FL$500)+IF($C5="",0,SUMIF('DADOS BRUTOS'!$A$3:$A$500,$C5,'DADOS BRUTOS'!FL$3:FL$500)))</f>
        <v/>
      </c>
      <c r="IM5" s="127">
        <f>IF(OR(IM$4="",$B5=""),0,SUMIF('DADOS BRUTOS'!$A$3:$A$500,$B5,'DADOS BRUTOS'!FM$3:FM$500)+IF($C5="",0,SUMIF('DADOS BRUTOS'!$A$3:$A$500,$C5,'DADOS BRUTOS'!FM$3:FM$500)))</f>
        <v/>
      </c>
      <c r="IN5" s="127">
        <f>IF(OR(IN$4="",$B5=""),0,SUMIF('DADOS BRUTOS'!$A$3:$A$500,$B5,'DADOS BRUTOS'!FN$3:FN$500)+IF($C5="",0,SUMIF('DADOS BRUTOS'!$A$3:$A$500,$C5,'DADOS BRUTOS'!FN$3:FN$500)))</f>
        <v/>
      </c>
      <c r="IO5" s="127">
        <f>IF(OR(IO$4="",$B5=""),0,SUMIF('DADOS BRUTOS'!$A$3:$A$500,$B5,'DADOS BRUTOS'!FO$3:FO$500)+IF($C5="",0,SUMIF('DADOS BRUTOS'!$A$3:$A$500,$C5,'DADOS BRUTOS'!FO$3:FO$500)))</f>
        <v/>
      </c>
      <c r="IP5" s="127">
        <f>IF(OR(IP$4="",$B5=""),0,SUMIF('DADOS BRUTOS'!$A$3:$A$500,$B5,'DADOS BRUTOS'!FP$3:FP$500)+IF($C5="",0,SUMIF('DADOS BRUTOS'!$A$3:$A$500,$C5,'DADOS BRUTOS'!FP$3:FP$500)))</f>
        <v/>
      </c>
      <c r="IQ5" s="127">
        <f>IF(OR(IQ$4="",$B5=""),0,SUMIF('DADOS BRUTOS'!$A$3:$A$500,$B5,'DADOS BRUTOS'!FQ$3:FQ$500)+IF($C5="",0,SUMIF('DADOS BRUTOS'!$A$3:$A$500,$C5,'DADOS BRUTOS'!FQ$3:FQ$500)))</f>
        <v/>
      </c>
      <c r="IR5" s="127">
        <f>IF(OR(IR$4="",$B5=""),0,SUMIF('DADOS BRUTOS'!$A$3:$A$500,$B5,'DADOS BRUTOS'!FR$3:FR$500)+IF($C5="",0,SUMIF('DADOS BRUTOS'!$A$3:$A$500,$C5,'DADOS BRUTOS'!FR$3:FR$500)))</f>
        <v/>
      </c>
      <c r="IS5" s="127">
        <f>IF(OR(IS$4="",$B5=""),0,SUMIF('DADOS BRUTOS'!$A$3:$A$500,$B5,'DADOS BRUTOS'!FS$3:FS$500)+IF($C5="",0,SUMIF('DADOS BRUTOS'!$A$3:$A$500,$C5,'DADOS BRUTOS'!FS$3:FS$500)))</f>
        <v/>
      </c>
      <c r="IT5" s="127">
        <f>IF(OR(IT$4="",$B5=""),0,SUMIF('DADOS BRUTOS'!$A$3:$A$500,$B5,'DADOS BRUTOS'!FT$3:FT$500)+IF($C5="",0,SUMIF('DADOS BRUTOS'!$A$3:$A$500,$C5,'DADOS BRUTOS'!FT$3:FT$500)))</f>
        <v/>
      </c>
      <c r="IU5" s="127">
        <f>IF(OR(IU$4="",$B5=""),0,SUMIF('DADOS BRUTOS'!$A$3:$A$500,$B5,'DADOS BRUTOS'!FU$3:FU$500)+IF($C5="",0,SUMIF('DADOS BRUTOS'!$A$3:$A$500,$C5,'DADOS BRUTOS'!FU$3:FU$500)))</f>
        <v/>
      </c>
      <c r="IV5" s="127">
        <f>IF(OR(IV$4="",$B5=""),0,SUMIF('DADOS BRUTOS'!$A$3:$A$500,$B5,'DADOS BRUTOS'!FV$3:FV$500)+IF($C5="",0,SUMIF('DADOS BRUTOS'!$A$3:$A$500,$C5,'DADOS BRUTOS'!FV$3:FV$500)))</f>
        <v/>
      </c>
      <c r="IW5" s="127">
        <f>IF(OR(IW$4="",$B5=""),0,SUMIF('DADOS BRUTOS'!$A$3:$A$500,$B5,'DADOS BRUTOS'!FW$3:FW$500)+IF($C5="",0,SUMIF('DADOS BRUTOS'!$A$3:$A$500,$C5,'DADOS BRUTOS'!FW$3:FW$500)))</f>
        <v/>
      </c>
      <c r="IX5" s="127">
        <f>IF(OR(IX$4="",$B5=""),0,SUMIF('DADOS BRUTOS'!$A$3:$A$500,$B5,'DADOS BRUTOS'!FX$3:FX$500)+IF($C5="",0,SUMIF('DADOS BRUTOS'!$A$3:$A$500,$C5,'DADOS BRUTOS'!FX$3:FX$500)))</f>
        <v/>
      </c>
      <c r="IY5" s="127">
        <f>IF(OR(IY$4="",$B5=""),0,SUMIF('DADOS BRUTOS'!$A$3:$A$500,$B5,'DADOS BRUTOS'!FY$3:FY$500)+IF($C5="",0,SUMIF('DADOS BRUTOS'!$A$3:$A$500,$C5,'DADOS BRUTOS'!FY$3:FY$500)))</f>
        <v/>
      </c>
      <c r="IZ5" s="127">
        <f>IF(OR(IZ$4="",$B5=""),0,SUMIF('DADOS BRUTOS'!$A$3:$A$500,$B5,'DADOS BRUTOS'!FZ$3:FZ$500)+IF($C5="",0,SUMIF('DADOS BRUTOS'!$A$3:$A$500,$C5,'DADOS BRUTOS'!FZ$3:FZ$500)))</f>
        <v/>
      </c>
      <c r="JA5" s="127">
        <f>IF(OR(JA$4="",$B5=""),0,SUMIF('DADOS BRUTOS'!$A$3:$A$500,$B5,'DADOS BRUTOS'!GA$3:GA$500)+IF($C5="",0,SUMIF('DADOS BRUTOS'!$A$3:$A$500,$C5,'DADOS BRUTOS'!GA$3:GA$500)))</f>
        <v/>
      </c>
      <c r="JB5" s="127">
        <f>IF(OR(JB$4="",$B5=""),0,SUMIF('DADOS BRUTOS'!$A$3:$A$500,$B5,'DADOS BRUTOS'!GB$3:GB$500)+IF($C5="",0,SUMIF('DADOS BRUTOS'!$A$3:$A$500,$C5,'DADOS BRUTOS'!GB$3:GB$500)))</f>
        <v/>
      </c>
      <c r="JC5" s="127">
        <f>IF(OR(JC$4="",$B5=""),0,SUMIF('DADOS BRUTOS'!$A$3:$A$500,$B5,'DADOS BRUTOS'!GC$3:GC$500)+IF($C5="",0,SUMIF('DADOS BRUTOS'!$A$3:$A$500,$C5,'DADOS BRUTOS'!GC$3:GC$500)))</f>
        <v/>
      </c>
      <c r="JD5" s="127">
        <f>IF(OR(JD$4="",$B5=""),0,SUMIF('DADOS BRUTOS'!$A$3:$A$500,$B5,'DADOS BRUTOS'!GD$3:GD$500)+IF($C5="",0,SUMIF('DADOS BRUTOS'!$A$3:$A$500,$C5,'DADOS BRUTOS'!GD$3:GD$500)))</f>
        <v/>
      </c>
      <c r="JE5" s="127">
        <f>IF(OR(JE$4="",$B5=""),0,SUMIF('DADOS BRUTOS'!$A$3:$A$500,$B5,'DADOS BRUTOS'!GE$3:GE$500)+IF($C5="",0,SUMIF('DADOS BRUTOS'!$A$3:$A$500,$C5,'DADOS BRUTOS'!GE$3:GE$500)))</f>
        <v/>
      </c>
      <c r="JF5" s="127">
        <f>IF(OR(JF$4="",$B5=""),0,SUMIF('DADOS BRUTOS'!$A$3:$A$500,$B5,'DADOS BRUTOS'!GF$3:GF$500)+IF($C5="",0,SUMIF('DADOS BRUTOS'!$A$3:$A$500,$C5,'DADOS BRUTOS'!GF$3:GF$500)))</f>
        <v/>
      </c>
      <c r="JG5" s="127">
        <f>IF(OR(JG$4="",$B5=""),0,SUMIF('DADOS BRUTOS'!$A$3:$A$500,$B5,'DADOS BRUTOS'!GG$3:GG$500)+IF($C5="",0,SUMIF('DADOS BRUTOS'!$A$3:$A$500,$C5,'DADOS BRUTOS'!GG$3:GG$500)))</f>
        <v/>
      </c>
      <c r="JH5" s="127">
        <f>IF(OR(JH$4="",$B5=""),0,SUMIF('DADOS BRUTOS'!$A$3:$A$500,$B5,'DADOS BRUTOS'!GH$3:GH$500)+IF($C5="",0,SUMIF('DADOS BRUTOS'!$A$3:$A$500,$C5,'DADOS BRUTOS'!GH$3:GH$500)))</f>
        <v/>
      </c>
      <c r="JI5" s="127">
        <f>IF(OR(JI$4="",$B5=""),0,SUMIF('DADOS BRUTOS'!$A$3:$A$500,$B5,'DADOS BRUTOS'!GI$3:GI$500)+IF($C5="",0,SUMIF('DADOS BRUTOS'!$A$3:$A$500,$C5,'DADOS BRUTOS'!GI$3:GI$500)))</f>
        <v/>
      </c>
      <c r="JJ5" s="127">
        <f>IF(OR(JJ$4="",$B5=""),0,SUMIF('DADOS BRUTOS'!$A$3:$A$500,$B5,'DADOS BRUTOS'!GJ$3:GJ$500)+IF($C5="",0,SUMIF('DADOS BRUTOS'!$A$3:$A$500,$C5,'DADOS BRUTOS'!GJ$3:GJ$500)))</f>
        <v/>
      </c>
      <c r="JK5" s="127">
        <f>IF(OR(JK$4="",$B5=""),0,SUMIF('DADOS BRUTOS'!$A$3:$A$500,$B5,'DADOS BRUTOS'!GK$3:GK$500)+IF($C5="",0,SUMIF('DADOS BRUTOS'!$A$3:$A$500,$C5,'DADOS BRUTOS'!GK$3:GK$500)))</f>
        <v/>
      </c>
      <c r="JL5" s="127">
        <f>IF(OR(JL$4="",$B5=""),0,SUMIF('DADOS BRUTOS'!$A$3:$A$500,$B5,'DADOS BRUTOS'!GL$3:GL$500)+IF($C5="",0,SUMIF('DADOS BRUTOS'!$A$3:$A$500,$C5,'DADOS BRUTOS'!GL$3:GL$500)))</f>
        <v/>
      </c>
      <c r="JM5" s="127">
        <f>IF(OR(JM$4="",$B5=""),0,SUMIF('DADOS BRUTOS'!$A$3:$A$500,$B5,'DADOS BRUTOS'!GM$3:GM$500)+IF($C5="",0,SUMIF('DADOS BRUTOS'!$A$3:$A$500,$C5,'DADOS BRUTOS'!GM$3:GM$500)))</f>
        <v/>
      </c>
      <c r="JN5" s="127">
        <f>IF(OR(JN$4="",$B5=""),0,SUMIF('DADOS BRUTOS'!$A$3:$A$500,$B5,'DADOS BRUTOS'!GN$3:GN$500)+IF($C5="",0,SUMIF('DADOS BRUTOS'!$A$3:$A$500,$C5,'DADOS BRUTOS'!GN$3:GN$500)))</f>
        <v/>
      </c>
      <c r="JO5" s="127">
        <f>IF(OR(JO$4="",$B5=""),0,SUMIF('DADOS BRUTOS'!$A$3:$A$500,$B5,'DADOS BRUTOS'!GO$3:GO$500)+IF($C5="",0,SUMIF('DADOS BRUTOS'!$A$3:$A$500,$C5,'DADOS BRUTOS'!GO$3:GO$500)))</f>
        <v/>
      </c>
      <c r="JP5" s="127">
        <f>IF(OR(JP$4="",$B5=""),0,SUMIF('DADOS BRUTOS'!$A$3:$A$500,$B5,'DADOS BRUTOS'!GP$3:GP$500)+IF($C5="",0,SUMIF('DADOS BRUTOS'!$A$3:$A$500,$C5,'DADOS BRUTOS'!GP$3:GP$500)))</f>
        <v/>
      </c>
      <c r="JQ5" s="127">
        <f>IF(OR(JQ$4="",$B5=""),0,SUMIF('DADOS BRUTOS'!$A$3:$A$500,$B5,'DADOS BRUTOS'!GQ$3:GQ$500)+IF($C5="",0,SUMIF('DADOS BRUTOS'!$A$3:$A$500,$C5,'DADOS BRUTOS'!GQ$3:GQ$500)))</f>
        <v/>
      </c>
      <c r="JR5" s="127">
        <f>IF(OR(JR$4="",$B5=""),0,SUMIF('DADOS BRUTOS'!$A$3:$A$500,$B5,'DADOS BRUTOS'!GR$3:GR$500)+IF($C5="",0,SUMIF('DADOS BRUTOS'!$A$3:$A$500,$C5,'DADOS BRUTOS'!GR$3:GR$500)))</f>
        <v/>
      </c>
      <c r="JS5" s="127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7">
        <f>IF(OR(CB$4="",$B6=""),0,SUMIF('DADOS BRUTOS'!$A$3:$A$500,$B6,'DADOS BRUTOS'!B$3:B$500)+IF($C6="",0,SUMIF('DADOS BRUTOS'!$A$3:$A$500,$C6,'DADOS BRUTOS'!B$3:B$500)))</f>
        <v/>
      </c>
      <c r="CC6" s="127">
        <f>IF(OR(CC$4="",$B6=""),0,SUMIF('DADOS BRUTOS'!$A$3:$A$500,$B6,'DADOS BRUTOS'!C$3:C$500)+IF($C6="",0,SUMIF('DADOS BRUTOS'!$A$3:$A$500,$C6,'DADOS BRUTOS'!C$3:C$500)))</f>
        <v/>
      </c>
      <c r="CD6" s="127">
        <f>IF(OR(CD$4="",$B6=""),0,SUMIF('DADOS BRUTOS'!$A$3:$A$500,$B6,'DADOS BRUTOS'!D$3:D$500)+IF($C6="",0,SUMIF('DADOS BRUTOS'!$A$3:$A$500,$C6,'DADOS BRUTOS'!D$3:D$500)))</f>
        <v/>
      </c>
      <c r="CE6" s="127">
        <f>IF(OR(CE$4="",$B6=""),0,SUMIF('DADOS BRUTOS'!$A$3:$A$500,$B6,'DADOS BRUTOS'!E$3:E$500)+IF($C6="",0,SUMIF('DADOS BRUTOS'!$A$3:$A$500,$C6,'DADOS BRUTOS'!E$3:E$500)))</f>
        <v/>
      </c>
      <c r="CF6" s="127">
        <f>IF(OR(CF$4="",$B6=""),0,SUMIF('DADOS BRUTOS'!$A$3:$A$500,$B6,'DADOS BRUTOS'!F$3:F$500)+IF($C6="",0,SUMIF('DADOS BRUTOS'!$A$3:$A$500,$C6,'DADOS BRUTOS'!F$3:F$500)))</f>
        <v/>
      </c>
      <c r="CG6" s="127">
        <f>IF(OR(CG$4="",$B6=""),0,SUMIF('DADOS BRUTOS'!$A$3:$A$500,$B6,'DADOS BRUTOS'!G$3:G$500)+IF($C6="",0,SUMIF('DADOS BRUTOS'!$A$3:$A$500,$C6,'DADOS BRUTOS'!G$3:G$500)))</f>
        <v/>
      </c>
      <c r="CH6" s="127">
        <f>IF(OR(CH$4="",$B6=""),0,SUMIF('DADOS BRUTOS'!$A$3:$A$500,$B6,'DADOS BRUTOS'!H$3:H$500)+IF($C6="",0,SUMIF('DADOS BRUTOS'!$A$3:$A$500,$C6,'DADOS BRUTOS'!H$3:H$500)))</f>
        <v/>
      </c>
      <c r="CI6" s="127">
        <f>IF(OR(CI$4="",$B6=""),0,SUMIF('DADOS BRUTOS'!$A$3:$A$500,$B6,'DADOS BRUTOS'!I$3:I$500)+IF($C6="",0,SUMIF('DADOS BRUTOS'!$A$3:$A$500,$C6,'DADOS BRUTOS'!I$3:I$500)))</f>
        <v/>
      </c>
      <c r="CJ6" s="127">
        <f>IF(OR(CJ$4="",$B6=""),0,SUMIF('DADOS BRUTOS'!$A$3:$A$500,$B6,'DADOS BRUTOS'!J$3:J$500)+IF($C6="",0,SUMIF('DADOS BRUTOS'!$A$3:$A$500,$C6,'DADOS BRUTOS'!J$3:J$500)))</f>
        <v/>
      </c>
      <c r="CK6" s="127">
        <f>IF(OR(CK$4="",$B6=""),0,SUMIF('DADOS BRUTOS'!$A$3:$A$500,$B6,'DADOS BRUTOS'!K$3:K$500)+IF($C6="",0,SUMIF('DADOS BRUTOS'!$A$3:$A$500,$C6,'DADOS BRUTOS'!K$3:K$500)))</f>
        <v/>
      </c>
      <c r="CL6" s="127">
        <f>IF(OR(CL$4="",$B6=""),0,SUMIF('DADOS BRUTOS'!$A$3:$A$500,$B6,'DADOS BRUTOS'!L$3:L$500)+IF($C6="",0,SUMIF('DADOS BRUTOS'!$A$3:$A$500,$C6,'DADOS BRUTOS'!L$3:L$500)))</f>
        <v/>
      </c>
      <c r="CM6" s="127">
        <f>IF(OR(CM$4="",$B6=""),0,SUMIF('DADOS BRUTOS'!$A$3:$A$500,$B6,'DADOS BRUTOS'!M$3:M$500)+IF($C6="",0,SUMIF('DADOS BRUTOS'!$A$3:$A$500,$C6,'DADOS BRUTOS'!M$3:M$500)))</f>
        <v/>
      </c>
      <c r="CN6" s="127">
        <f>IF(OR(CN$4="",$B6=""),0,SUMIF('DADOS BRUTOS'!$A$3:$A$500,$B6,'DADOS BRUTOS'!N$3:N$500)+IF($C6="",0,SUMIF('DADOS BRUTOS'!$A$3:$A$500,$C6,'DADOS BRUTOS'!N$3:N$500)))</f>
        <v/>
      </c>
      <c r="CO6" s="127">
        <f>IF(OR(CO$4="",$B6=""),0,SUMIF('DADOS BRUTOS'!$A$3:$A$500,$B6,'DADOS BRUTOS'!O$3:O$500)+IF($C6="",0,SUMIF('DADOS BRUTOS'!$A$3:$A$500,$C6,'DADOS BRUTOS'!O$3:O$500)))</f>
        <v/>
      </c>
      <c r="CP6" s="127">
        <f>IF(OR(CP$4="",$B6=""),0,SUMIF('DADOS BRUTOS'!$A$3:$A$500,$B6,'DADOS BRUTOS'!P$3:P$500)+IF($C6="",0,SUMIF('DADOS BRUTOS'!$A$3:$A$500,$C6,'DADOS BRUTOS'!P$3:P$500)))</f>
        <v/>
      </c>
      <c r="CQ6" s="127">
        <f>IF(OR(CQ$4="",$B6=""),0,SUMIF('DADOS BRUTOS'!$A$3:$A$500,$B6,'DADOS BRUTOS'!Q$3:Q$500)+IF($C6="",0,SUMIF('DADOS BRUTOS'!$A$3:$A$500,$C6,'DADOS BRUTOS'!Q$3:Q$500)))</f>
        <v/>
      </c>
      <c r="CR6" s="127">
        <f>IF(OR(CR$4="",$B6=""),0,SUMIF('DADOS BRUTOS'!$A$3:$A$500,$B6,'DADOS BRUTOS'!R$3:R$500)+IF($C6="",0,SUMIF('DADOS BRUTOS'!$A$3:$A$500,$C6,'DADOS BRUTOS'!R$3:R$500)))</f>
        <v/>
      </c>
      <c r="CS6" s="127">
        <f>IF(OR(CS$4="",$B6=""),0,SUMIF('DADOS BRUTOS'!$A$3:$A$500,$B6,'DADOS BRUTOS'!S$3:S$500)+IF($C6="",0,SUMIF('DADOS BRUTOS'!$A$3:$A$500,$C6,'DADOS BRUTOS'!S$3:S$500)))</f>
        <v/>
      </c>
      <c r="CT6" s="127">
        <f>IF(OR(CT$4="",$B6=""),0,SUMIF('DADOS BRUTOS'!$A$3:$A$500,$B6,'DADOS BRUTOS'!T$3:T$500)+IF($C6="",0,SUMIF('DADOS BRUTOS'!$A$3:$A$500,$C6,'DADOS BRUTOS'!T$3:T$500)))</f>
        <v/>
      </c>
      <c r="CU6" s="127">
        <f>IF(OR(CU$4="",$B6=""),0,SUMIF('DADOS BRUTOS'!$A$3:$A$500,$B6,'DADOS BRUTOS'!U$3:U$500)+IF($C6="",0,SUMIF('DADOS BRUTOS'!$A$3:$A$500,$C6,'DADOS BRUTOS'!U$3:U$500)))</f>
        <v/>
      </c>
      <c r="CV6" s="127">
        <f>IF(OR(CV$4="",$B6=""),0,SUMIF('DADOS BRUTOS'!$A$3:$A$500,$B6,'DADOS BRUTOS'!V$3:V$500)+IF($C6="",0,SUMIF('DADOS BRUTOS'!$A$3:$A$500,$C6,'DADOS BRUTOS'!V$3:V$500)))</f>
        <v/>
      </c>
      <c r="CW6" s="127">
        <f>IF(OR(CW$4="",$B6=""),0,SUMIF('DADOS BRUTOS'!$A$3:$A$500,$B6,'DADOS BRUTOS'!W$3:W$500)+IF($C6="",0,SUMIF('DADOS BRUTOS'!$A$3:$A$500,$C6,'DADOS BRUTOS'!W$3:W$500)))</f>
        <v/>
      </c>
      <c r="CX6" s="127">
        <f>IF(OR(CX$4="",$B6=""),0,SUMIF('DADOS BRUTOS'!$A$3:$A$500,$B6,'DADOS BRUTOS'!X$3:X$500)+IF($C6="",0,SUMIF('DADOS BRUTOS'!$A$3:$A$500,$C6,'DADOS BRUTOS'!X$3:X$500)))</f>
        <v/>
      </c>
      <c r="CY6" s="127">
        <f>IF(OR(CY$4="",$B6=""),0,SUMIF('DADOS BRUTOS'!$A$3:$A$500,$B6,'DADOS BRUTOS'!Y$3:Y$500)+IF($C6="",0,SUMIF('DADOS BRUTOS'!$A$3:$A$500,$C6,'DADOS BRUTOS'!Y$3:Y$500)))</f>
        <v/>
      </c>
      <c r="CZ6" s="127">
        <f>IF(OR(CZ$4="",$B6=""),0,SUMIF('DADOS BRUTOS'!$A$3:$A$500,$B6,'DADOS BRUTOS'!Z$3:Z$500)+IF($C6="",0,SUMIF('DADOS BRUTOS'!$A$3:$A$500,$C6,'DADOS BRUTOS'!Z$3:Z$500)))</f>
        <v/>
      </c>
      <c r="DA6" s="127">
        <f>IF(OR(DA$4="",$B6=""),0,SUMIF('DADOS BRUTOS'!$A$3:$A$500,$B6,'DADOS BRUTOS'!AA$3:AA$500)+IF($C6="",0,SUMIF('DADOS BRUTOS'!$A$3:$A$500,$C6,'DADOS BRUTOS'!AA$3:AA$500)))</f>
        <v/>
      </c>
      <c r="DB6" s="127">
        <f>IF(OR(DB$4="",$B6=""),0,SUMIF('DADOS BRUTOS'!$A$3:$A$500,$B6,'DADOS BRUTOS'!AB$3:AB$500)+IF($C6="",0,SUMIF('DADOS BRUTOS'!$A$3:$A$500,$C6,'DADOS BRUTOS'!AB$3:AB$500)))</f>
        <v/>
      </c>
      <c r="DC6" s="127">
        <f>IF(OR(DC$4="",$B6=""),0,SUMIF('DADOS BRUTOS'!$A$3:$A$500,$B6,'DADOS BRUTOS'!AC$3:AC$500)+IF($C6="",0,SUMIF('DADOS BRUTOS'!$A$3:$A$500,$C6,'DADOS BRUTOS'!AC$3:AC$500)))</f>
        <v/>
      </c>
      <c r="DD6" s="127">
        <f>IF(OR(DD$4="",$B6=""),0,SUMIF('DADOS BRUTOS'!$A$3:$A$500,$B6,'DADOS BRUTOS'!AD$3:AD$500)+IF($C6="",0,SUMIF('DADOS BRUTOS'!$A$3:$A$500,$C6,'DADOS BRUTOS'!AD$3:AD$500)))</f>
        <v/>
      </c>
      <c r="DE6" s="127">
        <f>IF(OR(DE$4="",$B6=""),0,SUMIF('DADOS BRUTOS'!$A$3:$A$500,$B6,'DADOS BRUTOS'!AE$3:AE$500)+IF($C6="",0,SUMIF('DADOS BRUTOS'!$A$3:$A$500,$C6,'DADOS BRUTOS'!AE$3:AE$500)))</f>
        <v/>
      </c>
      <c r="DF6" s="127">
        <f>IF(OR(DF$4="",$B6=""),0,SUMIF('DADOS BRUTOS'!$A$3:$A$500,$B6,'DADOS BRUTOS'!AF$3:AF$500)+IF($C6="",0,SUMIF('DADOS BRUTOS'!$A$3:$A$500,$C6,'DADOS BRUTOS'!AF$3:AF$500)))</f>
        <v/>
      </c>
      <c r="DG6" s="127">
        <f>IF(OR(DG$4="",$B6=""),0,SUMIF('DADOS BRUTOS'!$A$3:$A$500,$B6,'DADOS BRUTOS'!AG$3:AG$500)+IF($C6="",0,SUMIF('DADOS BRUTOS'!$A$3:$A$500,$C6,'DADOS BRUTOS'!AG$3:AG$500)))</f>
        <v/>
      </c>
      <c r="DH6" s="127">
        <f>IF(OR(DH$4="",$B6=""),0,SUMIF('DADOS BRUTOS'!$A$3:$A$500,$B6,'DADOS BRUTOS'!AH$3:AH$500)+IF($C6="",0,SUMIF('DADOS BRUTOS'!$A$3:$A$500,$C6,'DADOS BRUTOS'!AH$3:AH$500)))</f>
        <v/>
      </c>
      <c r="DI6" s="127">
        <f>IF(OR(DI$4="",$B6=""),0,SUMIF('DADOS BRUTOS'!$A$3:$A$500,$B6,'DADOS BRUTOS'!AI$3:AI$500)+IF($C6="",0,SUMIF('DADOS BRUTOS'!$A$3:$A$500,$C6,'DADOS BRUTOS'!AI$3:AI$500)))</f>
        <v/>
      </c>
      <c r="DJ6" s="127">
        <f>IF(OR(DJ$4="",$B6=""),0,SUMIF('DADOS BRUTOS'!$A$3:$A$500,$B6,'DADOS BRUTOS'!AJ$3:AJ$500)+IF($C6="",0,SUMIF('DADOS BRUTOS'!$A$3:$A$500,$C6,'DADOS BRUTOS'!AJ$3:AJ$500)))</f>
        <v/>
      </c>
      <c r="DK6" s="127">
        <f>IF(OR(DK$4="",$B6=""),0,SUMIF('DADOS BRUTOS'!$A$3:$A$500,$B6,'DADOS BRUTOS'!AK$3:AK$500)+IF($C6="",0,SUMIF('DADOS BRUTOS'!$A$3:$A$500,$C6,'DADOS BRUTOS'!AK$3:AK$500)))</f>
        <v/>
      </c>
      <c r="DL6" s="127">
        <f>IF(OR(DL$4="",$B6=""),0,SUMIF('DADOS BRUTOS'!$A$3:$A$500,$B6,'DADOS BRUTOS'!AL$3:AL$500)+IF($C6="",0,SUMIF('DADOS BRUTOS'!$A$3:$A$500,$C6,'DADOS BRUTOS'!AL$3:AL$500)))</f>
        <v/>
      </c>
      <c r="DM6" s="127">
        <f>IF(OR(DM$4="",$B6=""),0,SUMIF('DADOS BRUTOS'!$A$3:$A$500,$B6,'DADOS BRUTOS'!AM$3:AM$500)+IF($C6="",0,SUMIF('DADOS BRUTOS'!$A$3:$A$500,$C6,'DADOS BRUTOS'!AM$3:AM$500)))</f>
        <v/>
      </c>
      <c r="DN6" s="127">
        <f>IF(OR(DN$4="",$B6=""),0,SUMIF('DADOS BRUTOS'!$A$3:$A$500,$B6,'DADOS BRUTOS'!AN$3:AN$500)+IF($C6="",0,SUMIF('DADOS BRUTOS'!$A$3:$A$500,$C6,'DADOS BRUTOS'!AN$3:AN$500)))</f>
        <v/>
      </c>
      <c r="DO6" s="127">
        <f>IF(OR(DO$4="",$B6=""),0,SUMIF('DADOS BRUTOS'!$A$3:$A$500,$B6,'DADOS BRUTOS'!AO$3:AO$500)+IF($C6="",0,SUMIF('DADOS BRUTOS'!$A$3:$A$500,$C6,'DADOS BRUTOS'!AO$3:AO$500)))</f>
        <v/>
      </c>
      <c r="DP6" s="127">
        <f>IF(OR(DP$4="",$B6=""),0,SUMIF('DADOS BRUTOS'!$A$3:$A$500,$B6,'DADOS BRUTOS'!AP$3:AP$500)+IF($C6="",0,SUMIF('DADOS BRUTOS'!$A$3:$A$500,$C6,'DADOS BRUTOS'!AP$3:AP$500)))</f>
        <v/>
      </c>
      <c r="DQ6" s="127">
        <f>IF(OR(DQ$4="",$B6=""),0,SUMIF('DADOS BRUTOS'!$A$3:$A$500,$B6,'DADOS BRUTOS'!AQ$3:AQ$500)+IF($C6="",0,SUMIF('DADOS BRUTOS'!$A$3:$A$500,$C6,'DADOS BRUTOS'!AQ$3:AQ$500)))</f>
        <v/>
      </c>
      <c r="DR6" s="127">
        <f>IF(OR(DR$4="",$B6=""),0,SUMIF('DADOS BRUTOS'!$A$3:$A$500,$B6,'DADOS BRUTOS'!AR$3:AR$500)+IF($C6="",0,SUMIF('DADOS BRUTOS'!$A$3:$A$500,$C6,'DADOS BRUTOS'!AR$3:AR$500)))</f>
        <v/>
      </c>
      <c r="DS6" s="127">
        <f>IF(OR(DS$4="",$B6=""),0,SUMIF('DADOS BRUTOS'!$A$3:$A$500,$B6,'DADOS BRUTOS'!AS$3:AS$500)+IF($C6="",0,SUMIF('DADOS BRUTOS'!$A$3:$A$500,$C6,'DADOS BRUTOS'!AS$3:AS$500)))</f>
        <v/>
      </c>
      <c r="DT6" s="127">
        <f>IF(OR(DT$4="",$B6=""),0,SUMIF('DADOS BRUTOS'!$A$3:$A$500,$B6,'DADOS BRUTOS'!AT$3:AT$500)+IF($C6="",0,SUMIF('DADOS BRUTOS'!$A$3:$A$500,$C6,'DADOS BRUTOS'!AT$3:AT$500)))</f>
        <v/>
      </c>
      <c r="DU6" s="127">
        <f>IF(OR(DU$4="",$B6=""),0,SUMIF('DADOS BRUTOS'!$A$3:$A$500,$B6,'DADOS BRUTOS'!AU$3:AU$500)+IF($C6="",0,SUMIF('DADOS BRUTOS'!$A$3:$A$500,$C6,'DADOS BRUTOS'!AU$3:AU$500)))</f>
        <v/>
      </c>
      <c r="DV6" s="127">
        <f>IF(OR(DV$4="",$B6=""),0,SUMIF('DADOS BRUTOS'!$A$3:$A$500,$B6,'DADOS BRUTOS'!AV$3:AV$500)+IF($C6="",0,SUMIF('DADOS BRUTOS'!$A$3:$A$500,$C6,'DADOS BRUTOS'!AV$3:AV$500)))</f>
        <v/>
      </c>
      <c r="DW6" s="127">
        <f>IF(OR(DW$4="",$B6=""),0,SUMIF('DADOS BRUTOS'!$A$3:$A$500,$B6,'DADOS BRUTOS'!AW$3:AW$500)+IF($C6="",0,SUMIF('DADOS BRUTOS'!$A$3:$A$500,$C6,'DADOS BRUTOS'!AW$3:AW$500)))</f>
        <v/>
      </c>
      <c r="DX6" s="127">
        <f>IF(OR(DX$4="",$B6=""),0,SUMIF('DADOS BRUTOS'!$A$3:$A$500,$B6,'DADOS BRUTOS'!AX$3:AX$500)+IF($C6="",0,SUMIF('DADOS BRUTOS'!$A$3:$A$500,$C6,'DADOS BRUTOS'!AX$3:AX$500)))</f>
        <v/>
      </c>
      <c r="DY6" s="127">
        <f>IF(OR(DY$4="",$B6=""),0,SUMIF('DADOS BRUTOS'!$A$3:$A$500,$B6,'DADOS BRUTOS'!AY$3:AY$500)+IF($C6="",0,SUMIF('DADOS BRUTOS'!$A$3:$A$500,$C6,'DADOS BRUTOS'!AY$3:AY$500)))</f>
        <v/>
      </c>
      <c r="DZ6" s="127">
        <f>IF(OR(DZ$4="",$B6=""),0,SUMIF('DADOS BRUTOS'!$A$3:$A$500,$B6,'DADOS BRUTOS'!AZ$3:AZ$500)+IF($C6="",0,SUMIF('DADOS BRUTOS'!$A$3:$A$500,$C6,'DADOS BRUTOS'!AZ$3:AZ$500)))</f>
        <v/>
      </c>
      <c r="EA6" s="127">
        <f>IF(OR(EA$4="",$B6=""),0,SUMIF('DADOS BRUTOS'!$A$3:$A$500,$B6,'DADOS BRUTOS'!BA$3:BA$500)+IF($C6="",0,SUMIF('DADOS BRUTOS'!$A$3:$A$500,$C6,'DADOS BRUTOS'!BA$3:BA$500)))</f>
        <v/>
      </c>
      <c r="EB6" s="127">
        <f>IF(OR(EB$4="",$B6=""),0,SUMIF('DADOS BRUTOS'!$A$3:$A$500,$B6,'DADOS BRUTOS'!BB$3:BB$500)+IF($C6="",0,SUMIF('DADOS BRUTOS'!$A$3:$A$500,$C6,'DADOS BRUTOS'!BB$3:BB$500)))</f>
        <v/>
      </c>
      <c r="EC6" s="127">
        <f>IF(OR(EC$4="",$B6=""),0,SUMIF('DADOS BRUTOS'!$A$3:$A$500,$B6,'DADOS BRUTOS'!BC$3:BC$500)+IF($C6="",0,SUMIF('DADOS BRUTOS'!$A$3:$A$500,$C6,'DADOS BRUTOS'!BC$3:BC$500)))</f>
        <v/>
      </c>
      <c r="ED6" s="127">
        <f>IF(OR(ED$4="",$B6=""),0,SUMIF('DADOS BRUTOS'!$A$3:$A$500,$B6,'DADOS BRUTOS'!BD$3:BD$500)+IF($C6="",0,SUMIF('DADOS BRUTOS'!$A$3:$A$500,$C6,'DADOS BRUTOS'!BD$3:BD$500)))</f>
        <v/>
      </c>
      <c r="EE6" s="127">
        <f>IF(OR(EE$4="",$B6=""),0,SUMIF('DADOS BRUTOS'!$A$3:$A$500,$B6,'DADOS BRUTOS'!BE$3:BE$500)+IF($C6="",0,SUMIF('DADOS BRUTOS'!$A$3:$A$500,$C6,'DADOS BRUTOS'!BE$3:BE$500)))</f>
        <v/>
      </c>
      <c r="EF6" s="127">
        <f>IF(OR(EF$4="",$B6=""),0,SUMIF('DADOS BRUTOS'!$A$3:$A$500,$B6,'DADOS BRUTOS'!BF$3:BF$500)+IF($C6="",0,SUMIF('DADOS BRUTOS'!$A$3:$A$500,$C6,'DADOS BRUTOS'!BF$3:BF$500)))</f>
        <v/>
      </c>
      <c r="EG6" s="127">
        <f>IF(OR(EG$4="",$B6=""),0,SUMIF('DADOS BRUTOS'!$A$3:$A$500,$B6,'DADOS BRUTOS'!BG$3:BG$500)+IF($C6="",0,SUMIF('DADOS BRUTOS'!$A$3:$A$500,$C6,'DADOS BRUTOS'!BG$3:BG$500)))</f>
        <v/>
      </c>
      <c r="EH6" s="127">
        <f>IF(OR(EH$4="",$B6=""),0,SUMIF('DADOS BRUTOS'!$A$3:$A$500,$B6,'DADOS BRUTOS'!BH$3:BH$500)+IF($C6="",0,SUMIF('DADOS BRUTOS'!$A$3:$A$500,$C6,'DADOS BRUTOS'!BH$3:BH$500)))</f>
        <v/>
      </c>
      <c r="EI6" s="127">
        <f>IF(OR(EI$4="",$B6=""),0,SUMIF('DADOS BRUTOS'!$A$3:$A$500,$B6,'DADOS BRUTOS'!BI$3:BI$500)+IF($C6="",0,SUMIF('DADOS BRUTOS'!$A$3:$A$500,$C6,'DADOS BRUTOS'!BI$3:BI$500)))</f>
        <v/>
      </c>
      <c r="EJ6" s="127">
        <f>IF(OR(EJ$4="",$B6=""),0,SUMIF('DADOS BRUTOS'!$A$3:$A$500,$B6,'DADOS BRUTOS'!BJ$3:BJ$500)+IF($C6="",0,SUMIF('DADOS BRUTOS'!$A$3:$A$500,$C6,'DADOS BRUTOS'!BJ$3:BJ$500)))</f>
        <v/>
      </c>
      <c r="EK6" s="127">
        <f>IF(OR(EK$4="",$B6=""),0,SUMIF('DADOS BRUTOS'!$A$3:$A$500,$B6,'DADOS BRUTOS'!BK$3:BK$500)+IF($C6="",0,SUMIF('DADOS BRUTOS'!$A$3:$A$500,$C6,'DADOS BRUTOS'!BK$3:BK$500)))</f>
        <v/>
      </c>
      <c r="EL6" s="127">
        <f>IF(OR(EL$4="",$B6=""),0,SUMIF('DADOS BRUTOS'!$A$3:$A$500,$B6,'DADOS BRUTOS'!BL$3:BL$500)+IF($C6="",0,SUMIF('DADOS BRUTOS'!$A$3:$A$500,$C6,'DADOS BRUTOS'!BL$3:BL$500)))</f>
        <v/>
      </c>
      <c r="EM6" s="127">
        <f>IF(OR(EM$4="",$B6=""),0,SUMIF('DADOS BRUTOS'!$A$3:$A$500,$B6,'DADOS BRUTOS'!BM$3:BM$500)+IF($C6="",0,SUMIF('DADOS BRUTOS'!$A$3:$A$500,$C6,'DADOS BRUTOS'!BM$3:BM$500)))</f>
        <v/>
      </c>
      <c r="EN6" s="127">
        <f>IF(OR(EN$4="",$B6=""),0,SUMIF('DADOS BRUTOS'!$A$3:$A$500,$B6,'DADOS BRUTOS'!BN$3:BN$500)+IF($C6="",0,SUMIF('DADOS BRUTOS'!$A$3:$A$500,$C6,'DADOS BRUTOS'!BN$3:BN$500)))</f>
        <v/>
      </c>
      <c r="EO6" s="127">
        <f>IF(OR(EO$4="",$B6=""),0,SUMIF('DADOS BRUTOS'!$A$3:$A$500,$B6,'DADOS BRUTOS'!BO$3:BO$500)+IF($C6="",0,SUMIF('DADOS BRUTOS'!$A$3:$A$500,$C6,'DADOS BRUTOS'!BO$3:BO$500)))</f>
        <v/>
      </c>
      <c r="EP6" s="127">
        <f>IF(OR(EP$4="",$B6=""),0,SUMIF('DADOS BRUTOS'!$A$3:$A$500,$B6,'DADOS BRUTOS'!BP$3:BP$500)+IF($C6="",0,SUMIF('DADOS BRUTOS'!$A$3:$A$500,$C6,'DADOS BRUTOS'!BP$3:BP$500)))</f>
        <v/>
      </c>
      <c r="EQ6" s="127">
        <f>IF(OR(EQ$4="",$B6=""),0,SUMIF('DADOS BRUTOS'!$A$3:$A$500,$B6,'DADOS BRUTOS'!BQ$3:BQ$500)+IF($C6="",0,SUMIF('DADOS BRUTOS'!$A$3:$A$500,$C6,'DADOS BRUTOS'!BQ$3:BQ$500)))</f>
        <v/>
      </c>
      <c r="ER6" s="127">
        <f>IF(OR(ER$4="",$B6=""),0,SUMIF('DADOS BRUTOS'!$A$3:$A$500,$B6,'DADOS BRUTOS'!BR$3:BR$500)+IF($C6="",0,SUMIF('DADOS BRUTOS'!$A$3:$A$500,$C6,'DADOS BRUTOS'!BR$3:BR$500)))</f>
        <v/>
      </c>
      <c r="ES6" s="127">
        <f>IF(OR(ES$4="",$B6=""),0,SUMIF('DADOS BRUTOS'!$A$3:$A$500,$B6,'DADOS BRUTOS'!BS$3:BS$500)+IF($C6="",0,SUMIF('DADOS BRUTOS'!$A$3:$A$500,$C6,'DADOS BRUTOS'!BS$3:BS$500)))</f>
        <v/>
      </c>
      <c r="ET6" s="127">
        <f>IF(OR(ET$4="",$B6=""),0,SUMIF('DADOS BRUTOS'!$A$3:$A$500,$B6,'DADOS BRUTOS'!BT$3:BT$500)+IF($C6="",0,SUMIF('DADOS BRUTOS'!$A$3:$A$500,$C6,'DADOS BRUTOS'!BT$3:BT$500)))</f>
        <v/>
      </c>
      <c r="EU6" s="127">
        <f>IF(OR(EU$4="",$B6=""),0,SUMIF('DADOS BRUTOS'!$A$3:$A$500,$B6,'DADOS BRUTOS'!BU$3:BU$500)+IF($C6="",0,SUMIF('DADOS BRUTOS'!$A$3:$A$500,$C6,'DADOS BRUTOS'!BU$3:BU$500)))</f>
        <v/>
      </c>
      <c r="EV6" s="127">
        <f>IF(OR(EV$4="",$B6=""),0,SUMIF('DADOS BRUTOS'!$A$3:$A$500,$B6,'DADOS BRUTOS'!BV$3:BV$500)+IF($C6="",0,SUMIF('DADOS BRUTOS'!$A$3:$A$500,$C6,'DADOS BRUTOS'!BV$3:BV$500)))</f>
        <v/>
      </c>
      <c r="EW6" s="127">
        <f>IF(OR(EW$4="",$B6=""),0,SUMIF('DADOS BRUTOS'!$A$3:$A$500,$B6,'DADOS BRUTOS'!BW$3:BW$500)+IF($C6="",0,SUMIF('DADOS BRUTOS'!$A$3:$A$500,$C6,'DADOS BRUTOS'!BW$3:BW$500)))</f>
        <v/>
      </c>
      <c r="EX6" s="127">
        <f>IF(OR(EX$4="",$B6=""),0,SUMIF('DADOS BRUTOS'!$A$3:$A$500,$B6,'DADOS BRUTOS'!BX$3:BX$500)+IF($C6="",0,SUMIF('DADOS BRUTOS'!$A$3:$A$500,$C6,'DADOS BRUTOS'!BX$3:BX$500)))</f>
        <v/>
      </c>
      <c r="EY6" s="127">
        <f>IF(OR(EY$4="",$B6=""),0,SUMIF('DADOS BRUTOS'!$A$3:$A$500,$B6,'DADOS BRUTOS'!BY$3:BY$500)+IF($C6="",0,SUMIF('DADOS BRUTOS'!$A$3:$A$500,$C6,'DADOS BRUTOS'!BY$3:BY$500)))</f>
        <v/>
      </c>
      <c r="EZ6" s="127">
        <f>IF(OR(EZ$4="",$B6=""),0,SUMIF('DADOS BRUTOS'!$A$3:$A$500,$B6,'DADOS BRUTOS'!BZ$3:BZ$500)+IF($C6="",0,SUMIF('DADOS BRUTOS'!$A$3:$A$500,$C6,'DADOS BRUTOS'!BZ$3:BZ$500)))</f>
        <v/>
      </c>
      <c r="FA6" s="127">
        <f>IF(OR(FA$4="",$B6=""),0,SUMIF('DADOS BRUTOS'!$A$3:$A$500,$B6,'DADOS BRUTOS'!CA$3:CA$500)+IF($C6="",0,SUMIF('DADOS BRUTOS'!$A$3:$A$500,$C6,'DADOS BRUTOS'!CA$3:CA$500)))</f>
        <v/>
      </c>
      <c r="FB6" s="127">
        <f>IF(OR(FB$4="",$B6=""),0,SUMIF('DADOS BRUTOS'!$A$3:$A$500,$B6,'DADOS BRUTOS'!CB$3:CB$500)+IF($C6="",0,SUMIF('DADOS BRUTOS'!$A$3:$A$500,$C6,'DADOS BRUTOS'!CB$3:CB$500)))</f>
        <v/>
      </c>
      <c r="FC6" s="127">
        <f>IF(OR(FC$4="",$B6=""),0,SUMIF('DADOS BRUTOS'!$A$3:$A$500,$B6,'DADOS BRUTOS'!CC$3:CC$500)+IF($C6="",0,SUMIF('DADOS BRUTOS'!$A$3:$A$500,$C6,'DADOS BRUTOS'!CC$3:CC$500)))</f>
        <v/>
      </c>
      <c r="FD6" s="127">
        <f>IF(OR(FD$4="",$B6=""),0,SUMIF('DADOS BRUTOS'!$A$3:$A$500,$B6,'DADOS BRUTOS'!CD$3:CD$500)+IF($C6="",0,SUMIF('DADOS BRUTOS'!$A$3:$A$500,$C6,'DADOS BRUTOS'!CD$3:CD$500)))</f>
        <v/>
      </c>
      <c r="FE6" s="127">
        <f>IF(OR(FE$4="",$B6=""),0,SUMIF('DADOS BRUTOS'!$A$3:$A$500,$B6,'DADOS BRUTOS'!CE$3:CE$500)+IF($C6="",0,SUMIF('DADOS BRUTOS'!$A$3:$A$500,$C6,'DADOS BRUTOS'!CE$3:CE$500)))</f>
        <v/>
      </c>
      <c r="FF6" s="127">
        <f>IF(OR(FF$4="",$B6=""),0,SUMIF('DADOS BRUTOS'!$A$3:$A$500,$B6,'DADOS BRUTOS'!CF$3:CF$500)+IF($C6="",0,SUMIF('DADOS BRUTOS'!$A$3:$A$500,$C6,'DADOS BRUTOS'!CF$3:CF$500)))</f>
        <v/>
      </c>
      <c r="FG6" s="127">
        <f>IF(OR(FG$4="",$B6=""),0,SUMIF('DADOS BRUTOS'!$A$3:$A$500,$B6,'DADOS BRUTOS'!CG$3:CG$500)+IF($C6="",0,SUMIF('DADOS BRUTOS'!$A$3:$A$500,$C6,'DADOS BRUTOS'!CG$3:CG$500)))</f>
        <v/>
      </c>
      <c r="FH6" s="127">
        <f>IF(OR(FH$4="",$B6=""),0,SUMIF('DADOS BRUTOS'!$A$3:$A$500,$B6,'DADOS BRUTOS'!CH$3:CH$500)+IF($C6="",0,SUMIF('DADOS BRUTOS'!$A$3:$A$500,$C6,'DADOS BRUTOS'!CH$3:CH$500)))</f>
        <v/>
      </c>
      <c r="FI6" s="127">
        <f>IF(OR(FI$4="",$B6=""),0,SUMIF('DADOS BRUTOS'!$A$3:$A$500,$B6,'DADOS BRUTOS'!CI$3:CI$500)+IF($C6="",0,SUMIF('DADOS BRUTOS'!$A$3:$A$500,$C6,'DADOS BRUTOS'!CI$3:CI$500)))</f>
        <v/>
      </c>
      <c r="FJ6" s="127">
        <f>IF(OR(FJ$4="",$B6=""),0,SUMIF('DADOS BRUTOS'!$A$3:$A$500,$B6,'DADOS BRUTOS'!CJ$3:CJ$500)+IF($C6="",0,SUMIF('DADOS BRUTOS'!$A$3:$A$500,$C6,'DADOS BRUTOS'!CJ$3:CJ$500)))</f>
        <v/>
      </c>
      <c r="FK6" s="127">
        <f>IF(OR(FK$4="",$B6=""),0,SUMIF('DADOS BRUTOS'!$A$3:$A$500,$B6,'DADOS BRUTOS'!CK$3:CK$500)+IF($C6="",0,SUMIF('DADOS BRUTOS'!$A$3:$A$500,$C6,'DADOS BRUTOS'!CK$3:CK$500)))</f>
        <v/>
      </c>
      <c r="FL6" s="127">
        <f>IF(OR(FL$4="",$B6=""),0,SUMIF('DADOS BRUTOS'!$A$3:$A$500,$B6,'DADOS BRUTOS'!CL$3:CL$500)+IF($C6="",0,SUMIF('DADOS BRUTOS'!$A$3:$A$500,$C6,'DADOS BRUTOS'!CL$3:CL$500)))</f>
        <v/>
      </c>
      <c r="FM6" s="127">
        <f>IF(OR(FM$4="",$B6=""),0,SUMIF('DADOS BRUTOS'!$A$3:$A$500,$B6,'DADOS BRUTOS'!CM$3:CM$500)+IF($C6="",0,SUMIF('DADOS BRUTOS'!$A$3:$A$500,$C6,'DADOS BRUTOS'!CM$3:CM$500)))</f>
        <v/>
      </c>
      <c r="FN6" s="127">
        <f>IF(OR(FN$4="",$B6=""),0,SUMIF('DADOS BRUTOS'!$A$3:$A$500,$B6,'DADOS BRUTOS'!CN$3:CN$500)+IF($C6="",0,SUMIF('DADOS BRUTOS'!$A$3:$A$500,$C6,'DADOS BRUTOS'!CN$3:CN$500)))</f>
        <v/>
      </c>
      <c r="FO6" s="127">
        <f>IF(OR(FO$4="",$B6=""),0,SUMIF('DADOS BRUTOS'!$A$3:$A$500,$B6,'DADOS BRUTOS'!CO$3:CO$500)+IF($C6="",0,SUMIF('DADOS BRUTOS'!$A$3:$A$500,$C6,'DADOS BRUTOS'!CO$3:CO$500)))</f>
        <v/>
      </c>
      <c r="FP6" s="127">
        <f>IF(OR(FP$4="",$B6=""),0,SUMIF('DADOS BRUTOS'!$A$3:$A$500,$B6,'DADOS BRUTOS'!CP$3:CP$500)+IF($C6="",0,SUMIF('DADOS BRUTOS'!$A$3:$A$500,$C6,'DADOS BRUTOS'!CP$3:CP$500)))</f>
        <v/>
      </c>
      <c r="FQ6" s="127">
        <f>IF(OR(FQ$4="",$B6=""),0,SUMIF('DADOS BRUTOS'!$A$3:$A$500,$B6,'DADOS BRUTOS'!CQ$3:CQ$500)+IF($C6="",0,SUMIF('DADOS BRUTOS'!$A$3:$A$500,$C6,'DADOS BRUTOS'!CQ$3:CQ$500)))</f>
        <v/>
      </c>
      <c r="FR6" s="127">
        <f>IF(OR(FR$4="",$B6=""),0,SUMIF('DADOS BRUTOS'!$A$3:$A$500,$B6,'DADOS BRUTOS'!CR$3:CR$500)+IF($C6="",0,SUMIF('DADOS BRUTOS'!$A$3:$A$500,$C6,'DADOS BRUTOS'!CR$3:CR$500)))</f>
        <v/>
      </c>
      <c r="FS6" s="127">
        <f>IF(OR(FS$4="",$B6=""),0,SUMIF('DADOS BRUTOS'!$A$3:$A$500,$B6,'DADOS BRUTOS'!CS$3:CS$500)+IF($C6="",0,SUMIF('DADOS BRUTOS'!$A$3:$A$500,$C6,'DADOS BRUTOS'!CS$3:CS$500)))</f>
        <v/>
      </c>
      <c r="FT6" s="127">
        <f>IF(OR(FT$4="",$B6=""),0,SUMIF('DADOS BRUTOS'!$A$3:$A$500,$B6,'DADOS BRUTOS'!CT$3:CT$500)+IF($C6="",0,SUMIF('DADOS BRUTOS'!$A$3:$A$500,$C6,'DADOS BRUTOS'!CT$3:CT$500)))</f>
        <v/>
      </c>
      <c r="FU6" s="127">
        <f>IF(OR(FU$4="",$B6=""),0,SUMIF('DADOS BRUTOS'!$A$3:$A$500,$B6,'DADOS BRUTOS'!CU$3:CU$500)+IF($C6="",0,SUMIF('DADOS BRUTOS'!$A$3:$A$500,$C6,'DADOS BRUTOS'!CU$3:CU$500)))</f>
        <v/>
      </c>
      <c r="FV6" s="127">
        <f>IF(OR(FV$4="",$B6=""),0,SUMIF('DADOS BRUTOS'!$A$3:$A$500,$B6,'DADOS BRUTOS'!CV$3:CV$500)+IF($C6="",0,SUMIF('DADOS BRUTOS'!$A$3:$A$500,$C6,'DADOS BRUTOS'!CV$3:CV$500)))</f>
        <v/>
      </c>
      <c r="FW6" s="127">
        <f>IF(OR(FW$4="",$B6=""),0,SUMIF('DADOS BRUTOS'!$A$3:$A$500,$B6,'DADOS BRUTOS'!CW$3:CW$500)+IF($C6="",0,SUMIF('DADOS BRUTOS'!$A$3:$A$500,$C6,'DADOS BRUTOS'!CW$3:CW$500)))</f>
        <v/>
      </c>
      <c r="FX6" s="127">
        <f>IF(OR(FX$4="",$B6=""),0,SUMIF('DADOS BRUTOS'!$A$3:$A$500,$B6,'DADOS BRUTOS'!CX$3:CX$500)+IF($C6="",0,SUMIF('DADOS BRUTOS'!$A$3:$A$500,$C6,'DADOS BRUTOS'!CX$3:CX$500)))</f>
        <v/>
      </c>
      <c r="FY6" s="127">
        <f>IF(OR(FY$4="",$B6=""),0,SUMIF('DADOS BRUTOS'!$A$3:$A$500,$B6,'DADOS BRUTOS'!CY$3:CY$500)+IF($C6="",0,SUMIF('DADOS BRUTOS'!$A$3:$A$500,$C6,'DADOS BRUTOS'!CY$3:CY$500)))</f>
        <v/>
      </c>
      <c r="FZ6" s="127">
        <f>IF(OR(FZ$4="",$B6=""),0,SUMIF('DADOS BRUTOS'!$A$3:$A$500,$B6,'DADOS BRUTOS'!CZ$3:CZ$500)+IF($C6="",0,SUMIF('DADOS BRUTOS'!$A$3:$A$500,$C6,'DADOS BRUTOS'!CZ$3:CZ$500)))</f>
        <v/>
      </c>
      <c r="GA6" s="127">
        <f>IF(OR(GA$4="",$B6=""),0,SUMIF('DADOS BRUTOS'!$A$3:$A$500,$B6,'DADOS BRUTOS'!DA$3:DA$500)+IF($C6="",0,SUMIF('DADOS BRUTOS'!$A$3:$A$500,$C6,'DADOS BRUTOS'!DA$3:DA$500)))</f>
        <v/>
      </c>
      <c r="GB6" s="127">
        <f>IF(OR(GB$4="",$B6=""),0,SUMIF('DADOS BRUTOS'!$A$3:$A$500,$B6,'DADOS BRUTOS'!DB$3:DB$500)+IF($C6="",0,SUMIF('DADOS BRUTOS'!$A$3:$A$500,$C6,'DADOS BRUTOS'!DB$3:DB$500)))</f>
        <v/>
      </c>
      <c r="GC6" s="127">
        <f>IF(OR(GC$4="",$B6=""),0,SUMIF('DADOS BRUTOS'!$A$3:$A$500,$B6,'DADOS BRUTOS'!DC$3:DC$500)+IF($C6="",0,SUMIF('DADOS BRUTOS'!$A$3:$A$500,$C6,'DADOS BRUTOS'!DC$3:DC$500)))</f>
        <v/>
      </c>
      <c r="GD6" s="127">
        <f>IF(OR(GD$4="",$B6=""),0,SUMIF('DADOS BRUTOS'!$A$3:$A$500,$B6,'DADOS BRUTOS'!DD$3:DD$500)+IF($C6="",0,SUMIF('DADOS BRUTOS'!$A$3:$A$500,$C6,'DADOS BRUTOS'!DD$3:DD$500)))</f>
        <v/>
      </c>
      <c r="GE6" s="127">
        <f>IF(OR(GE$4="",$B6=""),0,SUMIF('DADOS BRUTOS'!$A$3:$A$500,$B6,'DADOS BRUTOS'!DE$3:DE$500)+IF($C6="",0,SUMIF('DADOS BRUTOS'!$A$3:$A$500,$C6,'DADOS BRUTOS'!DE$3:DE$500)))</f>
        <v/>
      </c>
      <c r="GF6" s="127">
        <f>IF(OR(GF$4="",$B6=""),0,SUMIF('DADOS BRUTOS'!$A$3:$A$500,$B6,'DADOS BRUTOS'!DF$3:DF$500)+IF($C6="",0,SUMIF('DADOS BRUTOS'!$A$3:$A$500,$C6,'DADOS BRUTOS'!DF$3:DF$500)))</f>
        <v/>
      </c>
      <c r="GG6" s="127">
        <f>IF(OR(GG$4="",$B6=""),0,SUMIF('DADOS BRUTOS'!$A$3:$A$500,$B6,'DADOS BRUTOS'!DG$3:DG$500)+IF($C6="",0,SUMIF('DADOS BRUTOS'!$A$3:$A$500,$C6,'DADOS BRUTOS'!DG$3:DG$500)))</f>
        <v/>
      </c>
      <c r="GH6" s="127">
        <f>IF(OR(GH$4="",$B6=""),0,SUMIF('DADOS BRUTOS'!$A$3:$A$500,$B6,'DADOS BRUTOS'!DH$3:DH$500)+IF($C6="",0,SUMIF('DADOS BRUTOS'!$A$3:$A$500,$C6,'DADOS BRUTOS'!DH$3:DH$500)))</f>
        <v/>
      </c>
      <c r="GI6" s="127">
        <f>IF(OR(GI$4="",$B6=""),0,SUMIF('DADOS BRUTOS'!$A$3:$A$500,$B6,'DADOS BRUTOS'!DI$3:DI$500)+IF($C6="",0,SUMIF('DADOS BRUTOS'!$A$3:$A$500,$C6,'DADOS BRUTOS'!DI$3:DI$500)))</f>
        <v/>
      </c>
      <c r="GJ6" s="127">
        <f>IF(OR(GJ$4="",$B6=""),0,SUMIF('DADOS BRUTOS'!$A$3:$A$500,$B6,'DADOS BRUTOS'!DJ$3:DJ$500)+IF($C6="",0,SUMIF('DADOS BRUTOS'!$A$3:$A$500,$C6,'DADOS BRUTOS'!DJ$3:DJ$500)))</f>
        <v/>
      </c>
      <c r="GK6" s="127">
        <f>IF(OR(GK$4="",$B6=""),0,SUMIF('DADOS BRUTOS'!$A$3:$A$500,$B6,'DADOS BRUTOS'!DK$3:DK$500)+IF($C6="",0,SUMIF('DADOS BRUTOS'!$A$3:$A$500,$C6,'DADOS BRUTOS'!DK$3:DK$500)))</f>
        <v/>
      </c>
      <c r="GL6" s="127">
        <f>IF(OR(GL$4="",$B6=""),0,SUMIF('DADOS BRUTOS'!$A$3:$A$500,$B6,'DADOS BRUTOS'!DL$3:DL$500)+IF($C6="",0,SUMIF('DADOS BRUTOS'!$A$3:$A$500,$C6,'DADOS BRUTOS'!DL$3:DL$500)))</f>
        <v/>
      </c>
      <c r="GM6" s="127">
        <f>IF(OR(GM$4="",$B6=""),0,SUMIF('DADOS BRUTOS'!$A$3:$A$500,$B6,'DADOS BRUTOS'!DM$3:DM$500)+IF($C6="",0,SUMIF('DADOS BRUTOS'!$A$3:$A$500,$C6,'DADOS BRUTOS'!DM$3:DM$500)))</f>
        <v/>
      </c>
      <c r="GN6" s="127">
        <f>IF(OR(GN$4="",$B6=""),0,SUMIF('DADOS BRUTOS'!$A$3:$A$500,$B6,'DADOS BRUTOS'!DN$3:DN$500)+IF($C6="",0,SUMIF('DADOS BRUTOS'!$A$3:$A$500,$C6,'DADOS BRUTOS'!DN$3:DN$500)))</f>
        <v/>
      </c>
      <c r="GO6" s="127">
        <f>IF(OR(GO$4="",$B6=""),0,SUMIF('DADOS BRUTOS'!$A$3:$A$500,$B6,'DADOS BRUTOS'!DO$3:DO$500)+IF($C6="",0,SUMIF('DADOS BRUTOS'!$A$3:$A$500,$C6,'DADOS BRUTOS'!DO$3:DO$500)))</f>
        <v/>
      </c>
      <c r="GP6" s="127">
        <f>IF(OR(GP$4="",$B6=""),0,SUMIF('DADOS BRUTOS'!$A$3:$A$500,$B6,'DADOS BRUTOS'!DP$3:DP$500)+IF($C6="",0,SUMIF('DADOS BRUTOS'!$A$3:$A$500,$C6,'DADOS BRUTOS'!DP$3:DP$500)))</f>
        <v/>
      </c>
      <c r="GQ6" s="127">
        <f>IF(OR(GQ$4="",$B6=""),0,SUMIF('DADOS BRUTOS'!$A$3:$A$500,$B6,'DADOS BRUTOS'!DQ$3:DQ$500)+IF($C6="",0,SUMIF('DADOS BRUTOS'!$A$3:$A$500,$C6,'DADOS BRUTOS'!DQ$3:DQ$500)))</f>
        <v/>
      </c>
      <c r="GR6" s="127">
        <f>IF(OR(GR$4="",$B6=""),0,SUMIF('DADOS BRUTOS'!$A$3:$A$500,$B6,'DADOS BRUTOS'!DR$3:DR$500)+IF($C6="",0,SUMIF('DADOS BRUTOS'!$A$3:$A$500,$C6,'DADOS BRUTOS'!DR$3:DR$500)))</f>
        <v/>
      </c>
      <c r="GS6" s="127">
        <f>IF(OR(GS$4="",$B6=""),0,SUMIF('DADOS BRUTOS'!$A$3:$A$500,$B6,'DADOS BRUTOS'!DS$3:DS$500)+IF($C6="",0,SUMIF('DADOS BRUTOS'!$A$3:$A$500,$C6,'DADOS BRUTOS'!DS$3:DS$500)))</f>
        <v/>
      </c>
      <c r="GT6" s="127">
        <f>IF(OR(GT$4="",$B6=""),0,SUMIF('DADOS BRUTOS'!$A$3:$A$500,$B6,'DADOS BRUTOS'!DT$3:DT$500)+IF($C6="",0,SUMIF('DADOS BRUTOS'!$A$3:$A$500,$C6,'DADOS BRUTOS'!DT$3:DT$500)))</f>
        <v/>
      </c>
      <c r="GU6" s="127">
        <f>IF(OR(GU$4="",$B6=""),0,SUMIF('DADOS BRUTOS'!$A$3:$A$500,$B6,'DADOS BRUTOS'!DU$3:DU$500)+IF($C6="",0,SUMIF('DADOS BRUTOS'!$A$3:$A$500,$C6,'DADOS BRUTOS'!DU$3:DU$500)))</f>
        <v/>
      </c>
      <c r="GV6" s="127">
        <f>IF(OR(GV$4="",$B6=""),0,SUMIF('DADOS BRUTOS'!$A$3:$A$500,$B6,'DADOS BRUTOS'!DV$3:DV$500)+IF($C6="",0,SUMIF('DADOS BRUTOS'!$A$3:$A$500,$C6,'DADOS BRUTOS'!DV$3:DV$500)))</f>
        <v/>
      </c>
      <c r="GW6" s="127">
        <f>IF(OR(GW$4="",$B6=""),0,SUMIF('DADOS BRUTOS'!$A$3:$A$500,$B6,'DADOS BRUTOS'!DW$3:DW$500)+IF($C6="",0,SUMIF('DADOS BRUTOS'!$A$3:$A$500,$C6,'DADOS BRUTOS'!DW$3:DW$500)))</f>
        <v/>
      </c>
      <c r="GX6" s="127">
        <f>IF(OR(GX$4="",$B6=""),0,SUMIF('DADOS BRUTOS'!$A$3:$A$500,$B6,'DADOS BRUTOS'!DX$3:DX$500)+IF($C6="",0,SUMIF('DADOS BRUTOS'!$A$3:$A$500,$C6,'DADOS BRUTOS'!DX$3:DX$500)))</f>
        <v/>
      </c>
      <c r="GY6" s="127">
        <f>IF(OR(GY$4="",$B6=""),0,SUMIF('DADOS BRUTOS'!$A$3:$A$500,$B6,'DADOS BRUTOS'!DY$3:DY$500)+IF($C6="",0,SUMIF('DADOS BRUTOS'!$A$3:$A$500,$C6,'DADOS BRUTOS'!DY$3:DY$500)))</f>
        <v/>
      </c>
      <c r="GZ6" s="127">
        <f>IF(OR(GZ$4="",$B6=""),0,SUMIF('DADOS BRUTOS'!$A$3:$A$500,$B6,'DADOS BRUTOS'!DZ$3:DZ$500)+IF($C6="",0,SUMIF('DADOS BRUTOS'!$A$3:$A$500,$C6,'DADOS BRUTOS'!DZ$3:DZ$500)))</f>
        <v/>
      </c>
      <c r="HA6" s="127">
        <f>IF(OR(HA$4="",$B6=""),0,SUMIF('DADOS BRUTOS'!$A$3:$A$500,$B6,'DADOS BRUTOS'!EA$3:EA$500)+IF($C6="",0,SUMIF('DADOS BRUTOS'!$A$3:$A$500,$C6,'DADOS BRUTOS'!EA$3:EA$500)))</f>
        <v/>
      </c>
      <c r="HB6" s="127">
        <f>IF(OR(HB$4="",$B6=""),0,SUMIF('DADOS BRUTOS'!$A$3:$A$500,$B6,'DADOS BRUTOS'!EB$3:EB$500)+IF($C6="",0,SUMIF('DADOS BRUTOS'!$A$3:$A$500,$C6,'DADOS BRUTOS'!EB$3:EB$500)))</f>
        <v/>
      </c>
      <c r="HC6" s="127">
        <f>IF(OR(HC$4="",$B6=""),0,SUMIF('DADOS BRUTOS'!$A$3:$A$500,$B6,'DADOS BRUTOS'!EC$3:EC$500)+IF($C6="",0,SUMIF('DADOS BRUTOS'!$A$3:$A$500,$C6,'DADOS BRUTOS'!EC$3:EC$500)))</f>
        <v/>
      </c>
      <c r="HD6" s="127">
        <f>IF(OR(HD$4="",$B6=""),0,SUMIF('DADOS BRUTOS'!$A$3:$A$500,$B6,'DADOS BRUTOS'!ED$3:ED$500)+IF($C6="",0,SUMIF('DADOS BRUTOS'!$A$3:$A$500,$C6,'DADOS BRUTOS'!ED$3:ED$500)))</f>
        <v/>
      </c>
      <c r="HE6" s="127">
        <f>IF(OR(HE$4="",$B6=""),0,SUMIF('DADOS BRUTOS'!$A$3:$A$500,$B6,'DADOS BRUTOS'!EE$3:EE$500)+IF($C6="",0,SUMIF('DADOS BRUTOS'!$A$3:$A$500,$C6,'DADOS BRUTOS'!EE$3:EE$500)))</f>
        <v/>
      </c>
      <c r="HF6" s="127">
        <f>IF(OR(HF$4="",$B6=""),0,SUMIF('DADOS BRUTOS'!$A$3:$A$500,$B6,'DADOS BRUTOS'!EF$3:EF$500)+IF($C6="",0,SUMIF('DADOS BRUTOS'!$A$3:$A$500,$C6,'DADOS BRUTOS'!EF$3:EF$500)))</f>
        <v/>
      </c>
      <c r="HG6" s="127">
        <f>IF(OR(HG$4="",$B6=""),0,SUMIF('DADOS BRUTOS'!$A$3:$A$500,$B6,'DADOS BRUTOS'!EG$3:EG$500)+IF($C6="",0,SUMIF('DADOS BRUTOS'!$A$3:$A$500,$C6,'DADOS BRUTOS'!EG$3:EG$500)))</f>
        <v/>
      </c>
      <c r="HH6" s="127">
        <f>IF(OR(HH$4="",$B6=""),0,SUMIF('DADOS BRUTOS'!$A$3:$A$500,$B6,'DADOS BRUTOS'!EH$3:EH$500)+IF($C6="",0,SUMIF('DADOS BRUTOS'!$A$3:$A$500,$C6,'DADOS BRUTOS'!EH$3:EH$500)))</f>
        <v/>
      </c>
      <c r="HI6" s="127">
        <f>IF(OR(HI$4="",$B6=""),0,SUMIF('DADOS BRUTOS'!$A$3:$A$500,$B6,'DADOS BRUTOS'!EI$3:EI$500)+IF($C6="",0,SUMIF('DADOS BRUTOS'!$A$3:$A$500,$C6,'DADOS BRUTOS'!EI$3:EI$500)))</f>
        <v/>
      </c>
      <c r="HJ6" s="127">
        <f>IF(OR(HJ$4="",$B6=""),0,SUMIF('DADOS BRUTOS'!$A$3:$A$500,$B6,'DADOS BRUTOS'!EJ$3:EJ$500)+IF($C6="",0,SUMIF('DADOS BRUTOS'!$A$3:$A$500,$C6,'DADOS BRUTOS'!EJ$3:EJ$500)))</f>
        <v/>
      </c>
      <c r="HK6" s="127">
        <f>IF(OR(HK$4="",$B6=""),0,SUMIF('DADOS BRUTOS'!$A$3:$A$500,$B6,'DADOS BRUTOS'!EK$3:EK$500)+IF($C6="",0,SUMIF('DADOS BRUTOS'!$A$3:$A$500,$C6,'DADOS BRUTOS'!EK$3:EK$500)))</f>
        <v/>
      </c>
      <c r="HL6" s="127">
        <f>IF(OR(HL$4="",$B6=""),0,SUMIF('DADOS BRUTOS'!$A$3:$A$500,$B6,'DADOS BRUTOS'!EL$3:EL$500)+IF($C6="",0,SUMIF('DADOS BRUTOS'!$A$3:$A$500,$C6,'DADOS BRUTOS'!EL$3:EL$500)))</f>
        <v/>
      </c>
      <c r="HM6" s="127">
        <f>IF(OR(HM$4="",$B6=""),0,SUMIF('DADOS BRUTOS'!$A$3:$A$500,$B6,'DADOS BRUTOS'!EM$3:EM$500)+IF($C6="",0,SUMIF('DADOS BRUTOS'!$A$3:$A$500,$C6,'DADOS BRUTOS'!EM$3:EM$500)))</f>
        <v/>
      </c>
      <c r="HN6" s="127">
        <f>IF(OR(HN$4="",$B6=""),0,SUMIF('DADOS BRUTOS'!$A$3:$A$500,$B6,'DADOS BRUTOS'!EN$3:EN$500)+IF($C6="",0,SUMIF('DADOS BRUTOS'!$A$3:$A$500,$C6,'DADOS BRUTOS'!EN$3:EN$500)))</f>
        <v/>
      </c>
      <c r="HO6" s="127">
        <f>IF(OR(HO$4="",$B6=""),0,SUMIF('DADOS BRUTOS'!$A$3:$A$500,$B6,'DADOS BRUTOS'!EO$3:EO$500)+IF($C6="",0,SUMIF('DADOS BRUTOS'!$A$3:$A$500,$C6,'DADOS BRUTOS'!EO$3:EO$500)))</f>
        <v/>
      </c>
      <c r="HP6" s="127">
        <f>IF(OR(HP$4="",$B6=""),0,SUMIF('DADOS BRUTOS'!$A$3:$A$500,$B6,'DADOS BRUTOS'!EP$3:EP$500)+IF($C6="",0,SUMIF('DADOS BRUTOS'!$A$3:$A$500,$C6,'DADOS BRUTOS'!EP$3:EP$500)))</f>
        <v/>
      </c>
      <c r="HQ6" s="127">
        <f>IF(OR(HQ$4="",$B6=""),0,SUMIF('DADOS BRUTOS'!$A$3:$A$500,$B6,'DADOS BRUTOS'!EQ$3:EQ$500)+IF($C6="",0,SUMIF('DADOS BRUTOS'!$A$3:$A$500,$C6,'DADOS BRUTOS'!EQ$3:EQ$500)))</f>
        <v/>
      </c>
      <c r="HR6" s="127">
        <f>IF(OR(HR$4="",$B6=""),0,SUMIF('DADOS BRUTOS'!$A$3:$A$500,$B6,'DADOS BRUTOS'!ER$3:ER$500)+IF($C6="",0,SUMIF('DADOS BRUTOS'!$A$3:$A$500,$C6,'DADOS BRUTOS'!ER$3:ER$500)))</f>
        <v/>
      </c>
      <c r="HS6" s="127">
        <f>IF(OR(HS$4="",$B6=""),0,SUMIF('DADOS BRUTOS'!$A$3:$A$500,$B6,'DADOS BRUTOS'!ES$3:ES$500)+IF($C6="",0,SUMIF('DADOS BRUTOS'!$A$3:$A$500,$C6,'DADOS BRUTOS'!ES$3:ES$500)))</f>
        <v/>
      </c>
      <c r="HT6" s="127">
        <f>IF(OR(HT$4="",$B6=""),0,SUMIF('DADOS BRUTOS'!$A$3:$A$500,$B6,'DADOS BRUTOS'!ET$3:ET$500)+IF($C6="",0,SUMIF('DADOS BRUTOS'!$A$3:$A$500,$C6,'DADOS BRUTOS'!ET$3:ET$500)))</f>
        <v/>
      </c>
      <c r="HU6" s="127">
        <f>IF(OR(HU$4="",$B6=""),0,SUMIF('DADOS BRUTOS'!$A$3:$A$500,$B6,'DADOS BRUTOS'!EU$3:EU$500)+IF($C6="",0,SUMIF('DADOS BRUTOS'!$A$3:$A$500,$C6,'DADOS BRUTOS'!EU$3:EU$500)))</f>
        <v/>
      </c>
      <c r="HV6" s="127">
        <f>IF(OR(HV$4="",$B6=""),0,SUMIF('DADOS BRUTOS'!$A$3:$A$500,$B6,'DADOS BRUTOS'!EV$3:EV$500)+IF($C6="",0,SUMIF('DADOS BRUTOS'!$A$3:$A$500,$C6,'DADOS BRUTOS'!EV$3:EV$500)))</f>
        <v/>
      </c>
      <c r="HW6" s="127">
        <f>IF(OR(HW$4="",$B6=""),0,SUMIF('DADOS BRUTOS'!$A$3:$A$500,$B6,'DADOS BRUTOS'!EW$3:EW$500)+IF($C6="",0,SUMIF('DADOS BRUTOS'!$A$3:$A$500,$C6,'DADOS BRUTOS'!EW$3:EW$500)))</f>
        <v/>
      </c>
      <c r="HX6" s="127">
        <f>IF(OR(HX$4="",$B6=""),0,SUMIF('DADOS BRUTOS'!$A$3:$A$500,$B6,'DADOS BRUTOS'!EX$3:EX$500)+IF($C6="",0,SUMIF('DADOS BRUTOS'!$A$3:$A$500,$C6,'DADOS BRUTOS'!EX$3:EX$500)))</f>
        <v/>
      </c>
      <c r="HY6" s="127">
        <f>IF(OR(HY$4="",$B6=""),0,SUMIF('DADOS BRUTOS'!$A$3:$A$500,$B6,'DADOS BRUTOS'!EY$3:EY$500)+IF($C6="",0,SUMIF('DADOS BRUTOS'!$A$3:$A$500,$C6,'DADOS BRUTOS'!EY$3:EY$500)))</f>
        <v/>
      </c>
      <c r="HZ6" s="127">
        <f>IF(OR(HZ$4="",$B6=""),0,SUMIF('DADOS BRUTOS'!$A$3:$A$500,$B6,'DADOS BRUTOS'!EZ$3:EZ$500)+IF($C6="",0,SUMIF('DADOS BRUTOS'!$A$3:$A$500,$C6,'DADOS BRUTOS'!EZ$3:EZ$500)))</f>
        <v/>
      </c>
      <c r="IA6" s="127">
        <f>IF(OR(IA$4="",$B6=""),0,SUMIF('DADOS BRUTOS'!$A$3:$A$500,$B6,'DADOS BRUTOS'!FA$3:FA$500)+IF($C6="",0,SUMIF('DADOS BRUTOS'!$A$3:$A$500,$C6,'DADOS BRUTOS'!FA$3:FA$500)))</f>
        <v/>
      </c>
      <c r="IB6" s="127">
        <f>IF(OR(IB$4="",$B6=""),0,SUMIF('DADOS BRUTOS'!$A$3:$A$500,$B6,'DADOS BRUTOS'!FB$3:FB$500)+IF($C6="",0,SUMIF('DADOS BRUTOS'!$A$3:$A$500,$C6,'DADOS BRUTOS'!FB$3:FB$500)))</f>
        <v/>
      </c>
      <c r="IC6" s="127">
        <f>IF(OR(IC$4="",$B6=""),0,SUMIF('DADOS BRUTOS'!$A$3:$A$500,$B6,'DADOS BRUTOS'!FC$3:FC$500)+IF($C6="",0,SUMIF('DADOS BRUTOS'!$A$3:$A$500,$C6,'DADOS BRUTOS'!FC$3:FC$500)))</f>
        <v/>
      </c>
      <c r="ID6" s="127">
        <f>IF(OR(ID$4="",$B6=""),0,SUMIF('DADOS BRUTOS'!$A$3:$A$500,$B6,'DADOS BRUTOS'!FD$3:FD$500)+IF($C6="",0,SUMIF('DADOS BRUTOS'!$A$3:$A$500,$C6,'DADOS BRUTOS'!FD$3:FD$500)))</f>
        <v/>
      </c>
      <c r="IE6" s="127">
        <f>IF(OR(IE$4="",$B6=""),0,SUMIF('DADOS BRUTOS'!$A$3:$A$500,$B6,'DADOS BRUTOS'!FE$3:FE$500)+IF($C6="",0,SUMIF('DADOS BRUTOS'!$A$3:$A$500,$C6,'DADOS BRUTOS'!FE$3:FE$500)))</f>
        <v/>
      </c>
      <c r="IF6" s="127">
        <f>IF(OR(IF$4="",$B6=""),0,SUMIF('DADOS BRUTOS'!$A$3:$A$500,$B6,'DADOS BRUTOS'!FF$3:FF$500)+IF($C6="",0,SUMIF('DADOS BRUTOS'!$A$3:$A$500,$C6,'DADOS BRUTOS'!FF$3:FF$500)))</f>
        <v/>
      </c>
      <c r="IG6" s="127">
        <f>IF(OR(IG$4="",$B6=""),0,SUMIF('DADOS BRUTOS'!$A$3:$A$500,$B6,'DADOS BRUTOS'!FG$3:FG$500)+IF($C6="",0,SUMIF('DADOS BRUTOS'!$A$3:$A$500,$C6,'DADOS BRUTOS'!FG$3:FG$500)))</f>
        <v/>
      </c>
      <c r="IH6" s="127">
        <f>IF(OR(IH$4="",$B6=""),0,SUMIF('DADOS BRUTOS'!$A$3:$A$500,$B6,'DADOS BRUTOS'!FH$3:FH$500)+IF($C6="",0,SUMIF('DADOS BRUTOS'!$A$3:$A$500,$C6,'DADOS BRUTOS'!FH$3:FH$500)))</f>
        <v/>
      </c>
      <c r="II6" s="127">
        <f>IF(OR(II$4="",$B6=""),0,SUMIF('DADOS BRUTOS'!$A$3:$A$500,$B6,'DADOS BRUTOS'!FI$3:FI$500)+IF($C6="",0,SUMIF('DADOS BRUTOS'!$A$3:$A$500,$C6,'DADOS BRUTOS'!FI$3:FI$500)))</f>
        <v/>
      </c>
      <c r="IJ6" s="127">
        <f>IF(OR(IJ$4="",$B6=""),0,SUMIF('DADOS BRUTOS'!$A$3:$A$500,$B6,'DADOS BRUTOS'!FJ$3:FJ$500)+IF($C6="",0,SUMIF('DADOS BRUTOS'!$A$3:$A$500,$C6,'DADOS BRUTOS'!FJ$3:FJ$500)))</f>
        <v/>
      </c>
      <c r="IK6" s="127">
        <f>IF(OR(IK$4="",$B6=""),0,SUMIF('DADOS BRUTOS'!$A$3:$A$500,$B6,'DADOS BRUTOS'!FK$3:FK$500)+IF($C6="",0,SUMIF('DADOS BRUTOS'!$A$3:$A$500,$C6,'DADOS BRUTOS'!FK$3:FK$500)))</f>
        <v/>
      </c>
      <c r="IL6" s="127">
        <f>IF(OR(IL$4="",$B6=""),0,SUMIF('DADOS BRUTOS'!$A$3:$A$500,$B6,'DADOS BRUTOS'!FL$3:FL$500)+IF($C6="",0,SUMIF('DADOS BRUTOS'!$A$3:$A$500,$C6,'DADOS BRUTOS'!FL$3:FL$500)))</f>
        <v/>
      </c>
      <c r="IM6" s="127">
        <f>IF(OR(IM$4="",$B6=""),0,SUMIF('DADOS BRUTOS'!$A$3:$A$500,$B6,'DADOS BRUTOS'!FM$3:FM$500)+IF($C6="",0,SUMIF('DADOS BRUTOS'!$A$3:$A$500,$C6,'DADOS BRUTOS'!FM$3:FM$500)))</f>
        <v/>
      </c>
      <c r="IN6" s="127">
        <f>IF(OR(IN$4="",$B6=""),0,SUMIF('DADOS BRUTOS'!$A$3:$A$500,$B6,'DADOS BRUTOS'!FN$3:FN$500)+IF($C6="",0,SUMIF('DADOS BRUTOS'!$A$3:$A$500,$C6,'DADOS BRUTOS'!FN$3:FN$500)))</f>
        <v/>
      </c>
      <c r="IO6" s="127">
        <f>IF(OR(IO$4="",$B6=""),0,SUMIF('DADOS BRUTOS'!$A$3:$A$500,$B6,'DADOS BRUTOS'!FO$3:FO$500)+IF($C6="",0,SUMIF('DADOS BRUTOS'!$A$3:$A$500,$C6,'DADOS BRUTOS'!FO$3:FO$500)))</f>
        <v/>
      </c>
      <c r="IP6" s="127">
        <f>IF(OR(IP$4="",$B6=""),0,SUMIF('DADOS BRUTOS'!$A$3:$A$500,$B6,'DADOS BRUTOS'!FP$3:FP$500)+IF($C6="",0,SUMIF('DADOS BRUTOS'!$A$3:$A$500,$C6,'DADOS BRUTOS'!FP$3:FP$500)))</f>
        <v/>
      </c>
      <c r="IQ6" s="127">
        <f>IF(OR(IQ$4="",$B6=""),0,SUMIF('DADOS BRUTOS'!$A$3:$A$500,$B6,'DADOS BRUTOS'!FQ$3:FQ$500)+IF($C6="",0,SUMIF('DADOS BRUTOS'!$A$3:$A$500,$C6,'DADOS BRUTOS'!FQ$3:FQ$500)))</f>
        <v/>
      </c>
      <c r="IR6" s="127">
        <f>IF(OR(IR$4="",$B6=""),0,SUMIF('DADOS BRUTOS'!$A$3:$A$500,$B6,'DADOS BRUTOS'!FR$3:FR$500)+IF($C6="",0,SUMIF('DADOS BRUTOS'!$A$3:$A$500,$C6,'DADOS BRUTOS'!FR$3:FR$500)))</f>
        <v/>
      </c>
      <c r="IS6" s="127">
        <f>IF(OR(IS$4="",$B6=""),0,SUMIF('DADOS BRUTOS'!$A$3:$A$500,$B6,'DADOS BRUTOS'!FS$3:FS$500)+IF($C6="",0,SUMIF('DADOS BRUTOS'!$A$3:$A$500,$C6,'DADOS BRUTOS'!FS$3:FS$500)))</f>
        <v/>
      </c>
      <c r="IT6" s="127">
        <f>IF(OR(IT$4="",$B6=""),0,SUMIF('DADOS BRUTOS'!$A$3:$A$500,$B6,'DADOS BRUTOS'!FT$3:FT$500)+IF($C6="",0,SUMIF('DADOS BRUTOS'!$A$3:$A$500,$C6,'DADOS BRUTOS'!FT$3:FT$500)))</f>
        <v/>
      </c>
      <c r="IU6" s="127">
        <f>IF(OR(IU$4="",$B6=""),0,SUMIF('DADOS BRUTOS'!$A$3:$A$500,$B6,'DADOS BRUTOS'!FU$3:FU$500)+IF($C6="",0,SUMIF('DADOS BRUTOS'!$A$3:$A$500,$C6,'DADOS BRUTOS'!FU$3:FU$500)))</f>
        <v/>
      </c>
      <c r="IV6" s="127">
        <f>IF(OR(IV$4="",$B6=""),0,SUMIF('DADOS BRUTOS'!$A$3:$A$500,$B6,'DADOS BRUTOS'!FV$3:FV$500)+IF($C6="",0,SUMIF('DADOS BRUTOS'!$A$3:$A$500,$C6,'DADOS BRUTOS'!FV$3:FV$500)))</f>
        <v/>
      </c>
      <c r="IW6" s="127">
        <f>IF(OR(IW$4="",$B6=""),0,SUMIF('DADOS BRUTOS'!$A$3:$A$500,$B6,'DADOS BRUTOS'!FW$3:FW$500)+IF($C6="",0,SUMIF('DADOS BRUTOS'!$A$3:$A$500,$C6,'DADOS BRUTOS'!FW$3:FW$500)))</f>
        <v/>
      </c>
      <c r="IX6" s="127">
        <f>IF(OR(IX$4="",$B6=""),0,SUMIF('DADOS BRUTOS'!$A$3:$A$500,$B6,'DADOS BRUTOS'!FX$3:FX$500)+IF($C6="",0,SUMIF('DADOS BRUTOS'!$A$3:$A$500,$C6,'DADOS BRUTOS'!FX$3:FX$500)))</f>
        <v/>
      </c>
      <c r="IY6" s="127">
        <f>IF(OR(IY$4="",$B6=""),0,SUMIF('DADOS BRUTOS'!$A$3:$A$500,$B6,'DADOS BRUTOS'!FY$3:FY$500)+IF($C6="",0,SUMIF('DADOS BRUTOS'!$A$3:$A$500,$C6,'DADOS BRUTOS'!FY$3:FY$500)))</f>
        <v/>
      </c>
      <c r="IZ6" s="127">
        <f>IF(OR(IZ$4="",$B6=""),0,SUMIF('DADOS BRUTOS'!$A$3:$A$500,$B6,'DADOS BRUTOS'!FZ$3:FZ$500)+IF($C6="",0,SUMIF('DADOS BRUTOS'!$A$3:$A$500,$C6,'DADOS BRUTOS'!FZ$3:FZ$500)))</f>
        <v/>
      </c>
      <c r="JA6" s="127">
        <f>IF(OR(JA$4="",$B6=""),0,SUMIF('DADOS BRUTOS'!$A$3:$A$500,$B6,'DADOS BRUTOS'!GA$3:GA$500)+IF($C6="",0,SUMIF('DADOS BRUTOS'!$A$3:$A$500,$C6,'DADOS BRUTOS'!GA$3:GA$500)))</f>
        <v/>
      </c>
      <c r="JB6" s="127">
        <f>IF(OR(JB$4="",$B6=""),0,SUMIF('DADOS BRUTOS'!$A$3:$A$500,$B6,'DADOS BRUTOS'!GB$3:GB$500)+IF($C6="",0,SUMIF('DADOS BRUTOS'!$A$3:$A$500,$C6,'DADOS BRUTOS'!GB$3:GB$500)))</f>
        <v/>
      </c>
      <c r="JC6" s="127">
        <f>IF(OR(JC$4="",$B6=""),0,SUMIF('DADOS BRUTOS'!$A$3:$A$500,$B6,'DADOS BRUTOS'!GC$3:GC$500)+IF($C6="",0,SUMIF('DADOS BRUTOS'!$A$3:$A$500,$C6,'DADOS BRUTOS'!GC$3:GC$500)))</f>
        <v/>
      </c>
      <c r="JD6" s="127">
        <f>IF(OR(JD$4="",$B6=""),0,SUMIF('DADOS BRUTOS'!$A$3:$A$500,$B6,'DADOS BRUTOS'!GD$3:GD$500)+IF($C6="",0,SUMIF('DADOS BRUTOS'!$A$3:$A$500,$C6,'DADOS BRUTOS'!GD$3:GD$500)))</f>
        <v/>
      </c>
      <c r="JE6" s="127">
        <f>IF(OR(JE$4="",$B6=""),0,SUMIF('DADOS BRUTOS'!$A$3:$A$500,$B6,'DADOS BRUTOS'!GE$3:GE$500)+IF($C6="",0,SUMIF('DADOS BRUTOS'!$A$3:$A$500,$C6,'DADOS BRUTOS'!GE$3:GE$500)))</f>
        <v/>
      </c>
      <c r="JF6" s="127">
        <f>IF(OR(JF$4="",$B6=""),0,SUMIF('DADOS BRUTOS'!$A$3:$A$500,$B6,'DADOS BRUTOS'!GF$3:GF$500)+IF($C6="",0,SUMIF('DADOS BRUTOS'!$A$3:$A$500,$C6,'DADOS BRUTOS'!GF$3:GF$500)))</f>
        <v/>
      </c>
      <c r="JG6" s="127">
        <f>IF(OR(JG$4="",$B6=""),0,SUMIF('DADOS BRUTOS'!$A$3:$A$500,$B6,'DADOS BRUTOS'!GG$3:GG$500)+IF($C6="",0,SUMIF('DADOS BRUTOS'!$A$3:$A$500,$C6,'DADOS BRUTOS'!GG$3:GG$500)))</f>
        <v/>
      </c>
      <c r="JH6" s="127">
        <f>IF(OR(JH$4="",$B6=""),0,SUMIF('DADOS BRUTOS'!$A$3:$A$500,$B6,'DADOS BRUTOS'!GH$3:GH$500)+IF($C6="",0,SUMIF('DADOS BRUTOS'!$A$3:$A$500,$C6,'DADOS BRUTOS'!GH$3:GH$500)))</f>
        <v/>
      </c>
      <c r="JI6" s="127">
        <f>IF(OR(JI$4="",$B6=""),0,SUMIF('DADOS BRUTOS'!$A$3:$A$500,$B6,'DADOS BRUTOS'!GI$3:GI$500)+IF($C6="",0,SUMIF('DADOS BRUTOS'!$A$3:$A$500,$C6,'DADOS BRUTOS'!GI$3:GI$500)))</f>
        <v/>
      </c>
      <c r="JJ6" s="127">
        <f>IF(OR(JJ$4="",$B6=""),0,SUMIF('DADOS BRUTOS'!$A$3:$A$500,$B6,'DADOS BRUTOS'!GJ$3:GJ$500)+IF($C6="",0,SUMIF('DADOS BRUTOS'!$A$3:$A$500,$C6,'DADOS BRUTOS'!GJ$3:GJ$500)))</f>
        <v/>
      </c>
      <c r="JK6" s="127">
        <f>IF(OR(JK$4="",$B6=""),0,SUMIF('DADOS BRUTOS'!$A$3:$A$500,$B6,'DADOS BRUTOS'!GK$3:GK$500)+IF($C6="",0,SUMIF('DADOS BRUTOS'!$A$3:$A$500,$C6,'DADOS BRUTOS'!GK$3:GK$500)))</f>
        <v/>
      </c>
      <c r="JL6" s="127">
        <f>IF(OR(JL$4="",$B6=""),0,SUMIF('DADOS BRUTOS'!$A$3:$A$500,$B6,'DADOS BRUTOS'!GL$3:GL$500)+IF($C6="",0,SUMIF('DADOS BRUTOS'!$A$3:$A$500,$C6,'DADOS BRUTOS'!GL$3:GL$500)))</f>
        <v/>
      </c>
      <c r="JM6" s="127">
        <f>IF(OR(JM$4="",$B6=""),0,SUMIF('DADOS BRUTOS'!$A$3:$A$500,$B6,'DADOS BRUTOS'!GM$3:GM$500)+IF($C6="",0,SUMIF('DADOS BRUTOS'!$A$3:$A$500,$C6,'DADOS BRUTOS'!GM$3:GM$500)))</f>
        <v/>
      </c>
      <c r="JN6" s="127">
        <f>IF(OR(JN$4="",$B6=""),0,SUMIF('DADOS BRUTOS'!$A$3:$A$500,$B6,'DADOS BRUTOS'!GN$3:GN$500)+IF($C6="",0,SUMIF('DADOS BRUTOS'!$A$3:$A$500,$C6,'DADOS BRUTOS'!GN$3:GN$500)))</f>
        <v/>
      </c>
      <c r="JO6" s="127">
        <f>IF(OR(JO$4="",$B6=""),0,SUMIF('DADOS BRUTOS'!$A$3:$A$500,$B6,'DADOS BRUTOS'!GO$3:GO$500)+IF($C6="",0,SUMIF('DADOS BRUTOS'!$A$3:$A$500,$C6,'DADOS BRUTOS'!GO$3:GO$500)))</f>
        <v/>
      </c>
      <c r="JP6" s="127">
        <f>IF(OR(JP$4="",$B6=""),0,SUMIF('DADOS BRUTOS'!$A$3:$A$500,$B6,'DADOS BRUTOS'!GP$3:GP$500)+IF($C6="",0,SUMIF('DADOS BRUTOS'!$A$3:$A$500,$C6,'DADOS BRUTOS'!GP$3:GP$500)))</f>
        <v/>
      </c>
      <c r="JQ6" s="127">
        <f>IF(OR(JQ$4="",$B6=""),0,SUMIF('DADOS BRUTOS'!$A$3:$A$500,$B6,'DADOS BRUTOS'!GQ$3:GQ$500)+IF($C6="",0,SUMIF('DADOS BRUTOS'!$A$3:$A$500,$C6,'DADOS BRUTOS'!GQ$3:GQ$500)))</f>
        <v/>
      </c>
      <c r="JR6" s="127">
        <f>IF(OR(JR$4="",$B6=""),0,SUMIF('DADOS BRUTOS'!$A$3:$A$500,$B6,'DADOS BRUTOS'!GR$3:GR$500)+IF($C6="",0,SUMIF('DADOS BRUTOS'!$A$3:$A$500,$C6,'DADOS BRUTOS'!GR$3:GR$500)))</f>
        <v/>
      </c>
      <c r="JS6" s="127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7">
        <f>IF(OR(CB$4="",$B7=""),0,SUMIF('DADOS BRUTOS'!$A$3:$A$500,$B7,'DADOS BRUTOS'!B$3:B$500)+IF($C7="",0,SUMIF('DADOS BRUTOS'!$A$3:$A$500,$C7,'DADOS BRUTOS'!B$3:B$500)))</f>
        <v/>
      </c>
      <c r="CC7" s="127">
        <f>IF(OR(CC$4="",$B7=""),0,SUMIF('DADOS BRUTOS'!$A$3:$A$500,$B7,'DADOS BRUTOS'!C$3:C$500)+IF($C7="",0,SUMIF('DADOS BRUTOS'!$A$3:$A$500,$C7,'DADOS BRUTOS'!C$3:C$500)))</f>
        <v/>
      </c>
      <c r="CD7" s="127">
        <f>IF(OR(CD$4="",$B7=""),0,SUMIF('DADOS BRUTOS'!$A$3:$A$500,$B7,'DADOS BRUTOS'!D$3:D$500)+IF($C7="",0,SUMIF('DADOS BRUTOS'!$A$3:$A$500,$C7,'DADOS BRUTOS'!D$3:D$500)))</f>
        <v/>
      </c>
      <c r="CE7" s="127">
        <f>IF(OR(CE$4="",$B7=""),0,SUMIF('DADOS BRUTOS'!$A$3:$A$500,$B7,'DADOS BRUTOS'!E$3:E$500)+IF($C7="",0,SUMIF('DADOS BRUTOS'!$A$3:$A$500,$C7,'DADOS BRUTOS'!E$3:E$500)))</f>
        <v/>
      </c>
      <c r="CF7" s="127">
        <f>IF(OR(CF$4="",$B7=""),0,SUMIF('DADOS BRUTOS'!$A$3:$A$500,$B7,'DADOS BRUTOS'!F$3:F$500)+IF($C7="",0,SUMIF('DADOS BRUTOS'!$A$3:$A$500,$C7,'DADOS BRUTOS'!F$3:F$500)))</f>
        <v/>
      </c>
      <c r="CG7" s="127">
        <f>IF(OR(CG$4="",$B7=""),0,SUMIF('DADOS BRUTOS'!$A$3:$A$500,$B7,'DADOS BRUTOS'!G$3:G$500)+IF($C7="",0,SUMIF('DADOS BRUTOS'!$A$3:$A$500,$C7,'DADOS BRUTOS'!G$3:G$500)))</f>
        <v/>
      </c>
      <c r="CH7" s="127">
        <f>IF(OR(CH$4="",$B7=""),0,SUMIF('DADOS BRUTOS'!$A$3:$A$500,$B7,'DADOS BRUTOS'!H$3:H$500)+IF($C7="",0,SUMIF('DADOS BRUTOS'!$A$3:$A$500,$C7,'DADOS BRUTOS'!H$3:H$500)))</f>
        <v/>
      </c>
      <c r="CI7" s="127">
        <f>IF(OR(CI$4="",$B7=""),0,SUMIF('DADOS BRUTOS'!$A$3:$A$500,$B7,'DADOS BRUTOS'!I$3:I$500)+IF($C7="",0,SUMIF('DADOS BRUTOS'!$A$3:$A$500,$C7,'DADOS BRUTOS'!I$3:I$500)))</f>
        <v/>
      </c>
      <c r="CJ7" s="127">
        <f>IF(OR(CJ$4="",$B7=""),0,SUMIF('DADOS BRUTOS'!$A$3:$A$500,$B7,'DADOS BRUTOS'!J$3:J$500)+IF($C7="",0,SUMIF('DADOS BRUTOS'!$A$3:$A$500,$C7,'DADOS BRUTOS'!J$3:J$500)))</f>
        <v/>
      </c>
      <c r="CK7" s="127">
        <f>IF(OR(CK$4="",$B7=""),0,SUMIF('DADOS BRUTOS'!$A$3:$A$500,$B7,'DADOS BRUTOS'!K$3:K$500)+IF($C7="",0,SUMIF('DADOS BRUTOS'!$A$3:$A$500,$C7,'DADOS BRUTOS'!K$3:K$500)))</f>
        <v/>
      </c>
      <c r="CL7" s="127">
        <f>IF(OR(CL$4="",$B7=""),0,SUMIF('DADOS BRUTOS'!$A$3:$A$500,$B7,'DADOS BRUTOS'!L$3:L$500)+IF($C7="",0,SUMIF('DADOS BRUTOS'!$A$3:$A$500,$C7,'DADOS BRUTOS'!L$3:L$500)))</f>
        <v/>
      </c>
      <c r="CM7" s="127">
        <f>IF(OR(CM$4="",$B7=""),0,SUMIF('DADOS BRUTOS'!$A$3:$A$500,$B7,'DADOS BRUTOS'!M$3:M$500)+IF($C7="",0,SUMIF('DADOS BRUTOS'!$A$3:$A$500,$C7,'DADOS BRUTOS'!M$3:M$500)))</f>
        <v/>
      </c>
      <c r="CN7" s="127">
        <f>IF(OR(CN$4="",$B7=""),0,SUMIF('DADOS BRUTOS'!$A$3:$A$500,$B7,'DADOS BRUTOS'!N$3:N$500)+IF($C7="",0,SUMIF('DADOS BRUTOS'!$A$3:$A$500,$C7,'DADOS BRUTOS'!N$3:N$500)))</f>
        <v/>
      </c>
      <c r="CO7" s="127">
        <f>IF(OR(CO$4="",$B7=""),0,SUMIF('DADOS BRUTOS'!$A$3:$A$500,$B7,'DADOS BRUTOS'!O$3:O$500)+IF($C7="",0,SUMIF('DADOS BRUTOS'!$A$3:$A$500,$C7,'DADOS BRUTOS'!O$3:O$500)))</f>
        <v/>
      </c>
      <c r="CP7" s="127">
        <f>IF(OR(CP$4="",$B7=""),0,SUMIF('DADOS BRUTOS'!$A$3:$A$500,$B7,'DADOS BRUTOS'!P$3:P$500)+IF($C7="",0,SUMIF('DADOS BRUTOS'!$A$3:$A$500,$C7,'DADOS BRUTOS'!P$3:P$500)))</f>
        <v/>
      </c>
      <c r="CQ7" s="127">
        <f>IF(OR(CQ$4="",$B7=""),0,SUMIF('DADOS BRUTOS'!$A$3:$A$500,$B7,'DADOS BRUTOS'!Q$3:Q$500)+IF($C7="",0,SUMIF('DADOS BRUTOS'!$A$3:$A$500,$C7,'DADOS BRUTOS'!Q$3:Q$500)))</f>
        <v/>
      </c>
      <c r="CR7" s="127">
        <f>IF(OR(CR$4="",$B7=""),0,SUMIF('DADOS BRUTOS'!$A$3:$A$500,$B7,'DADOS BRUTOS'!R$3:R$500)+IF($C7="",0,SUMIF('DADOS BRUTOS'!$A$3:$A$500,$C7,'DADOS BRUTOS'!R$3:R$500)))</f>
        <v/>
      </c>
      <c r="CS7" s="127">
        <f>IF(OR(CS$4="",$B7=""),0,SUMIF('DADOS BRUTOS'!$A$3:$A$500,$B7,'DADOS BRUTOS'!S$3:S$500)+IF($C7="",0,SUMIF('DADOS BRUTOS'!$A$3:$A$500,$C7,'DADOS BRUTOS'!S$3:S$500)))</f>
        <v/>
      </c>
      <c r="CT7" s="127">
        <f>IF(OR(CT$4="",$B7=""),0,SUMIF('DADOS BRUTOS'!$A$3:$A$500,$B7,'DADOS BRUTOS'!T$3:T$500)+IF($C7="",0,SUMIF('DADOS BRUTOS'!$A$3:$A$500,$C7,'DADOS BRUTOS'!T$3:T$500)))</f>
        <v/>
      </c>
      <c r="CU7" s="127">
        <f>IF(OR(CU$4="",$B7=""),0,SUMIF('DADOS BRUTOS'!$A$3:$A$500,$B7,'DADOS BRUTOS'!U$3:U$500)+IF($C7="",0,SUMIF('DADOS BRUTOS'!$A$3:$A$500,$C7,'DADOS BRUTOS'!U$3:U$500)))</f>
        <v/>
      </c>
      <c r="CV7" s="127">
        <f>IF(OR(CV$4="",$B7=""),0,SUMIF('DADOS BRUTOS'!$A$3:$A$500,$B7,'DADOS BRUTOS'!V$3:V$500)+IF($C7="",0,SUMIF('DADOS BRUTOS'!$A$3:$A$500,$C7,'DADOS BRUTOS'!V$3:V$500)))</f>
        <v/>
      </c>
      <c r="CW7" s="127">
        <f>IF(OR(CW$4="",$B7=""),0,SUMIF('DADOS BRUTOS'!$A$3:$A$500,$B7,'DADOS BRUTOS'!W$3:W$500)+IF($C7="",0,SUMIF('DADOS BRUTOS'!$A$3:$A$500,$C7,'DADOS BRUTOS'!W$3:W$500)))</f>
        <v/>
      </c>
      <c r="CX7" s="127">
        <f>IF(OR(CX$4="",$B7=""),0,SUMIF('DADOS BRUTOS'!$A$3:$A$500,$B7,'DADOS BRUTOS'!X$3:X$500)+IF($C7="",0,SUMIF('DADOS BRUTOS'!$A$3:$A$500,$C7,'DADOS BRUTOS'!X$3:X$500)))</f>
        <v/>
      </c>
      <c r="CY7" s="127">
        <f>IF(OR(CY$4="",$B7=""),0,SUMIF('DADOS BRUTOS'!$A$3:$A$500,$B7,'DADOS BRUTOS'!Y$3:Y$500)+IF($C7="",0,SUMIF('DADOS BRUTOS'!$A$3:$A$500,$C7,'DADOS BRUTOS'!Y$3:Y$500)))</f>
        <v/>
      </c>
      <c r="CZ7" s="127">
        <f>IF(OR(CZ$4="",$B7=""),0,SUMIF('DADOS BRUTOS'!$A$3:$A$500,$B7,'DADOS BRUTOS'!Z$3:Z$500)+IF($C7="",0,SUMIF('DADOS BRUTOS'!$A$3:$A$500,$C7,'DADOS BRUTOS'!Z$3:Z$500)))</f>
        <v/>
      </c>
      <c r="DA7" s="127">
        <f>IF(OR(DA$4="",$B7=""),0,SUMIF('DADOS BRUTOS'!$A$3:$A$500,$B7,'DADOS BRUTOS'!AA$3:AA$500)+IF($C7="",0,SUMIF('DADOS BRUTOS'!$A$3:$A$500,$C7,'DADOS BRUTOS'!AA$3:AA$500)))</f>
        <v/>
      </c>
      <c r="DB7" s="127">
        <f>IF(OR(DB$4="",$B7=""),0,SUMIF('DADOS BRUTOS'!$A$3:$A$500,$B7,'DADOS BRUTOS'!AB$3:AB$500)+IF($C7="",0,SUMIF('DADOS BRUTOS'!$A$3:$A$500,$C7,'DADOS BRUTOS'!AB$3:AB$500)))</f>
        <v/>
      </c>
      <c r="DC7" s="127">
        <f>IF(OR(DC$4="",$B7=""),0,SUMIF('DADOS BRUTOS'!$A$3:$A$500,$B7,'DADOS BRUTOS'!AC$3:AC$500)+IF($C7="",0,SUMIF('DADOS BRUTOS'!$A$3:$A$500,$C7,'DADOS BRUTOS'!AC$3:AC$500)))</f>
        <v/>
      </c>
      <c r="DD7" s="127">
        <f>IF(OR(DD$4="",$B7=""),0,SUMIF('DADOS BRUTOS'!$A$3:$A$500,$B7,'DADOS BRUTOS'!AD$3:AD$500)+IF($C7="",0,SUMIF('DADOS BRUTOS'!$A$3:$A$500,$C7,'DADOS BRUTOS'!AD$3:AD$500)))</f>
        <v/>
      </c>
      <c r="DE7" s="127">
        <f>IF(OR(DE$4="",$B7=""),0,SUMIF('DADOS BRUTOS'!$A$3:$A$500,$B7,'DADOS BRUTOS'!AE$3:AE$500)+IF($C7="",0,SUMIF('DADOS BRUTOS'!$A$3:$A$500,$C7,'DADOS BRUTOS'!AE$3:AE$500)))</f>
        <v/>
      </c>
      <c r="DF7" s="127">
        <f>IF(OR(DF$4="",$B7=""),0,SUMIF('DADOS BRUTOS'!$A$3:$A$500,$B7,'DADOS BRUTOS'!AF$3:AF$500)+IF($C7="",0,SUMIF('DADOS BRUTOS'!$A$3:$A$500,$C7,'DADOS BRUTOS'!AF$3:AF$500)))</f>
        <v/>
      </c>
      <c r="DG7" s="127">
        <f>IF(OR(DG$4="",$B7=""),0,SUMIF('DADOS BRUTOS'!$A$3:$A$500,$B7,'DADOS BRUTOS'!AG$3:AG$500)+IF($C7="",0,SUMIF('DADOS BRUTOS'!$A$3:$A$500,$C7,'DADOS BRUTOS'!AG$3:AG$500)))</f>
        <v/>
      </c>
      <c r="DH7" s="127">
        <f>IF(OR(DH$4="",$B7=""),0,SUMIF('DADOS BRUTOS'!$A$3:$A$500,$B7,'DADOS BRUTOS'!AH$3:AH$500)+IF($C7="",0,SUMIF('DADOS BRUTOS'!$A$3:$A$500,$C7,'DADOS BRUTOS'!AH$3:AH$500)))</f>
        <v/>
      </c>
      <c r="DI7" s="127">
        <f>IF(OR(DI$4="",$B7=""),0,SUMIF('DADOS BRUTOS'!$A$3:$A$500,$B7,'DADOS BRUTOS'!AI$3:AI$500)+IF($C7="",0,SUMIF('DADOS BRUTOS'!$A$3:$A$500,$C7,'DADOS BRUTOS'!AI$3:AI$500)))</f>
        <v/>
      </c>
      <c r="DJ7" s="127">
        <f>IF(OR(DJ$4="",$B7=""),0,SUMIF('DADOS BRUTOS'!$A$3:$A$500,$B7,'DADOS BRUTOS'!AJ$3:AJ$500)+IF($C7="",0,SUMIF('DADOS BRUTOS'!$A$3:$A$500,$C7,'DADOS BRUTOS'!AJ$3:AJ$500)))</f>
        <v/>
      </c>
      <c r="DK7" s="127">
        <f>IF(OR(DK$4="",$B7=""),0,SUMIF('DADOS BRUTOS'!$A$3:$A$500,$B7,'DADOS BRUTOS'!AK$3:AK$500)+IF($C7="",0,SUMIF('DADOS BRUTOS'!$A$3:$A$500,$C7,'DADOS BRUTOS'!AK$3:AK$500)))</f>
        <v/>
      </c>
      <c r="DL7" s="127">
        <f>IF(OR(DL$4="",$B7=""),0,SUMIF('DADOS BRUTOS'!$A$3:$A$500,$B7,'DADOS BRUTOS'!AL$3:AL$500)+IF($C7="",0,SUMIF('DADOS BRUTOS'!$A$3:$A$500,$C7,'DADOS BRUTOS'!AL$3:AL$500)))</f>
        <v/>
      </c>
      <c r="DM7" s="127">
        <f>IF(OR(DM$4="",$B7=""),0,SUMIF('DADOS BRUTOS'!$A$3:$A$500,$B7,'DADOS BRUTOS'!AM$3:AM$500)+IF($C7="",0,SUMIF('DADOS BRUTOS'!$A$3:$A$500,$C7,'DADOS BRUTOS'!AM$3:AM$500)))</f>
        <v/>
      </c>
      <c r="DN7" s="127">
        <f>IF(OR(DN$4="",$B7=""),0,SUMIF('DADOS BRUTOS'!$A$3:$A$500,$B7,'DADOS BRUTOS'!AN$3:AN$500)+IF($C7="",0,SUMIF('DADOS BRUTOS'!$A$3:$A$500,$C7,'DADOS BRUTOS'!AN$3:AN$500)))</f>
        <v/>
      </c>
      <c r="DO7" s="127">
        <f>IF(OR(DO$4="",$B7=""),0,SUMIF('DADOS BRUTOS'!$A$3:$A$500,$B7,'DADOS BRUTOS'!AO$3:AO$500)+IF($C7="",0,SUMIF('DADOS BRUTOS'!$A$3:$A$500,$C7,'DADOS BRUTOS'!AO$3:AO$500)))</f>
        <v/>
      </c>
      <c r="DP7" s="127">
        <f>IF(OR(DP$4="",$B7=""),0,SUMIF('DADOS BRUTOS'!$A$3:$A$500,$B7,'DADOS BRUTOS'!AP$3:AP$500)+IF($C7="",0,SUMIF('DADOS BRUTOS'!$A$3:$A$500,$C7,'DADOS BRUTOS'!AP$3:AP$500)))</f>
        <v/>
      </c>
      <c r="DQ7" s="127">
        <f>IF(OR(DQ$4="",$B7=""),0,SUMIF('DADOS BRUTOS'!$A$3:$A$500,$B7,'DADOS BRUTOS'!AQ$3:AQ$500)+IF($C7="",0,SUMIF('DADOS BRUTOS'!$A$3:$A$500,$C7,'DADOS BRUTOS'!AQ$3:AQ$500)))</f>
        <v/>
      </c>
      <c r="DR7" s="127">
        <f>IF(OR(DR$4="",$B7=""),0,SUMIF('DADOS BRUTOS'!$A$3:$A$500,$B7,'DADOS BRUTOS'!AR$3:AR$500)+IF($C7="",0,SUMIF('DADOS BRUTOS'!$A$3:$A$500,$C7,'DADOS BRUTOS'!AR$3:AR$500)))</f>
        <v/>
      </c>
      <c r="DS7" s="127">
        <f>IF(OR(DS$4="",$B7=""),0,SUMIF('DADOS BRUTOS'!$A$3:$A$500,$B7,'DADOS BRUTOS'!AS$3:AS$500)+IF($C7="",0,SUMIF('DADOS BRUTOS'!$A$3:$A$500,$C7,'DADOS BRUTOS'!AS$3:AS$500)))</f>
        <v/>
      </c>
      <c r="DT7" s="127">
        <f>IF(OR(DT$4="",$B7=""),0,SUMIF('DADOS BRUTOS'!$A$3:$A$500,$B7,'DADOS BRUTOS'!AT$3:AT$500)+IF($C7="",0,SUMIF('DADOS BRUTOS'!$A$3:$A$500,$C7,'DADOS BRUTOS'!AT$3:AT$500)))</f>
        <v/>
      </c>
      <c r="DU7" s="127">
        <f>IF(OR(DU$4="",$B7=""),0,SUMIF('DADOS BRUTOS'!$A$3:$A$500,$B7,'DADOS BRUTOS'!AU$3:AU$500)+IF($C7="",0,SUMIF('DADOS BRUTOS'!$A$3:$A$500,$C7,'DADOS BRUTOS'!AU$3:AU$500)))</f>
        <v/>
      </c>
      <c r="DV7" s="127">
        <f>IF(OR(DV$4="",$B7=""),0,SUMIF('DADOS BRUTOS'!$A$3:$A$500,$B7,'DADOS BRUTOS'!AV$3:AV$500)+IF($C7="",0,SUMIF('DADOS BRUTOS'!$A$3:$A$500,$C7,'DADOS BRUTOS'!AV$3:AV$500)))</f>
        <v/>
      </c>
      <c r="DW7" s="127">
        <f>IF(OR(DW$4="",$B7=""),0,SUMIF('DADOS BRUTOS'!$A$3:$A$500,$B7,'DADOS BRUTOS'!AW$3:AW$500)+IF($C7="",0,SUMIF('DADOS BRUTOS'!$A$3:$A$500,$C7,'DADOS BRUTOS'!AW$3:AW$500)))</f>
        <v/>
      </c>
      <c r="DX7" s="127">
        <f>IF(OR(DX$4="",$B7=""),0,SUMIF('DADOS BRUTOS'!$A$3:$A$500,$B7,'DADOS BRUTOS'!AX$3:AX$500)+IF($C7="",0,SUMIF('DADOS BRUTOS'!$A$3:$A$500,$C7,'DADOS BRUTOS'!AX$3:AX$500)))</f>
        <v/>
      </c>
      <c r="DY7" s="127">
        <f>IF(OR(DY$4="",$B7=""),0,SUMIF('DADOS BRUTOS'!$A$3:$A$500,$B7,'DADOS BRUTOS'!AY$3:AY$500)+IF($C7="",0,SUMIF('DADOS BRUTOS'!$A$3:$A$500,$C7,'DADOS BRUTOS'!AY$3:AY$500)))</f>
        <v/>
      </c>
      <c r="DZ7" s="127">
        <f>IF(OR(DZ$4="",$B7=""),0,SUMIF('DADOS BRUTOS'!$A$3:$A$500,$B7,'DADOS BRUTOS'!AZ$3:AZ$500)+IF($C7="",0,SUMIF('DADOS BRUTOS'!$A$3:$A$500,$C7,'DADOS BRUTOS'!AZ$3:AZ$500)))</f>
        <v/>
      </c>
      <c r="EA7" s="127">
        <f>IF(OR(EA$4="",$B7=""),0,SUMIF('DADOS BRUTOS'!$A$3:$A$500,$B7,'DADOS BRUTOS'!BA$3:BA$500)+IF($C7="",0,SUMIF('DADOS BRUTOS'!$A$3:$A$500,$C7,'DADOS BRUTOS'!BA$3:BA$500)))</f>
        <v/>
      </c>
      <c r="EB7" s="127">
        <f>IF(OR(EB$4="",$B7=""),0,SUMIF('DADOS BRUTOS'!$A$3:$A$500,$B7,'DADOS BRUTOS'!BB$3:BB$500)+IF($C7="",0,SUMIF('DADOS BRUTOS'!$A$3:$A$500,$C7,'DADOS BRUTOS'!BB$3:BB$500)))</f>
        <v/>
      </c>
      <c r="EC7" s="127">
        <f>IF(OR(EC$4="",$B7=""),0,SUMIF('DADOS BRUTOS'!$A$3:$A$500,$B7,'DADOS BRUTOS'!BC$3:BC$500)+IF($C7="",0,SUMIF('DADOS BRUTOS'!$A$3:$A$500,$C7,'DADOS BRUTOS'!BC$3:BC$500)))</f>
        <v/>
      </c>
      <c r="ED7" s="127">
        <f>IF(OR(ED$4="",$B7=""),0,SUMIF('DADOS BRUTOS'!$A$3:$A$500,$B7,'DADOS BRUTOS'!BD$3:BD$500)+IF($C7="",0,SUMIF('DADOS BRUTOS'!$A$3:$A$500,$C7,'DADOS BRUTOS'!BD$3:BD$500)))</f>
        <v/>
      </c>
      <c r="EE7" s="127">
        <f>IF(OR(EE$4="",$B7=""),0,SUMIF('DADOS BRUTOS'!$A$3:$A$500,$B7,'DADOS BRUTOS'!BE$3:BE$500)+IF($C7="",0,SUMIF('DADOS BRUTOS'!$A$3:$A$500,$C7,'DADOS BRUTOS'!BE$3:BE$500)))</f>
        <v/>
      </c>
      <c r="EF7" s="127">
        <f>IF(OR(EF$4="",$B7=""),0,SUMIF('DADOS BRUTOS'!$A$3:$A$500,$B7,'DADOS BRUTOS'!BF$3:BF$500)+IF($C7="",0,SUMIF('DADOS BRUTOS'!$A$3:$A$500,$C7,'DADOS BRUTOS'!BF$3:BF$500)))</f>
        <v/>
      </c>
      <c r="EG7" s="127">
        <f>IF(OR(EG$4="",$B7=""),0,SUMIF('DADOS BRUTOS'!$A$3:$A$500,$B7,'DADOS BRUTOS'!BG$3:BG$500)+IF($C7="",0,SUMIF('DADOS BRUTOS'!$A$3:$A$500,$C7,'DADOS BRUTOS'!BG$3:BG$500)))</f>
        <v/>
      </c>
      <c r="EH7" s="127">
        <f>IF(OR(EH$4="",$B7=""),0,SUMIF('DADOS BRUTOS'!$A$3:$A$500,$B7,'DADOS BRUTOS'!BH$3:BH$500)+IF($C7="",0,SUMIF('DADOS BRUTOS'!$A$3:$A$500,$C7,'DADOS BRUTOS'!BH$3:BH$500)))</f>
        <v/>
      </c>
      <c r="EI7" s="127">
        <f>IF(OR(EI$4="",$B7=""),0,SUMIF('DADOS BRUTOS'!$A$3:$A$500,$B7,'DADOS BRUTOS'!BI$3:BI$500)+IF($C7="",0,SUMIF('DADOS BRUTOS'!$A$3:$A$500,$C7,'DADOS BRUTOS'!BI$3:BI$500)))</f>
        <v/>
      </c>
      <c r="EJ7" s="127">
        <f>IF(OR(EJ$4="",$B7=""),0,SUMIF('DADOS BRUTOS'!$A$3:$A$500,$B7,'DADOS BRUTOS'!BJ$3:BJ$500)+IF($C7="",0,SUMIF('DADOS BRUTOS'!$A$3:$A$500,$C7,'DADOS BRUTOS'!BJ$3:BJ$500)))</f>
        <v/>
      </c>
      <c r="EK7" s="127">
        <f>IF(OR(EK$4="",$B7=""),0,SUMIF('DADOS BRUTOS'!$A$3:$A$500,$B7,'DADOS BRUTOS'!BK$3:BK$500)+IF($C7="",0,SUMIF('DADOS BRUTOS'!$A$3:$A$500,$C7,'DADOS BRUTOS'!BK$3:BK$500)))</f>
        <v/>
      </c>
      <c r="EL7" s="127">
        <f>IF(OR(EL$4="",$B7=""),0,SUMIF('DADOS BRUTOS'!$A$3:$A$500,$B7,'DADOS BRUTOS'!BL$3:BL$500)+IF($C7="",0,SUMIF('DADOS BRUTOS'!$A$3:$A$500,$C7,'DADOS BRUTOS'!BL$3:BL$500)))</f>
        <v/>
      </c>
      <c r="EM7" s="127">
        <f>IF(OR(EM$4="",$B7=""),0,SUMIF('DADOS BRUTOS'!$A$3:$A$500,$B7,'DADOS BRUTOS'!BM$3:BM$500)+IF($C7="",0,SUMIF('DADOS BRUTOS'!$A$3:$A$500,$C7,'DADOS BRUTOS'!BM$3:BM$500)))</f>
        <v/>
      </c>
      <c r="EN7" s="127">
        <f>IF(OR(EN$4="",$B7=""),0,SUMIF('DADOS BRUTOS'!$A$3:$A$500,$B7,'DADOS BRUTOS'!BN$3:BN$500)+IF($C7="",0,SUMIF('DADOS BRUTOS'!$A$3:$A$500,$C7,'DADOS BRUTOS'!BN$3:BN$500)))</f>
        <v/>
      </c>
      <c r="EO7" s="127">
        <f>IF(OR(EO$4="",$B7=""),0,SUMIF('DADOS BRUTOS'!$A$3:$A$500,$B7,'DADOS BRUTOS'!BO$3:BO$500)+IF($C7="",0,SUMIF('DADOS BRUTOS'!$A$3:$A$500,$C7,'DADOS BRUTOS'!BO$3:BO$500)))</f>
        <v/>
      </c>
      <c r="EP7" s="127">
        <f>IF(OR(EP$4="",$B7=""),0,SUMIF('DADOS BRUTOS'!$A$3:$A$500,$B7,'DADOS BRUTOS'!BP$3:BP$500)+IF($C7="",0,SUMIF('DADOS BRUTOS'!$A$3:$A$500,$C7,'DADOS BRUTOS'!BP$3:BP$500)))</f>
        <v/>
      </c>
      <c r="EQ7" s="127">
        <f>IF(OR(EQ$4="",$B7=""),0,SUMIF('DADOS BRUTOS'!$A$3:$A$500,$B7,'DADOS BRUTOS'!BQ$3:BQ$500)+IF($C7="",0,SUMIF('DADOS BRUTOS'!$A$3:$A$500,$C7,'DADOS BRUTOS'!BQ$3:BQ$500)))</f>
        <v/>
      </c>
      <c r="ER7" s="127">
        <f>IF(OR(ER$4="",$B7=""),0,SUMIF('DADOS BRUTOS'!$A$3:$A$500,$B7,'DADOS BRUTOS'!BR$3:BR$500)+IF($C7="",0,SUMIF('DADOS BRUTOS'!$A$3:$A$500,$C7,'DADOS BRUTOS'!BR$3:BR$500)))</f>
        <v/>
      </c>
      <c r="ES7" s="127">
        <f>IF(OR(ES$4="",$B7=""),0,SUMIF('DADOS BRUTOS'!$A$3:$A$500,$B7,'DADOS BRUTOS'!BS$3:BS$500)+IF($C7="",0,SUMIF('DADOS BRUTOS'!$A$3:$A$500,$C7,'DADOS BRUTOS'!BS$3:BS$500)))</f>
        <v/>
      </c>
      <c r="ET7" s="127">
        <f>IF(OR(ET$4="",$B7=""),0,SUMIF('DADOS BRUTOS'!$A$3:$A$500,$B7,'DADOS BRUTOS'!BT$3:BT$500)+IF($C7="",0,SUMIF('DADOS BRUTOS'!$A$3:$A$500,$C7,'DADOS BRUTOS'!BT$3:BT$500)))</f>
        <v/>
      </c>
      <c r="EU7" s="127">
        <f>IF(OR(EU$4="",$B7=""),0,SUMIF('DADOS BRUTOS'!$A$3:$A$500,$B7,'DADOS BRUTOS'!BU$3:BU$500)+IF($C7="",0,SUMIF('DADOS BRUTOS'!$A$3:$A$500,$C7,'DADOS BRUTOS'!BU$3:BU$500)))</f>
        <v/>
      </c>
      <c r="EV7" s="127">
        <f>IF(OR(EV$4="",$B7=""),0,SUMIF('DADOS BRUTOS'!$A$3:$A$500,$B7,'DADOS BRUTOS'!BV$3:BV$500)+IF($C7="",0,SUMIF('DADOS BRUTOS'!$A$3:$A$500,$C7,'DADOS BRUTOS'!BV$3:BV$500)))</f>
        <v/>
      </c>
      <c r="EW7" s="127">
        <f>IF(OR(EW$4="",$B7=""),0,SUMIF('DADOS BRUTOS'!$A$3:$A$500,$B7,'DADOS BRUTOS'!BW$3:BW$500)+IF($C7="",0,SUMIF('DADOS BRUTOS'!$A$3:$A$500,$C7,'DADOS BRUTOS'!BW$3:BW$500)))</f>
        <v/>
      </c>
      <c r="EX7" s="127">
        <f>IF(OR(EX$4="",$B7=""),0,SUMIF('DADOS BRUTOS'!$A$3:$A$500,$B7,'DADOS BRUTOS'!BX$3:BX$500)+IF($C7="",0,SUMIF('DADOS BRUTOS'!$A$3:$A$500,$C7,'DADOS BRUTOS'!BX$3:BX$500)))</f>
        <v/>
      </c>
      <c r="EY7" s="127">
        <f>IF(OR(EY$4="",$B7=""),0,SUMIF('DADOS BRUTOS'!$A$3:$A$500,$B7,'DADOS BRUTOS'!BY$3:BY$500)+IF($C7="",0,SUMIF('DADOS BRUTOS'!$A$3:$A$500,$C7,'DADOS BRUTOS'!BY$3:BY$500)))</f>
        <v/>
      </c>
      <c r="EZ7" s="127">
        <f>IF(OR(EZ$4="",$B7=""),0,SUMIF('DADOS BRUTOS'!$A$3:$A$500,$B7,'DADOS BRUTOS'!BZ$3:BZ$500)+IF($C7="",0,SUMIF('DADOS BRUTOS'!$A$3:$A$500,$C7,'DADOS BRUTOS'!BZ$3:BZ$500)))</f>
        <v/>
      </c>
      <c r="FA7" s="127">
        <f>IF(OR(FA$4="",$B7=""),0,SUMIF('DADOS BRUTOS'!$A$3:$A$500,$B7,'DADOS BRUTOS'!CA$3:CA$500)+IF($C7="",0,SUMIF('DADOS BRUTOS'!$A$3:$A$500,$C7,'DADOS BRUTOS'!CA$3:CA$500)))</f>
        <v/>
      </c>
      <c r="FB7" s="127">
        <f>IF(OR(FB$4="",$B7=""),0,SUMIF('DADOS BRUTOS'!$A$3:$A$500,$B7,'DADOS BRUTOS'!CB$3:CB$500)+IF($C7="",0,SUMIF('DADOS BRUTOS'!$A$3:$A$500,$C7,'DADOS BRUTOS'!CB$3:CB$500)))</f>
        <v/>
      </c>
      <c r="FC7" s="127">
        <f>IF(OR(FC$4="",$B7=""),0,SUMIF('DADOS BRUTOS'!$A$3:$A$500,$B7,'DADOS BRUTOS'!CC$3:CC$500)+IF($C7="",0,SUMIF('DADOS BRUTOS'!$A$3:$A$500,$C7,'DADOS BRUTOS'!CC$3:CC$500)))</f>
        <v/>
      </c>
      <c r="FD7" s="127">
        <f>IF(OR(FD$4="",$B7=""),0,SUMIF('DADOS BRUTOS'!$A$3:$A$500,$B7,'DADOS BRUTOS'!CD$3:CD$500)+IF($C7="",0,SUMIF('DADOS BRUTOS'!$A$3:$A$500,$C7,'DADOS BRUTOS'!CD$3:CD$500)))</f>
        <v/>
      </c>
      <c r="FE7" s="127">
        <f>IF(OR(FE$4="",$B7=""),0,SUMIF('DADOS BRUTOS'!$A$3:$A$500,$B7,'DADOS BRUTOS'!CE$3:CE$500)+IF($C7="",0,SUMIF('DADOS BRUTOS'!$A$3:$A$500,$C7,'DADOS BRUTOS'!CE$3:CE$500)))</f>
        <v/>
      </c>
      <c r="FF7" s="127">
        <f>IF(OR(FF$4="",$B7=""),0,SUMIF('DADOS BRUTOS'!$A$3:$A$500,$B7,'DADOS BRUTOS'!CF$3:CF$500)+IF($C7="",0,SUMIF('DADOS BRUTOS'!$A$3:$A$500,$C7,'DADOS BRUTOS'!CF$3:CF$500)))</f>
        <v/>
      </c>
      <c r="FG7" s="127">
        <f>IF(OR(FG$4="",$B7=""),0,SUMIF('DADOS BRUTOS'!$A$3:$A$500,$B7,'DADOS BRUTOS'!CG$3:CG$500)+IF($C7="",0,SUMIF('DADOS BRUTOS'!$A$3:$A$500,$C7,'DADOS BRUTOS'!CG$3:CG$500)))</f>
        <v/>
      </c>
      <c r="FH7" s="127">
        <f>IF(OR(FH$4="",$B7=""),0,SUMIF('DADOS BRUTOS'!$A$3:$A$500,$B7,'DADOS BRUTOS'!CH$3:CH$500)+IF($C7="",0,SUMIF('DADOS BRUTOS'!$A$3:$A$500,$C7,'DADOS BRUTOS'!CH$3:CH$500)))</f>
        <v/>
      </c>
      <c r="FI7" s="127">
        <f>IF(OR(FI$4="",$B7=""),0,SUMIF('DADOS BRUTOS'!$A$3:$A$500,$B7,'DADOS BRUTOS'!CI$3:CI$500)+IF($C7="",0,SUMIF('DADOS BRUTOS'!$A$3:$A$500,$C7,'DADOS BRUTOS'!CI$3:CI$500)))</f>
        <v/>
      </c>
      <c r="FJ7" s="127">
        <f>IF(OR(FJ$4="",$B7=""),0,SUMIF('DADOS BRUTOS'!$A$3:$A$500,$B7,'DADOS BRUTOS'!CJ$3:CJ$500)+IF($C7="",0,SUMIF('DADOS BRUTOS'!$A$3:$A$500,$C7,'DADOS BRUTOS'!CJ$3:CJ$500)))</f>
        <v/>
      </c>
      <c r="FK7" s="127">
        <f>IF(OR(FK$4="",$B7=""),0,SUMIF('DADOS BRUTOS'!$A$3:$A$500,$B7,'DADOS BRUTOS'!CK$3:CK$500)+IF($C7="",0,SUMIF('DADOS BRUTOS'!$A$3:$A$500,$C7,'DADOS BRUTOS'!CK$3:CK$500)))</f>
        <v/>
      </c>
      <c r="FL7" s="127">
        <f>IF(OR(FL$4="",$B7=""),0,SUMIF('DADOS BRUTOS'!$A$3:$A$500,$B7,'DADOS BRUTOS'!CL$3:CL$500)+IF($C7="",0,SUMIF('DADOS BRUTOS'!$A$3:$A$500,$C7,'DADOS BRUTOS'!CL$3:CL$500)))</f>
        <v/>
      </c>
      <c r="FM7" s="127">
        <f>IF(OR(FM$4="",$B7=""),0,SUMIF('DADOS BRUTOS'!$A$3:$A$500,$B7,'DADOS BRUTOS'!CM$3:CM$500)+IF($C7="",0,SUMIF('DADOS BRUTOS'!$A$3:$A$500,$C7,'DADOS BRUTOS'!CM$3:CM$500)))</f>
        <v/>
      </c>
      <c r="FN7" s="127">
        <f>IF(OR(FN$4="",$B7=""),0,SUMIF('DADOS BRUTOS'!$A$3:$A$500,$B7,'DADOS BRUTOS'!CN$3:CN$500)+IF($C7="",0,SUMIF('DADOS BRUTOS'!$A$3:$A$500,$C7,'DADOS BRUTOS'!CN$3:CN$500)))</f>
        <v/>
      </c>
      <c r="FO7" s="127">
        <f>IF(OR(FO$4="",$B7=""),0,SUMIF('DADOS BRUTOS'!$A$3:$A$500,$B7,'DADOS BRUTOS'!CO$3:CO$500)+IF($C7="",0,SUMIF('DADOS BRUTOS'!$A$3:$A$500,$C7,'DADOS BRUTOS'!CO$3:CO$500)))</f>
        <v/>
      </c>
      <c r="FP7" s="127">
        <f>IF(OR(FP$4="",$B7=""),0,SUMIF('DADOS BRUTOS'!$A$3:$A$500,$B7,'DADOS BRUTOS'!CP$3:CP$500)+IF($C7="",0,SUMIF('DADOS BRUTOS'!$A$3:$A$500,$C7,'DADOS BRUTOS'!CP$3:CP$500)))</f>
        <v/>
      </c>
      <c r="FQ7" s="127">
        <f>IF(OR(FQ$4="",$B7=""),0,SUMIF('DADOS BRUTOS'!$A$3:$A$500,$B7,'DADOS BRUTOS'!CQ$3:CQ$500)+IF($C7="",0,SUMIF('DADOS BRUTOS'!$A$3:$A$500,$C7,'DADOS BRUTOS'!CQ$3:CQ$500)))</f>
        <v/>
      </c>
      <c r="FR7" s="127">
        <f>IF(OR(FR$4="",$B7=""),0,SUMIF('DADOS BRUTOS'!$A$3:$A$500,$B7,'DADOS BRUTOS'!CR$3:CR$500)+IF($C7="",0,SUMIF('DADOS BRUTOS'!$A$3:$A$500,$C7,'DADOS BRUTOS'!CR$3:CR$500)))</f>
        <v/>
      </c>
      <c r="FS7" s="127">
        <f>IF(OR(FS$4="",$B7=""),0,SUMIF('DADOS BRUTOS'!$A$3:$A$500,$B7,'DADOS BRUTOS'!CS$3:CS$500)+IF($C7="",0,SUMIF('DADOS BRUTOS'!$A$3:$A$500,$C7,'DADOS BRUTOS'!CS$3:CS$500)))</f>
        <v/>
      </c>
      <c r="FT7" s="127">
        <f>IF(OR(FT$4="",$B7=""),0,SUMIF('DADOS BRUTOS'!$A$3:$A$500,$B7,'DADOS BRUTOS'!CT$3:CT$500)+IF($C7="",0,SUMIF('DADOS BRUTOS'!$A$3:$A$500,$C7,'DADOS BRUTOS'!CT$3:CT$500)))</f>
        <v/>
      </c>
      <c r="FU7" s="127">
        <f>IF(OR(FU$4="",$B7=""),0,SUMIF('DADOS BRUTOS'!$A$3:$A$500,$B7,'DADOS BRUTOS'!CU$3:CU$500)+IF($C7="",0,SUMIF('DADOS BRUTOS'!$A$3:$A$500,$C7,'DADOS BRUTOS'!CU$3:CU$500)))</f>
        <v/>
      </c>
      <c r="FV7" s="127">
        <f>IF(OR(FV$4="",$B7=""),0,SUMIF('DADOS BRUTOS'!$A$3:$A$500,$B7,'DADOS BRUTOS'!CV$3:CV$500)+IF($C7="",0,SUMIF('DADOS BRUTOS'!$A$3:$A$500,$C7,'DADOS BRUTOS'!CV$3:CV$500)))</f>
        <v/>
      </c>
      <c r="FW7" s="127">
        <f>IF(OR(FW$4="",$B7=""),0,SUMIF('DADOS BRUTOS'!$A$3:$A$500,$B7,'DADOS BRUTOS'!CW$3:CW$500)+IF($C7="",0,SUMIF('DADOS BRUTOS'!$A$3:$A$500,$C7,'DADOS BRUTOS'!CW$3:CW$500)))</f>
        <v/>
      </c>
      <c r="FX7" s="127">
        <f>IF(OR(FX$4="",$B7=""),0,SUMIF('DADOS BRUTOS'!$A$3:$A$500,$B7,'DADOS BRUTOS'!CX$3:CX$500)+IF($C7="",0,SUMIF('DADOS BRUTOS'!$A$3:$A$500,$C7,'DADOS BRUTOS'!CX$3:CX$500)))</f>
        <v/>
      </c>
      <c r="FY7" s="127">
        <f>IF(OR(FY$4="",$B7=""),0,SUMIF('DADOS BRUTOS'!$A$3:$A$500,$B7,'DADOS BRUTOS'!CY$3:CY$500)+IF($C7="",0,SUMIF('DADOS BRUTOS'!$A$3:$A$500,$C7,'DADOS BRUTOS'!CY$3:CY$500)))</f>
        <v/>
      </c>
      <c r="FZ7" s="127">
        <f>IF(OR(FZ$4="",$B7=""),0,SUMIF('DADOS BRUTOS'!$A$3:$A$500,$B7,'DADOS BRUTOS'!CZ$3:CZ$500)+IF($C7="",0,SUMIF('DADOS BRUTOS'!$A$3:$A$500,$C7,'DADOS BRUTOS'!CZ$3:CZ$500)))</f>
        <v/>
      </c>
      <c r="GA7" s="127">
        <f>IF(OR(GA$4="",$B7=""),0,SUMIF('DADOS BRUTOS'!$A$3:$A$500,$B7,'DADOS BRUTOS'!DA$3:DA$500)+IF($C7="",0,SUMIF('DADOS BRUTOS'!$A$3:$A$500,$C7,'DADOS BRUTOS'!DA$3:DA$500)))</f>
        <v/>
      </c>
      <c r="GB7" s="127">
        <f>IF(OR(GB$4="",$B7=""),0,SUMIF('DADOS BRUTOS'!$A$3:$A$500,$B7,'DADOS BRUTOS'!DB$3:DB$500)+IF($C7="",0,SUMIF('DADOS BRUTOS'!$A$3:$A$500,$C7,'DADOS BRUTOS'!DB$3:DB$500)))</f>
        <v/>
      </c>
      <c r="GC7" s="127">
        <f>IF(OR(GC$4="",$B7=""),0,SUMIF('DADOS BRUTOS'!$A$3:$A$500,$B7,'DADOS BRUTOS'!DC$3:DC$500)+IF($C7="",0,SUMIF('DADOS BRUTOS'!$A$3:$A$500,$C7,'DADOS BRUTOS'!DC$3:DC$500)))</f>
        <v/>
      </c>
      <c r="GD7" s="127">
        <f>IF(OR(GD$4="",$B7=""),0,SUMIF('DADOS BRUTOS'!$A$3:$A$500,$B7,'DADOS BRUTOS'!DD$3:DD$500)+IF($C7="",0,SUMIF('DADOS BRUTOS'!$A$3:$A$500,$C7,'DADOS BRUTOS'!DD$3:DD$500)))</f>
        <v/>
      </c>
      <c r="GE7" s="127">
        <f>IF(OR(GE$4="",$B7=""),0,SUMIF('DADOS BRUTOS'!$A$3:$A$500,$B7,'DADOS BRUTOS'!DE$3:DE$500)+IF($C7="",0,SUMIF('DADOS BRUTOS'!$A$3:$A$500,$C7,'DADOS BRUTOS'!DE$3:DE$500)))</f>
        <v/>
      </c>
      <c r="GF7" s="127">
        <f>IF(OR(GF$4="",$B7=""),0,SUMIF('DADOS BRUTOS'!$A$3:$A$500,$B7,'DADOS BRUTOS'!DF$3:DF$500)+IF($C7="",0,SUMIF('DADOS BRUTOS'!$A$3:$A$500,$C7,'DADOS BRUTOS'!DF$3:DF$500)))</f>
        <v/>
      </c>
      <c r="GG7" s="127">
        <f>IF(OR(GG$4="",$B7=""),0,SUMIF('DADOS BRUTOS'!$A$3:$A$500,$B7,'DADOS BRUTOS'!DG$3:DG$500)+IF($C7="",0,SUMIF('DADOS BRUTOS'!$A$3:$A$500,$C7,'DADOS BRUTOS'!DG$3:DG$500)))</f>
        <v/>
      </c>
      <c r="GH7" s="127">
        <f>IF(OR(GH$4="",$B7=""),0,SUMIF('DADOS BRUTOS'!$A$3:$A$500,$B7,'DADOS BRUTOS'!DH$3:DH$500)+IF($C7="",0,SUMIF('DADOS BRUTOS'!$A$3:$A$500,$C7,'DADOS BRUTOS'!DH$3:DH$500)))</f>
        <v/>
      </c>
      <c r="GI7" s="127">
        <f>IF(OR(GI$4="",$B7=""),0,SUMIF('DADOS BRUTOS'!$A$3:$A$500,$B7,'DADOS BRUTOS'!DI$3:DI$500)+IF($C7="",0,SUMIF('DADOS BRUTOS'!$A$3:$A$500,$C7,'DADOS BRUTOS'!DI$3:DI$500)))</f>
        <v/>
      </c>
      <c r="GJ7" s="127">
        <f>IF(OR(GJ$4="",$B7=""),0,SUMIF('DADOS BRUTOS'!$A$3:$A$500,$B7,'DADOS BRUTOS'!DJ$3:DJ$500)+IF($C7="",0,SUMIF('DADOS BRUTOS'!$A$3:$A$500,$C7,'DADOS BRUTOS'!DJ$3:DJ$500)))</f>
        <v/>
      </c>
      <c r="GK7" s="127">
        <f>IF(OR(GK$4="",$B7=""),0,SUMIF('DADOS BRUTOS'!$A$3:$A$500,$B7,'DADOS BRUTOS'!DK$3:DK$500)+IF($C7="",0,SUMIF('DADOS BRUTOS'!$A$3:$A$500,$C7,'DADOS BRUTOS'!DK$3:DK$500)))</f>
        <v/>
      </c>
      <c r="GL7" s="127">
        <f>IF(OR(GL$4="",$B7=""),0,SUMIF('DADOS BRUTOS'!$A$3:$A$500,$B7,'DADOS BRUTOS'!DL$3:DL$500)+IF($C7="",0,SUMIF('DADOS BRUTOS'!$A$3:$A$500,$C7,'DADOS BRUTOS'!DL$3:DL$500)))</f>
        <v/>
      </c>
      <c r="GM7" s="127">
        <f>IF(OR(GM$4="",$B7=""),0,SUMIF('DADOS BRUTOS'!$A$3:$A$500,$B7,'DADOS BRUTOS'!DM$3:DM$500)+IF($C7="",0,SUMIF('DADOS BRUTOS'!$A$3:$A$500,$C7,'DADOS BRUTOS'!DM$3:DM$500)))</f>
        <v/>
      </c>
      <c r="GN7" s="127">
        <f>IF(OR(GN$4="",$B7=""),0,SUMIF('DADOS BRUTOS'!$A$3:$A$500,$B7,'DADOS BRUTOS'!DN$3:DN$500)+IF($C7="",0,SUMIF('DADOS BRUTOS'!$A$3:$A$500,$C7,'DADOS BRUTOS'!DN$3:DN$500)))</f>
        <v/>
      </c>
      <c r="GO7" s="127">
        <f>IF(OR(GO$4="",$B7=""),0,SUMIF('DADOS BRUTOS'!$A$3:$A$500,$B7,'DADOS BRUTOS'!DO$3:DO$500)+IF($C7="",0,SUMIF('DADOS BRUTOS'!$A$3:$A$500,$C7,'DADOS BRUTOS'!DO$3:DO$500)))</f>
        <v/>
      </c>
      <c r="GP7" s="127">
        <f>IF(OR(GP$4="",$B7=""),0,SUMIF('DADOS BRUTOS'!$A$3:$A$500,$B7,'DADOS BRUTOS'!DP$3:DP$500)+IF($C7="",0,SUMIF('DADOS BRUTOS'!$A$3:$A$500,$C7,'DADOS BRUTOS'!DP$3:DP$500)))</f>
        <v/>
      </c>
      <c r="GQ7" s="127">
        <f>IF(OR(GQ$4="",$B7=""),0,SUMIF('DADOS BRUTOS'!$A$3:$A$500,$B7,'DADOS BRUTOS'!DQ$3:DQ$500)+IF($C7="",0,SUMIF('DADOS BRUTOS'!$A$3:$A$500,$C7,'DADOS BRUTOS'!DQ$3:DQ$500)))</f>
        <v/>
      </c>
      <c r="GR7" s="127">
        <f>IF(OR(GR$4="",$B7=""),0,SUMIF('DADOS BRUTOS'!$A$3:$A$500,$B7,'DADOS BRUTOS'!DR$3:DR$500)+IF($C7="",0,SUMIF('DADOS BRUTOS'!$A$3:$A$500,$C7,'DADOS BRUTOS'!DR$3:DR$500)))</f>
        <v/>
      </c>
      <c r="GS7" s="127">
        <f>IF(OR(GS$4="",$B7=""),0,SUMIF('DADOS BRUTOS'!$A$3:$A$500,$B7,'DADOS BRUTOS'!DS$3:DS$500)+IF($C7="",0,SUMIF('DADOS BRUTOS'!$A$3:$A$500,$C7,'DADOS BRUTOS'!DS$3:DS$500)))</f>
        <v/>
      </c>
      <c r="GT7" s="127">
        <f>IF(OR(GT$4="",$B7=""),0,SUMIF('DADOS BRUTOS'!$A$3:$A$500,$B7,'DADOS BRUTOS'!DT$3:DT$500)+IF($C7="",0,SUMIF('DADOS BRUTOS'!$A$3:$A$500,$C7,'DADOS BRUTOS'!DT$3:DT$500)))</f>
        <v/>
      </c>
      <c r="GU7" s="127">
        <f>IF(OR(GU$4="",$B7=""),0,SUMIF('DADOS BRUTOS'!$A$3:$A$500,$B7,'DADOS BRUTOS'!DU$3:DU$500)+IF($C7="",0,SUMIF('DADOS BRUTOS'!$A$3:$A$500,$C7,'DADOS BRUTOS'!DU$3:DU$500)))</f>
        <v/>
      </c>
      <c r="GV7" s="127">
        <f>IF(OR(GV$4="",$B7=""),0,SUMIF('DADOS BRUTOS'!$A$3:$A$500,$B7,'DADOS BRUTOS'!DV$3:DV$500)+IF($C7="",0,SUMIF('DADOS BRUTOS'!$A$3:$A$500,$C7,'DADOS BRUTOS'!DV$3:DV$500)))</f>
        <v/>
      </c>
      <c r="GW7" s="127">
        <f>IF(OR(GW$4="",$B7=""),0,SUMIF('DADOS BRUTOS'!$A$3:$A$500,$B7,'DADOS BRUTOS'!DW$3:DW$500)+IF($C7="",0,SUMIF('DADOS BRUTOS'!$A$3:$A$500,$C7,'DADOS BRUTOS'!DW$3:DW$500)))</f>
        <v/>
      </c>
      <c r="GX7" s="127">
        <f>IF(OR(GX$4="",$B7=""),0,SUMIF('DADOS BRUTOS'!$A$3:$A$500,$B7,'DADOS BRUTOS'!DX$3:DX$500)+IF($C7="",0,SUMIF('DADOS BRUTOS'!$A$3:$A$500,$C7,'DADOS BRUTOS'!DX$3:DX$500)))</f>
        <v/>
      </c>
      <c r="GY7" s="127">
        <f>IF(OR(GY$4="",$B7=""),0,SUMIF('DADOS BRUTOS'!$A$3:$A$500,$B7,'DADOS BRUTOS'!DY$3:DY$500)+IF($C7="",0,SUMIF('DADOS BRUTOS'!$A$3:$A$500,$C7,'DADOS BRUTOS'!DY$3:DY$500)))</f>
        <v/>
      </c>
      <c r="GZ7" s="127">
        <f>IF(OR(GZ$4="",$B7=""),0,SUMIF('DADOS BRUTOS'!$A$3:$A$500,$B7,'DADOS BRUTOS'!DZ$3:DZ$500)+IF($C7="",0,SUMIF('DADOS BRUTOS'!$A$3:$A$500,$C7,'DADOS BRUTOS'!DZ$3:DZ$500)))</f>
        <v/>
      </c>
      <c r="HA7" s="127">
        <f>IF(OR(HA$4="",$B7=""),0,SUMIF('DADOS BRUTOS'!$A$3:$A$500,$B7,'DADOS BRUTOS'!EA$3:EA$500)+IF($C7="",0,SUMIF('DADOS BRUTOS'!$A$3:$A$500,$C7,'DADOS BRUTOS'!EA$3:EA$500)))</f>
        <v/>
      </c>
      <c r="HB7" s="127">
        <f>IF(OR(HB$4="",$B7=""),0,SUMIF('DADOS BRUTOS'!$A$3:$A$500,$B7,'DADOS BRUTOS'!EB$3:EB$500)+IF($C7="",0,SUMIF('DADOS BRUTOS'!$A$3:$A$500,$C7,'DADOS BRUTOS'!EB$3:EB$500)))</f>
        <v/>
      </c>
      <c r="HC7" s="127">
        <f>IF(OR(HC$4="",$B7=""),0,SUMIF('DADOS BRUTOS'!$A$3:$A$500,$B7,'DADOS BRUTOS'!EC$3:EC$500)+IF($C7="",0,SUMIF('DADOS BRUTOS'!$A$3:$A$500,$C7,'DADOS BRUTOS'!EC$3:EC$500)))</f>
        <v/>
      </c>
      <c r="HD7" s="127">
        <f>IF(OR(HD$4="",$B7=""),0,SUMIF('DADOS BRUTOS'!$A$3:$A$500,$B7,'DADOS BRUTOS'!ED$3:ED$500)+IF($C7="",0,SUMIF('DADOS BRUTOS'!$A$3:$A$500,$C7,'DADOS BRUTOS'!ED$3:ED$500)))</f>
        <v/>
      </c>
      <c r="HE7" s="127">
        <f>IF(OR(HE$4="",$B7=""),0,SUMIF('DADOS BRUTOS'!$A$3:$A$500,$B7,'DADOS BRUTOS'!EE$3:EE$500)+IF($C7="",0,SUMIF('DADOS BRUTOS'!$A$3:$A$500,$C7,'DADOS BRUTOS'!EE$3:EE$500)))</f>
        <v/>
      </c>
      <c r="HF7" s="127">
        <f>IF(OR(HF$4="",$B7=""),0,SUMIF('DADOS BRUTOS'!$A$3:$A$500,$B7,'DADOS BRUTOS'!EF$3:EF$500)+IF($C7="",0,SUMIF('DADOS BRUTOS'!$A$3:$A$500,$C7,'DADOS BRUTOS'!EF$3:EF$500)))</f>
        <v/>
      </c>
      <c r="HG7" s="127">
        <f>IF(OR(HG$4="",$B7=""),0,SUMIF('DADOS BRUTOS'!$A$3:$A$500,$B7,'DADOS BRUTOS'!EG$3:EG$500)+IF($C7="",0,SUMIF('DADOS BRUTOS'!$A$3:$A$500,$C7,'DADOS BRUTOS'!EG$3:EG$500)))</f>
        <v/>
      </c>
      <c r="HH7" s="127">
        <f>IF(OR(HH$4="",$B7=""),0,SUMIF('DADOS BRUTOS'!$A$3:$A$500,$B7,'DADOS BRUTOS'!EH$3:EH$500)+IF($C7="",0,SUMIF('DADOS BRUTOS'!$A$3:$A$500,$C7,'DADOS BRUTOS'!EH$3:EH$500)))</f>
        <v/>
      </c>
      <c r="HI7" s="127">
        <f>IF(OR(HI$4="",$B7=""),0,SUMIF('DADOS BRUTOS'!$A$3:$A$500,$B7,'DADOS BRUTOS'!EI$3:EI$500)+IF($C7="",0,SUMIF('DADOS BRUTOS'!$A$3:$A$500,$C7,'DADOS BRUTOS'!EI$3:EI$500)))</f>
        <v/>
      </c>
      <c r="HJ7" s="127">
        <f>IF(OR(HJ$4="",$B7=""),0,SUMIF('DADOS BRUTOS'!$A$3:$A$500,$B7,'DADOS BRUTOS'!EJ$3:EJ$500)+IF($C7="",0,SUMIF('DADOS BRUTOS'!$A$3:$A$500,$C7,'DADOS BRUTOS'!EJ$3:EJ$500)))</f>
        <v/>
      </c>
      <c r="HK7" s="127">
        <f>IF(OR(HK$4="",$B7=""),0,SUMIF('DADOS BRUTOS'!$A$3:$A$500,$B7,'DADOS BRUTOS'!EK$3:EK$500)+IF($C7="",0,SUMIF('DADOS BRUTOS'!$A$3:$A$500,$C7,'DADOS BRUTOS'!EK$3:EK$500)))</f>
        <v/>
      </c>
      <c r="HL7" s="127">
        <f>IF(OR(HL$4="",$B7=""),0,SUMIF('DADOS BRUTOS'!$A$3:$A$500,$B7,'DADOS BRUTOS'!EL$3:EL$500)+IF($C7="",0,SUMIF('DADOS BRUTOS'!$A$3:$A$500,$C7,'DADOS BRUTOS'!EL$3:EL$500)))</f>
        <v/>
      </c>
      <c r="HM7" s="127">
        <f>IF(OR(HM$4="",$B7=""),0,SUMIF('DADOS BRUTOS'!$A$3:$A$500,$B7,'DADOS BRUTOS'!EM$3:EM$500)+IF($C7="",0,SUMIF('DADOS BRUTOS'!$A$3:$A$500,$C7,'DADOS BRUTOS'!EM$3:EM$500)))</f>
        <v/>
      </c>
      <c r="HN7" s="127">
        <f>IF(OR(HN$4="",$B7=""),0,SUMIF('DADOS BRUTOS'!$A$3:$A$500,$B7,'DADOS BRUTOS'!EN$3:EN$500)+IF($C7="",0,SUMIF('DADOS BRUTOS'!$A$3:$A$500,$C7,'DADOS BRUTOS'!EN$3:EN$500)))</f>
        <v/>
      </c>
      <c r="HO7" s="127">
        <f>IF(OR(HO$4="",$B7=""),0,SUMIF('DADOS BRUTOS'!$A$3:$A$500,$B7,'DADOS BRUTOS'!EO$3:EO$500)+IF($C7="",0,SUMIF('DADOS BRUTOS'!$A$3:$A$500,$C7,'DADOS BRUTOS'!EO$3:EO$500)))</f>
        <v/>
      </c>
      <c r="HP7" s="127">
        <f>IF(OR(HP$4="",$B7=""),0,SUMIF('DADOS BRUTOS'!$A$3:$A$500,$B7,'DADOS BRUTOS'!EP$3:EP$500)+IF($C7="",0,SUMIF('DADOS BRUTOS'!$A$3:$A$500,$C7,'DADOS BRUTOS'!EP$3:EP$500)))</f>
        <v/>
      </c>
      <c r="HQ7" s="127">
        <f>IF(OR(HQ$4="",$B7=""),0,SUMIF('DADOS BRUTOS'!$A$3:$A$500,$B7,'DADOS BRUTOS'!EQ$3:EQ$500)+IF($C7="",0,SUMIF('DADOS BRUTOS'!$A$3:$A$500,$C7,'DADOS BRUTOS'!EQ$3:EQ$500)))</f>
        <v/>
      </c>
      <c r="HR7" s="127">
        <f>IF(OR(HR$4="",$B7=""),0,SUMIF('DADOS BRUTOS'!$A$3:$A$500,$B7,'DADOS BRUTOS'!ER$3:ER$500)+IF($C7="",0,SUMIF('DADOS BRUTOS'!$A$3:$A$500,$C7,'DADOS BRUTOS'!ER$3:ER$500)))</f>
        <v/>
      </c>
      <c r="HS7" s="127">
        <f>IF(OR(HS$4="",$B7=""),0,SUMIF('DADOS BRUTOS'!$A$3:$A$500,$B7,'DADOS BRUTOS'!ES$3:ES$500)+IF($C7="",0,SUMIF('DADOS BRUTOS'!$A$3:$A$500,$C7,'DADOS BRUTOS'!ES$3:ES$500)))</f>
        <v/>
      </c>
      <c r="HT7" s="127">
        <f>IF(OR(HT$4="",$B7=""),0,SUMIF('DADOS BRUTOS'!$A$3:$A$500,$B7,'DADOS BRUTOS'!ET$3:ET$500)+IF($C7="",0,SUMIF('DADOS BRUTOS'!$A$3:$A$500,$C7,'DADOS BRUTOS'!ET$3:ET$500)))</f>
        <v/>
      </c>
      <c r="HU7" s="127">
        <f>IF(OR(HU$4="",$B7=""),0,SUMIF('DADOS BRUTOS'!$A$3:$A$500,$B7,'DADOS BRUTOS'!EU$3:EU$500)+IF($C7="",0,SUMIF('DADOS BRUTOS'!$A$3:$A$500,$C7,'DADOS BRUTOS'!EU$3:EU$500)))</f>
        <v/>
      </c>
      <c r="HV7" s="127">
        <f>IF(OR(HV$4="",$B7=""),0,SUMIF('DADOS BRUTOS'!$A$3:$A$500,$B7,'DADOS BRUTOS'!EV$3:EV$500)+IF($C7="",0,SUMIF('DADOS BRUTOS'!$A$3:$A$500,$C7,'DADOS BRUTOS'!EV$3:EV$500)))</f>
        <v/>
      </c>
      <c r="HW7" s="127">
        <f>IF(OR(HW$4="",$B7=""),0,SUMIF('DADOS BRUTOS'!$A$3:$A$500,$B7,'DADOS BRUTOS'!EW$3:EW$500)+IF($C7="",0,SUMIF('DADOS BRUTOS'!$A$3:$A$500,$C7,'DADOS BRUTOS'!EW$3:EW$500)))</f>
        <v/>
      </c>
      <c r="HX7" s="127">
        <f>IF(OR(HX$4="",$B7=""),0,SUMIF('DADOS BRUTOS'!$A$3:$A$500,$B7,'DADOS BRUTOS'!EX$3:EX$500)+IF($C7="",0,SUMIF('DADOS BRUTOS'!$A$3:$A$500,$C7,'DADOS BRUTOS'!EX$3:EX$500)))</f>
        <v/>
      </c>
      <c r="HY7" s="127">
        <f>IF(OR(HY$4="",$B7=""),0,SUMIF('DADOS BRUTOS'!$A$3:$A$500,$B7,'DADOS BRUTOS'!EY$3:EY$500)+IF($C7="",0,SUMIF('DADOS BRUTOS'!$A$3:$A$500,$C7,'DADOS BRUTOS'!EY$3:EY$500)))</f>
        <v/>
      </c>
      <c r="HZ7" s="127">
        <f>IF(OR(HZ$4="",$B7=""),0,SUMIF('DADOS BRUTOS'!$A$3:$A$500,$B7,'DADOS BRUTOS'!EZ$3:EZ$500)+IF($C7="",0,SUMIF('DADOS BRUTOS'!$A$3:$A$500,$C7,'DADOS BRUTOS'!EZ$3:EZ$500)))</f>
        <v/>
      </c>
      <c r="IA7" s="127">
        <f>IF(OR(IA$4="",$B7=""),0,SUMIF('DADOS BRUTOS'!$A$3:$A$500,$B7,'DADOS BRUTOS'!FA$3:FA$500)+IF($C7="",0,SUMIF('DADOS BRUTOS'!$A$3:$A$500,$C7,'DADOS BRUTOS'!FA$3:FA$500)))</f>
        <v/>
      </c>
      <c r="IB7" s="127">
        <f>IF(OR(IB$4="",$B7=""),0,SUMIF('DADOS BRUTOS'!$A$3:$A$500,$B7,'DADOS BRUTOS'!FB$3:FB$500)+IF($C7="",0,SUMIF('DADOS BRUTOS'!$A$3:$A$500,$C7,'DADOS BRUTOS'!FB$3:FB$500)))</f>
        <v/>
      </c>
      <c r="IC7" s="127">
        <f>IF(OR(IC$4="",$B7=""),0,SUMIF('DADOS BRUTOS'!$A$3:$A$500,$B7,'DADOS BRUTOS'!FC$3:FC$500)+IF($C7="",0,SUMIF('DADOS BRUTOS'!$A$3:$A$500,$C7,'DADOS BRUTOS'!FC$3:FC$500)))</f>
        <v/>
      </c>
      <c r="ID7" s="127">
        <f>IF(OR(ID$4="",$B7=""),0,SUMIF('DADOS BRUTOS'!$A$3:$A$500,$B7,'DADOS BRUTOS'!FD$3:FD$500)+IF($C7="",0,SUMIF('DADOS BRUTOS'!$A$3:$A$500,$C7,'DADOS BRUTOS'!FD$3:FD$500)))</f>
        <v/>
      </c>
      <c r="IE7" s="127">
        <f>IF(OR(IE$4="",$B7=""),0,SUMIF('DADOS BRUTOS'!$A$3:$A$500,$B7,'DADOS BRUTOS'!FE$3:FE$500)+IF($C7="",0,SUMIF('DADOS BRUTOS'!$A$3:$A$500,$C7,'DADOS BRUTOS'!FE$3:FE$500)))</f>
        <v/>
      </c>
      <c r="IF7" s="127">
        <f>IF(OR(IF$4="",$B7=""),0,SUMIF('DADOS BRUTOS'!$A$3:$A$500,$B7,'DADOS BRUTOS'!FF$3:FF$500)+IF($C7="",0,SUMIF('DADOS BRUTOS'!$A$3:$A$500,$C7,'DADOS BRUTOS'!FF$3:FF$500)))</f>
        <v/>
      </c>
      <c r="IG7" s="127">
        <f>IF(OR(IG$4="",$B7=""),0,SUMIF('DADOS BRUTOS'!$A$3:$A$500,$B7,'DADOS BRUTOS'!FG$3:FG$500)+IF($C7="",0,SUMIF('DADOS BRUTOS'!$A$3:$A$500,$C7,'DADOS BRUTOS'!FG$3:FG$500)))</f>
        <v/>
      </c>
      <c r="IH7" s="127">
        <f>IF(OR(IH$4="",$B7=""),0,SUMIF('DADOS BRUTOS'!$A$3:$A$500,$B7,'DADOS BRUTOS'!FH$3:FH$500)+IF($C7="",0,SUMIF('DADOS BRUTOS'!$A$3:$A$500,$C7,'DADOS BRUTOS'!FH$3:FH$500)))</f>
        <v/>
      </c>
      <c r="II7" s="127">
        <f>IF(OR(II$4="",$B7=""),0,SUMIF('DADOS BRUTOS'!$A$3:$A$500,$B7,'DADOS BRUTOS'!FI$3:FI$500)+IF($C7="",0,SUMIF('DADOS BRUTOS'!$A$3:$A$500,$C7,'DADOS BRUTOS'!FI$3:FI$500)))</f>
        <v/>
      </c>
      <c r="IJ7" s="127">
        <f>IF(OR(IJ$4="",$B7=""),0,SUMIF('DADOS BRUTOS'!$A$3:$A$500,$B7,'DADOS BRUTOS'!FJ$3:FJ$500)+IF($C7="",0,SUMIF('DADOS BRUTOS'!$A$3:$A$500,$C7,'DADOS BRUTOS'!FJ$3:FJ$500)))</f>
        <v/>
      </c>
      <c r="IK7" s="127">
        <f>IF(OR(IK$4="",$B7=""),0,SUMIF('DADOS BRUTOS'!$A$3:$A$500,$B7,'DADOS BRUTOS'!FK$3:FK$500)+IF($C7="",0,SUMIF('DADOS BRUTOS'!$A$3:$A$500,$C7,'DADOS BRUTOS'!FK$3:FK$500)))</f>
        <v/>
      </c>
      <c r="IL7" s="127">
        <f>IF(OR(IL$4="",$B7=""),0,SUMIF('DADOS BRUTOS'!$A$3:$A$500,$B7,'DADOS BRUTOS'!FL$3:FL$500)+IF($C7="",0,SUMIF('DADOS BRUTOS'!$A$3:$A$500,$C7,'DADOS BRUTOS'!FL$3:FL$500)))</f>
        <v/>
      </c>
      <c r="IM7" s="127">
        <f>IF(OR(IM$4="",$B7=""),0,SUMIF('DADOS BRUTOS'!$A$3:$A$500,$B7,'DADOS BRUTOS'!FM$3:FM$500)+IF($C7="",0,SUMIF('DADOS BRUTOS'!$A$3:$A$500,$C7,'DADOS BRUTOS'!FM$3:FM$500)))</f>
        <v/>
      </c>
      <c r="IN7" s="127">
        <f>IF(OR(IN$4="",$B7=""),0,SUMIF('DADOS BRUTOS'!$A$3:$A$500,$B7,'DADOS BRUTOS'!FN$3:FN$500)+IF($C7="",0,SUMIF('DADOS BRUTOS'!$A$3:$A$500,$C7,'DADOS BRUTOS'!FN$3:FN$500)))</f>
        <v/>
      </c>
      <c r="IO7" s="127">
        <f>IF(OR(IO$4="",$B7=""),0,SUMIF('DADOS BRUTOS'!$A$3:$A$500,$B7,'DADOS BRUTOS'!FO$3:FO$500)+IF($C7="",0,SUMIF('DADOS BRUTOS'!$A$3:$A$500,$C7,'DADOS BRUTOS'!FO$3:FO$500)))</f>
        <v/>
      </c>
      <c r="IP7" s="127">
        <f>IF(OR(IP$4="",$B7=""),0,SUMIF('DADOS BRUTOS'!$A$3:$A$500,$B7,'DADOS BRUTOS'!FP$3:FP$500)+IF($C7="",0,SUMIF('DADOS BRUTOS'!$A$3:$A$500,$C7,'DADOS BRUTOS'!FP$3:FP$500)))</f>
        <v/>
      </c>
      <c r="IQ7" s="127">
        <f>IF(OR(IQ$4="",$B7=""),0,SUMIF('DADOS BRUTOS'!$A$3:$A$500,$B7,'DADOS BRUTOS'!FQ$3:FQ$500)+IF($C7="",0,SUMIF('DADOS BRUTOS'!$A$3:$A$500,$C7,'DADOS BRUTOS'!FQ$3:FQ$500)))</f>
        <v/>
      </c>
      <c r="IR7" s="127">
        <f>IF(OR(IR$4="",$B7=""),0,SUMIF('DADOS BRUTOS'!$A$3:$A$500,$B7,'DADOS BRUTOS'!FR$3:FR$500)+IF($C7="",0,SUMIF('DADOS BRUTOS'!$A$3:$A$500,$C7,'DADOS BRUTOS'!FR$3:FR$500)))</f>
        <v/>
      </c>
      <c r="IS7" s="127">
        <f>IF(OR(IS$4="",$B7=""),0,SUMIF('DADOS BRUTOS'!$A$3:$A$500,$B7,'DADOS BRUTOS'!FS$3:FS$500)+IF($C7="",0,SUMIF('DADOS BRUTOS'!$A$3:$A$500,$C7,'DADOS BRUTOS'!FS$3:FS$500)))</f>
        <v/>
      </c>
      <c r="IT7" s="127">
        <f>IF(OR(IT$4="",$B7=""),0,SUMIF('DADOS BRUTOS'!$A$3:$A$500,$B7,'DADOS BRUTOS'!FT$3:FT$500)+IF($C7="",0,SUMIF('DADOS BRUTOS'!$A$3:$A$500,$C7,'DADOS BRUTOS'!FT$3:FT$500)))</f>
        <v/>
      </c>
      <c r="IU7" s="127">
        <f>IF(OR(IU$4="",$B7=""),0,SUMIF('DADOS BRUTOS'!$A$3:$A$500,$B7,'DADOS BRUTOS'!FU$3:FU$500)+IF($C7="",0,SUMIF('DADOS BRUTOS'!$A$3:$A$500,$C7,'DADOS BRUTOS'!FU$3:FU$500)))</f>
        <v/>
      </c>
      <c r="IV7" s="127">
        <f>IF(OR(IV$4="",$B7=""),0,SUMIF('DADOS BRUTOS'!$A$3:$A$500,$B7,'DADOS BRUTOS'!FV$3:FV$500)+IF($C7="",0,SUMIF('DADOS BRUTOS'!$A$3:$A$500,$C7,'DADOS BRUTOS'!FV$3:FV$500)))</f>
        <v/>
      </c>
      <c r="IW7" s="127">
        <f>IF(OR(IW$4="",$B7=""),0,SUMIF('DADOS BRUTOS'!$A$3:$A$500,$B7,'DADOS BRUTOS'!FW$3:FW$500)+IF($C7="",0,SUMIF('DADOS BRUTOS'!$A$3:$A$500,$C7,'DADOS BRUTOS'!FW$3:FW$500)))</f>
        <v/>
      </c>
      <c r="IX7" s="127">
        <f>IF(OR(IX$4="",$B7=""),0,SUMIF('DADOS BRUTOS'!$A$3:$A$500,$B7,'DADOS BRUTOS'!FX$3:FX$500)+IF($C7="",0,SUMIF('DADOS BRUTOS'!$A$3:$A$500,$C7,'DADOS BRUTOS'!FX$3:FX$500)))</f>
        <v/>
      </c>
      <c r="IY7" s="127">
        <f>IF(OR(IY$4="",$B7=""),0,SUMIF('DADOS BRUTOS'!$A$3:$A$500,$B7,'DADOS BRUTOS'!FY$3:FY$500)+IF($C7="",0,SUMIF('DADOS BRUTOS'!$A$3:$A$500,$C7,'DADOS BRUTOS'!FY$3:FY$500)))</f>
        <v/>
      </c>
      <c r="IZ7" s="127">
        <f>IF(OR(IZ$4="",$B7=""),0,SUMIF('DADOS BRUTOS'!$A$3:$A$500,$B7,'DADOS BRUTOS'!FZ$3:FZ$500)+IF($C7="",0,SUMIF('DADOS BRUTOS'!$A$3:$A$500,$C7,'DADOS BRUTOS'!FZ$3:FZ$500)))</f>
        <v/>
      </c>
      <c r="JA7" s="127">
        <f>IF(OR(JA$4="",$B7=""),0,SUMIF('DADOS BRUTOS'!$A$3:$A$500,$B7,'DADOS BRUTOS'!GA$3:GA$500)+IF($C7="",0,SUMIF('DADOS BRUTOS'!$A$3:$A$500,$C7,'DADOS BRUTOS'!GA$3:GA$500)))</f>
        <v/>
      </c>
      <c r="JB7" s="127">
        <f>IF(OR(JB$4="",$B7=""),0,SUMIF('DADOS BRUTOS'!$A$3:$A$500,$B7,'DADOS BRUTOS'!GB$3:GB$500)+IF($C7="",0,SUMIF('DADOS BRUTOS'!$A$3:$A$500,$C7,'DADOS BRUTOS'!GB$3:GB$500)))</f>
        <v/>
      </c>
      <c r="JC7" s="127">
        <f>IF(OR(JC$4="",$B7=""),0,SUMIF('DADOS BRUTOS'!$A$3:$A$500,$B7,'DADOS BRUTOS'!GC$3:GC$500)+IF($C7="",0,SUMIF('DADOS BRUTOS'!$A$3:$A$500,$C7,'DADOS BRUTOS'!GC$3:GC$500)))</f>
        <v/>
      </c>
      <c r="JD7" s="127">
        <f>IF(OR(JD$4="",$B7=""),0,SUMIF('DADOS BRUTOS'!$A$3:$A$500,$B7,'DADOS BRUTOS'!GD$3:GD$500)+IF($C7="",0,SUMIF('DADOS BRUTOS'!$A$3:$A$500,$C7,'DADOS BRUTOS'!GD$3:GD$500)))</f>
        <v/>
      </c>
      <c r="JE7" s="127">
        <f>IF(OR(JE$4="",$B7=""),0,SUMIF('DADOS BRUTOS'!$A$3:$A$500,$B7,'DADOS BRUTOS'!GE$3:GE$500)+IF($C7="",0,SUMIF('DADOS BRUTOS'!$A$3:$A$500,$C7,'DADOS BRUTOS'!GE$3:GE$500)))</f>
        <v/>
      </c>
      <c r="JF7" s="127">
        <f>IF(OR(JF$4="",$B7=""),0,SUMIF('DADOS BRUTOS'!$A$3:$A$500,$B7,'DADOS BRUTOS'!GF$3:GF$500)+IF($C7="",0,SUMIF('DADOS BRUTOS'!$A$3:$A$500,$C7,'DADOS BRUTOS'!GF$3:GF$500)))</f>
        <v/>
      </c>
      <c r="JG7" s="127">
        <f>IF(OR(JG$4="",$B7=""),0,SUMIF('DADOS BRUTOS'!$A$3:$A$500,$B7,'DADOS BRUTOS'!GG$3:GG$500)+IF($C7="",0,SUMIF('DADOS BRUTOS'!$A$3:$A$500,$C7,'DADOS BRUTOS'!GG$3:GG$500)))</f>
        <v/>
      </c>
      <c r="JH7" s="127">
        <f>IF(OR(JH$4="",$B7=""),0,SUMIF('DADOS BRUTOS'!$A$3:$A$500,$B7,'DADOS BRUTOS'!GH$3:GH$500)+IF($C7="",0,SUMIF('DADOS BRUTOS'!$A$3:$A$500,$C7,'DADOS BRUTOS'!GH$3:GH$500)))</f>
        <v/>
      </c>
      <c r="JI7" s="127">
        <f>IF(OR(JI$4="",$B7=""),0,SUMIF('DADOS BRUTOS'!$A$3:$A$500,$B7,'DADOS BRUTOS'!GI$3:GI$500)+IF($C7="",0,SUMIF('DADOS BRUTOS'!$A$3:$A$500,$C7,'DADOS BRUTOS'!GI$3:GI$500)))</f>
        <v/>
      </c>
      <c r="JJ7" s="127">
        <f>IF(OR(JJ$4="",$B7=""),0,SUMIF('DADOS BRUTOS'!$A$3:$A$500,$B7,'DADOS BRUTOS'!GJ$3:GJ$500)+IF($C7="",0,SUMIF('DADOS BRUTOS'!$A$3:$A$500,$C7,'DADOS BRUTOS'!GJ$3:GJ$500)))</f>
        <v/>
      </c>
      <c r="JK7" s="127">
        <f>IF(OR(JK$4="",$B7=""),0,SUMIF('DADOS BRUTOS'!$A$3:$A$500,$B7,'DADOS BRUTOS'!GK$3:GK$500)+IF($C7="",0,SUMIF('DADOS BRUTOS'!$A$3:$A$500,$C7,'DADOS BRUTOS'!GK$3:GK$500)))</f>
        <v/>
      </c>
      <c r="JL7" s="127">
        <f>IF(OR(JL$4="",$B7=""),0,SUMIF('DADOS BRUTOS'!$A$3:$A$500,$B7,'DADOS BRUTOS'!GL$3:GL$500)+IF($C7="",0,SUMIF('DADOS BRUTOS'!$A$3:$A$500,$C7,'DADOS BRUTOS'!GL$3:GL$500)))</f>
        <v/>
      </c>
      <c r="JM7" s="127">
        <f>IF(OR(JM$4="",$B7=""),0,SUMIF('DADOS BRUTOS'!$A$3:$A$500,$B7,'DADOS BRUTOS'!GM$3:GM$500)+IF($C7="",0,SUMIF('DADOS BRUTOS'!$A$3:$A$500,$C7,'DADOS BRUTOS'!GM$3:GM$500)))</f>
        <v/>
      </c>
      <c r="JN7" s="127">
        <f>IF(OR(JN$4="",$B7=""),0,SUMIF('DADOS BRUTOS'!$A$3:$A$500,$B7,'DADOS BRUTOS'!GN$3:GN$500)+IF($C7="",0,SUMIF('DADOS BRUTOS'!$A$3:$A$500,$C7,'DADOS BRUTOS'!GN$3:GN$500)))</f>
        <v/>
      </c>
      <c r="JO7" s="127">
        <f>IF(OR(JO$4="",$B7=""),0,SUMIF('DADOS BRUTOS'!$A$3:$A$500,$B7,'DADOS BRUTOS'!GO$3:GO$500)+IF($C7="",0,SUMIF('DADOS BRUTOS'!$A$3:$A$500,$C7,'DADOS BRUTOS'!GO$3:GO$500)))</f>
        <v/>
      </c>
      <c r="JP7" s="127">
        <f>IF(OR(JP$4="",$B7=""),0,SUMIF('DADOS BRUTOS'!$A$3:$A$500,$B7,'DADOS BRUTOS'!GP$3:GP$500)+IF($C7="",0,SUMIF('DADOS BRUTOS'!$A$3:$A$500,$C7,'DADOS BRUTOS'!GP$3:GP$500)))</f>
        <v/>
      </c>
      <c r="JQ7" s="127">
        <f>IF(OR(JQ$4="",$B7=""),0,SUMIF('DADOS BRUTOS'!$A$3:$A$500,$B7,'DADOS BRUTOS'!GQ$3:GQ$500)+IF($C7="",0,SUMIF('DADOS BRUTOS'!$A$3:$A$500,$C7,'DADOS BRUTOS'!GQ$3:GQ$500)))</f>
        <v/>
      </c>
      <c r="JR7" s="127">
        <f>IF(OR(JR$4="",$B7=""),0,SUMIF('DADOS BRUTOS'!$A$3:$A$500,$B7,'DADOS BRUTOS'!GR$3:GR$500)+IF($C7="",0,SUMIF('DADOS BRUTOS'!$A$3:$A$500,$C7,'DADOS BRUTOS'!GR$3:GR$500)))</f>
        <v/>
      </c>
      <c r="JS7" s="127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7">
        <f>IF(OR(CB$4="",$B8=""),0,SUMIF('DADOS BRUTOS'!$A$3:$A$500,$B8,'DADOS BRUTOS'!B$3:B$500)+IF($C8="",0,SUMIF('DADOS BRUTOS'!$A$3:$A$500,$C8,'DADOS BRUTOS'!B$3:B$500)))</f>
        <v/>
      </c>
      <c r="CC8" s="127">
        <f>IF(OR(CC$4="",$B8=""),0,SUMIF('DADOS BRUTOS'!$A$3:$A$500,$B8,'DADOS BRUTOS'!C$3:C$500)+IF($C8="",0,SUMIF('DADOS BRUTOS'!$A$3:$A$500,$C8,'DADOS BRUTOS'!C$3:C$500)))</f>
        <v/>
      </c>
      <c r="CD8" s="127">
        <f>IF(OR(CD$4="",$B8=""),0,SUMIF('DADOS BRUTOS'!$A$3:$A$500,$B8,'DADOS BRUTOS'!D$3:D$500)+IF($C8="",0,SUMIF('DADOS BRUTOS'!$A$3:$A$500,$C8,'DADOS BRUTOS'!D$3:D$500)))</f>
        <v/>
      </c>
      <c r="CE8" s="127">
        <f>IF(OR(CE$4="",$B8=""),0,SUMIF('DADOS BRUTOS'!$A$3:$A$500,$B8,'DADOS BRUTOS'!E$3:E$500)+IF($C8="",0,SUMIF('DADOS BRUTOS'!$A$3:$A$500,$C8,'DADOS BRUTOS'!E$3:E$500)))</f>
        <v/>
      </c>
      <c r="CF8" s="127">
        <f>IF(OR(CF$4="",$B8=""),0,SUMIF('DADOS BRUTOS'!$A$3:$A$500,$B8,'DADOS BRUTOS'!F$3:F$500)+IF($C8="",0,SUMIF('DADOS BRUTOS'!$A$3:$A$500,$C8,'DADOS BRUTOS'!F$3:F$500)))</f>
        <v/>
      </c>
      <c r="CG8" s="127">
        <f>IF(OR(CG$4="",$B8=""),0,SUMIF('DADOS BRUTOS'!$A$3:$A$500,$B8,'DADOS BRUTOS'!G$3:G$500)+IF($C8="",0,SUMIF('DADOS BRUTOS'!$A$3:$A$500,$C8,'DADOS BRUTOS'!G$3:G$500)))</f>
        <v/>
      </c>
      <c r="CH8" s="127">
        <f>IF(OR(CH$4="",$B8=""),0,SUMIF('DADOS BRUTOS'!$A$3:$A$500,$B8,'DADOS BRUTOS'!H$3:H$500)+IF($C8="",0,SUMIF('DADOS BRUTOS'!$A$3:$A$500,$C8,'DADOS BRUTOS'!H$3:H$500)))</f>
        <v/>
      </c>
      <c r="CI8" s="127">
        <f>IF(OR(CI$4="",$B8=""),0,SUMIF('DADOS BRUTOS'!$A$3:$A$500,$B8,'DADOS BRUTOS'!I$3:I$500)+IF($C8="",0,SUMIF('DADOS BRUTOS'!$A$3:$A$500,$C8,'DADOS BRUTOS'!I$3:I$500)))</f>
        <v/>
      </c>
      <c r="CJ8" s="127">
        <f>IF(OR(CJ$4="",$B8=""),0,SUMIF('DADOS BRUTOS'!$A$3:$A$500,$B8,'DADOS BRUTOS'!J$3:J$500)+IF($C8="",0,SUMIF('DADOS BRUTOS'!$A$3:$A$500,$C8,'DADOS BRUTOS'!J$3:J$500)))</f>
        <v/>
      </c>
      <c r="CK8" s="127">
        <f>IF(OR(CK$4="",$B8=""),0,SUMIF('DADOS BRUTOS'!$A$3:$A$500,$B8,'DADOS BRUTOS'!K$3:K$500)+IF($C8="",0,SUMIF('DADOS BRUTOS'!$A$3:$A$500,$C8,'DADOS BRUTOS'!K$3:K$500)))</f>
        <v/>
      </c>
      <c r="CL8" s="127">
        <f>IF(OR(CL$4="",$B8=""),0,SUMIF('DADOS BRUTOS'!$A$3:$A$500,$B8,'DADOS BRUTOS'!L$3:L$500)+IF($C8="",0,SUMIF('DADOS BRUTOS'!$A$3:$A$500,$C8,'DADOS BRUTOS'!L$3:L$500)))</f>
        <v/>
      </c>
      <c r="CM8" s="127">
        <f>IF(OR(CM$4="",$B8=""),0,SUMIF('DADOS BRUTOS'!$A$3:$A$500,$B8,'DADOS BRUTOS'!M$3:M$500)+IF($C8="",0,SUMIF('DADOS BRUTOS'!$A$3:$A$500,$C8,'DADOS BRUTOS'!M$3:M$500)))</f>
        <v/>
      </c>
      <c r="CN8" s="127">
        <f>IF(OR(CN$4="",$B8=""),0,SUMIF('DADOS BRUTOS'!$A$3:$A$500,$B8,'DADOS BRUTOS'!N$3:N$500)+IF($C8="",0,SUMIF('DADOS BRUTOS'!$A$3:$A$500,$C8,'DADOS BRUTOS'!N$3:N$500)))</f>
        <v/>
      </c>
      <c r="CO8" s="127">
        <f>IF(OR(CO$4="",$B8=""),0,SUMIF('DADOS BRUTOS'!$A$3:$A$500,$B8,'DADOS BRUTOS'!O$3:O$500)+IF($C8="",0,SUMIF('DADOS BRUTOS'!$A$3:$A$500,$C8,'DADOS BRUTOS'!O$3:O$500)))</f>
        <v/>
      </c>
      <c r="CP8" s="127">
        <f>IF(OR(CP$4="",$B8=""),0,SUMIF('DADOS BRUTOS'!$A$3:$A$500,$B8,'DADOS BRUTOS'!P$3:P$500)+IF($C8="",0,SUMIF('DADOS BRUTOS'!$A$3:$A$500,$C8,'DADOS BRUTOS'!P$3:P$500)))</f>
        <v/>
      </c>
      <c r="CQ8" s="127">
        <f>IF(OR(CQ$4="",$B8=""),0,SUMIF('DADOS BRUTOS'!$A$3:$A$500,$B8,'DADOS BRUTOS'!Q$3:Q$500)+IF($C8="",0,SUMIF('DADOS BRUTOS'!$A$3:$A$500,$C8,'DADOS BRUTOS'!Q$3:Q$500)))</f>
        <v/>
      </c>
      <c r="CR8" s="127">
        <f>IF(OR(CR$4="",$B8=""),0,SUMIF('DADOS BRUTOS'!$A$3:$A$500,$B8,'DADOS BRUTOS'!R$3:R$500)+IF($C8="",0,SUMIF('DADOS BRUTOS'!$A$3:$A$500,$C8,'DADOS BRUTOS'!R$3:R$500)))</f>
        <v/>
      </c>
      <c r="CS8" s="127">
        <f>IF(OR(CS$4="",$B8=""),0,SUMIF('DADOS BRUTOS'!$A$3:$A$500,$B8,'DADOS BRUTOS'!S$3:S$500)+IF($C8="",0,SUMIF('DADOS BRUTOS'!$A$3:$A$500,$C8,'DADOS BRUTOS'!S$3:S$500)))</f>
        <v/>
      </c>
      <c r="CT8" s="127">
        <f>IF(OR(CT$4="",$B8=""),0,SUMIF('DADOS BRUTOS'!$A$3:$A$500,$B8,'DADOS BRUTOS'!T$3:T$500)+IF($C8="",0,SUMIF('DADOS BRUTOS'!$A$3:$A$500,$C8,'DADOS BRUTOS'!T$3:T$500)))</f>
        <v/>
      </c>
      <c r="CU8" s="127">
        <f>IF(OR(CU$4="",$B8=""),0,SUMIF('DADOS BRUTOS'!$A$3:$A$500,$B8,'DADOS BRUTOS'!U$3:U$500)+IF($C8="",0,SUMIF('DADOS BRUTOS'!$A$3:$A$500,$C8,'DADOS BRUTOS'!U$3:U$500)))</f>
        <v/>
      </c>
      <c r="CV8" s="127">
        <f>IF(OR(CV$4="",$B8=""),0,SUMIF('DADOS BRUTOS'!$A$3:$A$500,$B8,'DADOS BRUTOS'!V$3:V$500)+IF($C8="",0,SUMIF('DADOS BRUTOS'!$A$3:$A$500,$C8,'DADOS BRUTOS'!V$3:V$500)))</f>
        <v/>
      </c>
      <c r="CW8" s="127">
        <f>IF(OR(CW$4="",$B8=""),0,SUMIF('DADOS BRUTOS'!$A$3:$A$500,$B8,'DADOS BRUTOS'!W$3:W$500)+IF($C8="",0,SUMIF('DADOS BRUTOS'!$A$3:$A$500,$C8,'DADOS BRUTOS'!W$3:W$500)))</f>
        <v/>
      </c>
      <c r="CX8" s="127">
        <f>IF(OR(CX$4="",$B8=""),0,SUMIF('DADOS BRUTOS'!$A$3:$A$500,$B8,'DADOS BRUTOS'!X$3:X$500)+IF($C8="",0,SUMIF('DADOS BRUTOS'!$A$3:$A$500,$C8,'DADOS BRUTOS'!X$3:X$500)))</f>
        <v/>
      </c>
      <c r="CY8" s="127">
        <f>IF(OR(CY$4="",$B8=""),0,SUMIF('DADOS BRUTOS'!$A$3:$A$500,$B8,'DADOS BRUTOS'!Y$3:Y$500)+IF($C8="",0,SUMIF('DADOS BRUTOS'!$A$3:$A$500,$C8,'DADOS BRUTOS'!Y$3:Y$500)))</f>
        <v/>
      </c>
      <c r="CZ8" s="127">
        <f>IF(OR(CZ$4="",$B8=""),0,SUMIF('DADOS BRUTOS'!$A$3:$A$500,$B8,'DADOS BRUTOS'!Z$3:Z$500)+IF($C8="",0,SUMIF('DADOS BRUTOS'!$A$3:$A$500,$C8,'DADOS BRUTOS'!Z$3:Z$500)))</f>
        <v/>
      </c>
      <c r="DA8" s="127">
        <f>IF(OR(DA$4="",$B8=""),0,SUMIF('DADOS BRUTOS'!$A$3:$A$500,$B8,'DADOS BRUTOS'!AA$3:AA$500)+IF($C8="",0,SUMIF('DADOS BRUTOS'!$A$3:$A$500,$C8,'DADOS BRUTOS'!AA$3:AA$500)))</f>
        <v/>
      </c>
      <c r="DB8" s="127">
        <f>IF(OR(DB$4="",$B8=""),0,SUMIF('DADOS BRUTOS'!$A$3:$A$500,$B8,'DADOS BRUTOS'!AB$3:AB$500)+IF($C8="",0,SUMIF('DADOS BRUTOS'!$A$3:$A$500,$C8,'DADOS BRUTOS'!AB$3:AB$500)))</f>
        <v/>
      </c>
      <c r="DC8" s="127">
        <f>IF(OR(DC$4="",$B8=""),0,SUMIF('DADOS BRUTOS'!$A$3:$A$500,$B8,'DADOS BRUTOS'!AC$3:AC$500)+IF($C8="",0,SUMIF('DADOS BRUTOS'!$A$3:$A$500,$C8,'DADOS BRUTOS'!AC$3:AC$500)))</f>
        <v/>
      </c>
      <c r="DD8" s="127">
        <f>IF(OR(DD$4="",$B8=""),0,SUMIF('DADOS BRUTOS'!$A$3:$A$500,$B8,'DADOS BRUTOS'!AD$3:AD$500)+IF($C8="",0,SUMIF('DADOS BRUTOS'!$A$3:$A$500,$C8,'DADOS BRUTOS'!AD$3:AD$500)))</f>
        <v/>
      </c>
      <c r="DE8" s="127">
        <f>IF(OR(DE$4="",$B8=""),0,SUMIF('DADOS BRUTOS'!$A$3:$A$500,$B8,'DADOS BRUTOS'!AE$3:AE$500)+IF($C8="",0,SUMIF('DADOS BRUTOS'!$A$3:$A$500,$C8,'DADOS BRUTOS'!AE$3:AE$500)))</f>
        <v/>
      </c>
      <c r="DF8" s="127">
        <f>IF(OR(DF$4="",$B8=""),0,SUMIF('DADOS BRUTOS'!$A$3:$A$500,$B8,'DADOS BRUTOS'!AF$3:AF$500)+IF($C8="",0,SUMIF('DADOS BRUTOS'!$A$3:$A$500,$C8,'DADOS BRUTOS'!AF$3:AF$500)))</f>
        <v/>
      </c>
      <c r="DG8" s="127">
        <f>IF(OR(DG$4="",$B8=""),0,SUMIF('DADOS BRUTOS'!$A$3:$A$500,$B8,'DADOS BRUTOS'!AG$3:AG$500)+IF($C8="",0,SUMIF('DADOS BRUTOS'!$A$3:$A$500,$C8,'DADOS BRUTOS'!AG$3:AG$500)))</f>
        <v/>
      </c>
      <c r="DH8" s="127">
        <f>IF(OR(DH$4="",$B8=""),0,SUMIF('DADOS BRUTOS'!$A$3:$A$500,$B8,'DADOS BRUTOS'!AH$3:AH$500)+IF($C8="",0,SUMIF('DADOS BRUTOS'!$A$3:$A$500,$C8,'DADOS BRUTOS'!AH$3:AH$500)))</f>
        <v/>
      </c>
      <c r="DI8" s="127">
        <f>IF(OR(DI$4="",$B8=""),0,SUMIF('DADOS BRUTOS'!$A$3:$A$500,$B8,'DADOS BRUTOS'!AI$3:AI$500)+IF($C8="",0,SUMIF('DADOS BRUTOS'!$A$3:$A$500,$C8,'DADOS BRUTOS'!AI$3:AI$500)))</f>
        <v/>
      </c>
      <c r="DJ8" s="127">
        <f>IF(OR(DJ$4="",$B8=""),0,SUMIF('DADOS BRUTOS'!$A$3:$A$500,$B8,'DADOS BRUTOS'!AJ$3:AJ$500)+IF($C8="",0,SUMIF('DADOS BRUTOS'!$A$3:$A$500,$C8,'DADOS BRUTOS'!AJ$3:AJ$500)))</f>
        <v/>
      </c>
      <c r="DK8" s="127">
        <f>IF(OR(DK$4="",$B8=""),0,SUMIF('DADOS BRUTOS'!$A$3:$A$500,$B8,'DADOS BRUTOS'!AK$3:AK$500)+IF($C8="",0,SUMIF('DADOS BRUTOS'!$A$3:$A$500,$C8,'DADOS BRUTOS'!AK$3:AK$500)))</f>
        <v/>
      </c>
      <c r="DL8" s="127">
        <f>IF(OR(DL$4="",$B8=""),0,SUMIF('DADOS BRUTOS'!$A$3:$A$500,$B8,'DADOS BRUTOS'!AL$3:AL$500)+IF($C8="",0,SUMIF('DADOS BRUTOS'!$A$3:$A$500,$C8,'DADOS BRUTOS'!AL$3:AL$500)))</f>
        <v/>
      </c>
      <c r="DM8" s="127">
        <f>IF(OR(DM$4="",$B8=""),0,SUMIF('DADOS BRUTOS'!$A$3:$A$500,$B8,'DADOS BRUTOS'!AM$3:AM$500)+IF($C8="",0,SUMIF('DADOS BRUTOS'!$A$3:$A$500,$C8,'DADOS BRUTOS'!AM$3:AM$500)))</f>
        <v/>
      </c>
      <c r="DN8" s="127">
        <f>IF(OR(DN$4="",$B8=""),0,SUMIF('DADOS BRUTOS'!$A$3:$A$500,$B8,'DADOS BRUTOS'!AN$3:AN$500)+IF($C8="",0,SUMIF('DADOS BRUTOS'!$A$3:$A$500,$C8,'DADOS BRUTOS'!AN$3:AN$500)))</f>
        <v/>
      </c>
      <c r="DO8" s="127">
        <f>IF(OR(DO$4="",$B8=""),0,SUMIF('DADOS BRUTOS'!$A$3:$A$500,$B8,'DADOS BRUTOS'!AO$3:AO$500)+IF($C8="",0,SUMIF('DADOS BRUTOS'!$A$3:$A$500,$C8,'DADOS BRUTOS'!AO$3:AO$500)))</f>
        <v/>
      </c>
      <c r="DP8" s="127">
        <f>IF(OR(DP$4="",$B8=""),0,SUMIF('DADOS BRUTOS'!$A$3:$A$500,$B8,'DADOS BRUTOS'!AP$3:AP$500)+IF($C8="",0,SUMIF('DADOS BRUTOS'!$A$3:$A$500,$C8,'DADOS BRUTOS'!AP$3:AP$500)))</f>
        <v/>
      </c>
      <c r="DQ8" s="127">
        <f>IF(OR(DQ$4="",$B8=""),0,SUMIF('DADOS BRUTOS'!$A$3:$A$500,$B8,'DADOS BRUTOS'!AQ$3:AQ$500)+IF($C8="",0,SUMIF('DADOS BRUTOS'!$A$3:$A$500,$C8,'DADOS BRUTOS'!AQ$3:AQ$500)))</f>
        <v/>
      </c>
      <c r="DR8" s="127">
        <f>IF(OR(DR$4="",$B8=""),0,SUMIF('DADOS BRUTOS'!$A$3:$A$500,$B8,'DADOS BRUTOS'!AR$3:AR$500)+IF($C8="",0,SUMIF('DADOS BRUTOS'!$A$3:$A$500,$C8,'DADOS BRUTOS'!AR$3:AR$500)))</f>
        <v/>
      </c>
      <c r="DS8" s="127">
        <f>IF(OR(DS$4="",$B8=""),0,SUMIF('DADOS BRUTOS'!$A$3:$A$500,$B8,'DADOS BRUTOS'!AS$3:AS$500)+IF($C8="",0,SUMIF('DADOS BRUTOS'!$A$3:$A$500,$C8,'DADOS BRUTOS'!AS$3:AS$500)))</f>
        <v/>
      </c>
      <c r="DT8" s="127">
        <f>IF(OR(DT$4="",$B8=""),0,SUMIF('DADOS BRUTOS'!$A$3:$A$500,$B8,'DADOS BRUTOS'!AT$3:AT$500)+IF($C8="",0,SUMIF('DADOS BRUTOS'!$A$3:$A$500,$C8,'DADOS BRUTOS'!AT$3:AT$500)))</f>
        <v/>
      </c>
      <c r="DU8" s="127">
        <f>IF(OR(DU$4="",$B8=""),0,SUMIF('DADOS BRUTOS'!$A$3:$A$500,$B8,'DADOS BRUTOS'!AU$3:AU$500)+IF($C8="",0,SUMIF('DADOS BRUTOS'!$A$3:$A$500,$C8,'DADOS BRUTOS'!AU$3:AU$500)))</f>
        <v/>
      </c>
      <c r="DV8" s="127">
        <f>IF(OR(DV$4="",$B8=""),0,SUMIF('DADOS BRUTOS'!$A$3:$A$500,$B8,'DADOS BRUTOS'!AV$3:AV$500)+IF($C8="",0,SUMIF('DADOS BRUTOS'!$A$3:$A$500,$C8,'DADOS BRUTOS'!AV$3:AV$500)))</f>
        <v/>
      </c>
      <c r="DW8" s="127">
        <f>IF(OR(DW$4="",$B8=""),0,SUMIF('DADOS BRUTOS'!$A$3:$A$500,$B8,'DADOS BRUTOS'!AW$3:AW$500)+IF($C8="",0,SUMIF('DADOS BRUTOS'!$A$3:$A$500,$C8,'DADOS BRUTOS'!AW$3:AW$500)))</f>
        <v/>
      </c>
      <c r="DX8" s="127">
        <f>IF(OR(DX$4="",$B8=""),0,SUMIF('DADOS BRUTOS'!$A$3:$A$500,$B8,'DADOS BRUTOS'!AX$3:AX$500)+IF($C8="",0,SUMIF('DADOS BRUTOS'!$A$3:$A$500,$C8,'DADOS BRUTOS'!AX$3:AX$500)))</f>
        <v/>
      </c>
      <c r="DY8" s="127">
        <f>IF(OR(DY$4="",$B8=""),0,SUMIF('DADOS BRUTOS'!$A$3:$A$500,$B8,'DADOS BRUTOS'!AY$3:AY$500)+IF($C8="",0,SUMIF('DADOS BRUTOS'!$A$3:$A$500,$C8,'DADOS BRUTOS'!AY$3:AY$500)))</f>
        <v/>
      </c>
      <c r="DZ8" s="127">
        <f>IF(OR(DZ$4="",$B8=""),0,SUMIF('DADOS BRUTOS'!$A$3:$A$500,$B8,'DADOS BRUTOS'!AZ$3:AZ$500)+IF($C8="",0,SUMIF('DADOS BRUTOS'!$A$3:$A$500,$C8,'DADOS BRUTOS'!AZ$3:AZ$500)))</f>
        <v/>
      </c>
      <c r="EA8" s="127">
        <f>IF(OR(EA$4="",$B8=""),0,SUMIF('DADOS BRUTOS'!$A$3:$A$500,$B8,'DADOS BRUTOS'!BA$3:BA$500)+IF($C8="",0,SUMIF('DADOS BRUTOS'!$A$3:$A$500,$C8,'DADOS BRUTOS'!BA$3:BA$500)))</f>
        <v/>
      </c>
      <c r="EB8" s="127">
        <f>IF(OR(EB$4="",$B8=""),0,SUMIF('DADOS BRUTOS'!$A$3:$A$500,$B8,'DADOS BRUTOS'!BB$3:BB$500)+IF($C8="",0,SUMIF('DADOS BRUTOS'!$A$3:$A$500,$C8,'DADOS BRUTOS'!BB$3:BB$500)))</f>
        <v/>
      </c>
      <c r="EC8" s="127">
        <f>IF(OR(EC$4="",$B8=""),0,SUMIF('DADOS BRUTOS'!$A$3:$A$500,$B8,'DADOS BRUTOS'!BC$3:BC$500)+IF($C8="",0,SUMIF('DADOS BRUTOS'!$A$3:$A$500,$C8,'DADOS BRUTOS'!BC$3:BC$500)))</f>
        <v/>
      </c>
      <c r="ED8" s="127">
        <f>IF(OR(ED$4="",$B8=""),0,SUMIF('DADOS BRUTOS'!$A$3:$A$500,$B8,'DADOS BRUTOS'!BD$3:BD$500)+IF($C8="",0,SUMIF('DADOS BRUTOS'!$A$3:$A$500,$C8,'DADOS BRUTOS'!BD$3:BD$500)))</f>
        <v/>
      </c>
      <c r="EE8" s="127">
        <f>IF(OR(EE$4="",$B8=""),0,SUMIF('DADOS BRUTOS'!$A$3:$A$500,$B8,'DADOS BRUTOS'!BE$3:BE$500)+IF($C8="",0,SUMIF('DADOS BRUTOS'!$A$3:$A$500,$C8,'DADOS BRUTOS'!BE$3:BE$500)))</f>
        <v/>
      </c>
      <c r="EF8" s="127">
        <f>IF(OR(EF$4="",$B8=""),0,SUMIF('DADOS BRUTOS'!$A$3:$A$500,$B8,'DADOS BRUTOS'!BF$3:BF$500)+IF($C8="",0,SUMIF('DADOS BRUTOS'!$A$3:$A$500,$C8,'DADOS BRUTOS'!BF$3:BF$500)))</f>
        <v/>
      </c>
      <c r="EG8" s="127">
        <f>IF(OR(EG$4="",$B8=""),0,SUMIF('DADOS BRUTOS'!$A$3:$A$500,$B8,'DADOS BRUTOS'!BG$3:BG$500)+IF($C8="",0,SUMIF('DADOS BRUTOS'!$A$3:$A$500,$C8,'DADOS BRUTOS'!BG$3:BG$500)))</f>
        <v/>
      </c>
      <c r="EH8" s="127">
        <f>IF(OR(EH$4="",$B8=""),0,SUMIF('DADOS BRUTOS'!$A$3:$A$500,$B8,'DADOS BRUTOS'!BH$3:BH$500)+IF($C8="",0,SUMIF('DADOS BRUTOS'!$A$3:$A$500,$C8,'DADOS BRUTOS'!BH$3:BH$500)))</f>
        <v/>
      </c>
      <c r="EI8" s="127">
        <f>IF(OR(EI$4="",$B8=""),0,SUMIF('DADOS BRUTOS'!$A$3:$A$500,$B8,'DADOS BRUTOS'!BI$3:BI$500)+IF($C8="",0,SUMIF('DADOS BRUTOS'!$A$3:$A$500,$C8,'DADOS BRUTOS'!BI$3:BI$500)))</f>
        <v/>
      </c>
      <c r="EJ8" s="127">
        <f>IF(OR(EJ$4="",$B8=""),0,SUMIF('DADOS BRUTOS'!$A$3:$A$500,$B8,'DADOS BRUTOS'!BJ$3:BJ$500)+IF($C8="",0,SUMIF('DADOS BRUTOS'!$A$3:$A$500,$C8,'DADOS BRUTOS'!BJ$3:BJ$500)))</f>
        <v/>
      </c>
      <c r="EK8" s="127">
        <f>IF(OR(EK$4="",$B8=""),0,SUMIF('DADOS BRUTOS'!$A$3:$A$500,$B8,'DADOS BRUTOS'!BK$3:BK$500)+IF($C8="",0,SUMIF('DADOS BRUTOS'!$A$3:$A$500,$C8,'DADOS BRUTOS'!BK$3:BK$500)))</f>
        <v/>
      </c>
      <c r="EL8" s="127">
        <f>IF(OR(EL$4="",$B8=""),0,SUMIF('DADOS BRUTOS'!$A$3:$A$500,$B8,'DADOS BRUTOS'!BL$3:BL$500)+IF($C8="",0,SUMIF('DADOS BRUTOS'!$A$3:$A$500,$C8,'DADOS BRUTOS'!BL$3:BL$500)))</f>
        <v/>
      </c>
      <c r="EM8" s="127">
        <f>IF(OR(EM$4="",$B8=""),0,SUMIF('DADOS BRUTOS'!$A$3:$A$500,$B8,'DADOS BRUTOS'!BM$3:BM$500)+IF($C8="",0,SUMIF('DADOS BRUTOS'!$A$3:$A$500,$C8,'DADOS BRUTOS'!BM$3:BM$500)))</f>
        <v/>
      </c>
      <c r="EN8" s="127">
        <f>IF(OR(EN$4="",$B8=""),0,SUMIF('DADOS BRUTOS'!$A$3:$A$500,$B8,'DADOS BRUTOS'!BN$3:BN$500)+IF($C8="",0,SUMIF('DADOS BRUTOS'!$A$3:$A$500,$C8,'DADOS BRUTOS'!BN$3:BN$500)))</f>
        <v/>
      </c>
      <c r="EO8" s="127">
        <f>IF(OR(EO$4="",$B8=""),0,SUMIF('DADOS BRUTOS'!$A$3:$A$500,$B8,'DADOS BRUTOS'!BO$3:BO$500)+IF($C8="",0,SUMIF('DADOS BRUTOS'!$A$3:$A$500,$C8,'DADOS BRUTOS'!BO$3:BO$500)))</f>
        <v/>
      </c>
      <c r="EP8" s="127">
        <f>IF(OR(EP$4="",$B8=""),0,SUMIF('DADOS BRUTOS'!$A$3:$A$500,$B8,'DADOS BRUTOS'!BP$3:BP$500)+IF($C8="",0,SUMIF('DADOS BRUTOS'!$A$3:$A$500,$C8,'DADOS BRUTOS'!BP$3:BP$500)))</f>
        <v/>
      </c>
      <c r="EQ8" s="127">
        <f>IF(OR(EQ$4="",$B8=""),0,SUMIF('DADOS BRUTOS'!$A$3:$A$500,$B8,'DADOS BRUTOS'!BQ$3:BQ$500)+IF($C8="",0,SUMIF('DADOS BRUTOS'!$A$3:$A$500,$C8,'DADOS BRUTOS'!BQ$3:BQ$500)))</f>
        <v/>
      </c>
      <c r="ER8" s="127">
        <f>IF(OR(ER$4="",$B8=""),0,SUMIF('DADOS BRUTOS'!$A$3:$A$500,$B8,'DADOS BRUTOS'!BR$3:BR$500)+IF($C8="",0,SUMIF('DADOS BRUTOS'!$A$3:$A$500,$C8,'DADOS BRUTOS'!BR$3:BR$500)))</f>
        <v/>
      </c>
      <c r="ES8" s="127">
        <f>IF(OR(ES$4="",$B8=""),0,SUMIF('DADOS BRUTOS'!$A$3:$A$500,$B8,'DADOS BRUTOS'!BS$3:BS$500)+IF($C8="",0,SUMIF('DADOS BRUTOS'!$A$3:$A$500,$C8,'DADOS BRUTOS'!BS$3:BS$500)))</f>
        <v/>
      </c>
      <c r="ET8" s="127">
        <f>IF(OR(ET$4="",$B8=""),0,SUMIF('DADOS BRUTOS'!$A$3:$A$500,$B8,'DADOS BRUTOS'!BT$3:BT$500)+IF($C8="",0,SUMIF('DADOS BRUTOS'!$A$3:$A$500,$C8,'DADOS BRUTOS'!BT$3:BT$500)))</f>
        <v/>
      </c>
      <c r="EU8" s="127">
        <f>IF(OR(EU$4="",$B8=""),0,SUMIF('DADOS BRUTOS'!$A$3:$A$500,$B8,'DADOS BRUTOS'!BU$3:BU$500)+IF($C8="",0,SUMIF('DADOS BRUTOS'!$A$3:$A$500,$C8,'DADOS BRUTOS'!BU$3:BU$500)))</f>
        <v/>
      </c>
      <c r="EV8" s="127">
        <f>IF(OR(EV$4="",$B8=""),0,SUMIF('DADOS BRUTOS'!$A$3:$A$500,$B8,'DADOS BRUTOS'!BV$3:BV$500)+IF($C8="",0,SUMIF('DADOS BRUTOS'!$A$3:$A$500,$C8,'DADOS BRUTOS'!BV$3:BV$500)))</f>
        <v/>
      </c>
      <c r="EW8" s="127">
        <f>IF(OR(EW$4="",$B8=""),0,SUMIF('DADOS BRUTOS'!$A$3:$A$500,$B8,'DADOS BRUTOS'!BW$3:BW$500)+IF($C8="",0,SUMIF('DADOS BRUTOS'!$A$3:$A$500,$C8,'DADOS BRUTOS'!BW$3:BW$500)))</f>
        <v/>
      </c>
      <c r="EX8" s="127">
        <f>IF(OR(EX$4="",$B8=""),0,SUMIF('DADOS BRUTOS'!$A$3:$A$500,$B8,'DADOS BRUTOS'!BX$3:BX$500)+IF($C8="",0,SUMIF('DADOS BRUTOS'!$A$3:$A$500,$C8,'DADOS BRUTOS'!BX$3:BX$500)))</f>
        <v/>
      </c>
      <c r="EY8" s="127">
        <f>IF(OR(EY$4="",$B8=""),0,SUMIF('DADOS BRUTOS'!$A$3:$A$500,$B8,'DADOS BRUTOS'!BY$3:BY$500)+IF($C8="",0,SUMIF('DADOS BRUTOS'!$A$3:$A$500,$C8,'DADOS BRUTOS'!BY$3:BY$500)))</f>
        <v/>
      </c>
      <c r="EZ8" s="127">
        <f>IF(OR(EZ$4="",$B8=""),0,SUMIF('DADOS BRUTOS'!$A$3:$A$500,$B8,'DADOS BRUTOS'!BZ$3:BZ$500)+IF($C8="",0,SUMIF('DADOS BRUTOS'!$A$3:$A$500,$C8,'DADOS BRUTOS'!BZ$3:BZ$500)))</f>
        <v/>
      </c>
      <c r="FA8" s="127">
        <f>IF(OR(FA$4="",$B8=""),0,SUMIF('DADOS BRUTOS'!$A$3:$A$500,$B8,'DADOS BRUTOS'!CA$3:CA$500)+IF($C8="",0,SUMIF('DADOS BRUTOS'!$A$3:$A$500,$C8,'DADOS BRUTOS'!CA$3:CA$500)))</f>
        <v/>
      </c>
      <c r="FB8" s="127">
        <f>IF(OR(FB$4="",$B8=""),0,SUMIF('DADOS BRUTOS'!$A$3:$A$500,$B8,'DADOS BRUTOS'!CB$3:CB$500)+IF($C8="",0,SUMIF('DADOS BRUTOS'!$A$3:$A$500,$C8,'DADOS BRUTOS'!CB$3:CB$500)))</f>
        <v/>
      </c>
      <c r="FC8" s="127">
        <f>IF(OR(FC$4="",$B8=""),0,SUMIF('DADOS BRUTOS'!$A$3:$A$500,$B8,'DADOS BRUTOS'!CC$3:CC$500)+IF($C8="",0,SUMIF('DADOS BRUTOS'!$A$3:$A$500,$C8,'DADOS BRUTOS'!CC$3:CC$500)))</f>
        <v/>
      </c>
      <c r="FD8" s="127">
        <f>IF(OR(FD$4="",$B8=""),0,SUMIF('DADOS BRUTOS'!$A$3:$A$500,$B8,'DADOS BRUTOS'!CD$3:CD$500)+IF($C8="",0,SUMIF('DADOS BRUTOS'!$A$3:$A$500,$C8,'DADOS BRUTOS'!CD$3:CD$500)))</f>
        <v/>
      </c>
      <c r="FE8" s="127">
        <f>IF(OR(FE$4="",$B8=""),0,SUMIF('DADOS BRUTOS'!$A$3:$A$500,$B8,'DADOS BRUTOS'!CE$3:CE$500)+IF($C8="",0,SUMIF('DADOS BRUTOS'!$A$3:$A$500,$C8,'DADOS BRUTOS'!CE$3:CE$500)))</f>
        <v/>
      </c>
      <c r="FF8" s="127">
        <f>IF(OR(FF$4="",$B8=""),0,SUMIF('DADOS BRUTOS'!$A$3:$A$500,$B8,'DADOS BRUTOS'!CF$3:CF$500)+IF($C8="",0,SUMIF('DADOS BRUTOS'!$A$3:$A$500,$C8,'DADOS BRUTOS'!CF$3:CF$500)))</f>
        <v/>
      </c>
      <c r="FG8" s="127">
        <f>IF(OR(FG$4="",$B8=""),0,SUMIF('DADOS BRUTOS'!$A$3:$A$500,$B8,'DADOS BRUTOS'!CG$3:CG$500)+IF($C8="",0,SUMIF('DADOS BRUTOS'!$A$3:$A$500,$C8,'DADOS BRUTOS'!CG$3:CG$500)))</f>
        <v/>
      </c>
      <c r="FH8" s="127">
        <f>IF(OR(FH$4="",$B8=""),0,SUMIF('DADOS BRUTOS'!$A$3:$A$500,$B8,'DADOS BRUTOS'!CH$3:CH$500)+IF($C8="",0,SUMIF('DADOS BRUTOS'!$A$3:$A$500,$C8,'DADOS BRUTOS'!CH$3:CH$500)))</f>
        <v/>
      </c>
      <c r="FI8" s="127">
        <f>IF(OR(FI$4="",$B8=""),0,SUMIF('DADOS BRUTOS'!$A$3:$A$500,$B8,'DADOS BRUTOS'!CI$3:CI$500)+IF($C8="",0,SUMIF('DADOS BRUTOS'!$A$3:$A$500,$C8,'DADOS BRUTOS'!CI$3:CI$500)))</f>
        <v/>
      </c>
      <c r="FJ8" s="127">
        <f>IF(OR(FJ$4="",$B8=""),0,SUMIF('DADOS BRUTOS'!$A$3:$A$500,$B8,'DADOS BRUTOS'!CJ$3:CJ$500)+IF($C8="",0,SUMIF('DADOS BRUTOS'!$A$3:$A$500,$C8,'DADOS BRUTOS'!CJ$3:CJ$500)))</f>
        <v/>
      </c>
      <c r="FK8" s="127">
        <f>IF(OR(FK$4="",$B8=""),0,SUMIF('DADOS BRUTOS'!$A$3:$A$500,$B8,'DADOS BRUTOS'!CK$3:CK$500)+IF($C8="",0,SUMIF('DADOS BRUTOS'!$A$3:$A$500,$C8,'DADOS BRUTOS'!CK$3:CK$500)))</f>
        <v/>
      </c>
      <c r="FL8" s="127">
        <f>IF(OR(FL$4="",$B8=""),0,SUMIF('DADOS BRUTOS'!$A$3:$A$500,$B8,'DADOS BRUTOS'!CL$3:CL$500)+IF($C8="",0,SUMIF('DADOS BRUTOS'!$A$3:$A$500,$C8,'DADOS BRUTOS'!CL$3:CL$500)))</f>
        <v/>
      </c>
      <c r="FM8" s="127">
        <f>IF(OR(FM$4="",$B8=""),0,SUMIF('DADOS BRUTOS'!$A$3:$A$500,$B8,'DADOS BRUTOS'!CM$3:CM$500)+IF($C8="",0,SUMIF('DADOS BRUTOS'!$A$3:$A$500,$C8,'DADOS BRUTOS'!CM$3:CM$500)))</f>
        <v/>
      </c>
      <c r="FN8" s="127">
        <f>IF(OR(FN$4="",$B8=""),0,SUMIF('DADOS BRUTOS'!$A$3:$A$500,$B8,'DADOS BRUTOS'!CN$3:CN$500)+IF($C8="",0,SUMIF('DADOS BRUTOS'!$A$3:$A$500,$C8,'DADOS BRUTOS'!CN$3:CN$500)))</f>
        <v/>
      </c>
      <c r="FO8" s="127">
        <f>IF(OR(FO$4="",$B8=""),0,SUMIF('DADOS BRUTOS'!$A$3:$A$500,$B8,'DADOS BRUTOS'!CO$3:CO$500)+IF($C8="",0,SUMIF('DADOS BRUTOS'!$A$3:$A$500,$C8,'DADOS BRUTOS'!CO$3:CO$500)))</f>
        <v/>
      </c>
      <c r="FP8" s="127">
        <f>IF(OR(FP$4="",$B8=""),0,SUMIF('DADOS BRUTOS'!$A$3:$A$500,$B8,'DADOS BRUTOS'!CP$3:CP$500)+IF($C8="",0,SUMIF('DADOS BRUTOS'!$A$3:$A$500,$C8,'DADOS BRUTOS'!CP$3:CP$500)))</f>
        <v/>
      </c>
      <c r="FQ8" s="127">
        <f>IF(OR(FQ$4="",$B8=""),0,SUMIF('DADOS BRUTOS'!$A$3:$A$500,$B8,'DADOS BRUTOS'!CQ$3:CQ$500)+IF($C8="",0,SUMIF('DADOS BRUTOS'!$A$3:$A$500,$C8,'DADOS BRUTOS'!CQ$3:CQ$500)))</f>
        <v/>
      </c>
      <c r="FR8" s="127">
        <f>IF(OR(FR$4="",$B8=""),0,SUMIF('DADOS BRUTOS'!$A$3:$A$500,$B8,'DADOS BRUTOS'!CR$3:CR$500)+IF($C8="",0,SUMIF('DADOS BRUTOS'!$A$3:$A$500,$C8,'DADOS BRUTOS'!CR$3:CR$500)))</f>
        <v/>
      </c>
      <c r="FS8" s="127">
        <f>IF(OR(FS$4="",$B8=""),0,SUMIF('DADOS BRUTOS'!$A$3:$A$500,$B8,'DADOS BRUTOS'!CS$3:CS$500)+IF($C8="",0,SUMIF('DADOS BRUTOS'!$A$3:$A$500,$C8,'DADOS BRUTOS'!CS$3:CS$500)))</f>
        <v/>
      </c>
      <c r="FT8" s="127">
        <f>IF(OR(FT$4="",$B8=""),0,SUMIF('DADOS BRUTOS'!$A$3:$A$500,$B8,'DADOS BRUTOS'!CT$3:CT$500)+IF($C8="",0,SUMIF('DADOS BRUTOS'!$A$3:$A$500,$C8,'DADOS BRUTOS'!CT$3:CT$500)))</f>
        <v/>
      </c>
      <c r="FU8" s="127">
        <f>IF(OR(FU$4="",$B8=""),0,SUMIF('DADOS BRUTOS'!$A$3:$A$500,$B8,'DADOS BRUTOS'!CU$3:CU$500)+IF($C8="",0,SUMIF('DADOS BRUTOS'!$A$3:$A$500,$C8,'DADOS BRUTOS'!CU$3:CU$500)))</f>
        <v/>
      </c>
      <c r="FV8" s="127">
        <f>IF(OR(FV$4="",$B8=""),0,SUMIF('DADOS BRUTOS'!$A$3:$A$500,$B8,'DADOS BRUTOS'!CV$3:CV$500)+IF($C8="",0,SUMIF('DADOS BRUTOS'!$A$3:$A$500,$C8,'DADOS BRUTOS'!CV$3:CV$500)))</f>
        <v/>
      </c>
      <c r="FW8" s="127">
        <f>IF(OR(FW$4="",$B8=""),0,SUMIF('DADOS BRUTOS'!$A$3:$A$500,$B8,'DADOS BRUTOS'!CW$3:CW$500)+IF($C8="",0,SUMIF('DADOS BRUTOS'!$A$3:$A$500,$C8,'DADOS BRUTOS'!CW$3:CW$500)))</f>
        <v/>
      </c>
      <c r="FX8" s="127">
        <f>IF(OR(FX$4="",$B8=""),0,SUMIF('DADOS BRUTOS'!$A$3:$A$500,$B8,'DADOS BRUTOS'!CX$3:CX$500)+IF($C8="",0,SUMIF('DADOS BRUTOS'!$A$3:$A$500,$C8,'DADOS BRUTOS'!CX$3:CX$500)))</f>
        <v/>
      </c>
      <c r="FY8" s="127">
        <f>IF(OR(FY$4="",$B8=""),0,SUMIF('DADOS BRUTOS'!$A$3:$A$500,$B8,'DADOS BRUTOS'!CY$3:CY$500)+IF($C8="",0,SUMIF('DADOS BRUTOS'!$A$3:$A$500,$C8,'DADOS BRUTOS'!CY$3:CY$500)))</f>
        <v/>
      </c>
      <c r="FZ8" s="127">
        <f>IF(OR(FZ$4="",$B8=""),0,SUMIF('DADOS BRUTOS'!$A$3:$A$500,$B8,'DADOS BRUTOS'!CZ$3:CZ$500)+IF($C8="",0,SUMIF('DADOS BRUTOS'!$A$3:$A$500,$C8,'DADOS BRUTOS'!CZ$3:CZ$500)))</f>
        <v/>
      </c>
      <c r="GA8" s="127">
        <f>IF(OR(GA$4="",$B8=""),0,SUMIF('DADOS BRUTOS'!$A$3:$A$500,$B8,'DADOS BRUTOS'!DA$3:DA$500)+IF($C8="",0,SUMIF('DADOS BRUTOS'!$A$3:$A$500,$C8,'DADOS BRUTOS'!DA$3:DA$500)))</f>
        <v/>
      </c>
      <c r="GB8" s="127">
        <f>IF(OR(GB$4="",$B8=""),0,SUMIF('DADOS BRUTOS'!$A$3:$A$500,$B8,'DADOS BRUTOS'!DB$3:DB$500)+IF($C8="",0,SUMIF('DADOS BRUTOS'!$A$3:$A$500,$C8,'DADOS BRUTOS'!DB$3:DB$500)))</f>
        <v/>
      </c>
      <c r="GC8" s="127">
        <f>IF(OR(GC$4="",$B8=""),0,SUMIF('DADOS BRUTOS'!$A$3:$A$500,$B8,'DADOS BRUTOS'!DC$3:DC$500)+IF($C8="",0,SUMIF('DADOS BRUTOS'!$A$3:$A$500,$C8,'DADOS BRUTOS'!DC$3:DC$500)))</f>
        <v/>
      </c>
      <c r="GD8" s="127">
        <f>IF(OR(GD$4="",$B8=""),0,SUMIF('DADOS BRUTOS'!$A$3:$A$500,$B8,'DADOS BRUTOS'!DD$3:DD$500)+IF($C8="",0,SUMIF('DADOS BRUTOS'!$A$3:$A$500,$C8,'DADOS BRUTOS'!DD$3:DD$500)))</f>
        <v/>
      </c>
      <c r="GE8" s="127">
        <f>IF(OR(GE$4="",$B8=""),0,SUMIF('DADOS BRUTOS'!$A$3:$A$500,$B8,'DADOS BRUTOS'!DE$3:DE$500)+IF($C8="",0,SUMIF('DADOS BRUTOS'!$A$3:$A$500,$C8,'DADOS BRUTOS'!DE$3:DE$500)))</f>
        <v/>
      </c>
      <c r="GF8" s="127">
        <f>IF(OR(GF$4="",$B8=""),0,SUMIF('DADOS BRUTOS'!$A$3:$A$500,$B8,'DADOS BRUTOS'!DF$3:DF$500)+IF($C8="",0,SUMIF('DADOS BRUTOS'!$A$3:$A$500,$C8,'DADOS BRUTOS'!DF$3:DF$500)))</f>
        <v/>
      </c>
      <c r="GG8" s="127">
        <f>IF(OR(GG$4="",$B8=""),0,SUMIF('DADOS BRUTOS'!$A$3:$A$500,$B8,'DADOS BRUTOS'!DG$3:DG$500)+IF($C8="",0,SUMIF('DADOS BRUTOS'!$A$3:$A$500,$C8,'DADOS BRUTOS'!DG$3:DG$500)))</f>
        <v/>
      </c>
      <c r="GH8" s="127">
        <f>IF(OR(GH$4="",$B8=""),0,SUMIF('DADOS BRUTOS'!$A$3:$A$500,$B8,'DADOS BRUTOS'!DH$3:DH$500)+IF($C8="",0,SUMIF('DADOS BRUTOS'!$A$3:$A$500,$C8,'DADOS BRUTOS'!DH$3:DH$500)))</f>
        <v/>
      </c>
      <c r="GI8" s="127">
        <f>IF(OR(GI$4="",$B8=""),0,SUMIF('DADOS BRUTOS'!$A$3:$A$500,$B8,'DADOS BRUTOS'!DI$3:DI$500)+IF($C8="",0,SUMIF('DADOS BRUTOS'!$A$3:$A$500,$C8,'DADOS BRUTOS'!DI$3:DI$500)))</f>
        <v/>
      </c>
      <c r="GJ8" s="127">
        <f>IF(OR(GJ$4="",$B8=""),0,SUMIF('DADOS BRUTOS'!$A$3:$A$500,$B8,'DADOS BRUTOS'!DJ$3:DJ$500)+IF($C8="",0,SUMIF('DADOS BRUTOS'!$A$3:$A$500,$C8,'DADOS BRUTOS'!DJ$3:DJ$500)))</f>
        <v/>
      </c>
      <c r="GK8" s="127">
        <f>IF(OR(GK$4="",$B8=""),0,SUMIF('DADOS BRUTOS'!$A$3:$A$500,$B8,'DADOS BRUTOS'!DK$3:DK$500)+IF($C8="",0,SUMIF('DADOS BRUTOS'!$A$3:$A$500,$C8,'DADOS BRUTOS'!DK$3:DK$500)))</f>
        <v/>
      </c>
      <c r="GL8" s="127">
        <f>IF(OR(GL$4="",$B8=""),0,SUMIF('DADOS BRUTOS'!$A$3:$A$500,$B8,'DADOS BRUTOS'!DL$3:DL$500)+IF($C8="",0,SUMIF('DADOS BRUTOS'!$A$3:$A$500,$C8,'DADOS BRUTOS'!DL$3:DL$500)))</f>
        <v/>
      </c>
      <c r="GM8" s="127">
        <f>IF(OR(GM$4="",$B8=""),0,SUMIF('DADOS BRUTOS'!$A$3:$A$500,$B8,'DADOS BRUTOS'!DM$3:DM$500)+IF($C8="",0,SUMIF('DADOS BRUTOS'!$A$3:$A$500,$C8,'DADOS BRUTOS'!DM$3:DM$500)))</f>
        <v/>
      </c>
      <c r="GN8" s="127">
        <f>IF(OR(GN$4="",$B8=""),0,SUMIF('DADOS BRUTOS'!$A$3:$A$500,$B8,'DADOS BRUTOS'!DN$3:DN$500)+IF($C8="",0,SUMIF('DADOS BRUTOS'!$A$3:$A$500,$C8,'DADOS BRUTOS'!DN$3:DN$500)))</f>
        <v/>
      </c>
      <c r="GO8" s="127">
        <f>IF(OR(GO$4="",$B8=""),0,SUMIF('DADOS BRUTOS'!$A$3:$A$500,$B8,'DADOS BRUTOS'!DO$3:DO$500)+IF($C8="",0,SUMIF('DADOS BRUTOS'!$A$3:$A$500,$C8,'DADOS BRUTOS'!DO$3:DO$500)))</f>
        <v/>
      </c>
      <c r="GP8" s="127">
        <f>IF(OR(GP$4="",$B8=""),0,SUMIF('DADOS BRUTOS'!$A$3:$A$500,$B8,'DADOS BRUTOS'!DP$3:DP$500)+IF($C8="",0,SUMIF('DADOS BRUTOS'!$A$3:$A$500,$C8,'DADOS BRUTOS'!DP$3:DP$500)))</f>
        <v/>
      </c>
      <c r="GQ8" s="127">
        <f>IF(OR(GQ$4="",$B8=""),0,SUMIF('DADOS BRUTOS'!$A$3:$A$500,$B8,'DADOS BRUTOS'!DQ$3:DQ$500)+IF($C8="",0,SUMIF('DADOS BRUTOS'!$A$3:$A$500,$C8,'DADOS BRUTOS'!DQ$3:DQ$500)))</f>
        <v/>
      </c>
      <c r="GR8" s="127">
        <f>IF(OR(GR$4="",$B8=""),0,SUMIF('DADOS BRUTOS'!$A$3:$A$500,$B8,'DADOS BRUTOS'!DR$3:DR$500)+IF($C8="",0,SUMIF('DADOS BRUTOS'!$A$3:$A$500,$C8,'DADOS BRUTOS'!DR$3:DR$500)))</f>
        <v/>
      </c>
      <c r="GS8" s="127">
        <f>IF(OR(GS$4="",$B8=""),0,SUMIF('DADOS BRUTOS'!$A$3:$A$500,$B8,'DADOS BRUTOS'!DS$3:DS$500)+IF($C8="",0,SUMIF('DADOS BRUTOS'!$A$3:$A$500,$C8,'DADOS BRUTOS'!DS$3:DS$500)))</f>
        <v/>
      </c>
      <c r="GT8" s="127">
        <f>IF(OR(GT$4="",$B8=""),0,SUMIF('DADOS BRUTOS'!$A$3:$A$500,$B8,'DADOS BRUTOS'!DT$3:DT$500)+IF($C8="",0,SUMIF('DADOS BRUTOS'!$A$3:$A$500,$C8,'DADOS BRUTOS'!DT$3:DT$500)))</f>
        <v/>
      </c>
      <c r="GU8" s="127">
        <f>IF(OR(GU$4="",$B8=""),0,SUMIF('DADOS BRUTOS'!$A$3:$A$500,$B8,'DADOS BRUTOS'!DU$3:DU$500)+IF($C8="",0,SUMIF('DADOS BRUTOS'!$A$3:$A$500,$C8,'DADOS BRUTOS'!DU$3:DU$500)))</f>
        <v/>
      </c>
      <c r="GV8" s="127">
        <f>IF(OR(GV$4="",$B8=""),0,SUMIF('DADOS BRUTOS'!$A$3:$A$500,$B8,'DADOS BRUTOS'!DV$3:DV$500)+IF($C8="",0,SUMIF('DADOS BRUTOS'!$A$3:$A$500,$C8,'DADOS BRUTOS'!DV$3:DV$500)))</f>
        <v/>
      </c>
      <c r="GW8" s="127">
        <f>IF(OR(GW$4="",$B8=""),0,SUMIF('DADOS BRUTOS'!$A$3:$A$500,$B8,'DADOS BRUTOS'!DW$3:DW$500)+IF($C8="",0,SUMIF('DADOS BRUTOS'!$A$3:$A$500,$C8,'DADOS BRUTOS'!DW$3:DW$500)))</f>
        <v/>
      </c>
      <c r="GX8" s="127">
        <f>IF(OR(GX$4="",$B8=""),0,SUMIF('DADOS BRUTOS'!$A$3:$A$500,$B8,'DADOS BRUTOS'!DX$3:DX$500)+IF($C8="",0,SUMIF('DADOS BRUTOS'!$A$3:$A$500,$C8,'DADOS BRUTOS'!DX$3:DX$500)))</f>
        <v/>
      </c>
      <c r="GY8" s="127">
        <f>IF(OR(GY$4="",$B8=""),0,SUMIF('DADOS BRUTOS'!$A$3:$A$500,$B8,'DADOS BRUTOS'!DY$3:DY$500)+IF($C8="",0,SUMIF('DADOS BRUTOS'!$A$3:$A$500,$C8,'DADOS BRUTOS'!DY$3:DY$500)))</f>
        <v/>
      </c>
      <c r="GZ8" s="127">
        <f>IF(OR(GZ$4="",$B8=""),0,SUMIF('DADOS BRUTOS'!$A$3:$A$500,$B8,'DADOS BRUTOS'!DZ$3:DZ$500)+IF($C8="",0,SUMIF('DADOS BRUTOS'!$A$3:$A$500,$C8,'DADOS BRUTOS'!DZ$3:DZ$500)))</f>
        <v/>
      </c>
      <c r="HA8" s="127">
        <f>IF(OR(HA$4="",$B8=""),0,SUMIF('DADOS BRUTOS'!$A$3:$A$500,$B8,'DADOS BRUTOS'!EA$3:EA$500)+IF($C8="",0,SUMIF('DADOS BRUTOS'!$A$3:$A$500,$C8,'DADOS BRUTOS'!EA$3:EA$500)))</f>
        <v/>
      </c>
      <c r="HB8" s="127">
        <f>IF(OR(HB$4="",$B8=""),0,SUMIF('DADOS BRUTOS'!$A$3:$A$500,$B8,'DADOS BRUTOS'!EB$3:EB$500)+IF($C8="",0,SUMIF('DADOS BRUTOS'!$A$3:$A$500,$C8,'DADOS BRUTOS'!EB$3:EB$500)))</f>
        <v/>
      </c>
      <c r="HC8" s="127">
        <f>IF(OR(HC$4="",$B8=""),0,SUMIF('DADOS BRUTOS'!$A$3:$A$500,$B8,'DADOS BRUTOS'!EC$3:EC$500)+IF($C8="",0,SUMIF('DADOS BRUTOS'!$A$3:$A$500,$C8,'DADOS BRUTOS'!EC$3:EC$500)))</f>
        <v/>
      </c>
      <c r="HD8" s="127">
        <f>IF(OR(HD$4="",$B8=""),0,SUMIF('DADOS BRUTOS'!$A$3:$A$500,$B8,'DADOS BRUTOS'!ED$3:ED$500)+IF($C8="",0,SUMIF('DADOS BRUTOS'!$A$3:$A$500,$C8,'DADOS BRUTOS'!ED$3:ED$500)))</f>
        <v/>
      </c>
      <c r="HE8" s="127">
        <f>IF(OR(HE$4="",$B8=""),0,SUMIF('DADOS BRUTOS'!$A$3:$A$500,$B8,'DADOS BRUTOS'!EE$3:EE$500)+IF($C8="",0,SUMIF('DADOS BRUTOS'!$A$3:$A$500,$C8,'DADOS BRUTOS'!EE$3:EE$500)))</f>
        <v/>
      </c>
      <c r="HF8" s="127">
        <f>IF(OR(HF$4="",$B8=""),0,SUMIF('DADOS BRUTOS'!$A$3:$A$500,$B8,'DADOS BRUTOS'!EF$3:EF$500)+IF($C8="",0,SUMIF('DADOS BRUTOS'!$A$3:$A$500,$C8,'DADOS BRUTOS'!EF$3:EF$500)))</f>
        <v/>
      </c>
      <c r="HG8" s="127">
        <f>IF(OR(HG$4="",$B8=""),0,SUMIF('DADOS BRUTOS'!$A$3:$A$500,$B8,'DADOS BRUTOS'!EG$3:EG$500)+IF($C8="",0,SUMIF('DADOS BRUTOS'!$A$3:$A$500,$C8,'DADOS BRUTOS'!EG$3:EG$500)))</f>
        <v/>
      </c>
      <c r="HH8" s="127">
        <f>IF(OR(HH$4="",$B8=""),0,SUMIF('DADOS BRUTOS'!$A$3:$A$500,$B8,'DADOS BRUTOS'!EH$3:EH$500)+IF($C8="",0,SUMIF('DADOS BRUTOS'!$A$3:$A$500,$C8,'DADOS BRUTOS'!EH$3:EH$500)))</f>
        <v/>
      </c>
      <c r="HI8" s="127">
        <f>IF(OR(HI$4="",$B8=""),0,SUMIF('DADOS BRUTOS'!$A$3:$A$500,$B8,'DADOS BRUTOS'!EI$3:EI$500)+IF($C8="",0,SUMIF('DADOS BRUTOS'!$A$3:$A$500,$C8,'DADOS BRUTOS'!EI$3:EI$500)))</f>
        <v/>
      </c>
      <c r="HJ8" s="127">
        <f>IF(OR(HJ$4="",$B8=""),0,SUMIF('DADOS BRUTOS'!$A$3:$A$500,$B8,'DADOS BRUTOS'!EJ$3:EJ$500)+IF($C8="",0,SUMIF('DADOS BRUTOS'!$A$3:$A$500,$C8,'DADOS BRUTOS'!EJ$3:EJ$500)))</f>
        <v/>
      </c>
      <c r="HK8" s="127">
        <f>IF(OR(HK$4="",$B8=""),0,SUMIF('DADOS BRUTOS'!$A$3:$A$500,$B8,'DADOS BRUTOS'!EK$3:EK$500)+IF($C8="",0,SUMIF('DADOS BRUTOS'!$A$3:$A$500,$C8,'DADOS BRUTOS'!EK$3:EK$500)))</f>
        <v/>
      </c>
      <c r="HL8" s="127">
        <f>IF(OR(HL$4="",$B8=""),0,SUMIF('DADOS BRUTOS'!$A$3:$A$500,$B8,'DADOS BRUTOS'!EL$3:EL$500)+IF($C8="",0,SUMIF('DADOS BRUTOS'!$A$3:$A$500,$C8,'DADOS BRUTOS'!EL$3:EL$500)))</f>
        <v/>
      </c>
      <c r="HM8" s="127">
        <f>IF(OR(HM$4="",$B8=""),0,SUMIF('DADOS BRUTOS'!$A$3:$A$500,$B8,'DADOS BRUTOS'!EM$3:EM$500)+IF($C8="",0,SUMIF('DADOS BRUTOS'!$A$3:$A$500,$C8,'DADOS BRUTOS'!EM$3:EM$500)))</f>
        <v/>
      </c>
      <c r="HN8" s="127">
        <f>IF(OR(HN$4="",$B8=""),0,SUMIF('DADOS BRUTOS'!$A$3:$A$500,$B8,'DADOS BRUTOS'!EN$3:EN$500)+IF($C8="",0,SUMIF('DADOS BRUTOS'!$A$3:$A$500,$C8,'DADOS BRUTOS'!EN$3:EN$500)))</f>
        <v/>
      </c>
      <c r="HO8" s="127">
        <f>IF(OR(HO$4="",$B8=""),0,SUMIF('DADOS BRUTOS'!$A$3:$A$500,$B8,'DADOS BRUTOS'!EO$3:EO$500)+IF($C8="",0,SUMIF('DADOS BRUTOS'!$A$3:$A$500,$C8,'DADOS BRUTOS'!EO$3:EO$500)))</f>
        <v/>
      </c>
      <c r="HP8" s="127">
        <f>IF(OR(HP$4="",$B8=""),0,SUMIF('DADOS BRUTOS'!$A$3:$A$500,$B8,'DADOS BRUTOS'!EP$3:EP$500)+IF($C8="",0,SUMIF('DADOS BRUTOS'!$A$3:$A$500,$C8,'DADOS BRUTOS'!EP$3:EP$500)))</f>
        <v/>
      </c>
      <c r="HQ8" s="127">
        <f>IF(OR(HQ$4="",$B8=""),0,SUMIF('DADOS BRUTOS'!$A$3:$A$500,$B8,'DADOS BRUTOS'!EQ$3:EQ$500)+IF($C8="",0,SUMIF('DADOS BRUTOS'!$A$3:$A$500,$C8,'DADOS BRUTOS'!EQ$3:EQ$500)))</f>
        <v/>
      </c>
      <c r="HR8" s="127">
        <f>IF(OR(HR$4="",$B8=""),0,SUMIF('DADOS BRUTOS'!$A$3:$A$500,$B8,'DADOS BRUTOS'!ER$3:ER$500)+IF($C8="",0,SUMIF('DADOS BRUTOS'!$A$3:$A$500,$C8,'DADOS BRUTOS'!ER$3:ER$500)))</f>
        <v/>
      </c>
      <c r="HS8" s="127">
        <f>IF(OR(HS$4="",$B8=""),0,SUMIF('DADOS BRUTOS'!$A$3:$A$500,$B8,'DADOS BRUTOS'!ES$3:ES$500)+IF($C8="",0,SUMIF('DADOS BRUTOS'!$A$3:$A$500,$C8,'DADOS BRUTOS'!ES$3:ES$500)))</f>
        <v/>
      </c>
      <c r="HT8" s="127">
        <f>IF(OR(HT$4="",$B8=""),0,SUMIF('DADOS BRUTOS'!$A$3:$A$500,$B8,'DADOS BRUTOS'!ET$3:ET$500)+IF($C8="",0,SUMIF('DADOS BRUTOS'!$A$3:$A$500,$C8,'DADOS BRUTOS'!ET$3:ET$500)))</f>
        <v/>
      </c>
      <c r="HU8" s="127">
        <f>IF(OR(HU$4="",$B8=""),0,SUMIF('DADOS BRUTOS'!$A$3:$A$500,$B8,'DADOS BRUTOS'!EU$3:EU$500)+IF($C8="",0,SUMIF('DADOS BRUTOS'!$A$3:$A$500,$C8,'DADOS BRUTOS'!EU$3:EU$500)))</f>
        <v/>
      </c>
      <c r="HV8" s="127">
        <f>IF(OR(HV$4="",$B8=""),0,SUMIF('DADOS BRUTOS'!$A$3:$A$500,$B8,'DADOS BRUTOS'!EV$3:EV$500)+IF($C8="",0,SUMIF('DADOS BRUTOS'!$A$3:$A$500,$C8,'DADOS BRUTOS'!EV$3:EV$500)))</f>
        <v/>
      </c>
      <c r="HW8" s="127">
        <f>IF(OR(HW$4="",$B8=""),0,SUMIF('DADOS BRUTOS'!$A$3:$A$500,$B8,'DADOS BRUTOS'!EW$3:EW$500)+IF($C8="",0,SUMIF('DADOS BRUTOS'!$A$3:$A$500,$C8,'DADOS BRUTOS'!EW$3:EW$500)))</f>
        <v/>
      </c>
      <c r="HX8" s="127">
        <f>IF(OR(HX$4="",$B8=""),0,SUMIF('DADOS BRUTOS'!$A$3:$A$500,$B8,'DADOS BRUTOS'!EX$3:EX$500)+IF($C8="",0,SUMIF('DADOS BRUTOS'!$A$3:$A$500,$C8,'DADOS BRUTOS'!EX$3:EX$500)))</f>
        <v/>
      </c>
      <c r="HY8" s="127">
        <f>IF(OR(HY$4="",$B8=""),0,SUMIF('DADOS BRUTOS'!$A$3:$A$500,$B8,'DADOS BRUTOS'!EY$3:EY$500)+IF($C8="",0,SUMIF('DADOS BRUTOS'!$A$3:$A$500,$C8,'DADOS BRUTOS'!EY$3:EY$500)))</f>
        <v/>
      </c>
      <c r="HZ8" s="127">
        <f>IF(OR(HZ$4="",$B8=""),0,SUMIF('DADOS BRUTOS'!$A$3:$A$500,$B8,'DADOS BRUTOS'!EZ$3:EZ$500)+IF($C8="",0,SUMIF('DADOS BRUTOS'!$A$3:$A$500,$C8,'DADOS BRUTOS'!EZ$3:EZ$500)))</f>
        <v/>
      </c>
      <c r="IA8" s="127">
        <f>IF(OR(IA$4="",$B8=""),0,SUMIF('DADOS BRUTOS'!$A$3:$A$500,$B8,'DADOS BRUTOS'!FA$3:FA$500)+IF($C8="",0,SUMIF('DADOS BRUTOS'!$A$3:$A$500,$C8,'DADOS BRUTOS'!FA$3:FA$500)))</f>
        <v/>
      </c>
      <c r="IB8" s="127">
        <f>IF(OR(IB$4="",$B8=""),0,SUMIF('DADOS BRUTOS'!$A$3:$A$500,$B8,'DADOS BRUTOS'!FB$3:FB$500)+IF($C8="",0,SUMIF('DADOS BRUTOS'!$A$3:$A$500,$C8,'DADOS BRUTOS'!FB$3:FB$500)))</f>
        <v/>
      </c>
      <c r="IC8" s="127">
        <f>IF(OR(IC$4="",$B8=""),0,SUMIF('DADOS BRUTOS'!$A$3:$A$500,$B8,'DADOS BRUTOS'!FC$3:FC$500)+IF($C8="",0,SUMIF('DADOS BRUTOS'!$A$3:$A$500,$C8,'DADOS BRUTOS'!FC$3:FC$500)))</f>
        <v/>
      </c>
      <c r="ID8" s="127">
        <f>IF(OR(ID$4="",$B8=""),0,SUMIF('DADOS BRUTOS'!$A$3:$A$500,$B8,'DADOS BRUTOS'!FD$3:FD$500)+IF($C8="",0,SUMIF('DADOS BRUTOS'!$A$3:$A$500,$C8,'DADOS BRUTOS'!FD$3:FD$500)))</f>
        <v/>
      </c>
      <c r="IE8" s="127">
        <f>IF(OR(IE$4="",$B8=""),0,SUMIF('DADOS BRUTOS'!$A$3:$A$500,$B8,'DADOS BRUTOS'!FE$3:FE$500)+IF($C8="",0,SUMIF('DADOS BRUTOS'!$A$3:$A$500,$C8,'DADOS BRUTOS'!FE$3:FE$500)))</f>
        <v/>
      </c>
      <c r="IF8" s="127">
        <f>IF(OR(IF$4="",$B8=""),0,SUMIF('DADOS BRUTOS'!$A$3:$A$500,$B8,'DADOS BRUTOS'!FF$3:FF$500)+IF($C8="",0,SUMIF('DADOS BRUTOS'!$A$3:$A$500,$C8,'DADOS BRUTOS'!FF$3:FF$500)))</f>
        <v/>
      </c>
      <c r="IG8" s="127">
        <f>IF(OR(IG$4="",$B8=""),0,SUMIF('DADOS BRUTOS'!$A$3:$A$500,$B8,'DADOS BRUTOS'!FG$3:FG$500)+IF($C8="",0,SUMIF('DADOS BRUTOS'!$A$3:$A$500,$C8,'DADOS BRUTOS'!FG$3:FG$500)))</f>
        <v/>
      </c>
      <c r="IH8" s="127">
        <f>IF(OR(IH$4="",$B8=""),0,SUMIF('DADOS BRUTOS'!$A$3:$A$500,$B8,'DADOS BRUTOS'!FH$3:FH$500)+IF($C8="",0,SUMIF('DADOS BRUTOS'!$A$3:$A$500,$C8,'DADOS BRUTOS'!FH$3:FH$500)))</f>
        <v/>
      </c>
      <c r="II8" s="127">
        <f>IF(OR(II$4="",$B8=""),0,SUMIF('DADOS BRUTOS'!$A$3:$A$500,$B8,'DADOS BRUTOS'!FI$3:FI$500)+IF($C8="",0,SUMIF('DADOS BRUTOS'!$A$3:$A$500,$C8,'DADOS BRUTOS'!FI$3:FI$500)))</f>
        <v/>
      </c>
      <c r="IJ8" s="127">
        <f>IF(OR(IJ$4="",$B8=""),0,SUMIF('DADOS BRUTOS'!$A$3:$A$500,$B8,'DADOS BRUTOS'!FJ$3:FJ$500)+IF($C8="",0,SUMIF('DADOS BRUTOS'!$A$3:$A$500,$C8,'DADOS BRUTOS'!FJ$3:FJ$500)))</f>
        <v/>
      </c>
      <c r="IK8" s="127">
        <f>IF(OR(IK$4="",$B8=""),0,SUMIF('DADOS BRUTOS'!$A$3:$A$500,$B8,'DADOS BRUTOS'!FK$3:FK$500)+IF($C8="",0,SUMIF('DADOS BRUTOS'!$A$3:$A$500,$C8,'DADOS BRUTOS'!FK$3:FK$500)))</f>
        <v/>
      </c>
      <c r="IL8" s="127">
        <f>IF(OR(IL$4="",$B8=""),0,SUMIF('DADOS BRUTOS'!$A$3:$A$500,$B8,'DADOS BRUTOS'!FL$3:FL$500)+IF($C8="",0,SUMIF('DADOS BRUTOS'!$A$3:$A$500,$C8,'DADOS BRUTOS'!FL$3:FL$500)))</f>
        <v/>
      </c>
      <c r="IM8" s="127">
        <f>IF(OR(IM$4="",$B8=""),0,SUMIF('DADOS BRUTOS'!$A$3:$A$500,$B8,'DADOS BRUTOS'!FM$3:FM$500)+IF($C8="",0,SUMIF('DADOS BRUTOS'!$A$3:$A$500,$C8,'DADOS BRUTOS'!FM$3:FM$500)))</f>
        <v/>
      </c>
      <c r="IN8" s="127">
        <f>IF(OR(IN$4="",$B8=""),0,SUMIF('DADOS BRUTOS'!$A$3:$A$500,$B8,'DADOS BRUTOS'!FN$3:FN$500)+IF($C8="",0,SUMIF('DADOS BRUTOS'!$A$3:$A$500,$C8,'DADOS BRUTOS'!FN$3:FN$500)))</f>
        <v/>
      </c>
      <c r="IO8" s="127">
        <f>IF(OR(IO$4="",$B8=""),0,SUMIF('DADOS BRUTOS'!$A$3:$A$500,$B8,'DADOS BRUTOS'!FO$3:FO$500)+IF($C8="",0,SUMIF('DADOS BRUTOS'!$A$3:$A$500,$C8,'DADOS BRUTOS'!FO$3:FO$500)))</f>
        <v/>
      </c>
      <c r="IP8" s="127">
        <f>IF(OR(IP$4="",$B8=""),0,SUMIF('DADOS BRUTOS'!$A$3:$A$500,$B8,'DADOS BRUTOS'!FP$3:FP$500)+IF($C8="",0,SUMIF('DADOS BRUTOS'!$A$3:$A$500,$C8,'DADOS BRUTOS'!FP$3:FP$500)))</f>
        <v/>
      </c>
      <c r="IQ8" s="127">
        <f>IF(OR(IQ$4="",$B8=""),0,SUMIF('DADOS BRUTOS'!$A$3:$A$500,$B8,'DADOS BRUTOS'!FQ$3:FQ$500)+IF($C8="",0,SUMIF('DADOS BRUTOS'!$A$3:$A$500,$C8,'DADOS BRUTOS'!FQ$3:FQ$500)))</f>
        <v/>
      </c>
      <c r="IR8" s="127">
        <f>IF(OR(IR$4="",$B8=""),0,SUMIF('DADOS BRUTOS'!$A$3:$A$500,$B8,'DADOS BRUTOS'!FR$3:FR$500)+IF($C8="",0,SUMIF('DADOS BRUTOS'!$A$3:$A$500,$C8,'DADOS BRUTOS'!FR$3:FR$500)))</f>
        <v/>
      </c>
      <c r="IS8" s="127">
        <f>IF(OR(IS$4="",$B8=""),0,SUMIF('DADOS BRUTOS'!$A$3:$A$500,$B8,'DADOS BRUTOS'!FS$3:FS$500)+IF($C8="",0,SUMIF('DADOS BRUTOS'!$A$3:$A$500,$C8,'DADOS BRUTOS'!FS$3:FS$500)))</f>
        <v/>
      </c>
      <c r="IT8" s="127">
        <f>IF(OR(IT$4="",$B8=""),0,SUMIF('DADOS BRUTOS'!$A$3:$A$500,$B8,'DADOS BRUTOS'!FT$3:FT$500)+IF($C8="",0,SUMIF('DADOS BRUTOS'!$A$3:$A$500,$C8,'DADOS BRUTOS'!FT$3:FT$500)))</f>
        <v/>
      </c>
      <c r="IU8" s="127">
        <f>IF(OR(IU$4="",$B8=""),0,SUMIF('DADOS BRUTOS'!$A$3:$A$500,$B8,'DADOS BRUTOS'!FU$3:FU$500)+IF($C8="",0,SUMIF('DADOS BRUTOS'!$A$3:$A$500,$C8,'DADOS BRUTOS'!FU$3:FU$500)))</f>
        <v/>
      </c>
      <c r="IV8" s="127">
        <f>IF(OR(IV$4="",$B8=""),0,SUMIF('DADOS BRUTOS'!$A$3:$A$500,$B8,'DADOS BRUTOS'!FV$3:FV$500)+IF($C8="",0,SUMIF('DADOS BRUTOS'!$A$3:$A$500,$C8,'DADOS BRUTOS'!FV$3:FV$500)))</f>
        <v/>
      </c>
      <c r="IW8" s="127">
        <f>IF(OR(IW$4="",$B8=""),0,SUMIF('DADOS BRUTOS'!$A$3:$A$500,$B8,'DADOS BRUTOS'!FW$3:FW$500)+IF($C8="",0,SUMIF('DADOS BRUTOS'!$A$3:$A$500,$C8,'DADOS BRUTOS'!FW$3:FW$500)))</f>
        <v/>
      </c>
      <c r="IX8" s="127">
        <f>IF(OR(IX$4="",$B8=""),0,SUMIF('DADOS BRUTOS'!$A$3:$A$500,$B8,'DADOS BRUTOS'!FX$3:FX$500)+IF($C8="",0,SUMIF('DADOS BRUTOS'!$A$3:$A$500,$C8,'DADOS BRUTOS'!FX$3:FX$500)))</f>
        <v/>
      </c>
      <c r="IY8" s="127">
        <f>IF(OR(IY$4="",$B8=""),0,SUMIF('DADOS BRUTOS'!$A$3:$A$500,$B8,'DADOS BRUTOS'!FY$3:FY$500)+IF($C8="",0,SUMIF('DADOS BRUTOS'!$A$3:$A$500,$C8,'DADOS BRUTOS'!FY$3:FY$500)))</f>
        <v/>
      </c>
      <c r="IZ8" s="127">
        <f>IF(OR(IZ$4="",$B8=""),0,SUMIF('DADOS BRUTOS'!$A$3:$A$500,$B8,'DADOS BRUTOS'!FZ$3:FZ$500)+IF($C8="",0,SUMIF('DADOS BRUTOS'!$A$3:$A$500,$C8,'DADOS BRUTOS'!FZ$3:FZ$500)))</f>
        <v/>
      </c>
      <c r="JA8" s="127">
        <f>IF(OR(JA$4="",$B8=""),0,SUMIF('DADOS BRUTOS'!$A$3:$A$500,$B8,'DADOS BRUTOS'!GA$3:GA$500)+IF($C8="",0,SUMIF('DADOS BRUTOS'!$A$3:$A$500,$C8,'DADOS BRUTOS'!GA$3:GA$500)))</f>
        <v/>
      </c>
      <c r="JB8" s="127">
        <f>IF(OR(JB$4="",$B8=""),0,SUMIF('DADOS BRUTOS'!$A$3:$A$500,$B8,'DADOS BRUTOS'!GB$3:GB$500)+IF($C8="",0,SUMIF('DADOS BRUTOS'!$A$3:$A$500,$C8,'DADOS BRUTOS'!GB$3:GB$500)))</f>
        <v/>
      </c>
      <c r="JC8" s="127">
        <f>IF(OR(JC$4="",$B8=""),0,SUMIF('DADOS BRUTOS'!$A$3:$A$500,$B8,'DADOS BRUTOS'!GC$3:GC$500)+IF($C8="",0,SUMIF('DADOS BRUTOS'!$A$3:$A$500,$C8,'DADOS BRUTOS'!GC$3:GC$500)))</f>
        <v/>
      </c>
      <c r="JD8" s="127">
        <f>IF(OR(JD$4="",$B8=""),0,SUMIF('DADOS BRUTOS'!$A$3:$A$500,$B8,'DADOS BRUTOS'!GD$3:GD$500)+IF($C8="",0,SUMIF('DADOS BRUTOS'!$A$3:$A$500,$C8,'DADOS BRUTOS'!GD$3:GD$500)))</f>
        <v/>
      </c>
      <c r="JE8" s="127">
        <f>IF(OR(JE$4="",$B8=""),0,SUMIF('DADOS BRUTOS'!$A$3:$A$500,$B8,'DADOS BRUTOS'!GE$3:GE$500)+IF($C8="",0,SUMIF('DADOS BRUTOS'!$A$3:$A$500,$C8,'DADOS BRUTOS'!GE$3:GE$500)))</f>
        <v/>
      </c>
      <c r="JF8" s="127">
        <f>IF(OR(JF$4="",$B8=""),0,SUMIF('DADOS BRUTOS'!$A$3:$A$500,$B8,'DADOS BRUTOS'!GF$3:GF$500)+IF($C8="",0,SUMIF('DADOS BRUTOS'!$A$3:$A$500,$C8,'DADOS BRUTOS'!GF$3:GF$500)))</f>
        <v/>
      </c>
      <c r="JG8" s="127">
        <f>IF(OR(JG$4="",$B8=""),0,SUMIF('DADOS BRUTOS'!$A$3:$A$500,$B8,'DADOS BRUTOS'!GG$3:GG$500)+IF($C8="",0,SUMIF('DADOS BRUTOS'!$A$3:$A$500,$C8,'DADOS BRUTOS'!GG$3:GG$500)))</f>
        <v/>
      </c>
      <c r="JH8" s="127">
        <f>IF(OR(JH$4="",$B8=""),0,SUMIF('DADOS BRUTOS'!$A$3:$A$500,$B8,'DADOS BRUTOS'!GH$3:GH$500)+IF($C8="",0,SUMIF('DADOS BRUTOS'!$A$3:$A$500,$C8,'DADOS BRUTOS'!GH$3:GH$500)))</f>
        <v/>
      </c>
      <c r="JI8" s="127">
        <f>IF(OR(JI$4="",$B8=""),0,SUMIF('DADOS BRUTOS'!$A$3:$A$500,$B8,'DADOS BRUTOS'!GI$3:GI$500)+IF($C8="",0,SUMIF('DADOS BRUTOS'!$A$3:$A$500,$C8,'DADOS BRUTOS'!GI$3:GI$500)))</f>
        <v/>
      </c>
      <c r="JJ8" s="127">
        <f>IF(OR(JJ$4="",$B8=""),0,SUMIF('DADOS BRUTOS'!$A$3:$A$500,$B8,'DADOS BRUTOS'!GJ$3:GJ$500)+IF($C8="",0,SUMIF('DADOS BRUTOS'!$A$3:$A$500,$C8,'DADOS BRUTOS'!GJ$3:GJ$500)))</f>
        <v/>
      </c>
      <c r="JK8" s="127">
        <f>IF(OR(JK$4="",$B8=""),0,SUMIF('DADOS BRUTOS'!$A$3:$A$500,$B8,'DADOS BRUTOS'!GK$3:GK$500)+IF($C8="",0,SUMIF('DADOS BRUTOS'!$A$3:$A$500,$C8,'DADOS BRUTOS'!GK$3:GK$500)))</f>
        <v/>
      </c>
      <c r="JL8" s="127">
        <f>IF(OR(JL$4="",$B8=""),0,SUMIF('DADOS BRUTOS'!$A$3:$A$500,$B8,'DADOS BRUTOS'!GL$3:GL$500)+IF($C8="",0,SUMIF('DADOS BRUTOS'!$A$3:$A$500,$C8,'DADOS BRUTOS'!GL$3:GL$500)))</f>
        <v/>
      </c>
      <c r="JM8" s="127">
        <f>IF(OR(JM$4="",$B8=""),0,SUMIF('DADOS BRUTOS'!$A$3:$A$500,$B8,'DADOS BRUTOS'!GM$3:GM$500)+IF($C8="",0,SUMIF('DADOS BRUTOS'!$A$3:$A$500,$C8,'DADOS BRUTOS'!GM$3:GM$500)))</f>
        <v/>
      </c>
      <c r="JN8" s="127">
        <f>IF(OR(JN$4="",$B8=""),0,SUMIF('DADOS BRUTOS'!$A$3:$A$500,$B8,'DADOS BRUTOS'!GN$3:GN$500)+IF($C8="",0,SUMIF('DADOS BRUTOS'!$A$3:$A$500,$C8,'DADOS BRUTOS'!GN$3:GN$500)))</f>
        <v/>
      </c>
      <c r="JO8" s="127">
        <f>IF(OR(JO$4="",$B8=""),0,SUMIF('DADOS BRUTOS'!$A$3:$A$500,$B8,'DADOS BRUTOS'!GO$3:GO$500)+IF($C8="",0,SUMIF('DADOS BRUTOS'!$A$3:$A$500,$C8,'DADOS BRUTOS'!GO$3:GO$500)))</f>
        <v/>
      </c>
      <c r="JP8" s="127">
        <f>IF(OR(JP$4="",$B8=""),0,SUMIF('DADOS BRUTOS'!$A$3:$A$500,$B8,'DADOS BRUTOS'!GP$3:GP$500)+IF($C8="",0,SUMIF('DADOS BRUTOS'!$A$3:$A$500,$C8,'DADOS BRUTOS'!GP$3:GP$500)))</f>
        <v/>
      </c>
      <c r="JQ8" s="127">
        <f>IF(OR(JQ$4="",$B8=""),0,SUMIF('DADOS BRUTOS'!$A$3:$A$500,$B8,'DADOS BRUTOS'!GQ$3:GQ$500)+IF($C8="",0,SUMIF('DADOS BRUTOS'!$A$3:$A$500,$C8,'DADOS BRUTOS'!GQ$3:GQ$500)))</f>
        <v/>
      </c>
      <c r="JR8" s="127">
        <f>IF(OR(JR$4="",$B8=""),0,SUMIF('DADOS BRUTOS'!$A$3:$A$500,$B8,'DADOS BRUTOS'!GR$3:GR$500)+IF($C8="",0,SUMIF('DADOS BRUTOS'!$A$3:$A$500,$C8,'DADOS BRUTOS'!GR$3:GR$500)))</f>
        <v/>
      </c>
      <c r="JS8" s="127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7">
        <f>IF(OR(CB$4="",$B9=""),0,SUMIF('DADOS BRUTOS'!$A$3:$A$500,$B9,'DADOS BRUTOS'!B$3:B$500)+IF($C9="",0,SUMIF('DADOS BRUTOS'!$A$3:$A$500,$C9,'DADOS BRUTOS'!B$3:B$500)))</f>
        <v/>
      </c>
      <c r="CC9" s="127">
        <f>IF(OR(CC$4="",$B9=""),0,SUMIF('DADOS BRUTOS'!$A$3:$A$500,$B9,'DADOS BRUTOS'!C$3:C$500)+IF($C9="",0,SUMIF('DADOS BRUTOS'!$A$3:$A$500,$C9,'DADOS BRUTOS'!C$3:C$500)))</f>
        <v/>
      </c>
      <c r="CD9" s="127">
        <f>IF(OR(CD$4="",$B9=""),0,SUMIF('DADOS BRUTOS'!$A$3:$A$500,$B9,'DADOS BRUTOS'!D$3:D$500)+IF($C9="",0,SUMIF('DADOS BRUTOS'!$A$3:$A$500,$C9,'DADOS BRUTOS'!D$3:D$500)))</f>
        <v/>
      </c>
      <c r="CE9" s="127">
        <f>IF(OR(CE$4="",$B9=""),0,SUMIF('DADOS BRUTOS'!$A$3:$A$500,$B9,'DADOS BRUTOS'!E$3:E$500)+IF($C9="",0,SUMIF('DADOS BRUTOS'!$A$3:$A$500,$C9,'DADOS BRUTOS'!E$3:E$500)))</f>
        <v/>
      </c>
      <c r="CF9" s="127">
        <f>IF(OR(CF$4="",$B9=""),0,SUMIF('DADOS BRUTOS'!$A$3:$A$500,$B9,'DADOS BRUTOS'!F$3:F$500)+IF($C9="",0,SUMIF('DADOS BRUTOS'!$A$3:$A$500,$C9,'DADOS BRUTOS'!F$3:F$500)))</f>
        <v/>
      </c>
      <c r="CG9" s="127">
        <f>IF(OR(CG$4="",$B9=""),0,SUMIF('DADOS BRUTOS'!$A$3:$A$500,$B9,'DADOS BRUTOS'!G$3:G$500)+IF($C9="",0,SUMIF('DADOS BRUTOS'!$A$3:$A$500,$C9,'DADOS BRUTOS'!G$3:G$500)))</f>
        <v/>
      </c>
      <c r="CH9" s="127">
        <f>IF(OR(CH$4="",$B9=""),0,SUMIF('DADOS BRUTOS'!$A$3:$A$500,$B9,'DADOS BRUTOS'!H$3:H$500)+IF($C9="",0,SUMIF('DADOS BRUTOS'!$A$3:$A$500,$C9,'DADOS BRUTOS'!H$3:H$500)))</f>
        <v/>
      </c>
      <c r="CI9" s="127">
        <f>IF(OR(CI$4="",$B9=""),0,SUMIF('DADOS BRUTOS'!$A$3:$A$500,$B9,'DADOS BRUTOS'!I$3:I$500)+IF($C9="",0,SUMIF('DADOS BRUTOS'!$A$3:$A$500,$C9,'DADOS BRUTOS'!I$3:I$500)))</f>
        <v/>
      </c>
      <c r="CJ9" s="127">
        <f>IF(OR(CJ$4="",$B9=""),0,SUMIF('DADOS BRUTOS'!$A$3:$A$500,$B9,'DADOS BRUTOS'!J$3:J$500)+IF($C9="",0,SUMIF('DADOS BRUTOS'!$A$3:$A$500,$C9,'DADOS BRUTOS'!J$3:J$500)))</f>
        <v/>
      </c>
      <c r="CK9" s="127">
        <f>IF(OR(CK$4="",$B9=""),0,SUMIF('DADOS BRUTOS'!$A$3:$A$500,$B9,'DADOS BRUTOS'!K$3:K$500)+IF($C9="",0,SUMIF('DADOS BRUTOS'!$A$3:$A$500,$C9,'DADOS BRUTOS'!K$3:K$500)))</f>
        <v/>
      </c>
      <c r="CL9" s="127">
        <f>IF(OR(CL$4="",$B9=""),0,SUMIF('DADOS BRUTOS'!$A$3:$A$500,$B9,'DADOS BRUTOS'!L$3:L$500)+IF($C9="",0,SUMIF('DADOS BRUTOS'!$A$3:$A$500,$C9,'DADOS BRUTOS'!L$3:L$500)))</f>
        <v/>
      </c>
      <c r="CM9" s="127">
        <f>IF(OR(CM$4="",$B9=""),0,SUMIF('DADOS BRUTOS'!$A$3:$A$500,$B9,'DADOS BRUTOS'!M$3:M$500)+IF($C9="",0,SUMIF('DADOS BRUTOS'!$A$3:$A$500,$C9,'DADOS BRUTOS'!M$3:M$500)))</f>
        <v/>
      </c>
      <c r="CN9" s="127">
        <f>IF(OR(CN$4="",$B9=""),0,SUMIF('DADOS BRUTOS'!$A$3:$A$500,$B9,'DADOS BRUTOS'!N$3:N$500)+IF($C9="",0,SUMIF('DADOS BRUTOS'!$A$3:$A$500,$C9,'DADOS BRUTOS'!N$3:N$500)))</f>
        <v/>
      </c>
      <c r="CO9" s="127">
        <f>IF(OR(CO$4="",$B9=""),0,SUMIF('DADOS BRUTOS'!$A$3:$A$500,$B9,'DADOS BRUTOS'!O$3:O$500)+IF($C9="",0,SUMIF('DADOS BRUTOS'!$A$3:$A$500,$C9,'DADOS BRUTOS'!O$3:O$500)))</f>
        <v/>
      </c>
      <c r="CP9" s="127">
        <f>IF(OR(CP$4="",$B9=""),0,SUMIF('DADOS BRUTOS'!$A$3:$A$500,$B9,'DADOS BRUTOS'!P$3:P$500)+IF($C9="",0,SUMIF('DADOS BRUTOS'!$A$3:$A$500,$C9,'DADOS BRUTOS'!P$3:P$500)))</f>
        <v/>
      </c>
      <c r="CQ9" s="127">
        <f>IF(OR(CQ$4="",$B9=""),0,SUMIF('DADOS BRUTOS'!$A$3:$A$500,$B9,'DADOS BRUTOS'!Q$3:Q$500)+IF($C9="",0,SUMIF('DADOS BRUTOS'!$A$3:$A$500,$C9,'DADOS BRUTOS'!Q$3:Q$500)))</f>
        <v/>
      </c>
      <c r="CR9" s="127">
        <f>IF(OR(CR$4="",$B9=""),0,SUMIF('DADOS BRUTOS'!$A$3:$A$500,$B9,'DADOS BRUTOS'!R$3:R$500)+IF($C9="",0,SUMIF('DADOS BRUTOS'!$A$3:$A$500,$C9,'DADOS BRUTOS'!R$3:R$500)))</f>
        <v/>
      </c>
      <c r="CS9" s="127">
        <f>IF(OR(CS$4="",$B9=""),0,SUMIF('DADOS BRUTOS'!$A$3:$A$500,$B9,'DADOS BRUTOS'!S$3:S$500)+IF($C9="",0,SUMIF('DADOS BRUTOS'!$A$3:$A$500,$C9,'DADOS BRUTOS'!S$3:S$500)))</f>
        <v/>
      </c>
      <c r="CT9" s="127">
        <f>IF(OR(CT$4="",$B9=""),0,SUMIF('DADOS BRUTOS'!$A$3:$A$500,$B9,'DADOS BRUTOS'!T$3:T$500)+IF($C9="",0,SUMIF('DADOS BRUTOS'!$A$3:$A$500,$C9,'DADOS BRUTOS'!T$3:T$500)))</f>
        <v/>
      </c>
      <c r="CU9" s="127">
        <f>IF(OR(CU$4="",$B9=""),0,SUMIF('DADOS BRUTOS'!$A$3:$A$500,$B9,'DADOS BRUTOS'!U$3:U$500)+IF($C9="",0,SUMIF('DADOS BRUTOS'!$A$3:$A$500,$C9,'DADOS BRUTOS'!U$3:U$500)))</f>
        <v/>
      </c>
      <c r="CV9" s="127">
        <f>IF(OR(CV$4="",$B9=""),0,SUMIF('DADOS BRUTOS'!$A$3:$A$500,$B9,'DADOS BRUTOS'!V$3:V$500)+IF($C9="",0,SUMIF('DADOS BRUTOS'!$A$3:$A$500,$C9,'DADOS BRUTOS'!V$3:V$500)))</f>
        <v/>
      </c>
      <c r="CW9" s="127">
        <f>IF(OR(CW$4="",$B9=""),0,SUMIF('DADOS BRUTOS'!$A$3:$A$500,$B9,'DADOS BRUTOS'!W$3:W$500)+IF($C9="",0,SUMIF('DADOS BRUTOS'!$A$3:$A$500,$C9,'DADOS BRUTOS'!W$3:W$500)))</f>
        <v/>
      </c>
      <c r="CX9" s="127">
        <f>IF(OR(CX$4="",$B9=""),0,SUMIF('DADOS BRUTOS'!$A$3:$A$500,$B9,'DADOS BRUTOS'!X$3:X$500)+IF($C9="",0,SUMIF('DADOS BRUTOS'!$A$3:$A$500,$C9,'DADOS BRUTOS'!X$3:X$500)))</f>
        <v/>
      </c>
      <c r="CY9" s="127">
        <f>IF(OR(CY$4="",$B9=""),0,SUMIF('DADOS BRUTOS'!$A$3:$A$500,$B9,'DADOS BRUTOS'!Y$3:Y$500)+IF($C9="",0,SUMIF('DADOS BRUTOS'!$A$3:$A$500,$C9,'DADOS BRUTOS'!Y$3:Y$500)))</f>
        <v/>
      </c>
      <c r="CZ9" s="127">
        <f>IF(OR(CZ$4="",$B9=""),0,SUMIF('DADOS BRUTOS'!$A$3:$A$500,$B9,'DADOS BRUTOS'!Z$3:Z$500)+IF($C9="",0,SUMIF('DADOS BRUTOS'!$A$3:$A$500,$C9,'DADOS BRUTOS'!Z$3:Z$500)))</f>
        <v/>
      </c>
      <c r="DA9" s="127">
        <f>IF(OR(DA$4="",$B9=""),0,SUMIF('DADOS BRUTOS'!$A$3:$A$500,$B9,'DADOS BRUTOS'!AA$3:AA$500)+IF($C9="",0,SUMIF('DADOS BRUTOS'!$A$3:$A$500,$C9,'DADOS BRUTOS'!AA$3:AA$500)))</f>
        <v/>
      </c>
      <c r="DB9" s="127">
        <f>IF(OR(DB$4="",$B9=""),0,SUMIF('DADOS BRUTOS'!$A$3:$A$500,$B9,'DADOS BRUTOS'!AB$3:AB$500)+IF($C9="",0,SUMIF('DADOS BRUTOS'!$A$3:$A$500,$C9,'DADOS BRUTOS'!AB$3:AB$500)))</f>
        <v/>
      </c>
      <c r="DC9" s="127">
        <f>IF(OR(DC$4="",$B9=""),0,SUMIF('DADOS BRUTOS'!$A$3:$A$500,$B9,'DADOS BRUTOS'!AC$3:AC$500)+IF($C9="",0,SUMIF('DADOS BRUTOS'!$A$3:$A$500,$C9,'DADOS BRUTOS'!AC$3:AC$500)))</f>
        <v/>
      </c>
      <c r="DD9" s="127">
        <f>IF(OR(DD$4="",$B9=""),0,SUMIF('DADOS BRUTOS'!$A$3:$A$500,$B9,'DADOS BRUTOS'!AD$3:AD$500)+IF($C9="",0,SUMIF('DADOS BRUTOS'!$A$3:$A$500,$C9,'DADOS BRUTOS'!AD$3:AD$500)))</f>
        <v/>
      </c>
      <c r="DE9" s="127">
        <f>IF(OR(DE$4="",$B9=""),0,SUMIF('DADOS BRUTOS'!$A$3:$A$500,$B9,'DADOS BRUTOS'!AE$3:AE$500)+IF($C9="",0,SUMIF('DADOS BRUTOS'!$A$3:$A$500,$C9,'DADOS BRUTOS'!AE$3:AE$500)))</f>
        <v/>
      </c>
      <c r="DF9" s="127">
        <f>IF(OR(DF$4="",$B9=""),0,SUMIF('DADOS BRUTOS'!$A$3:$A$500,$B9,'DADOS BRUTOS'!AF$3:AF$500)+IF($C9="",0,SUMIF('DADOS BRUTOS'!$A$3:$A$500,$C9,'DADOS BRUTOS'!AF$3:AF$500)))</f>
        <v/>
      </c>
      <c r="DG9" s="127">
        <f>IF(OR(DG$4="",$B9=""),0,SUMIF('DADOS BRUTOS'!$A$3:$A$500,$B9,'DADOS BRUTOS'!AG$3:AG$500)+IF($C9="",0,SUMIF('DADOS BRUTOS'!$A$3:$A$500,$C9,'DADOS BRUTOS'!AG$3:AG$500)))</f>
        <v/>
      </c>
      <c r="DH9" s="127">
        <f>IF(OR(DH$4="",$B9=""),0,SUMIF('DADOS BRUTOS'!$A$3:$A$500,$B9,'DADOS BRUTOS'!AH$3:AH$500)+IF($C9="",0,SUMIF('DADOS BRUTOS'!$A$3:$A$500,$C9,'DADOS BRUTOS'!AH$3:AH$500)))</f>
        <v/>
      </c>
      <c r="DI9" s="127">
        <f>IF(OR(DI$4="",$B9=""),0,SUMIF('DADOS BRUTOS'!$A$3:$A$500,$B9,'DADOS BRUTOS'!AI$3:AI$500)+IF($C9="",0,SUMIF('DADOS BRUTOS'!$A$3:$A$500,$C9,'DADOS BRUTOS'!AI$3:AI$500)))</f>
        <v/>
      </c>
      <c r="DJ9" s="127">
        <f>IF(OR(DJ$4="",$B9=""),0,SUMIF('DADOS BRUTOS'!$A$3:$A$500,$B9,'DADOS BRUTOS'!AJ$3:AJ$500)+IF($C9="",0,SUMIF('DADOS BRUTOS'!$A$3:$A$500,$C9,'DADOS BRUTOS'!AJ$3:AJ$500)))</f>
        <v/>
      </c>
      <c r="DK9" s="127">
        <f>IF(OR(DK$4="",$B9=""),0,SUMIF('DADOS BRUTOS'!$A$3:$A$500,$B9,'DADOS BRUTOS'!AK$3:AK$500)+IF($C9="",0,SUMIF('DADOS BRUTOS'!$A$3:$A$500,$C9,'DADOS BRUTOS'!AK$3:AK$500)))</f>
        <v/>
      </c>
      <c r="DL9" s="127">
        <f>IF(OR(DL$4="",$B9=""),0,SUMIF('DADOS BRUTOS'!$A$3:$A$500,$B9,'DADOS BRUTOS'!AL$3:AL$500)+IF($C9="",0,SUMIF('DADOS BRUTOS'!$A$3:$A$500,$C9,'DADOS BRUTOS'!AL$3:AL$500)))</f>
        <v/>
      </c>
      <c r="DM9" s="127">
        <f>IF(OR(DM$4="",$B9=""),0,SUMIF('DADOS BRUTOS'!$A$3:$A$500,$B9,'DADOS BRUTOS'!AM$3:AM$500)+IF($C9="",0,SUMIF('DADOS BRUTOS'!$A$3:$A$500,$C9,'DADOS BRUTOS'!AM$3:AM$500)))</f>
        <v/>
      </c>
      <c r="DN9" s="127">
        <f>IF(OR(DN$4="",$B9=""),0,SUMIF('DADOS BRUTOS'!$A$3:$A$500,$B9,'DADOS BRUTOS'!AN$3:AN$500)+IF($C9="",0,SUMIF('DADOS BRUTOS'!$A$3:$A$500,$C9,'DADOS BRUTOS'!AN$3:AN$500)))</f>
        <v/>
      </c>
      <c r="DO9" s="127">
        <f>IF(OR(DO$4="",$B9=""),0,SUMIF('DADOS BRUTOS'!$A$3:$A$500,$B9,'DADOS BRUTOS'!AO$3:AO$500)+IF($C9="",0,SUMIF('DADOS BRUTOS'!$A$3:$A$500,$C9,'DADOS BRUTOS'!AO$3:AO$500)))</f>
        <v/>
      </c>
      <c r="DP9" s="127">
        <f>IF(OR(DP$4="",$B9=""),0,SUMIF('DADOS BRUTOS'!$A$3:$A$500,$B9,'DADOS BRUTOS'!AP$3:AP$500)+IF($C9="",0,SUMIF('DADOS BRUTOS'!$A$3:$A$500,$C9,'DADOS BRUTOS'!AP$3:AP$500)))</f>
        <v/>
      </c>
      <c r="DQ9" s="127">
        <f>IF(OR(DQ$4="",$B9=""),0,SUMIF('DADOS BRUTOS'!$A$3:$A$500,$B9,'DADOS BRUTOS'!AQ$3:AQ$500)+IF($C9="",0,SUMIF('DADOS BRUTOS'!$A$3:$A$500,$C9,'DADOS BRUTOS'!AQ$3:AQ$500)))</f>
        <v/>
      </c>
      <c r="DR9" s="127">
        <f>IF(OR(DR$4="",$B9=""),0,SUMIF('DADOS BRUTOS'!$A$3:$A$500,$B9,'DADOS BRUTOS'!AR$3:AR$500)+IF($C9="",0,SUMIF('DADOS BRUTOS'!$A$3:$A$500,$C9,'DADOS BRUTOS'!AR$3:AR$500)))</f>
        <v/>
      </c>
      <c r="DS9" s="127">
        <f>IF(OR(DS$4="",$B9=""),0,SUMIF('DADOS BRUTOS'!$A$3:$A$500,$B9,'DADOS BRUTOS'!AS$3:AS$500)+IF($C9="",0,SUMIF('DADOS BRUTOS'!$A$3:$A$500,$C9,'DADOS BRUTOS'!AS$3:AS$500)))</f>
        <v/>
      </c>
      <c r="DT9" s="127">
        <f>IF(OR(DT$4="",$B9=""),0,SUMIF('DADOS BRUTOS'!$A$3:$A$500,$B9,'DADOS BRUTOS'!AT$3:AT$500)+IF($C9="",0,SUMIF('DADOS BRUTOS'!$A$3:$A$500,$C9,'DADOS BRUTOS'!AT$3:AT$500)))</f>
        <v/>
      </c>
      <c r="DU9" s="127">
        <f>IF(OR(DU$4="",$B9=""),0,SUMIF('DADOS BRUTOS'!$A$3:$A$500,$B9,'DADOS BRUTOS'!AU$3:AU$500)+IF($C9="",0,SUMIF('DADOS BRUTOS'!$A$3:$A$500,$C9,'DADOS BRUTOS'!AU$3:AU$500)))</f>
        <v/>
      </c>
      <c r="DV9" s="127">
        <f>IF(OR(DV$4="",$B9=""),0,SUMIF('DADOS BRUTOS'!$A$3:$A$500,$B9,'DADOS BRUTOS'!AV$3:AV$500)+IF($C9="",0,SUMIF('DADOS BRUTOS'!$A$3:$A$500,$C9,'DADOS BRUTOS'!AV$3:AV$500)))</f>
        <v/>
      </c>
      <c r="DW9" s="127">
        <f>IF(OR(DW$4="",$B9=""),0,SUMIF('DADOS BRUTOS'!$A$3:$A$500,$B9,'DADOS BRUTOS'!AW$3:AW$500)+IF($C9="",0,SUMIF('DADOS BRUTOS'!$A$3:$A$500,$C9,'DADOS BRUTOS'!AW$3:AW$500)))</f>
        <v/>
      </c>
      <c r="DX9" s="127">
        <f>IF(OR(DX$4="",$B9=""),0,SUMIF('DADOS BRUTOS'!$A$3:$A$500,$B9,'DADOS BRUTOS'!AX$3:AX$500)+IF($C9="",0,SUMIF('DADOS BRUTOS'!$A$3:$A$500,$C9,'DADOS BRUTOS'!AX$3:AX$500)))</f>
        <v/>
      </c>
      <c r="DY9" s="127">
        <f>IF(OR(DY$4="",$B9=""),0,SUMIF('DADOS BRUTOS'!$A$3:$A$500,$B9,'DADOS BRUTOS'!AY$3:AY$500)+IF($C9="",0,SUMIF('DADOS BRUTOS'!$A$3:$A$500,$C9,'DADOS BRUTOS'!AY$3:AY$500)))</f>
        <v/>
      </c>
      <c r="DZ9" s="127">
        <f>IF(OR(DZ$4="",$B9=""),0,SUMIF('DADOS BRUTOS'!$A$3:$A$500,$B9,'DADOS BRUTOS'!AZ$3:AZ$500)+IF($C9="",0,SUMIF('DADOS BRUTOS'!$A$3:$A$500,$C9,'DADOS BRUTOS'!AZ$3:AZ$500)))</f>
        <v/>
      </c>
      <c r="EA9" s="127">
        <f>IF(OR(EA$4="",$B9=""),0,SUMIF('DADOS BRUTOS'!$A$3:$A$500,$B9,'DADOS BRUTOS'!BA$3:BA$500)+IF($C9="",0,SUMIF('DADOS BRUTOS'!$A$3:$A$500,$C9,'DADOS BRUTOS'!BA$3:BA$500)))</f>
        <v/>
      </c>
      <c r="EB9" s="127">
        <f>IF(OR(EB$4="",$B9=""),0,SUMIF('DADOS BRUTOS'!$A$3:$A$500,$B9,'DADOS BRUTOS'!BB$3:BB$500)+IF($C9="",0,SUMIF('DADOS BRUTOS'!$A$3:$A$500,$C9,'DADOS BRUTOS'!BB$3:BB$500)))</f>
        <v/>
      </c>
      <c r="EC9" s="127">
        <f>IF(OR(EC$4="",$B9=""),0,SUMIF('DADOS BRUTOS'!$A$3:$A$500,$B9,'DADOS BRUTOS'!BC$3:BC$500)+IF($C9="",0,SUMIF('DADOS BRUTOS'!$A$3:$A$500,$C9,'DADOS BRUTOS'!BC$3:BC$500)))</f>
        <v/>
      </c>
      <c r="ED9" s="127">
        <f>IF(OR(ED$4="",$B9=""),0,SUMIF('DADOS BRUTOS'!$A$3:$A$500,$B9,'DADOS BRUTOS'!BD$3:BD$500)+IF($C9="",0,SUMIF('DADOS BRUTOS'!$A$3:$A$500,$C9,'DADOS BRUTOS'!BD$3:BD$500)))</f>
        <v/>
      </c>
      <c r="EE9" s="127">
        <f>IF(OR(EE$4="",$B9=""),0,SUMIF('DADOS BRUTOS'!$A$3:$A$500,$B9,'DADOS BRUTOS'!BE$3:BE$500)+IF($C9="",0,SUMIF('DADOS BRUTOS'!$A$3:$A$500,$C9,'DADOS BRUTOS'!BE$3:BE$500)))</f>
        <v/>
      </c>
      <c r="EF9" s="127">
        <f>IF(OR(EF$4="",$B9=""),0,SUMIF('DADOS BRUTOS'!$A$3:$A$500,$B9,'DADOS BRUTOS'!BF$3:BF$500)+IF($C9="",0,SUMIF('DADOS BRUTOS'!$A$3:$A$500,$C9,'DADOS BRUTOS'!BF$3:BF$500)))</f>
        <v/>
      </c>
      <c r="EG9" s="127">
        <f>IF(OR(EG$4="",$B9=""),0,SUMIF('DADOS BRUTOS'!$A$3:$A$500,$B9,'DADOS BRUTOS'!BG$3:BG$500)+IF($C9="",0,SUMIF('DADOS BRUTOS'!$A$3:$A$500,$C9,'DADOS BRUTOS'!BG$3:BG$500)))</f>
        <v/>
      </c>
      <c r="EH9" s="127">
        <f>IF(OR(EH$4="",$B9=""),0,SUMIF('DADOS BRUTOS'!$A$3:$A$500,$B9,'DADOS BRUTOS'!BH$3:BH$500)+IF($C9="",0,SUMIF('DADOS BRUTOS'!$A$3:$A$500,$C9,'DADOS BRUTOS'!BH$3:BH$500)))</f>
        <v/>
      </c>
      <c r="EI9" s="127">
        <f>IF(OR(EI$4="",$B9=""),0,SUMIF('DADOS BRUTOS'!$A$3:$A$500,$B9,'DADOS BRUTOS'!BI$3:BI$500)+IF($C9="",0,SUMIF('DADOS BRUTOS'!$A$3:$A$500,$C9,'DADOS BRUTOS'!BI$3:BI$500)))</f>
        <v/>
      </c>
      <c r="EJ9" s="127">
        <f>IF(OR(EJ$4="",$B9=""),0,SUMIF('DADOS BRUTOS'!$A$3:$A$500,$B9,'DADOS BRUTOS'!BJ$3:BJ$500)+IF($C9="",0,SUMIF('DADOS BRUTOS'!$A$3:$A$500,$C9,'DADOS BRUTOS'!BJ$3:BJ$500)))</f>
        <v/>
      </c>
      <c r="EK9" s="127">
        <f>IF(OR(EK$4="",$B9=""),0,SUMIF('DADOS BRUTOS'!$A$3:$A$500,$B9,'DADOS BRUTOS'!BK$3:BK$500)+IF($C9="",0,SUMIF('DADOS BRUTOS'!$A$3:$A$500,$C9,'DADOS BRUTOS'!BK$3:BK$500)))</f>
        <v/>
      </c>
      <c r="EL9" s="127">
        <f>IF(OR(EL$4="",$B9=""),0,SUMIF('DADOS BRUTOS'!$A$3:$A$500,$B9,'DADOS BRUTOS'!BL$3:BL$500)+IF($C9="",0,SUMIF('DADOS BRUTOS'!$A$3:$A$500,$C9,'DADOS BRUTOS'!BL$3:BL$500)))</f>
        <v/>
      </c>
      <c r="EM9" s="127">
        <f>IF(OR(EM$4="",$B9=""),0,SUMIF('DADOS BRUTOS'!$A$3:$A$500,$B9,'DADOS BRUTOS'!BM$3:BM$500)+IF($C9="",0,SUMIF('DADOS BRUTOS'!$A$3:$A$500,$C9,'DADOS BRUTOS'!BM$3:BM$500)))</f>
        <v/>
      </c>
      <c r="EN9" s="127">
        <f>IF(OR(EN$4="",$B9=""),0,SUMIF('DADOS BRUTOS'!$A$3:$A$500,$B9,'DADOS BRUTOS'!BN$3:BN$500)+IF($C9="",0,SUMIF('DADOS BRUTOS'!$A$3:$A$500,$C9,'DADOS BRUTOS'!BN$3:BN$500)))</f>
        <v/>
      </c>
      <c r="EO9" s="127">
        <f>IF(OR(EO$4="",$B9=""),0,SUMIF('DADOS BRUTOS'!$A$3:$A$500,$B9,'DADOS BRUTOS'!BO$3:BO$500)+IF($C9="",0,SUMIF('DADOS BRUTOS'!$A$3:$A$500,$C9,'DADOS BRUTOS'!BO$3:BO$500)))</f>
        <v/>
      </c>
      <c r="EP9" s="127">
        <f>IF(OR(EP$4="",$B9=""),0,SUMIF('DADOS BRUTOS'!$A$3:$A$500,$B9,'DADOS BRUTOS'!BP$3:BP$500)+IF($C9="",0,SUMIF('DADOS BRUTOS'!$A$3:$A$500,$C9,'DADOS BRUTOS'!BP$3:BP$500)))</f>
        <v/>
      </c>
      <c r="EQ9" s="127">
        <f>IF(OR(EQ$4="",$B9=""),0,SUMIF('DADOS BRUTOS'!$A$3:$A$500,$B9,'DADOS BRUTOS'!BQ$3:BQ$500)+IF($C9="",0,SUMIF('DADOS BRUTOS'!$A$3:$A$500,$C9,'DADOS BRUTOS'!BQ$3:BQ$500)))</f>
        <v/>
      </c>
      <c r="ER9" s="127">
        <f>IF(OR(ER$4="",$B9=""),0,SUMIF('DADOS BRUTOS'!$A$3:$A$500,$B9,'DADOS BRUTOS'!BR$3:BR$500)+IF($C9="",0,SUMIF('DADOS BRUTOS'!$A$3:$A$500,$C9,'DADOS BRUTOS'!BR$3:BR$500)))</f>
        <v/>
      </c>
      <c r="ES9" s="127">
        <f>IF(OR(ES$4="",$B9=""),0,SUMIF('DADOS BRUTOS'!$A$3:$A$500,$B9,'DADOS BRUTOS'!BS$3:BS$500)+IF($C9="",0,SUMIF('DADOS BRUTOS'!$A$3:$A$500,$C9,'DADOS BRUTOS'!BS$3:BS$500)))</f>
        <v/>
      </c>
      <c r="ET9" s="127">
        <f>IF(OR(ET$4="",$B9=""),0,SUMIF('DADOS BRUTOS'!$A$3:$A$500,$B9,'DADOS BRUTOS'!BT$3:BT$500)+IF($C9="",0,SUMIF('DADOS BRUTOS'!$A$3:$A$500,$C9,'DADOS BRUTOS'!BT$3:BT$500)))</f>
        <v/>
      </c>
      <c r="EU9" s="127">
        <f>IF(OR(EU$4="",$B9=""),0,SUMIF('DADOS BRUTOS'!$A$3:$A$500,$B9,'DADOS BRUTOS'!BU$3:BU$500)+IF($C9="",0,SUMIF('DADOS BRUTOS'!$A$3:$A$500,$C9,'DADOS BRUTOS'!BU$3:BU$500)))</f>
        <v/>
      </c>
      <c r="EV9" s="127">
        <f>IF(OR(EV$4="",$B9=""),0,SUMIF('DADOS BRUTOS'!$A$3:$A$500,$B9,'DADOS BRUTOS'!BV$3:BV$500)+IF($C9="",0,SUMIF('DADOS BRUTOS'!$A$3:$A$500,$C9,'DADOS BRUTOS'!BV$3:BV$500)))</f>
        <v/>
      </c>
      <c r="EW9" s="127">
        <f>IF(OR(EW$4="",$B9=""),0,SUMIF('DADOS BRUTOS'!$A$3:$A$500,$B9,'DADOS BRUTOS'!BW$3:BW$500)+IF($C9="",0,SUMIF('DADOS BRUTOS'!$A$3:$A$500,$C9,'DADOS BRUTOS'!BW$3:BW$500)))</f>
        <v/>
      </c>
      <c r="EX9" s="127">
        <f>IF(OR(EX$4="",$B9=""),0,SUMIF('DADOS BRUTOS'!$A$3:$A$500,$B9,'DADOS BRUTOS'!BX$3:BX$500)+IF($C9="",0,SUMIF('DADOS BRUTOS'!$A$3:$A$500,$C9,'DADOS BRUTOS'!BX$3:BX$500)))</f>
        <v/>
      </c>
      <c r="EY9" s="127">
        <f>IF(OR(EY$4="",$B9=""),0,SUMIF('DADOS BRUTOS'!$A$3:$A$500,$B9,'DADOS BRUTOS'!BY$3:BY$500)+IF($C9="",0,SUMIF('DADOS BRUTOS'!$A$3:$A$500,$C9,'DADOS BRUTOS'!BY$3:BY$500)))</f>
        <v/>
      </c>
      <c r="EZ9" s="127">
        <f>IF(OR(EZ$4="",$B9=""),0,SUMIF('DADOS BRUTOS'!$A$3:$A$500,$B9,'DADOS BRUTOS'!BZ$3:BZ$500)+IF($C9="",0,SUMIF('DADOS BRUTOS'!$A$3:$A$500,$C9,'DADOS BRUTOS'!BZ$3:BZ$500)))</f>
        <v/>
      </c>
      <c r="FA9" s="127">
        <f>IF(OR(FA$4="",$B9=""),0,SUMIF('DADOS BRUTOS'!$A$3:$A$500,$B9,'DADOS BRUTOS'!CA$3:CA$500)+IF($C9="",0,SUMIF('DADOS BRUTOS'!$A$3:$A$500,$C9,'DADOS BRUTOS'!CA$3:CA$500)))</f>
        <v/>
      </c>
      <c r="FB9" s="127">
        <f>IF(OR(FB$4="",$B9=""),0,SUMIF('DADOS BRUTOS'!$A$3:$A$500,$B9,'DADOS BRUTOS'!CB$3:CB$500)+IF($C9="",0,SUMIF('DADOS BRUTOS'!$A$3:$A$500,$C9,'DADOS BRUTOS'!CB$3:CB$500)))</f>
        <v/>
      </c>
      <c r="FC9" s="127">
        <f>IF(OR(FC$4="",$B9=""),0,SUMIF('DADOS BRUTOS'!$A$3:$A$500,$B9,'DADOS BRUTOS'!CC$3:CC$500)+IF($C9="",0,SUMIF('DADOS BRUTOS'!$A$3:$A$500,$C9,'DADOS BRUTOS'!CC$3:CC$500)))</f>
        <v/>
      </c>
      <c r="FD9" s="127">
        <f>IF(OR(FD$4="",$B9=""),0,SUMIF('DADOS BRUTOS'!$A$3:$A$500,$B9,'DADOS BRUTOS'!CD$3:CD$500)+IF($C9="",0,SUMIF('DADOS BRUTOS'!$A$3:$A$500,$C9,'DADOS BRUTOS'!CD$3:CD$500)))</f>
        <v/>
      </c>
      <c r="FE9" s="127">
        <f>IF(OR(FE$4="",$B9=""),0,SUMIF('DADOS BRUTOS'!$A$3:$A$500,$B9,'DADOS BRUTOS'!CE$3:CE$500)+IF($C9="",0,SUMIF('DADOS BRUTOS'!$A$3:$A$500,$C9,'DADOS BRUTOS'!CE$3:CE$500)))</f>
        <v/>
      </c>
      <c r="FF9" s="127">
        <f>IF(OR(FF$4="",$B9=""),0,SUMIF('DADOS BRUTOS'!$A$3:$A$500,$B9,'DADOS BRUTOS'!CF$3:CF$500)+IF($C9="",0,SUMIF('DADOS BRUTOS'!$A$3:$A$500,$C9,'DADOS BRUTOS'!CF$3:CF$500)))</f>
        <v/>
      </c>
      <c r="FG9" s="127">
        <f>IF(OR(FG$4="",$B9=""),0,SUMIF('DADOS BRUTOS'!$A$3:$A$500,$B9,'DADOS BRUTOS'!CG$3:CG$500)+IF($C9="",0,SUMIF('DADOS BRUTOS'!$A$3:$A$500,$C9,'DADOS BRUTOS'!CG$3:CG$500)))</f>
        <v/>
      </c>
      <c r="FH9" s="127">
        <f>IF(OR(FH$4="",$B9=""),0,SUMIF('DADOS BRUTOS'!$A$3:$A$500,$B9,'DADOS BRUTOS'!CH$3:CH$500)+IF($C9="",0,SUMIF('DADOS BRUTOS'!$A$3:$A$500,$C9,'DADOS BRUTOS'!CH$3:CH$500)))</f>
        <v/>
      </c>
      <c r="FI9" s="127">
        <f>IF(OR(FI$4="",$B9=""),0,SUMIF('DADOS BRUTOS'!$A$3:$A$500,$B9,'DADOS BRUTOS'!CI$3:CI$500)+IF($C9="",0,SUMIF('DADOS BRUTOS'!$A$3:$A$500,$C9,'DADOS BRUTOS'!CI$3:CI$500)))</f>
        <v/>
      </c>
      <c r="FJ9" s="127">
        <f>IF(OR(FJ$4="",$B9=""),0,SUMIF('DADOS BRUTOS'!$A$3:$A$500,$B9,'DADOS BRUTOS'!CJ$3:CJ$500)+IF($C9="",0,SUMIF('DADOS BRUTOS'!$A$3:$A$500,$C9,'DADOS BRUTOS'!CJ$3:CJ$500)))</f>
        <v/>
      </c>
      <c r="FK9" s="127">
        <f>IF(OR(FK$4="",$B9=""),0,SUMIF('DADOS BRUTOS'!$A$3:$A$500,$B9,'DADOS BRUTOS'!CK$3:CK$500)+IF($C9="",0,SUMIF('DADOS BRUTOS'!$A$3:$A$500,$C9,'DADOS BRUTOS'!CK$3:CK$500)))</f>
        <v/>
      </c>
      <c r="FL9" s="127">
        <f>IF(OR(FL$4="",$B9=""),0,SUMIF('DADOS BRUTOS'!$A$3:$A$500,$B9,'DADOS BRUTOS'!CL$3:CL$500)+IF($C9="",0,SUMIF('DADOS BRUTOS'!$A$3:$A$500,$C9,'DADOS BRUTOS'!CL$3:CL$500)))</f>
        <v/>
      </c>
      <c r="FM9" s="127">
        <f>IF(OR(FM$4="",$B9=""),0,SUMIF('DADOS BRUTOS'!$A$3:$A$500,$B9,'DADOS BRUTOS'!CM$3:CM$500)+IF($C9="",0,SUMIF('DADOS BRUTOS'!$A$3:$A$500,$C9,'DADOS BRUTOS'!CM$3:CM$500)))</f>
        <v/>
      </c>
      <c r="FN9" s="127">
        <f>IF(OR(FN$4="",$B9=""),0,SUMIF('DADOS BRUTOS'!$A$3:$A$500,$B9,'DADOS BRUTOS'!CN$3:CN$500)+IF($C9="",0,SUMIF('DADOS BRUTOS'!$A$3:$A$500,$C9,'DADOS BRUTOS'!CN$3:CN$500)))</f>
        <v/>
      </c>
      <c r="FO9" s="127">
        <f>IF(OR(FO$4="",$B9=""),0,SUMIF('DADOS BRUTOS'!$A$3:$A$500,$B9,'DADOS BRUTOS'!CO$3:CO$500)+IF($C9="",0,SUMIF('DADOS BRUTOS'!$A$3:$A$500,$C9,'DADOS BRUTOS'!CO$3:CO$500)))</f>
        <v/>
      </c>
      <c r="FP9" s="127">
        <f>IF(OR(FP$4="",$B9=""),0,SUMIF('DADOS BRUTOS'!$A$3:$A$500,$B9,'DADOS BRUTOS'!CP$3:CP$500)+IF($C9="",0,SUMIF('DADOS BRUTOS'!$A$3:$A$500,$C9,'DADOS BRUTOS'!CP$3:CP$500)))</f>
        <v/>
      </c>
      <c r="FQ9" s="127">
        <f>IF(OR(FQ$4="",$B9=""),0,SUMIF('DADOS BRUTOS'!$A$3:$A$500,$B9,'DADOS BRUTOS'!CQ$3:CQ$500)+IF($C9="",0,SUMIF('DADOS BRUTOS'!$A$3:$A$500,$C9,'DADOS BRUTOS'!CQ$3:CQ$500)))</f>
        <v/>
      </c>
      <c r="FR9" s="127">
        <f>IF(OR(FR$4="",$B9=""),0,SUMIF('DADOS BRUTOS'!$A$3:$A$500,$B9,'DADOS BRUTOS'!CR$3:CR$500)+IF($C9="",0,SUMIF('DADOS BRUTOS'!$A$3:$A$500,$C9,'DADOS BRUTOS'!CR$3:CR$500)))</f>
        <v/>
      </c>
      <c r="FS9" s="127">
        <f>IF(OR(FS$4="",$B9=""),0,SUMIF('DADOS BRUTOS'!$A$3:$A$500,$B9,'DADOS BRUTOS'!CS$3:CS$500)+IF($C9="",0,SUMIF('DADOS BRUTOS'!$A$3:$A$500,$C9,'DADOS BRUTOS'!CS$3:CS$500)))</f>
        <v/>
      </c>
      <c r="FT9" s="127">
        <f>IF(OR(FT$4="",$B9=""),0,SUMIF('DADOS BRUTOS'!$A$3:$A$500,$B9,'DADOS BRUTOS'!CT$3:CT$500)+IF($C9="",0,SUMIF('DADOS BRUTOS'!$A$3:$A$500,$C9,'DADOS BRUTOS'!CT$3:CT$500)))</f>
        <v/>
      </c>
      <c r="FU9" s="127">
        <f>IF(OR(FU$4="",$B9=""),0,SUMIF('DADOS BRUTOS'!$A$3:$A$500,$B9,'DADOS BRUTOS'!CU$3:CU$500)+IF($C9="",0,SUMIF('DADOS BRUTOS'!$A$3:$A$500,$C9,'DADOS BRUTOS'!CU$3:CU$500)))</f>
        <v/>
      </c>
      <c r="FV9" s="127">
        <f>IF(OR(FV$4="",$B9=""),0,SUMIF('DADOS BRUTOS'!$A$3:$A$500,$B9,'DADOS BRUTOS'!CV$3:CV$500)+IF($C9="",0,SUMIF('DADOS BRUTOS'!$A$3:$A$500,$C9,'DADOS BRUTOS'!CV$3:CV$500)))</f>
        <v/>
      </c>
      <c r="FW9" s="127">
        <f>IF(OR(FW$4="",$B9=""),0,SUMIF('DADOS BRUTOS'!$A$3:$A$500,$B9,'DADOS BRUTOS'!CW$3:CW$500)+IF($C9="",0,SUMIF('DADOS BRUTOS'!$A$3:$A$500,$C9,'DADOS BRUTOS'!CW$3:CW$500)))</f>
        <v/>
      </c>
      <c r="FX9" s="127">
        <f>IF(OR(FX$4="",$B9=""),0,SUMIF('DADOS BRUTOS'!$A$3:$A$500,$B9,'DADOS BRUTOS'!CX$3:CX$500)+IF($C9="",0,SUMIF('DADOS BRUTOS'!$A$3:$A$500,$C9,'DADOS BRUTOS'!CX$3:CX$500)))</f>
        <v/>
      </c>
      <c r="FY9" s="127">
        <f>IF(OR(FY$4="",$B9=""),0,SUMIF('DADOS BRUTOS'!$A$3:$A$500,$B9,'DADOS BRUTOS'!CY$3:CY$500)+IF($C9="",0,SUMIF('DADOS BRUTOS'!$A$3:$A$500,$C9,'DADOS BRUTOS'!CY$3:CY$500)))</f>
        <v/>
      </c>
      <c r="FZ9" s="127">
        <f>IF(OR(FZ$4="",$B9=""),0,SUMIF('DADOS BRUTOS'!$A$3:$A$500,$B9,'DADOS BRUTOS'!CZ$3:CZ$500)+IF($C9="",0,SUMIF('DADOS BRUTOS'!$A$3:$A$500,$C9,'DADOS BRUTOS'!CZ$3:CZ$500)))</f>
        <v/>
      </c>
      <c r="GA9" s="127">
        <f>IF(OR(GA$4="",$B9=""),0,SUMIF('DADOS BRUTOS'!$A$3:$A$500,$B9,'DADOS BRUTOS'!DA$3:DA$500)+IF($C9="",0,SUMIF('DADOS BRUTOS'!$A$3:$A$500,$C9,'DADOS BRUTOS'!DA$3:DA$500)))</f>
        <v/>
      </c>
      <c r="GB9" s="127">
        <f>IF(OR(GB$4="",$B9=""),0,SUMIF('DADOS BRUTOS'!$A$3:$A$500,$B9,'DADOS BRUTOS'!DB$3:DB$500)+IF($C9="",0,SUMIF('DADOS BRUTOS'!$A$3:$A$500,$C9,'DADOS BRUTOS'!DB$3:DB$500)))</f>
        <v/>
      </c>
      <c r="GC9" s="127">
        <f>IF(OR(GC$4="",$B9=""),0,SUMIF('DADOS BRUTOS'!$A$3:$A$500,$B9,'DADOS BRUTOS'!DC$3:DC$500)+IF($C9="",0,SUMIF('DADOS BRUTOS'!$A$3:$A$500,$C9,'DADOS BRUTOS'!DC$3:DC$500)))</f>
        <v/>
      </c>
      <c r="GD9" s="127">
        <f>IF(OR(GD$4="",$B9=""),0,SUMIF('DADOS BRUTOS'!$A$3:$A$500,$B9,'DADOS BRUTOS'!DD$3:DD$500)+IF($C9="",0,SUMIF('DADOS BRUTOS'!$A$3:$A$500,$C9,'DADOS BRUTOS'!DD$3:DD$500)))</f>
        <v/>
      </c>
      <c r="GE9" s="127">
        <f>IF(OR(GE$4="",$B9=""),0,SUMIF('DADOS BRUTOS'!$A$3:$A$500,$B9,'DADOS BRUTOS'!DE$3:DE$500)+IF($C9="",0,SUMIF('DADOS BRUTOS'!$A$3:$A$500,$C9,'DADOS BRUTOS'!DE$3:DE$500)))</f>
        <v/>
      </c>
      <c r="GF9" s="127">
        <f>IF(OR(GF$4="",$B9=""),0,SUMIF('DADOS BRUTOS'!$A$3:$A$500,$B9,'DADOS BRUTOS'!DF$3:DF$500)+IF($C9="",0,SUMIF('DADOS BRUTOS'!$A$3:$A$500,$C9,'DADOS BRUTOS'!DF$3:DF$500)))</f>
        <v/>
      </c>
      <c r="GG9" s="127">
        <f>IF(OR(GG$4="",$B9=""),0,SUMIF('DADOS BRUTOS'!$A$3:$A$500,$B9,'DADOS BRUTOS'!DG$3:DG$500)+IF($C9="",0,SUMIF('DADOS BRUTOS'!$A$3:$A$500,$C9,'DADOS BRUTOS'!DG$3:DG$500)))</f>
        <v/>
      </c>
      <c r="GH9" s="127">
        <f>IF(OR(GH$4="",$B9=""),0,SUMIF('DADOS BRUTOS'!$A$3:$A$500,$B9,'DADOS BRUTOS'!DH$3:DH$500)+IF($C9="",0,SUMIF('DADOS BRUTOS'!$A$3:$A$500,$C9,'DADOS BRUTOS'!DH$3:DH$500)))</f>
        <v/>
      </c>
      <c r="GI9" s="127">
        <f>IF(OR(GI$4="",$B9=""),0,SUMIF('DADOS BRUTOS'!$A$3:$A$500,$B9,'DADOS BRUTOS'!DI$3:DI$500)+IF($C9="",0,SUMIF('DADOS BRUTOS'!$A$3:$A$500,$C9,'DADOS BRUTOS'!DI$3:DI$500)))</f>
        <v/>
      </c>
      <c r="GJ9" s="127">
        <f>IF(OR(GJ$4="",$B9=""),0,SUMIF('DADOS BRUTOS'!$A$3:$A$500,$B9,'DADOS BRUTOS'!DJ$3:DJ$500)+IF($C9="",0,SUMIF('DADOS BRUTOS'!$A$3:$A$500,$C9,'DADOS BRUTOS'!DJ$3:DJ$500)))</f>
        <v/>
      </c>
      <c r="GK9" s="127">
        <f>IF(OR(GK$4="",$B9=""),0,SUMIF('DADOS BRUTOS'!$A$3:$A$500,$B9,'DADOS BRUTOS'!DK$3:DK$500)+IF($C9="",0,SUMIF('DADOS BRUTOS'!$A$3:$A$500,$C9,'DADOS BRUTOS'!DK$3:DK$500)))</f>
        <v/>
      </c>
      <c r="GL9" s="127">
        <f>IF(OR(GL$4="",$B9=""),0,SUMIF('DADOS BRUTOS'!$A$3:$A$500,$B9,'DADOS BRUTOS'!DL$3:DL$500)+IF($C9="",0,SUMIF('DADOS BRUTOS'!$A$3:$A$500,$C9,'DADOS BRUTOS'!DL$3:DL$500)))</f>
        <v/>
      </c>
      <c r="GM9" s="127">
        <f>IF(OR(GM$4="",$B9=""),0,SUMIF('DADOS BRUTOS'!$A$3:$A$500,$B9,'DADOS BRUTOS'!DM$3:DM$500)+IF($C9="",0,SUMIF('DADOS BRUTOS'!$A$3:$A$500,$C9,'DADOS BRUTOS'!DM$3:DM$500)))</f>
        <v/>
      </c>
      <c r="GN9" s="127">
        <f>IF(OR(GN$4="",$B9=""),0,SUMIF('DADOS BRUTOS'!$A$3:$A$500,$B9,'DADOS BRUTOS'!DN$3:DN$500)+IF($C9="",0,SUMIF('DADOS BRUTOS'!$A$3:$A$500,$C9,'DADOS BRUTOS'!DN$3:DN$500)))</f>
        <v/>
      </c>
      <c r="GO9" s="127">
        <f>IF(OR(GO$4="",$B9=""),0,SUMIF('DADOS BRUTOS'!$A$3:$A$500,$B9,'DADOS BRUTOS'!DO$3:DO$500)+IF($C9="",0,SUMIF('DADOS BRUTOS'!$A$3:$A$500,$C9,'DADOS BRUTOS'!DO$3:DO$500)))</f>
        <v/>
      </c>
      <c r="GP9" s="127">
        <f>IF(OR(GP$4="",$B9=""),0,SUMIF('DADOS BRUTOS'!$A$3:$A$500,$B9,'DADOS BRUTOS'!DP$3:DP$500)+IF($C9="",0,SUMIF('DADOS BRUTOS'!$A$3:$A$500,$C9,'DADOS BRUTOS'!DP$3:DP$500)))</f>
        <v/>
      </c>
      <c r="GQ9" s="127">
        <f>IF(OR(GQ$4="",$B9=""),0,SUMIF('DADOS BRUTOS'!$A$3:$A$500,$B9,'DADOS BRUTOS'!DQ$3:DQ$500)+IF($C9="",0,SUMIF('DADOS BRUTOS'!$A$3:$A$500,$C9,'DADOS BRUTOS'!DQ$3:DQ$500)))</f>
        <v/>
      </c>
      <c r="GR9" s="127">
        <f>IF(OR(GR$4="",$B9=""),0,SUMIF('DADOS BRUTOS'!$A$3:$A$500,$B9,'DADOS BRUTOS'!DR$3:DR$500)+IF($C9="",0,SUMIF('DADOS BRUTOS'!$A$3:$A$500,$C9,'DADOS BRUTOS'!DR$3:DR$500)))</f>
        <v/>
      </c>
      <c r="GS9" s="127">
        <f>IF(OR(GS$4="",$B9=""),0,SUMIF('DADOS BRUTOS'!$A$3:$A$500,$B9,'DADOS BRUTOS'!DS$3:DS$500)+IF($C9="",0,SUMIF('DADOS BRUTOS'!$A$3:$A$500,$C9,'DADOS BRUTOS'!DS$3:DS$500)))</f>
        <v/>
      </c>
      <c r="GT9" s="127">
        <f>IF(OR(GT$4="",$B9=""),0,SUMIF('DADOS BRUTOS'!$A$3:$A$500,$B9,'DADOS BRUTOS'!DT$3:DT$500)+IF($C9="",0,SUMIF('DADOS BRUTOS'!$A$3:$A$500,$C9,'DADOS BRUTOS'!DT$3:DT$500)))</f>
        <v/>
      </c>
      <c r="GU9" s="127">
        <f>IF(OR(GU$4="",$B9=""),0,SUMIF('DADOS BRUTOS'!$A$3:$A$500,$B9,'DADOS BRUTOS'!DU$3:DU$500)+IF($C9="",0,SUMIF('DADOS BRUTOS'!$A$3:$A$500,$C9,'DADOS BRUTOS'!DU$3:DU$500)))</f>
        <v/>
      </c>
      <c r="GV9" s="127">
        <f>IF(OR(GV$4="",$B9=""),0,SUMIF('DADOS BRUTOS'!$A$3:$A$500,$B9,'DADOS BRUTOS'!DV$3:DV$500)+IF($C9="",0,SUMIF('DADOS BRUTOS'!$A$3:$A$500,$C9,'DADOS BRUTOS'!DV$3:DV$500)))</f>
        <v/>
      </c>
      <c r="GW9" s="127">
        <f>IF(OR(GW$4="",$B9=""),0,SUMIF('DADOS BRUTOS'!$A$3:$A$500,$B9,'DADOS BRUTOS'!DW$3:DW$500)+IF($C9="",0,SUMIF('DADOS BRUTOS'!$A$3:$A$500,$C9,'DADOS BRUTOS'!DW$3:DW$500)))</f>
        <v/>
      </c>
      <c r="GX9" s="127">
        <f>IF(OR(GX$4="",$B9=""),0,SUMIF('DADOS BRUTOS'!$A$3:$A$500,$B9,'DADOS BRUTOS'!DX$3:DX$500)+IF($C9="",0,SUMIF('DADOS BRUTOS'!$A$3:$A$500,$C9,'DADOS BRUTOS'!DX$3:DX$500)))</f>
        <v/>
      </c>
      <c r="GY9" s="127">
        <f>IF(OR(GY$4="",$B9=""),0,SUMIF('DADOS BRUTOS'!$A$3:$A$500,$B9,'DADOS BRUTOS'!DY$3:DY$500)+IF($C9="",0,SUMIF('DADOS BRUTOS'!$A$3:$A$500,$C9,'DADOS BRUTOS'!DY$3:DY$500)))</f>
        <v/>
      </c>
      <c r="GZ9" s="127">
        <f>IF(OR(GZ$4="",$B9=""),0,SUMIF('DADOS BRUTOS'!$A$3:$A$500,$B9,'DADOS BRUTOS'!DZ$3:DZ$500)+IF($C9="",0,SUMIF('DADOS BRUTOS'!$A$3:$A$500,$C9,'DADOS BRUTOS'!DZ$3:DZ$500)))</f>
        <v/>
      </c>
      <c r="HA9" s="127">
        <f>IF(OR(HA$4="",$B9=""),0,SUMIF('DADOS BRUTOS'!$A$3:$A$500,$B9,'DADOS BRUTOS'!EA$3:EA$500)+IF($C9="",0,SUMIF('DADOS BRUTOS'!$A$3:$A$500,$C9,'DADOS BRUTOS'!EA$3:EA$500)))</f>
        <v/>
      </c>
      <c r="HB9" s="127">
        <f>IF(OR(HB$4="",$B9=""),0,SUMIF('DADOS BRUTOS'!$A$3:$A$500,$B9,'DADOS BRUTOS'!EB$3:EB$500)+IF($C9="",0,SUMIF('DADOS BRUTOS'!$A$3:$A$500,$C9,'DADOS BRUTOS'!EB$3:EB$500)))</f>
        <v/>
      </c>
      <c r="HC9" s="127">
        <f>IF(OR(HC$4="",$B9=""),0,SUMIF('DADOS BRUTOS'!$A$3:$A$500,$B9,'DADOS BRUTOS'!EC$3:EC$500)+IF($C9="",0,SUMIF('DADOS BRUTOS'!$A$3:$A$500,$C9,'DADOS BRUTOS'!EC$3:EC$500)))</f>
        <v/>
      </c>
      <c r="HD9" s="127">
        <f>IF(OR(HD$4="",$B9=""),0,SUMIF('DADOS BRUTOS'!$A$3:$A$500,$B9,'DADOS BRUTOS'!ED$3:ED$500)+IF($C9="",0,SUMIF('DADOS BRUTOS'!$A$3:$A$500,$C9,'DADOS BRUTOS'!ED$3:ED$500)))</f>
        <v/>
      </c>
      <c r="HE9" s="127">
        <f>IF(OR(HE$4="",$B9=""),0,SUMIF('DADOS BRUTOS'!$A$3:$A$500,$B9,'DADOS BRUTOS'!EE$3:EE$500)+IF($C9="",0,SUMIF('DADOS BRUTOS'!$A$3:$A$500,$C9,'DADOS BRUTOS'!EE$3:EE$500)))</f>
        <v/>
      </c>
      <c r="HF9" s="127">
        <f>IF(OR(HF$4="",$B9=""),0,SUMIF('DADOS BRUTOS'!$A$3:$A$500,$B9,'DADOS BRUTOS'!EF$3:EF$500)+IF($C9="",0,SUMIF('DADOS BRUTOS'!$A$3:$A$500,$C9,'DADOS BRUTOS'!EF$3:EF$500)))</f>
        <v/>
      </c>
      <c r="HG9" s="127">
        <f>IF(OR(HG$4="",$B9=""),0,SUMIF('DADOS BRUTOS'!$A$3:$A$500,$B9,'DADOS BRUTOS'!EG$3:EG$500)+IF($C9="",0,SUMIF('DADOS BRUTOS'!$A$3:$A$500,$C9,'DADOS BRUTOS'!EG$3:EG$500)))</f>
        <v/>
      </c>
      <c r="HH9" s="127">
        <f>IF(OR(HH$4="",$B9=""),0,SUMIF('DADOS BRUTOS'!$A$3:$A$500,$B9,'DADOS BRUTOS'!EH$3:EH$500)+IF($C9="",0,SUMIF('DADOS BRUTOS'!$A$3:$A$500,$C9,'DADOS BRUTOS'!EH$3:EH$500)))</f>
        <v/>
      </c>
      <c r="HI9" s="127">
        <f>IF(OR(HI$4="",$B9=""),0,SUMIF('DADOS BRUTOS'!$A$3:$A$500,$B9,'DADOS BRUTOS'!EI$3:EI$500)+IF($C9="",0,SUMIF('DADOS BRUTOS'!$A$3:$A$500,$C9,'DADOS BRUTOS'!EI$3:EI$500)))</f>
        <v/>
      </c>
      <c r="HJ9" s="127">
        <f>IF(OR(HJ$4="",$B9=""),0,SUMIF('DADOS BRUTOS'!$A$3:$A$500,$B9,'DADOS BRUTOS'!EJ$3:EJ$500)+IF($C9="",0,SUMIF('DADOS BRUTOS'!$A$3:$A$500,$C9,'DADOS BRUTOS'!EJ$3:EJ$500)))</f>
        <v/>
      </c>
      <c r="HK9" s="127">
        <f>IF(OR(HK$4="",$B9=""),0,SUMIF('DADOS BRUTOS'!$A$3:$A$500,$B9,'DADOS BRUTOS'!EK$3:EK$500)+IF($C9="",0,SUMIF('DADOS BRUTOS'!$A$3:$A$500,$C9,'DADOS BRUTOS'!EK$3:EK$500)))</f>
        <v/>
      </c>
      <c r="HL9" s="127">
        <f>IF(OR(HL$4="",$B9=""),0,SUMIF('DADOS BRUTOS'!$A$3:$A$500,$B9,'DADOS BRUTOS'!EL$3:EL$500)+IF($C9="",0,SUMIF('DADOS BRUTOS'!$A$3:$A$500,$C9,'DADOS BRUTOS'!EL$3:EL$500)))</f>
        <v/>
      </c>
      <c r="HM9" s="127">
        <f>IF(OR(HM$4="",$B9=""),0,SUMIF('DADOS BRUTOS'!$A$3:$A$500,$B9,'DADOS BRUTOS'!EM$3:EM$500)+IF($C9="",0,SUMIF('DADOS BRUTOS'!$A$3:$A$500,$C9,'DADOS BRUTOS'!EM$3:EM$500)))</f>
        <v/>
      </c>
      <c r="HN9" s="127">
        <f>IF(OR(HN$4="",$B9=""),0,SUMIF('DADOS BRUTOS'!$A$3:$A$500,$B9,'DADOS BRUTOS'!EN$3:EN$500)+IF($C9="",0,SUMIF('DADOS BRUTOS'!$A$3:$A$500,$C9,'DADOS BRUTOS'!EN$3:EN$500)))</f>
        <v/>
      </c>
      <c r="HO9" s="127">
        <f>IF(OR(HO$4="",$B9=""),0,SUMIF('DADOS BRUTOS'!$A$3:$A$500,$B9,'DADOS BRUTOS'!EO$3:EO$500)+IF($C9="",0,SUMIF('DADOS BRUTOS'!$A$3:$A$500,$C9,'DADOS BRUTOS'!EO$3:EO$500)))</f>
        <v/>
      </c>
      <c r="HP9" s="127">
        <f>IF(OR(HP$4="",$B9=""),0,SUMIF('DADOS BRUTOS'!$A$3:$A$500,$B9,'DADOS BRUTOS'!EP$3:EP$500)+IF($C9="",0,SUMIF('DADOS BRUTOS'!$A$3:$A$500,$C9,'DADOS BRUTOS'!EP$3:EP$500)))</f>
        <v/>
      </c>
      <c r="HQ9" s="127">
        <f>IF(OR(HQ$4="",$B9=""),0,SUMIF('DADOS BRUTOS'!$A$3:$A$500,$B9,'DADOS BRUTOS'!EQ$3:EQ$500)+IF($C9="",0,SUMIF('DADOS BRUTOS'!$A$3:$A$500,$C9,'DADOS BRUTOS'!EQ$3:EQ$500)))</f>
        <v/>
      </c>
      <c r="HR9" s="127">
        <f>IF(OR(HR$4="",$B9=""),0,SUMIF('DADOS BRUTOS'!$A$3:$A$500,$B9,'DADOS BRUTOS'!ER$3:ER$500)+IF($C9="",0,SUMIF('DADOS BRUTOS'!$A$3:$A$500,$C9,'DADOS BRUTOS'!ER$3:ER$500)))</f>
        <v/>
      </c>
      <c r="HS9" s="127">
        <f>IF(OR(HS$4="",$B9=""),0,SUMIF('DADOS BRUTOS'!$A$3:$A$500,$B9,'DADOS BRUTOS'!ES$3:ES$500)+IF($C9="",0,SUMIF('DADOS BRUTOS'!$A$3:$A$500,$C9,'DADOS BRUTOS'!ES$3:ES$500)))</f>
        <v/>
      </c>
      <c r="HT9" s="127">
        <f>IF(OR(HT$4="",$B9=""),0,SUMIF('DADOS BRUTOS'!$A$3:$A$500,$B9,'DADOS BRUTOS'!ET$3:ET$500)+IF($C9="",0,SUMIF('DADOS BRUTOS'!$A$3:$A$500,$C9,'DADOS BRUTOS'!ET$3:ET$500)))</f>
        <v/>
      </c>
      <c r="HU9" s="127">
        <f>IF(OR(HU$4="",$B9=""),0,SUMIF('DADOS BRUTOS'!$A$3:$A$500,$B9,'DADOS BRUTOS'!EU$3:EU$500)+IF($C9="",0,SUMIF('DADOS BRUTOS'!$A$3:$A$500,$C9,'DADOS BRUTOS'!EU$3:EU$500)))</f>
        <v/>
      </c>
      <c r="HV9" s="127">
        <f>IF(OR(HV$4="",$B9=""),0,SUMIF('DADOS BRUTOS'!$A$3:$A$500,$B9,'DADOS BRUTOS'!EV$3:EV$500)+IF($C9="",0,SUMIF('DADOS BRUTOS'!$A$3:$A$500,$C9,'DADOS BRUTOS'!EV$3:EV$500)))</f>
        <v/>
      </c>
      <c r="HW9" s="127">
        <f>IF(OR(HW$4="",$B9=""),0,SUMIF('DADOS BRUTOS'!$A$3:$A$500,$B9,'DADOS BRUTOS'!EW$3:EW$500)+IF($C9="",0,SUMIF('DADOS BRUTOS'!$A$3:$A$500,$C9,'DADOS BRUTOS'!EW$3:EW$500)))</f>
        <v/>
      </c>
      <c r="HX9" s="127">
        <f>IF(OR(HX$4="",$B9=""),0,SUMIF('DADOS BRUTOS'!$A$3:$A$500,$B9,'DADOS BRUTOS'!EX$3:EX$500)+IF($C9="",0,SUMIF('DADOS BRUTOS'!$A$3:$A$500,$C9,'DADOS BRUTOS'!EX$3:EX$500)))</f>
        <v/>
      </c>
      <c r="HY9" s="127">
        <f>IF(OR(HY$4="",$B9=""),0,SUMIF('DADOS BRUTOS'!$A$3:$A$500,$B9,'DADOS BRUTOS'!EY$3:EY$500)+IF($C9="",0,SUMIF('DADOS BRUTOS'!$A$3:$A$500,$C9,'DADOS BRUTOS'!EY$3:EY$500)))</f>
        <v/>
      </c>
      <c r="HZ9" s="127">
        <f>IF(OR(HZ$4="",$B9=""),0,SUMIF('DADOS BRUTOS'!$A$3:$A$500,$B9,'DADOS BRUTOS'!EZ$3:EZ$500)+IF($C9="",0,SUMIF('DADOS BRUTOS'!$A$3:$A$500,$C9,'DADOS BRUTOS'!EZ$3:EZ$500)))</f>
        <v/>
      </c>
      <c r="IA9" s="127">
        <f>IF(OR(IA$4="",$B9=""),0,SUMIF('DADOS BRUTOS'!$A$3:$A$500,$B9,'DADOS BRUTOS'!FA$3:FA$500)+IF($C9="",0,SUMIF('DADOS BRUTOS'!$A$3:$A$500,$C9,'DADOS BRUTOS'!FA$3:FA$500)))</f>
        <v/>
      </c>
      <c r="IB9" s="127">
        <f>IF(OR(IB$4="",$B9=""),0,SUMIF('DADOS BRUTOS'!$A$3:$A$500,$B9,'DADOS BRUTOS'!FB$3:FB$500)+IF($C9="",0,SUMIF('DADOS BRUTOS'!$A$3:$A$500,$C9,'DADOS BRUTOS'!FB$3:FB$500)))</f>
        <v/>
      </c>
      <c r="IC9" s="127">
        <f>IF(OR(IC$4="",$B9=""),0,SUMIF('DADOS BRUTOS'!$A$3:$A$500,$B9,'DADOS BRUTOS'!FC$3:FC$500)+IF($C9="",0,SUMIF('DADOS BRUTOS'!$A$3:$A$500,$C9,'DADOS BRUTOS'!FC$3:FC$500)))</f>
        <v/>
      </c>
      <c r="ID9" s="127">
        <f>IF(OR(ID$4="",$B9=""),0,SUMIF('DADOS BRUTOS'!$A$3:$A$500,$B9,'DADOS BRUTOS'!FD$3:FD$500)+IF($C9="",0,SUMIF('DADOS BRUTOS'!$A$3:$A$500,$C9,'DADOS BRUTOS'!FD$3:FD$500)))</f>
        <v/>
      </c>
      <c r="IE9" s="127">
        <f>IF(OR(IE$4="",$B9=""),0,SUMIF('DADOS BRUTOS'!$A$3:$A$500,$B9,'DADOS BRUTOS'!FE$3:FE$500)+IF($C9="",0,SUMIF('DADOS BRUTOS'!$A$3:$A$500,$C9,'DADOS BRUTOS'!FE$3:FE$500)))</f>
        <v/>
      </c>
      <c r="IF9" s="127">
        <f>IF(OR(IF$4="",$B9=""),0,SUMIF('DADOS BRUTOS'!$A$3:$A$500,$B9,'DADOS BRUTOS'!FF$3:FF$500)+IF($C9="",0,SUMIF('DADOS BRUTOS'!$A$3:$A$500,$C9,'DADOS BRUTOS'!FF$3:FF$500)))</f>
        <v/>
      </c>
      <c r="IG9" s="127">
        <f>IF(OR(IG$4="",$B9=""),0,SUMIF('DADOS BRUTOS'!$A$3:$A$500,$B9,'DADOS BRUTOS'!FG$3:FG$500)+IF($C9="",0,SUMIF('DADOS BRUTOS'!$A$3:$A$500,$C9,'DADOS BRUTOS'!FG$3:FG$500)))</f>
        <v/>
      </c>
      <c r="IH9" s="127">
        <f>IF(OR(IH$4="",$B9=""),0,SUMIF('DADOS BRUTOS'!$A$3:$A$500,$B9,'DADOS BRUTOS'!FH$3:FH$500)+IF($C9="",0,SUMIF('DADOS BRUTOS'!$A$3:$A$500,$C9,'DADOS BRUTOS'!FH$3:FH$500)))</f>
        <v/>
      </c>
      <c r="II9" s="127">
        <f>IF(OR(II$4="",$B9=""),0,SUMIF('DADOS BRUTOS'!$A$3:$A$500,$B9,'DADOS BRUTOS'!FI$3:FI$500)+IF($C9="",0,SUMIF('DADOS BRUTOS'!$A$3:$A$500,$C9,'DADOS BRUTOS'!FI$3:FI$500)))</f>
        <v/>
      </c>
      <c r="IJ9" s="127">
        <f>IF(OR(IJ$4="",$B9=""),0,SUMIF('DADOS BRUTOS'!$A$3:$A$500,$B9,'DADOS BRUTOS'!FJ$3:FJ$500)+IF($C9="",0,SUMIF('DADOS BRUTOS'!$A$3:$A$500,$C9,'DADOS BRUTOS'!FJ$3:FJ$500)))</f>
        <v/>
      </c>
      <c r="IK9" s="127">
        <f>IF(OR(IK$4="",$B9=""),0,SUMIF('DADOS BRUTOS'!$A$3:$A$500,$B9,'DADOS BRUTOS'!FK$3:FK$500)+IF($C9="",0,SUMIF('DADOS BRUTOS'!$A$3:$A$500,$C9,'DADOS BRUTOS'!FK$3:FK$500)))</f>
        <v/>
      </c>
      <c r="IL9" s="127">
        <f>IF(OR(IL$4="",$B9=""),0,SUMIF('DADOS BRUTOS'!$A$3:$A$500,$B9,'DADOS BRUTOS'!FL$3:FL$500)+IF($C9="",0,SUMIF('DADOS BRUTOS'!$A$3:$A$500,$C9,'DADOS BRUTOS'!FL$3:FL$500)))</f>
        <v/>
      </c>
      <c r="IM9" s="127">
        <f>IF(OR(IM$4="",$B9=""),0,SUMIF('DADOS BRUTOS'!$A$3:$A$500,$B9,'DADOS BRUTOS'!FM$3:FM$500)+IF($C9="",0,SUMIF('DADOS BRUTOS'!$A$3:$A$500,$C9,'DADOS BRUTOS'!FM$3:FM$500)))</f>
        <v/>
      </c>
      <c r="IN9" s="127">
        <f>IF(OR(IN$4="",$B9=""),0,SUMIF('DADOS BRUTOS'!$A$3:$A$500,$B9,'DADOS BRUTOS'!FN$3:FN$500)+IF($C9="",0,SUMIF('DADOS BRUTOS'!$A$3:$A$500,$C9,'DADOS BRUTOS'!FN$3:FN$500)))</f>
        <v/>
      </c>
      <c r="IO9" s="127">
        <f>IF(OR(IO$4="",$B9=""),0,SUMIF('DADOS BRUTOS'!$A$3:$A$500,$B9,'DADOS BRUTOS'!FO$3:FO$500)+IF($C9="",0,SUMIF('DADOS BRUTOS'!$A$3:$A$500,$C9,'DADOS BRUTOS'!FO$3:FO$500)))</f>
        <v/>
      </c>
      <c r="IP9" s="127">
        <f>IF(OR(IP$4="",$B9=""),0,SUMIF('DADOS BRUTOS'!$A$3:$A$500,$B9,'DADOS BRUTOS'!FP$3:FP$500)+IF($C9="",0,SUMIF('DADOS BRUTOS'!$A$3:$A$500,$C9,'DADOS BRUTOS'!FP$3:FP$500)))</f>
        <v/>
      </c>
      <c r="IQ9" s="127">
        <f>IF(OR(IQ$4="",$B9=""),0,SUMIF('DADOS BRUTOS'!$A$3:$A$500,$B9,'DADOS BRUTOS'!FQ$3:FQ$500)+IF($C9="",0,SUMIF('DADOS BRUTOS'!$A$3:$A$500,$C9,'DADOS BRUTOS'!FQ$3:FQ$500)))</f>
        <v/>
      </c>
      <c r="IR9" s="127">
        <f>IF(OR(IR$4="",$B9=""),0,SUMIF('DADOS BRUTOS'!$A$3:$A$500,$B9,'DADOS BRUTOS'!FR$3:FR$500)+IF($C9="",0,SUMIF('DADOS BRUTOS'!$A$3:$A$500,$C9,'DADOS BRUTOS'!FR$3:FR$500)))</f>
        <v/>
      </c>
      <c r="IS9" s="127">
        <f>IF(OR(IS$4="",$B9=""),0,SUMIF('DADOS BRUTOS'!$A$3:$A$500,$B9,'DADOS BRUTOS'!FS$3:FS$500)+IF($C9="",0,SUMIF('DADOS BRUTOS'!$A$3:$A$500,$C9,'DADOS BRUTOS'!FS$3:FS$500)))</f>
        <v/>
      </c>
      <c r="IT9" s="127">
        <f>IF(OR(IT$4="",$B9=""),0,SUMIF('DADOS BRUTOS'!$A$3:$A$500,$B9,'DADOS BRUTOS'!FT$3:FT$500)+IF($C9="",0,SUMIF('DADOS BRUTOS'!$A$3:$A$500,$C9,'DADOS BRUTOS'!FT$3:FT$500)))</f>
        <v/>
      </c>
      <c r="IU9" s="127">
        <f>IF(OR(IU$4="",$B9=""),0,SUMIF('DADOS BRUTOS'!$A$3:$A$500,$B9,'DADOS BRUTOS'!FU$3:FU$500)+IF($C9="",0,SUMIF('DADOS BRUTOS'!$A$3:$A$500,$C9,'DADOS BRUTOS'!FU$3:FU$500)))</f>
        <v/>
      </c>
      <c r="IV9" s="127">
        <f>IF(OR(IV$4="",$B9=""),0,SUMIF('DADOS BRUTOS'!$A$3:$A$500,$B9,'DADOS BRUTOS'!FV$3:FV$500)+IF($C9="",0,SUMIF('DADOS BRUTOS'!$A$3:$A$500,$C9,'DADOS BRUTOS'!FV$3:FV$500)))</f>
        <v/>
      </c>
      <c r="IW9" s="127">
        <f>IF(OR(IW$4="",$B9=""),0,SUMIF('DADOS BRUTOS'!$A$3:$A$500,$B9,'DADOS BRUTOS'!FW$3:FW$500)+IF($C9="",0,SUMIF('DADOS BRUTOS'!$A$3:$A$500,$C9,'DADOS BRUTOS'!FW$3:FW$500)))</f>
        <v/>
      </c>
      <c r="IX9" s="127">
        <f>IF(OR(IX$4="",$B9=""),0,SUMIF('DADOS BRUTOS'!$A$3:$A$500,$B9,'DADOS BRUTOS'!FX$3:FX$500)+IF($C9="",0,SUMIF('DADOS BRUTOS'!$A$3:$A$500,$C9,'DADOS BRUTOS'!FX$3:FX$500)))</f>
        <v/>
      </c>
      <c r="IY9" s="127">
        <f>IF(OR(IY$4="",$B9=""),0,SUMIF('DADOS BRUTOS'!$A$3:$A$500,$B9,'DADOS BRUTOS'!FY$3:FY$500)+IF($C9="",0,SUMIF('DADOS BRUTOS'!$A$3:$A$500,$C9,'DADOS BRUTOS'!FY$3:FY$500)))</f>
        <v/>
      </c>
      <c r="IZ9" s="127">
        <f>IF(OR(IZ$4="",$B9=""),0,SUMIF('DADOS BRUTOS'!$A$3:$A$500,$B9,'DADOS BRUTOS'!FZ$3:FZ$500)+IF($C9="",0,SUMIF('DADOS BRUTOS'!$A$3:$A$500,$C9,'DADOS BRUTOS'!FZ$3:FZ$500)))</f>
        <v/>
      </c>
      <c r="JA9" s="127">
        <f>IF(OR(JA$4="",$B9=""),0,SUMIF('DADOS BRUTOS'!$A$3:$A$500,$B9,'DADOS BRUTOS'!GA$3:GA$500)+IF($C9="",0,SUMIF('DADOS BRUTOS'!$A$3:$A$500,$C9,'DADOS BRUTOS'!GA$3:GA$500)))</f>
        <v/>
      </c>
      <c r="JB9" s="127">
        <f>IF(OR(JB$4="",$B9=""),0,SUMIF('DADOS BRUTOS'!$A$3:$A$500,$B9,'DADOS BRUTOS'!GB$3:GB$500)+IF($C9="",0,SUMIF('DADOS BRUTOS'!$A$3:$A$500,$C9,'DADOS BRUTOS'!GB$3:GB$500)))</f>
        <v/>
      </c>
      <c r="JC9" s="127">
        <f>IF(OR(JC$4="",$B9=""),0,SUMIF('DADOS BRUTOS'!$A$3:$A$500,$B9,'DADOS BRUTOS'!GC$3:GC$500)+IF($C9="",0,SUMIF('DADOS BRUTOS'!$A$3:$A$500,$C9,'DADOS BRUTOS'!GC$3:GC$500)))</f>
        <v/>
      </c>
      <c r="JD9" s="127">
        <f>IF(OR(JD$4="",$B9=""),0,SUMIF('DADOS BRUTOS'!$A$3:$A$500,$B9,'DADOS BRUTOS'!GD$3:GD$500)+IF($C9="",0,SUMIF('DADOS BRUTOS'!$A$3:$A$500,$C9,'DADOS BRUTOS'!GD$3:GD$500)))</f>
        <v/>
      </c>
      <c r="JE9" s="127">
        <f>IF(OR(JE$4="",$B9=""),0,SUMIF('DADOS BRUTOS'!$A$3:$A$500,$B9,'DADOS BRUTOS'!GE$3:GE$500)+IF($C9="",0,SUMIF('DADOS BRUTOS'!$A$3:$A$500,$C9,'DADOS BRUTOS'!GE$3:GE$500)))</f>
        <v/>
      </c>
      <c r="JF9" s="127">
        <f>IF(OR(JF$4="",$B9=""),0,SUMIF('DADOS BRUTOS'!$A$3:$A$500,$B9,'DADOS BRUTOS'!GF$3:GF$500)+IF($C9="",0,SUMIF('DADOS BRUTOS'!$A$3:$A$500,$C9,'DADOS BRUTOS'!GF$3:GF$500)))</f>
        <v/>
      </c>
      <c r="JG9" s="127">
        <f>IF(OR(JG$4="",$B9=""),0,SUMIF('DADOS BRUTOS'!$A$3:$A$500,$B9,'DADOS BRUTOS'!GG$3:GG$500)+IF($C9="",0,SUMIF('DADOS BRUTOS'!$A$3:$A$500,$C9,'DADOS BRUTOS'!GG$3:GG$500)))</f>
        <v/>
      </c>
      <c r="JH9" s="127">
        <f>IF(OR(JH$4="",$B9=""),0,SUMIF('DADOS BRUTOS'!$A$3:$A$500,$B9,'DADOS BRUTOS'!GH$3:GH$500)+IF($C9="",0,SUMIF('DADOS BRUTOS'!$A$3:$A$500,$C9,'DADOS BRUTOS'!GH$3:GH$500)))</f>
        <v/>
      </c>
      <c r="JI9" s="127">
        <f>IF(OR(JI$4="",$B9=""),0,SUMIF('DADOS BRUTOS'!$A$3:$A$500,$B9,'DADOS BRUTOS'!GI$3:GI$500)+IF($C9="",0,SUMIF('DADOS BRUTOS'!$A$3:$A$500,$C9,'DADOS BRUTOS'!GI$3:GI$500)))</f>
        <v/>
      </c>
      <c r="JJ9" s="127">
        <f>IF(OR(JJ$4="",$B9=""),0,SUMIF('DADOS BRUTOS'!$A$3:$A$500,$B9,'DADOS BRUTOS'!GJ$3:GJ$500)+IF($C9="",0,SUMIF('DADOS BRUTOS'!$A$3:$A$500,$C9,'DADOS BRUTOS'!GJ$3:GJ$500)))</f>
        <v/>
      </c>
      <c r="JK9" s="127">
        <f>IF(OR(JK$4="",$B9=""),0,SUMIF('DADOS BRUTOS'!$A$3:$A$500,$B9,'DADOS BRUTOS'!GK$3:GK$500)+IF($C9="",0,SUMIF('DADOS BRUTOS'!$A$3:$A$500,$C9,'DADOS BRUTOS'!GK$3:GK$500)))</f>
        <v/>
      </c>
      <c r="JL9" s="127">
        <f>IF(OR(JL$4="",$B9=""),0,SUMIF('DADOS BRUTOS'!$A$3:$A$500,$B9,'DADOS BRUTOS'!GL$3:GL$500)+IF($C9="",0,SUMIF('DADOS BRUTOS'!$A$3:$A$500,$C9,'DADOS BRUTOS'!GL$3:GL$500)))</f>
        <v/>
      </c>
      <c r="JM9" s="127">
        <f>IF(OR(JM$4="",$B9=""),0,SUMIF('DADOS BRUTOS'!$A$3:$A$500,$B9,'DADOS BRUTOS'!GM$3:GM$500)+IF($C9="",0,SUMIF('DADOS BRUTOS'!$A$3:$A$500,$C9,'DADOS BRUTOS'!GM$3:GM$500)))</f>
        <v/>
      </c>
      <c r="JN9" s="127">
        <f>IF(OR(JN$4="",$B9=""),0,SUMIF('DADOS BRUTOS'!$A$3:$A$500,$B9,'DADOS BRUTOS'!GN$3:GN$500)+IF($C9="",0,SUMIF('DADOS BRUTOS'!$A$3:$A$500,$C9,'DADOS BRUTOS'!GN$3:GN$500)))</f>
        <v/>
      </c>
      <c r="JO9" s="127">
        <f>IF(OR(JO$4="",$B9=""),0,SUMIF('DADOS BRUTOS'!$A$3:$A$500,$B9,'DADOS BRUTOS'!GO$3:GO$500)+IF($C9="",0,SUMIF('DADOS BRUTOS'!$A$3:$A$500,$C9,'DADOS BRUTOS'!GO$3:GO$500)))</f>
        <v/>
      </c>
      <c r="JP9" s="127">
        <f>IF(OR(JP$4="",$B9=""),0,SUMIF('DADOS BRUTOS'!$A$3:$A$500,$B9,'DADOS BRUTOS'!GP$3:GP$500)+IF($C9="",0,SUMIF('DADOS BRUTOS'!$A$3:$A$500,$C9,'DADOS BRUTOS'!GP$3:GP$500)))</f>
        <v/>
      </c>
      <c r="JQ9" s="127">
        <f>IF(OR(JQ$4="",$B9=""),0,SUMIF('DADOS BRUTOS'!$A$3:$A$500,$B9,'DADOS BRUTOS'!GQ$3:GQ$500)+IF($C9="",0,SUMIF('DADOS BRUTOS'!$A$3:$A$500,$C9,'DADOS BRUTOS'!GQ$3:GQ$500)))</f>
        <v/>
      </c>
      <c r="JR9" s="127">
        <f>IF(OR(JR$4="",$B9=""),0,SUMIF('DADOS BRUTOS'!$A$3:$A$500,$B9,'DADOS BRUTOS'!GR$3:GR$500)+IF($C9="",0,SUMIF('DADOS BRUTOS'!$A$3:$A$500,$C9,'DADOS BRUTOS'!GR$3:GR$500)))</f>
        <v/>
      </c>
      <c r="JS9" s="127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7">
        <f>IF(OR(CB$4="",$B10=""),0,SUMIF('DADOS BRUTOS'!$A$3:$A$500,$B10,'DADOS BRUTOS'!B$3:B$500)+IF($C10="",0,SUMIF('DADOS BRUTOS'!$A$3:$A$500,$C10,'DADOS BRUTOS'!B$3:B$500)))</f>
        <v/>
      </c>
      <c r="CC10" s="127">
        <f>IF(OR(CC$4="",$B10=""),0,SUMIF('DADOS BRUTOS'!$A$3:$A$500,$B10,'DADOS BRUTOS'!C$3:C$500)+IF($C10="",0,SUMIF('DADOS BRUTOS'!$A$3:$A$500,$C10,'DADOS BRUTOS'!C$3:C$500)))</f>
        <v/>
      </c>
      <c r="CD10" s="127">
        <f>IF(OR(CD$4="",$B10=""),0,SUMIF('DADOS BRUTOS'!$A$3:$A$500,$B10,'DADOS BRUTOS'!D$3:D$500)+IF($C10="",0,SUMIF('DADOS BRUTOS'!$A$3:$A$500,$C10,'DADOS BRUTOS'!D$3:D$500)))</f>
        <v/>
      </c>
      <c r="CE10" s="127">
        <f>IF(OR(CE$4="",$B10=""),0,SUMIF('DADOS BRUTOS'!$A$3:$A$500,$B10,'DADOS BRUTOS'!E$3:E$500)+IF($C10="",0,SUMIF('DADOS BRUTOS'!$A$3:$A$500,$C10,'DADOS BRUTOS'!E$3:E$500)))</f>
        <v/>
      </c>
      <c r="CF10" s="127">
        <f>IF(OR(CF$4="",$B10=""),0,SUMIF('DADOS BRUTOS'!$A$3:$A$500,$B10,'DADOS BRUTOS'!F$3:F$500)+IF($C10="",0,SUMIF('DADOS BRUTOS'!$A$3:$A$500,$C10,'DADOS BRUTOS'!F$3:F$500)))</f>
        <v/>
      </c>
      <c r="CG10" s="127">
        <f>IF(OR(CG$4="",$B10=""),0,SUMIF('DADOS BRUTOS'!$A$3:$A$500,$B10,'DADOS BRUTOS'!G$3:G$500)+IF($C10="",0,SUMIF('DADOS BRUTOS'!$A$3:$A$500,$C10,'DADOS BRUTOS'!G$3:G$500)))</f>
        <v/>
      </c>
      <c r="CH10" s="127">
        <f>IF(OR(CH$4="",$B10=""),0,SUMIF('DADOS BRUTOS'!$A$3:$A$500,$B10,'DADOS BRUTOS'!H$3:H$500)+IF($C10="",0,SUMIF('DADOS BRUTOS'!$A$3:$A$500,$C10,'DADOS BRUTOS'!H$3:H$500)))</f>
        <v/>
      </c>
      <c r="CI10" s="127">
        <f>IF(OR(CI$4="",$B10=""),0,SUMIF('DADOS BRUTOS'!$A$3:$A$500,$B10,'DADOS BRUTOS'!I$3:I$500)+IF($C10="",0,SUMIF('DADOS BRUTOS'!$A$3:$A$500,$C10,'DADOS BRUTOS'!I$3:I$500)))</f>
        <v/>
      </c>
      <c r="CJ10" s="127">
        <f>IF(OR(CJ$4="",$B10=""),0,SUMIF('DADOS BRUTOS'!$A$3:$A$500,$B10,'DADOS BRUTOS'!J$3:J$500)+IF($C10="",0,SUMIF('DADOS BRUTOS'!$A$3:$A$500,$C10,'DADOS BRUTOS'!J$3:J$500)))</f>
        <v/>
      </c>
      <c r="CK10" s="127">
        <f>IF(OR(CK$4="",$B10=""),0,SUMIF('DADOS BRUTOS'!$A$3:$A$500,$B10,'DADOS BRUTOS'!K$3:K$500)+IF($C10="",0,SUMIF('DADOS BRUTOS'!$A$3:$A$500,$C10,'DADOS BRUTOS'!K$3:K$500)))</f>
        <v/>
      </c>
      <c r="CL10" s="127">
        <f>IF(OR(CL$4="",$B10=""),0,SUMIF('DADOS BRUTOS'!$A$3:$A$500,$B10,'DADOS BRUTOS'!L$3:L$500)+IF($C10="",0,SUMIF('DADOS BRUTOS'!$A$3:$A$500,$C10,'DADOS BRUTOS'!L$3:L$500)))</f>
        <v/>
      </c>
      <c r="CM10" s="127">
        <f>IF(OR(CM$4="",$B10=""),0,SUMIF('DADOS BRUTOS'!$A$3:$A$500,$B10,'DADOS BRUTOS'!M$3:M$500)+IF($C10="",0,SUMIF('DADOS BRUTOS'!$A$3:$A$500,$C10,'DADOS BRUTOS'!M$3:M$500)))</f>
        <v/>
      </c>
      <c r="CN10" s="127">
        <f>IF(OR(CN$4="",$B10=""),0,SUMIF('DADOS BRUTOS'!$A$3:$A$500,$B10,'DADOS BRUTOS'!N$3:N$500)+IF($C10="",0,SUMIF('DADOS BRUTOS'!$A$3:$A$500,$C10,'DADOS BRUTOS'!N$3:N$500)))</f>
        <v/>
      </c>
      <c r="CO10" s="127">
        <f>IF(OR(CO$4="",$B10=""),0,SUMIF('DADOS BRUTOS'!$A$3:$A$500,$B10,'DADOS BRUTOS'!O$3:O$500)+IF($C10="",0,SUMIF('DADOS BRUTOS'!$A$3:$A$500,$C10,'DADOS BRUTOS'!O$3:O$500)))</f>
        <v/>
      </c>
      <c r="CP10" s="127">
        <f>IF(OR(CP$4="",$B10=""),0,SUMIF('DADOS BRUTOS'!$A$3:$A$500,$B10,'DADOS BRUTOS'!P$3:P$500)+IF($C10="",0,SUMIF('DADOS BRUTOS'!$A$3:$A$500,$C10,'DADOS BRUTOS'!P$3:P$500)))</f>
        <v/>
      </c>
      <c r="CQ10" s="127">
        <f>IF(OR(CQ$4="",$B10=""),0,SUMIF('DADOS BRUTOS'!$A$3:$A$500,$B10,'DADOS BRUTOS'!Q$3:Q$500)+IF($C10="",0,SUMIF('DADOS BRUTOS'!$A$3:$A$500,$C10,'DADOS BRUTOS'!Q$3:Q$500)))</f>
        <v/>
      </c>
      <c r="CR10" s="127">
        <f>IF(OR(CR$4="",$B10=""),0,SUMIF('DADOS BRUTOS'!$A$3:$A$500,$B10,'DADOS BRUTOS'!R$3:R$500)+IF($C10="",0,SUMIF('DADOS BRUTOS'!$A$3:$A$500,$C10,'DADOS BRUTOS'!R$3:R$500)))</f>
        <v/>
      </c>
      <c r="CS10" s="127">
        <f>IF(OR(CS$4="",$B10=""),0,SUMIF('DADOS BRUTOS'!$A$3:$A$500,$B10,'DADOS BRUTOS'!S$3:S$500)+IF($C10="",0,SUMIF('DADOS BRUTOS'!$A$3:$A$500,$C10,'DADOS BRUTOS'!S$3:S$500)))</f>
        <v/>
      </c>
      <c r="CT10" s="127">
        <f>IF(OR(CT$4="",$B10=""),0,SUMIF('DADOS BRUTOS'!$A$3:$A$500,$B10,'DADOS BRUTOS'!T$3:T$500)+IF($C10="",0,SUMIF('DADOS BRUTOS'!$A$3:$A$500,$C10,'DADOS BRUTOS'!T$3:T$500)))</f>
        <v/>
      </c>
      <c r="CU10" s="127">
        <f>IF(OR(CU$4="",$B10=""),0,SUMIF('DADOS BRUTOS'!$A$3:$A$500,$B10,'DADOS BRUTOS'!U$3:U$500)+IF($C10="",0,SUMIF('DADOS BRUTOS'!$A$3:$A$500,$C10,'DADOS BRUTOS'!U$3:U$500)))</f>
        <v/>
      </c>
      <c r="CV10" s="127">
        <f>IF(OR(CV$4="",$B10=""),0,SUMIF('DADOS BRUTOS'!$A$3:$A$500,$B10,'DADOS BRUTOS'!V$3:V$500)+IF($C10="",0,SUMIF('DADOS BRUTOS'!$A$3:$A$500,$C10,'DADOS BRUTOS'!V$3:V$500)))</f>
        <v/>
      </c>
      <c r="CW10" s="127">
        <f>IF(OR(CW$4="",$B10=""),0,SUMIF('DADOS BRUTOS'!$A$3:$A$500,$B10,'DADOS BRUTOS'!W$3:W$500)+IF($C10="",0,SUMIF('DADOS BRUTOS'!$A$3:$A$500,$C10,'DADOS BRUTOS'!W$3:W$500)))</f>
        <v/>
      </c>
      <c r="CX10" s="127">
        <f>IF(OR(CX$4="",$B10=""),0,SUMIF('DADOS BRUTOS'!$A$3:$A$500,$B10,'DADOS BRUTOS'!X$3:X$500)+IF($C10="",0,SUMIF('DADOS BRUTOS'!$A$3:$A$500,$C10,'DADOS BRUTOS'!X$3:X$500)))</f>
        <v/>
      </c>
      <c r="CY10" s="127">
        <f>IF(OR(CY$4="",$B10=""),0,SUMIF('DADOS BRUTOS'!$A$3:$A$500,$B10,'DADOS BRUTOS'!Y$3:Y$500)+IF($C10="",0,SUMIF('DADOS BRUTOS'!$A$3:$A$500,$C10,'DADOS BRUTOS'!Y$3:Y$500)))</f>
        <v/>
      </c>
      <c r="CZ10" s="127">
        <f>IF(OR(CZ$4="",$B10=""),0,SUMIF('DADOS BRUTOS'!$A$3:$A$500,$B10,'DADOS BRUTOS'!Z$3:Z$500)+IF($C10="",0,SUMIF('DADOS BRUTOS'!$A$3:$A$500,$C10,'DADOS BRUTOS'!Z$3:Z$500)))</f>
        <v/>
      </c>
      <c r="DA10" s="127">
        <f>IF(OR(DA$4="",$B10=""),0,SUMIF('DADOS BRUTOS'!$A$3:$A$500,$B10,'DADOS BRUTOS'!AA$3:AA$500)+IF($C10="",0,SUMIF('DADOS BRUTOS'!$A$3:$A$500,$C10,'DADOS BRUTOS'!AA$3:AA$500)))</f>
        <v/>
      </c>
      <c r="DB10" s="127">
        <f>IF(OR(DB$4="",$B10=""),0,SUMIF('DADOS BRUTOS'!$A$3:$A$500,$B10,'DADOS BRUTOS'!AB$3:AB$500)+IF($C10="",0,SUMIF('DADOS BRUTOS'!$A$3:$A$500,$C10,'DADOS BRUTOS'!AB$3:AB$500)))</f>
        <v/>
      </c>
      <c r="DC10" s="127">
        <f>IF(OR(DC$4="",$B10=""),0,SUMIF('DADOS BRUTOS'!$A$3:$A$500,$B10,'DADOS BRUTOS'!AC$3:AC$500)+IF($C10="",0,SUMIF('DADOS BRUTOS'!$A$3:$A$500,$C10,'DADOS BRUTOS'!AC$3:AC$500)))</f>
        <v/>
      </c>
      <c r="DD10" s="127">
        <f>IF(OR(DD$4="",$B10=""),0,SUMIF('DADOS BRUTOS'!$A$3:$A$500,$B10,'DADOS BRUTOS'!AD$3:AD$500)+IF($C10="",0,SUMIF('DADOS BRUTOS'!$A$3:$A$500,$C10,'DADOS BRUTOS'!AD$3:AD$500)))</f>
        <v/>
      </c>
      <c r="DE10" s="127">
        <f>IF(OR(DE$4="",$B10=""),0,SUMIF('DADOS BRUTOS'!$A$3:$A$500,$B10,'DADOS BRUTOS'!AE$3:AE$500)+IF($C10="",0,SUMIF('DADOS BRUTOS'!$A$3:$A$500,$C10,'DADOS BRUTOS'!AE$3:AE$500)))</f>
        <v/>
      </c>
      <c r="DF10" s="127">
        <f>IF(OR(DF$4="",$B10=""),0,SUMIF('DADOS BRUTOS'!$A$3:$A$500,$B10,'DADOS BRUTOS'!AF$3:AF$500)+IF($C10="",0,SUMIF('DADOS BRUTOS'!$A$3:$A$500,$C10,'DADOS BRUTOS'!AF$3:AF$500)))</f>
        <v/>
      </c>
      <c r="DG10" s="127">
        <f>IF(OR(DG$4="",$B10=""),0,SUMIF('DADOS BRUTOS'!$A$3:$A$500,$B10,'DADOS BRUTOS'!AG$3:AG$500)+IF($C10="",0,SUMIF('DADOS BRUTOS'!$A$3:$A$500,$C10,'DADOS BRUTOS'!AG$3:AG$500)))</f>
        <v/>
      </c>
      <c r="DH10" s="127">
        <f>IF(OR(DH$4="",$B10=""),0,SUMIF('DADOS BRUTOS'!$A$3:$A$500,$B10,'DADOS BRUTOS'!AH$3:AH$500)+IF($C10="",0,SUMIF('DADOS BRUTOS'!$A$3:$A$500,$C10,'DADOS BRUTOS'!AH$3:AH$500)))</f>
        <v/>
      </c>
      <c r="DI10" s="127">
        <f>IF(OR(DI$4="",$B10=""),0,SUMIF('DADOS BRUTOS'!$A$3:$A$500,$B10,'DADOS BRUTOS'!AI$3:AI$500)+IF($C10="",0,SUMIF('DADOS BRUTOS'!$A$3:$A$500,$C10,'DADOS BRUTOS'!AI$3:AI$500)))</f>
        <v/>
      </c>
      <c r="DJ10" s="127">
        <f>IF(OR(DJ$4="",$B10=""),0,SUMIF('DADOS BRUTOS'!$A$3:$A$500,$B10,'DADOS BRUTOS'!AJ$3:AJ$500)+IF($C10="",0,SUMIF('DADOS BRUTOS'!$A$3:$A$500,$C10,'DADOS BRUTOS'!AJ$3:AJ$500)))</f>
        <v/>
      </c>
      <c r="DK10" s="127">
        <f>IF(OR(DK$4="",$B10=""),0,SUMIF('DADOS BRUTOS'!$A$3:$A$500,$B10,'DADOS BRUTOS'!AK$3:AK$500)+IF($C10="",0,SUMIF('DADOS BRUTOS'!$A$3:$A$500,$C10,'DADOS BRUTOS'!AK$3:AK$500)))</f>
        <v/>
      </c>
      <c r="DL10" s="127">
        <f>IF(OR(DL$4="",$B10=""),0,SUMIF('DADOS BRUTOS'!$A$3:$A$500,$B10,'DADOS BRUTOS'!AL$3:AL$500)+IF($C10="",0,SUMIF('DADOS BRUTOS'!$A$3:$A$500,$C10,'DADOS BRUTOS'!AL$3:AL$500)))</f>
        <v/>
      </c>
      <c r="DM10" s="127">
        <f>IF(OR(DM$4="",$B10=""),0,SUMIF('DADOS BRUTOS'!$A$3:$A$500,$B10,'DADOS BRUTOS'!AM$3:AM$500)+IF($C10="",0,SUMIF('DADOS BRUTOS'!$A$3:$A$500,$C10,'DADOS BRUTOS'!AM$3:AM$500)))</f>
        <v/>
      </c>
      <c r="DN10" s="127">
        <f>IF(OR(DN$4="",$B10=""),0,SUMIF('DADOS BRUTOS'!$A$3:$A$500,$B10,'DADOS BRUTOS'!AN$3:AN$500)+IF($C10="",0,SUMIF('DADOS BRUTOS'!$A$3:$A$500,$C10,'DADOS BRUTOS'!AN$3:AN$500)))</f>
        <v/>
      </c>
      <c r="DO10" s="127">
        <f>IF(OR(DO$4="",$B10=""),0,SUMIF('DADOS BRUTOS'!$A$3:$A$500,$B10,'DADOS BRUTOS'!AO$3:AO$500)+IF($C10="",0,SUMIF('DADOS BRUTOS'!$A$3:$A$500,$C10,'DADOS BRUTOS'!AO$3:AO$500)))</f>
        <v/>
      </c>
      <c r="DP10" s="127">
        <f>IF(OR(DP$4="",$B10=""),0,SUMIF('DADOS BRUTOS'!$A$3:$A$500,$B10,'DADOS BRUTOS'!AP$3:AP$500)+IF($C10="",0,SUMIF('DADOS BRUTOS'!$A$3:$A$500,$C10,'DADOS BRUTOS'!AP$3:AP$500)))</f>
        <v/>
      </c>
      <c r="DQ10" s="127">
        <f>IF(OR(DQ$4="",$B10=""),0,SUMIF('DADOS BRUTOS'!$A$3:$A$500,$B10,'DADOS BRUTOS'!AQ$3:AQ$500)+IF($C10="",0,SUMIF('DADOS BRUTOS'!$A$3:$A$500,$C10,'DADOS BRUTOS'!AQ$3:AQ$500)))</f>
        <v/>
      </c>
      <c r="DR10" s="127">
        <f>IF(OR(DR$4="",$B10=""),0,SUMIF('DADOS BRUTOS'!$A$3:$A$500,$B10,'DADOS BRUTOS'!AR$3:AR$500)+IF($C10="",0,SUMIF('DADOS BRUTOS'!$A$3:$A$500,$C10,'DADOS BRUTOS'!AR$3:AR$500)))</f>
        <v/>
      </c>
      <c r="DS10" s="127">
        <f>IF(OR(DS$4="",$B10=""),0,SUMIF('DADOS BRUTOS'!$A$3:$A$500,$B10,'DADOS BRUTOS'!AS$3:AS$500)+IF($C10="",0,SUMIF('DADOS BRUTOS'!$A$3:$A$500,$C10,'DADOS BRUTOS'!AS$3:AS$500)))</f>
        <v/>
      </c>
      <c r="DT10" s="127">
        <f>IF(OR(DT$4="",$B10=""),0,SUMIF('DADOS BRUTOS'!$A$3:$A$500,$B10,'DADOS BRUTOS'!AT$3:AT$500)+IF($C10="",0,SUMIF('DADOS BRUTOS'!$A$3:$A$500,$C10,'DADOS BRUTOS'!AT$3:AT$500)))</f>
        <v/>
      </c>
      <c r="DU10" s="127">
        <f>IF(OR(DU$4="",$B10=""),0,SUMIF('DADOS BRUTOS'!$A$3:$A$500,$B10,'DADOS BRUTOS'!AU$3:AU$500)+IF($C10="",0,SUMIF('DADOS BRUTOS'!$A$3:$A$500,$C10,'DADOS BRUTOS'!AU$3:AU$500)))</f>
        <v/>
      </c>
      <c r="DV10" s="127">
        <f>IF(OR(DV$4="",$B10=""),0,SUMIF('DADOS BRUTOS'!$A$3:$A$500,$B10,'DADOS BRUTOS'!AV$3:AV$500)+IF($C10="",0,SUMIF('DADOS BRUTOS'!$A$3:$A$500,$C10,'DADOS BRUTOS'!AV$3:AV$500)))</f>
        <v/>
      </c>
      <c r="DW10" s="127">
        <f>IF(OR(DW$4="",$B10=""),0,SUMIF('DADOS BRUTOS'!$A$3:$A$500,$B10,'DADOS BRUTOS'!AW$3:AW$500)+IF($C10="",0,SUMIF('DADOS BRUTOS'!$A$3:$A$500,$C10,'DADOS BRUTOS'!AW$3:AW$500)))</f>
        <v/>
      </c>
      <c r="DX10" s="127">
        <f>IF(OR(DX$4="",$B10=""),0,SUMIF('DADOS BRUTOS'!$A$3:$A$500,$B10,'DADOS BRUTOS'!AX$3:AX$500)+IF($C10="",0,SUMIF('DADOS BRUTOS'!$A$3:$A$500,$C10,'DADOS BRUTOS'!AX$3:AX$500)))</f>
        <v/>
      </c>
      <c r="DY10" s="127">
        <f>IF(OR(DY$4="",$B10=""),0,SUMIF('DADOS BRUTOS'!$A$3:$A$500,$B10,'DADOS BRUTOS'!AY$3:AY$500)+IF($C10="",0,SUMIF('DADOS BRUTOS'!$A$3:$A$500,$C10,'DADOS BRUTOS'!AY$3:AY$500)))</f>
        <v/>
      </c>
      <c r="DZ10" s="127">
        <f>IF(OR(DZ$4="",$B10=""),0,SUMIF('DADOS BRUTOS'!$A$3:$A$500,$B10,'DADOS BRUTOS'!AZ$3:AZ$500)+IF($C10="",0,SUMIF('DADOS BRUTOS'!$A$3:$A$500,$C10,'DADOS BRUTOS'!AZ$3:AZ$500)))</f>
        <v/>
      </c>
      <c r="EA10" s="127">
        <f>IF(OR(EA$4="",$B10=""),0,SUMIF('DADOS BRUTOS'!$A$3:$A$500,$B10,'DADOS BRUTOS'!BA$3:BA$500)+IF($C10="",0,SUMIF('DADOS BRUTOS'!$A$3:$A$500,$C10,'DADOS BRUTOS'!BA$3:BA$500)))</f>
        <v/>
      </c>
      <c r="EB10" s="127">
        <f>IF(OR(EB$4="",$B10=""),0,SUMIF('DADOS BRUTOS'!$A$3:$A$500,$B10,'DADOS BRUTOS'!BB$3:BB$500)+IF($C10="",0,SUMIF('DADOS BRUTOS'!$A$3:$A$500,$C10,'DADOS BRUTOS'!BB$3:BB$500)))</f>
        <v/>
      </c>
      <c r="EC10" s="127">
        <f>IF(OR(EC$4="",$B10=""),0,SUMIF('DADOS BRUTOS'!$A$3:$A$500,$B10,'DADOS BRUTOS'!BC$3:BC$500)+IF($C10="",0,SUMIF('DADOS BRUTOS'!$A$3:$A$500,$C10,'DADOS BRUTOS'!BC$3:BC$500)))</f>
        <v/>
      </c>
      <c r="ED10" s="127">
        <f>IF(OR(ED$4="",$B10=""),0,SUMIF('DADOS BRUTOS'!$A$3:$A$500,$B10,'DADOS BRUTOS'!BD$3:BD$500)+IF($C10="",0,SUMIF('DADOS BRUTOS'!$A$3:$A$500,$C10,'DADOS BRUTOS'!BD$3:BD$500)))</f>
        <v/>
      </c>
      <c r="EE10" s="127">
        <f>IF(OR(EE$4="",$B10=""),0,SUMIF('DADOS BRUTOS'!$A$3:$A$500,$B10,'DADOS BRUTOS'!BE$3:BE$500)+IF($C10="",0,SUMIF('DADOS BRUTOS'!$A$3:$A$500,$C10,'DADOS BRUTOS'!BE$3:BE$500)))</f>
        <v/>
      </c>
      <c r="EF10" s="127">
        <f>IF(OR(EF$4="",$B10=""),0,SUMIF('DADOS BRUTOS'!$A$3:$A$500,$B10,'DADOS BRUTOS'!BF$3:BF$500)+IF($C10="",0,SUMIF('DADOS BRUTOS'!$A$3:$A$500,$C10,'DADOS BRUTOS'!BF$3:BF$500)))</f>
        <v/>
      </c>
      <c r="EG10" s="127">
        <f>IF(OR(EG$4="",$B10=""),0,SUMIF('DADOS BRUTOS'!$A$3:$A$500,$B10,'DADOS BRUTOS'!BG$3:BG$500)+IF($C10="",0,SUMIF('DADOS BRUTOS'!$A$3:$A$500,$C10,'DADOS BRUTOS'!BG$3:BG$500)))</f>
        <v/>
      </c>
      <c r="EH10" s="127">
        <f>IF(OR(EH$4="",$B10=""),0,SUMIF('DADOS BRUTOS'!$A$3:$A$500,$B10,'DADOS BRUTOS'!BH$3:BH$500)+IF($C10="",0,SUMIF('DADOS BRUTOS'!$A$3:$A$500,$C10,'DADOS BRUTOS'!BH$3:BH$500)))</f>
        <v/>
      </c>
      <c r="EI10" s="127">
        <f>IF(OR(EI$4="",$B10=""),0,SUMIF('DADOS BRUTOS'!$A$3:$A$500,$B10,'DADOS BRUTOS'!BI$3:BI$500)+IF($C10="",0,SUMIF('DADOS BRUTOS'!$A$3:$A$500,$C10,'DADOS BRUTOS'!BI$3:BI$500)))</f>
        <v/>
      </c>
      <c r="EJ10" s="127">
        <f>IF(OR(EJ$4="",$B10=""),0,SUMIF('DADOS BRUTOS'!$A$3:$A$500,$B10,'DADOS BRUTOS'!BJ$3:BJ$500)+IF($C10="",0,SUMIF('DADOS BRUTOS'!$A$3:$A$500,$C10,'DADOS BRUTOS'!BJ$3:BJ$500)))</f>
        <v/>
      </c>
      <c r="EK10" s="127">
        <f>IF(OR(EK$4="",$B10=""),0,SUMIF('DADOS BRUTOS'!$A$3:$A$500,$B10,'DADOS BRUTOS'!BK$3:BK$500)+IF($C10="",0,SUMIF('DADOS BRUTOS'!$A$3:$A$500,$C10,'DADOS BRUTOS'!BK$3:BK$500)))</f>
        <v/>
      </c>
      <c r="EL10" s="127">
        <f>IF(OR(EL$4="",$B10=""),0,SUMIF('DADOS BRUTOS'!$A$3:$A$500,$B10,'DADOS BRUTOS'!BL$3:BL$500)+IF($C10="",0,SUMIF('DADOS BRUTOS'!$A$3:$A$500,$C10,'DADOS BRUTOS'!BL$3:BL$500)))</f>
        <v/>
      </c>
      <c r="EM10" s="127">
        <f>IF(OR(EM$4="",$B10=""),0,SUMIF('DADOS BRUTOS'!$A$3:$A$500,$B10,'DADOS BRUTOS'!BM$3:BM$500)+IF($C10="",0,SUMIF('DADOS BRUTOS'!$A$3:$A$500,$C10,'DADOS BRUTOS'!BM$3:BM$500)))</f>
        <v/>
      </c>
      <c r="EN10" s="127">
        <f>IF(OR(EN$4="",$B10=""),0,SUMIF('DADOS BRUTOS'!$A$3:$A$500,$B10,'DADOS BRUTOS'!BN$3:BN$500)+IF($C10="",0,SUMIF('DADOS BRUTOS'!$A$3:$A$500,$C10,'DADOS BRUTOS'!BN$3:BN$500)))</f>
        <v/>
      </c>
      <c r="EO10" s="127">
        <f>IF(OR(EO$4="",$B10=""),0,SUMIF('DADOS BRUTOS'!$A$3:$A$500,$B10,'DADOS BRUTOS'!BO$3:BO$500)+IF($C10="",0,SUMIF('DADOS BRUTOS'!$A$3:$A$500,$C10,'DADOS BRUTOS'!BO$3:BO$500)))</f>
        <v/>
      </c>
      <c r="EP10" s="127">
        <f>IF(OR(EP$4="",$B10=""),0,SUMIF('DADOS BRUTOS'!$A$3:$A$500,$B10,'DADOS BRUTOS'!BP$3:BP$500)+IF($C10="",0,SUMIF('DADOS BRUTOS'!$A$3:$A$500,$C10,'DADOS BRUTOS'!BP$3:BP$500)))</f>
        <v/>
      </c>
      <c r="EQ10" s="127">
        <f>IF(OR(EQ$4="",$B10=""),0,SUMIF('DADOS BRUTOS'!$A$3:$A$500,$B10,'DADOS BRUTOS'!BQ$3:BQ$500)+IF($C10="",0,SUMIF('DADOS BRUTOS'!$A$3:$A$500,$C10,'DADOS BRUTOS'!BQ$3:BQ$500)))</f>
        <v/>
      </c>
      <c r="ER10" s="127">
        <f>IF(OR(ER$4="",$B10=""),0,SUMIF('DADOS BRUTOS'!$A$3:$A$500,$B10,'DADOS BRUTOS'!BR$3:BR$500)+IF($C10="",0,SUMIF('DADOS BRUTOS'!$A$3:$A$500,$C10,'DADOS BRUTOS'!BR$3:BR$500)))</f>
        <v/>
      </c>
      <c r="ES10" s="127">
        <f>IF(OR(ES$4="",$B10=""),0,SUMIF('DADOS BRUTOS'!$A$3:$A$500,$B10,'DADOS BRUTOS'!BS$3:BS$500)+IF($C10="",0,SUMIF('DADOS BRUTOS'!$A$3:$A$500,$C10,'DADOS BRUTOS'!BS$3:BS$500)))</f>
        <v/>
      </c>
      <c r="ET10" s="127">
        <f>IF(OR(ET$4="",$B10=""),0,SUMIF('DADOS BRUTOS'!$A$3:$A$500,$B10,'DADOS BRUTOS'!BT$3:BT$500)+IF($C10="",0,SUMIF('DADOS BRUTOS'!$A$3:$A$500,$C10,'DADOS BRUTOS'!BT$3:BT$500)))</f>
        <v/>
      </c>
      <c r="EU10" s="127">
        <f>IF(OR(EU$4="",$B10=""),0,SUMIF('DADOS BRUTOS'!$A$3:$A$500,$B10,'DADOS BRUTOS'!BU$3:BU$500)+IF($C10="",0,SUMIF('DADOS BRUTOS'!$A$3:$A$500,$C10,'DADOS BRUTOS'!BU$3:BU$500)))</f>
        <v/>
      </c>
      <c r="EV10" s="127">
        <f>IF(OR(EV$4="",$B10=""),0,SUMIF('DADOS BRUTOS'!$A$3:$A$500,$B10,'DADOS BRUTOS'!BV$3:BV$500)+IF($C10="",0,SUMIF('DADOS BRUTOS'!$A$3:$A$500,$C10,'DADOS BRUTOS'!BV$3:BV$500)))</f>
        <v/>
      </c>
      <c r="EW10" s="127">
        <f>IF(OR(EW$4="",$B10=""),0,SUMIF('DADOS BRUTOS'!$A$3:$A$500,$B10,'DADOS BRUTOS'!BW$3:BW$500)+IF($C10="",0,SUMIF('DADOS BRUTOS'!$A$3:$A$500,$C10,'DADOS BRUTOS'!BW$3:BW$500)))</f>
        <v/>
      </c>
      <c r="EX10" s="127">
        <f>IF(OR(EX$4="",$B10=""),0,SUMIF('DADOS BRUTOS'!$A$3:$A$500,$B10,'DADOS BRUTOS'!BX$3:BX$500)+IF($C10="",0,SUMIF('DADOS BRUTOS'!$A$3:$A$500,$C10,'DADOS BRUTOS'!BX$3:BX$500)))</f>
        <v/>
      </c>
      <c r="EY10" s="127">
        <f>IF(OR(EY$4="",$B10=""),0,SUMIF('DADOS BRUTOS'!$A$3:$A$500,$B10,'DADOS BRUTOS'!BY$3:BY$500)+IF($C10="",0,SUMIF('DADOS BRUTOS'!$A$3:$A$500,$C10,'DADOS BRUTOS'!BY$3:BY$500)))</f>
        <v/>
      </c>
      <c r="EZ10" s="127">
        <f>IF(OR(EZ$4="",$B10=""),0,SUMIF('DADOS BRUTOS'!$A$3:$A$500,$B10,'DADOS BRUTOS'!BZ$3:BZ$500)+IF($C10="",0,SUMIF('DADOS BRUTOS'!$A$3:$A$500,$C10,'DADOS BRUTOS'!BZ$3:BZ$500)))</f>
        <v/>
      </c>
      <c r="FA10" s="127">
        <f>IF(OR(FA$4="",$B10=""),0,SUMIF('DADOS BRUTOS'!$A$3:$A$500,$B10,'DADOS BRUTOS'!CA$3:CA$500)+IF($C10="",0,SUMIF('DADOS BRUTOS'!$A$3:$A$500,$C10,'DADOS BRUTOS'!CA$3:CA$500)))</f>
        <v/>
      </c>
      <c r="FB10" s="127">
        <f>IF(OR(FB$4="",$B10=""),0,SUMIF('DADOS BRUTOS'!$A$3:$A$500,$B10,'DADOS BRUTOS'!CB$3:CB$500)+IF($C10="",0,SUMIF('DADOS BRUTOS'!$A$3:$A$500,$C10,'DADOS BRUTOS'!CB$3:CB$500)))</f>
        <v/>
      </c>
      <c r="FC10" s="127">
        <f>IF(OR(FC$4="",$B10=""),0,SUMIF('DADOS BRUTOS'!$A$3:$A$500,$B10,'DADOS BRUTOS'!CC$3:CC$500)+IF($C10="",0,SUMIF('DADOS BRUTOS'!$A$3:$A$500,$C10,'DADOS BRUTOS'!CC$3:CC$500)))</f>
        <v/>
      </c>
      <c r="FD10" s="127">
        <f>IF(OR(FD$4="",$B10=""),0,SUMIF('DADOS BRUTOS'!$A$3:$A$500,$B10,'DADOS BRUTOS'!CD$3:CD$500)+IF($C10="",0,SUMIF('DADOS BRUTOS'!$A$3:$A$500,$C10,'DADOS BRUTOS'!CD$3:CD$500)))</f>
        <v/>
      </c>
      <c r="FE10" s="127">
        <f>IF(OR(FE$4="",$B10=""),0,SUMIF('DADOS BRUTOS'!$A$3:$A$500,$B10,'DADOS BRUTOS'!CE$3:CE$500)+IF($C10="",0,SUMIF('DADOS BRUTOS'!$A$3:$A$500,$C10,'DADOS BRUTOS'!CE$3:CE$500)))</f>
        <v/>
      </c>
      <c r="FF10" s="127">
        <f>IF(OR(FF$4="",$B10=""),0,SUMIF('DADOS BRUTOS'!$A$3:$A$500,$B10,'DADOS BRUTOS'!CF$3:CF$500)+IF($C10="",0,SUMIF('DADOS BRUTOS'!$A$3:$A$500,$C10,'DADOS BRUTOS'!CF$3:CF$500)))</f>
        <v/>
      </c>
      <c r="FG10" s="127">
        <f>IF(OR(FG$4="",$B10=""),0,SUMIF('DADOS BRUTOS'!$A$3:$A$500,$B10,'DADOS BRUTOS'!CG$3:CG$500)+IF($C10="",0,SUMIF('DADOS BRUTOS'!$A$3:$A$500,$C10,'DADOS BRUTOS'!CG$3:CG$500)))</f>
        <v/>
      </c>
      <c r="FH10" s="127">
        <f>IF(OR(FH$4="",$B10=""),0,SUMIF('DADOS BRUTOS'!$A$3:$A$500,$B10,'DADOS BRUTOS'!CH$3:CH$500)+IF($C10="",0,SUMIF('DADOS BRUTOS'!$A$3:$A$500,$C10,'DADOS BRUTOS'!CH$3:CH$500)))</f>
        <v/>
      </c>
      <c r="FI10" s="127">
        <f>IF(OR(FI$4="",$B10=""),0,SUMIF('DADOS BRUTOS'!$A$3:$A$500,$B10,'DADOS BRUTOS'!CI$3:CI$500)+IF($C10="",0,SUMIF('DADOS BRUTOS'!$A$3:$A$500,$C10,'DADOS BRUTOS'!CI$3:CI$500)))</f>
        <v/>
      </c>
      <c r="FJ10" s="127">
        <f>IF(OR(FJ$4="",$B10=""),0,SUMIF('DADOS BRUTOS'!$A$3:$A$500,$B10,'DADOS BRUTOS'!CJ$3:CJ$500)+IF($C10="",0,SUMIF('DADOS BRUTOS'!$A$3:$A$500,$C10,'DADOS BRUTOS'!CJ$3:CJ$500)))</f>
        <v/>
      </c>
      <c r="FK10" s="127">
        <f>IF(OR(FK$4="",$B10=""),0,SUMIF('DADOS BRUTOS'!$A$3:$A$500,$B10,'DADOS BRUTOS'!CK$3:CK$500)+IF($C10="",0,SUMIF('DADOS BRUTOS'!$A$3:$A$500,$C10,'DADOS BRUTOS'!CK$3:CK$500)))</f>
        <v/>
      </c>
      <c r="FL10" s="127">
        <f>IF(OR(FL$4="",$B10=""),0,SUMIF('DADOS BRUTOS'!$A$3:$A$500,$B10,'DADOS BRUTOS'!CL$3:CL$500)+IF($C10="",0,SUMIF('DADOS BRUTOS'!$A$3:$A$500,$C10,'DADOS BRUTOS'!CL$3:CL$500)))</f>
        <v/>
      </c>
      <c r="FM10" s="127">
        <f>IF(OR(FM$4="",$B10=""),0,SUMIF('DADOS BRUTOS'!$A$3:$A$500,$B10,'DADOS BRUTOS'!CM$3:CM$500)+IF($C10="",0,SUMIF('DADOS BRUTOS'!$A$3:$A$500,$C10,'DADOS BRUTOS'!CM$3:CM$500)))</f>
        <v/>
      </c>
      <c r="FN10" s="127">
        <f>IF(OR(FN$4="",$B10=""),0,SUMIF('DADOS BRUTOS'!$A$3:$A$500,$B10,'DADOS BRUTOS'!CN$3:CN$500)+IF($C10="",0,SUMIF('DADOS BRUTOS'!$A$3:$A$500,$C10,'DADOS BRUTOS'!CN$3:CN$500)))</f>
        <v/>
      </c>
      <c r="FO10" s="127">
        <f>IF(OR(FO$4="",$B10=""),0,SUMIF('DADOS BRUTOS'!$A$3:$A$500,$B10,'DADOS BRUTOS'!CO$3:CO$500)+IF($C10="",0,SUMIF('DADOS BRUTOS'!$A$3:$A$500,$C10,'DADOS BRUTOS'!CO$3:CO$500)))</f>
        <v/>
      </c>
      <c r="FP10" s="127">
        <f>IF(OR(FP$4="",$B10=""),0,SUMIF('DADOS BRUTOS'!$A$3:$A$500,$B10,'DADOS BRUTOS'!CP$3:CP$500)+IF($C10="",0,SUMIF('DADOS BRUTOS'!$A$3:$A$500,$C10,'DADOS BRUTOS'!CP$3:CP$500)))</f>
        <v/>
      </c>
      <c r="FQ10" s="127">
        <f>IF(OR(FQ$4="",$B10=""),0,SUMIF('DADOS BRUTOS'!$A$3:$A$500,$B10,'DADOS BRUTOS'!CQ$3:CQ$500)+IF($C10="",0,SUMIF('DADOS BRUTOS'!$A$3:$A$500,$C10,'DADOS BRUTOS'!CQ$3:CQ$500)))</f>
        <v/>
      </c>
      <c r="FR10" s="127">
        <f>IF(OR(FR$4="",$B10=""),0,SUMIF('DADOS BRUTOS'!$A$3:$A$500,$B10,'DADOS BRUTOS'!CR$3:CR$500)+IF($C10="",0,SUMIF('DADOS BRUTOS'!$A$3:$A$500,$C10,'DADOS BRUTOS'!CR$3:CR$500)))</f>
        <v/>
      </c>
      <c r="FS10" s="127">
        <f>IF(OR(FS$4="",$B10=""),0,SUMIF('DADOS BRUTOS'!$A$3:$A$500,$B10,'DADOS BRUTOS'!CS$3:CS$500)+IF($C10="",0,SUMIF('DADOS BRUTOS'!$A$3:$A$500,$C10,'DADOS BRUTOS'!CS$3:CS$500)))</f>
        <v/>
      </c>
      <c r="FT10" s="127">
        <f>IF(OR(FT$4="",$B10=""),0,SUMIF('DADOS BRUTOS'!$A$3:$A$500,$B10,'DADOS BRUTOS'!CT$3:CT$500)+IF($C10="",0,SUMIF('DADOS BRUTOS'!$A$3:$A$500,$C10,'DADOS BRUTOS'!CT$3:CT$500)))</f>
        <v/>
      </c>
      <c r="FU10" s="127">
        <f>IF(OR(FU$4="",$B10=""),0,SUMIF('DADOS BRUTOS'!$A$3:$A$500,$B10,'DADOS BRUTOS'!CU$3:CU$500)+IF($C10="",0,SUMIF('DADOS BRUTOS'!$A$3:$A$500,$C10,'DADOS BRUTOS'!CU$3:CU$500)))</f>
        <v/>
      </c>
      <c r="FV10" s="127">
        <f>IF(OR(FV$4="",$B10=""),0,SUMIF('DADOS BRUTOS'!$A$3:$A$500,$B10,'DADOS BRUTOS'!CV$3:CV$500)+IF($C10="",0,SUMIF('DADOS BRUTOS'!$A$3:$A$500,$C10,'DADOS BRUTOS'!CV$3:CV$500)))</f>
        <v/>
      </c>
      <c r="FW10" s="127">
        <f>IF(OR(FW$4="",$B10=""),0,SUMIF('DADOS BRUTOS'!$A$3:$A$500,$B10,'DADOS BRUTOS'!CW$3:CW$500)+IF($C10="",0,SUMIF('DADOS BRUTOS'!$A$3:$A$500,$C10,'DADOS BRUTOS'!CW$3:CW$500)))</f>
        <v/>
      </c>
      <c r="FX10" s="127">
        <f>IF(OR(FX$4="",$B10=""),0,SUMIF('DADOS BRUTOS'!$A$3:$A$500,$B10,'DADOS BRUTOS'!CX$3:CX$500)+IF($C10="",0,SUMIF('DADOS BRUTOS'!$A$3:$A$500,$C10,'DADOS BRUTOS'!CX$3:CX$500)))</f>
        <v/>
      </c>
      <c r="FY10" s="127">
        <f>IF(OR(FY$4="",$B10=""),0,SUMIF('DADOS BRUTOS'!$A$3:$A$500,$B10,'DADOS BRUTOS'!CY$3:CY$500)+IF($C10="",0,SUMIF('DADOS BRUTOS'!$A$3:$A$500,$C10,'DADOS BRUTOS'!CY$3:CY$500)))</f>
        <v/>
      </c>
      <c r="FZ10" s="127">
        <f>IF(OR(FZ$4="",$B10=""),0,SUMIF('DADOS BRUTOS'!$A$3:$A$500,$B10,'DADOS BRUTOS'!CZ$3:CZ$500)+IF($C10="",0,SUMIF('DADOS BRUTOS'!$A$3:$A$500,$C10,'DADOS BRUTOS'!CZ$3:CZ$500)))</f>
        <v/>
      </c>
      <c r="GA10" s="127">
        <f>IF(OR(GA$4="",$B10=""),0,SUMIF('DADOS BRUTOS'!$A$3:$A$500,$B10,'DADOS BRUTOS'!DA$3:DA$500)+IF($C10="",0,SUMIF('DADOS BRUTOS'!$A$3:$A$500,$C10,'DADOS BRUTOS'!DA$3:DA$500)))</f>
        <v/>
      </c>
      <c r="GB10" s="127">
        <f>IF(OR(GB$4="",$B10=""),0,SUMIF('DADOS BRUTOS'!$A$3:$A$500,$B10,'DADOS BRUTOS'!DB$3:DB$500)+IF($C10="",0,SUMIF('DADOS BRUTOS'!$A$3:$A$500,$C10,'DADOS BRUTOS'!DB$3:DB$500)))</f>
        <v/>
      </c>
      <c r="GC10" s="127">
        <f>IF(OR(GC$4="",$B10=""),0,SUMIF('DADOS BRUTOS'!$A$3:$A$500,$B10,'DADOS BRUTOS'!DC$3:DC$500)+IF($C10="",0,SUMIF('DADOS BRUTOS'!$A$3:$A$500,$C10,'DADOS BRUTOS'!DC$3:DC$500)))</f>
        <v/>
      </c>
      <c r="GD10" s="127">
        <f>IF(OR(GD$4="",$B10=""),0,SUMIF('DADOS BRUTOS'!$A$3:$A$500,$B10,'DADOS BRUTOS'!DD$3:DD$500)+IF($C10="",0,SUMIF('DADOS BRUTOS'!$A$3:$A$500,$C10,'DADOS BRUTOS'!DD$3:DD$500)))</f>
        <v/>
      </c>
      <c r="GE10" s="127">
        <f>IF(OR(GE$4="",$B10=""),0,SUMIF('DADOS BRUTOS'!$A$3:$A$500,$B10,'DADOS BRUTOS'!DE$3:DE$500)+IF($C10="",0,SUMIF('DADOS BRUTOS'!$A$3:$A$500,$C10,'DADOS BRUTOS'!DE$3:DE$500)))</f>
        <v/>
      </c>
      <c r="GF10" s="127">
        <f>IF(OR(GF$4="",$B10=""),0,SUMIF('DADOS BRUTOS'!$A$3:$A$500,$B10,'DADOS BRUTOS'!DF$3:DF$500)+IF($C10="",0,SUMIF('DADOS BRUTOS'!$A$3:$A$500,$C10,'DADOS BRUTOS'!DF$3:DF$500)))</f>
        <v/>
      </c>
      <c r="GG10" s="127">
        <f>IF(OR(GG$4="",$B10=""),0,SUMIF('DADOS BRUTOS'!$A$3:$A$500,$B10,'DADOS BRUTOS'!DG$3:DG$500)+IF($C10="",0,SUMIF('DADOS BRUTOS'!$A$3:$A$500,$C10,'DADOS BRUTOS'!DG$3:DG$500)))</f>
        <v/>
      </c>
      <c r="GH10" s="127">
        <f>IF(OR(GH$4="",$B10=""),0,SUMIF('DADOS BRUTOS'!$A$3:$A$500,$B10,'DADOS BRUTOS'!DH$3:DH$500)+IF($C10="",0,SUMIF('DADOS BRUTOS'!$A$3:$A$500,$C10,'DADOS BRUTOS'!DH$3:DH$500)))</f>
        <v/>
      </c>
      <c r="GI10" s="127">
        <f>IF(OR(GI$4="",$B10=""),0,SUMIF('DADOS BRUTOS'!$A$3:$A$500,$B10,'DADOS BRUTOS'!DI$3:DI$500)+IF($C10="",0,SUMIF('DADOS BRUTOS'!$A$3:$A$500,$C10,'DADOS BRUTOS'!DI$3:DI$500)))</f>
        <v/>
      </c>
      <c r="GJ10" s="127">
        <f>IF(OR(GJ$4="",$B10=""),0,SUMIF('DADOS BRUTOS'!$A$3:$A$500,$B10,'DADOS BRUTOS'!DJ$3:DJ$500)+IF($C10="",0,SUMIF('DADOS BRUTOS'!$A$3:$A$500,$C10,'DADOS BRUTOS'!DJ$3:DJ$500)))</f>
        <v/>
      </c>
      <c r="GK10" s="127">
        <f>IF(OR(GK$4="",$B10=""),0,SUMIF('DADOS BRUTOS'!$A$3:$A$500,$B10,'DADOS BRUTOS'!DK$3:DK$500)+IF($C10="",0,SUMIF('DADOS BRUTOS'!$A$3:$A$500,$C10,'DADOS BRUTOS'!DK$3:DK$500)))</f>
        <v/>
      </c>
      <c r="GL10" s="127">
        <f>IF(OR(GL$4="",$B10=""),0,SUMIF('DADOS BRUTOS'!$A$3:$A$500,$B10,'DADOS BRUTOS'!DL$3:DL$500)+IF($C10="",0,SUMIF('DADOS BRUTOS'!$A$3:$A$500,$C10,'DADOS BRUTOS'!DL$3:DL$500)))</f>
        <v/>
      </c>
      <c r="GM10" s="127">
        <f>IF(OR(GM$4="",$B10=""),0,SUMIF('DADOS BRUTOS'!$A$3:$A$500,$B10,'DADOS BRUTOS'!DM$3:DM$500)+IF($C10="",0,SUMIF('DADOS BRUTOS'!$A$3:$A$500,$C10,'DADOS BRUTOS'!DM$3:DM$500)))</f>
        <v/>
      </c>
      <c r="GN10" s="127">
        <f>IF(OR(GN$4="",$B10=""),0,SUMIF('DADOS BRUTOS'!$A$3:$A$500,$B10,'DADOS BRUTOS'!DN$3:DN$500)+IF($C10="",0,SUMIF('DADOS BRUTOS'!$A$3:$A$500,$C10,'DADOS BRUTOS'!DN$3:DN$500)))</f>
        <v/>
      </c>
      <c r="GO10" s="127">
        <f>IF(OR(GO$4="",$B10=""),0,SUMIF('DADOS BRUTOS'!$A$3:$A$500,$B10,'DADOS BRUTOS'!DO$3:DO$500)+IF($C10="",0,SUMIF('DADOS BRUTOS'!$A$3:$A$500,$C10,'DADOS BRUTOS'!DO$3:DO$500)))</f>
        <v/>
      </c>
      <c r="GP10" s="127">
        <f>IF(OR(GP$4="",$B10=""),0,SUMIF('DADOS BRUTOS'!$A$3:$A$500,$B10,'DADOS BRUTOS'!DP$3:DP$500)+IF($C10="",0,SUMIF('DADOS BRUTOS'!$A$3:$A$500,$C10,'DADOS BRUTOS'!DP$3:DP$500)))</f>
        <v/>
      </c>
      <c r="GQ10" s="127">
        <f>IF(OR(GQ$4="",$B10=""),0,SUMIF('DADOS BRUTOS'!$A$3:$A$500,$B10,'DADOS BRUTOS'!DQ$3:DQ$500)+IF($C10="",0,SUMIF('DADOS BRUTOS'!$A$3:$A$500,$C10,'DADOS BRUTOS'!DQ$3:DQ$500)))</f>
        <v/>
      </c>
      <c r="GR10" s="127">
        <f>IF(OR(GR$4="",$B10=""),0,SUMIF('DADOS BRUTOS'!$A$3:$A$500,$B10,'DADOS BRUTOS'!DR$3:DR$500)+IF($C10="",0,SUMIF('DADOS BRUTOS'!$A$3:$A$500,$C10,'DADOS BRUTOS'!DR$3:DR$500)))</f>
        <v/>
      </c>
      <c r="GS10" s="127">
        <f>IF(OR(GS$4="",$B10=""),0,SUMIF('DADOS BRUTOS'!$A$3:$A$500,$B10,'DADOS BRUTOS'!DS$3:DS$500)+IF($C10="",0,SUMIF('DADOS BRUTOS'!$A$3:$A$500,$C10,'DADOS BRUTOS'!DS$3:DS$500)))</f>
        <v/>
      </c>
      <c r="GT10" s="127">
        <f>IF(OR(GT$4="",$B10=""),0,SUMIF('DADOS BRUTOS'!$A$3:$A$500,$B10,'DADOS BRUTOS'!DT$3:DT$500)+IF($C10="",0,SUMIF('DADOS BRUTOS'!$A$3:$A$500,$C10,'DADOS BRUTOS'!DT$3:DT$500)))</f>
        <v/>
      </c>
      <c r="GU10" s="127">
        <f>IF(OR(GU$4="",$B10=""),0,SUMIF('DADOS BRUTOS'!$A$3:$A$500,$B10,'DADOS BRUTOS'!DU$3:DU$500)+IF($C10="",0,SUMIF('DADOS BRUTOS'!$A$3:$A$500,$C10,'DADOS BRUTOS'!DU$3:DU$500)))</f>
        <v/>
      </c>
      <c r="GV10" s="127">
        <f>IF(OR(GV$4="",$B10=""),0,SUMIF('DADOS BRUTOS'!$A$3:$A$500,$B10,'DADOS BRUTOS'!DV$3:DV$500)+IF($C10="",0,SUMIF('DADOS BRUTOS'!$A$3:$A$500,$C10,'DADOS BRUTOS'!DV$3:DV$500)))</f>
        <v/>
      </c>
      <c r="GW10" s="127">
        <f>IF(OR(GW$4="",$B10=""),0,SUMIF('DADOS BRUTOS'!$A$3:$A$500,$B10,'DADOS BRUTOS'!DW$3:DW$500)+IF($C10="",0,SUMIF('DADOS BRUTOS'!$A$3:$A$500,$C10,'DADOS BRUTOS'!DW$3:DW$500)))</f>
        <v/>
      </c>
      <c r="GX10" s="127">
        <f>IF(OR(GX$4="",$B10=""),0,SUMIF('DADOS BRUTOS'!$A$3:$A$500,$B10,'DADOS BRUTOS'!DX$3:DX$500)+IF($C10="",0,SUMIF('DADOS BRUTOS'!$A$3:$A$500,$C10,'DADOS BRUTOS'!DX$3:DX$500)))</f>
        <v/>
      </c>
      <c r="GY10" s="127">
        <f>IF(OR(GY$4="",$B10=""),0,SUMIF('DADOS BRUTOS'!$A$3:$A$500,$B10,'DADOS BRUTOS'!DY$3:DY$500)+IF($C10="",0,SUMIF('DADOS BRUTOS'!$A$3:$A$500,$C10,'DADOS BRUTOS'!DY$3:DY$500)))</f>
        <v/>
      </c>
      <c r="GZ10" s="127">
        <f>IF(OR(GZ$4="",$B10=""),0,SUMIF('DADOS BRUTOS'!$A$3:$A$500,$B10,'DADOS BRUTOS'!DZ$3:DZ$500)+IF($C10="",0,SUMIF('DADOS BRUTOS'!$A$3:$A$500,$C10,'DADOS BRUTOS'!DZ$3:DZ$500)))</f>
        <v/>
      </c>
      <c r="HA10" s="127">
        <f>IF(OR(HA$4="",$B10=""),0,SUMIF('DADOS BRUTOS'!$A$3:$A$500,$B10,'DADOS BRUTOS'!EA$3:EA$500)+IF($C10="",0,SUMIF('DADOS BRUTOS'!$A$3:$A$500,$C10,'DADOS BRUTOS'!EA$3:EA$500)))</f>
        <v/>
      </c>
      <c r="HB10" s="127">
        <f>IF(OR(HB$4="",$B10=""),0,SUMIF('DADOS BRUTOS'!$A$3:$A$500,$B10,'DADOS BRUTOS'!EB$3:EB$500)+IF($C10="",0,SUMIF('DADOS BRUTOS'!$A$3:$A$500,$C10,'DADOS BRUTOS'!EB$3:EB$500)))</f>
        <v/>
      </c>
      <c r="HC10" s="127">
        <f>IF(OR(HC$4="",$B10=""),0,SUMIF('DADOS BRUTOS'!$A$3:$A$500,$B10,'DADOS BRUTOS'!EC$3:EC$500)+IF($C10="",0,SUMIF('DADOS BRUTOS'!$A$3:$A$500,$C10,'DADOS BRUTOS'!EC$3:EC$500)))</f>
        <v/>
      </c>
      <c r="HD10" s="127">
        <f>IF(OR(HD$4="",$B10=""),0,SUMIF('DADOS BRUTOS'!$A$3:$A$500,$B10,'DADOS BRUTOS'!ED$3:ED$500)+IF($C10="",0,SUMIF('DADOS BRUTOS'!$A$3:$A$500,$C10,'DADOS BRUTOS'!ED$3:ED$500)))</f>
        <v/>
      </c>
      <c r="HE10" s="127">
        <f>IF(OR(HE$4="",$B10=""),0,SUMIF('DADOS BRUTOS'!$A$3:$A$500,$B10,'DADOS BRUTOS'!EE$3:EE$500)+IF($C10="",0,SUMIF('DADOS BRUTOS'!$A$3:$A$500,$C10,'DADOS BRUTOS'!EE$3:EE$500)))</f>
        <v/>
      </c>
      <c r="HF10" s="127">
        <f>IF(OR(HF$4="",$B10=""),0,SUMIF('DADOS BRUTOS'!$A$3:$A$500,$B10,'DADOS BRUTOS'!EF$3:EF$500)+IF($C10="",0,SUMIF('DADOS BRUTOS'!$A$3:$A$500,$C10,'DADOS BRUTOS'!EF$3:EF$500)))</f>
        <v/>
      </c>
      <c r="HG10" s="127">
        <f>IF(OR(HG$4="",$B10=""),0,SUMIF('DADOS BRUTOS'!$A$3:$A$500,$B10,'DADOS BRUTOS'!EG$3:EG$500)+IF($C10="",0,SUMIF('DADOS BRUTOS'!$A$3:$A$500,$C10,'DADOS BRUTOS'!EG$3:EG$500)))</f>
        <v/>
      </c>
      <c r="HH10" s="127">
        <f>IF(OR(HH$4="",$B10=""),0,SUMIF('DADOS BRUTOS'!$A$3:$A$500,$B10,'DADOS BRUTOS'!EH$3:EH$500)+IF($C10="",0,SUMIF('DADOS BRUTOS'!$A$3:$A$500,$C10,'DADOS BRUTOS'!EH$3:EH$500)))</f>
        <v/>
      </c>
      <c r="HI10" s="127">
        <f>IF(OR(HI$4="",$B10=""),0,SUMIF('DADOS BRUTOS'!$A$3:$A$500,$B10,'DADOS BRUTOS'!EI$3:EI$500)+IF($C10="",0,SUMIF('DADOS BRUTOS'!$A$3:$A$500,$C10,'DADOS BRUTOS'!EI$3:EI$500)))</f>
        <v/>
      </c>
      <c r="HJ10" s="127">
        <f>IF(OR(HJ$4="",$B10=""),0,SUMIF('DADOS BRUTOS'!$A$3:$A$500,$B10,'DADOS BRUTOS'!EJ$3:EJ$500)+IF($C10="",0,SUMIF('DADOS BRUTOS'!$A$3:$A$500,$C10,'DADOS BRUTOS'!EJ$3:EJ$500)))</f>
        <v/>
      </c>
      <c r="HK10" s="127">
        <f>IF(OR(HK$4="",$B10=""),0,SUMIF('DADOS BRUTOS'!$A$3:$A$500,$B10,'DADOS BRUTOS'!EK$3:EK$500)+IF($C10="",0,SUMIF('DADOS BRUTOS'!$A$3:$A$500,$C10,'DADOS BRUTOS'!EK$3:EK$500)))</f>
        <v/>
      </c>
      <c r="HL10" s="127">
        <f>IF(OR(HL$4="",$B10=""),0,SUMIF('DADOS BRUTOS'!$A$3:$A$500,$B10,'DADOS BRUTOS'!EL$3:EL$500)+IF($C10="",0,SUMIF('DADOS BRUTOS'!$A$3:$A$500,$C10,'DADOS BRUTOS'!EL$3:EL$500)))</f>
        <v/>
      </c>
      <c r="HM10" s="127">
        <f>IF(OR(HM$4="",$B10=""),0,SUMIF('DADOS BRUTOS'!$A$3:$A$500,$B10,'DADOS BRUTOS'!EM$3:EM$500)+IF($C10="",0,SUMIF('DADOS BRUTOS'!$A$3:$A$500,$C10,'DADOS BRUTOS'!EM$3:EM$500)))</f>
        <v/>
      </c>
      <c r="HN10" s="127">
        <f>IF(OR(HN$4="",$B10=""),0,SUMIF('DADOS BRUTOS'!$A$3:$A$500,$B10,'DADOS BRUTOS'!EN$3:EN$500)+IF($C10="",0,SUMIF('DADOS BRUTOS'!$A$3:$A$500,$C10,'DADOS BRUTOS'!EN$3:EN$500)))</f>
        <v/>
      </c>
      <c r="HO10" s="127">
        <f>IF(OR(HO$4="",$B10=""),0,SUMIF('DADOS BRUTOS'!$A$3:$A$500,$B10,'DADOS BRUTOS'!EO$3:EO$500)+IF($C10="",0,SUMIF('DADOS BRUTOS'!$A$3:$A$500,$C10,'DADOS BRUTOS'!EO$3:EO$500)))</f>
        <v/>
      </c>
      <c r="HP10" s="127">
        <f>IF(OR(HP$4="",$B10=""),0,SUMIF('DADOS BRUTOS'!$A$3:$A$500,$B10,'DADOS BRUTOS'!EP$3:EP$500)+IF($C10="",0,SUMIF('DADOS BRUTOS'!$A$3:$A$500,$C10,'DADOS BRUTOS'!EP$3:EP$500)))</f>
        <v/>
      </c>
      <c r="HQ10" s="127">
        <f>IF(OR(HQ$4="",$B10=""),0,SUMIF('DADOS BRUTOS'!$A$3:$A$500,$B10,'DADOS BRUTOS'!EQ$3:EQ$500)+IF($C10="",0,SUMIF('DADOS BRUTOS'!$A$3:$A$500,$C10,'DADOS BRUTOS'!EQ$3:EQ$500)))</f>
        <v/>
      </c>
      <c r="HR10" s="127">
        <f>IF(OR(HR$4="",$B10=""),0,SUMIF('DADOS BRUTOS'!$A$3:$A$500,$B10,'DADOS BRUTOS'!ER$3:ER$500)+IF($C10="",0,SUMIF('DADOS BRUTOS'!$A$3:$A$500,$C10,'DADOS BRUTOS'!ER$3:ER$500)))</f>
        <v/>
      </c>
      <c r="HS10" s="127">
        <f>IF(OR(HS$4="",$B10=""),0,SUMIF('DADOS BRUTOS'!$A$3:$A$500,$B10,'DADOS BRUTOS'!ES$3:ES$500)+IF($C10="",0,SUMIF('DADOS BRUTOS'!$A$3:$A$500,$C10,'DADOS BRUTOS'!ES$3:ES$500)))</f>
        <v/>
      </c>
      <c r="HT10" s="127">
        <f>IF(OR(HT$4="",$B10=""),0,SUMIF('DADOS BRUTOS'!$A$3:$A$500,$B10,'DADOS BRUTOS'!ET$3:ET$500)+IF($C10="",0,SUMIF('DADOS BRUTOS'!$A$3:$A$500,$C10,'DADOS BRUTOS'!ET$3:ET$500)))</f>
        <v/>
      </c>
      <c r="HU10" s="127">
        <f>IF(OR(HU$4="",$B10=""),0,SUMIF('DADOS BRUTOS'!$A$3:$A$500,$B10,'DADOS BRUTOS'!EU$3:EU$500)+IF($C10="",0,SUMIF('DADOS BRUTOS'!$A$3:$A$500,$C10,'DADOS BRUTOS'!EU$3:EU$500)))</f>
        <v/>
      </c>
      <c r="HV10" s="127">
        <f>IF(OR(HV$4="",$B10=""),0,SUMIF('DADOS BRUTOS'!$A$3:$A$500,$B10,'DADOS BRUTOS'!EV$3:EV$500)+IF($C10="",0,SUMIF('DADOS BRUTOS'!$A$3:$A$500,$C10,'DADOS BRUTOS'!EV$3:EV$500)))</f>
        <v/>
      </c>
      <c r="HW10" s="127">
        <f>IF(OR(HW$4="",$B10=""),0,SUMIF('DADOS BRUTOS'!$A$3:$A$500,$B10,'DADOS BRUTOS'!EW$3:EW$500)+IF($C10="",0,SUMIF('DADOS BRUTOS'!$A$3:$A$500,$C10,'DADOS BRUTOS'!EW$3:EW$500)))</f>
        <v/>
      </c>
      <c r="HX10" s="127">
        <f>IF(OR(HX$4="",$B10=""),0,SUMIF('DADOS BRUTOS'!$A$3:$A$500,$B10,'DADOS BRUTOS'!EX$3:EX$500)+IF($C10="",0,SUMIF('DADOS BRUTOS'!$A$3:$A$500,$C10,'DADOS BRUTOS'!EX$3:EX$500)))</f>
        <v/>
      </c>
      <c r="HY10" s="127">
        <f>IF(OR(HY$4="",$B10=""),0,SUMIF('DADOS BRUTOS'!$A$3:$A$500,$B10,'DADOS BRUTOS'!EY$3:EY$500)+IF($C10="",0,SUMIF('DADOS BRUTOS'!$A$3:$A$500,$C10,'DADOS BRUTOS'!EY$3:EY$500)))</f>
        <v/>
      </c>
      <c r="HZ10" s="127">
        <f>IF(OR(HZ$4="",$B10=""),0,SUMIF('DADOS BRUTOS'!$A$3:$A$500,$B10,'DADOS BRUTOS'!EZ$3:EZ$500)+IF($C10="",0,SUMIF('DADOS BRUTOS'!$A$3:$A$500,$C10,'DADOS BRUTOS'!EZ$3:EZ$500)))</f>
        <v/>
      </c>
      <c r="IA10" s="127">
        <f>IF(OR(IA$4="",$B10=""),0,SUMIF('DADOS BRUTOS'!$A$3:$A$500,$B10,'DADOS BRUTOS'!FA$3:FA$500)+IF($C10="",0,SUMIF('DADOS BRUTOS'!$A$3:$A$500,$C10,'DADOS BRUTOS'!FA$3:FA$500)))</f>
        <v/>
      </c>
      <c r="IB10" s="127">
        <f>IF(OR(IB$4="",$B10=""),0,SUMIF('DADOS BRUTOS'!$A$3:$A$500,$B10,'DADOS BRUTOS'!FB$3:FB$500)+IF($C10="",0,SUMIF('DADOS BRUTOS'!$A$3:$A$500,$C10,'DADOS BRUTOS'!FB$3:FB$500)))</f>
        <v/>
      </c>
      <c r="IC10" s="127">
        <f>IF(OR(IC$4="",$B10=""),0,SUMIF('DADOS BRUTOS'!$A$3:$A$500,$B10,'DADOS BRUTOS'!FC$3:FC$500)+IF($C10="",0,SUMIF('DADOS BRUTOS'!$A$3:$A$500,$C10,'DADOS BRUTOS'!FC$3:FC$500)))</f>
        <v/>
      </c>
      <c r="ID10" s="127">
        <f>IF(OR(ID$4="",$B10=""),0,SUMIF('DADOS BRUTOS'!$A$3:$A$500,$B10,'DADOS BRUTOS'!FD$3:FD$500)+IF($C10="",0,SUMIF('DADOS BRUTOS'!$A$3:$A$500,$C10,'DADOS BRUTOS'!FD$3:FD$500)))</f>
        <v/>
      </c>
      <c r="IE10" s="127">
        <f>IF(OR(IE$4="",$B10=""),0,SUMIF('DADOS BRUTOS'!$A$3:$A$500,$B10,'DADOS BRUTOS'!FE$3:FE$500)+IF($C10="",0,SUMIF('DADOS BRUTOS'!$A$3:$A$500,$C10,'DADOS BRUTOS'!FE$3:FE$500)))</f>
        <v/>
      </c>
      <c r="IF10" s="127">
        <f>IF(OR(IF$4="",$B10=""),0,SUMIF('DADOS BRUTOS'!$A$3:$A$500,$B10,'DADOS BRUTOS'!FF$3:FF$500)+IF($C10="",0,SUMIF('DADOS BRUTOS'!$A$3:$A$500,$C10,'DADOS BRUTOS'!FF$3:FF$500)))</f>
        <v/>
      </c>
      <c r="IG10" s="127">
        <f>IF(OR(IG$4="",$B10=""),0,SUMIF('DADOS BRUTOS'!$A$3:$A$500,$B10,'DADOS BRUTOS'!FG$3:FG$500)+IF($C10="",0,SUMIF('DADOS BRUTOS'!$A$3:$A$500,$C10,'DADOS BRUTOS'!FG$3:FG$500)))</f>
        <v/>
      </c>
      <c r="IH10" s="127">
        <f>IF(OR(IH$4="",$B10=""),0,SUMIF('DADOS BRUTOS'!$A$3:$A$500,$B10,'DADOS BRUTOS'!FH$3:FH$500)+IF($C10="",0,SUMIF('DADOS BRUTOS'!$A$3:$A$500,$C10,'DADOS BRUTOS'!FH$3:FH$500)))</f>
        <v/>
      </c>
      <c r="II10" s="127">
        <f>IF(OR(II$4="",$B10=""),0,SUMIF('DADOS BRUTOS'!$A$3:$A$500,$B10,'DADOS BRUTOS'!FI$3:FI$500)+IF($C10="",0,SUMIF('DADOS BRUTOS'!$A$3:$A$500,$C10,'DADOS BRUTOS'!FI$3:FI$500)))</f>
        <v/>
      </c>
      <c r="IJ10" s="127">
        <f>IF(OR(IJ$4="",$B10=""),0,SUMIF('DADOS BRUTOS'!$A$3:$A$500,$B10,'DADOS BRUTOS'!FJ$3:FJ$500)+IF($C10="",0,SUMIF('DADOS BRUTOS'!$A$3:$A$500,$C10,'DADOS BRUTOS'!FJ$3:FJ$500)))</f>
        <v/>
      </c>
      <c r="IK10" s="127">
        <f>IF(OR(IK$4="",$B10=""),0,SUMIF('DADOS BRUTOS'!$A$3:$A$500,$B10,'DADOS BRUTOS'!FK$3:FK$500)+IF($C10="",0,SUMIF('DADOS BRUTOS'!$A$3:$A$500,$C10,'DADOS BRUTOS'!FK$3:FK$500)))</f>
        <v/>
      </c>
      <c r="IL10" s="127">
        <f>IF(OR(IL$4="",$B10=""),0,SUMIF('DADOS BRUTOS'!$A$3:$A$500,$B10,'DADOS BRUTOS'!FL$3:FL$500)+IF($C10="",0,SUMIF('DADOS BRUTOS'!$A$3:$A$500,$C10,'DADOS BRUTOS'!FL$3:FL$500)))</f>
        <v/>
      </c>
      <c r="IM10" s="127">
        <f>IF(OR(IM$4="",$B10=""),0,SUMIF('DADOS BRUTOS'!$A$3:$A$500,$B10,'DADOS BRUTOS'!FM$3:FM$500)+IF($C10="",0,SUMIF('DADOS BRUTOS'!$A$3:$A$500,$C10,'DADOS BRUTOS'!FM$3:FM$500)))</f>
        <v/>
      </c>
      <c r="IN10" s="127">
        <f>IF(OR(IN$4="",$B10=""),0,SUMIF('DADOS BRUTOS'!$A$3:$A$500,$B10,'DADOS BRUTOS'!FN$3:FN$500)+IF($C10="",0,SUMIF('DADOS BRUTOS'!$A$3:$A$500,$C10,'DADOS BRUTOS'!FN$3:FN$500)))</f>
        <v/>
      </c>
      <c r="IO10" s="127">
        <f>IF(OR(IO$4="",$B10=""),0,SUMIF('DADOS BRUTOS'!$A$3:$A$500,$B10,'DADOS BRUTOS'!FO$3:FO$500)+IF($C10="",0,SUMIF('DADOS BRUTOS'!$A$3:$A$500,$C10,'DADOS BRUTOS'!FO$3:FO$500)))</f>
        <v/>
      </c>
      <c r="IP10" s="127">
        <f>IF(OR(IP$4="",$B10=""),0,SUMIF('DADOS BRUTOS'!$A$3:$A$500,$B10,'DADOS BRUTOS'!FP$3:FP$500)+IF($C10="",0,SUMIF('DADOS BRUTOS'!$A$3:$A$500,$C10,'DADOS BRUTOS'!FP$3:FP$500)))</f>
        <v/>
      </c>
      <c r="IQ10" s="127">
        <f>IF(OR(IQ$4="",$B10=""),0,SUMIF('DADOS BRUTOS'!$A$3:$A$500,$B10,'DADOS BRUTOS'!FQ$3:FQ$500)+IF($C10="",0,SUMIF('DADOS BRUTOS'!$A$3:$A$500,$C10,'DADOS BRUTOS'!FQ$3:FQ$500)))</f>
        <v/>
      </c>
      <c r="IR10" s="127">
        <f>IF(OR(IR$4="",$B10=""),0,SUMIF('DADOS BRUTOS'!$A$3:$A$500,$B10,'DADOS BRUTOS'!FR$3:FR$500)+IF($C10="",0,SUMIF('DADOS BRUTOS'!$A$3:$A$500,$C10,'DADOS BRUTOS'!FR$3:FR$500)))</f>
        <v/>
      </c>
      <c r="IS10" s="127">
        <f>IF(OR(IS$4="",$B10=""),0,SUMIF('DADOS BRUTOS'!$A$3:$A$500,$B10,'DADOS BRUTOS'!FS$3:FS$500)+IF($C10="",0,SUMIF('DADOS BRUTOS'!$A$3:$A$500,$C10,'DADOS BRUTOS'!FS$3:FS$500)))</f>
        <v/>
      </c>
      <c r="IT10" s="127">
        <f>IF(OR(IT$4="",$B10=""),0,SUMIF('DADOS BRUTOS'!$A$3:$A$500,$B10,'DADOS BRUTOS'!FT$3:FT$500)+IF($C10="",0,SUMIF('DADOS BRUTOS'!$A$3:$A$500,$C10,'DADOS BRUTOS'!FT$3:FT$500)))</f>
        <v/>
      </c>
      <c r="IU10" s="127">
        <f>IF(OR(IU$4="",$B10=""),0,SUMIF('DADOS BRUTOS'!$A$3:$A$500,$B10,'DADOS BRUTOS'!FU$3:FU$500)+IF($C10="",0,SUMIF('DADOS BRUTOS'!$A$3:$A$500,$C10,'DADOS BRUTOS'!FU$3:FU$500)))</f>
        <v/>
      </c>
      <c r="IV10" s="127">
        <f>IF(OR(IV$4="",$B10=""),0,SUMIF('DADOS BRUTOS'!$A$3:$A$500,$B10,'DADOS BRUTOS'!FV$3:FV$500)+IF($C10="",0,SUMIF('DADOS BRUTOS'!$A$3:$A$500,$C10,'DADOS BRUTOS'!FV$3:FV$500)))</f>
        <v/>
      </c>
      <c r="IW10" s="127">
        <f>IF(OR(IW$4="",$B10=""),0,SUMIF('DADOS BRUTOS'!$A$3:$A$500,$B10,'DADOS BRUTOS'!FW$3:FW$500)+IF($C10="",0,SUMIF('DADOS BRUTOS'!$A$3:$A$500,$C10,'DADOS BRUTOS'!FW$3:FW$500)))</f>
        <v/>
      </c>
      <c r="IX10" s="127">
        <f>IF(OR(IX$4="",$B10=""),0,SUMIF('DADOS BRUTOS'!$A$3:$A$500,$B10,'DADOS BRUTOS'!FX$3:FX$500)+IF($C10="",0,SUMIF('DADOS BRUTOS'!$A$3:$A$500,$C10,'DADOS BRUTOS'!FX$3:FX$500)))</f>
        <v/>
      </c>
      <c r="IY10" s="127">
        <f>IF(OR(IY$4="",$B10=""),0,SUMIF('DADOS BRUTOS'!$A$3:$A$500,$B10,'DADOS BRUTOS'!FY$3:FY$500)+IF($C10="",0,SUMIF('DADOS BRUTOS'!$A$3:$A$500,$C10,'DADOS BRUTOS'!FY$3:FY$500)))</f>
        <v/>
      </c>
      <c r="IZ10" s="127">
        <f>IF(OR(IZ$4="",$B10=""),0,SUMIF('DADOS BRUTOS'!$A$3:$A$500,$B10,'DADOS BRUTOS'!FZ$3:FZ$500)+IF($C10="",0,SUMIF('DADOS BRUTOS'!$A$3:$A$500,$C10,'DADOS BRUTOS'!FZ$3:FZ$500)))</f>
        <v/>
      </c>
      <c r="JA10" s="127">
        <f>IF(OR(JA$4="",$B10=""),0,SUMIF('DADOS BRUTOS'!$A$3:$A$500,$B10,'DADOS BRUTOS'!GA$3:GA$500)+IF($C10="",0,SUMIF('DADOS BRUTOS'!$A$3:$A$500,$C10,'DADOS BRUTOS'!GA$3:GA$500)))</f>
        <v/>
      </c>
      <c r="JB10" s="127">
        <f>IF(OR(JB$4="",$B10=""),0,SUMIF('DADOS BRUTOS'!$A$3:$A$500,$B10,'DADOS BRUTOS'!GB$3:GB$500)+IF($C10="",0,SUMIF('DADOS BRUTOS'!$A$3:$A$500,$C10,'DADOS BRUTOS'!GB$3:GB$500)))</f>
        <v/>
      </c>
      <c r="JC10" s="127">
        <f>IF(OR(JC$4="",$B10=""),0,SUMIF('DADOS BRUTOS'!$A$3:$A$500,$B10,'DADOS BRUTOS'!GC$3:GC$500)+IF($C10="",0,SUMIF('DADOS BRUTOS'!$A$3:$A$500,$C10,'DADOS BRUTOS'!GC$3:GC$500)))</f>
        <v/>
      </c>
      <c r="JD10" s="127">
        <f>IF(OR(JD$4="",$B10=""),0,SUMIF('DADOS BRUTOS'!$A$3:$A$500,$B10,'DADOS BRUTOS'!GD$3:GD$500)+IF($C10="",0,SUMIF('DADOS BRUTOS'!$A$3:$A$500,$C10,'DADOS BRUTOS'!GD$3:GD$500)))</f>
        <v/>
      </c>
      <c r="JE10" s="127">
        <f>IF(OR(JE$4="",$B10=""),0,SUMIF('DADOS BRUTOS'!$A$3:$A$500,$B10,'DADOS BRUTOS'!GE$3:GE$500)+IF($C10="",0,SUMIF('DADOS BRUTOS'!$A$3:$A$500,$C10,'DADOS BRUTOS'!GE$3:GE$500)))</f>
        <v/>
      </c>
      <c r="JF10" s="127">
        <f>IF(OR(JF$4="",$B10=""),0,SUMIF('DADOS BRUTOS'!$A$3:$A$500,$B10,'DADOS BRUTOS'!GF$3:GF$500)+IF($C10="",0,SUMIF('DADOS BRUTOS'!$A$3:$A$500,$C10,'DADOS BRUTOS'!GF$3:GF$500)))</f>
        <v/>
      </c>
      <c r="JG10" s="127">
        <f>IF(OR(JG$4="",$B10=""),0,SUMIF('DADOS BRUTOS'!$A$3:$A$500,$B10,'DADOS BRUTOS'!GG$3:GG$500)+IF($C10="",0,SUMIF('DADOS BRUTOS'!$A$3:$A$500,$C10,'DADOS BRUTOS'!GG$3:GG$500)))</f>
        <v/>
      </c>
      <c r="JH10" s="127">
        <f>IF(OR(JH$4="",$B10=""),0,SUMIF('DADOS BRUTOS'!$A$3:$A$500,$B10,'DADOS BRUTOS'!GH$3:GH$500)+IF($C10="",0,SUMIF('DADOS BRUTOS'!$A$3:$A$500,$C10,'DADOS BRUTOS'!GH$3:GH$500)))</f>
        <v/>
      </c>
      <c r="JI10" s="127">
        <f>IF(OR(JI$4="",$B10=""),0,SUMIF('DADOS BRUTOS'!$A$3:$A$500,$B10,'DADOS BRUTOS'!GI$3:GI$500)+IF($C10="",0,SUMIF('DADOS BRUTOS'!$A$3:$A$500,$C10,'DADOS BRUTOS'!GI$3:GI$500)))</f>
        <v/>
      </c>
      <c r="JJ10" s="127">
        <f>IF(OR(JJ$4="",$B10=""),0,SUMIF('DADOS BRUTOS'!$A$3:$A$500,$B10,'DADOS BRUTOS'!GJ$3:GJ$500)+IF($C10="",0,SUMIF('DADOS BRUTOS'!$A$3:$A$500,$C10,'DADOS BRUTOS'!GJ$3:GJ$500)))</f>
        <v/>
      </c>
      <c r="JK10" s="127">
        <f>IF(OR(JK$4="",$B10=""),0,SUMIF('DADOS BRUTOS'!$A$3:$A$500,$B10,'DADOS BRUTOS'!GK$3:GK$500)+IF($C10="",0,SUMIF('DADOS BRUTOS'!$A$3:$A$500,$C10,'DADOS BRUTOS'!GK$3:GK$500)))</f>
        <v/>
      </c>
      <c r="JL10" s="127">
        <f>IF(OR(JL$4="",$B10=""),0,SUMIF('DADOS BRUTOS'!$A$3:$A$500,$B10,'DADOS BRUTOS'!GL$3:GL$500)+IF($C10="",0,SUMIF('DADOS BRUTOS'!$A$3:$A$500,$C10,'DADOS BRUTOS'!GL$3:GL$500)))</f>
        <v/>
      </c>
      <c r="JM10" s="127">
        <f>IF(OR(JM$4="",$B10=""),0,SUMIF('DADOS BRUTOS'!$A$3:$A$500,$B10,'DADOS BRUTOS'!GM$3:GM$500)+IF($C10="",0,SUMIF('DADOS BRUTOS'!$A$3:$A$500,$C10,'DADOS BRUTOS'!GM$3:GM$500)))</f>
        <v/>
      </c>
      <c r="JN10" s="127">
        <f>IF(OR(JN$4="",$B10=""),0,SUMIF('DADOS BRUTOS'!$A$3:$A$500,$B10,'DADOS BRUTOS'!GN$3:GN$500)+IF($C10="",0,SUMIF('DADOS BRUTOS'!$A$3:$A$500,$C10,'DADOS BRUTOS'!GN$3:GN$500)))</f>
        <v/>
      </c>
      <c r="JO10" s="127">
        <f>IF(OR(JO$4="",$B10=""),0,SUMIF('DADOS BRUTOS'!$A$3:$A$500,$B10,'DADOS BRUTOS'!GO$3:GO$500)+IF($C10="",0,SUMIF('DADOS BRUTOS'!$A$3:$A$500,$C10,'DADOS BRUTOS'!GO$3:GO$500)))</f>
        <v/>
      </c>
      <c r="JP10" s="127">
        <f>IF(OR(JP$4="",$B10=""),0,SUMIF('DADOS BRUTOS'!$A$3:$A$500,$B10,'DADOS BRUTOS'!GP$3:GP$500)+IF($C10="",0,SUMIF('DADOS BRUTOS'!$A$3:$A$500,$C10,'DADOS BRUTOS'!GP$3:GP$500)))</f>
        <v/>
      </c>
      <c r="JQ10" s="127">
        <f>IF(OR(JQ$4="",$B10=""),0,SUMIF('DADOS BRUTOS'!$A$3:$A$500,$B10,'DADOS BRUTOS'!GQ$3:GQ$500)+IF($C10="",0,SUMIF('DADOS BRUTOS'!$A$3:$A$500,$C10,'DADOS BRUTOS'!GQ$3:GQ$500)))</f>
        <v/>
      </c>
      <c r="JR10" s="127">
        <f>IF(OR(JR$4="",$B10=""),0,SUMIF('DADOS BRUTOS'!$A$3:$A$500,$B10,'DADOS BRUTOS'!GR$3:GR$500)+IF($C10="",0,SUMIF('DADOS BRUTOS'!$A$3:$A$500,$C10,'DADOS BRUTOS'!GR$3:GR$500)))</f>
        <v/>
      </c>
      <c r="JS10" s="127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7">
        <f>IF(OR(CB$4="",$B11=""),0,SUMIF('DADOS BRUTOS'!$A$3:$A$500,$B11,'DADOS BRUTOS'!B$3:B$500)+IF($C11="",0,SUMIF('DADOS BRUTOS'!$A$3:$A$500,$C11,'DADOS BRUTOS'!B$3:B$500)))</f>
        <v/>
      </c>
      <c r="CC11" s="127">
        <f>IF(OR(CC$4="",$B11=""),0,SUMIF('DADOS BRUTOS'!$A$3:$A$500,$B11,'DADOS BRUTOS'!C$3:C$500)+IF($C11="",0,SUMIF('DADOS BRUTOS'!$A$3:$A$500,$C11,'DADOS BRUTOS'!C$3:C$500)))</f>
        <v/>
      </c>
      <c r="CD11" s="127">
        <f>IF(OR(CD$4="",$B11=""),0,SUMIF('DADOS BRUTOS'!$A$3:$A$500,$B11,'DADOS BRUTOS'!D$3:D$500)+IF($C11="",0,SUMIF('DADOS BRUTOS'!$A$3:$A$500,$C11,'DADOS BRUTOS'!D$3:D$500)))</f>
        <v/>
      </c>
      <c r="CE11" s="127">
        <f>IF(OR(CE$4="",$B11=""),0,SUMIF('DADOS BRUTOS'!$A$3:$A$500,$B11,'DADOS BRUTOS'!E$3:E$500)+IF($C11="",0,SUMIF('DADOS BRUTOS'!$A$3:$A$500,$C11,'DADOS BRUTOS'!E$3:E$500)))</f>
        <v/>
      </c>
      <c r="CF11" s="127">
        <f>IF(OR(CF$4="",$B11=""),0,SUMIF('DADOS BRUTOS'!$A$3:$A$500,$B11,'DADOS BRUTOS'!F$3:F$500)+IF($C11="",0,SUMIF('DADOS BRUTOS'!$A$3:$A$500,$C11,'DADOS BRUTOS'!F$3:F$500)))</f>
        <v/>
      </c>
      <c r="CG11" s="127">
        <f>IF(OR(CG$4="",$B11=""),0,SUMIF('DADOS BRUTOS'!$A$3:$A$500,$B11,'DADOS BRUTOS'!G$3:G$500)+IF($C11="",0,SUMIF('DADOS BRUTOS'!$A$3:$A$500,$C11,'DADOS BRUTOS'!G$3:G$500)))</f>
        <v/>
      </c>
      <c r="CH11" s="127">
        <f>IF(OR(CH$4="",$B11=""),0,SUMIF('DADOS BRUTOS'!$A$3:$A$500,$B11,'DADOS BRUTOS'!H$3:H$500)+IF($C11="",0,SUMIF('DADOS BRUTOS'!$A$3:$A$500,$C11,'DADOS BRUTOS'!H$3:H$500)))</f>
        <v/>
      </c>
      <c r="CI11" s="127">
        <f>IF(OR(CI$4="",$B11=""),0,SUMIF('DADOS BRUTOS'!$A$3:$A$500,$B11,'DADOS BRUTOS'!I$3:I$500)+IF($C11="",0,SUMIF('DADOS BRUTOS'!$A$3:$A$500,$C11,'DADOS BRUTOS'!I$3:I$500)))</f>
        <v/>
      </c>
      <c r="CJ11" s="127">
        <f>IF(OR(CJ$4="",$B11=""),0,SUMIF('DADOS BRUTOS'!$A$3:$A$500,$B11,'DADOS BRUTOS'!J$3:J$500)+IF($C11="",0,SUMIF('DADOS BRUTOS'!$A$3:$A$500,$C11,'DADOS BRUTOS'!J$3:J$500)))</f>
        <v/>
      </c>
      <c r="CK11" s="127">
        <f>IF(OR(CK$4="",$B11=""),0,SUMIF('DADOS BRUTOS'!$A$3:$A$500,$B11,'DADOS BRUTOS'!K$3:K$500)+IF($C11="",0,SUMIF('DADOS BRUTOS'!$A$3:$A$500,$C11,'DADOS BRUTOS'!K$3:K$500)))</f>
        <v/>
      </c>
      <c r="CL11" s="127">
        <f>IF(OR(CL$4="",$B11=""),0,SUMIF('DADOS BRUTOS'!$A$3:$A$500,$B11,'DADOS BRUTOS'!L$3:L$500)+IF($C11="",0,SUMIF('DADOS BRUTOS'!$A$3:$A$500,$C11,'DADOS BRUTOS'!L$3:L$500)))</f>
        <v/>
      </c>
      <c r="CM11" s="127">
        <f>IF(OR(CM$4="",$B11=""),0,SUMIF('DADOS BRUTOS'!$A$3:$A$500,$B11,'DADOS BRUTOS'!M$3:M$500)+IF($C11="",0,SUMIF('DADOS BRUTOS'!$A$3:$A$500,$C11,'DADOS BRUTOS'!M$3:M$500)))</f>
        <v/>
      </c>
      <c r="CN11" s="127">
        <f>IF(OR(CN$4="",$B11=""),0,SUMIF('DADOS BRUTOS'!$A$3:$A$500,$B11,'DADOS BRUTOS'!N$3:N$500)+IF($C11="",0,SUMIF('DADOS BRUTOS'!$A$3:$A$500,$C11,'DADOS BRUTOS'!N$3:N$500)))</f>
        <v/>
      </c>
      <c r="CO11" s="127">
        <f>IF(OR(CO$4="",$B11=""),0,SUMIF('DADOS BRUTOS'!$A$3:$A$500,$B11,'DADOS BRUTOS'!O$3:O$500)+IF($C11="",0,SUMIF('DADOS BRUTOS'!$A$3:$A$500,$C11,'DADOS BRUTOS'!O$3:O$500)))</f>
        <v/>
      </c>
      <c r="CP11" s="127">
        <f>IF(OR(CP$4="",$B11=""),0,SUMIF('DADOS BRUTOS'!$A$3:$A$500,$B11,'DADOS BRUTOS'!P$3:P$500)+IF($C11="",0,SUMIF('DADOS BRUTOS'!$A$3:$A$500,$C11,'DADOS BRUTOS'!P$3:P$500)))</f>
        <v/>
      </c>
      <c r="CQ11" s="127">
        <f>IF(OR(CQ$4="",$B11=""),0,SUMIF('DADOS BRUTOS'!$A$3:$A$500,$B11,'DADOS BRUTOS'!Q$3:Q$500)+IF($C11="",0,SUMIF('DADOS BRUTOS'!$A$3:$A$500,$C11,'DADOS BRUTOS'!Q$3:Q$500)))</f>
        <v/>
      </c>
      <c r="CR11" s="127">
        <f>IF(OR(CR$4="",$B11=""),0,SUMIF('DADOS BRUTOS'!$A$3:$A$500,$B11,'DADOS BRUTOS'!R$3:R$500)+IF($C11="",0,SUMIF('DADOS BRUTOS'!$A$3:$A$500,$C11,'DADOS BRUTOS'!R$3:R$500)))</f>
        <v/>
      </c>
      <c r="CS11" s="127">
        <f>IF(OR(CS$4="",$B11=""),0,SUMIF('DADOS BRUTOS'!$A$3:$A$500,$B11,'DADOS BRUTOS'!S$3:S$500)+IF($C11="",0,SUMIF('DADOS BRUTOS'!$A$3:$A$500,$C11,'DADOS BRUTOS'!S$3:S$500)))</f>
        <v/>
      </c>
      <c r="CT11" s="127">
        <f>IF(OR(CT$4="",$B11=""),0,SUMIF('DADOS BRUTOS'!$A$3:$A$500,$B11,'DADOS BRUTOS'!T$3:T$500)+IF($C11="",0,SUMIF('DADOS BRUTOS'!$A$3:$A$500,$C11,'DADOS BRUTOS'!T$3:T$500)))</f>
        <v/>
      </c>
      <c r="CU11" s="127">
        <f>IF(OR(CU$4="",$B11=""),0,SUMIF('DADOS BRUTOS'!$A$3:$A$500,$B11,'DADOS BRUTOS'!U$3:U$500)+IF($C11="",0,SUMIF('DADOS BRUTOS'!$A$3:$A$500,$C11,'DADOS BRUTOS'!U$3:U$500)))</f>
        <v/>
      </c>
      <c r="CV11" s="127">
        <f>IF(OR(CV$4="",$B11=""),0,SUMIF('DADOS BRUTOS'!$A$3:$A$500,$B11,'DADOS BRUTOS'!V$3:V$500)+IF($C11="",0,SUMIF('DADOS BRUTOS'!$A$3:$A$500,$C11,'DADOS BRUTOS'!V$3:V$500)))</f>
        <v/>
      </c>
      <c r="CW11" s="127">
        <f>IF(OR(CW$4="",$B11=""),0,SUMIF('DADOS BRUTOS'!$A$3:$A$500,$B11,'DADOS BRUTOS'!W$3:W$500)+IF($C11="",0,SUMIF('DADOS BRUTOS'!$A$3:$A$500,$C11,'DADOS BRUTOS'!W$3:W$500)))</f>
        <v/>
      </c>
      <c r="CX11" s="127">
        <f>IF(OR(CX$4="",$B11=""),0,SUMIF('DADOS BRUTOS'!$A$3:$A$500,$B11,'DADOS BRUTOS'!X$3:X$500)+IF($C11="",0,SUMIF('DADOS BRUTOS'!$A$3:$A$500,$C11,'DADOS BRUTOS'!X$3:X$500)))</f>
        <v/>
      </c>
      <c r="CY11" s="127">
        <f>IF(OR(CY$4="",$B11=""),0,SUMIF('DADOS BRUTOS'!$A$3:$A$500,$B11,'DADOS BRUTOS'!Y$3:Y$500)+IF($C11="",0,SUMIF('DADOS BRUTOS'!$A$3:$A$500,$C11,'DADOS BRUTOS'!Y$3:Y$500)))</f>
        <v/>
      </c>
      <c r="CZ11" s="127">
        <f>IF(OR(CZ$4="",$B11=""),0,SUMIF('DADOS BRUTOS'!$A$3:$A$500,$B11,'DADOS BRUTOS'!Z$3:Z$500)+IF($C11="",0,SUMIF('DADOS BRUTOS'!$A$3:$A$500,$C11,'DADOS BRUTOS'!Z$3:Z$500)))</f>
        <v/>
      </c>
      <c r="DA11" s="127">
        <f>IF(OR(DA$4="",$B11=""),0,SUMIF('DADOS BRUTOS'!$A$3:$A$500,$B11,'DADOS BRUTOS'!AA$3:AA$500)+IF($C11="",0,SUMIF('DADOS BRUTOS'!$A$3:$A$500,$C11,'DADOS BRUTOS'!AA$3:AA$500)))</f>
        <v/>
      </c>
      <c r="DB11" s="127">
        <f>IF(OR(DB$4="",$B11=""),0,SUMIF('DADOS BRUTOS'!$A$3:$A$500,$B11,'DADOS BRUTOS'!AB$3:AB$500)+IF($C11="",0,SUMIF('DADOS BRUTOS'!$A$3:$A$500,$C11,'DADOS BRUTOS'!AB$3:AB$500)))</f>
        <v/>
      </c>
      <c r="DC11" s="127">
        <f>IF(OR(DC$4="",$B11=""),0,SUMIF('DADOS BRUTOS'!$A$3:$A$500,$B11,'DADOS BRUTOS'!AC$3:AC$500)+IF($C11="",0,SUMIF('DADOS BRUTOS'!$A$3:$A$500,$C11,'DADOS BRUTOS'!AC$3:AC$500)))</f>
        <v/>
      </c>
      <c r="DD11" s="127">
        <f>IF(OR(DD$4="",$B11=""),0,SUMIF('DADOS BRUTOS'!$A$3:$A$500,$B11,'DADOS BRUTOS'!AD$3:AD$500)+IF($C11="",0,SUMIF('DADOS BRUTOS'!$A$3:$A$500,$C11,'DADOS BRUTOS'!AD$3:AD$500)))</f>
        <v/>
      </c>
      <c r="DE11" s="127">
        <f>IF(OR(DE$4="",$B11=""),0,SUMIF('DADOS BRUTOS'!$A$3:$A$500,$B11,'DADOS BRUTOS'!AE$3:AE$500)+IF($C11="",0,SUMIF('DADOS BRUTOS'!$A$3:$A$500,$C11,'DADOS BRUTOS'!AE$3:AE$500)))</f>
        <v/>
      </c>
      <c r="DF11" s="127">
        <f>IF(OR(DF$4="",$B11=""),0,SUMIF('DADOS BRUTOS'!$A$3:$A$500,$B11,'DADOS BRUTOS'!AF$3:AF$500)+IF($C11="",0,SUMIF('DADOS BRUTOS'!$A$3:$A$500,$C11,'DADOS BRUTOS'!AF$3:AF$500)))</f>
        <v/>
      </c>
      <c r="DG11" s="127">
        <f>IF(OR(DG$4="",$B11=""),0,SUMIF('DADOS BRUTOS'!$A$3:$A$500,$B11,'DADOS BRUTOS'!AG$3:AG$500)+IF($C11="",0,SUMIF('DADOS BRUTOS'!$A$3:$A$500,$C11,'DADOS BRUTOS'!AG$3:AG$500)))</f>
        <v/>
      </c>
      <c r="DH11" s="127">
        <f>IF(OR(DH$4="",$B11=""),0,SUMIF('DADOS BRUTOS'!$A$3:$A$500,$B11,'DADOS BRUTOS'!AH$3:AH$500)+IF($C11="",0,SUMIF('DADOS BRUTOS'!$A$3:$A$500,$C11,'DADOS BRUTOS'!AH$3:AH$500)))</f>
        <v/>
      </c>
      <c r="DI11" s="127">
        <f>IF(OR(DI$4="",$B11=""),0,SUMIF('DADOS BRUTOS'!$A$3:$A$500,$B11,'DADOS BRUTOS'!AI$3:AI$500)+IF($C11="",0,SUMIF('DADOS BRUTOS'!$A$3:$A$500,$C11,'DADOS BRUTOS'!AI$3:AI$500)))</f>
        <v/>
      </c>
      <c r="DJ11" s="127">
        <f>IF(OR(DJ$4="",$B11=""),0,SUMIF('DADOS BRUTOS'!$A$3:$A$500,$B11,'DADOS BRUTOS'!AJ$3:AJ$500)+IF($C11="",0,SUMIF('DADOS BRUTOS'!$A$3:$A$500,$C11,'DADOS BRUTOS'!AJ$3:AJ$500)))</f>
        <v/>
      </c>
      <c r="DK11" s="127">
        <f>IF(OR(DK$4="",$B11=""),0,SUMIF('DADOS BRUTOS'!$A$3:$A$500,$B11,'DADOS BRUTOS'!AK$3:AK$500)+IF($C11="",0,SUMIF('DADOS BRUTOS'!$A$3:$A$500,$C11,'DADOS BRUTOS'!AK$3:AK$500)))</f>
        <v/>
      </c>
      <c r="DL11" s="127">
        <f>IF(OR(DL$4="",$B11=""),0,SUMIF('DADOS BRUTOS'!$A$3:$A$500,$B11,'DADOS BRUTOS'!AL$3:AL$500)+IF($C11="",0,SUMIF('DADOS BRUTOS'!$A$3:$A$500,$C11,'DADOS BRUTOS'!AL$3:AL$500)))</f>
        <v/>
      </c>
      <c r="DM11" s="127">
        <f>IF(OR(DM$4="",$B11=""),0,SUMIF('DADOS BRUTOS'!$A$3:$A$500,$B11,'DADOS BRUTOS'!AM$3:AM$500)+IF($C11="",0,SUMIF('DADOS BRUTOS'!$A$3:$A$500,$C11,'DADOS BRUTOS'!AM$3:AM$500)))</f>
        <v/>
      </c>
      <c r="DN11" s="127">
        <f>IF(OR(DN$4="",$B11=""),0,SUMIF('DADOS BRUTOS'!$A$3:$A$500,$B11,'DADOS BRUTOS'!AN$3:AN$500)+IF($C11="",0,SUMIF('DADOS BRUTOS'!$A$3:$A$500,$C11,'DADOS BRUTOS'!AN$3:AN$500)))</f>
        <v/>
      </c>
      <c r="DO11" s="127">
        <f>IF(OR(DO$4="",$B11=""),0,SUMIF('DADOS BRUTOS'!$A$3:$A$500,$B11,'DADOS BRUTOS'!AO$3:AO$500)+IF($C11="",0,SUMIF('DADOS BRUTOS'!$A$3:$A$500,$C11,'DADOS BRUTOS'!AO$3:AO$500)))</f>
        <v/>
      </c>
      <c r="DP11" s="127">
        <f>IF(OR(DP$4="",$B11=""),0,SUMIF('DADOS BRUTOS'!$A$3:$A$500,$B11,'DADOS BRUTOS'!AP$3:AP$500)+IF($C11="",0,SUMIF('DADOS BRUTOS'!$A$3:$A$500,$C11,'DADOS BRUTOS'!AP$3:AP$500)))</f>
        <v/>
      </c>
      <c r="DQ11" s="127">
        <f>IF(OR(DQ$4="",$B11=""),0,SUMIF('DADOS BRUTOS'!$A$3:$A$500,$B11,'DADOS BRUTOS'!AQ$3:AQ$500)+IF($C11="",0,SUMIF('DADOS BRUTOS'!$A$3:$A$500,$C11,'DADOS BRUTOS'!AQ$3:AQ$500)))</f>
        <v/>
      </c>
      <c r="DR11" s="127">
        <f>IF(OR(DR$4="",$B11=""),0,SUMIF('DADOS BRUTOS'!$A$3:$A$500,$B11,'DADOS BRUTOS'!AR$3:AR$500)+IF($C11="",0,SUMIF('DADOS BRUTOS'!$A$3:$A$500,$C11,'DADOS BRUTOS'!AR$3:AR$500)))</f>
        <v/>
      </c>
      <c r="DS11" s="127">
        <f>IF(OR(DS$4="",$B11=""),0,SUMIF('DADOS BRUTOS'!$A$3:$A$500,$B11,'DADOS BRUTOS'!AS$3:AS$500)+IF($C11="",0,SUMIF('DADOS BRUTOS'!$A$3:$A$500,$C11,'DADOS BRUTOS'!AS$3:AS$500)))</f>
        <v/>
      </c>
      <c r="DT11" s="127">
        <f>IF(OR(DT$4="",$B11=""),0,SUMIF('DADOS BRUTOS'!$A$3:$A$500,$B11,'DADOS BRUTOS'!AT$3:AT$500)+IF($C11="",0,SUMIF('DADOS BRUTOS'!$A$3:$A$500,$C11,'DADOS BRUTOS'!AT$3:AT$500)))</f>
        <v/>
      </c>
      <c r="DU11" s="127">
        <f>IF(OR(DU$4="",$B11=""),0,SUMIF('DADOS BRUTOS'!$A$3:$A$500,$B11,'DADOS BRUTOS'!AU$3:AU$500)+IF($C11="",0,SUMIF('DADOS BRUTOS'!$A$3:$A$500,$C11,'DADOS BRUTOS'!AU$3:AU$500)))</f>
        <v/>
      </c>
      <c r="DV11" s="127">
        <f>IF(OR(DV$4="",$B11=""),0,SUMIF('DADOS BRUTOS'!$A$3:$A$500,$B11,'DADOS BRUTOS'!AV$3:AV$500)+IF($C11="",0,SUMIF('DADOS BRUTOS'!$A$3:$A$500,$C11,'DADOS BRUTOS'!AV$3:AV$500)))</f>
        <v/>
      </c>
      <c r="DW11" s="127">
        <f>IF(OR(DW$4="",$B11=""),0,SUMIF('DADOS BRUTOS'!$A$3:$A$500,$B11,'DADOS BRUTOS'!AW$3:AW$500)+IF($C11="",0,SUMIF('DADOS BRUTOS'!$A$3:$A$500,$C11,'DADOS BRUTOS'!AW$3:AW$500)))</f>
        <v/>
      </c>
      <c r="DX11" s="127">
        <f>IF(OR(DX$4="",$B11=""),0,SUMIF('DADOS BRUTOS'!$A$3:$A$500,$B11,'DADOS BRUTOS'!AX$3:AX$500)+IF($C11="",0,SUMIF('DADOS BRUTOS'!$A$3:$A$500,$C11,'DADOS BRUTOS'!AX$3:AX$500)))</f>
        <v/>
      </c>
      <c r="DY11" s="127">
        <f>IF(OR(DY$4="",$B11=""),0,SUMIF('DADOS BRUTOS'!$A$3:$A$500,$B11,'DADOS BRUTOS'!AY$3:AY$500)+IF($C11="",0,SUMIF('DADOS BRUTOS'!$A$3:$A$500,$C11,'DADOS BRUTOS'!AY$3:AY$500)))</f>
        <v/>
      </c>
      <c r="DZ11" s="127">
        <f>IF(OR(DZ$4="",$B11=""),0,SUMIF('DADOS BRUTOS'!$A$3:$A$500,$B11,'DADOS BRUTOS'!AZ$3:AZ$500)+IF($C11="",0,SUMIF('DADOS BRUTOS'!$A$3:$A$500,$C11,'DADOS BRUTOS'!AZ$3:AZ$500)))</f>
        <v/>
      </c>
      <c r="EA11" s="127">
        <f>IF(OR(EA$4="",$B11=""),0,SUMIF('DADOS BRUTOS'!$A$3:$A$500,$B11,'DADOS BRUTOS'!BA$3:BA$500)+IF($C11="",0,SUMIF('DADOS BRUTOS'!$A$3:$A$500,$C11,'DADOS BRUTOS'!BA$3:BA$500)))</f>
        <v/>
      </c>
      <c r="EB11" s="127">
        <f>IF(OR(EB$4="",$B11=""),0,SUMIF('DADOS BRUTOS'!$A$3:$A$500,$B11,'DADOS BRUTOS'!BB$3:BB$500)+IF($C11="",0,SUMIF('DADOS BRUTOS'!$A$3:$A$500,$C11,'DADOS BRUTOS'!BB$3:BB$500)))</f>
        <v/>
      </c>
      <c r="EC11" s="127">
        <f>IF(OR(EC$4="",$B11=""),0,SUMIF('DADOS BRUTOS'!$A$3:$A$500,$B11,'DADOS BRUTOS'!BC$3:BC$500)+IF($C11="",0,SUMIF('DADOS BRUTOS'!$A$3:$A$500,$C11,'DADOS BRUTOS'!BC$3:BC$500)))</f>
        <v/>
      </c>
      <c r="ED11" s="127">
        <f>IF(OR(ED$4="",$B11=""),0,SUMIF('DADOS BRUTOS'!$A$3:$A$500,$B11,'DADOS BRUTOS'!BD$3:BD$500)+IF($C11="",0,SUMIF('DADOS BRUTOS'!$A$3:$A$500,$C11,'DADOS BRUTOS'!BD$3:BD$500)))</f>
        <v/>
      </c>
      <c r="EE11" s="127">
        <f>IF(OR(EE$4="",$B11=""),0,SUMIF('DADOS BRUTOS'!$A$3:$A$500,$B11,'DADOS BRUTOS'!BE$3:BE$500)+IF($C11="",0,SUMIF('DADOS BRUTOS'!$A$3:$A$500,$C11,'DADOS BRUTOS'!BE$3:BE$500)))</f>
        <v/>
      </c>
      <c r="EF11" s="127">
        <f>IF(OR(EF$4="",$B11=""),0,SUMIF('DADOS BRUTOS'!$A$3:$A$500,$B11,'DADOS BRUTOS'!BF$3:BF$500)+IF($C11="",0,SUMIF('DADOS BRUTOS'!$A$3:$A$500,$C11,'DADOS BRUTOS'!BF$3:BF$500)))</f>
        <v/>
      </c>
      <c r="EG11" s="127">
        <f>IF(OR(EG$4="",$B11=""),0,SUMIF('DADOS BRUTOS'!$A$3:$A$500,$B11,'DADOS BRUTOS'!BG$3:BG$500)+IF($C11="",0,SUMIF('DADOS BRUTOS'!$A$3:$A$500,$C11,'DADOS BRUTOS'!BG$3:BG$500)))</f>
        <v/>
      </c>
      <c r="EH11" s="127">
        <f>IF(OR(EH$4="",$B11=""),0,SUMIF('DADOS BRUTOS'!$A$3:$A$500,$B11,'DADOS BRUTOS'!BH$3:BH$500)+IF($C11="",0,SUMIF('DADOS BRUTOS'!$A$3:$A$500,$C11,'DADOS BRUTOS'!BH$3:BH$500)))</f>
        <v/>
      </c>
      <c r="EI11" s="127">
        <f>IF(OR(EI$4="",$B11=""),0,SUMIF('DADOS BRUTOS'!$A$3:$A$500,$B11,'DADOS BRUTOS'!BI$3:BI$500)+IF($C11="",0,SUMIF('DADOS BRUTOS'!$A$3:$A$500,$C11,'DADOS BRUTOS'!BI$3:BI$500)))</f>
        <v/>
      </c>
      <c r="EJ11" s="127">
        <f>IF(OR(EJ$4="",$B11=""),0,SUMIF('DADOS BRUTOS'!$A$3:$A$500,$B11,'DADOS BRUTOS'!BJ$3:BJ$500)+IF($C11="",0,SUMIF('DADOS BRUTOS'!$A$3:$A$500,$C11,'DADOS BRUTOS'!BJ$3:BJ$500)))</f>
        <v/>
      </c>
      <c r="EK11" s="127">
        <f>IF(OR(EK$4="",$B11=""),0,SUMIF('DADOS BRUTOS'!$A$3:$A$500,$B11,'DADOS BRUTOS'!BK$3:BK$500)+IF($C11="",0,SUMIF('DADOS BRUTOS'!$A$3:$A$500,$C11,'DADOS BRUTOS'!BK$3:BK$500)))</f>
        <v/>
      </c>
      <c r="EL11" s="127">
        <f>IF(OR(EL$4="",$B11=""),0,SUMIF('DADOS BRUTOS'!$A$3:$A$500,$B11,'DADOS BRUTOS'!BL$3:BL$500)+IF($C11="",0,SUMIF('DADOS BRUTOS'!$A$3:$A$500,$C11,'DADOS BRUTOS'!BL$3:BL$500)))</f>
        <v/>
      </c>
      <c r="EM11" s="127">
        <f>IF(OR(EM$4="",$B11=""),0,SUMIF('DADOS BRUTOS'!$A$3:$A$500,$B11,'DADOS BRUTOS'!BM$3:BM$500)+IF($C11="",0,SUMIF('DADOS BRUTOS'!$A$3:$A$500,$C11,'DADOS BRUTOS'!BM$3:BM$500)))</f>
        <v/>
      </c>
      <c r="EN11" s="127">
        <f>IF(OR(EN$4="",$B11=""),0,SUMIF('DADOS BRUTOS'!$A$3:$A$500,$B11,'DADOS BRUTOS'!BN$3:BN$500)+IF($C11="",0,SUMIF('DADOS BRUTOS'!$A$3:$A$500,$C11,'DADOS BRUTOS'!BN$3:BN$500)))</f>
        <v/>
      </c>
      <c r="EO11" s="127">
        <f>IF(OR(EO$4="",$B11=""),0,SUMIF('DADOS BRUTOS'!$A$3:$A$500,$B11,'DADOS BRUTOS'!BO$3:BO$500)+IF($C11="",0,SUMIF('DADOS BRUTOS'!$A$3:$A$500,$C11,'DADOS BRUTOS'!BO$3:BO$500)))</f>
        <v/>
      </c>
      <c r="EP11" s="127">
        <f>IF(OR(EP$4="",$B11=""),0,SUMIF('DADOS BRUTOS'!$A$3:$A$500,$B11,'DADOS BRUTOS'!BP$3:BP$500)+IF($C11="",0,SUMIF('DADOS BRUTOS'!$A$3:$A$500,$C11,'DADOS BRUTOS'!BP$3:BP$500)))</f>
        <v/>
      </c>
      <c r="EQ11" s="127">
        <f>IF(OR(EQ$4="",$B11=""),0,SUMIF('DADOS BRUTOS'!$A$3:$A$500,$B11,'DADOS BRUTOS'!BQ$3:BQ$500)+IF($C11="",0,SUMIF('DADOS BRUTOS'!$A$3:$A$500,$C11,'DADOS BRUTOS'!BQ$3:BQ$500)))</f>
        <v/>
      </c>
      <c r="ER11" s="127">
        <f>IF(OR(ER$4="",$B11=""),0,SUMIF('DADOS BRUTOS'!$A$3:$A$500,$B11,'DADOS BRUTOS'!BR$3:BR$500)+IF($C11="",0,SUMIF('DADOS BRUTOS'!$A$3:$A$500,$C11,'DADOS BRUTOS'!BR$3:BR$500)))</f>
        <v/>
      </c>
      <c r="ES11" s="127">
        <f>IF(OR(ES$4="",$B11=""),0,SUMIF('DADOS BRUTOS'!$A$3:$A$500,$B11,'DADOS BRUTOS'!BS$3:BS$500)+IF($C11="",0,SUMIF('DADOS BRUTOS'!$A$3:$A$500,$C11,'DADOS BRUTOS'!BS$3:BS$500)))</f>
        <v/>
      </c>
      <c r="ET11" s="127">
        <f>IF(OR(ET$4="",$B11=""),0,SUMIF('DADOS BRUTOS'!$A$3:$A$500,$B11,'DADOS BRUTOS'!BT$3:BT$500)+IF($C11="",0,SUMIF('DADOS BRUTOS'!$A$3:$A$500,$C11,'DADOS BRUTOS'!BT$3:BT$500)))</f>
        <v/>
      </c>
      <c r="EU11" s="127">
        <f>IF(OR(EU$4="",$B11=""),0,SUMIF('DADOS BRUTOS'!$A$3:$A$500,$B11,'DADOS BRUTOS'!BU$3:BU$500)+IF($C11="",0,SUMIF('DADOS BRUTOS'!$A$3:$A$500,$C11,'DADOS BRUTOS'!BU$3:BU$500)))</f>
        <v/>
      </c>
      <c r="EV11" s="127">
        <f>IF(OR(EV$4="",$B11=""),0,SUMIF('DADOS BRUTOS'!$A$3:$A$500,$B11,'DADOS BRUTOS'!BV$3:BV$500)+IF($C11="",0,SUMIF('DADOS BRUTOS'!$A$3:$A$500,$C11,'DADOS BRUTOS'!BV$3:BV$500)))</f>
        <v/>
      </c>
      <c r="EW11" s="127">
        <f>IF(OR(EW$4="",$B11=""),0,SUMIF('DADOS BRUTOS'!$A$3:$A$500,$B11,'DADOS BRUTOS'!BW$3:BW$500)+IF($C11="",0,SUMIF('DADOS BRUTOS'!$A$3:$A$500,$C11,'DADOS BRUTOS'!BW$3:BW$500)))</f>
        <v/>
      </c>
      <c r="EX11" s="127">
        <f>IF(OR(EX$4="",$B11=""),0,SUMIF('DADOS BRUTOS'!$A$3:$A$500,$B11,'DADOS BRUTOS'!BX$3:BX$500)+IF($C11="",0,SUMIF('DADOS BRUTOS'!$A$3:$A$500,$C11,'DADOS BRUTOS'!BX$3:BX$500)))</f>
        <v/>
      </c>
      <c r="EY11" s="127">
        <f>IF(OR(EY$4="",$B11=""),0,SUMIF('DADOS BRUTOS'!$A$3:$A$500,$B11,'DADOS BRUTOS'!BY$3:BY$500)+IF($C11="",0,SUMIF('DADOS BRUTOS'!$A$3:$A$500,$C11,'DADOS BRUTOS'!BY$3:BY$500)))</f>
        <v/>
      </c>
      <c r="EZ11" s="127">
        <f>IF(OR(EZ$4="",$B11=""),0,SUMIF('DADOS BRUTOS'!$A$3:$A$500,$B11,'DADOS BRUTOS'!BZ$3:BZ$500)+IF($C11="",0,SUMIF('DADOS BRUTOS'!$A$3:$A$500,$C11,'DADOS BRUTOS'!BZ$3:BZ$500)))</f>
        <v/>
      </c>
      <c r="FA11" s="127">
        <f>IF(OR(FA$4="",$B11=""),0,SUMIF('DADOS BRUTOS'!$A$3:$A$500,$B11,'DADOS BRUTOS'!CA$3:CA$500)+IF($C11="",0,SUMIF('DADOS BRUTOS'!$A$3:$A$500,$C11,'DADOS BRUTOS'!CA$3:CA$500)))</f>
        <v/>
      </c>
      <c r="FB11" s="127">
        <f>IF(OR(FB$4="",$B11=""),0,SUMIF('DADOS BRUTOS'!$A$3:$A$500,$B11,'DADOS BRUTOS'!CB$3:CB$500)+IF($C11="",0,SUMIF('DADOS BRUTOS'!$A$3:$A$500,$C11,'DADOS BRUTOS'!CB$3:CB$500)))</f>
        <v/>
      </c>
      <c r="FC11" s="127">
        <f>IF(OR(FC$4="",$B11=""),0,SUMIF('DADOS BRUTOS'!$A$3:$A$500,$B11,'DADOS BRUTOS'!CC$3:CC$500)+IF($C11="",0,SUMIF('DADOS BRUTOS'!$A$3:$A$500,$C11,'DADOS BRUTOS'!CC$3:CC$500)))</f>
        <v/>
      </c>
      <c r="FD11" s="127">
        <f>IF(OR(FD$4="",$B11=""),0,SUMIF('DADOS BRUTOS'!$A$3:$A$500,$B11,'DADOS BRUTOS'!CD$3:CD$500)+IF($C11="",0,SUMIF('DADOS BRUTOS'!$A$3:$A$500,$C11,'DADOS BRUTOS'!CD$3:CD$500)))</f>
        <v/>
      </c>
      <c r="FE11" s="127">
        <f>IF(OR(FE$4="",$B11=""),0,SUMIF('DADOS BRUTOS'!$A$3:$A$500,$B11,'DADOS BRUTOS'!CE$3:CE$500)+IF($C11="",0,SUMIF('DADOS BRUTOS'!$A$3:$A$500,$C11,'DADOS BRUTOS'!CE$3:CE$500)))</f>
        <v/>
      </c>
      <c r="FF11" s="127">
        <f>IF(OR(FF$4="",$B11=""),0,SUMIF('DADOS BRUTOS'!$A$3:$A$500,$B11,'DADOS BRUTOS'!CF$3:CF$500)+IF($C11="",0,SUMIF('DADOS BRUTOS'!$A$3:$A$500,$C11,'DADOS BRUTOS'!CF$3:CF$500)))</f>
        <v/>
      </c>
      <c r="FG11" s="127">
        <f>IF(OR(FG$4="",$B11=""),0,SUMIF('DADOS BRUTOS'!$A$3:$A$500,$B11,'DADOS BRUTOS'!CG$3:CG$500)+IF($C11="",0,SUMIF('DADOS BRUTOS'!$A$3:$A$500,$C11,'DADOS BRUTOS'!CG$3:CG$500)))</f>
        <v/>
      </c>
      <c r="FH11" s="127">
        <f>IF(OR(FH$4="",$B11=""),0,SUMIF('DADOS BRUTOS'!$A$3:$A$500,$B11,'DADOS BRUTOS'!CH$3:CH$500)+IF($C11="",0,SUMIF('DADOS BRUTOS'!$A$3:$A$500,$C11,'DADOS BRUTOS'!CH$3:CH$500)))</f>
        <v/>
      </c>
      <c r="FI11" s="127">
        <f>IF(OR(FI$4="",$B11=""),0,SUMIF('DADOS BRUTOS'!$A$3:$A$500,$B11,'DADOS BRUTOS'!CI$3:CI$500)+IF($C11="",0,SUMIF('DADOS BRUTOS'!$A$3:$A$500,$C11,'DADOS BRUTOS'!CI$3:CI$500)))</f>
        <v/>
      </c>
      <c r="FJ11" s="127">
        <f>IF(OR(FJ$4="",$B11=""),0,SUMIF('DADOS BRUTOS'!$A$3:$A$500,$B11,'DADOS BRUTOS'!CJ$3:CJ$500)+IF($C11="",0,SUMIF('DADOS BRUTOS'!$A$3:$A$500,$C11,'DADOS BRUTOS'!CJ$3:CJ$500)))</f>
        <v/>
      </c>
      <c r="FK11" s="127">
        <f>IF(OR(FK$4="",$B11=""),0,SUMIF('DADOS BRUTOS'!$A$3:$A$500,$B11,'DADOS BRUTOS'!CK$3:CK$500)+IF($C11="",0,SUMIF('DADOS BRUTOS'!$A$3:$A$500,$C11,'DADOS BRUTOS'!CK$3:CK$500)))</f>
        <v/>
      </c>
      <c r="FL11" s="127">
        <f>IF(OR(FL$4="",$B11=""),0,SUMIF('DADOS BRUTOS'!$A$3:$A$500,$B11,'DADOS BRUTOS'!CL$3:CL$500)+IF($C11="",0,SUMIF('DADOS BRUTOS'!$A$3:$A$500,$C11,'DADOS BRUTOS'!CL$3:CL$500)))</f>
        <v/>
      </c>
      <c r="FM11" s="127">
        <f>IF(OR(FM$4="",$B11=""),0,SUMIF('DADOS BRUTOS'!$A$3:$A$500,$B11,'DADOS BRUTOS'!CM$3:CM$500)+IF($C11="",0,SUMIF('DADOS BRUTOS'!$A$3:$A$500,$C11,'DADOS BRUTOS'!CM$3:CM$500)))</f>
        <v/>
      </c>
      <c r="FN11" s="127">
        <f>IF(OR(FN$4="",$B11=""),0,SUMIF('DADOS BRUTOS'!$A$3:$A$500,$B11,'DADOS BRUTOS'!CN$3:CN$500)+IF($C11="",0,SUMIF('DADOS BRUTOS'!$A$3:$A$500,$C11,'DADOS BRUTOS'!CN$3:CN$500)))</f>
        <v/>
      </c>
      <c r="FO11" s="127">
        <f>IF(OR(FO$4="",$B11=""),0,SUMIF('DADOS BRUTOS'!$A$3:$A$500,$B11,'DADOS BRUTOS'!CO$3:CO$500)+IF($C11="",0,SUMIF('DADOS BRUTOS'!$A$3:$A$500,$C11,'DADOS BRUTOS'!CO$3:CO$500)))</f>
        <v/>
      </c>
      <c r="FP11" s="127">
        <f>IF(OR(FP$4="",$B11=""),0,SUMIF('DADOS BRUTOS'!$A$3:$A$500,$B11,'DADOS BRUTOS'!CP$3:CP$500)+IF($C11="",0,SUMIF('DADOS BRUTOS'!$A$3:$A$500,$C11,'DADOS BRUTOS'!CP$3:CP$500)))</f>
        <v/>
      </c>
      <c r="FQ11" s="127">
        <f>IF(OR(FQ$4="",$B11=""),0,SUMIF('DADOS BRUTOS'!$A$3:$A$500,$B11,'DADOS BRUTOS'!CQ$3:CQ$500)+IF($C11="",0,SUMIF('DADOS BRUTOS'!$A$3:$A$500,$C11,'DADOS BRUTOS'!CQ$3:CQ$500)))</f>
        <v/>
      </c>
      <c r="FR11" s="127">
        <f>IF(OR(FR$4="",$B11=""),0,SUMIF('DADOS BRUTOS'!$A$3:$A$500,$B11,'DADOS BRUTOS'!CR$3:CR$500)+IF($C11="",0,SUMIF('DADOS BRUTOS'!$A$3:$A$500,$C11,'DADOS BRUTOS'!CR$3:CR$500)))</f>
        <v/>
      </c>
      <c r="FS11" s="127">
        <f>IF(OR(FS$4="",$B11=""),0,SUMIF('DADOS BRUTOS'!$A$3:$A$500,$B11,'DADOS BRUTOS'!CS$3:CS$500)+IF($C11="",0,SUMIF('DADOS BRUTOS'!$A$3:$A$500,$C11,'DADOS BRUTOS'!CS$3:CS$500)))</f>
        <v/>
      </c>
      <c r="FT11" s="127">
        <f>IF(OR(FT$4="",$B11=""),0,SUMIF('DADOS BRUTOS'!$A$3:$A$500,$B11,'DADOS BRUTOS'!CT$3:CT$500)+IF($C11="",0,SUMIF('DADOS BRUTOS'!$A$3:$A$500,$C11,'DADOS BRUTOS'!CT$3:CT$500)))</f>
        <v/>
      </c>
      <c r="FU11" s="127">
        <f>IF(OR(FU$4="",$B11=""),0,SUMIF('DADOS BRUTOS'!$A$3:$A$500,$B11,'DADOS BRUTOS'!CU$3:CU$500)+IF($C11="",0,SUMIF('DADOS BRUTOS'!$A$3:$A$500,$C11,'DADOS BRUTOS'!CU$3:CU$500)))</f>
        <v/>
      </c>
      <c r="FV11" s="127">
        <f>IF(OR(FV$4="",$B11=""),0,SUMIF('DADOS BRUTOS'!$A$3:$A$500,$B11,'DADOS BRUTOS'!CV$3:CV$500)+IF($C11="",0,SUMIF('DADOS BRUTOS'!$A$3:$A$500,$C11,'DADOS BRUTOS'!CV$3:CV$500)))</f>
        <v/>
      </c>
      <c r="FW11" s="127">
        <f>IF(OR(FW$4="",$B11=""),0,SUMIF('DADOS BRUTOS'!$A$3:$A$500,$B11,'DADOS BRUTOS'!CW$3:CW$500)+IF($C11="",0,SUMIF('DADOS BRUTOS'!$A$3:$A$500,$C11,'DADOS BRUTOS'!CW$3:CW$500)))</f>
        <v/>
      </c>
      <c r="FX11" s="127">
        <f>IF(OR(FX$4="",$B11=""),0,SUMIF('DADOS BRUTOS'!$A$3:$A$500,$B11,'DADOS BRUTOS'!CX$3:CX$500)+IF($C11="",0,SUMIF('DADOS BRUTOS'!$A$3:$A$500,$C11,'DADOS BRUTOS'!CX$3:CX$500)))</f>
        <v/>
      </c>
      <c r="FY11" s="127">
        <f>IF(OR(FY$4="",$B11=""),0,SUMIF('DADOS BRUTOS'!$A$3:$A$500,$B11,'DADOS BRUTOS'!CY$3:CY$500)+IF($C11="",0,SUMIF('DADOS BRUTOS'!$A$3:$A$500,$C11,'DADOS BRUTOS'!CY$3:CY$500)))</f>
        <v/>
      </c>
      <c r="FZ11" s="127">
        <f>IF(OR(FZ$4="",$B11=""),0,SUMIF('DADOS BRUTOS'!$A$3:$A$500,$B11,'DADOS BRUTOS'!CZ$3:CZ$500)+IF($C11="",0,SUMIF('DADOS BRUTOS'!$A$3:$A$500,$C11,'DADOS BRUTOS'!CZ$3:CZ$500)))</f>
        <v/>
      </c>
      <c r="GA11" s="127">
        <f>IF(OR(GA$4="",$B11=""),0,SUMIF('DADOS BRUTOS'!$A$3:$A$500,$B11,'DADOS BRUTOS'!DA$3:DA$500)+IF($C11="",0,SUMIF('DADOS BRUTOS'!$A$3:$A$500,$C11,'DADOS BRUTOS'!DA$3:DA$500)))</f>
        <v/>
      </c>
      <c r="GB11" s="127">
        <f>IF(OR(GB$4="",$B11=""),0,SUMIF('DADOS BRUTOS'!$A$3:$A$500,$B11,'DADOS BRUTOS'!DB$3:DB$500)+IF($C11="",0,SUMIF('DADOS BRUTOS'!$A$3:$A$500,$C11,'DADOS BRUTOS'!DB$3:DB$500)))</f>
        <v/>
      </c>
      <c r="GC11" s="127">
        <f>IF(OR(GC$4="",$B11=""),0,SUMIF('DADOS BRUTOS'!$A$3:$A$500,$B11,'DADOS BRUTOS'!DC$3:DC$500)+IF($C11="",0,SUMIF('DADOS BRUTOS'!$A$3:$A$500,$C11,'DADOS BRUTOS'!DC$3:DC$500)))</f>
        <v/>
      </c>
      <c r="GD11" s="127">
        <f>IF(OR(GD$4="",$B11=""),0,SUMIF('DADOS BRUTOS'!$A$3:$A$500,$B11,'DADOS BRUTOS'!DD$3:DD$500)+IF($C11="",0,SUMIF('DADOS BRUTOS'!$A$3:$A$500,$C11,'DADOS BRUTOS'!DD$3:DD$500)))</f>
        <v/>
      </c>
      <c r="GE11" s="127">
        <f>IF(OR(GE$4="",$B11=""),0,SUMIF('DADOS BRUTOS'!$A$3:$A$500,$B11,'DADOS BRUTOS'!DE$3:DE$500)+IF($C11="",0,SUMIF('DADOS BRUTOS'!$A$3:$A$500,$C11,'DADOS BRUTOS'!DE$3:DE$500)))</f>
        <v/>
      </c>
      <c r="GF11" s="127">
        <f>IF(OR(GF$4="",$B11=""),0,SUMIF('DADOS BRUTOS'!$A$3:$A$500,$B11,'DADOS BRUTOS'!DF$3:DF$500)+IF($C11="",0,SUMIF('DADOS BRUTOS'!$A$3:$A$500,$C11,'DADOS BRUTOS'!DF$3:DF$500)))</f>
        <v/>
      </c>
      <c r="GG11" s="127">
        <f>IF(OR(GG$4="",$B11=""),0,SUMIF('DADOS BRUTOS'!$A$3:$A$500,$B11,'DADOS BRUTOS'!DG$3:DG$500)+IF($C11="",0,SUMIF('DADOS BRUTOS'!$A$3:$A$500,$C11,'DADOS BRUTOS'!DG$3:DG$500)))</f>
        <v/>
      </c>
      <c r="GH11" s="127">
        <f>IF(OR(GH$4="",$B11=""),0,SUMIF('DADOS BRUTOS'!$A$3:$A$500,$B11,'DADOS BRUTOS'!DH$3:DH$500)+IF($C11="",0,SUMIF('DADOS BRUTOS'!$A$3:$A$500,$C11,'DADOS BRUTOS'!DH$3:DH$500)))</f>
        <v/>
      </c>
      <c r="GI11" s="127">
        <f>IF(OR(GI$4="",$B11=""),0,SUMIF('DADOS BRUTOS'!$A$3:$A$500,$B11,'DADOS BRUTOS'!DI$3:DI$500)+IF($C11="",0,SUMIF('DADOS BRUTOS'!$A$3:$A$500,$C11,'DADOS BRUTOS'!DI$3:DI$500)))</f>
        <v/>
      </c>
      <c r="GJ11" s="127">
        <f>IF(OR(GJ$4="",$B11=""),0,SUMIF('DADOS BRUTOS'!$A$3:$A$500,$B11,'DADOS BRUTOS'!DJ$3:DJ$500)+IF($C11="",0,SUMIF('DADOS BRUTOS'!$A$3:$A$500,$C11,'DADOS BRUTOS'!DJ$3:DJ$500)))</f>
        <v/>
      </c>
      <c r="GK11" s="127">
        <f>IF(OR(GK$4="",$B11=""),0,SUMIF('DADOS BRUTOS'!$A$3:$A$500,$B11,'DADOS BRUTOS'!DK$3:DK$500)+IF($C11="",0,SUMIF('DADOS BRUTOS'!$A$3:$A$500,$C11,'DADOS BRUTOS'!DK$3:DK$500)))</f>
        <v/>
      </c>
      <c r="GL11" s="127">
        <f>IF(OR(GL$4="",$B11=""),0,SUMIF('DADOS BRUTOS'!$A$3:$A$500,$B11,'DADOS BRUTOS'!DL$3:DL$500)+IF($C11="",0,SUMIF('DADOS BRUTOS'!$A$3:$A$500,$C11,'DADOS BRUTOS'!DL$3:DL$500)))</f>
        <v/>
      </c>
      <c r="GM11" s="127">
        <f>IF(OR(GM$4="",$B11=""),0,SUMIF('DADOS BRUTOS'!$A$3:$A$500,$B11,'DADOS BRUTOS'!DM$3:DM$500)+IF($C11="",0,SUMIF('DADOS BRUTOS'!$A$3:$A$500,$C11,'DADOS BRUTOS'!DM$3:DM$500)))</f>
        <v/>
      </c>
      <c r="GN11" s="127">
        <f>IF(OR(GN$4="",$B11=""),0,SUMIF('DADOS BRUTOS'!$A$3:$A$500,$B11,'DADOS BRUTOS'!DN$3:DN$500)+IF($C11="",0,SUMIF('DADOS BRUTOS'!$A$3:$A$500,$C11,'DADOS BRUTOS'!DN$3:DN$500)))</f>
        <v/>
      </c>
      <c r="GO11" s="127">
        <f>IF(OR(GO$4="",$B11=""),0,SUMIF('DADOS BRUTOS'!$A$3:$A$500,$B11,'DADOS BRUTOS'!DO$3:DO$500)+IF($C11="",0,SUMIF('DADOS BRUTOS'!$A$3:$A$500,$C11,'DADOS BRUTOS'!DO$3:DO$500)))</f>
        <v/>
      </c>
      <c r="GP11" s="127">
        <f>IF(OR(GP$4="",$B11=""),0,SUMIF('DADOS BRUTOS'!$A$3:$A$500,$B11,'DADOS BRUTOS'!DP$3:DP$500)+IF($C11="",0,SUMIF('DADOS BRUTOS'!$A$3:$A$500,$C11,'DADOS BRUTOS'!DP$3:DP$500)))</f>
        <v/>
      </c>
      <c r="GQ11" s="127">
        <f>IF(OR(GQ$4="",$B11=""),0,SUMIF('DADOS BRUTOS'!$A$3:$A$500,$B11,'DADOS BRUTOS'!DQ$3:DQ$500)+IF($C11="",0,SUMIF('DADOS BRUTOS'!$A$3:$A$500,$C11,'DADOS BRUTOS'!DQ$3:DQ$500)))</f>
        <v/>
      </c>
      <c r="GR11" s="127">
        <f>IF(OR(GR$4="",$B11=""),0,SUMIF('DADOS BRUTOS'!$A$3:$A$500,$B11,'DADOS BRUTOS'!DR$3:DR$500)+IF($C11="",0,SUMIF('DADOS BRUTOS'!$A$3:$A$500,$C11,'DADOS BRUTOS'!DR$3:DR$500)))</f>
        <v/>
      </c>
      <c r="GS11" s="127">
        <f>IF(OR(GS$4="",$B11=""),0,SUMIF('DADOS BRUTOS'!$A$3:$A$500,$B11,'DADOS BRUTOS'!DS$3:DS$500)+IF($C11="",0,SUMIF('DADOS BRUTOS'!$A$3:$A$500,$C11,'DADOS BRUTOS'!DS$3:DS$500)))</f>
        <v/>
      </c>
      <c r="GT11" s="127">
        <f>IF(OR(GT$4="",$B11=""),0,SUMIF('DADOS BRUTOS'!$A$3:$A$500,$B11,'DADOS BRUTOS'!DT$3:DT$500)+IF($C11="",0,SUMIF('DADOS BRUTOS'!$A$3:$A$500,$C11,'DADOS BRUTOS'!DT$3:DT$500)))</f>
        <v/>
      </c>
      <c r="GU11" s="127">
        <f>IF(OR(GU$4="",$B11=""),0,SUMIF('DADOS BRUTOS'!$A$3:$A$500,$B11,'DADOS BRUTOS'!DU$3:DU$500)+IF($C11="",0,SUMIF('DADOS BRUTOS'!$A$3:$A$500,$C11,'DADOS BRUTOS'!DU$3:DU$500)))</f>
        <v/>
      </c>
      <c r="GV11" s="127">
        <f>IF(OR(GV$4="",$B11=""),0,SUMIF('DADOS BRUTOS'!$A$3:$A$500,$B11,'DADOS BRUTOS'!DV$3:DV$500)+IF($C11="",0,SUMIF('DADOS BRUTOS'!$A$3:$A$500,$C11,'DADOS BRUTOS'!DV$3:DV$500)))</f>
        <v/>
      </c>
      <c r="GW11" s="127">
        <f>IF(OR(GW$4="",$B11=""),0,SUMIF('DADOS BRUTOS'!$A$3:$A$500,$B11,'DADOS BRUTOS'!DW$3:DW$500)+IF($C11="",0,SUMIF('DADOS BRUTOS'!$A$3:$A$500,$C11,'DADOS BRUTOS'!DW$3:DW$500)))</f>
        <v/>
      </c>
      <c r="GX11" s="127">
        <f>IF(OR(GX$4="",$B11=""),0,SUMIF('DADOS BRUTOS'!$A$3:$A$500,$B11,'DADOS BRUTOS'!DX$3:DX$500)+IF($C11="",0,SUMIF('DADOS BRUTOS'!$A$3:$A$500,$C11,'DADOS BRUTOS'!DX$3:DX$500)))</f>
        <v/>
      </c>
      <c r="GY11" s="127">
        <f>IF(OR(GY$4="",$B11=""),0,SUMIF('DADOS BRUTOS'!$A$3:$A$500,$B11,'DADOS BRUTOS'!DY$3:DY$500)+IF($C11="",0,SUMIF('DADOS BRUTOS'!$A$3:$A$500,$C11,'DADOS BRUTOS'!DY$3:DY$500)))</f>
        <v/>
      </c>
      <c r="GZ11" s="127">
        <f>IF(OR(GZ$4="",$B11=""),0,SUMIF('DADOS BRUTOS'!$A$3:$A$500,$B11,'DADOS BRUTOS'!DZ$3:DZ$500)+IF($C11="",0,SUMIF('DADOS BRUTOS'!$A$3:$A$500,$C11,'DADOS BRUTOS'!DZ$3:DZ$500)))</f>
        <v/>
      </c>
      <c r="HA11" s="127">
        <f>IF(OR(HA$4="",$B11=""),0,SUMIF('DADOS BRUTOS'!$A$3:$A$500,$B11,'DADOS BRUTOS'!EA$3:EA$500)+IF($C11="",0,SUMIF('DADOS BRUTOS'!$A$3:$A$500,$C11,'DADOS BRUTOS'!EA$3:EA$500)))</f>
        <v/>
      </c>
      <c r="HB11" s="127">
        <f>IF(OR(HB$4="",$B11=""),0,SUMIF('DADOS BRUTOS'!$A$3:$A$500,$B11,'DADOS BRUTOS'!EB$3:EB$500)+IF($C11="",0,SUMIF('DADOS BRUTOS'!$A$3:$A$500,$C11,'DADOS BRUTOS'!EB$3:EB$500)))</f>
        <v/>
      </c>
      <c r="HC11" s="127">
        <f>IF(OR(HC$4="",$B11=""),0,SUMIF('DADOS BRUTOS'!$A$3:$A$500,$B11,'DADOS BRUTOS'!EC$3:EC$500)+IF($C11="",0,SUMIF('DADOS BRUTOS'!$A$3:$A$500,$C11,'DADOS BRUTOS'!EC$3:EC$500)))</f>
        <v/>
      </c>
      <c r="HD11" s="127">
        <f>IF(OR(HD$4="",$B11=""),0,SUMIF('DADOS BRUTOS'!$A$3:$A$500,$B11,'DADOS BRUTOS'!ED$3:ED$500)+IF($C11="",0,SUMIF('DADOS BRUTOS'!$A$3:$A$500,$C11,'DADOS BRUTOS'!ED$3:ED$500)))</f>
        <v/>
      </c>
      <c r="HE11" s="127">
        <f>IF(OR(HE$4="",$B11=""),0,SUMIF('DADOS BRUTOS'!$A$3:$A$500,$B11,'DADOS BRUTOS'!EE$3:EE$500)+IF($C11="",0,SUMIF('DADOS BRUTOS'!$A$3:$A$500,$C11,'DADOS BRUTOS'!EE$3:EE$500)))</f>
        <v/>
      </c>
      <c r="HF11" s="127">
        <f>IF(OR(HF$4="",$B11=""),0,SUMIF('DADOS BRUTOS'!$A$3:$A$500,$B11,'DADOS BRUTOS'!EF$3:EF$500)+IF($C11="",0,SUMIF('DADOS BRUTOS'!$A$3:$A$500,$C11,'DADOS BRUTOS'!EF$3:EF$500)))</f>
        <v/>
      </c>
      <c r="HG11" s="127">
        <f>IF(OR(HG$4="",$B11=""),0,SUMIF('DADOS BRUTOS'!$A$3:$A$500,$B11,'DADOS BRUTOS'!EG$3:EG$500)+IF($C11="",0,SUMIF('DADOS BRUTOS'!$A$3:$A$500,$C11,'DADOS BRUTOS'!EG$3:EG$500)))</f>
        <v/>
      </c>
      <c r="HH11" s="127">
        <f>IF(OR(HH$4="",$B11=""),0,SUMIF('DADOS BRUTOS'!$A$3:$A$500,$B11,'DADOS BRUTOS'!EH$3:EH$500)+IF($C11="",0,SUMIF('DADOS BRUTOS'!$A$3:$A$500,$C11,'DADOS BRUTOS'!EH$3:EH$500)))</f>
        <v/>
      </c>
      <c r="HI11" s="127">
        <f>IF(OR(HI$4="",$B11=""),0,SUMIF('DADOS BRUTOS'!$A$3:$A$500,$B11,'DADOS BRUTOS'!EI$3:EI$500)+IF($C11="",0,SUMIF('DADOS BRUTOS'!$A$3:$A$500,$C11,'DADOS BRUTOS'!EI$3:EI$500)))</f>
        <v/>
      </c>
      <c r="HJ11" s="127">
        <f>IF(OR(HJ$4="",$B11=""),0,SUMIF('DADOS BRUTOS'!$A$3:$A$500,$B11,'DADOS BRUTOS'!EJ$3:EJ$500)+IF($C11="",0,SUMIF('DADOS BRUTOS'!$A$3:$A$500,$C11,'DADOS BRUTOS'!EJ$3:EJ$500)))</f>
        <v/>
      </c>
      <c r="HK11" s="127">
        <f>IF(OR(HK$4="",$B11=""),0,SUMIF('DADOS BRUTOS'!$A$3:$A$500,$B11,'DADOS BRUTOS'!EK$3:EK$500)+IF($C11="",0,SUMIF('DADOS BRUTOS'!$A$3:$A$500,$C11,'DADOS BRUTOS'!EK$3:EK$500)))</f>
        <v/>
      </c>
      <c r="HL11" s="127">
        <f>IF(OR(HL$4="",$B11=""),0,SUMIF('DADOS BRUTOS'!$A$3:$A$500,$B11,'DADOS BRUTOS'!EL$3:EL$500)+IF($C11="",0,SUMIF('DADOS BRUTOS'!$A$3:$A$500,$C11,'DADOS BRUTOS'!EL$3:EL$500)))</f>
        <v/>
      </c>
      <c r="HM11" s="127">
        <f>IF(OR(HM$4="",$B11=""),0,SUMIF('DADOS BRUTOS'!$A$3:$A$500,$B11,'DADOS BRUTOS'!EM$3:EM$500)+IF($C11="",0,SUMIF('DADOS BRUTOS'!$A$3:$A$500,$C11,'DADOS BRUTOS'!EM$3:EM$500)))</f>
        <v/>
      </c>
      <c r="HN11" s="127">
        <f>IF(OR(HN$4="",$B11=""),0,SUMIF('DADOS BRUTOS'!$A$3:$A$500,$B11,'DADOS BRUTOS'!EN$3:EN$500)+IF($C11="",0,SUMIF('DADOS BRUTOS'!$A$3:$A$500,$C11,'DADOS BRUTOS'!EN$3:EN$500)))</f>
        <v/>
      </c>
      <c r="HO11" s="127">
        <f>IF(OR(HO$4="",$B11=""),0,SUMIF('DADOS BRUTOS'!$A$3:$A$500,$B11,'DADOS BRUTOS'!EO$3:EO$500)+IF($C11="",0,SUMIF('DADOS BRUTOS'!$A$3:$A$500,$C11,'DADOS BRUTOS'!EO$3:EO$500)))</f>
        <v/>
      </c>
      <c r="HP11" s="127">
        <f>IF(OR(HP$4="",$B11=""),0,SUMIF('DADOS BRUTOS'!$A$3:$A$500,$B11,'DADOS BRUTOS'!EP$3:EP$500)+IF($C11="",0,SUMIF('DADOS BRUTOS'!$A$3:$A$500,$C11,'DADOS BRUTOS'!EP$3:EP$500)))</f>
        <v/>
      </c>
      <c r="HQ11" s="127">
        <f>IF(OR(HQ$4="",$B11=""),0,SUMIF('DADOS BRUTOS'!$A$3:$A$500,$B11,'DADOS BRUTOS'!EQ$3:EQ$500)+IF($C11="",0,SUMIF('DADOS BRUTOS'!$A$3:$A$500,$C11,'DADOS BRUTOS'!EQ$3:EQ$500)))</f>
        <v/>
      </c>
      <c r="HR11" s="127">
        <f>IF(OR(HR$4="",$B11=""),0,SUMIF('DADOS BRUTOS'!$A$3:$A$500,$B11,'DADOS BRUTOS'!ER$3:ER$500)+IF($C11="",0,SUMIF('DADOS BRUTOS'!$A$3:$A$500,$C11,'DADOS BRUTOS'!ER$3:ER$500)))</f>
        <v/>
      </c>
      <c r="HS11" s="127">
        <f>IF(OR(HS$4="",$B11=""),0,SUMIF('DADOS BRUTOS'!$A$3:$A$500,$B11,'DADOS BRUTOS'!ES$3:ES$500)+IF($C11="",0,SUMIF('DADOS BRUTOS'!$A$3:$A$500,$C11,'DADOS BRUTOS'!ES$3:ES$500)))</f>
        <v/>
      </c>
      <c r="HT11" s="127">
        <f>IF(OR(HT$4="",$B11=""),0,SUMIF('DADOS BRUTOS'!$A$3:$A$500,$B11,'DADOS BRUTOS'!ET$3:ET$500)+IF($C11="",0,SUMIF('DADOS BRUTOS'!$A$3:$A$500,$C11,'DADOS BRUTOS'!ET$3:ET$500)))</f>
        <v/>
      </c>
      <c r="HU11" s="127">
        <f>IF(OR(HU$4="",$B11=""),0,SUMIF('DADOS BRUTOS'!$A$3:$A$500,$B11,'DADOS BRUTOS'!EU$3:EU$500)+IF($C11="",0,SUMIF('DADOS BRUTOS'!$A$3:$A$500,$C11,'DADOS BRUTOS'!EU$3:EU$500)))</f>
        <v/>
      </c>
      <c r="HV11" s="127">
        <f>IF(OR(HV$4="",$B11=""),0,SUMIF('DADOS BRUTOS'!$A$3:$A$500,$B11,'DADOS BRUTOS'!EV$3:EV$500)+IF($C11="",0,SUMIF('DADOS BRUTOS'!$A$3:$A$500,$C11,'DADOS BRUTOS'!EV$3:EV$500)))</f>
        <v/>
      </c>
      <c r="HW11" s="127">
        <f>IF(OR(HW$4="",$B11=""),0,SUMIF('DADOS BRUTOS'!$A$3:$A$500,$B11,'DADOS BRUTOS'!EW$3:EW$500)+IF($C11="",0,SUMIF('DADOS BRUTOS'!$A$3:$A$500,$C11,'DADOS BRUTOS'!EW$3:EW$500)))</f>
        <v/>
      </c>
      <c r="HX11" s="127">
        <f>IF(OR(HX$4="",$B11=""),0,SUMIF('DADOS BRUTOS'!$A$3:$A$500,$B11,'DADOS BRUTOS'!EX$3:EX$500)+IF($C11="",0,SUMIF('DADOS BRUTOS'!$A$3:$A$500,$C11,'DADOS BRUTOS'!EX$3:EX$500)))</f>
        <v/>
      </c>
      <c r="HY11" s="127">
        <f>IF(OR(HY$4="",$B11=""),0,SUMIF('DADOS BRUTOS'!$A$3:$A$500,$B11,'DADOS BRUTOS'!EY$3:EY$500)+IF($C11="",0,SUMIF('DADOS BRUTOS'!$A$3:$A$500,$C11,'DADOS BRUTOS'!EY$3:EY$500)))</f>
        <v/>
      </c>
      <c r="HZ11" s="127">
        <f>IF(OR(HZ$4="",$B11=""),0,SUMIF('DADOS BRUTOS'!$A$3:$A$500,$B11,'DADOS BRUTOS'!EZ$3:EZ$500)+IF($C11="",0,SUMIF('DADOS BRUTOS'!$A$3:$A$500,$C11,'DADOS BRUTOS'!EZ$3:EZ$500)))</f>
        <v/>
      </c>
      <c r="IA11" s="127">
        <f>IF(OR(IA$4="",$B11=""),0,SUMIF('DADOS BRUTOS'!$A$3:$A$500,$B11,'DADOS BRUTOS'!FA$3:FA$500)+IF($C11="",0,SUMIF('DADOS BRUTOS'!$A$3:$A$500,$C11,'DADOS BRUTOS'!FA$3:FA$500)))</f>
        <v/>
      </c>
      <c r="IB11" s="127">
        <f>IF(OR(IB$4="",$B11=""),0,SUMIF('DADOS BRUTOS'!$A$3:$A$500,$B11,'DADOS BRUTOS'!FB$3:FB$500)+IF($C11="",0,SUMIF('DADOS BRUTOS'!$A$3:$A$500,$C11,'DADOS BRUTOS'!FB$3:FB$500)))</f>
        <v/>
      </c>
      <c r="IC11" s="127">
        <f>IF(OR(IC$4="",$B11=""),0,SUMIF('DADOS BRUTOS'!$A$3:$A$500,$B11,'DADOS BRUTOS'!FC$3:FC$500)+IF($C11="",0,SUMIF('DADOS BRUTOS'!$A$3:$A$500,$C11,'DADOS BRUTOS'!FC$3:FC$500)))</f>
        <v/>
      </c>
      <c r="ID11" s="127">
        <f>IF(OR(ID$4="",$B11=""),0,SUMIF('DADOS BRUTOS'!$A$3:$A$500,$B11,'DADOS BRUTOS'!FD$3:FD$500)+IF($C11="",0,SUMIF('DADOS BRUTOS'!$A$3:$A$500,$C11,'DADOS BRUTOS'!FD$3:FD$500)))</f>
        <v/>
      </c>
      <c r="IE11" s="127">
        <f>IF(OR(IE$4="",$B11=""),0,SUMIF('DADOS BRUTOS'!$A$3:$A$500,$B11,'DADOS BRUTOS'!FE$3:FE$500)+IF($C11="",0,SUMIF('DADOS BRUTOS'!$A$3:$A$500,$C11,'DADOS BRUTOS'!FE$3:FE$500)))</f>
        <v/>
      </c>
      <c r="IF11" s="127">
        <f>IF(OR(IF$4="",$B11=""),0,SUMIF('DADOS BRUTOS'!$A$3:$A$500,$B11,'DADOS BRUTOS'!FF$3:FF$500)+IF($C11="",0,SUMIF('DADOS BRUTOS'!$A$3:$A$500,$C11,'DADOS BRUTOS'!FF$3:FF$500)))</f>
        <v/>
      </c>
      <c r="IG11" s="127">
        <f>IF(OR(IG$4="",$B11=""),0,SUMIF('DADOS BRUTOS'!$A$3:$A$500,$B11,'DADOS BRUTOS'!FG$3:FG$500)+IF($C11="",0,SUMIF('DADOS BRUTOS'!$A$3:$A$500,$C11,'DADOS BRUTOS'!FG$3:FG$500)))</f>
        <v/>
      </c>
      <c r="IH11" s="127">
        <f>IF(OR(IH$4="",$B11=""),0,SUMIF('DADOS BRUTOS'!$A$3:$A$500,$B11,'DADOS BRUTOS'!FH$3:FH$500)+IF($C11="",0,SUMIF('DADOS BRUTOS'!$A$3:$A$500,$C11,'DADOS BRUTOS'!FH$3:FH$500)))</f>
        <v/>
      </c>
      <c r="II11" s="127">
        <f>IF(OR(II$4="",$B11=""),0,SUMIF('DADOS BRUTOS'!$A$3:$A$500,$B11,'DADOS BRUTOS'!FI$3:FI$500)+IF($C11="",0,SUMIF('DADOS BRUTOS'!$A$3:$A$500,$C11,'DADOS BRUTOS'!FI$3:FI$500)))</f>
        <v/>
      </c>
      <c r="IJ11" s="127">
        <f>IF(OR(IJ$4="",$B11=""),0,SUMIF('DADOS BRUTOS'!$A$3:$A$500,$B11,'DADOS BRUTOS'!FJ$3:FJ$500)+IF($C11="",0,SUMIF('DADOS BRUTOS'!$A$3:$A$500,$C11,'DADOS BRUTOS'!FJ$3:FJ$500)))</f>
        <v/>
      </c>
      <c r="IK11" s="127">
        <f>IF(OR(IK$4="",$B11=""),0,SUMIF('DADOS BRUTOS'!$A$3:$A$500,$B11,'DADOS BRUTOS'!FK$3:FK$500)+IF($C11="",0,SUMIF('DADOS BRUTOS'!$A$3:$A$500,$C11,'DADOS BRUTOS'!FK$3:FK$500)))</f>
        <v/>
      </c>
      <c r="IL11" s="127">
        <f>IF(OR(IL$4="",$B11=""),0,SUMIF('DADOS BRUTOS'!$A$3:$A$500,$B11,'DADOS BRUTOS'!FL$3:FL$500)+IF($C11="",0,SUMIF('DADOS BRUTOS'!$A$3:$A$500,$C11,'DADOS BRUTOS'!FL$3:FL$500)))</f>
        <v/>
      </c>
      <c r="IM11" s="127">
        <f>IF(OR(IM$4="",$B11=""),0,SUMIF('DADOS BRUTOS'!$A$3:$A$500,$B11,'DADOS BRUTOS'!FM$3:FM$500)+IF($C11="",0,SUMIF('DADOS BRUTOS'!$A$3:$A$500,$C11,'DADOS BRUTOS'!FM$3:FM$500)))</f>
        <v/>
      </c>
      <c r="IN11" s="127">
        <f>IF(OR(IN$4="",$B11=""),0,SUMIF('DADOS BRUTOS'!$A$3:$A$500,$B11,'DADOS BRUTOS'!FN$3:FN$500)+IF($C11="",0,SUMIF('DADOS BRUTOS'!$A$3:$A$500,$C11,'DADOS BRUTOS'!FN$3:FN$500)))</f>
        <v/>
      </c>
      <c r="IO11" s="127">
        <f>IF(OR(IO$4="",$B11=""),0,SUMIF('DADOS BRUTOS'!$A$3:$A$500,$B11,'DADOS BRUTOS'!FO$3:FO$500)+IF($C11="",0,SUMIF('DADOS BRUTOS'!$A$3:$A$500,$C11,'DADOS BRUTOS'!FO$3:FO$500)))</f>
        <v/>
      </c>
      <c r="IP11" s="127">
        <f>IF(OR(IP$4="",$B11=""),0,SUMIF('DADOS BRUTOS'!$A$3:$A$500,$B11,'DADOS BRUTOS'!FP$3:FP$500)+IF($C11="",0,SUMIF('DADOS BRUTOS'!$A$3:$A$500,$C11,'DADOS BRUTOS'!FP$3:FP$500)))</f>
        <v/>
      </c>
      <c r="IQ11" s="127">
        <f>IF(OR(IQ$4="",$B11=""),0,SUMIF('DADOS BRUTOS'!$A$3:$A$500,$B11,'DADOS BRUTOS'!FQ$3:FQ$500)+IF($C11="",0,SUMIF('DADOS BRUTOS'!$A$3:$A$500,$C11,'DADOS BRUTOS'!FQ$3:FQ$500)))</f>
        <v/>
      </c>
      <c r="IR11" s="127">
        <f>IF(OR(IR$4="",$B11=""),0,SUMIF('DADOS BRUTOS'!$A$3:$A$500,$B11,'DADOS BRUTOS'!FR$3:FR$500)+IF($C11="",0,SUMIF('DADOS BRUTOS'!$A$3:$A$500,$C11,'DADOS BRUTOS'!FR$3:FR$500)))</f>
        <v/>
      </c>
      <c r="IS11" s="127">
        <f>IF(OR(IS$4="",$B11=""),0,SUMIF('DADOS BRUTOS'!$A$3:$A$500,$B11,'DADOS BRUTOS'!FS$3:FS$500)+IF($C11="",0,SUMIF('DADOS BRUTOS'!$A$3:$A$500,$C11,'DADOS BRUTOS'!FS$3:FS$500)))</f>
        <v/>
      </c>
      <c r="IT11" s="127">
        <f>IF(OR(IT$4="",$B11=""),0,SUMIF('DADOS BRUTOS'!$A$3:$A$500,$B11,'DADOS BRUTOS'!FT$3:FT$500)+IF($C11="",0,SUMIF('DADOS BRUTOS'!$A$3:$A$500,$C11,'DADOS BRUTOS'!FT$3:FT$500)))</f>
        <v/>
      </c>
      <c r="IU11" s="127">
        <f>IF(OR(IU$4="",$B11=""),0,SUMIF('DADOS BRUTOS'!$A$3:$A$500,$B11,'DADOS BRUTOS'!FU$3:FU$500)+IF($C11="",0,SUMIF('DADOS BRUTOS'!$A$3:$A$500,$C11,'DADOS BRUTOS'!FU$3:FU$500)))</f>
        <v/>
      </c>
      <c r="IV11" s="127">
        <f>IF(OR(IV$4="",$B11=""),0,SUMIF('DADOS BRUTOS'!$A$3:$A$500,$B11,'DADOS BRUTOS'!FV$3:FV$500)+IF($C11="",0,SUMIF('DADOS BRUTOS'!$A$3:$A$500,$C11,'DADOS BRUTOS'!FV$3:FV$500)))</f>
        <v/>
      </c>
      <c r="IW11" s="127">
        <f>IF(OR(IW$4="",$B11=""),0,SUMIF('DADOS BRUTOS'!$A$3:$A$500,$B11,'DADOS BRUTOS'!FW$3:FW$500)+IF($C11="",0,SUMIF('DADOS BRUTOS'!$A$3:$A$500,$C11,'DADOS BRUTOS'!FW$3:FW$500)))</f>
        <v/>
      </c>
      <c r="IX11" s="127">
        <f>IF(OR(IX$4="",$B11=""),0,SUMIF('DADOS BRUTOS'!$A$3:$A$500,$B11,'DADOS BRUTOS'!FX$3:FX$500)+IF($C11="",0,SUMIF('DADOS BRUTOS'!$A$3:$A$500,$C11,'DADOS BRUTOS'!FX$3:FX$500)))</f>
        <v/>
      </c>
      <c r="IY11" s="127">
        <f>IF(OR(IY$4="",$B11=""),0,SUMIF('DADOS BRUTOS'!$A$3:$A$500,$B11,'DADOS BRUTOS'!FY$3:FY$500)+IF($C11="",0,SUMIF('DADOS BRUTOS'!$A$3:$A$500,$C11,'DADOS BRUTOS'!FY$3:FY$500)))</f>
        <v/>
      </c>
      <c r="IZ11" s="127">
        <f>IF(OR(IZ$4="",$B11=""),0,SUMIF('DADOS BRUTOS'!$A$3:$A$500,$B11,'DADOS BRUTOS'!FZ$3:FZ$500)+IF($C11="",0,SUMIF('DADOS BRUTOS'!$A$3:$A$500,$C11,'DADOS BRUTOS'!FZ$3:FZ$500)))</f>
        <v/>
      </c>
      <c r="JA11" s="127">
        <f>IF(OR(JA$4="",$B11=""),0,SUMIF('DADOS BRUTOS'!$A$3:$A$500,$B11,'DADOS BRUTOS'!GA$3:GA$500)+IF($C11="",0,SUMIF('DADOS BRUTOS'!$A$3:$A$500,$C11,'DADOS BRUTOS'!GA$3:GA$500)))</f>
        <v/>
      </c>
      <c r="JB11" s="127">
        <f>IF(OR(JB$4="",$B11=""),0,SUMIF('DADOS BRUTOS'!$A$3:$A$500,$B11,'DADOS BRUTOS'!GB$3:GB$500)+IF($C11="",0,SUMIF('DADOS BRUTOS'!$A$3:$A$500,$C11,'DADOS BRUTOS'!GB$3:GB$500)))</f>
        <v/>
      </c>
      <c r="JC11" s="127">
        <f>IF(OR(JC$4="",$B11=""),0,SUMIF('DADOS BRUTOS'!$A$3:$A$500,$B11,'DADOS BRUTOS'!GC$3:GC$500)+IF($C11="",0,SUMIF('DADOS BRUTOS'!$A$3:$A$500,$C11,'DADOS BRUTOS'!GC$3:GC$500)))</f>
        <v/>
      </c>
      <c r="JD11" s="127">
        <f>IF(OR(JD$4="",$B11=""),0,SUMIF('DADOS BRUTOS'!$A$3:$A$500,$B11,'DADOS BRUTOS'!GD$3:GD$500)+IF($C11="",0,SUMIF('DADOS BRUTOS'!$A$3:$A$500,$C11,'DADOS BRUTOS'!GD$3:GD$500)))</f>
        <v/>
      </c>
      <c r="JE11" s="127">
        <f>IF(OR(JE$4="",$B11=""),0,SUMIF('DADOS BRUTOS'!$A$3:$A$500,$B11,'DADOS BRUTOS'!GE$3:GE$500)+IF($C11="",0,SUMIF('DADOS BRUTOS'!$A$3:$A$500,$C11,'DADOS BRUTOS'!GE$3:GE$500)))</f>
        <v/>
      </c>
      <c r="JF11" s="127">
        <f>IF(OR(JF$4="",$B11=""),0,SUMIF('DADOS BRUTOS'!$A$3:$A$500,$B11,'DADOS BRUTOS'!GF$3:GF$500)+IF($C11="",0,SUMIF('DADOS BRUTOS'!$A$3:$A$500,$C11,'DADOS BRUTOS'!GF$3:GF$500)))</f>
        <v/>
      </c>
      <c r="JG11" s="127">
        <f>IF(OR(JG$4="",$B11=""),0,SUMIF('DADOS BRUTOS'!$A$3:$A$500,$B11,'DADOS BRUTOS'!GG$3:GG$500)+IF($C11="",0,SUMIF('DADOS BRUTOS'!$A$3:$A$500,$C11,'DADOS BRUTOS'!GG$3:GG$500)))</f>
        <v/>
      </c>
      <c r="JH11" s="127">
        <f>IF(OR(JH$4="",$B11=""),0,SUMIF('DADOS BRUTOS'!$A$3:$A$500,$B11,'DADOS BRUTOS'!GH$3:GH$500)+IF($C11="",0,SUMIF('DADOS BRUTOS'!$A$3:$A$500,$C11,'DADOS BRUTOS'!GH$3:GH$500)))</f>
        <v/>
      </c>
      <c r="JI11" s="127">
        <f>IF(OR(JI$4="",$B11=""),0,SUMIF('DADOS BRUTOS'!$A$3:$A$500,$B11,'DADOS BRUTOS'!GI$3:GI$500)+IF($C11="",0,SUMIF('DADOS BRUTOS'!$A$3:$A$500,$C11,'DADOS BRUTOS'!GI$3:GI$500)))</f>
        <v/>
      </c>
      <c r="JJ11" s="127">
        <f>IF(OR(JJ$4="",$B11=""),0,SUMIF('DADOS BRUTOS'!$A$3:$A$500,$B11,'DADOS BRUTOS'!GJ$3:GJ$500)+IF($C11="",0,SUMIF('DADOS BRUTOS'!$A$3:$A$500,$C11,'DADOS BRUTOS'!GJ$3:GJ$500)))</f>
        <v/>
      </c>
      <c r="JK11" s="127">
        <f>IF(OR(JK$4="",$B11=""),0,SUMIF('DADOS BRUTOS'!$A$3:$A$500,$B11,'DADOS BRUTOS'!GK$3:GK$500)+IF($C11="",0,SUMIF('DADOS BRUTOS'!$A$3:$A$500,$C11,'DADOS BRUTOS'!GK$3:GK$500)))</f>
        <v/>
      </c>
      <c r="JL11" s="127">
        <f>IF(OR(JL$4="",$B11=""),0,SUMIF('DADOS BRUTOS'!$A$3:$A$500,$B11,'DADOS BRUTOS'!GL$3:GL$500)+IF($C11="",0,SUMIF('DADOS BRUTOS'!$A$3:$A$500,$C11,'DADOS BRUTOS'!GL$3:GL$500)))</f>
        <v/>
      </c>
      <c r="JM11" s="127">
        <f>IF(OR(JM$4="",$B11=""),0,SUMIF('DADOS BRUTOS'!$A$3:$A$500,$B11,'DADOS BRUTOS'!GM$3:GM$500)+IF($C11="",0,SUMIF('DADOS BRUTOS'!$A$3:$A$500,$C11,'DADOS BRUTOS'!GM$3:GM$500)))</f>
        <v/>
      </c>
      <c r="JN11" s="127">
        <f>IF(OR(JN$4="",$B11=""),0,SUMIF('DADOS BRUTOS'!$A$3:$A$500,$B11,'DADOS BRUTOS'!GN$3:GN$500)+IF($C11="",0,SUMIF('DADOS BRUTOS'!$A$3:$A$500,$C11,'DADOS BRUTOS'!GN$3:GN$500)))</f>
        <v/>
      </c>
      <c r="JO11" s="127">
        <f>IF(OR(JO$4="",$B11=""),0,SUMIF('DADOS BRUTOS'!$A$3:$A$500,$B11,'DADOS BRUTOS'!GO$3:GO$500)+IF($C11="",0,SUMIF('DADOS BRUTOS'!$A$3:$A$500,$C11,'DADOS BRUTOS'!GO$3:GO$500)))</f>
        <v/>
      </c>
      <c r="JP11" s="127">
        <f>IF(OR(JP$4="",$B11=""),0,SUMIF('DADOS BRUTOS'!$A$3:$A$500,$B11,'DADOS BRUTOS'!GP$3:GP$500)+IF($C11="",0,SUMIF('DADOS BRUTOS'!$A$3:$A$500,$C11,'DADOS BRUTOS'!GP$3:GP$500)))</f>
        <v/>
      </c>
      <c r="JQ11" s="127">
        <f>IF(OR(JQ$4="",$B11=""),0,SUMIF('DADOS BRUTOS'!$A$3:$A$500,$B11,'DADOS BRUTOS'!GQ$3:GQ$500)+IF($C11="",0,SUMIF('DADOS BRUTOS'!$A$3:$A$500,$C11,'DADOS BRUTOS'!GQ$3:GQ$500)))</f>
        <v/>
      </c>
      <c r="JR11" s="127">
        <f>IF(OR(JR$4="",$B11=""),0,SUMIF('DADOS BRUTOS'!$A$3:$A$500,$B11,'DADOS BRUTOS'!GR$3:GR$500)+IF($C11="",0,SUMIF('DADOS BRUTOS'!$A$3:$A$500,$C11,'DADOS BRUTOS'!GR$3:GR$500)))</f>
        <v/>
      </c>
      <c r="JS11" s="127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7">
        <f>IF(OR(CB$4="",$B12=""),0,SUMIF('DADOS BRUTOS'!$A$3:$A$500,$B12,'DADOS BRUTOS'!B$3:B$500)+IF($C12="",0,SUMIF('DADOS BRUTOS'!$A$3:$A$500,$C12,'DADOS BRUTOS'!B$3:B$500)))</f>
        <v/>
      </c>
      <c r="CC12" s="127">
        <f>IF(OR(CC$4="",$B12=""),0,SUMIF('DADOS BRUTOS'!$A$3:$A$500,$B12,'DADOS BRUTOS'!C$3:C$500)+IF($C12="",0,SUMIF('DADOS BRUTOS'!$A$3:$A$500,$C12,'DADOS BRUTOS'!C$3:C$500)))</f>
        <v/>
      </c>
      <c r="CD12" s="127">
        <f>IF(OR(CD$4="",$B12=""),0,SUMIF('DADOS BRUTOS'!$A$3:$A$500,$B12,'DADOS BRUTOS'!D$3:D$500)+IF($C12="",0,SUMIF('DADOS BRUTOS'!$A$3:$A$500,$C12,'DADOS BRUTOS'!D$3:D$500)))</f>
        <v/>
      </c>
      <c r="CE12" s="127">
        <f>IF(OR(CE$4="",$B12=""),0,SUMIF('DADOS BRUTOS'!$A$3:$A$500,$B12,'DADOS BRUTOS'!E$3:E$500)+IF($C12="",0,SUMIF('DADOS BRUTOS'!$A$3:$A$500,$C12,'DADOS BRUTOS'!E$3:E$500)))</f>
        <v/>
      </c>
      <c r="CF12" s="127">
        <f>IF(OR(CF$4="",$B12=""),0,SUMIF('DADOS BRUTOS'!$A$3:$A$500,$B12,'DADOS BRUTOS'!F$3:F$500)+IF($C12="",0,SUMIF('DADOS BRUTOS'!$A$3:$A$500,$C12,'DADOS BRUTOS'!F$3:F$500)))</f>
        <v/>
      </c>
      <c r="CG12" s="127">
        <f>IF(OR(CG$4="",$B12=""),0,SUMIF('DADOS BRUTOS'!$A$3:$A$500,$B12,'DADOS BRUTOS'!G$3:G$500)+IF($C12="",0,SUMIF('DADOS BRUTOS'!$A$3:$A$500,$C12,'DADOS BRUTOS'!G$3:G$500)))</f>
        <v/>
      </c>
      <c r="CH12" s="127">
        <f>IF(OR(CH$4="",$B12=""),0,SUMIF('DADOS BRUTOS'!$A$3:$A$500,$B12,'DADOS BRUTOS'!H$3:H$500)+IF($C12="",0,SUMIF('DADOS BRUTOS'!$A$3:$A$500,$C12,'DADOS BRUTOS'!H$3:H$500)))</f>
        <v/>
      </c>
      <c r="CI12" s="127">
        <f>IF(OR(CI$4="",$B12=""),0,SUMIF('DADOS BRUTOS'!$A$3:$A$500,$B12,'DADOS BRUTOS'!I$3:I$500)+IF($C12="",0,SUMIF('DADOS BRUTOS'!$A$3:$A$500,$C12,'DADOS BRUTOS'!I$3:I$500)))</f>
        <v/>
      </c>
      <c r="CJ12" s="127">
        <f>IF(OR(CJ$4="",$B12=""),0,SUMIF('DADOS BRUTOS'!$A$3:$A$500,$B12,'DADOS BRUTOS'!J$3:J$500)+IF($C12="",0,SUMIF('DADOS BRUTOS'!$A$3:$A$500,$C12,'DADOS BRUTOS'!J$3:J$500)))</f>
        <v/>
      </c>
      <c r="CK12" s="127">
        <f>IF(OR(CK$4="",$B12=""),0,SUMIF('DADOS BRUTOS'!$A$3:$A$500,$B12,'DADOS BRUTOS'!K$3:K$500)+IF($C12="",0,SUMIF('DADOS BRUTOS'!$A$3:$A$500,$C12,'DADOS BRUTOS'!K$3:K$500)))</f>
        <v/>
      </c>
      <c r="CL12" s="127">
        <f>IF(OR(CL$4="",$B12=""),0,SUMIF('DADOS BRUTOS'!$A$3:$A$500,$B12,'DADOS BRUTOS'!L$3:L$500)+IF($C12="",0,SUMIF('DADOS BRUTOS'!$A$3:$A$500,$C12,'DADOS BRUTOS'!L$3:L$500)))</f>
        <v/>
      </c>
      <c r="CM12" s="127">
        <f>IF(OR(CM$4="",$B12=""),0,SUMIF('DADOS BRUTOS'!$A$3:$A$500,$B12,'DADOS BRUTOS'!M$3:M$500)+IF($C12="",0,SUMIF('DADOS BRUTOS'!$A$3:$A$500,$C12,'DADOS BRUTOS'!M$3:M$500)))</f>
        <v/>
      </c>
      <c r="CN12" s="127">
        <f>IF(OR(CN$4="",$B12=""),0,SUMIF('DADOS BRUTOS'!$A$3:$A$500,$B12,'DADOS BRUTOS'!N$3:N$500)+IF($C12="",0,SUMIF('DADOS BRUTOS'!$A$3:$A$500,$C12,'DADOS BRUTOS'!N$3:N$500)))</f>
        <v/>
      </c>
      <c r="CO12" s="127">
        <f>IF(OR(CO$4="",$B12=""),0,SUMIF('DADOS BRUTOS'!$A$3:$A$500,$B12,'DADOS BRUTOS'!O$3:O$500)+IF($C12="",0,SUMIF('DADOS BRUTOS'!$A$3:$A$500,$C12,'DADOS BRUTOS'!O$3:O$500)))</f>
        <v/>
      </c>
      <c r="CP12" s="127">
        <f>IF(OR(CP$4="",$B12=""),0,SUMIF('DADOS BRUTOS'!$A$3:$A$500,$B12,'DADOS BRUTOS'!P$3:P$500)+IF($C12="",0,SUMIF('DADOS BRUTOS'!$A$3:$A$500,$C12,'DADOS BRUTOS'!P$3:P$500)))</f>
        <v/>
      </c>
      <c r="CQ12" s="127">
        <f>IF(OR(CQ$4="",$B12=""),0,SUMIF('DADOS BRUTOS'!$A$3:$A$500,$B12,'DADOS BRUTOS'!Q$3:Q$500)+IF($C12="",0,SUMIF('DADOS BRUTOS'!$A$3:$A$500,$C12,'DADOS BRUTOS'!Q$3:Q$500)))</f>
        <v/>
      </c>
      <c r="CR12" s="127">
        <f>IF(OR(CR$4="",$B12=""),0,SUMIF('DADOS BRUTOS'!$A$3:$A$500,$B12,'DADOS BRUTOS'!R$3:R$500)+IF($C12="",0,SUMIF('DADOS BRUTOS'!$A$3:$A$500,$C12,'DADOS BRUTOS'!R$3:R$500)))</f>
        <v/>
      </c>
      <c r="CS12" s="127">
        <f>IF(OR(CS$4="",$B12=""),0,SUMIF('DADOS BRUTOS'!$A$3:$A$500,$B12,'DADOS BRUTOS'!S$3:S$500)+IF($C12="",0,SUMIF('DADOS BRUTOS'!$A$3:$A$500,$C12,'DADOS BRUTOS'!S$3:S$500)))</f>
        <v/>
      </c>
      <c r="CT12" s="127">
        <f>IF(OR(CT$4="",$B12=""),0,SUMIF('DADOS BRUTOS'!$A$3:$A$500,$B12,'DADOS BRUTOS'!T$3:T$500)+IF($C12="",0,SUMIF('DADOS BRUTOS'!$A$3:$A$500,$C12,'DADOS BRUTOS'!T$3:T$500)))</f>
        <v/>
      </c>
      <c r="CU12" s="127">
        <f>IF(OR(CU$4="",$B12=""),0,SUMIF('DADOS BRUTOS'!$A$3:$A$500,$B12,'DADOS BRUTOS'!U$3:U$500)+IF($C12="",0,SUMIF('DADOS BRUTOS'!$A$3:$A$500,$C12,'DADOS BRUTOS'!U$3:U$500)))</f>
        <v/>
      </c>
      <c r="CV12" s="127">
        <f>IF(OR(CV$4="",$B12=""),0,SUMIF('DADOS BRUTOS'!$A$3:$A$500,$B12,'DADOS BRUTOS'!V$3:V$500)+IF($C12="",0,SUMIF('DADOS BRUTOS'!$A$3:$A$500,$C12,'DADOS BRUTOS'!V$3:V$500)))</f>
        <v/>
      </c>
      <c r="CW12" s="127">
        <f>IF(OR(CW$4="",$B12=""),0,SUMIF('DADOS BRUTOS'!$A$3:$A$500,$B12,'DADOS BRUTOS'!W$3:W$500)+IF($C12="",0,SUMIF('DADOS BRUTOS'!$A$3:$A$500,$C12,'DADOS BRUTOS'!W$3:W$500)))</f>
        <v/>
      </c>
      <c r="CX12" s="127">
        <f>IF(OR(CX$4="",$B12=""),0,SUMIF('DADOS BRUTOS'!$A$3:$A$500,$B12,'DADOS BRUTOS'!X$3:X$500)+IF($C12="",0,SUMIF('DADOS BRUTOS'!$A$3:$A$500,$C12,'DADOS BRUTOS'!X$3:X$500)))</f>
        <v/>
      </c>
      <c r="CY12" s="127">
        <f>IF(OR(CY$4="",$B12=""),0,SUMIF('DADOS BRUTOS'!$A$3:$A$500,$B12,'DADOS BRUTOS'!Y$3:Y$500)+IF($C12="",0,SUMIF('DADOS BRUTOS'!$A$3:$A$500,$C12,'DADOS BRUTOS'!Y$3:Y$500)))</f>
        <v/>
      </c>
      <c r="CZ12" s="127">
        <f>IF(OR(CZ$4="",$B12=""),0,SUMIF('DADOS BRUTOS'!$A$3:$A$500,$B12,'DADOS BRUTOS'!Z$3:Z$500)+IF($C12="",0,SUMIF('DADOS BRUTOS'!$A$3:$A$500,$C12,'DADOS BRUTOS'!Z$3:Z$500)))</f>
        <v/>
      </c>
      <c r="DA12" s="127">
        <f>IF(OR(DA$4="",$B12=""),0,SUMIF('DADOS BRUTOS'!$A$3:$A$500,$B12,'DADOS BRUTOS'!AA$3:AA$500)+IF($C12="",0,SUMIF('DADOS BRUTOS'!$A$3:$A$500,$C12,'DADOS BRUTOS'!AA$3:AA$500)))</f>
        <v/>
      </c>
      <c r="DB12" s="127">
        <f>IF(OR(DB$4="",$B12=""),0,SUMIF('DADOS BRUTOS'!$A$3:$A$500,$B12,'DADOS BRUTOS'!AB$3:AB$500)+IF($C12="",0,SUMIF('DADOS BRUTOS'!$A$3:$A$500,$C12,'DADOS BRUTOS'!AB$3:AB$500)))</f>
        <v/>
      </c>
      <c r="DC12" s="127">
        <f>IF(OR(DC$4="",$B12=""),0,SUMIF('DADOS BRUTOS'!$A$3:$A$500,$B12,'DADOS BRUTOS'!AC$3:AC$500)+IF($C12="",0,SUMIF('DADOS BRUTOS'!$A$3:$A$500,$C12,'DADOS BRUTOS'!AC$3:AC$500)))</f>
        <v/>
      </c>
      <c r="DD12" s="127">
        <f>IF(OR(DD$4="",$B12=""),0,SUMIF('DADOS BRUTOS'!$A$3:$A$500,$B12,'DADOS BRUTOS'!AD$3:AD$500)+IF($C12="",0,SUMIF('DADOS BRUTOS'!$A$3:$A$500,$C12,'DADOS BRUTOS'!AD$3:AD$500)))</f>
        <v/>
      </c>
      <c r="DE12" s="127">
        <f>IF(OR(DE$4="",$B12=""),0,SUMIF('DADOS BRUTOS'!$A$3:$A$500,$B12,'DADOS BRUTOS'!AE$3:AE$500)+IF($C12="",0,SUMIF('DADOS BRUTOS'!$A$3:$A$500,$C12,'DADOS BRUTOS'!AE$3:AE$500)))</f>
        <v/>
      </c>
      <c r="DF12" s="127">
        <f>IF(OR(DF$4="",$B12=""),0,SUMIF('DADOS BRUTOS'!$A$3:$A$500,$B12,'DADOS BRUTOS'!AF$3:AF$500)+IF($C12="",0,SUMIF('DADOS BRUTOS'!$A$3:$A$500,$C12,'DADOS BRUTOS'!AF$3:AF$500)))</f>
        <v/>
      </c>
      <c r="DG12" s="127">
        <f>IF(OR(DG$4="",$B12=""),0,SUMIF('DADOS BRUTOS'!$A$3:$A$500,$B12,'DADOS BRUTOS'!AG$3:AG$500)+IF($C12="",0,SUMIF('DADOS BRUTOS'!$A$3:$A$500,$C12,'DADOS BRUTOS'!AG$3:AG$500)))</f>
        <v/>
      </c>
      <c r="DH12" s="127">
        <f>IF(OR(DH$4="",$B12=""),0,SUMIF('DADOS BRUTOS'!$A$3:$A$500,$B12,'DADOS BRUTOS'!AH$3:AH$500)+IF($C12="",0,SUMIF('DADOS BRUTOS'!$A$3:$A$500,$C12,'DADOS BRUTOS'!AH$3:AH$500)))</f>
        <v/>
      </c>
      <c r="DI12" s="127">
        <f>IF(OR(DI$4="",$B12=""),0,SUMIF('DADOS BRUTOS'!$A$3:$A$500,$B12,'DADOS BRUTOS'!AI$3:AI$500)+IF($C12="",0,SUMIF('DADOS BRUTOS'!$A$3:$A$500,$C12,'DADOS BRUTOS'!AI$3:AI$500)))</f>
        <v/>
      </c>
      <c r="DJ12" s="127">
        <f>IF(OR(DJ$4="",$B12=""),0,SUMIF('DADOS BRUTOS'!$A$3:$A$500,$B12,'DADOS BRUTOS'!AJ$3:AJ$500)+IF($C12="",0,SUMIF('DADOS BRUTOS'!$A$3:$A$500,$C12,'DADOS BRUTOS'!AJ$3:AJ$500)))</f>
        <v/>
      </c>
      <c r="DK12" s="127">
        <f>IF(OR(DK$4="",$B12=""),0,SUMIF('DADOS BRUTOS'!$A$3:$A$500,$B12,'DADOS BRUTOS'!AK$3:AK$500)+IF($C12="",0,SUMIF('DADOS BRUTOS'!$A$3:$A$500,$C12,'DADOS BRUTOS'!AK$3:AK$500)))</f>
        <v/>
      </c>
      <c r="DL12" s="127">
        <f>IF(OR(DL$4="",$B12=""),0,SUMIF('DADOS BRUTOS'!$A$3:$A$500,$B12,'DADOS BRUTOS'!AL$3:AL$500)+IF($C12="",0,SUMIF('DADOS BRUTOS'!$A$3:$A$500,$C12,'DADOS BRUTOS'!AL$3:AL$500)))</f>
        <v/>
      </c>
      <c r="DM12" s="127">
        <f>IF(OR(DM$4="",$B12=""),0,SUMIF('DADOS BRUTOS'!$A$3:$A$500,$B12,'DADOS BRUTOS'!AM$3:AM$500)+IF($C12="",0,SUMIF('DADOS BRUTOS'!$A$3:$A$500,$C12,'DADOS BRUTOS'!AM$3:AM$500)))</f>
        <v/>
      </c>
      <c r="DN12" s="127">
        <f>IF(OR(DN$4="",$B12=""),0,SUMIF('DADOS BRUTOS'!$A$3:$A$500,$B12,'DADOS BRUTOS'!AN$3:AN$500)+IF($C12="",0,SUMIF('DADOS BRUTOS'!$A$3:$A$500,$C12,'DADOS BRUTOS'!AN$3:AN$500)))</f>
        <v/>
      </c>
      <c r="DO12" s="127">
        <f>IF(OR(DO$4="",$B12=""),0,SUMIF('DADOS BRUTOS'!$A$3:$A$500,$B12,'DADOS BRUTOS'!AO$3:AO$500)+IF($C12="",0,SUMIF('DADOS BRUTOS'!$A$3:$A$500,$C12,'DADOS BRUTOS'!AO$3:AO$500)))</f>
        <v/>
      </c>
      <c r="DP12" s="127">
        <f>IF(OR(DP$4="",$B12=""),0,SUMIF('DADOS BRUTOS'!$A$3:$A$500,$B12,'DADOS BRUTOS'!AP$3:AP$500)+IF($C12="",0,SUMIF('DADOS BRUTOS'!$A$3:$A$500,$C12,'DADOS BRUTOS'!AP$3:AP$500)))</f>
        <v/>
      </c>
      <c r="DQ12" s="127">
        <f>IF(OR(DQ$4="",$B12=""),0,SUMIF('DADOS BRUTOS'!$A$3:$A$500,$B12,'DADOS BRUTOS'!AQ$3:AQ$500)+IF($C12="",0,SUMIF('DADOS BRUTOS'!$A$3:$A$500,$C12,'DADOS BRUTOS'!AQ$3:AQ$500)))</f>
        <v/>
      </c>
      <c r="DR12" s="127">
        <f>IF(OR(DR$4="",$B12=""),0,SUMIF('DADOS BRUTOS'!$A$3:$A$500,$B12,'DADOS BRUTOS'!AR$3:AR$500)+IF($C12="",0,SUMIF('DADOS BRUTOS'!$A$3:$A$500,$C12,'DADOS BRUTOS'!AR$3:AR$500)))</f>
        <v/>
      </c>
      <c r="DS12" s="127">
        <f>IF(OR(DS$4="",$B12=""),0,SUMIF('DADOS BRUTOS'!$A$3:$A$500,$B12,'DADOS BRUTOS'!AS$3:AS$500)+IF($C12="",0,SUMIF('DADOS BRUTOS'!$A$3:$A$500,$C12,'DADOS BRUTOS'!AS$3:AS$500)))</f>
        <v/>
      </c>
      <c r="DT12" s="127">
        <f>IF(OR(DT$4="",$B12=""),0,SUMIF('DADOS BRUTOS'!$A$3:$A$500,$B12,'DADOS BRUTOS'!AT$3:AT$500)+IF($C12="",0,SUMIF('DADOS BRUTOS'!$A$3:$A$500,$C12,'DADOS BRUTOS'!AT$3:AT$500)))</f>
        <v/>
      </c>
      <c r="DU12" s="127">
        <f>IF(OR(DU$4="",$B12=""),0,SUMIF('DADOS BRUTOS'!$A$3:$A$500,$B12,'DADOS BRUTOS'!AU$3:AU$500)+IF($C12="",0,SUMIF('DADOS BRUTOS'!$A$3:$A$500,$C12,'DADOS BRUTOS'!AU$3:AU$500)))</f>
        <v/>
      </c>
      <c r="DV12" s="127">
        <f>IF(OR(DV$4="",$B12=""),0,SUMIF('DADOS BRUTOS'!$A$3:$A$500,$B12,'DADOS BRUTOS'!AV$3:AV$500)+IF($C12="",0,SUMIF('DADOS BRUTOS'!$A$3:$A$500,$C12,'DADOS BRUTOS'!AV$3:AV$500)))</f>
        <v/>
      </c>
      <c r="DW12" s="127">
        <f>IF(OR(DW$4="",$B12=""),0,SUMIF('DADOS BRUTOS'!$A$3:$A$500,$B12,'DADOS BRUTOS'!AW$3:AW$500)+IF($C12="",0,SUMIF('DADOS BRUTOS'!$A$3:$A$500,$C12,'DADOS BRUTOS'!AW$3:AW$500)))</f>
        <v/>
      </c>
      <c r="DX12" s="127">
        <f>IF(OR(DX$4="",$B12=""),0,SUMIF('DADOS BRUTOS'!$A$3:$A$500,$B12,'DADOS BRUTOS'!AX$3:AX$500)+IF($C12="",0,SUMIF('DADOS BRUTOS'!$A$3:$A$500,$C12,'DADOS BRUTOS'!AX$3:AX$500)))</f>
        <v/>
      </c>
      <c r="DY12" s="127">
        <f>IF(OR(DY$4="",$B12=""),0,SUMIF('DADOS BRUTOS'!$A$3:$A$500,$B12,'DADOS BRUTOS'!AY$3:AY$500)+IF($C12="",0,SUMIF('DADOS BRUTOS'!$A$3:$A$500,$C12,'DADOS BRUTOS'!AY$3:AY$500)))</f>
        <v/>
      </c>
      <c r="DZ12" s="127">
        <f>IF(OR(DZ$4="",$B12=""),0,SUMIF('DADOS BRUTOS'!$A$3:$A$500,$B12,'DADOS BRUTOS'!AZ$3:AZ$500)+IF($C12="",0,SUMIF('DADOS BRUTOS'!$A$3:$A$500,$C12,'DADOS BRUTOS'!AZ$3:AZ$500)))</f>
        <v/>
      </c>
      <c r="EA12" s="127">
        <f>IF(OR(EA$4="",$B12=""),0,SUMIF('DADOS BRUTOS'!$A$3:$A$500,$B12,'DADOS BRUTOS'!BA$3:BA$500)+IF($C12="",0,SUMIF('DADOS BRUTOS'!$A$3:$A$500,$C12,'DADOS BRUTOS'!BA$3:BA$500)))</f>
        <v/>
      </c>
      <c r="EB12" s="127">
        <f>IF(OR(EB$4="",$B12=""),0,SUMIF('DADOS BRUTOS'!$A$3:$A$500,$B12,'DADOS BRUTOS'!BB$3:BB$500)+IF($C12="",0,SUMIF('DADOS BRUTOS'!$A$3:$A$500,$C12,'DADOS BRUTOS'!BB$3:BB$500)))</f>
        <v/>
      </c>
      <c r="EC12" s="127">
        <f>IF(OR(EC$4="",$B12=""),0,SUMIF('DADOS BRUTOS'!$A$3:$A$500,$B12,'DADOS BRUTOS'!BC$3:BC$500)+IF($C12="",0,SUMIF('DADOS BRUTOS'!$A$3:$A$500,$C12,'DADOS BRUTOS'!BC$3:BC$500)))</f>
        <v/>
      </c>
      <c r="ED12" s="127">
        <f>IF(OR(ED$4="",$B12=""),0,SUMIF('DADOS BRUTOS'!$A$3:$A$500,$B12,'DADOS BRUTOS'!BD$3:BD$500)+IF($C12="",0,SUMIF('DADOS BRUTOS'!$A$3:$A$500,$C12,'DADOS BRUTOS'!BD$3:BD$500)))</f>
        <v/>
      </c>
      <c r="EE12" s="127">
        <f>IF(OR(EE$4="",$B12=""),0,SUMIF('DADOS BRUTOS'!$A$3:$A$500,$B12,'DADOS BRUTOS'!BE$3:BE$500)+IF($C12="",0,SUMIF('DADOS BRUTOS'!$A$3:$A$500,$C12,'DADOS BRUTOS'!BE$3:BE$500)))</f>
        <v/>
      </c>
      <c r="EF12" s="127">
        <f>IF(OR(EF$4="",$B12=""),0,SUMIF('DADOS BRUTOS'!$A$3:$A$500,$B12,'DADOS BRUTOS'!BF$3:BF$500)+IF($C12="",0,SUMIF('DADOS BRUTOS'!$A$3:$A$500,$C12,'DADOS BRUTOS'!BF$3:BF$500)))</f>
        <v/>
      </c>
      <c r="EG12" s="127">
        <f>IF(OR(EG$4="",$B12=""),0,SUMIF('DADOS BRUTOS'!$A$3:$A$500,$B12,'DADOS BRUTOS'!BG$3:BG$500)+IF($C12="",0,SUMIF('DADOS BRUTOS'!$A$3:$A$500,$C12,'DADOS BRUTOS'!BG$3:BG$500)))</f>
        <v/>
      </c>
      <c r="EH12" s="127">
        <f>IF(OR(EH$4="",$B12=""),0,SUMIF('DADOS BRUTOS'!$A$3:$A$500,$B12,'DADOS BRUTOS'!BH$3:BH$500)+IF($C12="",0,SUMIF('DADOS BRUTOS'!$A$3:$A$500,$C12,'DADOS BRUTOS'!BH$3:BH$500)))</f>
        <v/>
      </c>
      <c r="EI12" s="127">
        <f>IF(OR(EI$4="",$B12=""),0,SUMIF('DADOS BRUTOS'!$A$3:$A$500,$B12,'DADOS BRUTOS'!BI$3:BI$500)+IF($C12="",0,SUMIF('DADOS BRUTOS'!$A$3:$A$500,$C12,'DADOS BRUTOS'!BI$3:BI$500)))</f>
        <v/>
      </c>
      <c r="EJ12" s="127">
        <f>IF(OR(EJ$4="",$B12=""),0,SUMIF('DADOS BRUTOS'!$A$3:$A$500,$B12,'DADOS BRUTOS'!BJ$3:BJ$500)+IF($C12="",0,SUMIF('DADOS BRUTOS'!$A$3:$A$500,$C12,'DADOS BRUTOS'!BJ$3:BJ$500)))</f>
        <v/>
      </c>
      <c r="EK12" s="127">
        <f>IF(OR(EK$4="",$B12=""),0,SUMIF('DADOS BRUTOS'!$A$3:$A$500,$B12,'DADOS BRUTOS'!BK$3:BK$500)+IF($C12="",0,SUMIF('DADOS BRUTOS'!$A$3:$A$500,$C12,'DADOS BRUTOS'!BK$3:BK$500)))</f>
        <v/>
      </c>
      <c r="EL12" s="127">
        <f>IF(OR(EL$4="",$B12=""),0,SUMIF('DADOS BRUTOS'!$A$3:$A$500,$B12,'DADOS BRUTOS'!BL$3:BL$500)+IF($C12="",0,SUMIF('DADOS BRUTOS'!$A$3:$A$500,$C12,'DADOS BRUTOS'!BL$3:BL$500)))</f>
        <v/>
      </c>
      <c r="EM12" s="127">
        <f>IF(OR(EM$4="",$B12=""),0,SUMIF('DADOS BRUTOS'!$A$3:$A$500,$B12,'DADOS BRUTOS'!BM$3:BM$500)+IF($C12="",0,SUMIF('DADOS BRUTOS'!$A$3:$A$500,$C12,'DADOS BRUTOS'!BM$3:BM$500)))</f>
        <v/>
      </c>
      <c r="EN12" s="127">
        <f>IF(OR(EN$4="",$B12=""),0,SUMIF('DADOS BRUTOS'!$A$3:$A$500,$B12,'DADOS BRUTOS'!BN$3:BN$500)+IF($C12="",0,SUMIF('DADOS BRUTOS'!$A$3:$A$500,$C12,'DADOS BRUTOS'!BN$3:BN$500)))</f>
        <v/>
      </c>
      <c r="EO12" s="127">
        <f>IF(OR(EO$4="",$B12=""),0,SUMIF('DADOS BRUTOS'!$A$3:$A$500,$B12,'DADOS BRUTOS'!BO$3:BO$500)+IF($C12="",0,SUMIF('DADOS BRUTOS'!$A$3:$A$500,$C12,'DADOS BRUTOS'!BO$3:BO$500)))</f>
        <v/>
      </c>
      <c r="EP12" s="127">
        <f>IF(OR(EP$4="",$B12=""),0,SUMIF('DADOS BRUTOS'!$A$3:$A$500,$B12,'DADOS BRUTOS'!BP$3:BP$500)+IF($C12="",0,SUMIF('DADOS BRUTOS'!$A$3:$A$500,$C12,'DADOS BRUTOS'!BP$3:BP$500)))</f>
        <v/>
      </c>
      <c r="EQ12" s="127">
        <f>IF(OR(EQ$4="",$B12=""),0,SUMIF('DADOS BRUTOS'!$A$3:$A$500,$B12,'DADOS BRUTOS'!BQ$3:BQ$500)+IF($C12="",0,SUMIF('DADOS BRUTOS'!$A$3:$A$500,$C12,'DADOS BRUTOS'!BQ$3:BQ$500)))</f>
        <v/>
      </c>
      <c r="ER12" s="127">
        <f>IF(OR(ER$4="",$B12=""),0,SUMIF('DADOS BRUTOS'!$A$3:$A$500,$B12,'DADOS BRUTOS'!BR$3:BR$500)+IF($C12="",0,SUMIF('DADOS BRUTOS'!$A$3:$A$500,$C12,'DADOS BRUTOS'!BR$3:BR$500)))</f>
        <v/>
      </c>
      <c r="ES12" s="127">
        <f>IF(OR(ES$4="",$B12=""),0,SUMIF('DADOS BRUTOS'!$A$3:$A$500,$B12,'DADOS BRUTOS'!BS$3:BS$500)+IF($C12="",0,SUMIF('DADOS BRUTOS'!$A$3:$A$500,$C12,'DADOS BRUTOS'!BS$3:BS$500)))</f>
        <v/>
      </c>
      <c r="ET12" s="127">
        <f>IF(OR(ET$4="",$B12=""),0,SUMIF('DADOS BRUTOS'!$A$3:$A$500,$B12,'DADOS BRUTOS'!BT$3:BT$500)+IF($C12="",0,SUMIF('DADOS BRUTOS'!$A$3:$A$500,$C12,'DADOS BRUTOS'!BT$3:BT$500)))</f>
        <v/>
      </c>
      <c r="EU12" s="127">
        <f>IF(OR(EU$4="",$B12=""),0,SUMIF('DADOS BRUTOS'!$A$3:$A$500,$B12,'DADOS BRUTOS'!BU$3:BU$500)+IF($C12="",0,SUMIF('DADOS BRUTOS'!$A$3:$A$500,$C12,'DADOS BRUTOS'!BU$3:BU$500)))</f>
        <v/>
      </c>
      <c r="EV12" s="127">
        <f>IF(OR(EV$4="",$B12=""),0,SUMIF('DADOS BRUTOS'!$A$3:$A$500,$B12,'DADOS BRUTOS'!BV$3:BV$500)+IF($C12="",0,SUMIF('DADOS BRUTOS'!$A$3:$A$500,$C12,'DADOS BRUTOS'!BV$3:BV$500)))</f>
        <v/>
      </c>
      <c r="EW12" s="127">
        <f>IF(OR(EW$4="",$B12=""),0,SUMIF('DADOS BRUTOS'!$A$3:$A$500,$B12,'DADOS BRUTOS'!BW$3:BW$500)+IF($C12="",0,SUMIF('DADOS BRUTOS'!$A$3:$A$500,$C12,'DADOS BRUTOS'!BW$3:BW$500)))</f>
        <v/>
      </c>
      <c r="EX12" s="127">
        <f>IF(OR(EX$4="",$B12=""),0,SUMIF('DADOS BRUTOS'!$A$3:$A$500,$B12,'DADOS BRUTOS'!BX$3:BX$500)+IF($C12="",0,SUMIF('DADOS BRUTOS'!$A$3:$A$500,$C12,'DADOS BRUTOS'!BX$3:BX$500)))</f>
        <v/>
      </c>
      <c r="EY12" s="127">
        <f>IF(OR(EY$4="",$B12=""),0,SUMIF('DADOS BRUTOS'!$A$3:$A$500,$B12,'DADOS BRUTOS'!BY$3:BY$500)+IF($C12="",0,SUMIF('DADOS BRUTOS'!$A$3:$A$500,$C12,'DADOS BRUTOS'!BY$3:BY$500)))</f>
        <v/>
      </c>
      <c r="EZ12" s="127">
        <f>IF(OR(EZ$4="",$B12=""),0,SUMIF('DADOS BRUTOS'!$A$3:$A$500,$B12,'DADOS BRUTOS'!BZ$3:BZ$500)+IF($C12="",0,SUMIF('DADOS BRUTOS'!$A$3:$A$500,$C12,'DADOS BRUTOS'!BZ$3:BZ$500)))</f>
        <v/>
      </c>
      <c r="FA12" s="127">
        <f>IF(OR(FA$4="",$B12=""),0,SUMIF('DADOS BRUTOS'!$A$3:$A$500,$B12,'DADOS BRUTOS'!CA$3:CA$500)+IF($C12="",0,SUMIF('DADOS BRUTOS'!$A$3:$A$500,$C12,'DADOS BRUTOS'!CA$3:CA$500)))</f>
        <v/>
      </c>
      <c r="FB12" s="127">
        <f>IF(OR(FB$4="",$B12=""),0,SUMIF('DADOS BRUTOS'!$A$3:$A$500,$B12,'DADOS BRUTOS'!CB$3:CB$500)+IF($C12="",0,SUMIF('DADOS BRUTOS'!$A$3:$A$500,$C12,'DADOS BRUTOS'!CB$3:CB$500)))</f>
        <v/>
      </c>
      <c r="FC12" s="127">
        <f>IF(OR(FC$4="",$B12=""),0,SUMIF('DADOS BRUTOS'!$A$3:$A$500,$B12,'DADOS BRUTOS'!CC$3:CC$500)+IF($C12="",0,SUMIF('DADOS BRUTOS'!$A$3:$A$500,$C12,'DADOS BRUTOS'!CC$3:CC$500)))</f>
        <v/>
      </c>
      <c r="FD12" s="127">
        <f>IF(OR(FD$4="",$B12=""),0,SUMIF('DADOS BRUTOS'!$A$3:$A$500,$B12,'DADOS BRUTOS'!CD$3:CD$500)+IF($C12="",0,SUMIF('DADOS BRUTOS'!$A$3:$A$500,$C12,'DADOS BRUTOS'!CD$3:CD$500)))</f>
        <v/>
      </c>
      <c r="FE12" s="127">
        <f>IF(OR(FE$4="",$B12=""),0,SUMIF('DADOS BRUTOS'!$A$3:$A$500,$B12,'DADOS BRUTOS'!CE$3:CE$500)+IF($C12="",0,SUMIF('DADOS BRUTOS'!$A$3:$A$500,$C12,'DADOS BRUTOS'!CE$3:CE$500)))</f>
        <v/>
      </c>
      <c r="FF12" s="127">
        <f>IF(OR(FF$4="",$B12=""),0,SUMIF('DADOS BRUTOS'!$A$3:$A$500,$B12,'DADOS BRUTOS'!CF$3:CF$500)+IF($C12="",0,SUMIF('DADOS BRUTOS'!$A$3:$A$500,$C12,'DADOS BRUTOS'!CF$3:CF$500)))</f>
        <v/>
      </c>
      <c r="FG12" s="127">
        <f>IF(OR(FG$4="",$B12=""),0,SUMIF('DADOS BRUTOS'!$A$3:$A$500,$B12,'DADOS BRUTOS'!CG$3:CG$500)+IF($C12="",0,SUMIF('DADOS BRUTOS'!$A$3:$A$500,$C12,'DADOS BRUTOS'!CG$3:CG$500)))</f>
        <v/>
      </c>
      <c r="FH12" s="127">
        <f>IF(OR(FH$4="",$B12=""),0,SUMIF('DADOS BRUTOS'!$A$3:$A$500,$B12,'DADOS BRUTOS'!CH$3:CH$500)+IF($C12="",0,SUMIF('DADOS BRUTOS'!$A$3:$A$500,$C12,'DADOS BRUTOS'!CH$3:CH$500)))</f>
        <v/>
      </c>
      <c r="FI12" s="127">
        <f>IF(OR(FI$4="",$B12=""),0,SUMIF('DADOS BRUTOS'!$A$3:$A$500,$B12,'DADOS BRUTOS'!CI$3:CI$500)+IF($C12="",0,SUMIF('DADOS BRUTOS'!$A$3:$A$500,$C12,'DADOS BRUTOS'!CI$3:CI$500)))</f>
        <v/>
      </c>
      <c r="FJ12" s="127">
        <f>IF(OR(FJ$4="",$B12=""),0,SUMIF('DADOS BRUTOS'!$A$3:$A$500,$B12,'DADOS BRUTOS'!CJ$3:CJ$500)+IF($C12="",0,SUMIF('DADOS BRUTOS'!$A$3:$A$500,$C12,'DADOS BRUTOS'!CJ$3:CJ$500)))</f>
        <v/>
      </c>
      <c r="FK12" s="127">
        <f>IF(OR(FK$4="",$B12=""),0,SUMIF('DADOS BRUTOS'!$A$3:$A$500,$B12,'DADOS BRUTOS'!CK$3:CK$500)+IF($C12="",0,SUMIF('DADOS BRUTOS'!$A$3:$A$500,$C12,'DADOS BRUTOS'!CK$3:CK$500)))</f>
        <v/>
      </c>
      <c r="FL12" s="127">
        <f>IF(OR(FL$4="",$B12=""),0,SUMIF('DADOS BRUTOS'!$A$3:$A$500,$B12,'DADOS BRUTOS'!CL$3:CL$500)+IF($C12="",0,SUMIF('DADOS BRUTOS'!$A$3:$A$500,$C12,'DADOS BRUTOS'!CL$3:CL$500)))</f>
        <v/>
      </c>
      <c r="FM12" s="127">
        <f>IF(OR(FM$4="",$B12=""),0,SUMIF('DADOS BRUTOS'!$A$3:$A$500,$B12,'DADOS BRUTOS'!CM$3:CM$500)+IF($C12="",0,SUMIF('DADOS BRUTOS'!$A$3:$A$500,$C12,'DADOS BRUTOS'!CM$3:CM$500)))</f>
        <v/>
      </c>
      <c r="FN12" s="127">
        <f>IF(OR(FN$4="",$B12=""),0,SUMIF('DADOS BRUTOS'!$A$3:$A$500,$B12,'DADOS BRUTOS'!CN$3:CN$500)+IF($C12="",0,SUMIF('DADOS BRUTOS'!$A$3:$A$500,$C12,'DADOS BRUTOS'!CN$3:CN$500)))</f>
        <v/>
      </c>
      <c r="FO12" s="127">
        <f>IF(OR(FO$4="",$B12=""),0,SUMIF('DADOS BRUTOS'!$A$3:$A$500,$B12,'DADOS BRUTOS'!CO$3:CO$500)+IF($C12="",0,SUMIF('DADOS BRUTOS'!$A$3:$A$500,$C12,'DADOS BRUTOS'!CO$3:CO$500)))</f>
        <v/>
      </c>
      <c r="FP12" s="127">
        <f>IF(OR(FP$4="",$B12=""),0,SUMIF('DADOS BRUTOS'!$A$3:$A$500,$B12,'DADOS BRUTOS'!CP$3:CP$500)+IF($C12="",0,SUMIF('DADOS BRUTOS'!$A$3:$A$500,$C12,'DADOS BRUTOS'!CP$3:CP$500)))</f>
        <v/>
      </c>
      <c r="FQ12" s="127">
        <f>IF(OR(FQ$4="",$B12=""),0,SUMIF('DADOS BRUTOS'!$A$3:$A$500,$B12,'DADOS BRUTOS'!CQ$3:CQ$500)+IF($C12="",0,SUMIF('DADOS BRUTOS'!$A$3:$A$500,$C12,'DADOS BRUTOS'!CQ$3:CQ$500)))</f>
        <v/>
      </c>
      <c r="FR12" s="127">
        <f>IF(OR(FR$4="",$B12=""),0,SUMIF('DADOS BRUTOS'!$A$3:$A$500,$B12,'DADOS BRUTOS'!CR$3:CR$500)+IF($C12="",0,SUMIF('DADOS BRUTOS'!$A$3:$A$500,$C12,'DADOS BRUTOS'!CR$3:CR$500)))</f>
        <v/>
      </c>
      <c r="FS12" s="127">
        <f>IF(OR(FS$4="",$B12=""),0,SUMIF('DADOS BRUTOS'!$A$3:$A$500,$B12,'DADOS BRUTOS'!CS$3:CS$500)+IF($C12="",0,SUMIF('DADOS BRUTOS'!$A$3:$A$500,$C12,'DADOS BRUTOS'!CS$3:CS$500)))</f>
        <v/>
      </c>
      <c r="FT12" s="127">
        <f>IF(OR(FT$4="",$B12=""),0,SUMIF('DADOS BRUTOS'!$A$3:$A$500,$B12,'DADOS BRUTOS'!CT$3:CT$500)+IF($C12="",0,SUMIF('DADOS BRUTOS'!$A$3:$A$500,$C12,'DADOS BRUTOS'!CT$3:CT$500)))</f>
        <v/>
      </c>
      <c r="FU12" s="127">
        <f>IF(OR(FU$4="",$B12=""),0,SUMIF('DADOS BRUTOS'!$A$3:$A$500,$B12,'DADOS BRUTOS'!CU$3:CU$500)+IF($C12="",0,SUMIF('DADOS BRUTOS'!$A$3:$A$500,$C12,'DADOS BRUTOS'!CU$3:CU$500)))</f>
        <v/>
      </c>
      <c r="FV12" s="127">
        <f>IF(OR(FV$4="",$B12=""),0,SUMIF('DADOS BRUTOS'!$A$3:$A$500,$B12,'DADOS BRUTOS'!CV$3:CV$500)+IF($C12="",0,SUMIF('DADOS BRUTOS'!$A$3:$A$500,$C12,'DADOS BRUTOS'!CV$3:CV$500)))</f>
        <v/>
      </c>
      <c r="FW12" s="127">
        <f>IF(OR(FW$4="",$B12=""),0,SUMIF('DADOS BRUTOS'!$A$3:$A$500,$B12,'DADOS BRUTOS'!CW$3:CW$500)+IF($C12="",0,SUMIF('DADOS BRUTOS'!$A$3:$A$500,$C12,'DADOS BRUTOS'!CW$3:CW$500)))</f>
        <v/>
      </c>
      <c r="FX12" s="127">
        <f>IF(OR(FX$4="",$B12=""),0,SUMIF('DADOS BRUTOS'!$A$3:$A$500,$B12,'DADOS BRUTOS'!CX$3:CX$500)+IF($C12="",0,SUMIF('DADOS BRUTOS'!$A$3:$A$500,$C12,'DADOS BRUTOS'!CX$3:CX$500)))</f>
        <v/>
      </c>
      <c r="FY12" s="127">
        <f>IF(OR(FY$4="",$B12=""),0,SUMIF('DADOS BRUTOS'!$A$3:$A$500,$B12,'DADOS BRUTOS'!CY$3:CY$500)+IF($C12="",0,SUMIF('DADOS BRUTOS'!$A$3:$A$500,$C12,'DADOS BRUTOS'!CY$3:CY$500)))</f>
        <v/>
      </c>
      <c r="FZ12" s="127">
        <f>IF(OR(FZ$4="",$B12=""),0,SUMIF('DADOS BRUTOS'!$A$3:$A$500,$B12,'DADOS BRUTOS'!CZ$3:CZ$500)+IF($C12="",0,SUMIF('DADOS BRUTOS'!$A$3:$A$500,$C12,'DADOS BRUTOS'!CZ$3:CZ$500)))</f>
        <v/>
      </c>
      <c r="GA12" s="127">
        <f>IF(OR(GA$4="",$B12=""),0,SUMIF('DADOS BRUTOS'!$A$3:$A$500,$B12,'DADOS BRUTOS'!DA$3:DA$500)+IF($C12="",0,SUMIF('DADOS BRUTOS'!$A$3:$A$500,$C12,'DADOS BRUTOS'!DA$3:DA$500)))</f>
        <v/>
      </c>
      <c r="GB12" s="127">
        <f>IF(OR(GB$4="",$B12=""),0,SUMIF('DADOS BRUTOS'!$A$3:$A$500,$B12,'DADOS BRUTOS'!DB$3:DB$500)+IF($C12="",0,SUMIF('DADOS BRUTOS'!$A$3:$A$500,$C12,'DADOS BRUTOS'!DB$3:DB$500)))</f>
        <v/>
      </c>
      <c r="GC12" s="127">
        <f>IF(OR(GC$4="",$B12=""),0,SUMIF('DADOS BRUTOS'!$A$3:$A$500,$B12,'DADOS BRUTOS'!DC$3:DC$500)+IF($C12="",0,SUMIF('DADOS BRUTOS'!$A$3:$A$500,$C12,'DADOS BRUTOS'!DC$3:DC$500)))</f>
        <v/>
      </c>
      <c r="GD12" s="127">
        <f>IF(OR(GD$4="",$B12=""),0,SUMIF('DADOS BRUTOS'!$A$3:$A$500,$B12,'DADOS BRUTOS'!DD$3:DD$500)+IF($C12="",0,SUMIF('DADOS BRUTOS'!$A$3:$A$500,$C12,'DADOS BRUTOS'!DD$3:DD$500)))</f>
        <v/>
      </c>
      <c r="GE12" s="127">
        <f>IF(OR(GE$4="",$B12=""),0,SUMIF('DADOS BRUTOS'!$A$3:$A$500,$B12,'DADOS BRUTOS'!DE$3:DE$500)+IF($C12="",0,SUMIF('DADOS BRUTOS'!$A$3:$A$500,$C12,'DADOS BRUTOS'!DE$3:DE$500)))</f>
        <v/>
      </c>
      <c r="GF12" s="127">
        <f>IF(OR(GF$4="",$B12=""),0,SUMIF('DADOS BRUTOS'!$A$3:$A$500,$B12,'DADOS BRUTOS'!DF$3:DF$500)+IF($C12="",0,SUMIF('DADOS BRUTOS'!$A$3:$A$500,$C12,'DADOS BRUTOS'!DF$3:DF$500)))</f>
        <v/>
      </c>
      <c r="GG12" s="127">
        <f>IF(OR(GG$4="",$B12=""),0,SUMIF('DADOS BRUTOS'!$A$3:$A$500,$B12,'DADOS BRUTOS'!DG$3:DG$500)+IF($C12="",0,SUMIF('DADOS BRUTOS'!$A$3:$A$500,$C12,'DADOS BRUTOS'!DG$3:DG$500)))</f>
        <v/>
      </c>
      <c r="GH12" s="127">
        <f>IF(OR(GH$4="",$B12=""),0,SUMIF('DADOS BRUTOS'!$A$3:$A$500,$B12,'DADOS BRUTOS'!DH$3:DH$500)+IF($C12="",0,SUMIF('DADOS BRUTOS'!$A$3:$A$500,$C12,'DADOS BRUTOS'!DH$3:DH$500)))</f>
        <v/>
      </c>
      <c r="GI12" s="127">
        <f>IF(OR(GI$4="",$B12=""),0,SUMIF('DADOS BRUTOS'!$A$3:$A$500,$B12,'DADOS BRUTOS'!DI$3:DI$500)+IF($C12="",0,SUMIF('DADOS BRUTOS'!$A$3:$A$500,$C12,'DADOS BRUTOS'!DI$3:DI$500)))</f>
        <v/>
      </c>
      <c r="GJ12" s="127">
        <f>IF(OR(GJ$4="",$B12=""),0,SUMIF('DADOS BRUTOS'!$A$3:$A$500,$B12,'DADOS BRUTOS'!DJ$3:DJ$500)+IF($C12="",0,SUMIF('DADOS BRUTOS'!$A$3:$A$500,$C12,'DADOS BRUTOS'!DJ$3:DJ$500)))</f>
        <v/>
      </c>
      <c r="GK12" s="127">
        <f>IF(OR(GK$4="",$B12=""),0,SUMIF('DADOS BRUTOS'!$A$3:$A$500,$B12,'DADOS BRUTOS'!DK$3:DK$500)+IF($C12="",0,SUMIF('DADOS BRUTOS'!$A$3:$A$500,$C12,'DADOS BRUTOS'!DK$3:DK$500)))</f>
        <v/>
      </c>
      <c r="GL12" s="127">
        <f>IF(OR(GL$4="",$B12=""),0,SUMIF('DADOS BRUTOS'!$A$3:$A$500,$B12,'DADOS BRUTOS'!DL$3:DL$500)+IF($C12="",0,SUMIF('DADOS BRUTOS'!$A$3:$A$500,$C12,'DADOS BRUTOS'!DL$3:DL$500)))</f>
        <v/>
      </c>
      <c r="GM12" s="127">
        <f>IF(OR(GM$4="",$B12=""),0,SUMIF('DADOS BRUTOS'!$A$3:$A$500,$B12,'DADOS BRUTOS'!DM$3:DM$500)+IF($C12="",0,SUMIF('DADOS BRUTOS'!$A$3:$A$500,$C12,'DADOS BRUTOS'!DM$3:DM$500)))</f>
        <v/>
      </c>
      <c r="GN12" s="127">
        <f>IF(OR(GN$4="",$B12=""),0,SUMIF('DADOS BRUTOS'!$A$3:$A$500,$B12,'DADOS BRUTOS'!DN$3:DN$500)+IF($C12="",0,SUMIF('DADOS BRUTOS'!$A$3:$A$500,$C12,'DADOS BRUTOS'!DN$3:DN$500)))</f>
        <v/>
      </c>
      <c r="GO12" s="127">
        <f>IF(OR(GO$4="",$B12=""),0,SUMIF('DADOS BRUTOS'!$A$3:$A$500,$B12,'DADOS BRUTOS'!DO$3:DO$500)+IF($C12="",0,SUMIF('DADOS BRUTOS'!$A$3:$A$500,$C12,'DADOS BRUTOS'!DO$3:DO$500)))</f>
        <v/>
      </c>
      <c r="GP12" s="127">
        <f>IF(OR(GP$4="",$B12=""),0,SUMIF('DADOS BRUTOS'!$A$3:$A$500,$B12,'DADOS BRUTOS'!DP$3:DP$500)+IF($C12="",0,SUMIF('DADOS BRUTOS'!$A$3:$A$500,$C12,'DADOS BRUTOS'!DP$3:DP$500)))</f>
        <v/>
      </c>
      <c r="GQ12" s="127">
        <f>IF(OR(GQ$4="",$B12=""),0,SUMIF('DADOS BRUTOS'!$A$3:$A$500,$B12,'DADOS BRUTOS'!DQ$3:DQ$500)+IF($C12="",0,SUMIF('DADOS BRUTOS'!$A$3:$A$500,$C12,'DADOS BRUTOS'!DQ$3:DQ$500)))</f>
        <v/>
      </c>
      <c r="GR12" s="127">
        <f>IF(OR(GR$4="",$B12=""),0,SUMIF('DADOS BRUTOS'!$A$3:$A$500,$B12,'DADOS BRUTOS'!DR$3:DR$500)+IF($C12="",0,SUMIF('DADOS BRUTOS'!$A$3:$A$500,$C12,'DADOS BRUTOS'!DR$3:DR$500)))</f>
        <v/>
      </c>
      <c r="GS12" s="127">
        <f>IF(OR(GS$4="",$B12=""),0,SUMIF('DADOS BRUTOS'!$A$3:$A$500,$B12,'DADOS BRUTOS'!DS$3:DS$500)+IF($C12="",0,SUMIF('DADOS BRUTOS'!$A$3:$A$500,$C12,'DADOS BRUTOS'!DS$3:DS$500)))</f>
        <v/>
      </c>
      <c r="GT12" s="127">
        <f>IF(OR(GT$4="",$B12=""),0,SUMIF('DADOS BRUTOS'!$A$3:$A$500,$B12,'DADOS BRUTOS'!DT$3:DT$500)+IF($C12="",0,SUMIF('DADOS BRUTOS'!$A$3:$A$500,$C12,'DADOS BRUTOS'!DT$3:DT$500)))</f>
        <v/>
      </c>
      <c r="GU12" s="127">
        <f>IF(OR(GU$4="",$B12=""),0,SUMIF('DADOS BRUTOS'!$A$3:$A$500,$B12,'DADOS BRUTOS'!DU$3:DU$500)+IF($C12="",0,SUMIF('DADOS BRUTOS'!$A$3:$A$500,$C12,'DADOS BRUTOS'!DU$3:DU$500)))</f>
        <v/>
      </c>
      <c r="GV12" s="127">
        <f>IF(OR(GV$4="",$B12=""),0,SUMIF('DADOS BRUTOS'!$A$3:$A$500,$B12,'DADOS BRUTOS'!DV$3:DV$500)+IF($C12="",0,SUMIF('DADOS BRUTOS'!$A$3:$A$500,$C12,'DADOS BRUTOS'!DV$3:DV$500)))</f>
        <v/>
      </c>
      <c r="GW12" s="127">
        <f>IF(OR(GW$4="",$B12=""),0,SUMIF('DADOS BRUTOS'!$A$3:$A$500,$B12,'DADOS BRUTOS'!DW$3:DW$500)+IF($C12="",0,SUMIF('DADOS BRUTOS'!$A$3:$A$500,$C12,'DADOS BRUTOS'!DW$3:DW$500)))</f>
        <v/>
      </c>
      <c r="GX12" s="127">
        <f>IF(OR(GX$4="",$B12=""),0,SUMIF('DADOS BRUTOS'!$A$3:$A$500,$B12,'DADOS BRUTOS'!DX$3:DX$500)+IF($C12="",0,SUMIF('DADOS BRUTOS'!$A$3:$A$500,$C12,'DADOS BRUTOS'!DX$3:DX$500)))</f>
        <v/>
      </c>
      <c r="GY12" s="127">
        <f>IF(OR(GY$4="",$B12=""),0,SUMIF('DADOS BRUTOS'!$A$3:$A$500,$B12,'DADOS BRUTOS'!DY$3:DY$500)+IF($C12="",0,SUMIF('DADOS BRUTOS'!$A$3:$A$500,$C12,'DADOS BRUTOS'!DY$3:DY$500)))</f>
        <v/>
      </c>
      <c r="GZ12" s="127">
        <f>IF(OR(GZ$4="",$B12=""),0,SUMIF('DADOS BRUTOS'!$A$3:$A$500,$B12,'DADOS BRUTOS'!DZ$3:DZ$500)+IF($C12="",0,SUMIF('DADOS BRUTOS'!$A$3:$A$500,$C12,'DADOS BRUTOS'!DZ$3:DZ$500)))</f>
        <v/>
      </c>
      <c r="HA12" s="127">
        <f>IF(OR(HA$4="",$B12=""),0,SUMIF('DADOS BRUTOS'!$A$3:$A$500,$B12,'DADOS BRUTOS'!EA$3:EA$500)+IF($C12="",0,SUMIF('DADOS BRUTOS'!$A$3:$A$500,$C12,'DADOS BRUTOS'!EA$3:EA$500)))</f>
        <v/>
      </c>
      <c r="HB12" s="127">
        <f>IF(OR(HB$4="",$B12=""),0,SUMIF('DADOS BRUTOS'!$A$3:$A$500,$B12,'DADOS BRUTOS'!EB$3:EB$500)+IF($C12="",0,SUMIF('DADOS BRUTOS'!$A$3:$A$500,$C12,'DADOS BRUTOS'!EB$3:EB$500)))</f>
        <v/>
      </c>
      <c r="HC12" s="127">
        <f>IF(OR(HC$4="",$B12=""),0,SUMIF('DADOS BRUTOS'!$A$3:$A$500,$B12,'DADOS BRUTOS'!EC$3:EC$500)+IF($C12="",0,SUMIF('DADOS BRUTOS'!$A$3:$A$500,$C12,'DADOS BRUTOS'!EC$3:EC$500)))</f>
        <v/>
      </c>
      <c r="HD12" s="127">
        <f>IF(OR(HD$4="",$B12=""),0,SUMIF('DADOS BRUTOS'!$A$3:$A$500,$B12,'DADOS BRUTOS'!ED$3:ED$500)+IF($C12="",0,SUMIF('DADOS BRUTOS'!$A$3:$A$500,$C12,'DADOS BRUTOS'!ED$3:ED$500)))</f>
        <v/>
      </c>
      <c r="HE12" s="127">
        <f>IF(OR(HE$4="",$B12=""),0,SUMIF('DADOS BRUTOS'!$A$3:$A$500,$B12,'DADOS BRUTOS'!EE$3:EE$500)+IF($C12="",0,SUMIF('DADOS BRUTOS'!$A$3:$A$500,$C12,'DADOS BRUTOS'!EE$3:EE$500)))</f>
        <v/>
      </c>
      <c r="HF12" s="127">
        <f>IF(OR(HF$4="",$B12=""),0,SUMIF('DADOS BRUTOS'!$A$3:$A$500,$B12,'DADOS BRUTOS'!EF$3:EF$500)+IF($C12="",0,SUMIF('DADOS BRUTOS'!$A$3:$A$500,$C12,'DADOS BRUTOS'!EF$3:EF$500)))</f>
        <v/>
      </c>
      <c r="HG12" s="127">
        <f>IF(OR(HG$4="",$B12=""),0,SUMIF('DADOS BRUTOS'!$A$3:$A$500,$B12,'DADOS BRUTOS'!EG$3:EG$500)+IF($C12="",0,SUMIF('DADOS BRUTOS'!$A$3:$A$500,$C12,'DADOS BRUTOS'!EG$3:EG$500)))</f>
        <v/>
      </c>
      <c r="HH12" s="127">
        <f>IF(OR(HH$4="",$B12=""),0,SUMIF('DADOS BRUTOS'!$A$3:$A$500,$B12,'DADOS BRUTOS'!EH$3:EH$500)+IF($C12="",0,SUMIF('DADOS BRUTOS'!$A$3:$A$500,$C12,'DADOS BRUTOS'!EH$3:EH$500)))</f>
        <v/>
      </c>
      <c r="HI12" s="127">
        <f>IF(OR(HI$4="",$B12=""),0,SUMIF('DADOS BRUTOS'!$A$3:$A$500,$B12,'DADOS BRUTOS'!EI$3:EI$500)+IF($C12="",0,SUMIF('DADOS BRUTOS'!$A$3:$A$500,$C12,'DADOS BRUTOS'!EI$3:EI$500)))</f>
        <v/>
      </c>
      <c r="HJ12" s="127">
        <f>IF(OR(HJ$4="",$B12=""),0,SUMIF('DADOS BRUTOS'!$A$3:$A$500,$B12,'DADOS BRUTOS'!EJ$3:EJ$500)+IF($C12="",0,SUMIF('DADOS BRUTOS'!$A$3:$A$500,$C12,'DADOS BRUTOS'!EJ$3:EJ$500)))</f>
        <v/>
      </c>
      <c r="HK12" s="127">
        <f>IF(OR(HK$4="",$B12=""),0,SUMIF('DADOS BRUTOS'!$A$3:$A$500,$B12,'DADOS BRUTOS'!EK$3:EK$500)+IF($C12="",0,SUMIF('DADOS BRUTOS'!$A$3:$A$500,$C12,'DADOS BRUTOS'!EK$3:EK$500)))</f>
        <v/>
      </c>
      <c r="HL12" s="127">
        <f>IF(OR(HL$4="",$B12=""),0,SUMIF('DADOS BRUTOS'!$A$3:$A$500,$B12,'DADOS BRUTOS'!EL$3:EL$500)+IF($C12="",0,SUMIF('DADOS BRUTOS'!$A$3:$A$500,$C12,'DADOS BRUTOS'!EL$3:EL$500)))</f>
        <v/>
      </c>
      <c r="HM12" s="127">
        <f>IF(OR(HM$4="",$B12=""),0,SUMIF('DADOS BRUTOS'!$A$3:$A$500,$B12,'DADOS BRUTOS'!EM$3:EM$500)+IF($C12="",0,SUMIF('DADOS BRUTOS'!$A$3:$A$500,$C12,'DADOS BRUTOS'!EM$3:EM$500)))</f>
        <v/>
      </c>
      <c r="HN12" s="127">
        <f>IF(OR(HN$4="",$B12=""),0,SUMIF('DADOS BRUTOS'!$A$3:$A$500,$B12,'DADOS BRUTOS'!EN$3:EN$500)+IF($C12="",0,SUMIF('DADOS BRUTOS'!$A$3:$A$500,$C12,'DADOS BRUTOS'!EN$3:EN$500)))</f>
        <v/>
      </c>
      <c r="HO12" s="127">
        <f>IF(OR(HO$4="",$B12=""),0,SUMIF('DADOS BRUTOS'!$A$3:$A$500,$B12,'DADOS BRUTOS'!EO$3:EO$500)+IF($C12="",0,SUMIF('DADOS BRUTOS'!$A$3:$A$500,$C12,'DADOS BRUTOS'!EO$3:EO$500)))</f>
        <v/>
      </c>
      <c r="HP12" s="127">
        <f>IF(OR(HP$4="",$B12=""),0,SUMIF('DADOS BRUTOS'!$A$3:$A$500,$B12,'DADOS BRUTOS'!EP$3:EP$500)+IF($C12="",0,SUMIF('DADOS BRUTOS'!$A$3:$A$500,$C12,'DADOS BRUTOS'!EP$3:EP$500)))</f>
        <v/>
      </c>
      <c r="HQ12" s="127">
        <f>IF(OR(HQ$4="",$B12=""),0,SUMIF('DADOS BRUTOS'!$A$3:$A$500,$B12,'DADOS BRUTOS'!EQ$3:EQ$500)+IF($C12="",0,SUMIF('DADOS BRUTOS'!$A$3:$A$500,$C12,'DADOS BRUTOS'!EQ$3:EQ$500)))</f>
        <v/>
      </c>
      <c r="HR12" s="127">
        <f>IF(OR(HR$4="",$B12=""),0,SUMIF('DADOS BRUTOS'!$A$3:$A$500,$B12,'DADOS BRUTOS'!ER$3:ER$500)+IF($C12="",0,SUMIF('DADOS BRUTOS'!$A$3:$A$500,$C12,'DADOS BRUTOS'!ER$3:ER$500)))</f>
        <v/>
      </c>
      <c r="HS12" s="127">
        <f>IF(OR(HS$4="",$B12=""),0,SUMIF('DADOS BRUTOS'!$A$3:$A$500,$B12,'DADOS BRUTOS'!ES$3:ES$500)+IF($C12="",0,SUMIF('DADOS BRUTOS'!$A$3:$A$500,$C12,'DADOS BRUTOS'!ES$3:ES$500)))</f>
        <v/>
      </c>
      <c r="HT12" s="127">
        <f>IF(OR(HT$4="",$B12=""),0,SUMIF('DADOS BRUTOS'!$A$3:$A$500,$B12,'DADOS BRUTOS'!ET$3:ET$500)+IF($C12="",0,SUMIF('DADOS BRUTOS'!$A$3:$A$500,$C12,'DADOS BRUTOS'!ET$3:ET$500)))</f>
        <v/>
      </c>
      <c r="HU12" s="127">
        <f>IF(OR(HU$4="",$B12=""),0,SUMIF('DADOS BRUTOS'!$A$3:$A$500,$B12,'DADOS BRUTOS'!EU$3:EU$500)+IF($C12="",0,SUMIF('DADOS BRUTOS'!$A$3:$A$500,$C12,'DADOS BRUTOS'!EU$3:EU$500)))</f>
        <v/>
      </c>
      <c r="HV12" s="127">
        <f>IF(OR(HV$4="",$B12=""),0,SUMIF('DADOS BRUTOS'!$A$3:$A$500,$B12,'DADOS BRUTOS'!EV$3:EV$500)+IF($C12="",0,SUMIF('DADOS BRUTOS'!$A$3:$A$500,$C12,'DADOS BRUTOS'!EV$3:EV$500)))</f>
        <v/>
      </c>
      <c r="HW12" s="127">
        <f>IF(OR(HW$4="",$B12=""),0,SUMIF('DADOS BRUTOS'!$A$3:$A$500,$B12,'DADOS BRUTOS'!EW$3:EW$500)+IF($C12="",0,SUMIF('DADOS BRUTOS'!$A$3:$A$500,$C12,'DADOS BRUTOS'!EW$3:EW$500)))</f>
        <v/>
      </c>
      <c r="HX12" s="127">
        <f>IF(OR(HX$4="",$B12=""),0,SUMIF('DADOS BRUTOS'!$A$3:$A$500,$B12,'DADOS BRUTOS'!EX$3:EX$500)+IF($C12="",0,SUMIF('DADOS BRUTOS'!$A$3:$A$500,$C12,'DADOS BRUTOS'!EX$3:EX$500)))</f>
        <v/>
      </c>
      <c r="HY12" s="127">
        <f>IF(OR(HY$4="",$B12=""),0,SUMIF('DADOS BRUTOS'!$A$3:$A$500,$B12,'DADOS BRUTOS'!EY$3:EY$500)+IF($C12="",0,SUMIF('DADOS BRUTOS'!$A$3:$A$500,$C12,'DADOS BRUTOS'!EY$3:EY$500)))</f>
        <v/>
      </c>
      <c r="HZ12" s="127">
        <f>IF(OR(HZ$4="",$B12=""),0,SUMIF('DADOS BRUTOS'!$A$3:$A$500,$B12,'DADOS BRUTOS'!EZ$3:EZ$500)+IF($C12="",0,SUMIF('DADOS BRUTOS'!$A$3:$A$500,$C12,'DADOS BRUTOS'!EZ$3:EZ$500)))</f>
        <v/>
      </c>
      <c r="IA12" s="127">
        <f>IF(OR(IA$4="",$B12=""),0,SUMIF('DADOS BRUTOS'!$A$3:$A$500,$B12,'DADOS BRUTOS'!FA$3:FA$500)+IF($C12="",0,SUMIF('DADOS BRUTOS'!$A$3:$A$500,$C12,'DADOS BRUTOS'!FA$3:FA$500)))</f>
        <v/>
      </c>
      <c r="IB12" s="127">
        <f>IF(OR(IB$4="",$B12=""),0,SUMIF('DADOS BRUTOS'!$A$3:$A$500,$B12,'DADOS BRUTOS'!FB$3:FB$500)+IF($C12="",0,SUMIF('DADOS BRUTOS'!$A$3:$A$500,$C12,'DADOS BRUTOS'!FB$3:FB$500)))</f>
        <v/>
      </c>
      <c r="IC12" s="127">
        <f>IF(OR(IC$4="",$B12=""),0,SUMIF('DADOS BRUTOS'!$A$3:$A$500,$B12,'DADOS BRUTOS'!FC$3:FC$500)+IF($C12="",0,SUMIF('DADOS BRUTOS'!$A$3:$A$500,$C12,'DADOS BRUTOS'!FC$3:FC$500)))</f>
        <v/>
      </c>
      <c r="ID12" s="127">
        <f>IF(OR(ID$4="",$B12=""),0,SUMIF('DADOS BRUTOS'!$A$3:$A$500,$B12,'DADOS BRUTOS'!FD$3:FD$500)+IF($C12="",0,SUMIF('DADOS BRUTOS'!$A$3:$A$500,$C12,'DADOS BRUTOS'!FD$3:FD$500)))</f>
        <v/>
      </c>
      <c r="IE12" s="127">
        <f>IF(OR(IE$4="",$B12=""),0,SUMIF('DADOS BRUTOS'!$A$3:$A$500,$B12,'DADOS BRUTOS'!FE$3:FE$500)+IF($C12="",0,SUMIF('DADOS BRUTOS'!$A$3:$A$500,$C12,'DADOS BRUTOS'!FE$3:FE$500)))</f>
        <v/>
      </c>
      <c r="IF12" s="127">
        <f>IF(OR(IF$4="",$B12=""),0,SUMIF('DADOS BRUTOS'!$A$3:$A$500,$B12,'DADOS BRUTOS'!FF$3:FF$500)+IF($C12="",0,SUMIF('DADOS BRUTOS'!$A$3:$A$500,$C12,'DADOS BRUTOS'!FF$3:FF$500)))</f>
        <v/>
      </c>
      <c r="IG12" s="127">
        <f>IF(OR(IG$4="",$B12=""),0,SUMIF('DADOS BRUTOS'!$A$3:$A$500,$B12,'DADOS BRUTOS'!FG$3:FG$500)+IF($C12="",0,SUMIF('DADOS BRUTOS'!$A$3:$A$500,$C12,'DADOS BRUTOS'!FG$3:FG$500)))</f>
        <v/>
      </c>
      <c r="IH12" s="127">
        <f>IF(OR(IH$4="",$B12=""),0,SUMIF('DADOS BRUTOS'!$A$3:$A$500,$B12,'DADOS BRUTOS'!FH$3:FH$500)+IF($C12="",0,SUMIF('DADOS BRUTOS'!$A$3:$A$500,$C12,'DADOS BRUTOS'!FH$3:FH$500)))</f>
        <v/>
      </c>
      <c r="II12" s="127">
        <f>IF(OR(II$4="",$B12=""),0,SUMIF('DADOS BRUTOS'!$A$3:$A$500,$B12,'DADOS BRUTOS'!FI$3:FI$500)+IF($C12="",0,SUMIF('DADOS BRUTOS'!$A$3:$A$500,$C12,'DADOS BRUTOS'!FI$3:FI$500)))</f>
        <v/>
      </c>
      <c r="IJ12" s="127">
        <f>IF(OR(IJ$4="",$B12=""),0,SUMIF('DADOS BRUTOS'!$A$3:$A$500,$B12,'DADOS BRUTOS'!FJ$3:FJ$500)+IF($C12="",0,SUMIF('DADOS BRUTOS'!$A$3:$A$500,$C12,'DADOS BRUTOS'!FJ$3:FJ$500)))</f>
        <v/>
      </c>
      <c r="IK12" s="127">
        <f>IF(OR(IK$4="",$B12=""),0,SUMIF('DADOS BRUTOS'!$A$3:$A$500,$B12,'DADOS BRUTOS'!FK$3:FK$500)+IF($C12="",0,SUMIF('DADOS BRUTOS'!$A$3:$A$500,$C12,'DADOS BRUTOS'!FK$3:FK$500)))</f>
        <v/>
      </c>
      <c r="IL12" s="127">
        <f>IF(OR(IL$4="",$B12=""),0,SUMIF('DADOS BRUTOS'!$A$3:$A$500,$B12,'DADOS BRUTOS'!FL$3:FL$500)+IF($C12="",0,SUMIF('DADOS BRUTOS'!$A$3:$A$500,$C12,'DADOS BRUTOS'!FL$3:FL$500)))</f>
        <v/>
      </c>
      <c r="IM12" s="127">
        <f>IF(OR(IM$4="",$B12=""),0,SUMIF('DADOS BRUTOS'!$A$3:$A$500,$B12,'DADOS BRUTOS'!FM$3:FM$500)+IF($C12="",0,SUMIF('DADOS BRUTOS'!$A$3:$A$500,$C12,'DADOS BRUTOS'!FM$3:FM$500)))</f>
        <v/>
      </c>
      <c r="IN12" s="127">
        <f>IF(OR(IN$4="",$B12=""),0,SUMIF('DADOS BRUTOS'!$A$3:$A$500,$B12,'DADOS BRUTOS'!FN$3:FN$500)+IF($C12="",0,SUMIF('DADOS BRUTOS'!$A$3:$A$500,$C12,'DADOS BRUTOS'!FN$3:FN$500)))</f>
        <v/>
      </c>
      <c r="IO12" s="127">
        <f>IF(OR(IO$4="",$B12=""),0,SUMIF('DADOS BRUTOS'!$A$3:$A$500,$B12,'DADOS BRUTOS'!FO$3:FO$500)+IF($C12="",0,SUMIF('DADOS BRUTOS'!$A$3:$A$500,$C12,'DADOS BRUTOS'!FO$3:FO$500)))</f>
        <v/>
      </c>
      <c r="IP12" s="127">
        <f>IF(OR(IP$4="",$B12=""),0,SUMIF('DADOS BRUTOS'!$A$3:$A$500,$B12,'DADOS BRUTOS'!FP$3:FP$500)+IF($C12="",0,SUMIF('DADOS BRUTOS'!$A$3:$A$500,$C12,'DADOS BRUTOS'!FP$3:FP$500)))</f>
        <v/>
      </c>
      <c r="IQ12" s="127">
        <f>IF(OR(IQ$4="",$B12=""),0,SUMIF('DADOS BRUTOS'!$A$3:$A$500,$B12,'DADOS BRUTOS'!FQ$3:FQ$500)+IF($C12="",0,SUMIF('DADOS BRUTOS'!$A$3:$A$500,$C12,'DADOS BRUTOS'!FQ$3:FQ$500)))</f>
        <v/>
      </c>
      <c r="IR12" s="127">
        <f>IF(OR(IR$4="",$B12=""),0,SUMIF('DADOS BRUTOS'!$A$3:$A$500,$B12,'DADOS BRUTOS'!FR$3:FR$500)+IF($C12="",0,SUMIF('DADOS BRUTOS'!$A$3:$A$500,$C12,'DADOS BRUTOS'!FR$3:FR$500)))</f>
        <v/>
      </c>
      <c r="IS12" s="127">
        <f>IF(OR(IS$4="",$B12=""),0,SUMIF('DADOS BRUTOS'!$A$3:$A$500,$B12,'DADOS BRUTOS'!FS$3:FS$500)+IF($C12="",0,SUMIF('DADOS BRUTOS'!$A$3:$A$500,$C12,'DADOS BRUTOS'!FS$3:FS$500)))</f>
        <v/>
      </c>
      <c r="IT12" s="127">
        <f>IF(OR(IT$4="",$B12=""),0,SUMIF('DADOS BRUTOS'!$A$3:$A$500,$B12,'DADOS BRUTOS'!FT$3:FT$500)+IF($C12="",0,SUMIF('DADOS BRUTOS'!$A$3:$A$500,$C12,'DADOS BRUTOS'!FT$3:FT$500)))</f>
        <v/>
      </c>
      <c r="IU12" s="127">
        <f>IF(OR(IU$4="",$B12=""),0,SUMIF('DADOS BRUTOS'!$A$3:$A$500,$B12,'DADOS BRUTOS'!FU$3:FU$500)+IF($C12="",0,SUMIF('DADOS BRUTOS'!$A$3:$A$500,$C12,'DADOS BRUTOS'!FU$3:FU$500)))</f>
        <v/>
      </c>
      <c r="IV12" s="127">
        <f>IF(OR(IV$4="",$B12=""),0,SUMIF('DADOS BRUTOS'!$A$3:$A$500,$B12,'DADOS BRUTOS'!FV$3:FV$500)+IF($C12="",0,SUMIF('DADOS BRUTOS'!$A$3:$A$500,$C12,'DADOS BRUTOS'!FV$3:FV$500)))</f>
        <v/>
      </c>
      <c r="IW12" s="127">
        <f>IF(OR(IW$4="",$B12=""),0,SUMIF('DADOS BRUTOS'!$A$3:$A$500,$B12,'DADOS BRUTOS'!FW$3:FW$500)+IF($C12="",0,SUMIF('DADOS BRUTOS'!$A$3:$A$500,$C12,'DADOS BRUTOS'!FW$3:FW$500)))</f>
        <v/>
      </c>
      <c r="IX12" s="127">
        <f>IF(OR(IX$4="",$B12=""),0,SUMIF('DADOS BRUTOS'!$A$3:$A$500,$B12,'DADOS BRUTOS'!FX$3:FX$500)+IF($C12="",0,SUMIF('DADOS BRUTOS'!$A$3:$A$500,$C12,'DADOS BRUTOS'!FX$3:FX$500)))</f>
        <v/>
      </c>
      <c r="IY12" s="127">
        <f>IF(OR(IY$4="",$B12=""),0,SUMIF('DADOS BRUTOS'!$A$3:$A$500,$B12,'DADOS BRUTOS'!FY$3:FY$500)+IF($C12="",0,SUMIF('DADOS BRUTOS'!$A$3:$A$500,$C12,'DADOS BRUTOS'!FY$3:FY$500)))</f>
        <v/>
      </c>
      <c r="IZ12" s="127">
        <f>IF(OR(IZ$4="",$B12=""),0,SUMIF('DADOS BRUTOS'!$A$3:$A$500,$B12,'DADOS BRUTOS'!FZ$3:FZ$500)+IF($C12="",0,SUMIF('DADOS BRUTOS'!$A$3:$A$500,$C12,'DADOS BRUTOS'!FZ$3:FZ$500)))</f>
        <v/>
      </c>
      <c r="JA12" s="127">
        <f>IF(OR(JA$4="",$B12=""),0,SUMIF('DADOS BRUTOS'!$A$3:$A$500,$B12,'DADOS BRUTOS'!GA$3:GA$500)+IF($C12="",0,SUMIF('DADOS BRUTOS'!$A$3:$A$500,$C12,'DADOS BRUTOS'!GA$3:GA$500)))</f>
        <v/>
      </c>
      <c r="JB12" s="127">
        <f>IF(OR(JB$4="",$B12=""),0,SUMIF('DADOS BRUTOS'!$A$3:$A$500,$B12,'DADOS BRUTOS'!GB$3:GB$500)+IF($C12="",0,SUMIF('DADOS BRUTOS'!$A$3:$A$500,$C12,'DADOS BRUTOS'!GB$3:GB$500)))</f>
        <v/>
      </c>
      <c r="JC12" s="127">
        <f>IF(OR(JC$4="",$B12=""),0,SUMIF('DADOS BRUTOS'!$A$3:$A$500,$B12,'DADOS BRUTOS'!GC$3:GC$500)+IF($C12="",0,SUMIF('DADOS BRUTOS'!$A$3:$A$500,$C12,'DADOS BRUTOS'!GC$3:GC$500)))</f>
        <v/>
      </c>
      <c r="JD12" s="127">
        <f>IF(OR(JD$4="",$B12=""),0,SUMIF('DADOS BRUTOS'!$A$3:$A$500,$B12,'DADOS BRUTOS'!GD$3:GD$500)+IF($C12="",0,SUMIF('DADOS BRUTOS'!$A$3:$A$500,$C12,'DADOS BRUTOS'!GD$3:GD$500)))</f>
        <v/>
      </c>
      <c r="JE12" s="127">
        <f>IF(OR(JE$4="",$B12=""),0,SUMIF('DADOS BRUTOS'!$A$3:$A$500,$B12,'DADOS BRUTOS'!GE$3:GE$500)+IF($C12="",0,SUMIF('DADOS BRUTOS'!$A$3:$A$500,$C12,'DADOS BRUTOS'!GE$3:GE$500)))</f>
        <v/>
      </c>
      <c r="JF12" s="127">
        <f>IF(OR(JF$4="",$B12=""),0,SUMIF('DADOS BRUTOS'!$A$3:$A$500,$B12,'DADOS BRUTOS'!GF$3:GF$500)+IF($C12="",0,SUMIF('DADOS BRUTOS'!$A$3:$A$500,$C12,'DADOS BRUTOS'!GF$3:GF$500)))</f>
        <v/>
      </c>
      <c r="JG12" s="127">
        <f>IF(OR(JG$4="",$B12=""),0,SUMIF('DADOS BRUTOS'!$A$3:$A$500,$B12,'DADOS BRUTOS'!GG$3:GG$500)+IF($C12="",0,SUMIF('DADOS BRUTOS'!$A$3:$A$500,$C12,'DADOS BRUTOS'!GG$3:GG$500)))</f>
        <v/>
      </c>
      <c r="JH12" s="127">
        <f>IF(OR(JH$4="",$B12=""),0,SUMIF('DADOS BRUTOS'!$A$3:$A$500,$B12,'DADOS BRUTOS'!GH$3:GH$500)+IF($C12="",0,SUMIF('DADOS BRUTOS'!$A$3:$A$500,$C12,'DADOS BRUTOS'!GH$3:GH$500)))</f>
        <v/>
      </c>
      <c r="JI12" s="127">
        <f>IF(OR(JI$4="",$B12=""),0,SUMIF('DADOS BRUTOS'!$A$3:$A$500,$B12,'DADOS BRUTOS'!GI$3:GI$500)+IF($C12="",0,SUMIF('DADOS BRUTOS'!$A$3:$A$500,$C12,'DADOS BRUTOS'!GI$3:GI$500)))</f>
        <v/>
      </c>
      <c r="JJ12" s="127">
        <f>IF(OR(JJ$4="",$B12=""),0,SUMIF('DADOS BRUTOS'!$A$3:$A$500,$B12,'DADOS BRUTOS'!GJ$3:GJ$500)+IF($C12="",0,SUMIF('DADOS BRUTOS'!$A$3:$A$500,$C12,'DADOS BRUTOS'!GJ$3:GJ$500)))</f>
        <v/>
      </c>
      <c r="JK12" s="127">
        <f>IF(OR(JK$4="",$B12=""),0,SUMIF('DADOS BRUTOS'!$A$3:$A$500,$B12,'DADOS BRUTOS'!GK$3:GK$500)+IF($C12="",0,SUMIF('DADOS BRUTOS'!$A$3:$A$500,$C12,'DADOS BRUTOS'!GK$3:GK$500)))</f>
        <v/>
      </c>
      <c r="JL12" s="127">
        <f>IF(OR(JL$4="",$B12=""),0,SUMIF('DADOS BRUTOS'!$A$3:$A$500,$B12,'DADOS BRUTOS'!GL$3:GL$500)+IF($C12="",0,SUMIF('DADOS BRUTOS'!$A$3:$A$500,$C12,'DADOS BRUTOS'!GL$3:GL$500)))</f>
        <v/>
      </c>
      <c r="JM12" s="127">
        <f>IF(OR(JM$4="",$B12=""),0,SUMIF('DADOS BRUTOS'!$A$3:$A$500,$B12,'DADOS BRUTOS'!GM$3:GM$500)+IF($C12="",0,SUMIF('DADOS BRUTOS'!$A$3:$A$500,$C12,'DADOS BRUTOS'!GM$3:GM$500)))</f>
        <v/>
      </c>
      <c r="JN12" s="127">
        <f>IF(OR(JN$4="",$B12=""),0,SUMIF('DADOS BRUTOS'!$A$3:$A$500,$B12,'DADOS BRUTOS'!GN$3:GN$500)+IF($C12="",0,SUMIF('DADOS BRUTOS'!$A$3:$A$500,$C12,'DADOS BRUTOS'!GN$3:GN$500)))</f>
        <v/>
      </c>
      <c r="JO12" s="127">
        <f>IF(OR(JO$4="",$B12=""),0,SUMIF('DADOS BRUTOS'!$A$3:$A$500,$B12,'DADOS BRUTOS'!GO$3:GO$500)+IF($C12="",0,SUMIF('DADOS BRUTOS'!$A$3:$A$500,$C12,'DADOS BRUTOS'!GO$3:GO$500)))</f>
        <v/>
      </c>
      <c r="JP12" s="127">
        <f>IF(OR(JP$4="",$B12=""),0,SUMIF('DADOS BRUTOS'!$A$3:$A$500,$B12,'DADOS BRUTOS'!GP$3:GP$500)+IF($C12="",0,SUMIF('DADOS BRUTOS'!$A$3:$A$500,$C12,'DADOS BRUTOS'!GP$3:GP$500)))</f>
        <v/>
      </c>
      <c r="JQ12" s="127">
        <f>IF(OR(JQ$4="",$B12=""),0,SUMIF('DADOS BRUTOS'!$A$3:$A$500,$B12,'DADOS BRUTOS'!GQ$3:GQ$500)+IF($C12="",0,SUMIF('DADOS BRUTOS'!$A$3:$A$500,$C12,'DADOS BRUTOS'!GQ$3:GQ$500)))</f>
        <v/>
      </c>
      <c r="JR12" s="127">
        <f>IF(OR(JR$4="",$B12=""),0,SUMIF('DADOS BRUTOS'!$A$3:$A$500,$B12,'DADOS BRUTOS'!GR$3:GR$500)+IF($C12="",0,SUMIF('DADOS BRUTOS'!$A$3:$A$500,$C12,'DADOS BRUTOS'!GR$3:GR$500)))</f>
        <v/>
      </c>
      <c r="JS12" s="127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7">
        <f>IF(OR(CB$4="",$B13=""),0,SUMIF('DADOS BRUTOS'!$A$3:$A$500,$B13,'DADOS BRUTOS'!B$3:B$500)+IF($C13="",0,SUMIF('DADOS BRUTOS'!$A$3:$A$500,$C13,'DADOS BRUTOS'!B$3:B$500)))</f>
        <v/>
      </c>
      <c r="CC13" s="127">
        <f>IF(OR(CC$4="",$B13=""),0,SUMIF('DADOS BRUTOS'!$A$3:$A$500,$B13,'DADOS BRUTOS'!C$3:C$500)+IF($C13="",0,SUMIF('DADOS BRUTOS'!$A$3:$A$500,$C13,'DADOS BRUTOS'!C$3:C$500)))</f>
        <v/>
      </c>
      <c r="CD13" s="127">
        <f>IF(OR(CD$4="",$B13=""),0,SUMIF('DADOS BRUTOS'!$A$3:$A$500,$B13,'DADOS BRUTOS'!D$3:D$500)+IF($C13="",0,SUMIF('DADOS BRUTOS'!$A$3:$A$500,$C13,'DADOS BRUTOS'!D$3:D$500)))</f>
        <v/>
      </c>
      <c r="CE13" s="127">
        <f>IF(OR(CE$4="",$B13=""),0,SUMIF('DADOS BRUTOS'!$A$3:$A$500,$B13,'DADOS BRUTOS'!E$3:E$500)+IF($C13="",0,SUMIF('DADOS BRUTOS'!$A$3:$A$500,$C13,'DADOS BRUTOS'!E$3:E$500)))</f>
        <v/>
      </c>
      <c r="CF13" s="127">
        <f>IF(OR(CF$4="",$B13=""),0,SUMIF('DADOS BRUTOS'!$A$3:$A$500,$B13,'DADOS BRUTOS'!F$3:F$500)+IF($C13="",0,SUMIF('DADOS BRUTOS'!$A$3:$A$500,$C13,'DADOS BRUTOS'!F$3:F$500)))</f>
        <v/>
      </c>
      <c r="CG13" s="127">
        <f>IF(OR(CG$4="",$B13=""),0,SUMIF('DADOS BRUTOS'!$A$3:$A$500,$B13,'DADOS BRUTOS'!G$3:G$500)+IF($C13="",0,SUMIF('DADOS BRUTOS'!$A$3:$A$500,$C13,'DADOS BRUTOS'!G$3:G$500)))</f>
        <v/>
      </c>
      <c r="CH13" s="127">
        <f>IF(OR(CH$4="",$B13=""),0,SUMIF('DADOS BRUTOS'!$A$3:$A$500,$B13,'DADOS BRUTOS'!H$3:H$500)+IF($C13="",0,SUMIF('DADOS BRUTOS'!$A$3:$A$500,$C13,'DADOS BRUTOS'!H$3:H$500)))</f>
        <v/>
      </c>
      <c r="CI13" s="127">
        <f>IF(OR(CI$4="",$B13=""),0,SUMIF('DADOS BRUTOS'!$A$3:$A$500,$B13,'DADOS BRUTOS'!I$3:I$500)+IF($C13="",0,SUMIF('DADOS BRUTOS'!$A$3:$A$500,$C13,'DADOS BRUTOS'!I$3:I$500)))</f>
        <v/>
      </c>
      <c r="CJ13" s="127">
        <f>IF(OR(CJ$4="",$B13=""),0,SUMIF('DADOS BRUTOS'!$A$3:$A$500,$B13,'DADOS BRUTOS'!J$3:J$500)+IF($C13="",0,SUMIF('DADOS BRUTOS'!$A$3:$A$500,$C13,'DADOS BRUTOS'!J$3:J$500)))</f>
        <v/>
      </c>
      <c r="CK13" s="127">
        <f>IF(OR(CK$4="",$B13=""),0,SUMIF('DADOS BRUTOS'!$A$3:$A$500,$B13,'DADOS BRUTOS'!K$3:K$500)+IF($C13="",0,SUMIF('DADOS BRUTOS'!$A$3:$A$500,$C13,'DADOS BRUTOS'!K$3:K$500)))</f>
        <v/>
      </c>
      <c r="CL13" s="127">
        <f>IF(OR(CL$4="",$B13=""),0,SUMIF('DADOS BRUTOS'!$A$3:$A$500,$B13,'DADOS BRUTOS'!L$3:L$500)+IF($C13="",0,SUMIF('DADOS BRUTOS'!$A$3:$A$500,$C13,'DADOS BRUTOS'!L$3:L$500)))</f>
        <v/>
      </c>
      <c r="CM13" s="127">
        <f>IF(OR(CM$4="",$B13=""),0,SUMIF('DADOS BRUTOS'!$A$3:$A$500,$B13,'DADOS BRUTOS'!M$3:M$500)+IF($C13="",0,SUMIF('DADOS BRUTOS'!$A$3:$A$500,$C13,'DADOS BRUTOS'!M$3:M$500)))</f>
        <v/>
      </c>
      <c r="CN13" s="127">
        <f>IF(OR(CN$4="",$B13=""),0,SUMIF('DADOS BRUTOS'!$A$3:$A$500,$B13,'DADOS BRUTOS'!N$3:N$500)+IF($C13="",0,SUMIF('DADOS BRUTOS'!$A$3:$A$500,$C13,'DADOS BRUTOS'!N$3:N$500)))</f>
        <v/>
      </c>
      <c r="CO13" s="127">
        <f>IF(OR(CO$4="",$B13=""),0,SUMIF('DADOS BRUTOS'!$A$3:$A$500,$B13,'DADOS BRUTOS'!O$3:O$500)+IF($C13="",0,SUMIF('DADOS BRUTOS'!$A$3:$A$500,$C13,'DADOS BRUTOS'!O$3:O$500)))</f>
        <v/>
      </c>
      <c r="CP13" s="127">
        <f>IF(OR(CP$4="",$B13=""),0,SUMIF('DADOS BRUTOS'!$A$3:$A$500,$B13,'DADOS BRUTOS'!P$3:P$500)+IF($C13="",0,SUMIF('DADOS BRUTOS'!$A$3:$A$500,$C13,'DADOS BRUTOS'!P$3:P$500)))</f>
        <v/>
      </c>
      <c r="CQ13" s="127">
        <f>IF(OR(CQ$4="",$B13=""),0,SUMIF('DADOS BRUTOS'!$A$3:$A$500,$B13,'DADOS BRUTOS'!Q$3:Q$500)+IF($C13="",0,SUMIF('DADOS BRUTOS'!$A$3:$A$500,$C13,'DADOS BRUTOS'!Q$3:Q$500)))</f>
        <v/>
      </c>
      <c r="CR13" s="127">
        <f>IF(OR(CR$4="",$B13=""),0,SUMIF('DADOS BRUTOS'!$A$3:$A$500,$B13,'DADOS BRUTOS'!R$3:R$500)+IF($C13="",0,SUMIF('DADOS BRUTOS'!$A$3:$A$500,$C13,'DADOS BRUTOS'!R$3:R$500)))</f>
        <v/>
      </c>
      <c r="CS13" s="127">
        <f>IF(OR(CS$4="",$B13=""),0,SUMIF('DADOS BRUTOS'!$A$3:$A$500,$B13,'DADOS BRUTOS'!S$3:S$500)+IF($C13="",0,SUMIF('DADOS BRUTOS'!$A$3:$A$500,$C13,'DADOS BRUTOS'!S$3:S$500)))</f>
        <v/>
      </c>
      <c r="CT13" s="127">
        <f>IF(OR(CT$4="",$B13=""),0,SUMIF('DADOS BRUTOS'!$A$3:$A$500,$B13,'DADOS BRUTOS'!T$3:T$500)+IF($C13="",0,SUMIF('DADOS BRUTOS'!$A$3:$A$500,$C13,'DADOS BRUTOS'!T$3:T$500)))</f>
        <v/>
      </c>
      <c r="CU13" s="127">
        <f>IF(OR(CU$4="",$B13=""),0,SUMIF('DADOS BRUTOS'!$A$3:$A$500,$B13,'DADOS BRUTOS'!U$3:U$500)+IF($C13="",0,SUMIF('DADOS BRUTOS'!$A$3:$A$500,$C13,'DADOS BRUTOS'!U$3:U$500)))</f>
        <v/>
      </c>
      <c r="CV13" s="127">
        <f>IF(OR(CV$4="",$B13=""),0,SUMIF('DADOS BRUTOS'!$A$3:$A$500,$B13,'DADOS BRUTOS'!V$3:V$500)+IF($C13="",0,SUMIF('DADOS BRUTOS'!$A$3:$A$500,$C13,'DADOS BRUTOS'!V$3:V$500)))</f>
        <v/>
      </c>
      <c r="CW13" s="127">
        <f>IF(OR(CW$4="",$B13=""),0,SUMIF('DADOS BRUTOS'!$A$3:$A$500,$B13,'DADOS BRUTOS'!W$3:W$500)+IF($C13="",0,SUMIF('DADOS BRUTOS'!$A$3:$A$500,$C13,'DADOS BRUTOS'!W$3:W$500)))</f>
        <v/>
      </c>
      <c r="CX13" s="127">
        <f>IF(OR(CX$4="",$B13=""),0,SUMIF('DADOS BRUTOS'!$A$3:$A$500,$B13,'DADOS BRUTOS'!X$3:X$500)+IF($C13="",0,SUMIF('DADOS BRUTOS'!$A$3:$A$500,$C13,'DADOS BRUTOS'!X$3:X$500)))</f>
        <v/>
      </c>
      <c r="CY13" s="127">
        <f>IF(OR(CY$4="",$B13=""),0,SUMIF('DADOS BRUTOS'!$A$3:$A$500,$B13,'DADOS BRUTOS'!Y$3:Y$500)+IF($C13="",0,SUMIF('DADOS BRUTOS'!$A$3:$A$500,$C13,'DADOS BRUTOS'!Y$3:Y$500)))</f>
        <v/>
      </c>
      <c r="CZ13" s="127">
        <f>IF(OR(CZ$4="",$B13=""),0,SUMIF('DADOS BRUTOS'!$A$3:$A$500,$B13,'DADOS BRUTOS'!Z$3:Z$500)+IF($C13="",0,SUMIF('DADOS BRUTOS'!$A$3:$A$500,$C13,'DADOS BRUTOS'!Z$3:Z$500)))</f>
        <v/>
      </c>
      <c r="DA13" s="127">
        <f>IF(OR(DA$4="",$B13=""),0,SUMIF('DADOS BRUTOS'!$A$3:$A$500,$B13,'DADOS BRUTOS'!AA$3:AA$500)+IF($C13="",0,SUMIF('DADOS BRUTOS'!$A$3:$A$500,$C13,'DADOS BRUTOS'!AA$3:AA$500)))</f>
        <v/>
      </c>
      <c r="DB13" s="127">
        <f>IF(OR(DB$4="",$B13=""),0,SUMIF('DADOS BRUTOS'!$A$3:$A$500,$B13,'DADOS BRUTOS'!AB$3:AB$500)+IF($C13="",0,SUMIF('DADOS BRUTOS'!$A$3:$A$500,$C13,'DADOS BRUTOS'!AB$3:AB$500)))</f>
        <v/>
      </c>
      <c r="DC13" s="127">
        <f>IF(OR(DC$4="",$B13=""),0,SUMIF('DADOS BRUTOS'!$A$3:$A$500,$B13,'DADOS BRUTOS'!AC$3:AC$500)+IF($C13="",0,SUMIF('DADOS BRUTOS'!$A$3:$A$500,$C13,'DADOS BRUTOS'!AC$3:AC$500)))</f>
        <v/>
      </c>
      <c r="DD13" s="127">
        <f>IF(OR(DD$4="",$B13=""),0,SUMIF('DADOS BRUTOS'!$A$3:$A$500,$B13,'DADOS BRUTOS'!AD$3:AD$500)+IF($C13="",0,SUMIF('DADOS BRUTOS'!$A$3:$A$500,$C13,'DADOS BRUTOS'!AD$3:AD$500)))</f>
        <v/>
      </c>
      <c r="DE13" s="127">
        <f>IF(OR(DE$4="",$B13=""),0,SUMIF('DADOS BRUTOS'!$A$3:$A$500,$B13,'DADOS BRUTOS'!AE$3:AE$500)+IF($C13="",0,SUMIF('DADOS BRUTOS'!$A$3:$A$500,$C13,'DADOS BRUTOS'!AE$3:AE$500)))</f>
        <v/>
      </c>
      <c r="DF13" s="127">
        <f>IF(OR(DF$4="",$B13=""),0,SUMIF('DADOS BRUTOS'!$A$3:$A$500,$B13,'DADOS BRUTOS'!AF$3:AF$500)+IF($C13="",0,SUMIF('DADOS BRUTOS'!$A$3:$A$500,$C13,'DADOS BRUTOS'!AF$3:AF$500)))</f>
        <v/>
      </c>
      <c r="DG13" s="127">
        <f>IF(OR(DG$4="",$B13=""),0,SUMIF('DADOS BRUTOS'!$A$3:$A$500,$B13,'DADOS BRUTOS'!AG$3:AG$500)+IF($C13="",0,SUMIF('DADOS BRUTOS'!$A$3:$A$500,$C13,'DADOS BRUTOS'!AG$3:AG$500)))</f>
        <v/>
      </c>
      <c r="DH13" s="127">
        <f>IF(OR(DH$4="",$B13=""),0,SUMIF('DADOS BRUTOS'!$A$3:$A$500,$B13,'DADOS BRUTOS'!AH$3:AH$500)+IF($C13="",0,SUMIF('DADOS BRUTOS'!$A$3:$A$500,$C13,'DADOS BRUTOS'!AH$3:AH$500)))</f>
        <v/>
      </c>
      <c r="DI13" s="127">
        <f>IF(OR(DI$4="",$B13=""),0,SUMIF('DADOS BRUTOS'!$A$3:$A$500,$B13,'DADOS BRUTOS'!AI$3:AI$500)+IF($C13="",0,SUMIF('DADOS BRUTOS'!$A$3:$A$500,$C13,'DADOS BRUTOS'!AI$3:AI$500)))</f>
        <v/>
      </c>
      <c r="DJ13" s="127">
        <f>IF(OR(DJ$4="",$B13=""),0,SUMIF('DADOS BRUTOS'!$A$3:$A$500,$B13,'DADOS BRUTOS'!AJ$3:AJ$500)+IF($C13="",0,SUMIF('DADOS BRUTOS'!$A$3:$A$500,$C13,'DADOS BRUTOS'!AJ$3:AJ$500)))</f>
        <v/>
      </c>
      <c r="DK13" s="127">
        <f>IF(OR(DK$4="",$B13=""),0,SUMIF('DADOS BRUTOS'!$A$3:$A$500,$B13,'DADOS BRUTOS'!AK$3:AK$500)+IF($C13="",0,SUMIF('DADOS BRUTOS'!$A$3:$A$500,$C13,'DADOS BRUTOS'!AK$3:AK$500)))</f>
        <v/>
      </c>
      <c r="DL13" s="127">
        <f>IF(OR(DL$4="",$B13=""),0,SUMIF('DADOS BRUTOS'!$A$3:$A$500,$B13,'DADOS BRUTOS'!AL$3:AL$500)+IF($C13="",0,SUMIF('DADOS BRUTOS'!$A$3:$A$500,$C13,'DADOS BRUTOS'!AL$3:AL$500)))</f>
        <v/>
      </c>
      <c r="DM13" s="127">
        <f>IF(OR(DM$4="",$B13=""),0,SUMIF('DADOS BRUTOS'!$A$3:$A$500,$B13,'DADOS BRUTOS'!AM$3:AM$500)+IF($C13="",0,SUMIF('DADOS BRUTOS'!$A$3:$A$500,$C13,'DADOS BRUTOS'!AM$3:AM$500)))</f>
        <v/>
      </c>
      <c r="DN13" s="127">
        <f>IF(OR(DN$4="",$B13=""),0,SUMIF('DADOS BRUTOS'!$A$3:$A$500,$B13,'DADOS BRUTOS'!AN$3:AN$500)+IF($C13="",0,SUMIF('DADOS BRUTOS'!$A$3:$A$500,$C13,'DADOS BRUTOS'!AN$3:AN$500)))</f>
        <v/>
      </c>
      <c r="DO13" s="127">
        <f>IF(OR(DO$4="",$B13=""),0,SUMIF('DADOS BRUTOS'!$A$3:$A$500,$B13,'DADOS BRUTOS'!AO$3:AO$500)+IF($C13="",0,SUMIF('DADOS BRUTOS'!$A$3:$A$500,$C13,'DADOS BRUTOS'!AO$3:AO$500)))</f>
        <v/>
      </c>
      <c r="DP13" s="127">
        <f>IF(OR(DP$4="",$B13=""),0,SUMIF('DADOS BRUTOS'!$A$3:$A$500,$B13,'DADOS BRUTOS'!AP$3:AP$500)+IF($C13="",0,SUMIF('DADOS BRUTOS'!$A$3:$A$500,$C13,'DADOS BRUTOS'!AP$3:AP$500)))</f>
        <v/>
      </c>
      <c r="DQ13" s="127">
        <f>IF(OR(DQ$4="",$B13=""),0,SUMIF('DADOS BRUTOS'!$A$3:$A$500,$B13,'DADOS BRUTOS'!AQ$3:AQ$500)+IF($C13="",0,SUMIF('DADOS BRUTOS'!$A$3:$A$500,$C13,'DADOS BRUTOS'!AQ$3:AQ$500)))</f>
        <v/>
      </c>
      <c r="DR13" s="127">
        <f>IF(OR(DR$4="",$B13=""),0,SUMIF('DADOS BRUTOS'!$A$3:$A$500,$B13,'DADOS BRUTOS'!AR$3:AR$500)+IF($C13="",0,SUMIF('DADOS BRUTOS'!$A$3:$A$500,$C13,'DADOS BRUTOS'!AR$3:AR$500)))</f>
        <v/>
      </c>
      <c r="DS13" s="127">
        <f>IF(OR(DS$4="",$B13=""),0,SUMIF('DADOS BRUTOS'!$A$3:$A$500,$B13,'DADOS BRUTOS'!AS$3:AS$500)+IF($C13="",0,SUMIF('DADOS BRUTOS'!$A$3:$A$500,$C13,'DADOS BRUTOS'!AS$3:AS$500)))</f>
        <v/>
      </c>
      <c r="DT13" s="127">
        <f>IF(OR(DT$4="",$B13=""),0,SUMIF('DADOS BRUTOS'!$A$3:$A$500,$B13,'DADOS BRUTOS'!AT$3:AT$500)+IF($C13="",0,SUMIF('DADOS BRUTOS'!$A$3:$A$500,$C13,'DADOS BRUTOS'!AT$3:AT$500)))</f>
        <v/>
      </c>
      <c r="DU13" s="127">
        <f>IF(OR(DU$4="",$B13=""),0,SUMIF('DADOS BRUTOS'!$A$3:$A$500,$B13,'DADOS BRUTOS'!AU$3:AU$500)+IF($C13="",0,SUMIF('DADOS BRUTOS'!$A$3:$A$500,$C13,'DADOS BRUTOS'!AU$3:AU$500)))</f>
        <v/>
      </c>
      <c r="DV13" s="127">
        <f>IF(OR(DV$4="",$B13=""),0,SUMIF('DADOS BRUTOS'!$A$3:$A$500,$B13,'DADOS BRUTOS'!AV$3:AV$500)+IF($C13="",0,SUMIF('DADOS BRUTOS'!$A$3:$A$500,$C13,'DADOS BRUTOS'!AV$3:AV$500)))</f>
        <v/>
      </c>
      <c r="DW13" s="127">
        <f>IF(OR(DW$4="",$B13=""),0,SUMIF('DADOS BRUTOS'!$A$3:$A$500,$B13,'DADOS BRUTOS'!AW$3:AW$500)+IF($C13="",0,SUMIF('DADOS BRUTOS'!$A$3:$A$500,$C13,'DADOS BRUTOS'!AW$3:AW$500)))</f>
        <v/>
      </c>
      <c r="DX13" s="127">
        <f>IF(OR(DX$4="",$B13=""),0,SUMIF('DADOS BRUTOS'!$A$3:$A$500,$B13,'DADOS BRUTOS'!AX$3:AX$500)+IF($C13="",0,SUMIF('DADOS BRUTOS'!$A$3:$A$500,$C13,'DADOS BRUTOS'!AX$3:AX$500)))</f>
        <v/>
      </c>
      <c r="DY13" s="127">
        <f>IF(OR(DY$4="",$B13=""),0,SUMIF('DADOS BRUTOS'!$A$3:$A$500,$B13,'DADOS BRUTOS'!AY$3:AY$500)+IF($C13="",0,SUMIF('DADOS BRUTOS'!$A$3:$A$500,$C13,'DADOS BRUTOS'!AY$3:AY$500)))</f>
        <v/>
      </c>
      <c r="DZ13" s="127">
        <f>IF(OR(DZ$4="",$B13=""),0,SUMIF('DADOS BRUTOS'!$A$3:$A$500,$B13,'DADOS BRUTOS'!AZ$3:AZ$500)+IF($C13="",0,SUMIF('DADOS BRUTOS'!$A$3:$A$500,$C13,'DADOS BRUTOS'!AZ$3:AZ$500)))</f>
        <v/>
      </c>
      <c r="EA13" s="127">
        <f>IF(OR(EA$4="",$B13=""),0,SUMIF('DADOS BRUTOS'!$A$3:$A$500,$B13,'DADOS BRUTOS'!BA$3:BA$500)+IF($C13="",0,SUMIF('DADOS BRUTOS'!$A$3:$A$500,$C13,'DADOS BRUTOS'!BA$3:BA$500)))</f>
        <v/>
      </c>
      <c r="EB13" s="127">
        <f>IF(OR(EB$4="",$B13=""),0,SUMIF('DADOS BRUTOS'!$A$3:$A$500,$B13,'DADOS BRUTOS'!BB$3:BB$500)+IF($C13="",0,SUMIF('DADOS BRUTOS'!$A$3:$A$500,$C13,'DADOS BRUTOS'!BB$3:BB$500)))</f>
        <v/>
      </c>
      <c r="EC13" s="127">
        <f>IF(OR(EC$4="",$B13=""),0,SUMIF('DADOS BRUTOS'!$A$3:$A$500,$B13,'DADOS BRUTOS'!BC$3:BC$500)+IF($C13="",0,SUMIF('DADOS BRUTOS'!$A$3:$A$500,$C13,'DADOS BRUTOS'!BC$3:BC$500)))</f>
        <v/>
      </c>
      <c r="ED13" s="127">
        <f>IF(OR(ED$4="",$B13=""),0,SUMIF('DADOS BRUTOS'!$A$3:$A$500,$B13,'DADOS BRUTOS'!BD$3:BD$500)+IF($C13="",0,SUMIF('DADOS BRUTOS'!$A$3:$A$500,$C13,'DADOS BRUTOS'!BD$3:BD$500)))</f>
        <v/>
      </c>
      <c r="EE13" s="127">
        <f>IF(OR(EE$4="",$B13=""),0,SUMIF('DADOS BRUTOS'!$A$3:$A$500,$B13,'DADOS BRUTOS'!BE$3:BE$500)+IF($C13="",0,SUMIF('DADOS BRUTOS'!$A$3:$A$500,$C13,'DADOS BRUTOS'!BE$3:BE$500)))</f>
        <v/>
      </c>
      <c r="EF13" s="127">
        <f>IF(OR(EF$4="",$B13=""),0,SUMIF('DADOS BRUTOS'!$A$3:$A$500,$B13,'DADOS BRUTOS'!BF$3:BF$500)+IF($C13="",0,SUMIF('DADOS BRUTOS'!$A$3:$A$500,$C13,'DADOS BRUTOS'!BF$3:BF$500)))</f>
        <v/>
      </c>
      <c r="EG13" s="127">
        <f>IF(OR(EG$4="",$B13=""),0,SUMIF('DADOS BRUTOS'!$A$3:$A$500,$B13,'DADOS BRUTOS'!BG$3:BG$500)+IF($C13="",0,SUMIF('DADOS BRUTOS'!$A$3:$A$500,$C13,'DADOS BRUTOS'!BG$3:BG$500)))</f>
        <v/>
      </c>
      <c r="EH13" s="127">
        <f>IF(OR(EH$4="",$B13=""),0,SUMIF('DADOS BRUTOS'!$A$3:$A$500,$B13,'DADOS BRUTOS'!BH$3:BH$500)+IF($C13="",0,SUMIF('DADOS BRUTOS'!$A$3:$A$500,$C13,'DADOS BRUTOS'!BH$3:BH$500)))</f>
        <v/>
      </c>
      <c r="EI13" s="127">
        <f>IF(OR(EI$4="",$B13=""),0,SUMIF('DADOS BRUTOS'!$A$3:$A$500,$B13,'DADOS BRUTOS'!BI$3:BI$500)+IF($C13="",0,SUMIF('DADOS BRUTOS'!$A$3:$A$500,$C13,'DADOS BRUTOS'!BI$3:BI$500)))</f>
        <v/>
      </c>
      <c r="EJ13" s="127">
        <f>IF(OR(EJ$4="",$B13=""),0,SUMIF('DADOS BRUTOS'!$A$3:$A$500,$B13,'DADOS BRUTOS'!BJ$3:BJ$500)+IF($C13="",0,SUMIF('DADOS BRUTOS'!$A$3:$A$500,$C13,'DADOS BRUTOS'!BJ$3:BJ$500)))</f>
        <v/>
      </c>
      <c r="EK13" s="127">
        <f>IF(OR(EK$4="",$B13=""),0,SUMIF('DADOS BRUTOS'!$A$3:$A$500,$B13,'DADOS BRUTOS'!BK$3:BK$500)+IF($C13="",0,SUMIF('DADOS BRUTOS'!$A$3:$A$500,$C13,'DADOS BRUTOS'!BK$3:BK$500)))</f>
        <v/>
      </c>
      <c r="EL13" s="127">
        <f>IF(OR(EL$4="",$B13=""),0,SUMIF('DADOS BRUTOS'!$A$3:$A$500,$B13,'DADOS BRUTOS'!BL$3:BL$500)+IF($C13="",0,SUMIF('DADOS BRUTOS'!$A$3:$A$500,$C13,'DADOS BRUTOS'!BL$3:BL$500)))</f>
        <v/>
      </c>
      <c r="EM13" s="127">
        <f>IF(OR(EM$4="",$B13=""),0,SUMIF('DADOS BRUTOS'!$A$3:$A$500,$B13,'DADOS BRUTOS'!BM$3:BM$500)+IF($C13="",0,SUMIF('DADOS BRUTOS'!$A$3:$A$500,$C13,'DADOS BRUTOS'!BM$3:BM$500)))</f>
        <v/>
      </c>
      <c r="EN13" s="127">
        <f>IF(OR(EN$4="",$B13=""),0,SUMIF('DADOS BRUTOS'!$A$3:$A$500,$B13,'DADOS BRUTOS'!BN$3:BN$500)+IF($C13="",0,SUMIF('DADOS BRUTOS'!$A$3:$A$500,$C13,'DADOS BRUTOS'!BN$3:BN$500)))</f>
        <v/>
      </c>
      <c r="EO13" s="127">
        <f>IF(OR(EO$4="",$B13=""),0,SUMIF('DADOS BRUTOS'!$A$3:$A$500,$B13,'DADOS BRUTOS'!BO$3:BO$500)+IF($C13="",0,SUMIF('DADOS BRUTOS'!$A$3:$A$500,$C13,'DADOS BRUTOS'!BO$3:BO$500)))</f>
        <v/>
      </c>
      <c r="EP13" s="127">
        <f>IF(OR(EP$4="",$B13=""),0,SUMIF('DADOS BRUTOS'!$A$3:$A$500,$B13,'DADOS BRUTOS'!BP$3:BP$500)+IF($C13="",0,SUMIF('DADOS BRUTOS'!$A$3:$A$500,$C13,'DADOS BRUTOS'!BP$3:BP$500)))</f>
        <v/>
      </c>
      <c r="EQ13" s="127">
        <f>IF(OR(EQ$4="",$B13=""),0,SUMIF('DADOS BRUTOS'!$A$3:$A$500,$B13,'DADOS BRUTOS'!BQ$3:BQ$500)+IF($C13="",0,SUMIF('DADOS BRUTOS'!$A$3:$A$500,$C13,'DADOS BRUTOS'!BQ$3:BQ$500)))</f>
        <v/>
      </c>
      <c r="ER13" s="127">
        <f>IF(OR(ER$4="",$B13=""),0,SUMIF('DADOS BRUTOS'!$A$3:$A$500,$B13,'DADOS BRUTOS'!BR$3:BR$500)+IF($C13="",0,SUMIF('DADOS BRUTOS'!$A$3:$A$500,$C13,'DADOS BRUTOS'!BR$3:BR$500)))</f>
        <v/>
      </c>
      <c r="ES13" s="127">
        <f>IF(OR(ES$4="",$B13=""),0,SUMIF('DADOS BRUTOS'!$A$3:$A$500,$B13,'DADOS BRUTOS'!BS$3:BS$500)+IF($C13="",0,SUMIF('DADOS BRUTOS'!$A$3:$A$500,$C13,'DADOS BRUTOS'!BS$3:BS$500)))</f>
        <v/>
      </c>
      <c r="ET13" s="127">
        <f>IF(OR(ET$4="",$B13=""),0,SUMIF('DADOS BRUTOS'!$A$3:$A$500,$B13,'DADOS BRUTOS'!BT$3:BT$500)+IF($C13="",0,SUMIF('DADOS BRUTOS'!$A$3:$A$500,$C13,'DADOS BRUTOS'!BT$3:BT$500)))</f>
        <v/>
      </c>
      <c r="EU13" s="127">
        <f>IF(OR(EU$4="",$B13=""),0,SUMIF('DADOS BRUTOS'!$A$3:$A$500,$B13,'DADOS BRUTOS'!BU$3:BU$500)+IF($C13="",0,SUMIF('DADOS BRUTOS'!$A$3:$A$500,$C13,'DADOS BRUTOS'!BU$3:BU$500)))</f>
        <v/>
      </c>
      <c r="EV13" s="127">
        <f>IF(OR(EV$4="",$B13=""),0,SUMIF('DADOS BRUTOS'!$A$3:$A$500,$B13,'DADOS BRUTOS'!BV$3:BV$500)+IF($C13="",0,SUMIF('DADOS BRUTOS'!$A$3:$A$500,$C13,'DADOS BRUTOS'!BV$3:BV$500)))</f>
        <v/>
      </c>
      <c r="EW13" s="127">
        <f>IF(OR(EW$4="",$B13=""),0,SUMIF('DADOS BRUTOS'!$A$3:$A$500,$B13,'DADOS BRUTOS'!BW$3:BW$500)+IF($C13="",0,SUMIF('DADOS BRUTOS'!$A$3:$A$500,$C13,'DADOS BRUTOS'!BW$3:BW$500)))</f>
        <v/>
      </c>
      <c r="EX13" s="127">
        <f>IF(OR(EX$4="",$B13=""),0,SUMIF('DADOS BRUTOS'!$A$3:$A$500,$B13,'DADOS BRUTOS'!BX$3:BX$500)+IF($C13="",0,SUMIF('DADOS BRUTOS'!$A$3:$A$500,$C13,'DADOS BRUTOS'!BX$3:BX$500)))</f>
        <v/>
      </c>
      <c r="EY13" s="127">
        <f>IF(OR(EY$4="",$B13=""),0,SUMIF('DADOS BRUTOS'!$A$3:$A$500,$B13,'DADOS BRUTOS'!BY$3:BY$500)+IF($C13="",0,SUMIF('DADOS BRUTOS'!$A$3:$A$500,$C13,'DADOS BRUTOS'!BY$3:BY$500)))</f>
        <v/>
      </c>
      <c r="EZ13" s="127">
        <f>IF(OR(EZ$4="",$B13=""),0,SUMIF('DADOS BRUTOS'!$A$3:$A$500,$B13,'DADOS BRUTOS'!BZ$3:BZ$500)+IF($C13="",0,SUMIF('DADOS BRUTOS'!$A$3:$A$500,$C13,'DADOS BRUTOS'!BZ$3:BZ$500)))</f>
        <v/>
      </c>
      <c r="FA13" s="127">
        <f>IF(OR(FA$4="",$B13=""),0,SUMIF('DADOS BRUTOS'!$A$3:$A$500,$B13,'DADOS BRUTOS'!CA$3:CA$500)+IF($C13="",0,SUMIF('DADOS BRUTOS'!$A$3:$A$500,$C13,'DADOS BRUTOS'!CA$3:CA$500)))</f>
        <v/>
      </c>
      <c r="FB13" s="127">
        <f>IF(OR(FB$4="",$B13=""),0,SUMIF('DADOS BRUTOS'!$A$3:$A$500,$B13,'DADOS BRUTOS'!CB$3:CB$500)+IF($C13="",0,SUMIF('DADOS BRUTOS'!$A$3:$A$500,$C13,'DADOS BRUTOS'!CB$3:CB$500)))</f>
        <v/>
      </c>
      <c r="FC13" s="127">
        <f>IF(OR(FC$4="",$B13=""),0,SUMIF('DADOS BRUTOS'!$A$3:$A$500,$B13,'DADOS BRUTOS'!CC$3:CC$500)+IF($C13="",0,SUMIF('DADOS BRUTOS'!$A$3:$A$500,$C13,'DADOS BRUTOS'!CC$3:CC$500)))</f>
        <v/>
      </c>
      <c r="FD13" s="127">
        <f>IF(OR(FD$4="",$B13=""),0,SUMIF('DADOS BRUTOS'!$A$3:$A$500,$B13,'DADOS BRUTOS'!CD$3:CD$500)+IF($C13="",0,SUMIF('DADOS BRUTOS'!$A$3:$A$500,$C13,'DADOS BRUTOS'!CD$3:CD$500)))</f>
        <v/>
      </c>
      <c r="FE13" s="127">
        <f>IF(OR(FE$4="",$B13=""),0,SUMIF('DADOS BRUTOS'!$A$3:$A$500,$B13,'DADOS BRUTOS'!CE$3:CE$500)+IF($C13="",0,SUMIF('DADOS BRUTOS'!$A$3:$A$500,$C13,'DADOS BRUTOS'!CE$3:CE$500)))</f>
        <v/>
      </c>
      <c r="FF13" s="127">
        <f>IF(OR(FF$4="",$B13=""),0,SUMIF('DADOS BRUTOS'!$A$3:$A$500,$B13,'DADOS BRUTOS'!CF$3:CF$500)+IF($C13="",0,SUMIF('DADOS BRUTOS'!$A$3:$A$500,$C13,'DADOS BRUTOS'!CF$3:CF$500)))</f>
        <v/>
      </c>
      <c r="FG13" s="127">
        <f>IF(OR(FG$4="",$B13=""),0,SUMIF('DADOS BRUTOS'!$A$3:$A$500,$B13,'DADOS BRUTOS'!CG$3:CG$500)+IF($C13="",0,SUMIF('DADOS BRUTOS'!$A$3:$A$500,$C13,'DADOS BRUTOS'!CG$3:CG$500)))</f>
        <v/>
      </c>
      <c r="FH13" s="127">
        <f>IF(OR(FH$4="",$B13=""),0,SUMIF('DADOS BRUTOS'!$A$3:$A$500,$B13,'DADOS BRUTOS'!CH$3:CH$500)+IF($C13="",0,SUMIF('DADOS BRUTOS'!$A$3:$A$500,$C13,'DADOS BRUTOS'!CH$3:CH$500)))</f>
        <v/>
      </c>
      <c r="FI13" s="127">
        <f>IF(OR(FI$4="",$B13=""),0,SUMIF('DADOS BRUTOS'!$A$3:$A$500,$B13,'DADOS BRUTOS'!CI$3:CI$500)+IF($C13="",0,SUMIF('DADOS BRUTOS'!$A$3:$A$500,$C13,'DADOS BRUTOS'!CI$3:CI$500)))</f>
        <v/>
      </c>
      <c r="FJ13" s="127">
        <f>IF(OR(FJ$4="",$B13=""),0,SUMIF('DADOS BRUTOS'!$A$3:$A$500,$B13,'DADOS BRUTOS'!CJ$3:CJ$500)+IF($C13="",0,SUMIF('DADOS BRUTOS'!$A$3:$A$500,$C13,'DADOS BRUTOS'!CJ$3:CJ$500)))</f>
        <v/>
      </c>
      <c r="FK13" s="127">
        <f>IF(OR(FK$4="",$B13=""),0,SUMIF('DADOS BRUTOS'!$A$3:$A$500,$B13,'DADOS BRUTOS'!CK$3:CK$500)+IF($C13="",0,SUMIF('DADOS BRUTOS'!$A$3:$A$500,$C13,'DADOS BRUTOS'!CK$3:CK$500)))</f>
        <v/>
      </c>
      <c r="FL13" s="127">
        <f>IF(OR(FL$4="",$B13=""),0,SUMIF('DADOS BRUTOS'!$A$3:$A$500,$B13,'DADOS BRUTOS'!CL$3:CL$500)+IF($C13="",0,SUMIF('DADOS BRUTOS'!$A$3:$A$500,$C13,'DADOS BRUTOS'!CL$3:CL$500)))</f>
        <v/>
      </c>
      <c r="FM13" s="127">
        <f>IF(OR(FM$4="",$B13=""),0,SUMIF('DADOS BRUTOS'!$A$3:$A$500,$B13,'DADOS BRUTOS'!CM$3:CM$500)+IF($C13="",0,SUMIF('DADOS BRUTOS'!$A$3:$A$500,$C13,'DADOS BRUTOS'!CM$3:CM$500)))</f>
        <v/>
      </c>
      <c r="FN13" s="127">
        <f>IF(OR(FN$4="",$B13=""),0,SUMIF('DADOS BRUTOS'!$A$3:$A$500,$B13,'DADOS BRUTOS'!CN$3:CN$500)+IF($C13="",0,SUMIF('DADOS BRUTOS'!$A$3:$A$500,$C13,'DADOS BRUTOS'!CN$3:CN$500)))</f>
        <v/>
      </c>
      <c r="FO13" s="127">
        <f>IF(OR(FO$4="",$B13=""),0,SUMIF('DADOS BRUTOS'!$A$3:$A$500,$B13,'DADOS BRUTOS'!CO$3:CO$500)+IF($C13="",0,SUMIF('DADOS BRUTOS'!$A$3:$A$500,$C13,'DADOS BRUTOS'!CO$3:CO$500)))</f>
        <v/>
      </c>
      <c r="FP13" s="127">
        <f>IF(OR(FP$4="",$B13=""),0,SUMIF('DADOS BRUTOS'!$A$3:$A$500,$B13,'DADOS BRUTOS'!CP$3:CP$500)+IF($C13="",0,SUMIF('DADOS BRUTOS'!$A$3:$A$500,$C13,'DADOS BRUTOS'!CP$3:CP$500)))</f>
        <v/>
      </c>
      <c r="FQ13" s="127">
        <f>IF(OR(FQ$4="",$B13=""),0,SUMIF('DADOS BRUTOS'!$A$3:$A$500,$B13,'DADOS BRUTOS'!CQ$3:CQ$500)+IF($C13="",0,SUMIF('DADOS BRUTOS'!$A$3:$A$500,$C13,'DADOS BRUTOS'!CQ$3:CQ$500)))</f>
        <v/>
      </c>
      <c r="FR13" s="127">
        <f>IF(OR(FR$4="",$B13=""),0,SUMIF('DADOS BRUTOS'!$A$3:$A$500,$B13,'DADOS BRUTOS'!CR$3:CR$500)+IF($C13="",0,SUMIF('DADOS BRUTOS'!$A$3:$A$500,$C13,'DADOS BRUTOS'!CR$3:CR$500)))</f>
        <v/>
      </c>
      <c r="FS13" s="127">
        <f>IF(OR(FS$4="",$B13=""),0,SUMIF('DADOS BRUTOS'!$A$3:$A$500,$B13,'DADOS BRUTOS'!CS$3:CS$500)+IF($C13="",0,SUMIF('DADOS BRUTOS'!$A$3:$A$500,$C13,'DADOS BRUTOS'!CS$3:CS$500)))</f>
        <v/>
      </c>
      <c r="FT13" s="127">
        <f>IF(OR(FT$4="",$B13=""),0,SUMIF('DADOS BRUTOS'!$A$3:$A$500,$B13,'DADOS BRUTOS'!CT$3:CT$500)+IF($C13="",0,SUMIF('DADOS BRUTOS'!$A$3:$A$500,$C13,'DADOS BRUTOS'!CT$3:CT$500)))</f>
        <v/>
      </c>
      <c r="FU13" s="127">
        <f>IF(OR(FU$4="",$B13=""),0,SUMIF('DADOS BRUTOS'!$A$3:$A$500,$B13,'DADOS BRUTOS'!CU$3:CU$500)+IF($C13="",0,SUMIF('DADOS BRUTOS'!$A$3:$A$500,$C13,'DADOS BRUTOS'!CU$3:CU$500)))</f>
        <v/>
      </c>
      <c r="FV13" s="127">
        <f>IF(OR(FV$4="",$B13=""),0,SUMIF('DADOS BRUTOS'!$A$3:$A$500,$B13,'DADOS BRUTOS'!CV$3:CV$500)+IF($C13="",0,SUMIF('DADOS BRUTOS'!$A$3:$A$500,$C13,'DADOS BRUTOS'!CV$3:CV$500)))</f>
        <v/>
      </c>
      <c r="FW13" s="127">
        <f>IF(OR(FW$4="",$B13=""),0,SUMIF('DADOS BRUTOS'!$A$3:$A$500,$B13,'DADOS BRUTOS'!CW$3:CW$500)+IF($C13="",0,SUMIF('DADOS BRUTOS'!$A$3:$A$500,$C13,'DADOS BRUTOS'!CW$3:CW$500)))</f>
        <v/>
      </c>
      <c r="FX13" s="127">
        <f>IF(OR(FX$4="",$B13=""),0,SUMIF('DADOS BRUTOS'!$A$3:$A$500,$B13,'DADOS BRUTOS'!CX$3:CX$500)+IF($C13="",0,SUMIF('DADOS BRUTOS'!$A$3:$A$500,$C13,'DADOS BRUTOS'!CX$3:CX$500)))</f>
        <v/>
      </c>
      <c r="FY13" s="127">
        <f>IF(OR(FY$4="",$B13=""),0,SUMIF('DADOS BRUTOS'!$A$3:$A$500,$B13,'DADOS BRUTOS'!CY$3:CY$500)+IF($C13="",0,SUMIF('DADOS BRUTOS'!$A$3:$A$500,$C13,'DADOS BRUTOS'!CY$3:CY$500)))</f>
        <v/>
      </c>
      <c r="FZ13" s="127">
        <f>IF(OR(FZ$4="",$B13=""),0,SUMIF('DADOS BRUTOS'!$A$3:$A$500,$B13,'DADOS BRUTOS'!CZ$3:CZ$500)+IF($C13="",0,SUMIF('DADOS BRUTOS'!$A$3:$A$500,$C13,'DADOS BRUTOS'!CZ$3:CZ$500)))</f>
        <v/>
      </c>
      <c r="GA13" s="127">
        <f>IF(OR(GA$4="",$B13=""),0,SUMIF('DADOS BRUTOS'!$A$3:$A$500,$B13,'DADOS BRUTOS'!DA$3:DA$500)+IF($C13="",0,SUMIF('DADOS BRUTOS'!$A$3:$A$500,$C13,'DADOS BRUTOS'!DA$3:DA$500)))</f>
        <v/>
      </c>
      <c r="GB13" s="127">
        <f>IF(OR(GB$4="",$B13=""),0,SUMIF('DADOS BRUTOS'!$A$3:$A$500,$B13,'DADOS BRUTOS'!DB$3:DB$500)+IF($C13="",0,SUMIF('DADOS BRUTOS'!$A$3:$A$500,$C13,'DADOS BRUTOS'!DB$3:DB$500)))</f>
        <v/>
      </c>
      <c r="GC13" s="127">
        <f>IF(OR(GC$4="",$B13=""),0,SUMIF('DADOS BRUTOS'!$A$3:$A$500,$B13,'DADOS BRUTOS'!DC$3:DC$500)+IF($C13="",0,SUMIF('DADOS BRUTOS'!$A$3:$A$500,$C13,'DADOS BRUTOS'!DC$3:DC$500)))</f>
        <v/>
      </c>
      <c r="GD13" s="127">
        <f>IF(OR(GD$4="",$B13=""),0,SUMIF('DADOS BRUTOS'!$A$3:$A$500,$B13,'DADOS BRUTOS'!DD$3:DD$500)+IF($C13="",0,SUMIF('DADOS BRUTOS'!$A$3:$A$500,$C13,'DADOS BRUTOS'!DD$3:DD$500)))</f>
        <v/>
      </c>
      <c r="GE13" s="127">
        <f>IF(OR(GE$4="",$B13=""),0,SUMIF('DADOS BRUTOS'!$A$3:$A$500,$B13,'DADOS BRUTOS'!DE$3:DE$500)+IF($C13="",0,SUMIF('DADOS BRUTOS'!$A$3:$A$500,$C13,'DADOS BRUTOS'!DE$3:DE$500)))</f>
        <v/>
      </c>
      <c r="GF13" s="127">
        <f>IF(OR(GF$4="",$B13=""),0,SUMIF('DADOS BRUTOS'!$A$3:$A$500,$B13,'DADOS BRUTOS'!DF$3:DF$500)+IF($C13="",0,SUMIF('DADOS BRUTOS'!$A$3:$A$500,$C13,'DADOS BRUTOS'!DF$3:DF$500)))</f>
        <v/>
      </c>
      <c r="GG13" s="127">
        <f>IF(OR(GG$4="",$B13=""),0,SUMIF('DADOS BRUTOS'!$A$3:$A$500,$B13,'DADOS BRUTOS'!DG$3:DG$500)+IF($C13="",0,SUMIF('DADOS BRUTOS'!$A$3:$A$500,$C13,'DADOS BRUTOS'!DG$3:DG$500)))</f>
        <v/>
      </c>
      <c r="GH13" s="127">
        <f>IF(OR(GH$4="",$B13=""),0,SUMIF('DADOS BRUTOS'!$A$3:$A$500,$B13,'DADOS BRUTOS'!DH$3:DH$500)+IF($C13="",0,SUMIF('DADOS BRUTOS'!$A$3:$A$500,$C13,'DADOS BRUTOS'!DH$3:DH$500)))</f>
        <v/>
      </c>
      <c r="GI13" s="127">
        <f>IF(OR(GI$4="",$B13=""),0,SUMIF('DADOS BRUTOS'!$A$3:$A$500,$B13,'DADOS BRUTOS'!DI$3:DI$500)+IF($C13="",0,SUMIF('DADOS BRUTOS'!$A$3:$A$500,$C13,'DADOS BRUTOS'!DI$3:DI$500)))</f>
        <v/>
      </c>
      <c r="GJ13" s="127">
        <f>IF(OR(GJ$4="",$B13=""),0,SUMIF('DADOS BRUTOS'!$A$3:$A$500,$B13,'DADOS BRUTOS'!DJ$3:DJ$500)+IF($C13="",0,SUMIF('DADOS BRUTOS'!$A$3:$A$500,$C13,'DADOS BRUTOS'!DJ$3:DJ$500)))</f>
        <v/>
      </c>
      <c r="GK13" s="127">
        <f>IF(OR(GK$4="",$B13=""),0,SUMIF('DADOS BRUTOS'!$A$3:$A$500,$B13,'DADOS BRUTOS'!DK$3:DK$500)+IF($C13="",0,SUMIF('DADOS BRUTOS'!$A$3:$A$500,$C13,'DADOS BRUTOS'!DK$3:DK$500)))</f>
        <v/>
      </c>
      <c r="GL13" s="127">
        <f>IF(OR(GL$4="",$B13=""),0,SUMIF('DADOS BRUTOS'!$A$3:$A$500,$B13,'DADOS BRUTOS'!DL$3:DL$500)+IF($C13="",0,SUMIF('DADOS BRUTOS'!$A$3:$A$500,$C13,'DADOS BRUTOS'!DL$3:DL$500)))</f>
        <v/>
      </c>
      <c r="GM13" s="127">
        <f>IF(OR(GM$4="",$B13=""),0,SUMIF('DADOS BRUTOS'!$A$3:$A$500,$B13,'DADOS BRUTOS'!DM$3:DM$500)+IF($C13="",0,SUMIF('DADOS BRUTOS'!$A$3:$A$500,$C13,'DADOS BRUTOS'!DM$3:DM$500)))</f>
        <v/>
      </c>
      <c r="GN13" s="127">
        <f>IF(OR(GN$4="",$B13=""),0,SUMIF('DADOS BRUTOS'!$A$3:$A$500,$B13,'DADOS BRUTOS'!DN$3:DN$500)+IF($C13="",0,SUMIF('DADOS BRUTOS'!$A$3:$A$500,$C13,'DADOS BRUTOS'!DN$3:DN$500)))</f>
        <v/>
      </c>
      <c r="GO13" s="127">
        <f>IF(OR(GO$4="",$B13=""),0,SUMIF('DADOS BRUTOS'!$A$3:$A$500,$B13,'DADOS BRUTOS'!DO$3:DO$500)+IF($C13="",0,SUMIF('DADOS BRUTOS'!$A$3:$A$500,$C13,'DADOS BRUTOS'!DO$3:DO$500)))</f>
        <v/>
      </c>
      <c r="GP13" s="127">
        <f>IF(OR(GP$4="",$B13=""),0,SUMIF('DADOS BRUTOS'!$A$3:$A$500,$B13,'DADOS BRUTOS'!DP$3:DP$500)+IF($C13="",0,SUMIF('DADOS BRUTOS'!$A$3:$A$500,$C13,'DADOS BRUTOS'!DP$3:DP$500)))</f>
        <v/>
      </c>
      <c r="GQ13" s="127">
        <f>IF(OR(GQ$4="",$B13=""),0,SUMIF('DADOS BRUTOS'!$A$3:$A$500,$B13,'DADOS BRUTOS'!DQ$3:DQ$500)+IF($C13="",0,SUMIF('DADOS BRUTOS'!$A$3:$A$500,$C13,'DADOS BRUTOS'!DQ$3:DQ$500)))</f>
        <v/>
      </c>
      <c r="GR13" s="127">
        <f>IF(OR(GR$4="",$B13=""),0,SUMIF('DADOS BRUTOS'!$A$3:$A$500,$B13,'DADOS BRUTOS'!DR$3:DR$500)+IF($C13="",0,SUMIF('DADOS BRUTOS'!$A$3:$A$500,$C13,'DADOS BRUTOS'!DR$3:DR$500)))</f>
        <v/>
      </c>
      <c r="GS13" s="127">
        <f>IF(OR(GS$4="",$B13=""),0,SUMIF('DADOS BRUTOS'!$A$3:$A$500,$B13,'DADOS BRUTOS'!DS$3:DS$500)+IF($C13="",0,SUMIF('DADOS BRUTOS'!$A$3:$A$500,$C13,'DADOS BRUTOS'!DS$3:DS$500)))</f>
        <v/>
      </c>
      <c r="GT13" s="127">
        <f>IF(OR(GT$4="",$B13=""),0,SUMIF('DADOS BRUTOS'!$A$3:$A$500,$B13,'DADOS BRUTOS'!DT$3:DT$500)+IF($C13="",0,SUMIF('DADOS BRUTOS'!$A$3:$A$500,$C13,'DADOS BRUTOS'!DT$3:DT$500)))</f>
        <v/>
      </c>
      <c r="GU13" s="127">
        <f>IF(OR(GU$4="",$B13=""),0,SUMIF('DADOS BRUTOS'!$A$3:$A$500,$B13,'DADOS BRUTOS'!DU$3:DU$500)+IF($C13="",0,SUMIF('DADOS BRUTOS'!$A$3:$A$500,$C13,'DADOS BRUTOS'!DU$3:DU$500)))</f>
        <v/>
      </c>
      <c r="GV13" s="127">
        <f>IF(OR(GV$4="",$B13=""),0,SUMIF('DADOS BRUTOS'!$A$3:$A$500,$B13,'DADOS BRUTOS'!DV$3:DV$500)+IF($C13="",0,SUMIF('DADOS BRUTOS'!$A$3:$A$500,$C13,'DADOS BRUTOS'!DV$3:DV$500)))</f>
        <v/>
      </c>
      <c r="GW13" s="127">
        <f>IF(OR(GW$4="",$B13=""),0,SUMIF('DADOS BRUTOS'!$A$3:$A$500,$B13,'DADOS BRUTOS'!DW$3:DW$500)+IF($C13="",0,SUMIF('DADOS BRUTOS'!$A$3:$A$500,$C13,'DADOS BRUTOS'!DW$3:DW$500)))</f>
        <v/>
      </c>
      <c r="GX13" s="127">
        <f>IF(OR(GX$4="",$B13=""),0,SUMIF('DADOS BRUTOS'!$A$3:$A$500,$B13,'DADOS BRUTOS'!DX$3:DX$500)+IF($C13="",0,SUMIF('DADOS BRUTOS'!$A$3:$A$500,$C13,'DADOS BRUTOS'!DX$3:DX$500)))</f>
        <v/>
      </c>
      <c r="GY13" s="127">
        <f>IF(OR(GY$4="",$B13=""),0,SUMIF('DADOS BRUTOS'!$A$3:$A$500,$B13,'DADOS BRUTOS'!DY$3:DY$500)+IF($C13="",0,SUMIF('DADOS BRUTOS'!$A$3:$A$500,$C13,'DADOS BRUTOS'!DY$3:DY$500)))</f>
        <v/>
      </c>
      <c r="GZ13" s="127">
        <f>IF(OR(GZ$4="",$B13=""),0,SUMIF('DADOS BRUTOS'!$A$3:$A$500,$B13,'DADOS BRUTOS'!DZ$3:DZ$500)+IF($C13="",0,SUMIF('DADOS BRUTOS'!$A$3:$A$500,$C13,'DADOS BRUTOS'!DZ$3:DZ$500)))</f>
        <v/>
      </c>
      <c r="HA13" s="127">
        <f>IF(OR(HA$4="",$B13=""),0,SUMIF('DADOS BRUTOS'!$A$3:$A$500,$B13,'DADOS BRUTOS'!EA$3:EA$500)+IF($C13="",0,SUMIF('DADOS BRUTOS'!$A$3:$A$500,$C13,'DADOS BRUTOS'!EA$3:EA$500)))</f>
        <v/>
      </c>
      <c r="HB13" s="127">
        <f>IF(OR(HB$4="",$B13=""),0,SUMIF('DADOS BRUTOS'!$A$3:$A$500,$B13,'DADOS BRUTOS'!EB$3:EB$500)+IF($C13="",0,SUMIF('DADOS BRUTOS'!$A$3:$A$500,$C13,'DADOS BRUTOS'!EB$3:EB$500)))</f>
        <v/>
      </c>
      <c r="HC13" s="127">
        <f>IF(OR(HC$4="",$B13=""),0,SUMIF('DADOS BRUTOS'!$A$3:$A$500,$B13,'DADOS BRUTOS'!EC$3:EC$500)+IF($C13="",0,SUMIF('DADOS BRUTOS'!$A$3:$A$500,$C13,'DADOS BRUTOS'!EC$3:EC$500)))</f>
        <v/>
      </c>
      <c r="HD13" s="127">
        <f>IF(OR(HD$4="",$B13=""),0,SUMIF('DADOS BRUTOS'!$A$3:$A$500,$B13,'DADOS BRUTOS'!ED$3:ED$500)+IF($C13="",0,SUMIF('DADOS BRUTOS'!$A$3:$A$500,$C13,'DADOS BRUTOS'!ED$3:ED$500)))</f>
        <v/>
      </c>
      <c r="HE13" s="127">
        <f>IF(OR(HE$4="",$B13=""),0,SUMIF('DADOS BRUTOS'!$A$3:$A$500,$B13,'DADOS BRUTOS'!EE$3:EE$500)+IF($C13="",0,SUMIF('DADOS BRUTOS'!$A$3:$A$500,$C13,'DADOS BRUTOS'!EE$3:EE$500)))</f>
        <v/>
      </c>
      <c r="HF13" s="127">
        <f>IF(OR(HF$4="",$B13=""),0,SUMIF('DADOS BRUTOS'!$A$3:$A$500,$B13,'DADOS BRUTOS'!EF$3:EF$500)+IF($C13="",0,SUMIF('DADOS BRUTOS'!$A$3:$A$500,$C13,'DADOS BRUTOS'!EF$3:EF$500)))</f>
        <v/>
      </c>
      <c r="HG13" s="127">
        <f>IF(OR(HG$4="",$B13=""),0,SUMIF('DADOS BRUTOS'!$A$3:$A$500,$B13,'DADOS BRUTOS'!EG$3:EG$500)+IF($C13="",0,SUMIF('DADOS BRUTOS'!$A$3:$A$500,$C13,'DADOS BRUTOS'!EG$3:EG$500)))</f>
        <v/>
      </c>
      <c r="HH13" s="127">
        <f>IF(OR(HH$4="",$B13=""),0,SUMIF('DADOS BRUTOS'!$A$3:$A$500,$B13,'DADOS BRUTOS'!EH$3:EH$500)+IF($C13="",0,SUMIF('DADOS BRUTOS'!$A$3:$A$500,$C13,'DADOS BRUTOS'!EH$3:EH$500)))</f>
        <v/>
      </c>
      <c r="HI13" s="127">
        <f>IF(OR(HI$4="",$B13=""),0,SUMIF('DADOS BRUTOS'!$A$3:$A$500,$B13,'DADOS BRUTOS'!EI$3:EI$500)+IF($C13="",0,SUMIF('DADOS BRUTOS'!$A$3:$A$500,$C13,'DADOS BRUTOS'!EI$3:EI$500)))</f>
        <v/>
      </c>
      <c r="HJ13" s="127">
        <f>IF(OR(HJ$4="",$B13=""),0,SUMIF('DADOS BRUTOS'!$A$3:$A$500,$B13,'DADOS BRUTOS'!EJ$3:EJ$500)+IF($C13="",0,SUMIF('DADOS BRUTOS'!$A$3:$A$500,$C13,'DADOS BRUTOS'!EJ$3:EJ$500)))</f>
        <v/>
      </c>
      <c r="HK13" s="127">
        <f>IF(OR(HK$4="",$B13=""),0,SUMIF('DADOS BRUTOS'!$A$3:$A$500,$B13,'DADOS BRUTOS'!EK$3:EK$500)+IF($C13="",0,SUMIF('DADOS BRUTOS'!$A$3:$A$500,$C13,'DADOS BRUTOS'!EK$3:EK$500)))</f>
        <v/>
      </c>
      <c r="HL13" s="127">
        <f>IF(OR(HL$4="",$B13=""),0,SUMIF('DADOS BRUTOS'!$A$3:$A$500,$B13,'DADOS BRUTOS'!EL$3:EL$500)+IF($C13="",0,SUMIF('DADOS BRUTOS'!$A$3:$A$500,$C13,'DADOS BRUTOS'!EL$3:EL$500)))</f>
        <v/>
      </c>
      <c r="HM13" s="127">
        <f>IF(OR(HM$4="",$B13=""),0,SUMIF('DADOS BRUTOS'!$A$3:$A$500,$B13,'DADOS BRUTOS'!EM$3:EM$500)+IF($C13="",0,SUMIF('DADOS BRUTOS'!$A$3:$A$500,$C13,'DADOS BRUTOS'!EM$3:EM$500)))</f>
        <v/>
      </c>
      <c r="HN13" s="127">
        <f>IF(OR(HN$4="",$B13=""),0,SUMIF('DADOS BRUTOS'!$A$3:$A$500,$B13,'DADOS BRUTOS'!EN$3:EN$500)+IF($C13="",0,SUMIF('DADOS BRUTOS'!$A$3:$A$500,$C13,'DADOS BRUTOS'!EN$3:EN$500)))</f>
        <v/>
      </c>
      <c r="HO13" s="127">
        <f>IF(OR(HO$4="",$B13=""),0,SUMIF('DADOS BRUTOS'!$A$3:$A$500,$B13,'DADOS BRUTOS'!EO$3:EO$500)+IF($C13="",0,SUMIF('DADOS BRUTOS'!$A$3:$A$500,$C13,'DADOS BRUTOS'!EO$3:EO$500)))</f>
        <v/>
      </c>
      <c r="HP13" s="127">
        <f>IF(OR(HP$4="",$B13=""),0,SUMIF('DADOS BRUTOS'!$A$3:$A$500,$B13,'DADOS BRUTOS'!EP$3:EP$500)+IF($C13="",0,SUMIF('DADOS BRUTOS'!$A$3:$A$500,$C13,'DADOS BRUTOS'!EP$3:EP$500)))</f>
        <v/>
      </c>
      <c r="HQ13" s="127">
        <f>IF(OR(HQ$4="",$B13=""),0,SUMIF('DADOS BRUTOS'!$A$3:$A$500,$B13,'DADOS BRUTOS'!EQ$3:EQ$500)+IF($C13="",0,SUMIF('DADOS BRUTOS'!$A$3:$A$500,$C13,'DADOS BRUTOS'!EQ$3:EQ$500)))</f>
        <v/>
      </c>
      <c r="HR13" s="127">
        <f>IF(OR(HR$4="",$B13=""),0,SUMIF('DADOS BRUTOS'!$A$3:$A$500,$B13,'DADOS BRUTOS'!ER$3:ER$500)+IF($C13="",0,SUMIF('DADOS BRUTOS'!$A$3:$A$500,$C13,'DADOS BRUTOS'!ER$3:ER$500)))</f>
        <v/>
      </c>
      <c r="HS13" s="127">
        <f>IF(OR(HS$4="",$B13=""),0,SUMIF('DADOS BRUTOS'!$A$3:$A$500,$B13,'DADOS BRUTOS'!ES$3:ES$500)+IF($C13="",0,SUMIF('DADOS BRUTOS'!$A$3:$A$500,$C13,'DADOS BRUTOS'!ES$3:ES$500)))</f>
        <v/>
      </c>
      <c r="HT13" s="127">
        <f>IF(OR(HT$4="",$B13=""),0,SUMIF('DADOS BRUTOS'!$A$3:$A$500,$B13,'DADOS BRUTOS'!ET$3:ET$500)+IF($C13="",0,SUMIF('DADOS BRUTOS'!$A$3:$A$500,$C13,'DADOS BRUTOS'!ET$3:ET$500)))</f>
        <v/>
      </c>
      <c r="HU13" s="127">
        <f>IF(OR(HU$4="",$B13=""),0,SUMIF('DADOS BRUTOS'!$A$3:$A$500,$B13,'DADOS BRUTOS'!EU$3:EU$500)+IF($C13="",0,SUMIF('DADOS BRUTOS'!$A$3:$A$500,$C13,'DADOS BRUTOS'!EU$3:EU$500)))</f>
        <v/>
      </c>
      <c r="HV13" s="127">
        <f>IF(OR(HV$4="",$B13=""),0,SUMIF('DADOS BRUTOS'!$A$3:$A$500,$B13,'DADOS BRUTOS'!EV$3:EV$500)+IF($C13="",0,SUMIF('DADOS BRUTOS'!$A$3:$A$500,$C13,'DADOS BRUTOS'!EV$3:EV$500)))</f>
        <v/>
      </c>
      <c r="HW13" s="127">
        <f>IF(OR(HW$4="",$B13=""),0,SUMIF('DADOS BRUTOS'!$A$3:$A$500,$B13,'DADOS BRUTOS'!EW$3:EW$500)+IF($C13="",0,SUMIF('DADOS BRUTOS'!$A$3:$A$500,$C13,'DADOS BRUTOS'!EW$3:EW$500)))</f>
        <v/>
      </c>
      <c r="HX13" s="127">
        <f>IF(OR(HX$4="",$B13=""),0,SUMIF('DADOS BRUTOS'!$A$3:$A$500,$B13,'DADOS BRUTOS'!EX$3:EX$500)+IF($C13="",0,SUMIF('DADOS BRUTOS'!$A$3:$A$500,$C13,'DADOS BRUTOS'!EX$3:EX$500)))</f>
        <v/>
      </c>
      <c r="HY13" s="127">
        <f>IF(OR(HY$4="",$B13=""),0,SUMIF('DADOS BRUTOS'!$A$3:$A$500,$B13,'DADOS BRUTOS'!EY$3:EY$500)+IF($C13="",0,SUMIF('DADOS BRUTOS'!$A$3:$A$500,$C13,'DADOS BRUTOS'!EY$3:EY$500)))</f>
        <v/>
      </c>
      <c r="HZ13" s="127">
        <f>IF(OR(HZ$4="",$B13=""),0,SUMIF('DADOS BRUTOS'!$A$3:$A$500,$B13,'DADOS BRUTOS'!EZ$3:EZ$500)+IF($C13="",0,SUMIF('DADOS BRUTOS'!$A$3:$A$500,$C13,'DADOS BRUTOS'!EZ$3:EZ$500)))</f>
        <v/>
      </c>
      <c r="IA13" s="127">
        <f>IF(OR(IA$4="",$B13=""),0,SUMIF('DADOS BRUTOS'!$A$3:$A$500,$B13,'DADOS BRUTOS'!FA$3:FA$500)+IF($C13="",0,SUMIF('DADOS BRUTOS'!$A$3:$A$500,$C13,'DADOS BRUTOS'!FA$3:FA$500)))</f>
        <v/>
      </c>
      <c r="IB13" s="127">
        <f>IF(OR(IB$4="",$B13=""),0,SUMIF('DADOS BRUTOS'!$A$3:$A$500,$B13,'DADOS BRUTOS'!FB$3:FB$500)+IF($C13="",0,SUMIF('DADOS BRUTOS'!$A$3:$A$500,$C13,'DADOS BRUTOS'!FB$3:FB$500)))</f>
        <v/>
      </c>
      <c r="IC13" s="127">
        <f>IF(OR(IC$4="",$B13=""),0,SUMIF('DADOS BRUTOS'!$A$3:$A$500,$B13,'DADOS BRUTOS'!FC$3:FC$500)+IF($C13="",0,SUMIF('DADOS BRUTOS'!$A$3:$A$500,$C13,'DADOS BRUTOS'!FC$3:FC$500)))</f>
        <v/>
      </c>
      <c r="ID13" s="127">
        <f>IF(OR(ID$4="",$B13=""),0,SUMIF('DADOS BRUTOS'!$A$3:$A$500,$B13,'DADOS BRUTOS'!FD$3:FD$500)+IF($C13="",0,SUMIF('DADOS BRUTOS'!$A$3:$A$500,$C13,'DADOS BRUTOS'!FD$3:FD$500)))</f>
        <v/>
      </c>
      <c r="IE13" s="127">
        <f>IF(OR(IE$4="",$B13=""),0,SUMIF('DADOS BRUTOS'!$A$3:$A$500,$B13,'DADOS BRUTOS'!FE$3:FE$500)+IF($C13="",0,SUMIF('DADOS BRUTOS'!$A$3:$A$500,$C13,'DADOS BRUTOS'!FE$3:FE$500)))</f>
        <v/>
      </c>
      <c r="IF13" s="127">
        <f>IF(OR(IF$4="",$B13=""),0,SUMIF('DADOS BRUTOS'!$A$3:$A$500,$B13,'DADOS BRUTOS'!FF$3:FF$500)+IF($C13="",0,SUMIF('DADOS BRUTOS'!$A$3:$A$500,$C13,'DADOS BRUTOS'!FF$3:FF$500)))</f>
        <v/>
      </c>
      <c r="IG13" s="127">
        <f>IF(OR(IG$4="",$B13=""),0,SUMIF('DADOS BRUTOS'!$A$3:$A$500,$B13,'DADOS BRUTOS'!FG$3:FG$500)+IF($C13="",0,SUMIF('DADOS BRUTOS'!$A$3:$A$500,$C13,'DADOS BRUTOS'!FG$3:FG$500)))</f>
        <v/>
      </c>
      <c r="IH13" s="127">
        <f>IF(OR(IH$4="",$B13=""),0,SUMIF('DADOS BRUTOS'!$A$3:$A$500,$B13,'DADOS BRUTOS'!FH$3:FH$500)+IF($C13="",0,SUMIF('DADOS BRUTOS'!$A$3:$A$500,$C13,'DADOS BRUTOS'!FH$3:FH$500)))</f>
        <v/>
      </c>
      <c r="II13" s="127">
        <f>IF(OR(II$4="",$B13=""),0,SUMIF('DADOS BRUTOS'!$A$3:$A$500,$B13,'DADOS BRUTOS'!FI$3:FI$500)+IF($C13="",0,SUMIF('DADOS BRUTOS'!$A$3:$A$500,$C13,'DADOS BRUTOS'!FI$3:FI$500)))</f>
        <v/>
      </c>
      <c r="IJ13" s="127">
        <f>IF(OR(IJ$4="",$B13=""),0,SUMIF('DADOS BRUTOS'!$A$3:$A$500,$B13,'DADOS BRUTOS'!FJ$3:FJ$500)+IF($C13="",0,SUMIF('DADOS BRUTOS'!$A$3:$A$500,$C13,'DADOS BRUTOS'!FJ$3:FJ$500)))</f>
        <v/>
      </c>
      <c r="IK13" s="127">
        <f>IF(OR(IK$4="",$B13=""),0,SUMIF('DADOS BRUTOS'!$A$3:$A$500,$B13,'DADOS BRUTOS'!FK$3:FK$500)+IF($C13="",0,SUMIF('DADOS BRUTOS'!$A$3:$A$500,$C13,'DADOS BRUTOS'!FK$3:FK$500)))</f>
        <v/>
      </c>
      <c r="IL13" s="127">
        <f>IF(OR(IL$4="",$B13=""),0,SUMIF('DADOS BRUTOS'!$A$3:$A$500,$B13,'DADOS BRUTOS'!FL$3:FL$500)+IF($C13="",0,SUMIF('DADOS BRUTOS'!$A$3:$A$500,$C13,'DADOS BRUTOS'!FL$3:FL$500)))</f>
        <v/>
      </c>
      <c r="IM13" s="127">
        <f>IF(OR(IM$4="",$B13=""),0,SUMIF('DADOS BRUTOS'!$A$3:$A$500,$B13,'DADOS BRUTOS'!FM$3:FM$500)+IF($C13="",0,SUMIF('DADOS BRUTOS'!$A$3:$A$500,$C13,'DADOS BRUTOS'!FM$3:FM$500)))</f>
        <v/>
      </c>
      <c r="IN13" s="127">
        <f>IF(OR(IN$4="",$B13=""),0,SUMIF('DADOS BRUTOS'!$A$3:$A$500,$B13,'DADOS BRUTOS'!FN$3:FN$500)+IF($C13="",0,SUMIF('DADOS BRUTOS'!$A$3:$A$500,$C13,'DADOS BRUTOS'!FN$3:FN$500)))</f>
        <v/>
      </c>
      <c r="IO13" s="127">
        <f>IF(OR(IO$4="",$B13=""),0,SUMIF('DADOS BRUTOS'!$A$3:$A$500,$B13,'DADOS BRUTOS'!FO$3:FO$500)+IF($C13="",0,SUMIF('DADOS BRUTOS'!$A$3:$A$500,$C13,'DADOS BRUTOS'!FO$3:FO$500)))</f>
        <v/>
      </c>
      <c r="IP13" s="127">
        <f>IF(OR(IP$4="",$B13=""),0,SUMIF('DADOS BRUTOS'!$A$3:$A$500,$B13,'DADOS BRUTOS'!FP$3:FP$500)+IF($C13="",0,SUMIF('DADOS BRUTOS'!$A$3:$A$500,$C13,'DADOS BRUTOS'!FP$3:FP$500)))</f>
        <v/>
      </c>
      <c r="IQ13" s="127">
        <f>IF(OR(IQ$4="",$B13=""),0,SUMIF('DADOS BRUTOS'!$A$3:$A$500,$B13,'DADOS BRUTOS'!FQ$3:FQ$500)+IF($C13="",0,SUMIF('DADOS BRUTOS'!$A$3:$A$500,$C13,'DADOS BRUTOS'!FQ$3:FQ$500)))</f>
        <v/>
      </c>
      <c r="IR13" s="127">
        <f>IF(OR(IR$4="",$B13=""),0,SUMIF('DADOS BRUTOS'!$A$3:$A$500,$B13,'DADOS BRUTOS'!FR$3:FR$500)+IF($C13="",0,SUMIF('DADOS BRUTOS'!$A$3:$A$500,$C13,'DADOS BRUTOS'!FR$3:FR$500)))</f>
        <v/>
      </c>
      <c r="IS13" s="127">
        <f>IF(OR(IS$4="",$B13=""),0,SUMIF('DADOS BRUTOS'!$A$3:$A$500,$B13,'DADOS BRUTOS'!FS$3:FS$500)+IF($C13="",0,SUMIF('DADOS BRUTOS'!$A$3:$A$500,$C13,'DADOS BRUTOS'!FS$3:FS$500)))</f>
        <v/>
      </c>
      <c r="IT13" s="127">
        <f>IF(OR(IT$4="",$B13=""),0,SUMIF('DADOS BRUTOS'!$A$3:$A$500,$B13,'DADOS BRUTOS'!FT$3:FT$500)+IF($C13="",0,SUMIF('DADOS BRUTOS'!$A$3:$A$500,$C13,'DADOS BRUTOS'!FT$3:FT$500)))</f>
        <v/>
      </c>
      <c r="IU13" s="127">
        <f>IF(OR(IU$4="",$B13=""),0,SUMIF('DADOS BRUTOS'!$A$3:$A$500,$B13,'DADOS BRUTOS'!FU$3:FU$500)+IF($C13="",0,SUMIF('DADOS BRUTOS'!$A$3:$A$500,$C13,'DADOS BRUTOS'!FU$3:FU$500)))</f>
        <v/>
      </c>
      <c r="IV13" s="127">
        <f>IF(OR(IV$4="",$B13=""),0,SUMIF('DADOS BRUTOS'!$A$3:$A$500,$B13,'DADOS BRUTOS'!FV$3:FV$500)+IF($C13="",0,SUMIF('DADOS BRUTOS'!$A$3:$A$500,$C13,'DADOS BRUTOS'!FV$3:FV$500)))</f>
        <v/>
      </c>
      <c r="IW13" s="127">
        <f>IF(OR(IW$4="",$B13=""),0,SUMIF('DADOS BRUTOS'!$A$3:$A$500,$B13,'DADOS BRUTOS'!FW$3:FW$500)+IF($C13="",0,SUMIF('DADOS BRUTOS'!$A$3:$A$500,$C13,'DADOS BRUTOS'!FW$3:FW$500)))</f>
        <v/>
      </c>
      <c r="IX13" s="127">
        <f>IF(OR(IX$4="",$B13=""),0,SUMIF('DADOS BRUTOS'!$A$3:$A$500,$B13,'DADOS BRUTOS'!FX$3:FX$500)+IF($C13="",0,SUMIF('DADOS BRUTOS'!$A$3:$A$500,$C13,'DADOS BRUTOS'!FX$3:FX$500)))</f>
        <v/>
      </c>
      <c r="IY13" s="127">
        <f>IF(OR(IY$4="",$B13=""),0,SUMIF('DADOS BRUTOS'!$A$3:$A$500,$B13,'DADOS BRUTOS'!FY$3:FY$500)+IF($C13="",0,SUMIF('DADOS BRUTOS'!$A$3:$A$500,$C13,'DADOS BRUTOS'!FY$3:FY$500)))</f>
        <v/>
      </c>
      <c r="IZ13" s="127">
        <f>IF(OR(IZ$4="",$B13=""),0,SUMIF('DADOS BRUTOS'!$A$3:$A$500,$B13,'DADOS BRUTOS'!FZ$3:FZ$500)+IF($C13="",0,SUMIF('DADOS BRUTOS'!$A$3:$A$500,$C13,'DADOS BRUTOS'!FZ$3:FZ$500)))</f>
        <v/>
      </c>
      <c r="JA13" s="127">
        <f>IF(OR(JA$4="",$B13=""),0,SUMIF('DADOS BRUTOS'!$A$3:$A$500,$B13,'DADOS BRUTOS'!GA$3:GA$500)+IF($C13="",0,SUMIF('DADOS BRUTOS'!$A$3:$A$500,$C13,'DADOS BRUTOS'!GA$3:GA$500)))</f>
        <v/>
      </c>
      <c r="JB13" s="127">
        <f>IF(OR(JB$4="",$B13=""),0,SUMIF('DADOS BRUTOS'!$A$3:$A$500,$B13,'DADOS BRUTOS'!GB$3:GB$500)+IF($C13="",0,SUMIF('DADOS BRUTOS'!$A$3:$A$500,$C13,'DADOS BRUTOS'!GB$3:GB$500)))</f>
        <v/>
      </c>
      <c r="JC13" s="127">
        <f>IF(OR(JC$4="",$B13=""),0,SUMIF('DADOS BRUTOS'!$A$3:$A$500,$B13,'DADOS BRUTOS'!GC$3:GC$500)+IF($C13="",0,SUMIF('DADOS BRUTOS'!$A$3:$A$500,$C13,'DADOS BRUTOS'!GC$3:GC$500)))</f>
        <v/>
      </c>
      <c r="JD13" s="127">
        <f>IF(OR(JD$4="",$B13=""),0,SUMIF('DADOS BRUTOS'!$A$3:$A$500,$B13,'DADOS BRUTOS'!GD$3:GD$500)+IF($C13="",0,SUMIF('DADOS BRUTOS'!$A$3:$A$500,$C13,'DADOS BRUTOS'!GD$3:GD$500)))</f>
        <v/>
      </c>
      <c r="JE13" s="127">
        <f>IF(OR(JE$4="",$B13=""),0,SUMIF('DADOS BRUTOS'!$A$3:$A$500,$B13,'DADOS BRUTOS'!GE$3:GE$500)+IF($C13="",0,SUMIF('DADOS BRUTOS'!$A$3:$A$500,$C13,'DADOS BRUTOS'!GE$3:GE$500)))</f>
        <v/>
      </c>
      <c r="JF13" s="127">
        <f>IF(OR(JF$4="",$B13=""),0,SUMIF('DADOS BRUTOS'!$A$3:$A$500,$B13,'DADOS BRUTOS'!GF$3:GF$500)+IF($C13="",0,SUMIF('DADOS BRUTOS'!$A$3:$A$500,$C13,'DADOS BRUTOS'!GF$3:GF$500)))</f>
        <v/>
      </c>
      <c r="JG13" s="127">
        <f>IF(OR(JG$4="",$B13=""),0,SUMIF('DADOS BRUTOS'!$A$3:$A$500,$B13,'DADOS BRUTOS'!GG$3:GG$500)+IF($C13="",0,SUMIF('DADOS BRUTOS'!$A$3:$A$500,$C13,'DADOS BRUTOS'!GG$3:GG$500)))</f>
        <v/>
      </c>
      <c r="JH13" s="127">
        <f>IF(OR(JH$4="",$B13=""),0,SUMIF('DADOS BRUTOS'!$A$3:$A$500,$B13,'DADOS BRUTOS'!GH$3:GH$500)+IF($C13="",0,SUMIF('DADOS BRUTOS'!$A$3:$A$500,$C13,'DADOS BRUTOS'!GH$3:GH$500)))</f>
        <v/>
      </c>
      <c r="JI13" s="127">
        <f>IF(OR(JI$4="",$B13=""),0,SUMIF('DADOS BRUTOS'!$A$3:$A$500,$B13,'DADOS BRUTOS'!GI$3:GI$500)+IF($C13="",0,SUMIF('DADOS BRUTOS'!$A$3:$A$500,$C13,'DADOS BRUTOS'!GI$3:GI$500)))</f>
        <v/>
      </c>
      <c r="JJ13" s="127">
        <f>IF(OR(JJ$4="",$B13=""),0,SUMIF('DADOS BRUTOS'!$A$3:$A$500,$B13,'DADOS BRUTOS'!GJ$3:GJ$500)+IF($C13="",0,SUMIF('DADOS BRUTOS'!$A$3:$A$500,$C13,'DADOS BRUTOS'!GJ$3:GJ$500)))</f>
        <v/>
      </c>
      <c r="JK13" s="127">
        <f>IF(OR(JK$4="",$B13=""),0,SUMIF('DADOS BRUTOS'!$A$3:$A$500,$B13,'DADOS BRUTOS'!GK$3:GK$500)+IF($C13="",0,SUMIF('DADOS BRUTOS'!$A$3:$A$500,$C13,'DADOS BRUTOS'!GK$3:GK$500)))</f>
        <v/>
      </c>
      <c r="JL13" s="127">
        <f>IF(OR(JL$4="",$B13=""),0,SUMIF('DADOS BRUTOS'!$A$3:$A$500,$B13,'DADOS BRUTOS'!GL$3:GL$500)+IF($C13="",0,SUMIF('DADOS BRUTOS'!$A$3:$A$500,$C13,'DADOS BRUTOS'!GL$3:GL$500)))</f>
        <v/>
      </c>
      <c r="JM13" s="127">
        <f>IF(OR(JM$4="",$B13=""),0,SUMIF('DADOS BRUTOS'!$A$3:$A$500,$B13,'DADOS BRUTOS'!GM$3:GM$500)+IF($C13="",0,SUMIF('DADOS BRUTOS'!$A$3:$A$500,$C13,'DADOS BRUTOS'!GM$3:GM$500)))</f>
        <v/>
      </c>
      <c r="JN13" s="127">
        <f>IF(OR(JN$4="",$B13=""),0,SUMIF('DADOS BRUTOS'!$A$3:$A$500,$B13,'DADOS BRUTOS'!GN$3:GN$500)+IF($C13="",0,SUMIF('DADOS BRUTOS'!$A$3:$A$500,$C13,'DADOS BRUTOS'!GN$3:GN$500)))</f>
        <v/>
      </c>
      <c r="JO13" s="127">
        <f>IF(OR(JO$4="",$B13=""),0,SUMIF('DADOS BRUTOS'!$A$3:$A$500,$B13,'DADOS BRUTOS'!GO$3:GO$500)+IF($C13="",0,SUMIF('DADOS BRUTOS'!$A$3:$A$500,$C13,'DADOS BRUTOS'!GO$3:GO$500)))</f>
        <v/>
      </c>
      <c r="JP13" s="127">
        <f>IF(OR(JP$4="",$B13=""),0,SUMIF('DADOS BRUTOS'!$A$3:$A$500,$B13,'DADOS BRUTOS'!GP$3:GP$500)+IF($C13="",0,SUMIF('DADOS BRUTOS'!$A$3:$A$500,$C13,'DADOS BRUTOS'!GP$3:GP$500)))</f>
        <v/>
      </c>
      <c r="JQ13" s="127">
        <f>IF(OR(JQ$4="",$B13=""),0,SUMIF('DADOS BRUTOS'!$A$3:$A$500,$B13,'DADOS BRUTOS'!GQ$3:GQ$500)+IF($C13="",0,SUMIF('DADOS BRUTOS'!$A$3:$A$500,$C13,'DADOS BRUTOS'!GQ$3:GQ$500)))</f>
        <v/>
      </c>
      <c r="JR13" s="127">
        <f>IF(OR(JR$4="",$B13=""),0,SUMIF('DADOS BRUTOS'!$A$3:$A$500,$B13,'DADOS BRUTOS'!GR$3:GR$500)+IF($C13="",0,SUMIF('DADOS BRUTOS'!$A$3:$A$500,$C13,'DADOS BRUTOS'!GR$3:GR$500)))</f>
        <v/>
      </c>
      <c r="JS13" s="127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7">
        <f>IF(OR(CB$4="",$B14=""),0,SUMIF('DADOS BRUTOS'!$A$3:$A$500,$B14,'DADOS BRUTOS'!B$3:B$500)+IF($C14="",0,SUMIF('DADOS BRUTOS'!$A$3:$A$500,$C14,'DADOS BRUTOS'!B$3:B$500)))</f>
        <v/>
      </c>
      <c r="CC14" s="127">
        <f>IF(OR(CC$4="",$B14=""),0,SUMIF('DADOS BRUTOS'!$A$3:$A$500,$B14,'DADOS BRUTOS'!C$3:C$500)+IF($C14="",0,SUMIF('DADOS BRUTOS'!$A$3:$A$500,$C14,'DADOS BRUTOS'!C$3:C$500)))</f>
        <v/>
      </c>
      <c r="CD14" s="127">
        <f>IF(OR(CD$4="",$B14=""),0,SUMIF('DADOS BRUTOS'!$A$3:$A$500,$B14,'DADOS BRUTOS'!D$3:D$500)+IF($C14="",0,SUMIF('DADOS BRUTOS'!$A$3:$A$500,$C14,'DADOS BRUTOS'!D$3:D$500)))</f>
        <v/>
      </c>
      <c r="CE14" s="127">
        <f>IF(OR(CE$4="",$B14=""),0,SUMIF('DADOS BRUTOS'!$A$3:$A$500,$B14,'DADOS BRUTOS'!E$3:E$500)+IF($C14="",0,SUMIF('DADOS BRUTOS'!$A$3:$A$500,$C14,'DADOS BRUTOS'!E$3:E$500)))</f>
        <v/>
      </c>
      <c r="CF14" s="127">
        <f>IF(OR(CF$4="",$B14=""),0,SUMIF('DADOS BRUTOS'!$A$3:$A$500,$B14,'DADOS BRUTOS'!F$3:F$500)+IF($C14="",0,SUMIF('DADOS BRUTOS'!$A$3:$A$500,$C14,'DADOS BRUTOS'!F$3:F$500)))</f>
        <v/>
      </c>
      <c r="CG14" s="127">
        <f>IF(OR(CG$4="",$B14=""),0,SUMIF('DADOS BRUTOS'!$A$3:$A$500,$B14,'DADOS BRUTOS'!G$3:G$500)+IF($C14="",0,SUMIF('DADOS BRUTOS'!$A$3:$A$500,$C14,'DADOS BRUTOS'!G$3:G$500)))</f>
        <v/>
      </c>
      <c r="CH14" s="127">
        <f>IF(OR(CH$4="",$B14=""),0,SUMIF('DADOS BRUTOS'!$A$3:$A$500,$B14,'DADOS BRUTOS'!H$3:H$500)+IF($C14="",0,SUMIF('DADOS BRUTOS'!$A$3:$A$500,$C14,'DADOS BRUTOS'!H$3:H$500)))</f>
        <v/>
      </c>
      <c r="CI14" s="127">
        <f>IF(OR(CI$4="",$B14=""),0,SUMIF('DADOS BRUTOS'!$A$3:$A$500,$B14,'DADOS BRUTOS'!I$3:I$500)+IF($C14="",0,SUMIF('DADOS BRUTOS'!$A$3:$A$500,$C14,'DADOS BRUTOS'!I$3:I$500)))</f>
        <v/>
      </c>
      <c r="CJ14" s="127">
        <f>IF(OR(CJ$4="",$B14=""),0,SUMIF('DADOS BRUTOS'!$A$3:$A$500,$B14,'DADOS BRUTOS'!J$3:J$500)+IF($C14="",0,SUMIF('DADOS BRUTOS'!$A$3:$A$500,$C14,'DADOS BRUTOS'!J$3:J$500)))</f>
        <v/>
      </c>
      <c r="CK14" s="127">
        <f>IF(OR(CK$4="",$B14=""),0,SUMIF('DADOS BRUTOS'!$A$3:$A$500,$B14,'DADOS BRUTOS'!K$3:K$500)+IF($C14="",0,SUMIF('DADOS BRUTOS'!$A$3:$A$500,$C14,'DADOS BRUTOS'!K$3:K$500)))</f>
        <v/>
      </c>
      <c r="CL14" s="127">
        <f>IF(OR(CL$4="",$B14=""),0,SUMIF('DADOS BRUTOS'!$A$3:$A$500,$B14,'DADOS BRUTOS'!L$3:L$500)+IF($C14="",0,SUMIF('DADOS BRUTOS'!$A$3:$A$500,$C14,'DADOS BRUTOS'!L$3:L$500)))</f>
        <v/>
      </c>
      <c r="CM14" s="127">
        <f>IF(OR(CM$4="",$B14=""),0,SUMIF('DADOS BRUTOS'!$A$3:$A$500,$B14,'DADOS BRUTOS'!M$3:M$500)+IF($C14="",0,SUMIF('DADOS BRUTOS'!$A$3:$A$500,$C14,'DADOS BRUTOS'!M$3:M$500)))</f>
        <v/>
      </c>
      <c r="CN14" s="127">
        <f>IF(OR(CN$4="",$B14=""),0,SUMIF('DADOS BRUTOS'!$A$3:$A$500,$B14,'DADOS BRUTOS'!N$3:N$500)+IF($C14="",0,SUMIF('DADOS BRUTOS'!$A$3:$A$500,$C14,'DADOS BRUTOS'!N$3:N$500)))</f>
        <v/>
      </c>
      <c r="CO14" s="127">
        <f>IF(OR(CO$4="",$B14=""),0,SUMIF('DADOS BRUTOS'!$A$3:$A$500,$B14,'DADOS BRUTOS'!O$3:O$500)+IF($C14="",0,SUMIF('DADOS BRUTOS'!$A$3:$A$500,$C14,'DADOS BRUTOS'!O$3:O$500)))</f>
        <v/>
      </c>
      <c r="CP14" s="127">
        <f>IF(OR(CP$4="",$B14=""),0,SUMIF('DADOS BRUTOS'!$A$3:$A$500,$B14,'DADOS BRUTOS'!P$3:P$500)+IF($C14="",0,SUMIF('DADOS BRUTOS'!$A$3:$A$500,$C14,'DADOS BRUTOS'!P$3:P$500)))</f>
        <v/>
      </c>
      <c r="CQ14" s="127">
        <f>IF(OR(CQ$4="",$B14=""),0,SUMIF('DADOS BRUTOS'!$A$3:$A$500,$B14,'DADOS BRUTOS'!Q$3:Q$500)+IF($C14="",0,SUMIF('DADOS BRUTOS'!$A$3:$A$500,$C14,'DADOS BRUTOS'!Q$3:Q$500)))</f>
        <v/>
      </c>
      <c r="CR14" s="127">
        <f>IF(OR(CR$4="",$B14=""),0,SUMIF('DADOS BRUTOS'!$A$3:$A$500,$B14,'DADOS BRUTOS'!R$3:R$500)+IF($C14="",0,SUMIF('DADOS BRUTOS'!$A$3:$A$500,$C14,'DADOS BRUTOS'!R$3:R$500)))</f>
        <v/>
      </c>
      <c r="CS14" s="127">
        <f>IF(OR(CS$4="",$B14=""),0,SUMIF('DADOS BRUTOS'!$A$3:$A$500,$B14,'DADOS BRUTOS'!S$3:S$500)+IF($C14="",0,SUMIF('DADOS BRUTOS'!$A$3:$A$500,$C14,'DADOS BRUTOS'!S$3:S$500)))</f>
        <v/>
      </c>
      <c r="CT14" s="127">
        <f>IF(OR(CT$4="",$B14=""),0,SUMIF('DADOS BRUTOS'!$A$3:$A$500,$B14,'DADOS BRUTOS'!T$3:T$500)+IF($C14="",0,SUMIF('DADOS BRUTOS'!$A$3:$A$500,$C14,'DADOS BRUTOS'!T$3:T$500)))</f>
        <v/>
      </c>
      <c r="CU14" s="127">
        <f>IF(OR(CU$4="",$B14=""),0,SUMIF('DADOS BRUTOS'!$A$3:$A$500,$B14,'DADOS BRUTOS'!U$3:U$500)+IF($C14="",0,SUMIF('DADOS BRUTOS'!$A$3:$A$500,$C14,'DADOS BRUTOS'!U$3:U$500)))</f>
        <v/>
      </c>
      <c r="CV14" s="127">
        <f>IF(OR(CV$4="",$B14=""),0,SUMIF('DADOS BRUTOS'!$A$3:$A$500,$B14,'DADOS BRUTOS'!V$3:V$500)+IF($C14="",0,SUMIF('DADOS BRUTOS'!$A$3:$A$500,$C14,'DADOS BRUTOS'!V$3:V$500)))</f>
        <v/>
      </c>
      <c r="CW14" s="127">
        <f>IF(OR(CW$4="",$B14=""),0,SUMIF('DADOS BRUTOS'!$A$3:$A$500,$B14,'DADOS BRUTOS'!W$3:W$500)+IF($C14="",0,SUMIF('DADOS BRUTOS'!$A$3:$A$500,$C14,'DADOS BRUTOS'!W$3:W$500)))</f>
        <v/>
      </c>
      <c r="CX14" s="127">
        <f>IF(OR(CX$4="",$B14=""),0,SUMIF('DADOS BRUTOS'!$A$3:$A$500,$B14,'DADOS BRUTOS'!X$3:X$500)+IF($C14="",0,SUMIF('DADOS BRUTOS'!$A$3:$A$500,$C14,'DADOS BRUTOS'!X$3:X$500)))</f>
        <v/>
      </c>
      <c r="CY14" s="127">
        <f>IF(OR(CY$4="",$B14=""),0,SUMIF('DADOS BRUTOS'!$A$3:$A$500,$B14,'DADOS BRUTOS'!Y$3:Y$500)+IF($C14="",0,SUMIF('DADOS BRUTOS'!$A$3:$A$500,$C14,'DADOS BRUTOS'!Y$3:Y$500)))</f>
        <v/>
      </c>
      <c r="CZ14" s="127">
        <f>IF(OR(CZ$4="",$B14=""),0,SUMIF('DADOS BRUTOS'!$A$3:$A$500,$B14,'DADOS BRUTOS'!Z$3:Z$500)+IF($C14="",0,SUMIF('DADOS BRUTOS'!$A$3:$A$500,$C14,'DADOS BRUTOS'!Z$3:Z$500)))</f>
        <v/>
      </c>
      <c r="DA14" s="127">
        <f>IF(OR(DA$4="",$B14=""),0,SUMIF('DADOS BRUTOS'!$A$3:$A$500,$B14,'DADOS BRUTOS'!AA$3:AA$500)+IF($C14="",0,SUMIF('DADOS BRUTOS'!$A$3:$A$500,$C14,'DADOS BRUTOS'!AA$3:AA$500)))</f>
        <v/>
      </c>
      <c r="DB14" s="127">
        <f>IF(OR(DB$4="",$B14=""),0,SUMIF('DADOS BRUTOS'!$A$3:$A$500,$B14,'DADOS BRUTOS'!AB$3:AB$500)+IF($C14="",0,SUMIF('DADOS BRUTOS'!$A$3:$A$500,$C14,'DADOS BRUTOS'!AB$3:AB$500)))</f>
        <v/>
      </c>
      <c r="DC14" s="127">
        <f>IF(OR(DC$4="",$B14=""),0,SUMIF('DADOS BRUTOS'!$A$3:$A$500,$B14,'DADOS BRUTOS'!AC$3:AC$500)+IF($C14="",0,SUMIF('DADOS BRUTOS'!$A$3:$A$500,$C14,'DADOS BRUTOS'!AC$3:AC$500)))</f>
        <v/>
      </c>
      <c r="DD14" s="127">
        <f>IF(OR(DD$4="",$B14=""),0,SUMIF('DADOS BRUTOS'!$A$3:$A$500,$B14,'DADOS BRUTOS'!AD$3:AD$500)+IF($C14="",0,SUMIF('DADOS BRUTOS'!$A$3:$A$500,$C14,'DADOS BRUTOS'!AD$3:AD$500)))</f>
        <v/>
      </c>
      <c r="DE14" s="127">
        <f>IF(OR(DE$4="",$B14=""),0,SUMIF('DADOS BRUTOS'!$A$3:$A$500,$B14,'DADOS BRUTOS'!AE$3:AE$500)+IF($C14="",0,SUMIF('DADOS BRUTOS'!$A$3:$A$500,$C14,'DADOS BRUTOS'!AE$3:AE$500)))</f>
        <v/>
      </c>
      <c r="DF14" s="127">
        <f>IF(OR(DF$4="",$B14=""),0,SUMIF('DADOS BRUTOS'!$A$3:$A$500,$B14,'DADOS BRUTOS'!AF$3:AF$500)+IF($C14="",0,SUMIF('DADOS BRUTOS'!$A$3:$A$500,$C14,'DADOS BRUTOS'!AF$3:AF$500)))</f>
        <v/>
      </c>
      <c r="DG14" s="127">
        <f>IF(OR(DG$4="",$B14=""),0,SUMIF('DADOS BRUTOS'!$A$3:$A$500,$B14,'DADOS BRUTOS'!AG$3:AG$500)+IF($C14="",0,SUMIF('DADOS BRUTOS'!$A$3:$A$500,$C14,'DADOS BRUTOS'!AG$3:AG$500)))</f>
        <v/>
      </c>
      <c r="DH14" s="127">
        <f>IF(OR(DH$4="",$B14=""),0,SUMIF('DADOS BRUTOS'!$A$3:$A$500,$B14,'DADOS BRUTOS'!AH$3:AH$500)+IF($C14="",0,SUMIF('DADOS BRUTOS'!$A$3:$A$500,$C14,'DADOS BRUTOS'!AH$3:AH$500)))</f>
        <v/>
      </c>
      <c r="DI14" s="127">
        <f>IF(OR(DI$4="",$B14=""),0,SUMIF('DADOS BRUTOS'!$A$3:$A$500,$B14,'DADOS BRUTOS'!AI$3:AI$500)+IF($C14="",0,SUMIF('DADOS BRUTOS'!$A$3:$A$500,$C14,'DADOS BRUTOS'!AI$3:AI$500)))</f>
        <v/>
      </c>
      <c r="DJ14" s="127">
        <f>IF(OR(DJ$4="",$B14=""),0,SUMIF('DADOS BRUTOS'!$A$3:$A$500,$B14,'DADOS BRUTOS'!AJ$3:AJ$500)+IF($C14="",0,SUMIF('DADOS BRUTOS'!$A$3:$A$500,$C14,'DADOS BRUTOS'!AJ$3:AJ$500)))</f>
        <v/>
      </c>
      <c r="DK14" s="127">
        <f>IF(OR(DK$4="",$B14=""),0,SUMIF('DADOS BRUTOS'!$A$3:$A$500,$B14,'DADOS BRUTOS'!AK$3:AK$500)+IF($C14="",0,SUMIF('DADOS BRUTOS'!$A$3:$A$500,$C14,'DADOS BRUTOS'!AK$3:AK$500)))</f>
        <v/>
      </c>
      <c r="DL14" s="127">
        <f>IF(OR(DL$4="",$B14=""),0,SUMIF('DADOS BRUTOS'!$A$3:$A$500,$B14,'DADOS BRUTOS'!AL$3:AL$500)+IF($C14="",0,SUMIF('DADOS BRUTOS'!$A$3:$A$500,$C14,'DADOS BRUTOS'!AL$3:AL$500)))</f>
        <v/>
      </c>
      <c r="DM14" s="127">
        <f>IF(OR(DM$4="",$B14=""),0,SUMIF('DADOS BRUTOS'!$A$3:$A$500,$B14,'DADOS BRUTOS'!AM$3:AM$500)+IF($C14="",0,SUMIF('DADOS BRUTOS'!$A$3:$A$500,$C14,'DADOS BRUTOS'!AM$3:AM$500)))</f>
        <v/>
      </c>
      <c r="DN14" s="127">
        <f>IF(OR(DN$4="",$B14=""),0,SUMIF('DADOS BRUTOS'!$A$3:$A$500,$B14,'DADOS BRUTOS'!AN$3:AN$500)+IF($C14="",0,SUMIF('DADOS BRUTOS'!$A$3:$A$500,$C14,'DADOS BRUTOS'!AN$3:AN$500)))</f>
        <v/>
      </c>
      <c r="DO14" s="127">
        <f>IF(OR(DO$4="",$B14=""),0,SUMIF('DADOS BRUTOS'!$A$3:$A$500,$B14,'DADOS BRUTOS'!AO$3:AO$500)+IF($C14="",0,SUMIF('DADOS BRUTOS'!$A$3:$A$500,$C14,'DADOS BRUTOS'!AO$3:AO$500)))</f>
        <v/>
      </c>
      <c r="DP14" s="127">
        <f>IF(OR(DP$4="",$B14=""),0,SUMIF('DADOS BRUTOS'!$A$3:$A$500,$B14,'DADOS BRUTOS'!AP$3:AP$500)+IF($C14="",0,SUMIF('DADOS BRUTOS'!$A$3:$A$500,$C14,'DADOS BRUTOS'!AP$3:AP$500)))</f>
        <v/>
      </c>
      <c r="DQ14" s="127">
        <f>IF(OR(DQ$4="",$B14=""),0,SUMIF('DADOS BRUTOS'!$A$3:$A$500,$B14,'DADOS BRUTOS'!AQ$3:AQ$500)+IF($C14="",0,SUMIF('DADOS BRUTOS'!$A$3:$A$500,$C14,'DADOS BRUTOS'!AQ$3:AQ$500)))</f>
        <v/>
      </c>
      <c r="DR14" s="127">
        <f>IF(OR(DR$4="",$B14=""),0,SUMIF('DADOS BRUTOS'!$A$3:$A$500,$B14,'DADOS BRUTOS'!AR$3:AR$500)+IF($C14="",0,SUMIF('DADOS BRUTOS'!$A$3:$A$500,$C14,'DADOS BRUTOS'!AR$3:AR$500)))</f>
        <v/>
      </c>
      <c r="DS14" s="127">
        <f>IF(OR(DS$4="",$B14=""),0,SUMIF('DADOS BRUTOS'!$A$3:$A$500,$B14,'DADOS BRUTOS'!AS$3:AS$500)+IF($C14="",0,SUMIF('DADOS BRUTOS'!$A$3:$A$500,$C14,'DADOS BRUTOS'!AS$3:AS$500)))</f>
        <v/>
      </c>
      <c r="DT14" s="127">
        <f>IF(OR(DT$4="",$B14=""),0,SUMIF('DADOS BRUTOS'!$A$3:$A$500,$B14,'DADOS BRUTOS'!AT$3:AT$500)+IF($C14="",0,SUMIF('DADOS BRUTOS'!$A$3:$A$500,$C14,'DADOS BRUTOS'!AT$3:AT$500)))</f>
        <v/>
      </c>
      <c r="DU14" s="127">
        <f>IF(OR(DU$4="",$B14=""),0,SUMIF('DADOS BRUTOS'!$A$3:$A$500,$B14,'DADOS BRUTOS'!AU$3:AU$500)+IF($C14="",0,SUMIF('DADOS BRUTOS'!$A$3:$A$500,$C14,'DADOS BRUTOS'!AU$3:AU$500)))</f>
        <v/>
      </c>
      <c r="DV14" s="127">
        <f>IF(OR(DV$4="",$B14=""),0,SUMIF('DADOS BRUTOS'!$A$3:$A$500,$B14,'DADOS BRUTOS'!AV$3:AV$500)+IF($C14="",0,SUMIF('DADOS BRUTOS'!$A$3:$A$500,$C14,'DADOS BRUTOS'!AV$3:AV$500)))</f>
        <v/>
      </c>
      <c r="DW14" s="127">
        <f>IF(OR(DW$4="",$B14=""),0,SUMIF('DADOS BRUTOS'!$A$3:$A$500,$B14,'DADOS BRUTOS'!AW$3:AW$500)+IF($C14="",0,SUMIF('DADOS BRUTOS'!$A$3:$A$500,$C14,'DADOS BRUTOS'!AW$3:AW$500)))</f>
        <v/>
      </c>
      <c r="DX14" s="127">
        <f>IF(OR(DX$4="",$B14=""),0,SUMIF('DADOS BRUTOS'!$A$3:$A$500,$B14,'DADOS BRUTOS'!AX$3:AX$500)+IF($C14="",0,SUMIF('DADOS BRUTOS'!$A$3:$A$500,$C14,'DADOS BRUTOS'!AX$3:AX$500)))</f>
        <v/>
      </c>
      <c r="DY14" s="127">
        <f>IF(OR(DY$4="",$B14=""),0,SUMIF('DADOS BRUTOS'!$A$3:$A$500,$B14,'DADOS BRUTOS'!AY$3:AY$500)+IF($C14="",0,SUMIF('DADOS BRUTOS'!$A$3:$A$500,$C14,'DADOS BRUTOS'!AY$3:AY$500)))</f>
        <v/>
      </c>
      <c r="DZ14" s="127">
        <f>IF(OR(DZ$4="",$B14=""),0,SUMIF('DADOS BRUTOS'!$A$3:$A$500,$B14,'DADOS BRUTOS'!AZ$3:AZ$500)+IF($C14="",0,SUMIF('DADOS BRUTOS'!$A$3:$A$500,$C14,'DADOS BRUTOS'!AZ$3:AZ$500)))</f>
        <v/>
      </c>
      <c r="EA14" s="127">
        <f>IF(OR(EA$4="",$B14=""),0,SUMIF('DADOS BRUTOS'!$A$3:$A$500,$B14,'DADOS BRUTOS'!BA$3:BA$500)+IF($C14="",0,SUMIF('DADOS BRUTOS'!$A$3:$A$500,$C14,'DADOS BRUTOS'!BA$3:BA$500)))</f>
        <v/>
      </c>
      <c r="EB14" s="127">
        <f>IF(OR(EB$4="",$B14=""),0,SUMIF('DADOS BRUTOS'!$A$3:$A$500,$B14,'DADOS BRUTOS'!BB$3:BB$500)+IF($C14="",0,SUMIF('DADOS BRUTOS'!$A$3:$A$500,$C14,'DADOS BRUTOS'!BB$3:BB$500)))</f>
        <v/>
      </c>
      <c r="EC14" s="127">
        <f>IF(OR(EC$4="",$B14=""),0,SUMIF('DADOS BRUTOS'!$A$3:$A$500,$B14,'DADOS BRUTOS'!BC$3:BC$500)+IF($C14="",0,SUMIF('DADOS BRUTOS'!$A$3:$A$500,$C14,'DADOS BRUTOS'!BC$3:BC$500)))</f>
        <v/>
      </c>
      <c r="ED14" s="127">
        <f>IF(OR(ED$4="",$B14=""),0,SUMIF('DADOS BRUTOS'!$A$3:$A$500,$B14,'DADOS BRUTOS'!BD$3:BD$500)+IF($C14="",0,SUMIF('DADOS BRUTOS'!$A$3:$A$500,$C14,'DADOS BRUTOS'!BD$3:BD$500)))</f>
        <v/>
      </c>
      <c r="EE14" s="127">
        <f>IF(OR(EE$4="",$B14=""),0,SUMIF('DADOS BRUTOS'!$A$3:$A$500,$B14,'DADOS BRUTOS'!BE$3:BE$500)+IF($C14="",0,SUMIF('DADOS BRUTOS'!$A$3:$A$500,$C14,'DADOS BRUTOS'!BE$3:BE$500)))</f>
        <v/>
      </c>
      <c r="EF14" s="127">
        <f>IF(OR(EF$4="",$B14=""),0,SUMIF('DADOS BRUTOS'!$A$3:$A$500,$B14,'DADOS BRUTOS'!BF$3:BF$500)+IF($C14="",0,SUMIF('DADOS BRUTOS'!$A$3:$A$500,$C14,'DADOS BRUTOS'!BF$3:BF$500)))</f>
        <v/>
      </c>
      <c r="EG14" s="127">
        <f>IF(OR(EG$4="",$B14=""),0,SUMIF('DADOS BRUTOS'!$A$3:$A$500,$B14,'DADOS BRUTOS'!BG$3:BG$500)+IF($C14="",0,SUMIF('DADOS BRUTOS'!$A$3:$A$500,$C14,'DADOS BRUTOS'!BG$3:BG$500)))</f>
        <v/>
      </c>
      <c r="EH14" s="127">
        <f>IF(OR(EH$4="",$B14=""),0,SUMIF('DADOS BRUTOS'!$A$3:$A$500,$B14,'DADOS BRUTOS'!BH$3:BH$500)+IF($C14="",0,SUMIF('DADOS BRUTOS'!$A$3:$A$500,$C14,'DADOS BRUTOS'!BH$3:BH$500)))</f>
        <v/>
      </c>
      <c r="EI14" s="127">
        <f>IF(OR(EI$4="",$B14=""),0,SUMIF('DADOS BRUTOS'!$A$3:$A$500,$B14,'DADOS BRUTOS'!BI$3:BI$500)+IF($C14="",0,SUMIF('DADOS BRUTOS'!$A$3:$A$500,$C14,'DADOS BRUTOS'!BI$3:BI$500)))</f>
        <v/>
      </c>
      <c r="EJ14" s="127">
        <f>IF(OR(EJ$4="",$B14=""),0,SUMIF('DADOS BRUTOS'!$A$3:$A$500,$B14,'DADOS BRUTOS'!BJ$3:BJ$500)+IF($C14="",0,SUMIF('DADOS BRUTOS'!$A$3:$A$500,$C14,'DADOS BRUTOS'!BJ$3:BJ$500)))</f>
        <v/>
      </c>
      <c r="EK14" s="127">
        <f>IF(OR(EK$4="",$B14=""),0,SUMIF('DADOS BRUTOS'!$A$3:$A$500,$B14,'DADOS BRUTOS'!BK$3:BK$500)+IF($C14="",0,SUMIF('DADOS BRUTOS'!$A$3:$A$500,$C14,'DADOS BRUTOS'!BK$3:BK$500)))</f>
        <v/>
      </c>
      <c r="EL14" s="127">
        <f>IF(OR(EL$4="",$B14=""),0,SUMIF('DADOS BRUTOS'!$A$3:$A$500,$B14,'DADOS BRUTOS'!BL$3:BL$500)+IF($C14="",0,SUMIF('DADOS BRUTOS'!$A$3:$A$500,$C14,'DADOS BRUTOS'!BL$3:BL$500)))</f>
        <v/>
      </c>
      <c r="EM14" s="127">
        <f>IF(OR(EM$4="",$B14=""),0,SUMIF('DADOS BRUTOS'!$A$3:$A$500,$B14,'DADOS BRUTOS'!BM$3:BM$500)+IF($C14="",0,SUMIF('DADOS BRUTOS'!$A$3:$A$500,$C14,'DADOS BRUTOS'!BM$3:BM$500)))</f>
        <v/>
      </c>
      <c r="EN14" s="127">
        <f>IF(OR(EN$4="",$B14=""),0,SUMIF('DADOS BRUTOS'!$A$3:$A$500,$B14,'DADOS BRUTOS'!BN$3:BN$500)+IF($C14="",0,SUMIF('DADOS BRUTOS'!$A$3:$A$500,$C14,'DADOS BRUTOS'!BN$3:BN$500)))</f>
        <v/>
      </c>
      <c r="EO14" s="127">
        <f>IF(OR(EO$4="",$B14=""),0,SUMIF('DADOS BRUTOS'!$A$3:$A$500,$B14,'DADOS BRUTOS'!BO$3:BO$500)+IF($C14="",0,SUMIF('DADOS BRUTOS'!$A$3:$A$500,$C14,'DADOS BRUTOS'!BO$3:BO$500)))</f>
        <v/>
      </c>
      <c r="EP14" s="127">
        <f>IF(OR(EP$4="",$B14=""),0,SUMIF('DADOS BRUTOS'!$A$3:$A$500,$B14,'DADOS BRUTOS'!BP$3:BP$500)+IF($C14="",0,SUMIF('DADOS BRUTOS'!$A$3:$A$500,$C14,'DADOS BRUTOS'!BP$3:BP$500)))</f>
        <v/>
      </c>
      <c r="EQ14" s="127">
        <f>IF(OR(EQ$4="",$B14=""),0,SUMIF('DADOS BRUTOS'!$A$3:$A$500,$B14,'DADOS BRUTOS'!BQ$3:BQ$500)+IF($C14="",0,SUMIF('DADOS BRUTOS'!$A$3:$A$500,$C14,'DADOS BRUTOS'!BQ$3:BQ$500)))</f>
        <v/>
      </c>
      <c r="ER14" s="127">
        <f>IF(OR(ER$4="",$B14=""),0,SUMIF('DADOS BRUTOS'!$A$3:$A$500,$B14,'DADOS BRUTOS'!BR$3:BR$500)+IF($C14="",0,SUMIF('DADOS BRUTOS'!$A$3:$A$500,$C14,'DADOS BRUTOS'!BR$3:BR$500)))</f>
        <v/>
      </c>
      <c r="ES14" s="127">
        <f>IF(OR(ES$4="",$B14=""),0,SUMIF('DADOS BRUTOS'!$A$3:$A$500,$B14,'DADOS BRUTOS'!BS$3:BS$500)+IF($C14="",0,SUMIF('DADOS BRUTOS'!$A$3:$A$500,$C14,'DADOS BRUTOS'!BS$3:BS$500)))</f>
        <v/>
      </c>
      <c r="ET14" s="127">
        <f>IF(OR(ET$4="",$B14=""),0,SUMIF('DADOS BRUTOS'!$A$3:$A$500,$B14,'DADOS BRUTOS'!BT$3:BT$500)+IF($C14="",0,SUMIF('DADOS BRUTOS'!$A$3:$A$500,$C14,'DADOS BRUTOS'!BT$3:BT$500)))</f>
        <v/>
      </c>
      <c r="EU14" s="127">
        <f>IF(OR(EU$4="",$B14=""),0,SUMIF('DADOS BRUTOS'!$A$3:$A$500,$B14,'DADOS BRUTOS'!BU$3:BU$500)+IF($C14="",0,SUMIF('DADOS BRUTOS'!$A$3:$A$500,$C14,'DADOS BRUTOS'!BU$3:BU$500)))</f>
        <v/>
      </c>
      <c r="EV14" s="127">
        <f>IF(OR(EV$4="",$B14=""),0,SUMIF('DADOS BRUTOS'!$A$3:$A$500,$B14,'DADOS BRUTOS'!BV$3:BV$500)+IF($C14="",0,SUMIF('DADOS BRUTOS'!$A$3:$A$500,$C14,'DADOS BRUTOS'!BV$3:BV$500)))</f>
        <v/>
      </c>
      <c r="EW14" s="127">
        <f>IF(OR(EW$4="",$B14=""),0,SUMIF('DADOS BRUTOS'!$A$3:$A$500,$B14,'DADOS BRUTOS'!BW$3:BW$500)+IF($C14="",0,SUMIF('DADOS BRUTOS'!$A$3:$A$500,$C14,'DADOS BRUTOS'!BW$3:BW$500)))</f>
        <v/>
      </c>
      <c r="EX14" s="127">
        <f>IF(OR(EX$4="",$B14=""),0,SUMIF('DADOS BRUTOS'!$A$3:$A$500,$B14,'DADOS BRUTOS'!BX$3:BX$500)+IF($C14="",0,SUMIF('DADOS BRUTOS'!$A$3:$A$500,$C14,'DADOS BRUTOS'!BX$3:BX$500)))</f>
        <v/>
      </c>
      <c r="EY14" s="127">
        <f>IF(OR(EY$4="",$B14=""),0,SUMIF('DADOS BRUTOS'!$A$3:$A$500,$B14,'DADOS BRUTOS'!BY$3:BY$500)+IF($C14="",0,SUMIF('DADOS BRUTOS'!$A$3:$A$500,$C14,'DADOS BRUTOS'!BY$3:BY$500)))</f>
        <v/>
      </c>
      <c r="EZ14" s="127">
        <f>IF(OR(EZ$4="",$B14=""),0,SUMIF('DADOS BRUTOS'!$A$3:$A$500,$B14,'DADOS BRUTOS'!BZ$3:BZ$500)+IF($C14="",0,SUMIF('DADOS BRUTOS'!$A$3:$A$500,$C14,'DADOS BRUTOS'!BZ$3:BZ$500)))</f>
        <v/>
      </c>
      <c r="FA14" s="127">
        <f>IF(OR(FA$4="",$B14=""),0,SUMIF('DADOS BRUTOS'!$A$3:$A$500,$B14,'DADOS BRUTOS'!CA$3:CA$500)+IF($C14="",0,SUMIF('DADOS BRUTOS'!$A$3:$A$500,$C14,'DADOS BRUTOS'!CA$3:CA$500)))</f>
        <v/>
      </c>
      <c r="FB14" s="127">
        <f>IF(OR(FB$4="",$B14=""),0,SUMIF('DADOS BRUTOS'!$A$3:$A$500,$B14,'DADOS BRUTOS'!CB$3:CB$500)+IF($C14="",0,SUMIF('DADOS BRUTOS'!$A$3:$A$500,$C14,'DADOS BRUTOS'!CB$3:CB$500)))</f>
        <v/>
      </c>
      <c r="FC14" s="127">
        <f>IF(OR(FC$4="",$B14=""),0,SUMIF('DADOS BRUTOS'!$A$3:$A$500,$B14,'DADOS BRUTOS'!CC$3:CC$500)+IF($C14="",0,SUMIF('DADOS BRUTOS'!$A$3:$A$500,$C14,'DADOS BRUTOS'!CC$3:CC$500)))</f>
        <v/>
      </c>
      <c r="FD14" s="127">
        <f>IF(OR(FD$4="",$B14=""),0,SUMIF('DADOS BRUTOS'!$A$3:$A$500,$B14,'DADOS BRUTOS'!CD$3:CD$500)+IF($C14="",0,SUMIF('DADOS BRUTOS'!$A$3:$A$500,$C14,'DADOS BRUTOS'!CD$3:CD$500)))</f>
        <v/>
      </c>
      <c r="FE14" s="127">
        <f>IF(OR(FE$4="",$B14=""),0,SUMIF('DADOS BRUTOS'!$A$3:$A$500,$B14,'DADOS BRUTOS'!CE$3:CE$500)+IF($C14="",0,SUMIF('DADOS BRUTOS'!$A$3:$A$500,$C14,'DADOS BRUTOS'!CE$3:CE$500)))</f>
        <v/>
      </c>
      <c r="FF14" s="127">
        <f>IF(OR(FF$4="",$B14=""),0,SUMIF('DADOS BRUTOS'!$A$3:$A$500,$B14,'DADOS BRUTOS'!CF$3:CF$500)+IF($C14="",0,SUMIF('DADOS BRUTOS'!$A$3:$A$500,$C14,'DADOS BRUTOS'!CF$3:CF$500)))</f>
        <v/>
      </c>
      <c r="FG14" s="127">
        <f>IF(OR(FG$4="",$B14=""),0,SUMIF('DADOS BRUTOS'!$A$3:$A$500,$B14,'DADOS BRUTOS'!CG$3:CG$500)+IF($C14="",0,SUMIF('DADOS BRUTOS'!$A$3:$A$500,$C14,'DADOS BRUTOS'!CG$3:CG$500)))</f>
        <v/>
      </c>
      <c r="FH14" s="127">
        <f>IF(OR(FH$4="",$B14=""),0,SUMIF('DADOS BRUTOS'!$A$3:$A$500,$B14,'DADOS BRUTOS'!CH$3:CH$500)+IF($C14="",0,SUMIF('DADOS BRUTOS'!$A$3:$A$500,$C14,'DADOS BRUTOS'!CH$3:CH$500)))</f>
        <v/>
      </c>
      <c r="FI14" s="127">
        <f>IF(OR(FI$4="",$B14=""),0,SUMIF('DADOS BRUTOS'!$A$3:$A$500,$B14,'DADOS BRUTOS'!CI$3:CI$500)+IF($C14="",0,SUMIF('DADOS BRUTOS'!$A$3:$A$500,$C14,'DADOS BRUTOS'!CI$3:CI$500)))</f>
        <v/>
      </c>
      <c r="FJ14" s="127">
        <f>IF(OR(FJ$4="",$B14=""),0,SUMIF('DADOS BRUTOS'!$A$3:$A$500,$B14,'DADOS BRUTOS'!CJ$3:CJ$500)+IF($C14="",0,SUMIF('DADOS BRUTOS'!$A$3:$A$500,$C14,'DADOS BRUTOS'!CJ$3:CJ$500)))</f>
        <v/>
      </c>
      <c r="FK14" s="127">
        <f>IF(OR(FK$4="",$B14=""),0,SUMIF('DADOS BRUTOS'!$A$3:$A$500,$B14,'DADOS BRUTOS'!CK$3:CK$500)+IF($C14="",0,SUMIF('DADOS BRUTOS'!$A$3:$A$500,$C14,'DADOS BRUTOS'!CK$3:CK$500)))</f>
        <v/>
      </c>
      <c r="FL14" s="127">
        <f>IF(OR(FL$4="",$B14=""),0,SUMIF('DADOS BRUTOS'!$A$3:$A$500,$B14,'DADOS BRUTOS'!CL$3:CL$500)+IF($C14="",0,SUMIF('DADOS BRUTOS'!$A$3:$A$500,$C14,'DADOS BRUTOS'!CL$3:CL$500)))</f>
        <v/>
      </c>
      <c r="FM14" s="127">
        <f>IF(OR(FM$4="",$B14=""),0,SUMIF('DADOS BRUTOS'!$A$3:$A$500,$B14,'DADOS BRUTOS'!CM$3:CM$500)+IF($C14="",0,SUMIF('DADOS BRUTOS'!$A$3:$A$500,$C14,'DADOS BRUTOS'!CM$3:CM$500)))</f>
        <v/>
      </c>
      <c r="FN14" s="127">
        <f>IF(OR(FN$4="",$B14=""),0,SUMIF('DADOS BRUTOS'!$A$3:$A$500,$B14,'DADOS BRUTOS'!CN$3:CN$500)+IF($C14="",0,SUMIF('DADOS BRUTOS'!$A$3:$A$500,$C14,'DADOS BRUTOS'!CN$3:CN$500)))</f>
        <v/>
      </c>
      <c r="FO14" s="127">
        <f>IF(OR(FO$4="",$B14=""),0,SUMIF('DADOS BRUTOS'!$A$3:$A$500,$B14,'DADOS BRUTOS'!CO$3:CO$500)+IF($C14="",0,SUMIF('DADOS BRUTOS'!$A$3:$A$500,$C14,'DADOS BRUTOS'!CO$3:CO$500)))</f>
        <v/>
      </c>
      <c r="FP14" s="127">
        <f>IF(OR(FP$4="",$B14=""),0,SUMIF('DADOS BRUTOS'!$A$3:$A$500,$B14,'DADOS BRUTOS'!CP$3:CP$500)+IF($C14="",0,SUMIF('DADOS BRUTOS'!$A$3:$A$500,$C14,'DADOS BRUTOS'!CP$3:CP$500)))</f>
        <v/>
      </c>
      <c r="FQ14" s="127">
        <f>IF(OR(FQ$4="",$B14=""),0,SUMIF('DADOS BRUTOS'!$A$3:$A$500,$B14,'DADOS BRUTOS'!CQ$3:CQ$500)+IF($C14="",0,SUMIF('DADOS BRUTOS'!$A$3:$A$500,$C14,'DADOS BRUTOS'!CQ$3:CQ$500)))</f>
        <v/>
      </c>
      <c r="FR14" s="127">
        <f>IF(OR(FR$4="",$B14=""),0,SUMIF('DADOS BRUTOS'!$A$3:$A$500,$B14,'DADOS BRUTOS'!CR$3:CR$500)+IF($C14="",0,SUMIF('DADOS BRUTOS'!$A$3:$A$500,$C14,'DADOS BRUTOS'!CR$3:CR$500)))</f>
        <v/>
      </c>
      <c r="FS14" s="127">
        <f>IF(OR(FS$4="",$B14=""),0,SUMIF('DADOS BRUTOS'!$A$3:$A$500,$B14,'DADOS BRUTOS'!CS$3:CS$500)+IF($C14="",0,SUMIF('DADOS BRUTOS'!$A$3:$A$500,$C14,'DADOS BRUTOS'!CS$3:CS$500)))</f>
        <v/>
      </c>
      <c r="FT14" s="127">
        <f>IF(OR(FT$4="",$B14=""),0,SUMIF('DADOS BRUTOS'!$A$3:$A$500,$B14,'DADOS BRUTOS'!CT$3:CT$500)+IF($C14="",0,SUMIF('DADOS BRUTOS'!$A$3:$A$500,$C14,'DADOS BRUTOS'!CT$3:CT$500)))</f>
        <v/>
      </c>
      <c r="FU14" s="127">
        <f>IF(OR(FU$4="",$B14=""),0,SUMIF('DADOS BRUTOS'!$A$3:$A$500,$B14,'DADOS BRUTOS'!CU$3:CU$500)+IF($C14="",0,SUMIF('DADOS BRUTOS'!$A$3:$A$500,$C14,'DADOS BRUTOS'!CU$3:CU$500)))</f>
        <v/>
      </c>
      <c r="FV14" s="127">
        <f>IF(OR(FV$4="",$B14=""),0,SUMIF('DADOS BRUTOS'!$A$3:$A$500,$B14,'DADOS BRUTOS'!CV$3:CV$500)+IF($C14="",0,SUMIF('DADOS BRUTOS'!$A$3:$A$500,$C14,'DADOS BRUTOS'!CV$3:CV$500)))</f>
        <v/>
      </c>
      <c r="FW14" s="127">
        <f>IF(OR(FW$4="",$B14=""),0,SUMIF('DADOS BRUTOS'!$A$3:$A$500,$B14,'DADOS BRUTOS'!CW$3:CW$500)+IF($C14="",0,SUMIF('DADOS BRUTOS'!$A$3:$A$500,$C14,'DADOS BRUTOS'!CW$3:CW$500)))</f>
        <v/>
      </c>
      <c r="FX14" s="127">
        <f>IF(OR(FX$4="",$B14=""),0,SUMIF('DADOS BRUTOS'!$A$3:$A$500,$B14,'DADOS BRUTOS'!CX$3:CX$500)+IF($C14="",0,SUMIF('DADOS BRUTOS'!$A$3:$A$500,$C14,'DADOS BRUTOS'!CX$3:CX$500)))</f>
        <v/>
      </c>
      <c r="FY14" s="127">
        <f>IF(OR(FY$4="",$B14=""),0,SUMIF('DADOS BRUTOS'!$A$3:$A$500,$B14,'DADOS BRUTOS'!CY$3:CY$500)+IF($C14="",0,SUMIF('DADOS BRUTOS'!$A$3:$A$500,$C14,'DADOS BRUTOS'!CY$3:CY$500)))</f>
        <v/>
      </c>
      <c r="FZ14" s="127">
        <f>IF(OR(FZ$4="",$B14=""),0,SUMIF('DADOS BRUTOS'!$A$3:$A$500,$B14,'DADOS BRUTOS'!CZ$3:CZ$500)+IF($C14="",0,SUMIF('DADOS BRUTOS'!$A$3:$A$500,$C14,'DADOS BRUTOS'!CZ$3:CZ$500)))</f>
        <v/>
      </c>
      <c r="GA14" s="127">
        <f>IF(OR(GA$4="",$B14=""),0,SUMIF('DADOS BRUTOS'!$A$3:$A$500,$B14,'DADOS BRUTOS'!DA$3:DA$500)+IF($C14="",0,SUMIF('DADOS BRUTOS'!$A$3:$A$500,$C14,'DADOS BRUTOS'!DA$3:DA$500)))</f>
        <v/>
      </c>
      <c r="GB14" s="127">
        <f>IF(OR(GB$4="",$B14=""),0,SUMIF('DADOS BRUTOS'!$A$3:$A$500,$B14,'DADOS BRUTOS'!DB$3:DB$500)+IF($C14="",0,SUMIF('DADOS BRUTOS'!$A$3:$A$500,$C14,'DADOS BRUTOS'!DB$3:DB$500)))</f>
        <v/>
      </c>
      <c r="GC14" s="127">
        <f>IF(OR(GC$4="",$B14=""),0,SUMIF('DADOS BRUTOS'!$A$3:$A$500,$B14,'DADOS BRUTOS'!DC$3:DC$500)+IF($C14="",0,SUMIF('DADOS BRUTOS'!$A$3:$A$500,$C14,'DADOS BRUTOS'!DC$3:DC$500)))</f>
        <v/>
      </c>
      <c r="GD14" s="127">
        <f>IF(OR(GD$4="",$B14=""),0,SUMIF('DADOS BRUTOS'!$A$3:$A$500,$B14,'DADOS BRUTOS'!DD$3:DD$500)+IF($C14="",0,SUMIF('DADOS BRUTOS'!$A$3:$A$500,$C14,'DADOS BRUTOS'!DD$3:DD$500)))</f>
        <v/>
      </c>
      <c r="GE14" s="127">
        <f>IF(OR(GE$4="",$B14=""),0,SUMIF('DADOS BRUTOS'!$A$3:$A$500,$B14,'DADOS BRUTOS'!DE$3:DE$500)+IF($C14="",0,SUMIF('DADOS BRUTOS'!$A$3:$A$500,$C14,'DADOS BRUTOS'!DE$3:DE$500)))</f>
        <v/>
      </c>
      <c r="GF14" s="127">
        <f>IF(OR(GF$4="",$B14=""),0,SUMIF('DADOS BRUTOS'!$A$3:$A$500,$B14,'DADOS BRUTOS'!DF$3:DF$500)+IF($C14="",0,SUMIF('DADOS BRUTOS'!$A$3:$A$500,$C14,'DADOS BRUTOS'!DF$3:DF$500)))</f>
        <v/>
      </c>
      <c r="GG14" s="127">
        <f>IF(OR(GG$4="",$B14=""),0,SUMIF('DADOS BRUTOS'!$A$3:$A$500,$B14,'DADOS BRUTOS'!DG$3:DG$500)+IF($C14="",0,SUMIF('DADOS BRUTOS'!$A$3:$A$500,$C14,'DADOS BRUTOS'!DG$3:DG$500)))</f>
        <v/>
      </c>
      <c r="GH14" s="127">
        <f>IF(OR(GH$4="",$B14=""),0,SUMIF('DADOS BRUTOS'!$A$3:$A$500,$B14,'DADOS BRUTOS'!DH$3:DH$500)+IF($C14="",0,SUMIF('DADOS BRUTOS'!$A$3:$A$500,$C14,'DADOS BRUTOS'!DH$3:DH$500)))</f>
        <v/>
      </c>
      <c r="GI14" s="127">
        <f>IF(OR(GI$4="",$B14=""),0,SUMIF('DADOS BRUTOS'!$A$3:$A$500,$B14,'DADOS BRUTOS'!DI$3:DI$500)+IF($C14="",0,SUMIF('DADOS BRUTOS'!$A$3:$A$500,$C14,'DADOS BRUTOS'!DI$3:DI$500)))</f>
        <v/>
      </c>
      <c r="GJ14" s="127">
        <f>IF(OR(GJ$4="",$B14=""),0,SUMIF('DADOS BRUTOS'!$A$3:$A$500,$B14,'DADOS BRUTOS'!DJ$3:DJ$500)+IF($C14="",0,SUMIF('DADOS BRUTOS'!$A$3:$A$500,$C14,'DADOS BRUTOS'!DJ$3:DJ$500)))</f>
        <v/>
      </c>
      <c r="GK14" s="127">
        <f>IF(OR(GK$4="",$B14=""),0,SUMIF('DADOS BRUTOS'!$A$3:$A$500,$B14,'DADOS BRUTOS'!DK$3:DK$500)+IF($C14="",0,SUMIF('DADOS BRUTOS'!$A$3:$A$500,$C14,'DADOS BRUTOS'!DK$3:DK$500)))</f>
        <v/>
      </c>
      <c r="GL14" s="127">
        <f>IF(OR(GL$4="",$B14=""),0,SUMIF('DADOS BRUTOS'!$A$3:$A$500,$B14,'DADOS BRUTOS'!DL$3:DL$500)+IF($C14="",0,SUMIF('DADOS BRUTOS'!$A$3:$A$500,$C14,'DADOS BRUTOS'!DL$3:DL$500)))</f>
        <v/>
      </c>
      <c r="GM14" s="127">
        <f>IF(OR(GM$4="",$B14=""),0,SUMIF('DADOS BRUTOS'!$A$3:$A$500,$B14,'DADOS BRUTOS'!DM$3:DM$500)+IF($C14="",0,SUMIF('DADOS BRUTOS'!$A$3:$A$500,$C14,'DADOS BRUTOS'!DM$3:DM$500)))</f>
        <v/>
      </c>
      <c r="GN14" s="127">
        <f>IF(OR(GN$4="",$B14=""),0,SUMIF('DADOS BRUTOS'!$A$3:$A$500,$B14,'DADOS BRUTOS'!DN$3:DN$500)+IF($C14="",0,SUMIF('DADOS BRUTOS'!$A$3:$A$500,$C14,'DADOS BRUTOS'!DN$3:DN$500)))</f>
        <v/>
      </c>
      <c r="GO14" s="127">
        <f>IF(OR(GO$4="",$B14=""),0,SUMIF('DADOS BRUTOS'!$A$3:$A$500,$B14,'DADOS BRUTOS'!DO$3:DO$500)+IF($C14="",0,SUMIF('DADOS BRUTOS'!$A$3:$A$500,$C14,'DADOS BRUTOS'!DO$3:DO$500)))</f>
        <v/>
      </c>
      <c r="GP14" s="127">
        <f>IF(OR(GP$4="",$B14=""),0,SUMIF('DADOS BRUTOS'!$A$3:$A$500,$B14,'DADOS BRUTOS'!DP$3:DP$500)+IF($C14="",0,SUMIF('DADOS BRUTOS'!$A$3:$A$500,$C14,'DADOS BRUTOS'!DP$3:DP$500)))</f>
        <v/>
      </c>
      <c r="GQ14" s="127">
        <f>IF(OR(GQ$4="",$B14=""),0,SUMIF('DADOS BRUTOS'!$A$3:$A$500,$B14,'DADOS BRUTOS'!DQ$3:DQ$500)+IF($C14="",0,SUMIF('DADOS BRUTOS'!$A$3:$A$500,$C14,'DADOS BRUTOS'!DQ$3:DQ$500)))</f>
        <v/>
      </c>
      <c r="GR14" s="127">
        <f>IF(OR(GR$4="",$B14=""),0,SUMIF('DADOS BRUTOS'!$A$3:$A$500,$B14,'DADOS BRUTOS'!DR$3:DR$500)+IF($C14="",0,SUMIF('DADOS BRUTOS'!$A$3:$A$500,$C14,'DADOS BRUTOS'!DR$3:DR$500)))</f>
        <v/>
      </c>
      <c r="GS14" s="127">
        <f>IF(OR(GS$4="",$B14=""),0,SUMIF('DADOS BRUTOS'!$A$3:$A$500,$B14,'DADOS BRUTOS'!DS$3:DS$500)+IF($C14="",0,SUMIF('DADOS BRUTOS'!$A$3:$A$500,$C14,'DADOS BRUTOS'!DS$3:DS$500)))</f>
        <v/>
      </c>
      <c r="GT14" s="127">
        <f>IF(OR(GT$4="",$B14=""),0,SUMIF('DADOS BRUTOS'!$A$3:$A$500,$B14,'DADOS BRUTOS'!DT$3:DT$500)+IF($C14="",0,SUMIF('DADOS BRUTOS'!$A$3:$A$500,$C14,'DADOS BRUTOS'!DT$3:DT$500)))</f>
        <v/>
      </c>
      <c r="GU14" s="127">
        <f>IF(OR(GU$4="",$B14=""),0,SUMIF('DADOS BRUTOS'!$A$3:$A$500,$B14,'DADOS BRUTOS'!DU$3:DU$500)+IF($C14="",0,SUMIF('DADOS BRUTOS'!$A$3:$A$500,$C14,'DADOS BRUTOS'!DU$3:DU$500)))</f>
        <v/>
      </c>
      <c r="GV14" s="127">
        <f>IF(OR(GV$4="",$B14=""),0,SUMIF('DADOS BRUTOS'!$A$3:$A$500,$B14,'DADOS BRUTOS'!DV$3:DV$500)+IF($C14="",0,SUMIF('DADOS BRUTOS'!$A$3:$A$500,$C14,'DADOS BRUTOS'!DV$3:DV$500)))</f>
        <v/>
      </c>
      <c r="GW14" s="127">
        <f>IF(OR(GW$4="",$B14=""),0,SUMIF('DADOS BRUTOS'!$A$3:$A$500,$B14,'DADOS BRUTOS'!DW$3:DW$500)+IF($C14="",0,SUMIF('DADOS BRUTOS'!$A$3:$A$500,$C14,'DADOS BRUTOS'!DW$3:DW$500)))</f>
        <v/>
      </c>
      <c r="GX14" s="127">
        <f>IF(OR(GX$4="",$B14=""),0,SUMIF('DADOS BRUTOS'!$A$3:$A$500,$B14,'DADOS BRUTOS'!DX$3:DX$500)+IF($C14="",0,SUMIF('DADOS BRUTOS'!$A$3:$A$500,$C14,'DADOS BRUTOS'!DX$3:DX$500)))</f>
        <v/>
      </c>
      <c r="GY14" s="127">
        <f>IF(OR(GY$4="",$B14=""),0,SUMIF('DADOS BRUTOS'!$A$3:$A$500,$B14,'DADOS BRUTOS'!DY$3:DY$500)+IF($C14="",0,SUMIF('DADOS BRUTOS'!$A$3:$A$500,$C14,'DADOS BRUTOS'!DY$3:DY$500)))</f>
        <v/>
      </c>
      <c r="GZ14" s="127">
        <f>IF(OR(GZ$4="",$B14=""),0,SUMIF('DADOS BRUTOS'!$A$3:$A$500,$B14,'DADOS BRUTOS'!DZ$3:DZ$500)+IF($C14="",0,SUMIF('DADOS BRUTOS'!$A$3:$A$500,$C14,'DADOS BRUTOS'!DZ$3:DZ$500)))</f>
        <v/>
      </c>
      <c r="HA14" s="127">
        <f>IF(OR(HA$4="",$B14=""),0,SUMIF('DADOS BRUTOS'!$A$3:$A$500,$B14,'DADOS BRUTOS'!EA$3:EA$500)+IF($C14="",0,SUMIF('DADOS BRUTOS'!$A$3:$A$500,$C14,'DADOS BRUTOS'!EA$3:EA$500)))</f>
        <v/>
      </c>
      <c r="HB14" s="127">
        <f>IF(OR(HB$4="",$B14=""),0,SUMIF('DADOS BRUTOS'!$A$3:$A$500,$B14,'DADOS BRUTOS'!EB$3:EB$500)+IF($C14="",0,SUMIF('DADOS BRUTOS'!$A$3:$A$500,$C14,'DADOS BRUTOS'!EB$3:EB$500)))</f>
        <v/>
      </c>
      <c r="HC14" s="127">
        <f>IF(OR(HC$4="",$B14=""),0,SUMIF('DADOS BRUTOS'!$A$3:$A$500,$B14,'DADOS BRUTOS'!EC$3:EC$500)+IF($C14="",0,SUMIF('DADOS BRUTOS'!$A$3:$A$500,$C14,'DADOS BRUTOS'!EC$3:EC$500)))</f>
        <v/>
      </c>
      <c r="HD14" s="127">
        <f>IF(OR(HD$4="",$B14=""),0,SUMIF('DADOS BRUTOS'!$A$3:$A$500,$B14,'DADOS BRUTOS'!ED$3:ED$500)+IF($C14="",0,SUMIF('DADOS BRUTOS'!$A$3:$A$500,$C14,'DADOS BRUTOS'!ED$3:ED$500)))</f>
        <v/>
      </c>
      <c r="HE14" s="127">
        <f>IF(OR(HE$4="",$B14=""),0,SUMIF('DADOS BRUTOS'!$A$3:$A$500,$B14,'DADOS BRUTOS'!EE$3:EE$500)+IF($C14="",0,SUMIF('DADOS BRUTOS'!$A$3:$A$500,$C14,'DADOS BRUTOS'!EE$3:EE$500)))</f>
        <v/>
      </c>
      <c r="HF14" s="127">
        <f>IF(OR(HF$4="",$B14=""),0,SUMIF('DADOS BRUTOS'!$A$3:$A$500,$B14,'DADOS BRUTOS'!EF$3:EF$500)+IF($C14="",0,SUMIF('DADOS BRUTOS'!$A$3:$A$500,$C14,'DADOS BRUTOS'!EF$3:EF$500)))</f>
        <v/>
      </c>
      <c r="HG14" s="127">
        <f>IF(OR(HG$4="",$B14=""),0,SUMIF('DADOS BRUTOS'!$A$3:$A$500,$B14,'DADOS BRUTOS'!EG$3:EG$500)+IF($C14="",0,SUMIF('DADOS BRUTOS'!$A$3:$A$500,$C14,'DADOS BRUTOS'!EG$3:EG$500)))</f>
        <v/>
      </c>
      <c r="HH14" s="127">
        <f>IF(OR(HH$4="",$B14=""),0,SUMIF('DADOS BRUTOS'!$A$3:$A$500,$B14,'DADOS BRUTOS'!EH$3:EH$500)+IF($C14="",0,SUMIF('DADOS BRUTOS'!$A$3:$A$500,$C14,'DADOS BRUTOS'!EH$3:EH$500)))</f>
        <v/>
      </c>
      <c r="HI14" s="127">
        <f>IF(OR(HI$4="",$B14=""),0,SUMIF('DADOS BRUTOS'!$A$3:$A$500,$B14,'DADOS BRUTOS'!EI$3:EI$500)+IF($C14="",0,SUMIF('DADOS BRUTOS'!$A$3:$A$500,$C14,'DADOS BRUTOS'!EI$3:EI$500)))</f>
        <v/>
      </c>
      <c r="HJ14" s="127">
        <f>IF(OR(HJ$4="",$B14=""),0,SUMIF('DADOS BRUTOS'!$A$3:$A$500,$B14,'DADOS BRUTOS'!EJ$3:EJ$500)+IF($C14="",0,SUMIF('DADOS BRUTOS'!$A$3:$A$500,$C14,'DADOS BRUTOS'!EJ$3:EJ$500)))</f>
        <v/>
      </c>
      <c r="HK14" s="127">
        <f>IF(OR(HK$4="",$B14=""),0,SUMIF('DADOS BRUTOS'!$A$3:$A$500,$B14,'DADOS BRUTOS'!EK$3:EK$500)+IF($C14="",0,SUMIF('DADOS BRUTOS'!$A$3:$A$500,$C14,'DADOS BRUTOS'!EK$3:EK$500)))</f>
        <v/>
      </c>
      <c r="HL14" s="127">
        <f>IF(OR(HL$4="",$B14=""),0,SUMIF('DADOS BRUTOS'!$A$3:$A$500,$B14,'DADOS BRUTOS'!EL$3:EL$500)+IF($C14="",0,SUMIF('DADOS BRUTOS'!$A$3:$A$500,$C14,'DADOS BRUTOS'!EL$3:EL$500)))</f>
        <v/>
      </c>
      <c r="HM14" s="127">
        <f>IF(OR(HM$4="",$B14=""),0,SUMIF('DADOS BRUTOS'!$A$3:$A$500,$B14,'DADOS BRUTOS'!EM$3:EM$500)+IF($C14="",0,SUMIF('DADOS BRUTOS'!$A$3:$A$500,$C14,'DADOS BRUTOS'!EM$3:EM$500)))</f>
        <v/>
      </c>
      <c r="HN14" s="127">
        <f>IF(OR(HN$4="",$B14=""),0,SUMIF('DADOS BRUTOS'!$A$3:$A$500,$B14,'DADOS BRUTOS'!EN$3:EN$500)+IF($C14="",0,SUMIF('DADOS BRUTOS'!$A$3:$A$500,$C14,'DADOS BRUTOS'!EN$3:EN$500)))</f>
        <v/>
      </c>
      <c r="HO14" s="127">
        <f>IF(OR(HO$4="",$B14=""),0,SUMIF('DADOS BRUTOS'!$A$3:$A$500,$B14,'DADOS BRUTOS'!EO$3:EO$500)+IF($C14="",0,SUMIF('DADOS BRUTOS'!$A$3:$A$500,$C14,'DADOS BRUTOS'!EO$3:EO$500)))</f>
        <v/>
      </c>
      <c r="HP14" s="127">
        <f>IF(OR(HP$4="",$B14=""),0,SUMIF('DADOS BRUTOS'!$A$3:$A$500,$B14,'DADOS BRUTOS'!EP$3:EP$500)+IF($C14="",0,SUMIF('DADOS BRUTOS'!$A$3:$A$500,$C14,'DADOS BRUTOS'!EP$3:EP$500)))</f>
        <v/>
      </c>
      <c r="HQ14" s="127">
        <f>IF(OR(HQ$4="",$B14=""),0,SUMIF('DADOS BRUTOS'!$A$3:$A$500,$B14,'DADOS BRUTOS'!EQ$3:EQ$500)+IF($C14="",0,SUMIF('DADOS BRUTOS'!$A$3:$A$500,$C14,'DADOS BRUTOS'!EQ$3:EQ$500)))</f>
        <v/>
      </c>
      <c r="HR14" s="127">
        <f>IF(OR(HR$4="",$B14=""),0,SUMIF('DADOS BRUTOS'!$A$3:$A$500,$B14,'DADOS BRUTOS'!ER$3:ER$500)+IF($C14="",0,SUMIF('DADOS BRUTOS'!$A$3:$A$500,$C14,'DADOS BRUTOS'!ER$3:ER$500)))</f>
        <v/>
      </c>
      <c r="HS14" s="127">
        <f>IF(OR(HS$4="",$B14=""),0,SUMIF('DADOS BRUTOS'!$A$3:$A$500,$B14,'DADOS BRUTOS'!ES$3:ES$500)+IF($C14="",0,SUMIF('DADOS BRUTOS'!$A$3:$A$500,$C14,'DADOS BRUTOS'!ES$3:ES$500)))</f>
        <v/>
      </c>
      <c r="HT14" s="127">
        <f>IF(OR(HT$4="",$B14=""),0,SUMIF('DADOS BRUTOS'!$A$3:$A$500,$B14,'DADOS BRUTOS'!ET$3:ET$500)+IF($C14="",0,SUMIF('DADOS BRUTOS'!$A$3:$A$500,$C14,'DADOS BRUTOS'!ET$3:ET$500)))</f>
        <v/>
      </c>
      <c r="HU14" s="127">
        <f>IF(OR(HU$4="",$B14=""),0,SUMIF('DADOS BRUTOS'!$A$3:$A$500,$B14,'DADOS BRUTOS'!EU$3:EU$500)+IF($C14="",0,SUMIF('DADOS BRUTOS'!$A$3:$A$500,$C14,'DADOS BRUTOS'!EU$3:EU$500)))</f>
        <v/>
      </c>
      <c r="HV14" s="127">
        <f>IF(OR(HV$4="",$B14=""),0,SUMIF('DADOS BRUTOS'!$A$3:$A$500,$B14,'DADOS BRUTOS'!EV$3:EV$500)+IF($C14="",0,SUMIF('DADOS BRUTOS'!$A$3:$A$500,$C14,'DADOS BRUTOS'!EV$3:EV$500)))</f>
        <v/>
      </c>
      <c r="HW14" s="127">
        <f>IF(OR(HW$4="",$B14=""),0,SUMIF('DADOS BRUTOS'!$A$3:$A$500,$B14,'DADOS BRUTOS'!EW$3:EW$500)+IF($C14="",0,SUMIF('DADOS BRUTOS'!$A$3:$A$500,$C14,'DADOS BRUTOS'!EW$3:EW$500)))</f>
        <v/>
      </c>
      <c r="HX14" s="127">
        <f>IF(OR(HX$4="",$B14=""),0,SUMIF('DADOS BRUTOS'!$A$3:$A$500,$B14,'DADOS BRUTOS'!EX$3:EX$500)+IF($C14="",0,SUMIF('DADOS BRUTOS'!$A$3:$A$500,$C14,'DADOS BRUTOS'!EX$3:EX$500)))</f>
        <v/>
      </c>
      <c r="HY14" s="127">
        <f>IF(OR(HY$4="",$B14=""),0,SUMIF('DADOS BRUTOS'!$A$3:$A$500,$B14,'DADOS BRUTOS'!EY$3:EY$500)+IF($C14="",0,SUMIF('DADOS BRUTOS'!$A$3:$A$500,$C14,'DADOS BRUTOS'!EY$3:EY$500)))</f>
        <v/>
      </c>
      <c r="HZ14" s="127">
        <f>IF(OR(HZ$4="",$B14=""),0,SUMIF('DADOS BRUTOS'!$A$3:$A$500,$B14,'DADOS BRUTOS'!EZ$3:EZ$500)+IF($C14="",0,SUMIF('DADOS BRUTOS'!$A$3:$A$500,$C14,'DADOS BRUTOS'!EZ$3:EZ$500)))</f>
        <v/>
      </c>
      <c r="IA14" s="127">
        <f>IF(OR(IA$4="",$B14=""),0,SUMIF('DADOS BRUTOS'!$A$3:$A$500,$B14,'DADOS BRUTOS'!FA$3:FA$500)+IF($C14="",0,SUMIF('DADOS BRUTOS'!$A$3:$A$500,$C14,'DADOS BRUTOS'!FA$3:FA$500)))</f>
        <v/>
      </c>
      <c r="IB14" s="127">
        <f>IF(OR(IB$4="",$B14=""),0,SUMIF('DADOS BRUTOS'!$A$3:$A$500,$B14,'DADOS BRUTOS'!FB$3:FB$500)+IF($C14="",0,SUMIF('DADOS BRUTOS'!$A$3:$A$500,$C14,'DADOS BRUTOS'!FB$3:FB$500)))</f>
        <v/>
      </c>
      <c r="IC14" s="127">
        <f>IF(OR(IC$4="",$B14=""),0,SUMIF('DADOS BRUTOS'!$A$3:$A$500,$B14,'DADOS BRUTOS'!FC$3:FC$500)+IF($C14="",0,SUMIF('DADOS BRUTOS'!$A$3:$A$500,$C14,'DADOS BRUTOS'!FC$3:FC$500)))</f>
        <v/>
      </c>
      <c r="ID14" s="127">
        <f>IF(OR(ID$4="",$B14=""),0,SUMIF('DADOS BRUTOS'!$A$3:$A$500,$B14,'DADOS BRUTOS'!FD$3:FD$500)+IF($C14="",0,SUMIF('DADOS BRUTOS'!$A$3:$A$500,$C14,'DADOS BRUTOS'!FD$3:FD$500)))</f>
        <v/>
      </c>
      <c r="IE14" s="127">
        <f>IF(OR(IE$4="",$B14=""),0,SUMIF('DADOS BRUTOS'!$A$3:$A$500,$B14,'DADOS BRUTOS'!FE$3:FE$500)+IF($C14="",0,SUMIF('DADOS BRUTOS'!$A$3:$A$500,$C14,'DADOS BRUTOS'!FE$3:FE$500)))</f>
        <v/>
      </c>
      <c r="IF14" s="127">
        <f>IF(OR(IF$4="",$B14=""),0,SUMIF('DADOS BRUTOS'!$A$3:$A$500,$B14,'DADOS BRUTOS'!FF$3:FF$500)+IF($C14="",0,SUMIF('DADOS BRUTOS'!$A$3:$A$500,$C14,'DADOS BRUTOS'!FF$3:FF$500)))</f>
        <v/>
      </c>
      <c r="IG14" s="127">
        <f>IF(OR(IG$4="",$B14=""),0,SUMIF('DADOS BRUTOS'!$A$3:$A$500,$B14,'DADOS BRUTOS'!FG$3:FG$500)+IF($C14="",0,SUMIF('DADOS BRUTOS'!$A$3:$A$500,$C14,'DADOS BRUTOS'!FG$3:FG$500)))</f>
        <v/>
      </c>
      <c r="IH14" s="127">
        <f>IF(OR(IH$4="",$B14=""),0,SUMIF('DADOS BRUTOS'!$A$3:$A$500,$B14,'DADOS BRUTOS'!FH$3:FH$500)+IF($C14="",0,SUMIF('DADOS BRUTOS'!$A$3:$A$500,$C14,'DADOS BRUTOS'!FH$3:FH$500)))</f>
        <v/>
      </c>
      <c r="II14" s="127">
        <f>IF(OR(II$4="",$B14=""),0,SUMIF('DADOS BRUTOS'!$A$3:$A$500,$B14,'DADOS BRUTOS'!FI$3:FI$500)+IF($C14="",0,SUMIF('DADOS BRUTOS'!$A$3:$A$500,$C14,'DADOS BRUTOS'!FI$3:FI$500)))</f>
        <v/>
      </c>
      <c r="IJ14" s="127">
        <f>IF(OR(IJ$4="",$B14=""),0,SUMIF('DADOS BRUTOS'!$A$3:$A$500,$B14,'DADOS BRUTOS'!FJ$3:FJ$500)+IF($C14="",0,SUMIF('DADOS BRUTOS'!$A$3:$A$500,$C14,'DADOS BRUTOS'!FJ$3:FJ$500)))</f>
        <v/>
      </c>
      <c r="IK14" s="127">
        <f>IF(OR(IK$4="",$B14=""),0,SUMIF('DADOS BRUTOS'!$A$3:$A$500,$B14,'DADOS BRUTOS'!FK$3:FK$500)+IF($C14="",0,SUMIF('DADOS BRUTOS'!$A$3:$A$500,$C14,'DADOS BRUTOS'!FK$3:FK$500)))</f>
        <v/>
      </c>
      <c r="IL14" s="127">
        <f>IF(OR(IL$4="",$B14=""),0,SUMIF('DADOS BRUTOS'!$A$3:$A$500,$B14,'DADOS BRUTOS'!FL$3:FL$500)+IF($C14="",0,SUMIF('DADOS BRUTOS'!$A$3:$A$500,$C14,'DADOS BRUTOS'!FL$3:FL$500)))</f>
        <v/>
      </c>
      <c r="IM14" s="127">
        <f>IF(OR(IM$4="",$B14=""),0,SUMIF('DADOS BRUTOS'!$A$3:$A$500,$B14,'DADOS BRUTOS'!FM$3:FM$500)+IF($C14="",0,SUMIF('DADOS BRUTOS'!$A$3:$A$500,$C14,'DADOS BRUTOS'!FM$3:FM$500)))</f>
        <v/>
      </c>
      <c r="IN14" s="127">
        <f>IF(OR(IN$4="",$B14=""),0,SUMIF('DADOS BRUTOS'!$A$3:$A$500,$B14,'DADOS BRUTOS'!FN$3:FN$500)+IF($C14="",0,SUMIF('DADOS BRUTOS'!$A$3:$A$500,$C14,'DADOS BRUTOS'!FN$3:FN$500)))</f>
        <v/>
      </c>
      <c r="IO14" s="127">
        <f>IF(OR(IO$4="",$B14=""),0,SUMIF('DADOS BRUTOS'!$A$3:$A$500,$B14,'DADOS BRUTOS'!FO$3:FO$500)+IF($C14="",0,SUMIF('DADOS BRUTOS'!$A$3:$A$500,$C14,'DADOS BRUTOS'!FO$3:FO$500)))</f>
        <v/>
      </c>
      <c r="IP14" s="127">
        <f>IF(OR(IP$4="",$B14=""),0,SUMIF('DADOS BRUTOS'!$A$3:$A$500,$B14,'DADOS BRUTOS'!FP$3:FP$500)+IF($C14="",0,SUMIF('DADOS BRUTOS'!$A$3:$A$500,$C14,'DADOS BRUTOS'!FP$3:FP$500)))</f>
        <v/>
      </c>
      <c r="IQ14" s="127">
        <f>IF(OR(IQ$4="",$B14=""),0,SUMIF('DADOS BRUTOS'!$A$3:$A$500,$B14,'DADOS BRUTOS'!FQ$3:FQ$500)+IF($C14="",0,SUMIF('DADOS BRUTOS'!$A$3:$A$500,$C14,'DADOS BRUTOS'!FQ$3:FQ$500)))</f>
        <v/>
      </c>
      <c r="IR14" s="127">
        <f>IF(OR(IR$4="",$B14=""),0,SUMIF('DADOS BRUTOS'!$A$3:$A$500,$B14,'DADOS BRUTOS'!FR$3:FR$500)+IF($C14="",0,SUMIF('DADOS BRUTOS'!$A$3:$A$500,$C14,'DADOS BRUTOS'!FR$3:FR$500)))</f>
        <v/>
      </c>
      <c r="IS14" s="127">
        <f>IF(OR(IS$4="",$B14=""),0,SUMIF('DADOS BRUTOS'!$A$3:$A$500,$B14,'DADOS BRUTOS'!FS$3:FS$500)+IF($C14="",0,SUMIF('DADOS BRUTOS'!$A$3:$A$500,$C14,'DADOS BRUTOS'!FS$3:FS$500)))</f>
        <v/>
      </c>
      <c r="IT14" s="127">
        <f>IF(OR(IT$4="",$B14=""),0,SUMIF('DADOS BRUTOS'!$A$3:$A$500,$B14,'DADOS BRUTOS'!FT$3:FT$500)+IF($C14="",0,SUMIF('DADOS BRUTOS'!$A$3:$A$500,$C14,'DADOS BRUTOS'!FT$3:FT$500)))</f>
        <v/>
      </c>
      <c r="IU14" s="127">
        <f>IF(OR(IU$4="",$B14=""),0,SUMIF('DADOS BRUTOS'!$A$3:$A$500,$B14,'DADOS BRUTOS'!FU$3:FU$500)+IF($C14="",0,SUMIF('DADOS BRUTOS'!$A$3:$A$500,$C14,'DADOS BRUTOS'!FU$3:FU$500)))</f>
        <v/>
      </c>
      <c r="IV14" s="127">
        <f>IF(OR(IV$4="",$B14=""),0,SUMIF('DADOS BRUTOS'!$A$3:$A$500,$B14,'DADOS BRUTOS'!FV$3:FV$500)+IF($C14="",0,SUMIF('DADOS BRUTOS'!$A$3:$A$500,$C14,'DADOS BRUTOS'!FV$3:FV$500)))</f>
        <v/>
      </c>
      <c r="IW14" s="127">
        <f>IF(OR(IW$4="",$B14=""),0,SUMIF('DADOS BRUTOS'!$A$3:$A$500,$B14,'DADOS BRUTOS'!FW$3:FW$500)+IF($C14="",0,SUMIF('DADOS BRUTOS'!$A$3:$A$500,$C14,'DADOS BRUTOS'!FW$3:FW$500)))</f>
        <v/>
      </c>
      <c r="IX14" s="127">
        <f>IF(OR(IX$4="",$B14=""),0,SUMIF('DADOS BRUTOS'!$A$3:$A$500,$B14,'DADOS BRUTOS'!FX$3:FX$500)+IF($C14="",0,SUMIF('DADOS BRUTOS'!$A$3:$A$500,$C14,'DADOS BRUTOS'!FX$3:FX$500)))</f>
        <v/>
      </c>
      <c r="IY14" s="127">
        <f>IF(OR(IY$4="",$B14=""),0,SUMIF('DADOS BRUTOS'!$A$3:$A$500,$B14,'DADOS BRUTOS'!FY$3:FY$500)+IF($C14="",0,SUMIF('DADOS BRUTOS'!$A$3:$A$500,$C14,'DADOS BRUTOS'!FY$3:FY$500)))</f>
        <v/>
      </c>
      <c r="IZ14" s="127">
        <f>IF(OR(IZ$4="",$B14=""),0,SUMIF('DADOS BRUTOS'!$A$3:$A$500,$B14,'DADOS BRUTOS'!FZ$3:FZ$500)+IF($C14="",0,SUMIF('DADOS BRUTOS'!$A$3:$A$500,$C14,'DADOS BRUTOS'!FZ$3:FZ$500)))</f>
        <v/>
      </c>
      <c r="JA14" s="127">
        <f>IF(OR(JA$4="",$B14=""),0,SUMIF('DADOS BRUTOS'!$A$3:$A$500,$B14,'DADOS BRUTOS'!GA$3:GA$500)+IF($C14="",0,SUMIF('DADOS BRUTOS'!$A$3:$A$500,$C14,'DADOS BRUTOS'!GA$3:GA$500)))</f>
        <v/>
      </c>
      <c r="JB14" s="127">
        <f>IF(OR(JB$4="",$B14=""),0,SUMIF('DADOS BRUTOS'!$A$3:$A$500,$B14,'DADOS BRUTOS'!GB$3:GB$500)+IF($C14="",0,SUMIF('DADOS BRUTOS'!$A$3:$A$500,$C14,'DADOS BRUTOS'!GB$3:GB$500)))</f>
        <v/>
      </c>
      <c r="JC14" s="127">
        <f>IF(OR(JC$4="",$B14=""),0,SUMIF('DADOS BRUTOS'!$A$3:$A$500,$B14,'DADOS BRUTOS'!GC$3:GC$500)+IF($C14="",0,SUMIF('DADOS BRUTOS'!$A$3:$A$500,$C14,'DADOS BRUTOS'!GC$3:GC$500)))</f>
        <v/>
      </c>
      <c r="JD14" s="127">
        <f>IF(OR(JD$4="",$B14=""),0,SUMIF('DADOS BRUTOS'!$A$3:$A$500,$B14,'DADOS BRUTOS'!GD$3:GD$500)+IF($C14="",0,SUMIF('DADOS BRUTOS'!$A$3:$A$500,$C14,'DADOS BRUTOS'!GD$3:GD$500)))</f>
        <v/>
      </c>
      <c r="JE14" s="127">
        <f>IF(OR(JE$4="",$B14=""),0,SUMIF('DADOS BRUTOS'!$A$3:$A$500,$B14,'DADOS BRUTOS'!GE$3:GE$500)+IF($C14="",0,SUMIF('DADOS BRUTOS'!$A$3:$A$500,$C14,'DADOS BRUTOS'!GE$3:GE$500)))</f>
        <v/>
      </c>
      <c r="JF14" s="127">
        <f>IF(OR(JF$4="",$B14=""),0,SUMIF('DADOS BRUTOS'!$A$3:$A$500,$B14,'DADOS BRUTOS'!GF$3:GF$500)+IF($C14="",0,SUMIF('DADOS BRUTOS'!$A$3:$A$500,$C14,'DADOS BRUTOS'!GF$3:GF$500)))</f>
        <v/>
      </c>
      <c r="JG14" s="127">
        <f>IF(OR(JG$4="",$B14=""),0,SUMIF('DADOS BRUTOS'!$A$3:$A$500,$B14,'DADOS BRUTOS'!GG$3:GG$500)+IF($C14="",0,SUMIF('DADOS BRUTOS'!$A$3:$A$500,$C14,'DADOS BRUTOS'!GG$3:GG$500)))</f>
        <v/>
      </c>
      <c r="JH14" s="127">
        <f>IF(OR(JH$4="",$B14=""),0,SUMIF('DADOS BRUTOS'!$A$3:$A$500,$B14,'DADOS BRUTOS'!GH$3:GH$500)+IF($C14="",0,SUMIF('DADOS BRUTOS'!$A$3:$A$500,$C14,'DADOS BRUTOS'!GH$3:GH$500)))</f>
        <v/>
      </c>
      <c r="JI14" s="127">
        <f>IF(OR(JI$4="",$B14=""),0,SUMIF('DADOS BRUTOS'!$A$3:$A$500,$B14,'DADOS BRUTOS'!GI$3:GI$500)+IF($C14="",0,SUMIF('DADOS BRUTOS'!$A$3:$A$500,$C14,'DADOS BRUTOS'!GI$3:GI$500)))</f>
        <v/>
      </c>
      <c r="JJ14" s="127">
        <f>IF(OR(JJ$4="",$B14=""),0,SUMIF('DADOS BRUTOS'!$A$3:$A$500,$B14,'DADOS BRUTOS'!GJ$3:GJ$500)+IF($C14="",0,SUMIF('DADOS BRUTOS'!$A$3:$A$500,$C14,'DADOS BRUTOS'!GJ$3:GJ$500)))</f>
        <v/>
      </c>
      <c r="JK14" s="127">
        <f>IF(OR(JK$4="",$B14=""),0,SUMIF('DADOS BRUTOS'!$A$3:$A$500,$B14,'DADOS BRUTOS'!GK$3:GK$500)+IF($C14="",0,SUMIF('DADOS BRUTOS'!$A$3:$A$500,$C14,'DADOS BRUTOS'!GK$3:GK$500)))</f>
        <v/>
      </c>
      <c r="JL14" s="127">
        <f>IF(OR(JL$4="",$B14=""),0,SUMIF('DADOS BRUTOS'!$A$3:$A$500,$B14,'DADOS BRUTOS'!GL$3:GL$500)+IF($C14="",0,SUMIF('DADOS BRUTOS'!$A$3:$A$500,$C14,'DADOS BRUTOS'!GL$3:GL$500)))</f>
        <v/>
      </c>
      <c r="JM14" s="127">
        <f>IF(OR(JM$4="",$B14=""),0,SUMIF('DADOS BRUTOS'!$A$3:$A$500,$B14,'DADOS BRUTOS'!GM$3:GM$500)+IF($C14="",0,SUMIF('DADOS BRUTOS'!$A$3:$A$500,$C14,'DADOS BRUTOS'!GM$3:GM$500)))</f>
        <v/>
      </c>
      <c r="JN14" s="127">
        <f>IF(OR(JN$4="",$B14=""),0,SUMIF('DADOS BRUTOS'!$A$3:$A$500,$B14,'DADOS BRUTOS'!GN$3:GN$500)+IF($C14="",0,SUMIF('DADOS BRUTOS'!$A$3:$A$500,$C14,'DADOS BRUTOS'!GN$3:GN$500)))</f>
        <v/>
      </c>
      <c r="JO14" s="127">
        <f>IF(OR(JO$4="",$B14=""),0,SUMIF('DADOS BRUTOS'!$A$3:$A$500,$B14,'DADOS BRUTOS'!GO$3:GO$500)+IF($C14="",0,SUMIF('DADOS BRUTOS'!$A$3:$A$500,$C14,'DADOS BRUTOS'!GO$3:GO$500)))</f>
        <v/>
      </c>
      <c r="JP14" s="127">
        <f>IF(OR(JP$4="",$B14=""),0,SUMIF('DADOS BRUTOS'!$A$3:$A$500,$B14,'DADOS BRUTOS'!GP$3:GP$500)+IF($C14="",0,SUMIF('DADOS BRUTOS'!$A$3:$A$500,$C14,'DADOS BRUTOS'!GP$3:GP$500)))</f>
        <v/>
      </c>
      <c r="JQ14" s="127">
        <f>IF(OR(JQ$4="",$B14=""),0,SUMIF('DADOS BRUTOS'!$A$3:$A$500,$B14,'DADOS BRUTOS'!GQ$3:GQ$500)+IF($C14="",0,SUMIF('DADOS BRUTOS'!$A$3:$A$500,$C14,'DADOS BRUTOS'!GQ$3:GQ$500)))</f>
        <v/>
      </c>
      <c r="JR14" s="127">
        <f>IF(OR(JR$4="",$B14=""),0,SUMIF('DADOS BRUTOS'!$A$3:$A$500,$B14,'DADOS BRUTOS'!GR$3:GR$500)+IF($C14="",0,SUMIF('DADOS BRUTOS'!$A$3:$A$500,$C14,'DADOS BRUTOS'!GR$3:GR$500)))</f>
        <v/>
      </c>
      <c r="JS14" s="127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7">
        <f>IF(OR(CB$4="",$B15=""),0,SUMIF('DADOS BRUTOS'!$A$3:$A$500,$B15,'DADOS BRUTOS'!B$3:B$500)+IF($C15="",0,SUMIF('DADOS BRUTOS'!$A$3:$A$500,$C15,'DADOS BRUTOS'!B$3:B$500)))</f>
        <v/>
      </c>
      <c r="CC15" s="127">
        <f>IF(OR(CC$4="",$B15=""),0,SUMIF('DADOS BRUTOS'!$A$3:$A$500,$B15,'DADOS BRUTOS'!C$3:C$500)+IF($C15="",0,SUMIF('DADOS BRUTOS'!$A$3:$A$500,$C15,'DADOS BRUTOS'!C$3:C$500)))</f>
        <v/>
      </c>
      <c r="CD15" s="127">
        <f>IF(OR(CD$4="",$B15=""),0,SUMIF('DADOS BRUTOS'!$A$3:$A$500,$B15,'DADOS BRUTOS'!D$3:D$500)+IF($C15="",0,SUMIF('DADOS BRUTOS'!$A$3:$A$500,$C15,'DADOS BRUTOS'!D$3:D$500)))</f>
        <v/>
      </c>
      <c r="CE15" s="127">
        <f>IF(OR(CE$4="",$B15=""),0,SUMIF('DADOS BRUTOS'!$A$3:$A$500,$B15,'DADOS BRUTOS'!E$3:E$500)+IF($C15="",0,SUMIF('DADOS BRUTOS'!$A$3:$A$500,$C15,'DADOS BRUTOS'!E$3:E$500)))</f>
        <v/>
      </c>
      <c r="CF15" s="127">
        <f>IF(OR(CF$4="",$B15=""),0,SUMIF('DADOS BRUTOS'!$A$3:$A$500,$B15,'DADOS BRUTOS'!F$3:F$500)+IF($C15="",0,SUMIF('DADOS BRUTOS'!$A$3:$A$500,$C15,'DADOS BRUTOS'!F$3:F$500)))</f>
        <v/>
      </c>
      <c r="CG15" s="127">
        <f>IF(OR(CG$4="",$B15=""),0,SUMIF('DADOS BRUTOS'!$A$3:$A$500,$B15,'DADOS BRUTOS'!G$3:G$500)+IF($C15="",0,SUMIF('DADOS BRUTOS'!$A$3:$A$500,$C15,'DADOS BRUTOS'!G$3:G$500)))</f>
        <v/>
      </c>
      <c r="CH15" s="127">
        <f>IF(OR(CH$4="",$B15=""),0,SUMIF('DADOS BRUTOS'!$A$3:$A$500,$B15,'DADOS BRUTOS'!H$3:H$500)+IF($C15="",0,SUMIF('DADOS BRUTOS'!$A$3:$A$500,$C15,'DADOS BRUTOS'!H$3:H$500)))</f>
        <v/>
      </c>
      <c r="CI15" s="127">
        <f>IF(OR(CI$4="",$B15=""),0,SUMIF('DADOS BRUTOS'!$A$3:$A$500,$B15,'DADOS BRUTOS'!I$3:I$500)+IF($C15="",0,SUMIF('DADOS BRUTOS'!$A$3:$A$500,$C15,'DADOS BRUTOS'!I$3:I$500)))</f>
        <v/>
      </c>
      <c r="CJ15" s="127">
        <f>IF(OR(CJ$4="",$B15=""),0,SUMIF('DADOS BRUTOS'!$A$3:$A$500,$B15,'DADOS BRUTOS'!J$3:J$500)+IF($C15="",0,SUMIF('DADOS BRUTOS'!$A$3:$A$500,$C15,'DADOS BRUTOS'!J$3:J$500)))</f>
        <v/>
      </c>
      <c r="CK15" s="127">
        <f>IF(OR(CK$4="",$B15=""),0,SUMIF('DADOS BRUTOS'!$A$3:$A$500,$B15,'DADOS BRUTOS'!K$3:K$500)+IF($C15="",0,SUMIF('DADOS BRUTOS'!$A$3:$A$500,$C15,'DADOS BRUTOS'!K$3:K$500)))</f>
        <v/>
      </c>
      <c r="CL15" s="127">
        <f>IF(OR(CL$4="",$B15=""),0,SUMIF('DADOS BRUTOS'!$A$3:$A$500,$B15,'DADOS BRUTOS'!L$3:L$500)+IF($C15="",0,SUMIF('DADOS BRUTOS'!$A$3:$A$500,$C15,'DADOS BRUTOS'!L$3:L$500)))</f>
        <v/>
      </c>
      <c r="CM15" s="127">
        <f>IF(OR(CM$4="",$B15=""),0,SUMIF('DADOS BRUTOS'!$A$3:$A$500,$B15,'DADOS BRUTOS'!M$3:M$500)+IF($C15="",0,SUMIF('DADOS BRUTOS'!$A$3:$A$500,$C15,'DADOS BRUTOS'!M$3:M$500)))</f>
        <v/>
      </c>
      <c r="CN15" s="127">
        <f>IF(OR(CN$4="",$B15=""),0,SUMIF('DADOS BRUTOS'!$A$3:$A$500,$B15,'DADOS BRUTOS'!N$3:N$500)+IF($C15="",0,SUMIF('DADOS BRUTOS'!$A$3:$A$500,$C15,'DADOS BRUTOS'!N$3:N$500)))</f>
        <v/>
      </c>
      <c r="CO15" s="127">
        <f>IF(OR(CO$4="",$B15=""),0,SUMIF('DADOS BRUTOS'!$A$3:$A$500,$B15,'DADOS BRUTOS'!O$3:O$500)+IF($C15="",0,SUMIF('DADOS BRUTOS'!$A$3:$A$500,$C15,'DADOS BRUTOS'!O$3:O$500)))</f>
        <v/>
      </c>
      <c r="CP15" s="127">
        <f>IF(OR(CP$4="",$B15=""),0,SUMIF('DADOS BRUTOS'!$A$3:$A$500,$B15,'DADOS BRUTOS'!P$3:P$500)+IF($C15="",0,SUMIF('DADOS BRUTOS'!$A$3:$A$500,$C15,'DADOS BRUTOS'!P$3:P$500)))</f>
        <v/>
      </c>
      <c r="CQ15" s="127">
        <f>IF(OR(CQ$4="",$B15=""),0,SUMIF('DADOS BRUTOS'!$A$3:$A$500,$B15,'DADOS BRUTOS'!Q$3:Q$500)+IF($C15="",0,SUMIF('DADOS BRUTOS'!$A$3:$A$500,$C15,'DADOS BRUTOS'!Q$3:Q$500)))</f>
        <v/>
      </c>
      <c r="CR15" s="127">
        <f>IF(OR(CR$4="",$B15=""),0,SUMIF('DADOS BRUTOS'!$A$3:$A$500,$B15,'DADOS BRUTOS'!R$3:R$500)+IF($C15="",0,SUMIF('DADOS BRUTOS'!$A$3:$A$500,$C15,'DADOS BRUTOS'!R$3:R$500)))</f>
        <v/>
      </c>
      <c r="CS15" s="127">
        <f>IF(OR(CS$4="",$B15=""),0,SUMIF('DADOS BRUTOS'!$A$3:$A$500,$B15,'DADOS BRUTOS'!S$3:S$500)+IF($C15="",0,SUMIF('DADOS BRUTOS'!$A$3:$A$500,$C15,'DADOS BRUTOS'!S$3:S$500)))</f>
        <v/>
      </c>
      <c r="CT15" s="127">
        <f>IF(OR(CT$4="",$B15=""),0,SUMIF('DADOS BRUTOS'!$A$3:$A$500,$B15,'DADOS BRUTOS'!T$3:T$500)+IF($C15="",0,SUMIF('DADOS BRUTOS'!$A$3:$A$500,$C15,'DADOS BRUTOS'!T$3:T$500)))</f>
        <v/>
      </c>
      <c r="CU15" s="127">
        <f>IF(OR(CU$4="",$B15=""),0,SUMIF('DADOS BRUTOS'!$A$3:$A$500,$B15,'DADOS BRUTOS'!U$3:U$500)+IF($C15="",0,SUMIF('DADOS BRUTOS'!$A$3:$A$500,$C15,'DADOS BRUTOS'!U$3:U$500)))</f>
        <v/>
      </c>
      <c r="CV15" s="127">
        <f>IF(OR(CV$4="",$B15=""),0,SUMIF('DADOS BRUTOS'!$A$3:$A$500,$B15,'DADOS BRUTOS'!V$3:V$500)+IF($C15="",0,SUMIF('DADOS BRUTOS'!$A$3:$A$500,$C15,'DADOS BRUTOS'!V$3:V$500)))</f>
        <v/>
      </c>
      <c r="CW15" s="127">
        <f>IF(OR(CW$4="",$B15=""),0,SUMIF('DADOS BRUTOS'!$A$3:$A$500,$B15,'DADOS BRUTOS'!W$3:W$500)+IF($C15="",0,SUMIF('DADOS BRUTOS'!$A$3:$A$500,$C15,'DADOS BRUTOS'!W$3:W$500)))</f>
        <v/>
      </c>
      <c r="CX15" s="127">
        <f>IF(OR(CX$4="",$B15=""),0,SUMIF('DADOS BRUTOS'!$A$3:$A$500,$B15,'DADOS BRUTOS'!X$3:X$500)+IF($C15="",0,SUMIF('DADOS BRUTOS'!$A$3:$A$500,$C15,'DADOS BRUTOS'!X$3:X$500)))</f>
        <v/>
      </c>
      <c r="CY15" s="127">
        <f>IF(OR(CY$4="",$B15=""),0,SUMIF('DADOS BRUTOS'!$A$3:$A$500,$B15,'DADOS BRUTOS'!Y$3:Y$500)+IF($C15="",0,SUMIF('DADOS BRUTOS'!$A$3:$A$500,$C15,'DADOS BRUTOS'!Y$3:Y$500)))</f>
        <v/>
      </c>
      <c r="CZ15" s="127">
        <f>IF(OR(CZ$4="",$B15=""),0,SUMIF('DADOS BRUTOS'!$A$3:$A$500,$B15,'DADOS BRUTOS'!Z$3:Z$500)+IF($C15="",0,SUMIF('DADOS BRUTOS'!$A$3:$A$500,$C15,'DADOS BRUTOS'!Z$3:Z$500)))</f>
        <v/>
      </c>
      <c r="DA15" s="127">
        <f>IF(OR(DA$4="",$B15=""),0,SUMIF('DADOS BRUTOS'!$A$3:$A$500,$B15,'DADOS BRUTOS'!AA$3:AA$500)+IF($C15="",0,SUMIF('DADOS BRUTOS'!$A$3:$A$500,$C15,'DADOS BRUTOS'!AA$3:AA$500)))</f>
        <v/>
      </c>
      <c r="DB15" s="127">
        <f>IF(OR(DB$4="",$B15=""),0,SUMIF('DADOS BRUTOS'!$A$3:$A$500,$B15,'DADOS BRUTOS'!AB$3:AB$500)+IF($C15="",0,SUMIF('DADOS BRUTOS'!$A$3:$A$500,$C15,'DADOS BRUTOS'!AB$3:AB$500)))</f>
        <v/>
      </c>
      <c r="DC15" s="127">
        <f>IF(OR(DC$4="",$B15=""),0,SUMIF('DADOS BRUTOS'!$A$3:$A$500,$B15,'DADOS BRUTOS'!AC$3:AC$500)+IF($C15="",0,SUMIF('DADOS BRUTOS'!$A$3:$A$500,$C15,'DADOS BRUTOS'!AC$3:AC$500)))</f>
        <v/>
      </c>
      <c r="DD15" s="127">
        <f>IF(OR(DD$4="",$B15=""),0,SUMIF('DADOS BRUTOS'!$A$3:$A$500,$B15,'DADOS BRUTOS'!AD$3:AD$500)+IF($C15="",0,SUMIF('DADOS BRUTOS'!$A$3:$A$500,$C15,'DADOS BRUTOS'!AD$3:AD$500)))</f>
        <v/>
      </c>
      <c r="DE15" s="127">
        <f>IF(OR(DE$4="",$B15=""),0,SUMIF('DADOS BRUTOS'!$A$3:$A$500,$B15,'DADOS BRUTOS'!AE$3:AE$500)+IF($C15="",0,SUMIF('DADOS BRUTOS'!$A$3:$A$500,$C15,'DADOS BRUTOS'!AE$3:AE$500)))</f>
        <v/>
      </c>
      <c r="DF15" s="127">
        <f>IF(OR(DF$4="",$B15=""),0,SUMIF('DADOS BRUTOS'!$A$3:$A$500,$B15,'DADOS BRUTOS'!AF$3:AF$500)+IF($C15="",0,SUMIF('DADOS BRUTOS'!$A$3:$A$500,$C15,'DADOS BRUTOS'!AF$3:AF$500)))</f>
        <v/>
      </c>
      <c r="DG15" s="127">
        <f>IF(OR(DG$4="",$B15=""),0,SUMIF('DADOS BRUTOS'!$A$3:$A$500,$B15,'DADOS BRUTOS'!AG$3:AG$500)+IF($C15="",0,SUMIF('DADOS BRUTOS'!$A$3:$A$500,$C15,'DADOS BRUTOS'!AG$3:AG$500)))</f>
        <v/>
      </c>
      <c r="DH15" s="127">
        <f>IF(OR(DH$4="",$B15=""),0,SUMIF('DADOS BRUTOS'!$A$3:$A$500,$B15,'DADOS BRUTOS'!AH$3:AH$500)+IF($C15="",0,SUMIF('DADOS BRUTOS'!$A$3:$A$500,$C15,'DADOS BRUTOS'!AH$3:AH$500)))</f>
        <v/>
      </c>
      <c r="DI15" s="127">
        <f>IF(OR(DI$4="",$B15=""),0,SUMIF('DADOS BRUTOS'!$A$3:$A$500,$B15,'DADOS BRUTOS'!AI$3:AI$500)+IF($C15="",0,SUMIF('DADOS BRUTOS'!$A$3:$A$500,$C15,'DADOS BRUTOS'!AI$3:AI$500)))</f>
        <v/>
      </c>
      <c r="DJ15" s="127">
        <f>IF(OR(DJ$4="",$B15=""),0,SUMIF('DADOS BRUTOS'!$A$3:$A$500,$B15,'DADOS BRUTOS'!AJ$3:AJ$500)+IF($C15="",0,SUMIF('DADOS BRUTOS'!$A$3:$A$500,$C15,'DADOS BRUTOS'!AJ$3:AJ$500)))</f>
        <v/>
      </c>
      <c r="DK15" s="127">
        <f>IF(OR(DK$4="",$B15=""),0,SUMIF('DADOS BRUTOS'!$A$3:$A$500,$B15,'DADOS BRUTOS'!AK$3:AK$500)+IF($C15="",0,SUMIF('DADOS BRUTOS'!$A$3:$A$500,$C15,'DADOS BRUTOS'!AK$3:AK$500)))</f>
        <v/>
      </c>
      <c r="DL15" s="127">
        <f>IF(OR(DL$4="",$B15=""),0,SUMIF('DADOS BRUTOS'!$A$3:$A$500,$B15,'DADOS BRUTOS'!AL$3:AL$500)+IF($C15="",0,SUMIF('DADOS BRUTOS'!$A$3:$A$500,$C15,'DADOS BRUTOS'!AL$3:AL$500)))</f>
        <v/>
      </c>
      <c r="DM15" s="127">
        <f>IF(OR(DM$4="",$B15=""),0,SUMIF('DADOS BRUTOS'!$A$3:$A$500,$B15,'DADOS BRUTOS'!AM$3:AM$500)+IF($C15="",0,SUMIF('DADOS BRUTOS'!$A$3:$A$500,$C15,'DADOS BRUTOS'!AM$3:AM$500)))</f>
        <v/>
      </c>
      <c r="DN15" s="127">
        <f>IF(OR(DN$4="",$B15=""),0,SUMIF('DADOS BRUTOS'!$A$3:$A$500,$B15,'DADOS BRUTOS'!AN$3:AN$500)+IF($C15="",0,SUMIF('DADOS BRUTOS'!$A$3:$A$500,$C15,'DADOS BRUTOS'!AN$3:AN$500)))</f>
        <v/>
      </c>
      <c r="DO15" s="127">
        <f>IF(OR(DO$4="",$B15=""),0,SUMIF('DADOS BRUTOS'!$A$3:$A$500,$B15,'DADOS BRUTOS'!AO$3:AO$500)+IF($C15="",0,SUMIF('DADOS BRUTOS'!$A$3:$A$500,$C15,'DADOS BRUTOS'!AO$3:AO$500)))</f>
        <v/>
      </c>
      <c r="DP15" s="127">
        <f>IF(OR(DP$4="",$B15=""),0,SUMIF('DADOS BRUTOS'!$A$3:$A$500,$B15,'DADOS BRUTOS'!AP$3:AP$500)+IF($C15="",0,SUMIF('DADOS BRUTOS'!$A$3:$A$500,$C15,'DADOS BRUTOS'!AP$3:AP$500)))</f>
        <v/>
      </c>
      <c r="DQ15" s="127">
        <f>IF(OR(DQ$4="",$B15=""),0,SUMIF('DADOS BRUTOS'!$A$3:$A$500,$B15,'DADOS BRUTOS'!AQ$3:AQ$500)+IF($C15="",0,SUMIF('DADOS BRUTOS'!$A$3:$A$500,$C15,'DADOS BRUTOS'!AQ$3:AQ$500)))</f>
        <v/>
      </c>
      <c r="DR15" s="127">
        <f>IF(OR(DR$4="",$B15=""),0,SUMIF('DADOS BRUTOS'!$A$3:$A$500,$B15,'DADOS BRUTOS'!AR$3:AR$500)+IF($C15="",0,SUMIF('DADOS BRUTOS'!$A$3:$A$500,$C15,'DADOS BRUTOS'!AR$3:AR$500)))</f>
        <v/>
      </c>
      <c r="DS15" s="127">
        <f>IF(OR(DS$4="",$B15=""),0,SUMIF('DADOS BRUTOS'!$A$3:$A$500,$B15,'DADOS BRUTOS'!AS$3:AS$500)+IF($C15="",0,SUMIF('DADOS BRUTOS'!$A$3:$A$500,$C15,'DADOS BRUTOS'!AS$3:AS$500)))</f>
        <v/>
      </c>
      <c r="DT15" s="127">
        <f>IF(OR(DT$4="",$B15=""),0,SUMIF('DADOS BRUTOS'!$A$3:$A$500,$B15,'DADOS BRUTOS'!AT$3:AT$500)+IF($C15="",0,SUMIF('DADOS BRUTOS'!$A$3:$A$500,$C15,'DADOS BRUTOS'!AT$3:AT$500)))</f>
        <v/>
      </c>
      <c r="DU15" s="127">
        <f>IF(OR(DU$4="",$B15=""),0,SUMIF('DADOS BRUTOS'!$A$3:$A$500,$B15,'DADOS BRUTOS'!AU$3:AU$500)+IF($C15="",0,SUMIF('DADOS BRUTOS'!$A$3:$A$500,$C15,'DADOS BRUTOS'!AU$3:AU$500)))</f>
        <v/>
      </c>
      <c r="DV15" s="127">
        <f>IF(OR(DV$4="",$B15=""),0,SUMIF('DADOS BRUTOS'!$A$3:$A$500,$B15,'DADOS BRUTOS'!AV$3:AV$500)+IF($C15="",0,SUMIF('DADOS BRUTOS'!$A$3:$A$500,$C15,'DADOS BRUTOS'!AV$3:AV$500)))</f>
        <v/>
      </c>
      <c r="DW15" s="127">
        <f>IF(OR(DW$4="",$B15=""),0,SUMIF('DADOS BRUTOS'!$A$3:$A$500,$B15,'DADOS BRUTOS'!AW$3:AW$500)+IF($C15="",0,SUMIF('DADOS BRUTOS'!$A$3:$A$500,$C15,'DADOS BRUTOS'!AW$3:AW$500)))</f>
        <v/>
      </c>
      <c r="DX15" s="127">
        <f>IF(OR(DX$4="",$B15=""),0,SUMIF('DADOS BRUTOS'!$A$3:$A$500,$B15,'DADOS BRUTOS'!AX$3:AX$500)+IF($C15="",0,SUMIF('DADOS BRUTOS'!$A$3:$A$500,$C15,'DADOS BRUTOS'!AX$3:AX$500)))</f>
        <v/>
      </c>
      <c r="DY15" s="127">
        <f>IF(OR(DY$4="",$B15=""),0,SUMIF('DADOS BRUTOS'!$A$3:$A$500,$B15,'DADOS BRUTOS'!AY$3:AY$500)+IF($C15="",0,SUMIF('DADOS BRUTOS'!$A$3:$A$500,$C15,'DADOS BRUTOS'!AY$3:AY$500)))</f>
        <v/>
      </c>
      <c r="DZ15" s="127">
        <f>IF(OR(DZ$4="",$B15=""),0,SUMIF('DADOS BRUTOS'!$A$3:$A$500,$B15,'DADOS BRUTOS'!AZ$3:AZ$500)+IF($C15="",0,SUMIF('DADOS BRUTOS'!$A$3:$A$500,$C15,'DADOS BRUTOS'!AZ$3:AZ$500)))</f>
        <v/>
      </c>
      <c r="EA15" s="127">
        <f>IF(OR(EA$4="",$B15=""),0,SUMIF('DADOS BRUTOS'!$A$3:$A$500,$B15,'DADOS BRUTOS'!BA$3:BA$500)+IF($C15="",0,SUMIF('DADOS BRUTOS'!$A$3:$A$500,$C15,'DADOS BRUTOS'!BA$3:BA$500)))</f>
        <v/>
      </c>
      <c r="EB15" s="127">
        <f>IF(OR(EB$4="",$B15=""),0,SUMIF('DADOS BRUTOS'!$A$3:$A$500,$B15,'DADOS BRUTOS'!BB$3:BB$500)+IF($C15="",0,SUMIF('DADOS BRUTOS'!$A$3:$A$500,$C15,'DADOS BRUTOS'!BB$3:BB$500)))</f>
        <v/>
      </c>
      <c r="EC15" s="127">
        <f>IF(OR(EC$4="",$B15=""),0,SUMIF('DADOS BRUTOS'!$A$3:$A$500,$B15,'DADOS BRUTOS'!BC$3:BC$500)+IF($C15="",0,SUMIF('DADOS BRUTOS'!$A$3:$A$500,$C15,'DADOS BRUTOS'!BC$3:BC$500)))</f>
        <v/>
      </c>
      <c r="ED15" s="127">
        <f>IF(OR(ED$4="",$B15=""),0,SUMIF('DADOS BRUTOS'!$A$3:$A$500,$B15,'DADOS BRUTOS'!BD$3:BD$500)+IF($C15="",0,SUMIF('DADOS BRUTOS'!$A$3:$A$500,$C15,'DADOS BRUTOS'!BD$3:BD$500)))</f>
        <v/>
      </c>
      <c r="EE15" s="127">
        <f>IF(OR(EE$4="",$B15=""),0,SUMIF('DADOS BRUTOS'!$A$3:$A$500,$B15,'DADOS BRUTOS'!BE$3:BE$500)+IF($C15="",0,SUMIF('DADOS BRUTOS'!$A$3:$A$500,$C15,'DADOS BRUTOS'!BE$3:BE$500)))</f>
        <v/>
      </c>
      <c r="EF15" s="127">
        <f>IF(OR(EF$4="",$B15=""),0,SUMIF('DADOS BRUTOS'!$A$3:$A$500,$B15,'DADOS BRUTOS'!BF$3:BF$500)+IF($C15="",0,SUMIF('DADOS BRUTOS'!$A$3:$A$500,$C15,'DADOS BRUTOS'!BF$3:BF$500)))</f>
        <v/>
      </c>
      <c r="EG15" s="127">
        <f>IF(OR(EG$4="",$B15=""),0,SUMIF('DADOS BRUTOS'!$A$3:$A$500,$B15,'DADOS BRUTOS'!BG$3:BG$500)+IF($C15="",0,SUMIF('DADOS BRUTOS'!$A$3:$A$500,$C15,'DADOS BRUTOS'!BG$3:BG$500)))</f>
        <v/>
      </c>
      <c r="EH15" s="127">
        <f>IF(OR(EH$4="",$B15=""),0,SUMIF('DADOS BRUTOS'!$A$3:$A$500,$B15,'DADOS BRUTOS'!BH$3:BH$500)+IF($C15="",0,SUMIF('DADOS BRUTOS'!$A$3:$A$500,$C15,'DADOS BRUTOS'!BH$3:BH$500)))</f>
        <v/>
      </c>
      <c r="EI15" s="127">
        <f>IF(OR(EI$4="",$B15=""),0,SUMIF('DADOS BRUTOS'!$A$3:$A$500,$B15,'DADOS BRUTOS'!BI$3:BI$500)+IF($C15="",0,SUMIF('DADOS BRUTOS'!$A$3:$A$500,$C15,'DADOS BRUTOS'!BI$3:BI$500)))</f>
        <v/>
      </c>
      <c r="EJ15" s="127">
        <f>IF(OR(EJ$4="",$B15=""),0,SUMIF('DADOS BRUTOS'!$A$3:$A$500,$B15,'DADOS BRUTOS'!BJ$3:BJ$500)+IF($C15="",0,SUMIF('DADOS BRUTOS'!$A$3:$A$500,$C15,'DADOS BRUTOS'!BJ$3:BJ$500)))</f>
        <v/>
      </c>
      <c r="EK15" s="127">
        <f>IF(OR(EK$4="",$B15=""),0,SUMIF('DADOS BRUTOS'!$A$3:$A$500,$B15,'DADOS BRUTOS'!BK$3:BK$500)+IF($C15="",0,SUMIF('DADOS BRUTOS'!$A$3:$A$500,$C15,'DADOS BRUTOS'!BK$3:BK$500)))</f>
        <v/>
      </c>
      <c r="EL15" s="127">
        <f>IF(OR(EL$4="",$B15=""),0,SUMIF('DADOS BRUTOS'!$A$3:$A$500,$B15,'DADOS BRUTOS'!BL$3:BL$500)+IF($C15="",0,SUMIF('DADOS BRUTOS'!$A$3:$A$500,$C15,'DADOS BRUTOS'!BL$3:BL$500)))</f>
        <v/>
      </c>
      <c r="EM15" s="127">
        <f>IF(OR(EM$4="",$B15=""),0,SUMIF('DADOS BRUTOS'!$A$3:$A$500,$B15,'DADOS BRUTOS'!BM$3:BM$500)+IF($C15="",0,SUMIF('DADOS BRUTOS'!$A$3:$A$500,$C15,'DADOS BRUTOS'!BM$3:BM$500)))</f>
        <v/>
      </c>
      <c r="EN15" s="127">
        <f>IF(OR(EN$4="",$B15=""),0,SUMIF('DADOS BRUTOS'!$A$3:$A$500,$B15,'DADOS BRUTOS'!BN$3:BN$500)+IF($C15="",0,SUMIF('DADOS BRUTOS'!$A$3:$A$500,$C15,'DADOS BRUTOS'!BN$3:BN$500)))</f>
        <v/>
      </c>
      <c r="EO15" s="127">
        <f>IF(OR(EO$4="",$B15=""),0,SUMIF('DADOS BRUTOS'!$A$3:$A$500,$B15,'DADOS BRUTOS'!BO$3:BO$500)+IF($C15="",0,SUMIF('DADOS BRUTOS'!$A$3:$A$500,$C15,'DADOS BRUTOS'!BO$3:BO$500)))</f>
        <v/>
      </c>
      <c r="EP15" s="127">
        <f>IF(OR(EP$4="",$B15=""),0,SUMIF('DADOS BRUTOS'!$A$3:$A$500,$B15,'DADOS BRUTOS'!BP$3:BP$500)+IF($C15="",0,SUMIF('DADOS BRUTOS'!$A$3:$A$500,$C15,'DADOS BRUTOS'!BP$3:BP$500)))</f>
        <v/>
      </c>
      <c r="EQ15" s="127">
        <f>IF(OR(EQ$4="",$B15=""),0,SUMIF('DADOS BRUTOS'!$A$3:$A$500,$B15,'DADOS BRUTOS'!BQ$3:BQ$500)+IF($C15="",0,SUMIF('DADOS BRUTOS'!$A$3:$A$500,$C15,'DADOS BRUTOS'!BQ$3:BQ$500)))</f>
        <v/>
      </c>
      <c r="ER15" s="127">
        <f>IF(OR(ER$4="",$B15=""),0,SUMIF('DADOS BRUTOS'!$A$3:$A$500,$B15,'DADOS BRUTOS'!BR$3:BR$500)+IF($C15="",0,SUMIF('DADOS BRUTOS'!$A$3:$A$500,$C15,'DADOS BRUTOS'!BR$3:BR$500)))</f>
        <v/>
      </c>
      <c r="ES15" s="127">
        <f>IF(OR(ES$4="",$B15=""),0,SUMIF('DADOS BRUTOS'!$A$3:$A$500,$B15,'DADOS BRUTOS'!BS$3:BS$500)+IF($C15="",0,SUMIF('DADOS BRUTOS'!$A$3:$A$500,$C15,'DADOS BRUTOS'!BS$3:BS$500)))</f>
        <v/>
      </c>
      <c r="ET15" s="127">
        <f>IF(OR(ET$4="",$B15=""),0,SUMIF('DADOS BRUTOS'!$A$3:$A$500,$B15,'DADOS BRUTOS'!BT$3:BT$500)+IF($C15="",0,SUMIF('DADOS BRUTOS'!$A$3:$A$500,$C15,'DADOS BRUTOS'!BT$3:BT$500)))</f>
        <v/>
      </c>
      <c r="EU15" s="127">
        <f>IF(OR(EU$4="",$B15=""),0,SUMIF('DADOS BRUTOS'!$A$3:$A$500,$B15,'DADOS BRUTOS'!BU$3:BU$500)+IF($C15="",0,SUMIF('DADOS BRUTOS'!$A$3:$A$500,$C15,'DADOS BRUTOS'!BU$3:BU$500)))</f>
        <v/>
      </c>
      <c r="EV15" s="127">
        <f>IF(OR(EV$4="",$B15=""),0,SUMIF('DADOS BRUTOS'!$A$3:$A$500,$B15,'DADOS BRUTOS'!BV$3:BV$500)+IF($C15="",0,SUMIF('DADOS BRUTOS'!$A$3:$A$500,$C15,'DADOS BRUTOS'!BV$3:BV$500)))</f>
        <v/>
      </c>
      <c r="EW15" s="127">
        <f>IF(OR(EW$4="",$B15=""),0,SUMIF('DADOS BRUTOS'!$A$3:$A$500,$B15,'DADOS BRUTOS'!BW$3:BW$500)+IF($C15="",0,SUMIF('DADOS BRUTOS'!$A$3:$A$500,$C15,'DADOS BRUTOS'!BW$3:BW$500)))</f>
        <v/>
      </c>
      <c r="EX15" s="127">
        <f>IF(OR(EX$4="",$B15=""),0,SUMIF('DADOS BRUTOS'!$A$3:$A$500,$B15,'DADOS BRUTOS'!BX$3:BX$500)+IF($C15="",0,SUMIF('DADOS BRUTOS'!$A$3:$A$500,$C15,'DADOS BRUTOS'!BX$3:BX$500)))</f>
        <v/>
      </c>
      <c r="EY15" s="127">
        <f>IF(OR(EY$4="",$B15=""),0,SUMIF('DADOS BRUTOS'!$A$3:$A$500,$B15,'DADOS BRUTOS'!BY$3:BY$500)+IF($C15="",0,SUMIF('DADOS BRUTOS'!$A$3:$A$500,$C15,'DADOS BRUTOS'!BY$3:BY$500)))</f>
        <v/>
      </c>
      <c r="EZ15" s="127">
        <f>IF(OR(EZ$4="",$B15=""),0,SUMIF('DADOS BRUTOS'!$A$3:$A$500,$B15,'DADOS BRUTOS'!BZ$3:BZ$500)+IF($C15="",0,SUMIF('DADOS BRUTOS'!$A$3:$A$500,$C15,'DADOS BRUTOS'!BZ$3:BZ$500)))</f>
        <v/>
      </c>
      <c r="FA15" s="127">
        <f>IF(OR(FA$4="",$B15=""),0,SUMIF('DADOS BRUTOS'!$A$3:$A$500,$B15,'DADOS BRUTOS'!CA$3:CA$500)+IF($C15="",0,SUMIF('DADOS BRUTOS'!$A$3:$A$500,$C15,'DADOS BRUTOS'!CA$3:CA$500)))</f>
        <v/>
      </c>
      <c r="FB15" s="127">
        <f>IF(OR(FB$4="",$B15=""),0,SUMIF('DADOS BRUTOS'!$A$3:$A$500,$B15,'DADOS BRUTOS'!CB$3:CB$500)+IF($C15="",0,SUMIF('DADOS BRUTOS'!$A$3:$A$500,$C15,'DADOS BRUTOS'!CB$3:CB$500)))</f>
        <v/>
      </c>
      <c r="FC15" s="127">
        <f>IF(OR(FC$4="",$B15=""),0,SUMIF('DADOS BRUTOS'!$A$3:$A$500,$B15,'DADOS BRUTOS'!CC$3:CC$500)+IF($C15="",0,SUMIF('DADOS BRUTOS'!$A$3:$A$500,$C15,'DADOS BRUTOS'!CC$3:CC$500)))</f>
        <v/>
      </c>
      <c r="FD15" s="127">
        <f>IF(OR(FD$4="",$B15=""),0,SUMIF('DADOS BRUTOS'!$A$3:$A$500,$B15,'DADOS BRUTOS'!CD$3:CD$500)+IF($C15="",0,SUMIF('DADOS BRUTOS'!$A$3:$A$500,$C15,'DADOS BRUTOS'!CD$3:CD$500)))</f>
        <v/>
      </c>
      <c r="FE15" s="127">
        <f>IF(OR(FE$4="",$B15=""),0,SUMIF('DADOS BRUTOS'!$A$3:$A$500,$B15,'DADOS BRUTOS'!CE$3:CE$500)+IF($C15="",0,SUMIF('DADOS BRUTOS'!$A$3:$A$500,$C15,'DADOS BRUTOS'!CE$3:CE$500)))</f>
        <v/>
      </c>
      <c r="FF15" s="127">
        <f>IF(OR(FF$4="",$B15=""),0,SUMIF('DADOS BRUTOS'!$A$3:$A$500,$B15,'DADOS BRUTOS'!CF$3:CF$500)+IF($C15="",0,SUMIF('DADOS BRUTOS'!$A$3:$A$500,$C15,'DADOS BRUTOS'!CF$3:CF$500)))</f>
        <v/>
      </c>
      <c r="FG15" s="127">
        <f>IF(OR(FG$4="",$B15=""),0,SUMIF('DADOS BRUTOS'!$A$3:$A$500,$B15,'DADOS BRUTOS'!CG$3:CG$500)+IF($C15="",0,SUMIF('DADOS BRUTOS'!$A$3:$A$500,$C15,'DADOS BRUTOS'!CG$3:CG$500)))</f>
        <v/>
      </c>
      <c r="FH15" s="127">
        <f>IF(OR(FH$4="",$B15=""),0,SUMIF('DADOS BRUTOS'!$A$3:$A$500,$B15,'DADOS BRUTOS'!CH$3:CH$500)+IF($C15="",0,SUMIF('DADOS BRUTOS'!$A$3:$A$500,$C15,'DADOS BRUTOS'!CH$3:CH$500)))</f>
        <v/>
      </c>
      <c r="FI15" s="127">
        <f>IF(OR(FI$4="",$B15=""),0,SUMIF('DADOS BRUTOS'!$A$3:$A$500,$B15,'DADOS BRUTOS'!CI$3:CI$500)+IF($C15="",0,SUMIF('DADOS BRUTOS'!$A$3:$A$500,$C15,'DADOS BRUTOS'!CI$3:CI$500)))</f>
        <v/>
      </c>
      <c r="FJ15" s="127">
        <f>IF(OR(FJ$4="",$B15=""),0,SUMIF('DADOS BRUTOS'!$A$3:$A$500,$B15,'DADOS BRUTOS'!CJ$3:CJ$500)+IF($C15="",0,SUMIF('DADOS BRUTOS'!$A$3:$A$500,$C15,'DADOS BRUTOS'!CJ$3:CJ$500)))</f>
        <v/>
      </c>
      <c r="FK15" s="127">
        <f>IF(OR(FK$4="",$B15=""),0,SUMIF('DADOS BRUTOS'!$A$3:$A$500,$B15,'DADOS BRUTOS'!CK$3:CK$500)+IF($C15="",0,SUMIF('DADOS BRUTOS'!$A$3:$A$500,$C15,'DADOS BRUTOS'!CK$3:CK$500)))</f>
        <v/>
      </c>
      <c r="FL15" s="127">
        <f>IF(OR(FL$4="",$B15=""),0,SUMIF('DADOS BRUTOS'!$A$3:$A$500,$B15,'DADOS BRUTOS'!CL$3:CL$500)+IF($C15="",0,SUMIF('DADOS BRUTOS'!$A$3:$A$500,$C15,'DADOS BRUTOS'!CL$3:CL$500)))</f>
        <v/>
      </c>
      <c r="FM15" s="127">
        <f>IF(OR(FM$4="",$B15=""),0,SUMIF('DADOS BRUTOS'!$A$3:$A$500,$B15,'DADOS BRUTOS'!CM$3:CM$500)+IF($C15="",0,SUMIF('DADOS BRUTOS'!$A$3:$A$500,$C15,'DADOS BRUTOS'!CM$3:CM$500)))</f>
        <v/>
      </c>
      <c r="FN15" s="127">
        <f>IF(OR(FN$4="",$B15=""),0,SUMIF('DADOS BRUTOS'!$A$3:$A$500,$B15,'DADOS BRUTOS'!CN$3:CN$500)+IF($C15="",0,SUMIF('DADOS BRUTOS'!$A$3:$A$500,$C15,'DADOS BRUTOS'!CN$3:CN$500)))</f>
        <v/>
      </c>
      <c r="FO15" s="127">
        <f>IF(OR(FO$4="",$B15=""),0,SUMIF('DADOS BRUTOS'!$A$3:$A$500,$B15,'DADOS BRUTOS'!CO$3:CO$500)+IF($C15="",0,SUMIF('DADOS BRUTOS'!$A$3:$A$500,$C15,'DADOS BRUTOS'!CO$3:CO$500)))</f>
        <v/>
      </c>
      <c r="FP15" s="127">
        <f>IF(OR(FP$4="",$B15=""),0,SUMIF('DADOS BRUTOS'!$A$3:$A$500,$B15,'DADOS BRUTOS'!CP$3:CP$500)+IF($C15="",0,SUMIF('DADOS BRUTOS'!$A$3:$A$500,$C15,'DADOS BRUTOS'!CP$3:CP$500)))</f>
        <v/>
      </c>
      <c r="FQ15" s="127">
        <f>IF(OR(FQ$4="",$B15=""),0,SUMIF('DADOS BRUTOS'!$A$3:$A$500,$B15,'DADOS BRUTOS'!CQ$3:CQ$500)+IF($C15="",0,SUMIF('DADOS BRUTOS'!$A$3:$A$500,$C15,'DADOS BRUTOS'!CQ$3:CQ$500)))</f>
        <v/>
      </c>
      <c r="FR15" s="127">
        <f>IF(OR(FR$4="",$B15=""),0,SUMIF('DADOS BRUTOS'!$A$3:$A$500,$B15,'DADOS BRUTOS'!CR$3:CR$500)+IF($C15="",0,SUMIF('DADOS BRUTOS'!$A$3:$A$500,$C15,'DADOS BRUTOS'!CR$3:CR$500)))</f>
        <v/>
      </c>
      <c r="FS15" s="127">
        <f>IF(OR(FS$4="",$B15=""),0,SUMIF('DADOS BRUTOS'!$A$3:$A$500,$B15,'DADOS BRUTOS'!CS$3:CS$500)+IF($C15="",0,SUMIF('DADOS BRUTOS'!$A$3:$A$500,$C15,'DADOS BRUTOS'!CS$3:CS$500)))</f>
        <v/>
      </c>
      <c r="FT15" s="127">
        <f>IF(OR(FT$4="",$B15=""),0,SUMIF('DADOS BRUTOS'!$A$3:$A$500,$B15,'DADOS BRUTOS'!CT$3:CT$500)+IF($C15="",0,SUMIF('DADOS BRUTOS'!$A$3:$A$500,$C15,'DADOS BRUTOS'!CT$3:CT$500)))</f>
        <v/>
      </c>
      <c r="FU15" s="127">
        <f>IF(OR(FU$4="",$B15=""),0,SUMIF('DADOS BRUTOS'!$A$3:$A$500,$B15,'DADOS BRUTOS'!CU$3:CU$500)+IF($C15="",0,SUMIF('DADOS BRUTOS'!$A$3:$A$500,$C15,'DADOS BRUTOS'!CU$3:CU$500)))</f>
        <v/>
      </c>
      <c r="FV15" s="127">
        <f>IF(OR(FV$4="",$B15=""),0,SUMIF('DADOS BRUTOS'!$A$3:$A$500,$B15,'DADOS BRUTOS'!CV$3:CV$500)+IF($C15="",0,SUMIF('DADOS BRUTOS'!$A$3:$A$500,$C15,'DADOS BRUTOS'!CV$3:CV$500)))</f>
        <v/>
      </c>
      <c r="FW15" s="127">
        <f>IF(OR(FW$4="",$B15=""),0,SUMIF('DADOS BRUTOS'!$A$3:$A$500,$B15,'DADOS BRUTOS'!CW$3:CW$500)+IF($C15="",0,SUMIF('DADOS BRUTOS'!$A$3:$A$500,$C15,'DADOS BRUTOS'!CW$3:CW$500)))</f>
        <v/>
      </c>
      <c r="FX15" s="127">
        <f>IF(OR(FX$4="",$B15=""),0,SUMIF('DADOS BRUTOS'!$A$3:$A$500,$B15,'DADOS BRUTOS'!CX$3:CX$500)+IF($C15="",0,SUMIF('DADOS BRUTOS'!$A$3:$A$500,$C15,'DADOS BRUTOS'!CX$3:CX$500)))</f>
        <v/>
      </c>
      <c r="FY15" s="127">
        <f>IF(OR(FY$4="",$B15=""),0,SUMIF('DADOS BRUTOS'!$A$3:$A$500,$B15,'DADOS BRUTOS'!CY$3:CY$500)+IF($C15="",0,SUMIF('DADOS BRUTOS'!$A$3:$A$500,$C15,'DADOS BRUTOS'!CY$3:CY$500)))</f>
        <v/>
      </c>
      <c r="FZ15" s="127">
        <f>IF(OR(FZ$4="",$B15=""),0,SUMIF('DADOS BRUTOS'!$A$3:$A$500,$B15,'DADOS BRUTOS'!CZ$3:CZ$500)+IF($C15="",0,SUMIF('DADOS BRUTOS'!$A$3:$A$500,$C15,'DADOS BRUTOS'!CZ$3:CZ$500)))</f>
        <v/>
      </c>
      <c r="GA15" s="127">
        <f>IF(OR(GA$4="",$B15=""),0,SUMIF('DADOS BRUTOS'!$A$3:$A$500,$B15,'DADOS BRUTOS'!DA$3:DA$500)+IF($C15="",0,SUMIF('DADOS BRUTOS'!$A$3:$A$500,$C15,'DADOS BRUTOS'!DA$3:DA$500)))</f>
        <v/>
      </c>
      <c r="GB15" s="127">
        <f>IF(OR(GB$4="",$B15=""),0,SUMIF('DADOS BRUTOS'!$A$3:$A$500,$B15,'DADOS BRUTOS'!DB$3:DB$500)+IF($C15="",0,SUMIF('DADOS BRUTOS'!$A$3:$A$500,$C15,'DADOS BRUTOS'!DB$3:DB$500)))</f>
        <v/>
      </c>
      <c r="GC15" s="127">
        <f>IF(OR(GC$4="",$B15=""),0,SUMIF('DADOS BRUTOS'!$A$3:$A$500,$B15,'DADOS BRUTOS'!DC$3:DC$500)+IF($C15="",0,SUMIF('DADOS BRUTOS'!$A$3:$A$500,$C15,'DADOS BRUTOS'!DC$3:DC$500)))</f>
        <v/>
      </c>
      <c r="GD15" s="127">
        <f>IF(OR(GD$4="",$B15=""),0,SUMIF('DADOS BRUTOS'!$A$3:$A$500,$B15,'DADOS BRUTOS'!DD$3:DD$500)+IF($C15="",0,SUMIF('DADOS BRUTOS'!$A$3:$A$500,$C15,'DADOS BRUTOS'!DD$3:DD$500)))</f>
        <v/>
      </c>
      <c r="GE15" s="127">
        <f>IF(OR(GE$4="",$B15=""),0,SUMIF('DADOS BRUTOS'!$A$3:$A$500,$B15,'DADOS BRUTOS'!DE$3:DE$500)+IF($C15="",0,SUMIF('DADOS BRUTOS'!$A$3:$A$500,$C15,'DADOS BRUTOS'!DE$3:DE$500)))</f>
        <v/>
      </c>
      <c r="GF15" s="127">
        <f>IF(OR(GF$4="",$B15=""),0,SUMIF('DADOS BRUTOS'!$A$3:$A$500,$B15,'DADOS BRUTOS'!DF$3:DF$500)+IF($C15="",0,SUMIF('DADOS BRUTOS'!$A$3:$A$500,$C15,'DADOS BRUTOS'!DF$3:DF$500)))</f>
        <v/>
      </c>
      <c r="GG15" s="127">
        <f>IF(OR(GG$4="",$B15=""),0,SUMIF('DADOS BRUTOS'!$A$3:$A$500,$B15,'DADOS BRUTOS'!DG$3:DG$500)+IF($C15="",0,SUMIF('DADOS BRUTOS'!$A$3:$A$500,$C15,'DADOS BRUTOS'!DG$3:DG$500)))</f>
        <v/>
      </c>
      <c r="GH15" s="127">
        <f>IF(OR(GH$4="",$B15=""),0,SUMIF('DADOS BRUTOS'!$A$3:$A$500,$B15,'DADOS BRUTOS'!DH$3:DH$500)+IF($C15="",0,SUMIF('DADOS BRUTOS'!$A$3:$A$500,$C15,'DADOS BRUTOS'!DH$3:DH$500)))</f>
        <v/>
      </c>
      <c r="GI15" s="127">
        <f>IF(OR(GI$4="",$B15=""),0,SUMIF('DADOS BRUTOS'!$A$3:$A$500,$B15,'DADOS BRUTOS'!DI$3:DI$500)+IF($C15="",0,SUMIF('DADOS BRUTOS'!$A$3:$A$500,$C15,'DADOS BRUTOS'!DI$3:DI$500)))</f>
        <v/>
      </c>
      <c r="GJ15" s="127">
        <f>IF(OR(GJ$4="",$B15=""),0,SUMIF('DADOS BRUTOS'!$A$3:$A$500,$B15,'DADOS BRUTOS'!DJ$3:DJ$500)+IF($C15="",0,SUMIF('DADOS BRUTOS'!$A$3:$A$500,$C15,'DADOS BRUTOS'!DJ$3:DJ$500)))</f>
        <v/>
      </c>
      <c r="GK15" s="127">
        <f>IF(OR(GK$4="",$B15=""),0,SUMIF('DADOS BRUTOS'!$A$3:$A$500,$B15,'DADOS BRUTOS'!DK$3:DK$500)+IF($C15="",0,SUMIF('DADOS BRUTOS'!$A$3:$A$500,$C15,'DADOS BRUTOS'!DK$3:DK$500)))</f>
        <v/>
      </c>
      <c r="GL15" s="127">
        <f>IF(OR(GL$4="",$B15=""),0,SUMIF('DADOS BRUTOS'!$A$3:$A$500,$B15,'DADOS BRUTOS'!DL$3:DL$500)+IF($C15="",0,SUMIF('DADOS BRUTOS'!$A$3:$A$500,$C15,'DADOS BRUTOS'!DL$3:DL$500)))</f>
        <v/>
      </c>
      <c r="GM15" s="127">
        <f>IF(OR(GM$4="",$B15=""),0,SUMIF('DADOS BRUTOS'!$A$3:$A$500,$B15,'DADOS BRUTOS'!DM$3:DM$500)+IF($C15="",0,SUMIF('DADOS BRUTOS'!$A$3:$A$500,$C15,'DADOS BRUTOS'!DM$3:DM$500)))</f>
        <v/>
      </c>
      <c r="GN15" s="127">
        <f>IF(OR(GN$4="",$B15=""),0,SUMIF('DADOS BRUTOS'!$A$3:$A$500,$B15,'DADOS BRUTOS'!DN$3:DN$500)+IF($C15="",0,SUMIF('DADOS BRUTOS'!$A$3:$A$500,$C15,'DADOS BRUTOS'!DN$3:DN$500)))</f>
        <v/>
      </c>
      <c r="GO15" s="127">
        <f>IF(OR(GO$4="",$B15=""),0,SUMIF('DADOS BRUTOS'!$A$3:$A$500,$B15,'DADOS BRUTOS'!DO$3:DO$500)+IF($C15="",0,SUMIF('DADOS BRUTOS'!$A$3:$A$500,$C15,'DADOS BRUTOS'!DO$3:DO$500)))</f>
        <v/>
      </c>
      <c r="GP15" s="127">
        <f>IF(OR(GP$4="",$B15=""),0,SUMIF('DADOS BRUTOS'!$A$3:$A$500,$B15,'DADOS BRUTOS'!DP$3:DP$500)+IF($C15="",0,SUMIF('DADOS BRUTOS'!$A$3:$A$500,$C15,'DADOS BRUTOS'!DP$3:DP$500)))</f>
        <v/>
      </c>
      <c r="GQ15" s="127">
        <f>IF(OR(GQ$4="",$B15=""),0,SUMIF('DADOS BRUTOS'!$A$3:$A$500,$B15,'DADOS BRUTOS'!DQ$3:DQ$500)+IF($C15="",0,SUMIF('DADOS BRUTOS'!$A$3:$A$500,$C15,'DADOS BRUTOS'!DQ$3:DQ$500)))</f>
        <v/>
      </c>
      <c r="GR15" s="127">
        <f>IF(OR(GR$4="",$B15=""),0,SUMIF('DADOS BRUTOS'!$A$3:$A$500,$B15,'DADOS BRUTOS'!DR$3:DR$500)+IF($C15="",0,SUMIF('DADOS BRUTOS'!$A$3:$A$500,$C15,'DADOS BRUTOS'!DR$3:DR$500)))</f>
        <v/>
      </c>
      <c r="GS15" s="127">
        <f>IF(OR(GS$4="",$B15=""),0,SUMIF('DADOS BRUTOS'!$A$3:$A$500,$B15,'DADOS BRUTOS'!DS$3:DS$500)+IF($C15="",0,SUMIF('DADOS BRUTOS'!$A$3:$A$500,$C15,'DADOS BRUTOS'!DS$3:DS$500)))</f>
        <v/>
      </c>
      <c r="GT15" s="127">
        <f>IF(OR(GT$4="",$B15=""),0,SUMIF('DADOS BRUTOS'!$A$3:$A$500,$B15,'DADOS BRUTOS'!DT$3:DT$500)+IF($C15="",0,SUMIF('DADOS BRUTOS'!$A$3:$A$500,$C15,'DADOS BRUTOS'!DT$3:DT$500)))</f>
        <v/>
      </c>
      <c r="GU15" s="127">
        <f>IF(OR(GU$4="",$B15=""),0,SUMIF('DADOS BRUTOS'!$A$3:$A$500,$B15,'DADOS BRUTOS'!DU$3:DU$500)+IF($C15="",0,SUMIF('DADOS BRUTOS'!$A$3:$A$500,$C15,'DADOS BRUTOS'!DU$3:DU$500)))</f>
        <v/>
      </c>
      <c r="GV15" s="127">
        <f>IF(OR(GV$4="",$B15=""),0,SUMIF('DADOS BRUTOS'!$A$3:$A$500,$B15,'DADOS BRUTOS'!DV$3:DV$500)+IF($C15="",0,SUMIF('DADOS BRUTOS'!$A$3:$A$500,$C15,'DADOS BRUTOS'!DV$3:DV$500)))</f>
        <v/>
      </c>
      <c r="GW15" s="127">
        <f>IF(OR(GW$4="",$B15=""),0,SUMIF('DADOS BRUTOS'!$A$3:$A$500,$B15,'DADOS BRUTOS'!DW$3:DW$500)+IF($C15="",0,SUMIF('DADOS BRUTOS'!$A$3:$A$500,$C15,'DADOS BRUTOS'!DW$3:DW$500)))</f>
        <v/>
      </c>
      <c r="GX15" s="127">
        <f>IF(OR(GX$4="",$B15=""),0,SUMIF('DADOS BRUTOS'!$A$3:$A$500,$B15,'DADOS BRUTOS'!DX$3:DX$500)+IF($C15="",0,SUMIF('DADOS BRUTOS'!$A$3:$A$500,$C15,'DADOS BRUTOS'!DX$3:DX$500)))</f>
        <v/>
      </c>
      <c r="GY15" s="127">
        <f>IF(OR(GY$4="",$B15=""),0,SUMIF('DADOS BRUTOS'!$A$3:$A$500,$B15,'DADOS BRUTOS'!DY$3:DY$500)+IF($C15="",0,SUMIF('DADOS BRUTOS'!$A$3:$A$500,$C15,'DADOS BRUTOS'!DY$3:DY$500)))</f>
        <v/>
      </c>
      <c r="GZ15" s="127">
        <f>IF(OR(GZ$4="",$B15=""),0,SUMIF('DADOS BRUTOS'!$A$3:$A$500,$B15,'DADOS BRUTOS'!DZ$3:DZ$500)+IF($C15="",0,SUMIF('DADOS BRUTOS'!$A$3:$A$500,$C15,'DADOS BRUTOS'!DZ$3:DZ$500)))</f>
        <v/>
      </c>
      <c r="HA15" s="127">
        <f>IF(OR(HA$4="",$B15=""),0,SUMIF('DADOS BRUTOS'!$A$3:$A$500,$B15,'DADOS BRUTOS'!EA$3:EA$500)+IF($C15="",0,SUMIF('DADOS BRUTOS'!$A$3:$A$500,$C15,'DADOS BRUTOS'!EA$3:EA$500)))</f>
        <v/>
      </c>
      <c r="HB15" s="127">
        <f>IF(OR(HB$4="",$B15=""),0,SUMIF('DADOS BRUTOS'!$A$3:$A$500,$B15,'DADOS BRUTOS'!EB$3:EB$500)+IF($C15="",0,SUMIF('DADOS BRUTOS'!$A$3:$A$500,$C15,'DADOS BRUTOS'!EB$3:EB$500)))</f>
        <v/>
      </c>
      <c r="HC15" s="127">
        <f>IF(OR(HC$4="",$B15=""),0,SUMIF('DADOS BRUTOS'!$A$3:$A$500,$B15,'DADOS BRUTOS'!EC$3:EC$500)+IF($C15="",0,SUMIF('DADOS BRUTOS'!$A$3:$A$500,$C15,'DADOS BRUTOS'!EC$3:EC$500)))</f>
        <v/>
      </c>
      <c r="HD15" s="127">
        <f>IF(OR(HD$4="",$B15=""),0,SUMIF('DADOS BRUTOS'!$A$3:$A$500,$B15,'DADOS BRUTOS'!ED$3:ED$500)+IF($C15="",0,SUMIF('DADOS BRUTOS'!$A$3:$A$500,$C15,'DADOS BRUTOS'!ED$3:ED$500)))</f>
        <v/>
      </c>
      <c r="HE15" s="127">
        <f>IF(OR(HE$4="",$B15=""),0,SUMIF('DADOS BRUTOS'!$A$3:$A$500,$B15,'DADOS BRUTOS'!EE$3:EE$500)+IF($C15="",0,SUMIF('DADOS BRUTOS'!$A$3:$A$500,$C15,'DADOS BRUTOS'!EE$3:EE$500)))</f>
        <v/>
      </c>
      <c r="HF15" s="127">
        <f>IF(OR(HF$4="",$B15=""),0,SUMIF('DADOS BRUTOS'!$A$3:$A$500,$B15,'DADOS BRUTOS'!EF$3:EF$500)+IF($C15="",0,SUMIF('DADOS BRUTOS'!$A$3:$A$500,$C15,'DADOS BRUTOS'!EF$3:EF$500)))</f>
        <v/>
      </c>
      <c r="HG15" s="127">
        <f>IF(OR(HG$4="",$B15=""),0,SUMIF('DADOS BRUTOS'!$A$3:$A$500,$B15,'DADOS BRUTOS'!EG$3:EG$500)+IF($C15="",0,SUMIF('DADOS BRUTOS'!$A$3:$A$500,$C15,'DADOS BRUTOS'!EG$3:EG$500)))</f>
        <v/>
      </c>
      <c r="HH15" s="127">
        <f>IF(OR(HH$4="",$B15=""),0,SUMIF('DADOS BRUTOS'!$A$3:$A$500,$B15,'DADOS BRUTOS'!EH$3:EH$500)+IF($C15="",0,SUMIF('DADOS BRUTOS'!$A$3:$A$500,$C15,'DADOS BRUTOS'!EH$3:EH$500)))</f>
        <v/>
      </c>
      <c r="HI15" s="127">
        <f>IF(OR(HI$4="",$B15=""),0,SUMIF('DADOS BRUTOS'!$A$3:$A$500,$B15,'DADOS BRUTOS'!EI$3:EI$500)+IF($C15="",0,SUMIF('DADOS BRUTOS'!$A$3:$A$500,$C15,'DADOS BRUTOS'!EI$3:EI$500)))</f>
        <v/>
      </c>
      <c r="HJ15" s="127">
        <f>IF(OR(HJ$4="",$B15=""),0,SUMIF('DADOS BRUTOS'!$A$3:$A$500,$B15,'DADOS BRUTOS'!EJ$3:EJ$500)+IF($C15="",0,SUMIF('DADOS BRUTOS'!$A$3:$A$500,$C15,'DADOS BRUTOS'!EJ$3:EJ$500)))</f>
        <v/>
      </c>
      <c r="HK15" s="127">
        <f>IF(OR(HK$4="",$B15=""),0,SUMIF('DADOS BRUTOS'!$A$3:$A$500,$B15,'DADOS BRUTOS'!EK$3:EK$500)+IF($C15="",0,SUMIF('DADOS BRUTOS'!$A$3:$A$500,$C15,'DADOS BRUTOS'!EK$3:EK$500)))</f>
        <v/>
      </c>
      <c r="HL15" s="127">
        <f>IF(OR(HL$4="",$B15=""),0,SUMIF('DADOS BRUTOS'!$A$3:$A$500,$B15,'DADOS BRUTOS'!EL$3:EL$500)+IF($C15="",0,SUMIF('DADOS BRUTOS'!$A$3:$A$500,$C15,'DADOS BRUTOS'!EL$3:EL$500)))</f>
        <v/>
      </c>
      <c r="HM15" s="127">
        <f>IF(OR(HM$4="",$B15=""),0,SUMIF('DADOS BRUTOS'!$A$3:$A$500,$B15,'DADOS BRUTOS'!EM$3:EM$500)+IF($C15="",0,SUMIF('DADOS BRUTOS'!$A$3:$A$500,$C15,'DADOS BRUTOS'!EM$3:EM$500)))</f>
        <v/>
      </c>
      <c r="HN15" s="127">
        <f>IF(OR(HN$4="",$B15=""),0,SUMIF('DADOS BRUTOS'!$A$3:$A$500,$B15,'DADOS BRUTOS'!EN$3:EN$500)+IF($C15="",0,SUMIF('DADOS BRUTOS'!$A$3:$A$500,$C15,'DADOS BRUTOS'!EN$3:EN$500)))</f>
        <v/>
      </c>
      <c r="HO15" s="127">
        <f>IF(OR(HO$4="",$B15=""),0,SUMIF('DADOS BRUTOS'!$A$3:$A$500,$B15,'DADOS BRUTOS'!EO$3:EO$500)+IF($C15="",0,SUMIF('DADOS BRUTOS'!$A$3:$A$500,$C15,'DADOS BRUTOS'!EO$3:EO$500)))</f>
        <v/>
      </c>
      <c r="HP15" s="127">
        <f>IF(OR(HP$4="",$B15=""),0,SUMIF('DADOS BRUTOS'!$A$3:$A$500,$B15,'DADOS BRUTOS'!EP$3:EP$500)+IF($C15="",0,SUMIF('DADOS BRUTOS'!$A$3:$A$500,$C15,'DADOS BRUTOS'!EP$3:EP$500)))</f>
        <v/>
      </c>
      <c r="HQ15" s="127">
        <f>IF(OR(HQ$4="",$B15=""),0,SUMIF('DADOS BRUTOS'!$A$3:$A$500,$B15,'DADOS BRUTOS'!EQ$3:EQ$500)+IF($C15="",0,SUMIF('DADOS BRUTOS'!$A$3:$A$500,$C15,'DADOS BRUTOS'!EQ$3:EQ$500)))</f>
        <v/>
      </c>
      <c r="HR15" s="127">
        <f>IF(OR(HR$4="",$B15=""),0,SUMIF('DADOS BRUTOS'!$A$3:$A$500,$B15,'DADOS BRUTOS'!ER$3:ER$500)+IF($C15="",0,SUMIF('DADOS BRUTOS'!$A$3:$A$500,$C15,'DADOS BRUTOS'!ER$3:ER$500)))</f>
        <v/>
      </c>
      <c r="HS15" s="127">
        <f>IF(OR(HS$4="",$B15=""),0,SUMIF('DADOS BRUTOS'!$A$3:$A$500,$B15,'DADOS BRUTOS'!ES$3:ES$500)+IF($C15="",0,SUMIF('DADOS BRUTOS'!$A$3:$A$500,$C15,'DADOS BRUTOS'!ES$3:ES$500)))</f>
        <v/>
      </c>
      <c r="HT15" s="127">
        <f>IF(OR(HT$4="",$B15=""),0,SUMIF('DADOS BRUTOS'!$A$3:$A$500,$B15,'DADOS BRUTOS'!ET$3:ET$500)+IF($C15="",0,SUMIF('DADOS BRUTOS'!$A$3:$A$500,$C15,'DADOS BRUTOS'!ET$3:ET$500)))</f>
        <v/>
      </c>
      <c r="HU15" s="127">
        <f>IF(OR(HU$4="",$B15=""),0,SUMIF('DADOS BRUTOS'!$A$3:$A$500,$B15,'DADOS BRUTOS'!EU$3:EU$500)+IF($C15="",0,SUMIF('DADOS BRUTOS'!$A$3:$A$500,$C15,'DADOS BRUTOS'!EU$3:EU$500)))</f>
        <v/>
      </c>
      <c r="HV15" s="127">
        <f>IF(OR(HV$4="",$B15=""),0,SUMIF('DADOS BRUTOS'!$A$3:$A$500,$B15,'DADOS BRUTOS'!EV$3:EV$500)+IF($C15="",0,SUMIF('DADOS BRUTOS'!$A$3:$A$500,$C15,'DADOS BRUTOS'!EV$3:EV$500)))</f>
        <v/>
      </c>
      <c r="HW15" s="127">
        <f>IF(OR(HW$4="",$B15=""),0,SUMIF('DADOS BRUTOS'!$A$3:$A$500,$B15,'DADOS BRUTOS'!EW$3:EW$500)+IF($C15="",0,SUMIF('DADOS BRUTOS'!$A$3:$A$500,$C15,'DADOS BRUTOS'!EW$3:EW$500)))</f>
        <v/>
      </c>
      <c r="HX15" s="127">
        <f>IF(OR(HX$4="",$B15=""),0,SUMIF('DADOS BRUTOS'!$A$3:$A$500,$B15,'DADOS BRUTOS'!EX$3:EX$500)+IF($C15="",0,SUMIF('DADOS BRUTOS'!$A$3:$A$500,$C15,'DADOS BRUTOS'!EX$3:EX$500)))</f>
        <v/>
      </c>
      <c r="HY15" s="127">
        <f>IF(OR(HY$4="",$B15=""),0,SUMIF('DADOS BRUTOS'!$A$3:$A$500,$B15,'DADOS BRUTOS'!EY$3:EY$500)+IF($C15="",0,SUMIF('DADOS BRUTOS'!$A$3:$A$500,$C15,'DADOS BRUTOS'!EY$3:EY$500)))</f>
        <v/>
      </c>
      <c r="HZ15" s="127">
        <f>IF(OR(HZ$4="",$B15=""),0,SUMIF('DADOS BRUTOS'!$A$3:$A$500,$B15,'DADOS BRUTOS'!EZ$3:EZ$500)+IF($C15="",0,SUMIF('DADOS BRUTOS'!$A$3:$A$500,$C15,'DADOS BRUTOS'!EZ$3:EZ$500)))</f>
        <v/>
      </c>
      <c r="IA15" s="127">
        <f>IF(OR(IA$4="",$B15=""),0,SUMIF('DADOS BRUTOS'!$A$3:$A$500,$B15,'DADOS BRUTOS'!FA$3:FA$500)+IF($C15="",0,SUMIF('DADOS BRUTOS'!$A$3:$A$500,$C15,'DADOS BRUTOS'!FA$3:FA$500)))</f>
        <v/>
      </c>
      <c r="IB15" s="127">
        <f>IF(OR(IB$4="",$B15=""),0,SUMIF('DADOS BRUTOS'!$A$3:$A$500,$B15,'DADOS BRUTOS'!FB$3:FB$500)+IF($C15="",0,SUMIF('DADOS BRUTOS'!$A$3:$A$500,$C15,'DADOS BRUTOS'!FB$3:FB$500)))</f>
        <v/>
      </c>
      <c r="IC15" s="127">
        <f>IF(OR(IC$4="",$B15=""),0,SUMIF('DADOS BRUTOS'!$A$3:$A$500,$B15,'DADOS BRUTOS'!FC$3:FC$500)+IF($C15="",0,SUMIF('DADOS BRUTOS'!$A$3:$A$500,$C15,'DADOS BRUTOS'!FC$3:FC$500)))</f>
        <v/>
      </c>
      <c r="ID15" s="127">
        <f>IF(OR(ID$4="",$B15=""),0,SUMIF('DADOS BRUTOS'!$A$3:$A$500,$B15,'DADOS BRUTOS'!FD$3:FD$500)+IF($C15="",0,SUMIF('DADOS BRUTOS'!$A$3:$A$500,$C15,'DADOS BRUTOS'!FD$3:FD$500)))</f>
        <v/>
      </c>
      <c r="IE15" s="127">
        <f>IF(OR(IE$4="",$B15=""),0,SUMIF('DADOS BRUTOS'!$A$3:$A$500,$B15,'DADOS BRUTOS'!FE$3:FE$500)+IF($C15="",0,SUMIF('DADOS BRUTOS'!$A$3:$A$500,$C15,'DADOS BRUTOS'!FE$3:FE$500)))</f>
        <v/>
      </c>
      <c r="IF15" s="127">
        <f>IF(OR(IF$4="",$B15=""),0,SUMIF('DADOS BRUTOS'!$A$3:$A$500,$B15,'DADOS BRUTOS'!FF$3:FF$500)+IF($C15="",0,SUMIF('DADOS BRUTOS'!$A$3:$A$500,$C15,'DADOS BRUTOS'!FF$3:FF$500)))</f>
        <v/>
      </c>
      <c r="IG15" s="127">
        <f>IF(OR(IG$4="",$B15=""),0,SUMIF('DADOS BRUTOS'!$A$3:$A$500,$B15,'DADOS BRUTOS'!FG$3:FG$500)+IF($C15="",0,SUMIF('DADOS BRUTOS'!$A$3:$A$500,$C15,'DADOS BRUTOS'!FG$3:FG$500)))</f>
        <v/>
      </c>
      <c r="IH15" s="127">
        <f>IF(OR(IH$4="",$B15=""),0,SUMIF('DADOS BRUTOS'!$A$3:$A$500,$B15,'DADOS BRUTOS'!FH$3:FH$500)+IF($C15="",0,SUMIF('DADOS BRUTOS'!$A$3:$A$500,$C15,'DADOS BRUTOS'!FH$3:FH$500)))</f>
        <v/>
      </c>
      <c r="II15" s="127">
        <f>IF(OR(II$4="",$B15=""),0,SUMIF('DADOS BRUTOS'!$A$3:$A$500,$B15,'DADOS BRUTOS'!FI$3:FI$500)+IF($C15="",0,SUMIF('DADOS BRUTOS'!$A$3:$A$500,$C15,'DADOS BRUTOS'!FI$3:FI$500)))</f>
        <v/>
      </c>
      <c r="IJ15" s="127">
        <f>IF(OR(IJ$4="",$B15=""),0,SUMIF('DADOS BRUTOS'!$A$3:$A$500,$B15,'DADOS BRUTOS'!FJ$3:FJ$500)+IF($C15="",0,SUMIF('DADOS BRUTOS'!$A$3:$A$500,$C15,'DADOS BRUTOS'!FJ$3:FJ$500)))</f>
        <v/>
      </c>
      <c r="IK15" s="127">
        <f>IF(OR(IK$4="",$B15=""),0,SUMIF('DADOS BRUTOS'!$A$3:$A$500,$B15,'DADOS BRUTOS'!FK$3:FK$500)+IF($C15="",0,SUMIF('DADOS BRUTOS'!$A$3:$A$500,$C15,'DADOS BRUTOS'!FK$3:FK$500)))</f>
        <v/>
      </c>
      <c r="IL15" s="127">
        <f>IF(OR(IL$4="",$B15=""),0,SUMIF('DADOS BRUTOS'!$A$3:$A$500,$B15,'DADOS BRUTOS'!FL$3:FL$500)+IF($C15="",0,SUMIF('DADOS BRUTOS'!$A$3:$A$500,$C15,'DADOS BRUTOS'!FL$3:FL$500)))</f>
        <v/>
      </c>
      <c r="IM15" s="127">
        <f>IF(OR(IM$4="",$B15=""),0,SUMIF('DADOS BRUTOS'!$A$3:$A$500,$B15,'DADOS BRUTOS'!FM$3:FM$500)+IF($C15="",0,SUMIF('DADOS BRUTOS'!$A$3:$A$500,$C15,'DADOS BRUTOS'!FM$3:FM$500)))</f>
        <v/>
      </c>
      <c r="IN15" s="127">
        <f>IF(OR(IN$4="",$B15=""),0,SUMIF('DADOS BRUTOS'!$A$3:$A$500,$B15,'DADOS BRUTOS'!FN$3:FN$500)+IF($C15="",0,SUMIF('DADOS BRUTOS'!$A$3:$A$500,$C15,'DADOS BRUTOS'!FN$3:FN$500)))</f>
        <v/>
      </c>
      <c r="IO15" s="127">
        <f>IF(OR(IO$4="",$B15=""),0,SUMIF('DADOS BRUTOS'!$A$3:$A$500,$B15,'DADOS BRUTOS'!FO$3:FO$500)+IF($C15="",0,SUMIF('DADOS BRUTOS'!$A$3:$A$500,$C15,'DADOS BRUTOS'!FO$3:FO$500)))</f>
        <v/>
      </c>
      <c r="IP15" s="127">
        <f>IF(OR(IP$4="",$B15=""),0,SUMIF('DADOS BRUTOS'!$A$3:$A$500,$B15,'DADOS BRUTOS'!FP$3:FP$500)+IF($C15="",0,SUMIF('DADOS BRUTOS'!$A$3:$A$500,$C15,'DADOS BRUTOS'!FP$3:FP$500)))</f>
        <v/>
      </c>
      <c r="IQ15" s="127">
        <f>IF(OR(IQ$4="",$B15=""),0,SUMIF('DADOS BRUTOS'!$A$3:$A$500,$B15,'DADOS BRUTOS'!FQ$3:FQ$500)+IF($C15="",0,SUMIF('DADOS BRUTOS'!$A$3:$A$500,$C15,'DADOS BRUTOS'!FQ$3:FQ$500)))</f>
        <v/>
      </c>
      <c r="IR15" s="127">
        <f>IF(OR(IR$4="",$B15=""),0,SUMIF('DADOS BRUTOS'!$A$3:$A$500,$B15,'DADOS BRUTOS'!FR$3:FR$500)+IF($C15="",0,SUMIF('DADOS BRUTOS'!$A$3:$A$500,$C15,'DADOS BRUTOS'!FR$3:FR$500)))</f>
        <v/>
      </c>
      <c r="IS15" s="127">
        <f>IF(OR(IS$4="",$B15=""),0,SUMIF('DADOS BRUTOS'!$A$3:$A$500,$B15,'DADOS BRUTOS'!FS$3:FS$500)+IF($C15="",0,SUMIF('DADOS BRUTOS'!$A$3:$A$500,$C15,'DADOS BRUTOS'!FS$3:FS$500)))</f>
        <v/>
      </c>
      <c r="IT15" s="127">
        <f>IF(OR(IT$4="",$B15=""),0,SUMIF('DADOS BRUTOS'!$A$3:$A$500,$B15,'DADOS BRUTOS'!FT$3:FT$500)+IF($C15="",0,SUMIF('DADOS BRUTOS'!$A$3:$A$500,$C15,'DADOS BRUTOS'!FT$3:FT$500)))</f>
        <v/>
      </c>
      <c r="IU15" s="127">
        <f>IF(OR(IU$4="",$B15=""),0,SUMIF('DADOS BRUTOS'!$A$3:$A$500,$B15,'DADOS BRUTOS'!FU$3:FU$500)+IF($C15="",0,SUMIF('DADOS BRUTOS'!$A$3:$A$500,$C15,'DADOS BRUTOS'!FU$3:FU$500)))</f>
        <v/>
      </c>
      <c r="IV15" s="127">
        <f>IF(OR(IV$4="",$B15=""),0,SUMIF('DADOS BRUTOS'!$A$3:$A$500,$B15,'DADOS BRUTOS'!FV$3:FV$500)+IF($C15="",0,SUMIF('DADOS BRUTOS'!$A$3:$A$500,$C15,'DADOS BRUTOS'!FV$3:FV$500)))</f>
        <v/>
      </c>
      <c r="IW15" s="127">
        <f>IF(OR(IW$4="",$B15=""),0,SUMIF('DADOS BRUTOS'!$A$3:$A$500,$B15,'DADOS BRUTOS'!FW$3:FW$500)+IF($C15="",0,SUMIF('DADOS BRUTOS'!$A$3:$A$500,$C15,'DADOS BRUTOS'!FW$3:FW$500)))</f>
        <v/>
      </c>
      <c r="IX15" s="127">
        <f>IF(OR(IX$4="",$B15=""),0,SUMIF('DADOS BRUTOS'!$A$3:$A$500,$B15,'DADOS BRUTOS'!FX$3:FX$500)+IF($C15="",0,SUMIF('DADOS BRUTOS'!$A$3:$A$500,$C15,'DADOS BRUTOS'!FX$3:FX$500)))</f>
        <v/>
      </c>
      <c r="IY15" s="127">
        <f>IF(OR(IY$4="",$B15=""),0,SUMIF('DADOS BRUTOS'!$A$3:$A$500,$B15,'DADOS BRUTOS'!FY$3:FY$500)+IF($C15="",0,SUMIF('DADOS BRUTOS'!$A$3:$A$500,$C15,'DADOS BRUTOS'!FY$3:FY$500)))</f>
        <v/>
      </c>
      <c r="IZ15" s="127">
        <f>IF(OR(IZ$4="",$B15=""),0,SUMIF('DADOS BRUTOS'!$A$3:$A$500,$B15,'DADOS BRUTOS'!FZ$3:FZ$500)+IF($C15="",0,SUMIF('DADOS BRUTOS'!$A$3:$A$500,$C15,'DADOS BRUTOS'!FZ$3:FZ$500)))</f>
        <v/>
      </c>
      <c r="JA15" s="127">
        <f>IF(OR(JA$4="",$B15=""),0,SUMIF('DADOS BRUTOS'!$A$3:$A$500,$B15,'DADOS BRUTOS'!GA$3:GA$500)+IF($C15="",0,SUMIF('DADOS BRUTOS'!$A$3:$A$500,$C15,'DADOS BRUTOS'!GA$3:GA$500)))</f>
        <v/>
      </c>
      <c r="JB15" s="127">
        <f>IF(OR(JB$4="",$B15=""),0,SUMIF('DADOS BRUTOS'!$A$3:$A$500,$B15,'DADOS BRUTOS'!GB$3:GB$500)+IF($C15="",0,SUMIF('DADOS BRUTOS'!$A$3:$A$500,$C15,'DADOS BRUTOS'!GB$3:GB$500)))</f>
        <v/>
      </c>
      <c r="JC15" s="127">
        <f>IF(OR(JC$4="",$B15=""),0,SUMIF('DADOS BRUTOS'!$A$3:$A$500,$B15,'DADOS BRUTOS'!GC$3:GC$500)+IF($C15="",0,SUMIF('DADOS BRUTOS'!$A$3:$A$500,$C15,'DADOS BRUTOS'!GC$3:GC$500)))</f>
        <v/>
      </c>
      <c r="JD15" s="127">
        <f>IF(OR(JD$4="",$B15=""),0,SUMIF('DADOS BRUTOS'!$A$3:$A$500,$B15,'DADOS BRUTOS'!GD$3:GD$500)+IF($C15="",0,SUMIF('DADOS BRUTOS'!$A$3:$A$500,$C15,'DADOS BRUTOS'!GD$3:GD$500)))</f>
        <v/>
      </c>
      <c r="JE15" s="127">
        <f>IF(OR(JE$4="",$B15=""),0,SUMIF('DADOS BRUTOS'!$A$3:$A$500,$B15,'DADOS BRUTOS'!GE$3:GE$500)+IF($C15="",0,SUMIF('DADOS BRUTOS'!$A$3:$A$500,$C15,'DADOS BRUTOS'!GE$3:GE$500)))</f>
        <v/>
      </c>
      <c r="JF15" s="127">
        <f>IF(OR(JF$4="",$B15=""),0,SUMIF('DADOS BRUTOS'!$A$3:$A$500,$B15,'DADOS BRUTOS'!GF$3:GF$500)+IF($C15="",0,SUMIF('DADOS BRUTOS'!$A$3:$A$500,$C15,'DADOS BRUTOS'!GF$3:GF$500)))</f>
        <v/>
      </c>
      <c r="JG15" s="127">
        <f>IF(OR(JG$4="",$B15=""),0,SUMIF('DADOS BRUTOS'!$A$3:$A$500,$B15,'DADOS BRUTOS'!GG$3:GG$500)+IF($C15="",0,SUMIF('DADOS BRUTOS'!$A$3:$A$500,$C15,'DADOS BRUTOS'!GG$3:GG$500)))</f>
        <v/>
      </c>
      <c r="JH15" s="127">
        <f>IF(OR(JH$4="",$B15=""),0,SUMIF('DADOS BRUTOS'!$A$3:$A$500,$B15,'DADOS BRUTOS'!GH$3:GH$500)+IF($C15="",0,SUMIF('DADOS BRUTOS'!$A$3:$A$500,$C15,'DADOS BRUTOS'!GH$3:GH$500)))</f>
        <v/>
      </c>
      <c r="JI15" s="127">
        <f>IF(OR(JI$4="",$B15=""),0,SUMIF('DADOS BRUTOS'!$A$3:$A$500,$B15,'DADOS BRUTOS'!GI$3:GI$500)+IF($C15="",0,SUMIF('DADOS BRUTOS'!$A$3:$A$500,$C15,'DADOS BRUTOS'!GI$3:GI$500)))</f>
        <v/>
      </c>
      <c r="JJ15" s="127">
        <f>IF(OR(JJ$4="",$B15=""),0,SUMIF('DADOS BRUTOS'!$A$3:$A$500,$B15,'DADOS BRUTOS'!GJ$3:GJ$500)+IF($C15="",0,SUMIF('DADOS BRUTOS'!$A$3:$A$500,$C15,'DADOS BRUTOS'!GJ$3:GJ$500)))</f>
        <v/>
      </c>
      <c r="JK15" s="127">
        <f>IF(OR(JK$4="",$B15=""),0,SUMIF('DADOS BRUTOS'!$A$3:$A$500,$B15,'DADOS BRUTOS'!GK$3:GK$500)+IF($C15="",0,SUMIF('DADOS BRUTOS'!$A$3:$A$500,$C15,'DADOS BRUTOS'!GK$3:GK$500)))</f>
        <v/>
      </c>
      <c r="JL15" s="127">
        <f>IF(OR(JL$4="",$B15=""),0,SUMIF('DADOS BRUTOS'!$A$3:$A$500,$B15,'DADOS BRUTOS'!GL$3:GL$500)+IF($C15="",0,SUMIF('DADOS BRUTOS'!$A$3:$A$500,$C15,'DADOS BRUTOS'!GL$3:GL$500)))</f>
        <v/>
      </c>
      <c r="JM15" s="127">
        <f>IF(OR(JM$4="",$B15=""),0,SUMIF('DADOS BRUTOS'!$A$3:$A$500,$B15,'DADOS BRUTOS'!GM$3:GM$500)+IF($C15="",0,SUMIF('DADOS BRUTOS'!$A$3:$A$500,$C15,'DADOS BRUTOS'!GM$3:GM$500)))</f>
        <v/>
      </c>
      <c r="JN15" s="127">
        <f>IF(OR(JN$4="",$B15=""),0,SUMIF('DADOS BRUTOS'!$A$3:$A$500,$B15,'DADOS BRUTOS'!GN$3:GN$500)+IF($C15="",0,SUMIF('DADOS BRUTOS'!$A$3:$A$500,$C15,'DADOS BRUTOS'!GN$3:GN$500)))</f>
        <v/>
      </c>
      <c r="JO15" s="127">
        <f>IF(OR(JO$4="",$B15=""),0,SUMIF('DADOS BRUTOS'!$A$3:$A$500,$B15,'DADOS BRUTOS'!GO$3:GO$500)+IF($C15="",0,SUMIF('DADOS BRUTOS'!$A$3:$A$500,$C15,'DADOS BRUTOS'!GO$3:GO$500)))</f>
        <v/>
      </c>
      <c r="JP15" s="127">
        <f>IF(OR(JP$4="",$B15=""),0,SUMIF('DADOS BRUTOS'!$A$3:$A$500,$B15,'DADOS BRUTOS'!GP$3:GP$500)+IF($C15="",0,SUMIF('DADOS BRUTOS'!$A$3:$A$500,$C15,'DADOS BRUTOS'!GP$3:GP$500)))</f>
        <v/>
      </c>
      <c r="JQ15" s="127">
        <f>IF(OR(JQ$4="",$B15=""),0,SUMIF('DADOS BRUTOS'!$A$3:$A$500,$B15,'DADOS BRUTOS'!GQ$3:GQ$500)+IF($C15="",0,SUMIF('DADOS BRUTOS'!$A$3:$A$500,$C15,'DADOS BRUTOS'!GQ$3:GQ$500)))</f>
        <v/>
      </c>
      <c r="JR15" s="127">
        <f>IF(OR(JR$4="",$B15=""),0,SUMIF('DADOS BRUTOS'!$A$3:$A$500,$B15,'DADOS BRUTOS'!GR$3:GR$500)+IF($C15="",0,SUMIF('DADOS BRUTOS'!$A$3:$A$500,$C15,'DADOS BRUTOS'!GR$3:GR$500)))</f>
        <v/>
      </c>
      <c r="JS15" s="127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7">
        <f>IF(OR(CB$4="",$B16=""),0,SUMIF('DADOS BRUTOS'!$A$3:$A$500,$B16,'DADOS BRUTOS'!B$3:B$500)+IF($C16="",0,SUMIF('DADOS BRUTOS'!$A$3:$A$500,$C16,'DADOS BRUTOS'!B$3:B$500)))</f>
        <v/>
      </c>
      <c r="CC16" s="127">
        <f>IF(OR(CC$4="",$B16=""),0,SUMIF('DADOS BRUTOS'!$A$3:$A$500,$B16,'DADOS BRUTOS'!C$3:C$500)+IF($C16="",0,SUMIF('DADOS BRUTOS'!$A$3:$A$500,$C16,'DADOS BRUTOS'!C$3:C$500)))</f>
        <v/>
      </c>
      <c r="CD16" s="127">
        <f>IF(OR(CD$4="",$B16=""),0,SUMIF('DADOS BRUTOS'!$A$3:$A$500,$B16,'DADOS BRUTOS'!D$3:D$500)+IF($C16="",0,SUMIF('DADOS BRUTOS'!$A$3:$A$500,$C16,'DADOS BRUTOS'!D$3:D$500)))</f>
        <v/>
      </c>
      <c r="CE16" s="127">
        <f>IF(OR(CE$4="",$B16=""),0,SUMIF('DADOS BRUTOS'!$A$3:$A$500,$B16,'DADOS BRUTOS'!E$3:E$500)+IF($C16="",0,SUMIF('DADOS BRUTOS'!$A$3:$A$500,$C16,'DADOS BRUTOS'!E$3:E$500)))</f>
        <v/>
      </c>
      <c r="CF16" s="127">
        <f>IF(OR(CF$4="",$B16=""),0,SUMIF('DADOS BRUTOS'!$A$3:$A$500,$B16,'DADOS BRUTOS'!F$3:F$500)+IF($C16="",0,SUMIF('DADOS BRUTOS'!$A$3:$A$500,$C16,'DADOS BRUTOS'!F$3:F$500)))</f>
        <v/>
      </c>
      <c r="CG16" s="127">
        <f>IF(OR(CG$4="",$B16=""),0,SUMIF('DADOS BRUTOS'!$A$3:$A$500,$B16,'DADOS BRUTOS'!G$3:G$500)+IF($C16="",0,SUMIF('DADOS BRUTOS'!$A$3:$A$500,$C16,'DADOS BRUTOS'!G$3:G$500)))</f>
        <v/>
      </c>
      <c r="CH16" s="127">
        <f>IF(OR(CH$4="",$B16=""),0,SUMIF('DADOS BRUTOS'!$A$3:$A$500,$B16,'DADOS BRUTOS'!H$3:H$500)+IF($C16="",0,SUMIF('DADOS BRUTOS'!$A$3:$A$500,$C16,'DADOS BRUTOS'!H$3:H$500)))</f>
        <v/>
      </c>
      <c r="CI16" s="127">
        <f>IF(OR(CI$4="",$B16=""),0,SUMIF('DADOS BRUTOS'!$A$3:$A$500,$B16,'DADOS BRUTOS'!I$3:I$500)+IF($C16="",0,SUMIF('DADOS BRUTOS'!$A$3:$A$500,$C16,'DADOS BRUTOS'!I$3:I$500)))</f>
        <v/>
      </c>
      <c r="CJ16" s="127">
        <f>IF(OR(CJ$4="",$B16=""),0,SUMIF('DADOS BRUTOS'!$A$3:$A$500,$B16,'DADOS BRUTOS'!J$3:J$500)+IF($C16="",0,SUMIF('DADOS BRUTOS'!$A$3:$A$500,$C16,'DADOS BRUTOS'!J$3:J$500)))</f>
        <v/>
      </c>
      <c r="CK16" s="127">
        <f>IF(OR(CK$4="",$B16=""),0,SUMIF('DADOS BRUTOS'!$A$3:$A$500,$B16,'DADOS BRUTOS'!K$3:K$500)+IF($C16="",0,SUMIF('DADOS BRUTOS'!$A$3:$A$500,$C16,'DADOS BRUTOS'!K$3:K$500)))</f>
        <v/>
      </c>
      <c r="CL16" s="127">
        <f>IF(OR(CL$4="",$B16=""),0,SUMIF('DADOS BRUTOS'!$A$3:$A$500,$B16,'DADOS BRUTOS'!L$3:L$500)+IF($C16="",0,SUMIF('DADOS BRUTOS'!$A$3:$A$500,$C16,'DADOS BRUTOS'!L$3:L$500)))</f>
        <v/>
      </c>
      <c r="CM16" s="127">
        <f>IF(OR(CM$4="",$B16=""),0,SUMIF('DADOS BRUTOS'!$A$3:$A$500,$B16,'DADOS BRUTOS'!M$3:M$500)+IF($C16="",0,SUMIF('DADOS BRUTOS'!$A$3:$A$500,$C16,'DADOS BRUTOS'!M$3:M$500)))</f>
        <v/>
      </c>
      <c r="CN16" s="127">
        <f>IF(OR(CN$4="",$B16=""),0,SUMIF('DADOS BRUTOS'!$A$3:$A$500,$B16,'DADOS BRUTOS'!N$3:N$500)+IF($C16="",0,SUMIF('DADOS BRUTOS'!$A$3:$A$500,$C16,'DADOS BRUTOS'!N$3:N$500)))</f>
        <v/>
      </c>
      <c r="CO16" s="127">
        <f>IF(OR(CO$4="",$B16=""),0,SUMIF('DADOS BRUTOS'!$A$3:$A$500,$B16,'DADOS BRUTOS'!O$3:O$500)+IF($C16="",0,SUMIF('DADOS BRUTOS'!$A$3:$A$500,$C16,'DADOS BRUTOS'!O$3:O$500)))</f>
        <v/>
      </c>
      <c r="CP16" s="127">
        <f>IF(OR(CP$4="",$B16=""),0,SUMIF('DADOS BRUTOS'!$A$3:$A$500,$B16,'DADOS BRUTOS'!P$3:P$500)+IF($C16="",0,SUMIF('DADOS BRUTOS'!$A$3:$A$500,$C16,'DADOS BRUTOS'!P$3:P$500)))</f>
        <v/>
      </c>
      <c r="CQ16" s="127">
        <f>IF(OR(CQ$4="",$B16=""),0,SUMIF('DADOS BRUTOS'!$A$3:$A$500,$B16,'DADOS BRUTOS'!Q$3:Q$500)+IF($C16="",0,SUMIF('DADOS BRUTOS'!$A$3:$A$500,$C16,'DADOS BRUTOS'!Q$3:Q$500)))</f>
        <v/>
      </c>
      <c r="CR16" s="127">
        <f>IF(OR(CR$4="",$B16=""),0,SUMIF('DADOS BRUTOS'!$A$3:$A$500,$B16,'DADOS BRUTOS'!R$3:R$500)+IF($C16="",0,SUMIF('DADOS BRUTOS'!$A$3:$A$500,$C16,'DADOS BRUTOS'!R$3:R$500)))</f>
        <v/>
      </c>
      <c r="CS16" s="127">
        <f>IF(OR(CS$4="",$B16=""),0,SUMIF('DADOS BRUTOS'!$A$3:$A$500,$B16,'DADOS BRUTOS'!S$3:S$500)+IF($C16="",0,SUMIF('DADOS BRUTOS'!$A$3:$A$500,$C16,'DADOS BRUTOS'!S$3:S$500)))</f>
        <v/>
      </c>
      <c r="CT16" s="127">
        <f>IF(OR(CT$4="",$B16=""),0,SUMIF('DADOS BRUTOS'!$A$3:$A$500,$B16,'DADOS BRUTOS'!T$3:T$500)+IF($C16="",0,SUMIF('DADOS BRUTOS'!$A$3:$A$500,$C16,'DADOS BRUTOS'!T$3:T$500)))</f>
        <v/>
      </c>
      <c r="CU16" s="127">
        <f>IF(OR(CU$4="",$B16=""),0,SUMIF('DADOS BRUTOS'!$A$3:$A$500,$B16,'DADOS BRUTOS'!U$3:U$500)+IF($C16="",0,SUMIF('DADOS BRUTOS'!$A$3:$A$500,$C16,'DADOS BRUTOS'!U$3:U$500)))</f>
        <v/>
      </c>
      <c r="CV16" s="127">
        <f>IF(OR(CV$4="",$B16=""),0,SUMIF('DADOS BRUTOS'!$A$3:$A$500,$B16,'DADOS BRUTOS'!V$3:V$500)+IF($C16="",0,SUMIF('DADOS BRUTOS'!$A$3:$A$500,$C16,'DADOS BRUTOS'!V$3:V$500)))</f>
        <v/>
      </c>
      <c r="CW16" s="127">
        <f>IF(OR(CW$4="",$B16=""),0,SUMIF('DADOS BRUTOS'!$A$3:$A$500,$B16,'DADOS BRUTOS'!W$3:W$500)+IF($C16="",0,SUMIF('DADOS BRUTOS'!$A$3:$A$500,$C16,'DADOS BRUTOS'!W$3:W$500)))</f>
        <v/>
      </c>
      <c r="CX16" s="127">
        <f>IF(OR(CX$4="",$B16=""),0,SUMIF('DADOS BRUTOS'!$A$3:$A$500,$B16,'DADOS BRUTOS'!X$3:X$500)+IF($C16="",0,SUMIF('DADOS BRUTOS'!$A$3:$A$500,$C16,'DADOS BRUTOS'!X$3:X$500)))</f>
        <v/>
      </c>
      <c r="CY16" s="127">
        <f>IF(OR(CY$4="",$B16=""),0,SUMIF('DADOS BRUTOS'!$A$3:$A$500,$B16,'DADOS BRUTOS'!Y$3:Y$500)+IF($C16="",0,SUMIF('DADOS BRUTOS'!$A$3:$A$500,$C16,'DADOS BRUTOS'!Y$3:Y$500)))</f>
        <v/>
      </c>
      <c r="CZ16" s="127">
        <f>IF(OR(CZ$4="",$B16=""),0,SUMIF('DADOS BRUTOS'!$A$3:$A$500,$B16,'DADOS BRUTOS'!Z$3:Z$500)+IF($C16="",0,SUMIF('DADOS BRUTOS'!$A$3:$A$500,$C16,'DADOS BRUTOS'!Z$3:Z$500)))</f>
        <v/>
      </c>
      <c r="DA16" s="127">
        <f>IF(OR(DA$4="",$B16=""),0,SUMIF('DADOS BRUTOS'!$A$3:$A$500,$B16,'DADOS BRUTOS'!AA$3:AA$500)+IF($C16="",0,SUMIF('DADOS BRUTOS'!$A$3:$A$500,$C16,'DADOS BRUTOS'!AA$3:AA$500)))</f>
        <v/>
      </c>
      <c r="DB16" s="127">
        <f>IF(OR(DB$4="",$B16=""),0,SUMIF('DADOS BRUTOS'!$A$3:$A$500,$B16,'DADOS BRUTOS'!AB$3:AB$500)+IF($C16="",0,SUMIF('DADOS BRUTOS'!$A$3:$A$500,$C16,'DADOS BRUTOS'!AB$3:AB$500)))</f>
        <v/>
      </c>
      <c r="DC16" s="127">
        <f>IF(OR(DC$4="",$B16=""),0,SUMIF('DADOS BRUTOS'!$A$3:$A$500,$B16,'DADOS BRUTOS'!AC$3:AC$500)+IF($C16="",0,SUMIF('DADOS BRUTOS'!$A$3:$A$500,$C16,'DADOS BRUTOS'!AC$3:AC$500)))</f>
        <v/>
      </c>
      <c r="DD16" s="127">
        <f>IF(OR(DD$4="",$B16=""),0,SUMIF('DADOS BRUTOS'!$A$3:$A$500,$B16,'DADOS BRUTOS'!AD$3:AD$500)+IF($C16="",0,SUMIF('DADOS BRUTOS'!$A$3:$A$500,$C16,'DADOS BRUTOS'!AD$3:AD$500)))</f>
        <v/>
      </c>
      <c r="DE16" s="127">
        <f>IF(OR(DE$4="",$B16=""),0,SUMIF('DADOS BRUTOS'!$A$3:$A$500,$B16,'DADOS BRUTOS'!AE$3:AE$500)+IF($C16="",0,SUMIF('DADOS BRUTOS'!$A$3:$A$500,$C16,'DADOS BRUTOS'!AE$3:AE$500)))</f>
        <v/>
      </c>
      <c r="DF16" s="127">
        <f>IF(OR(DF$4="",$B16=""),0,SUMIF('DADOS BRUTOS'!$A$3:$A$500,$B16,'DADOS BRUTOS'!AF$3:AF$500)+IF($C16="",0,SUMIF('DADOS BRUTOS'!$A$3:$A$500,$C16,'DADOS BRUTOS'!AF$3:AF$500)))</f>
        <v/>
      </c>
      <c r="DG16" s="127">
        <f>IF(OR(DG$4="",$B16=""),0,SUMIF('DADOS BRUTOS'!$A$3:$A$500,$B16,'DADOS BRUTOS'!AG$3:AG$500)+IF($C16="",0,SUMIF('DADOS BRUTOS'!$A$3:$A$500,$C16,'DADOS BRUTOS'!AG$3:AG$500)))</f>
        <v/>
      </c>
      <c r="DH16" s="127">
        <f>IF(OR(DH$4="",$B16=""),0,SUMIF('DADOS BRUTOS'!$A$3:$A$500,$B16,'DADOS BRUTOS'!AH$3:AH$500)+IF($C16="",0,SUMIF('DADOS BRUTOS'!$A$3:$A$500,$C16,'DADOS BRUTOS'!AH$3:AH$500)))</f>
        <v/>
      </c>
      <c r="DI16" s="127">
        <f>IF(OR(DI$4="",$B16=""),0,SUMIF('DADOS BRUTOS'!$A$3:$A$500,$B16,'DADOS BRUTOS'!AI$3:AI$500)+IF($C16="",0,SUMIF('DADOS BRUTOS'!$A$3:$A$500,$C16,'DADOS BRUTOS'!AI$3:AI$500)))</f>
        <v/>
      </c>
      <c r="DJ16" s="127">
        <f>IF(OR(DJ$4="",$B16=""),0,SUMIF('DADOS BRUTOS'!$A$3:$A$500,$B16,'DADOS BRUTOS'!AJ$3:AJ$500)+IF($C16="",0,SUMIF('DADOS BRUTOS'!$A$3:$A$500,$C16,'DADOS BRUTOS'!AJ$3:AJ$500)))</f>
        <v/>
      </c>
      <c r="DK16" s="127">
        <f>IF(OR(DK$4="",$B16=""),0,SUMIF('DADOS BRUTOS'!$A$3:$A$500,$B16,'DADOS BRUTOS'!AK$3:AK$500)+IF($C16="",0,SUMIF('DADOS BRUTOS'!$A$3:$A$500,$C16,'DADOS BRUTOS'!AK$3:AK$500)))</f>
        <v/>
      </c>
      <c r="DL16" s="127">
        <f>IF(OR(DL$4="",$B16=""),0,SUMIF('DADOS BRUTOS'!$A$3:$A$500,$B16,'DADOS BRUTOS'!AL$3:AL$500)+IF($C16="",0,SUMIF('DADOS BRUTOS'!$A$3:$A$500,$C16,'DADOS BRUTOS'!AL$3:AL$500)))</f>
        <v/>
      </c>
      <c r="DM16" s="127">
        <f>IF(OR(DM$4="",$B16=""),0,SUMIF('DADOS BRUTOS'!$A$3:$A$500,$B16,'DADOS BRUTOS'!AM$3:AM$500)+IF($C16="",0,SUMIF('DADOS BRUTOS'!$A$3:$A$500,$C16,'DADOS BRUTOS'!AM$3:AM$500)))</f>
        <v/>
      </c>
      <c r="DN16" s="127">
        <f>IF(OR(DN$4="",$B16=""),0,SUMIF('DADOS BRUTOS'!$A$3:$A$500,$B16,'DADOS BRUTOS'!AN$3:AN$500)+IF($C16="",0,SUMIF('DADOS BRUTOS'!$A$3:$A$500,$C16,'DADOS BRUTOS'!AN$3:AN$500)))</f>
        <v/>
      </c>
      <c r="DO16" s="127">
        <f>IF(OR(DO$4="",$B16=""),0,SUMIF('DADOS BRUTOS'!$A$3:$A$500,$B16,'DADOS BRUTOS'!AO$3:AO$500)+IF($C16="",0,SUMIF('DADOS BRUTOS'!$A$3:$A$500,$C16,'DADOS BRUTOS'!AO$3:AO$500)))</f>
        <v/>
      </c>
      <c r="DP16" s="127">
        <f>IF(OR(DP$4="",$B16=""),0,SUMIF('DADOS BRUTOS'!$A$3:$A$500,$B16,'DADOS BRUTOS'!AP$3:AP$500)+IF($C16="",0,SUMIF('DADOS BRUTOS'!$A$3:$A$500,$C16,'DADOS BRUTOS'!AP$3:AP$500)))</f>
        <v/>
      </c>
      <c r="DQ16" s="127">
        <f>IF(OR(DQ$4="",$B16=""),0,SUMIF('DADOS BRUTOS'!$A$3:$A$500,$B16,'DADOS BRUTOS'!AQ$3:AQ$500)+IF($C16="",0,SUMIF('DADOS BRUTOS'!$A$3:$A$500,$C16,'DADOS BRUTOS'!AQ$3:AQ$500)))</f>
        <v/>
      </c>
      <c r="DR16" s="127">
        <f>IF(OR(DR$4="",$B16=""),0,SUMIF('DADOS BRUTOS'!$A$3:$A$500,$B16,'DADOS BRUTOS'!AR$3:AR$500)+IF($C16="",0,SUMIF('DADOS BRUTOS'!$A$3:$A$500,$C16,'DADOS BRUTOS'!AR$3:AR$500)))</f>
        <v/>
      </c>
      <c r="DS16" s="127">
        <f>IF(OR(DS$4="",$B16=""),0,SUMIF('DADOS BRUTOS'!$A$3:$A$500,$B16,'DADOS BRUTOS'!AS$3:AS$500)+IF($C16="",0,SUMIF('DADOS BRUTOS'!$A$3:$A$500,$C16,'DADOS BRUTOS'!AS$3:AS$500)))</f>
        <v/>
      </c>
      <c r="DT16" s="127">
        <f>IF(OR(DT$4="",$B16=""),0,SUMIF('DADOS BRUTOS'!$A$3:$A$500,$B16,'DADOS BRUTOS'!AT$3:AT$500)+IF($C16="",0,SUMIF('DADOS BRUTOS'!$A$3:$A$500,$C16,'DADOS BRUTOS'!AT$3:AT$500)))</f>
        <v/>
      </c>
      <c r="DU16" s="127">
        <f>IF(OR(DU$4="",$B16=""),0,SUMIF('DADOS BRUTOS'!$A$3:$A$500,$B16,'DADOS BRUTOS'!AU$3:AU$500)+IF($C16="",0,SUMIF('DADOS BRUTOS'!$A$3:$A$500,$C16,'DADOS BRUTOS'!AU$3:AU$500)))</f>
        <v/>
      </c>
      <c r="DV16" s="127">
        <f>IF(OR(DV$4="",$B16=""),0,SUMIF('DADOS BRUTOS'!$A$3:$A$500,$B16,'DADOS BRUTOS'!AV$3:AV$500)+IF($C16="",0,SUMIF('DADOS BRUTOS'!$A$3:$A$500,$C16,'DADOS BRUTOS'!AV$3:AV$500)))</f>
        <v/>
      </c>
      <c r="DW16" s="127">
        <f>IF(OR(DW$4="",$B16=""),0,SUMIF('DADOS BRUTOS'!$A$3:$A$500,$B16,'DADOS BRUTOS'!AW$3:AW$500)+IF($C16="",0,SUMIF('DADOS BRUTOS'!$A$3:$A$500,$C16,'DADOS BRUTOS'!AW$3:AW$500)))</f>
        <v/>
      </c>
      <c r="DX16" s="127">
        <f>IF(OR(DX$4="",$B16=""),0,SUMIF('DADOS BRUTOS'!$A$3:$A$500,$B16,'DADOS BRUTOS'!AX$3:AX$500)+IF($C16="",0,SUMIF('DADOS BRUTOS'!$A$3:$A$500,$C16,'DADOS BRUTOS'!AX$3:AX$500)))</f>
        <v/>
      </c>
      <c r="DY16" s="127">
        <f>IF(OR(DY$4="",$B16=""),0,SUMIF('DADOS BRUTOS'!$A$3:$A$500,$B16,'DADOS BRUTOS'!AY$3:AY$500)+IF($C16="",0,SUMIF('DADOS BRUTOS'!$A$3:$A$500,$C16,'DADOS BRUTOS'!AY$3:AY$500)))</f>
        <v/>
      </c>
      <c r="DZ16" s="127">
        <f>IF(OR(DZ$4="",$B16=""),0,SUMIF('DADOS BRUTOS'!$A$3:$A$500,$B16,'DADOS BRUTOS'!AZ$3:AZ$500)+IF($C16="",0,SUMIF('DADOS BRUTOS'!$A$3:$A$500,$C16,'DADOS BRUTOS'!AZ$3:AZ$500)))</f>
        <v/>
      </c>
      <c r="EA16" s="127">
        <f>IF(OR(EA$4="",$B16=""),0,SUMIF('DADOS BRUTOS'!$A$3:$A$500,$B16,'DADOS BRUTOS'!BA$3:BA$500)+IF($C16="",0,SUMIF('DADOS BRUTOS'!$A$3:$A$500,$C16,'DADOS BRUTOS'!BA$3:BA$500)))</f>
        <v/>
      </c>
      <c r="EB16" s="127">
        <f>IF(OR(EB$4="",$B16=""),0,SUMIF('DADOS BRUTOS'!$A$3:$A$500,$B16,'DADOS BRUTOS'!BB$3:BB$500)+IF($C16="",0,SUMIF('DADOS BRUTOS'!$A$3:$A$500,$C16,'DADOS BRUTOS'!BB$3:BB$500)))</f>
        <v/>
      </c>
      <c r="EC16" s="127">
        <f>IF(OR(EC$4="",$B16=""),0,SUMIF('DADOS BRUTOS'!$A$3:$A$500,$B16,'DADOS BRUTOS'!BC$3:BC$500)+IF($C16="",0,SUMIF('DADOS BRUTOS'!$A$3:$A$500,$C16,'DADOS BRUTOS'!BC$3:BC$500)))</f>
        <v/>
      </c>
      <c r="ED16" s="127">
        <f>IF(OR(ED$4="",$B16=""),0,SUMIF('DADOS BRUTOS'!$A$3:$A$500,$B16,'DADOS BRUTOS'!BD$3:BD$500)+IF($C16="",0,SUMIF('DADOS BRUTOS'!$A$3:$A$500,$C16,'DADOS BRUTOS'!BD$3:BD$500)))</f>
        <v/>
      </c>
      <c r="EE16" s="127">
        <f>IF(OR(EE$4="",$B16=""),0,SUMIF('DADOS BRUTOS'!$A$3:$A$500,$B16,'DADOS BRUTOS'!BE$3:BE$500)+IF($C16="",0,SUMIF('DADOS BRUTOS'!$A$3:$A$500,$C16,'DADOS BRUTOS'!BE$3:BE$500)))</f>
        <v/>
      </c>
      <c r="EF16" s="127">
        <f>IF(OR(EF$4="",$B16=""),0,SUMIF('DADOS BRUTOS'!$A$3:$A$500,$B16,'DADOS BRUTOS'!BF$3:BF$500)+IF($C16="",0,SUMIF('DADOS BRUTOS'!$A$3:$A$500,$C16,'DADOS BRUTOS'!BF$3:BF$500)))</f>
        <v/>
      </c>
      <c r="EG16" s="127">
        <f>IF(OR(EG$4="",$B16=""),0,SUMIF('DADOS BRUTOS'!$A$3:$A$500,$B16,'DADOS BRUTOS'!BG$3:BG$500)+IF($C16="",0,SUMIF('DADOS BRUTOS'!$A$3:$A$500,$C16,'DADOS BRUTOS'!BG$3:BG$500)))</f>
        <v/>
      </c>
      <c r="EH16" s="127">
        <f>IF(OR(EH$4="",$B16=""),0,SUMIF('DADOS BRUTOS'!$A$3:$A$500,$B16,'DADOS BRUTOS'!BH$3:BH$500)+IF($C16="",0,SUMIF('DADOS BRUTOS'!$A$3:$A$500,$C16,'DADOS BRUTOS'!BH$3:BH$500)))</f>
        <v/>
      </c>
      <c r="EI16" s="127">
        <f>IF(OR(EI$4="",$B16=""),0,SUMIF('DADOS BRUTOS'!$A$3:$A$500,$B16,'DADOS BRUTOS'!BI$3:BI$500)+IF($C16="",0,SUMIF('DADOS BRUTOS'!$A$3:$A$500,$C16,'DADOS BRUTOS'!BI$3:BI$500)))</f>
        <v/>
      </c>
      <c r="EJ16" s="127">
        <f>IF(OR(EJ$4="",$B16=""),0,SUMIF('DADOS BRUTOS'!$A$3:$A$500,$B16,'DADOS BRUTOS'!BJ$3:BJ$500)+IF($C16="",0,SUMIF('DADOS BRUTOS'!$A$3:$A$500,$C16,'DADOS BRUTOS'!BJ$3:BJ$500)))</f>
        <v/>
      </c>
      <c r="EK16" s="127">
        <f>IF(OR(EK$4="",$B16=""),0,SUMIF('DADOS BRUTOS'!$A$3:$A$500,$B16,'DADOS BRUTOS'!BK$3:BK$500)+IF($C16="",0,SUMIF('DADOS BRUTOS'!$A$3:$A$500,$C16,'DADOS BRUTOS'!BK$3:BK$500)))</f>
        <v/>
      </c>
      <c r="EL16" s="127">
        <f>IF(OR(EL$4="",$B16=""),0,SUMIF('DADOS BRUTOS'!$A$3:$A$500,$B16,'DADOS BRUTOS'!BL$3:BL$500)+IF($C16="",0,SUMIF('DADOS BRUTOS'!$A$3:$A$500,$C16,'DADOS BRUTOS'!BL$3:BL$500)))</f>
        <v/>
      </c>
      <c r="EM16" s="127">
        <f>IF(OR(EM$4="",$B16=""),0,SUMIF('DADOS BRUTOS'!$A$3:$A$500,$B16,'DADOS BRUTOS'!BM$3:BM$500)+IF($C16="",0,SUMIF('DADOS BRUTOS'!$A$3:$A$500,$C16,'DADOS BRUTOS'!BM$3:BM$500)))</f>
        <v/>
      </c>
      <c r="EN16" s="127">
        <f>IF(OR(EN$4="",$B16=""),0,SUMIF('DADOS BRUTOS'!$A$3:$A$500,$B16,'DADOS BRUTOS'!BN$3:BN$500)+IF($C16="",0,SUMIF('DADOS BRUTOS'!$A$3:$A$500,$C16,'DADOS BRUTOS'!BN$3:BN$500)))</f>
        <v/>
      </c>
      <c r="EO16" s="127">
        <f>IF(OR(EO$4="",$B16=""),0,SUMIF('DADOS BRUTOS'!$A$3:$A$500,$B16,'DADOS BRUTOS'!BO$3:BO$500)+IF($C16="",0,SUMIF('DADOS BRUTOS'!$A$3:$A$500,$C16,'DADOS BRUTOS'!BO$3:BO$500)))</f>
        <v/>
      </c>
      <c r="EP16" s="127">
        <f>IF(OR(EP$4="",$B16=""),0,SUMIF('DADOS BRUTOS'!$A$3:$A$500,$B16,'DADOS BRUTOS'!BP$3:BP$500)+IF($C16="",0,SUMIF('DADOS BRUTOS'!$A$3:$A$500,$C16,'DADOS BRUTOS'!BP$3:BP$500)))</f>
        <v/>
      </c>
      <c r="EQ16" s="127">
        <f>IF(OR(EQ$4="",$B16=""),0,SUMIF('DADOS BRUTOS'!$A$3:$A$500,$B16,'DADOS BRUTOS'!BQ$3:BQ$500)+IF($C16="",0,SUMIF('DADOS BRUTOS'!$A$3:$A$500,$C16,'DADOS BRUTOS'!BQ$3:BQ$500)))</f>
        <v/>
      </c>
      <c r="ER16" s="127">
        <f>IF(OR(ER$4="",$B16=""),0,SUMIF('DADOS BRUTOS'!$A$3:$A$500,$B16,'DADOS BRUTOS'!BR$3:BR$500)+IF($C16="",0,SUMIF('DADOS BRUTOS'!$A$3:$A$500,$C16,'DADOS BRUTOS'!BR$3:BR$500)))</f>
        <v/>
      </c>
      <c r="ES16" s="127">
        <f>IF(OR(ES$4="",$B16=""),0,SUMIF('DADOS BRUTOS'!$A$3:$A$500,$B16,'DADOS BRUTOS'!BS$3:BS$500)+IF($C16="",0,SUMIF('DADOS BRUTOS'!$A$3:$A$500,$C16,'DADOS BRUTOS'!BS$3:BS$500)))</f>
        <v/>
      </c>
      <c r="ET16" s="127">
        <f>IF(OR(ET$4="",$B16=""),0,SUMIF('DADOS BRUTOS'!$A$3:$A$500,$B16,'DADOS BRUTOS'!BT$3:BT$500)+IF($C16="",0,SUMIF('DADOS BRUTOS'!$A$3:$A$500,$C16,'DADOS BRUTOS'!BT$3:BT$500)))</f>
        <v/>
      </c>
      <c r="EU16" s="127">
        <f>IF(OR(EU$4="",$B16=""),0,SUMIF('DADOS BRUTOS'!$A$3:$A$500,$B16,'DADOS BRUTOS'!BU$3:BU$500)+IF($C16="",0,SUMIF('DADOS BRUTOS'!$A$3:$A$500,$C16,'DADOS BRUTOS'!BU$3:BU$500)))</f>
        <v/>
      </c>
      <c r="EV16" s="127">
        <f>IF(OR(EV$4="",$B16=""),0,SUMIF('DADOS BRUTOS'!$A$3:$A$500,$B16,'DADOS BRUTOS'!BV$3:BV$500)+IF($C16="",0,SUMIF('DADOS BRUTOS'!$A$3:$A$500,$C16,'DADOS BRUTOS'!BV$3:BV$500)))</f>
        <v/>
      </c>
      <c r="EW16" s="127">
        <f>IF(OR(EW$4="",$B16=""),0,SUMIF('DADOS BRUTOS'!$A$3:$A$500,$B16,'DADOS BRUTOS'!BW$3:BW$500)+IF($C16="",0,SUMIF('DADOS BRUTOS'!$A$3:$A$500,$C16,'DADOS BRUTOS'!BW$3:BW$500)))</f>
        <v/>
      </c>
      <c r="EX16" s="127">
        <f>IF(OR(EX$4="",$B16=""),0,SUMIF('DADOS BRUTOS'!$A$3:$A$500,$B16,'DADOS BRUTOS'!BX$3:BX$500)+IF($C16="",0,SUMIF('DADOS BRUTOS'!$A$3:$A$500,$C16,'DADOS BRUTOS'!BX$3:BX$500)))</f>
        <v/>
      </c>
      <c r="EY16" s="127">
        <f>IF(OR(EY$4="",$B16=""),0,SUMIF('DADOS BRUTOS'!$A$3:$A$500,$B16,'DADOS BRUTOS'!BY$3:BY$500)+IF($C16="",0,SUMIF('DADOS BRUTOS'!$A$3:$A$500,$C16,'DADOS BRUTOS'!BY$3:BY$500)))</f>
        <v/>
      </c>
      <c r="EZ16" s="127">
        <f>IF(OR(EZ$4="",$B16=""),0,SUMIF('DADOS BRUTOS'!$A$3:$A$500,$B16,'DADOS BRUTOS'!BZ$3:BZ$500)+IF($C16="",0,SUMIF('DADOS BRUTOS'!$A$3:$A$500,$C16,'DADOS BRUTOS'!BZ$3:BZ$500)))</f>
        <v/>
      </c>
      <c r="FA16" s="127">
        <f>IF(OR(FA$4="",$B16=""),0,SUMIF('DADOS BRUTOS'!$A$3:$A$500,$B16,'DADOS BRUTOS'!CA$3:CA$500)+IF($C16="",0,SUMIF('DADOS BRUTOS'!$A$3:$A$500,$C16,'DADOS BRUTOS'!CA$3:CA$500)))</f>
        <v/>
      </c>
      <c r="FB16" s="127">
        <f>IF(OR(FB$4="",$B16=""),0,SUMIF('DADOS BRUTOS'!$A$3:$A$500,$B16,'DADOS BRUTOS'!CB$3:CB$500)+IF($C16="",0,SUMIF('DADOS BRUTOS'!$A$3:$A$500,$C16,'DADOS BRUTOS'!CB$3:CB$500)))</f>
        <v/>
      </c>
      <c r="FC16" s="127">
        <f>IF(OR(FC$4="",$B16=""),0,SUMIF('DADOS BRUTOS'!$A$3:$A$500,$B16,'DADOS BRUTOS'!CC$3:CC$500)+IF($C16="",0,SUMIF('DADOS BRUTOS'!$A$3:$A$500,$C16,'DADOS BRUTOS'!CC$3:CC$500)))</f>
        <v/>
      </c>
      <c r="FD16" s="127">
        <f>IF(OR(FD$4="",$B16=""),0,SUMIF('DADOS BRUTOS'!$A$3:$A$500,$B16,'DADOS BRUTOS'!CD$3:CD$500)+IF($C16="",0,SUMIF('DADOS BRUTOS'!$A$3:$A$500,$C16,'DADOS BRUTOS'!CD$3:CD$500)))</f>
        <v/>
      </c>
      <c r="FE16" s="127">
        <f>IF(OR(FE$4="",$B16=""),0,SUMIF('DADOS BRUTOS'!$A$3:$A$500,$B16,'DADOS BRUTOS'!CE$3:CE$500)+IF($C16="",0,SUMIF('DADOS BRUTOS'!$A$3:$A$500,$C16,'DADOS BRUTOS'!CE$3:CE$500)))</f>
        <v/>
      </c>
      <c r="FF16" s="127">
        <f>IF(OR(FF$4="",$B16=""),0,SUMIF('DADOS BRUTOS'!$A$3:$A$500,$B16,'DADOS BRUTOS'!CF$3:CF$500)+IF($C16="",0,SUMIF('DADOS BRUTOS'!$A$3:$A$500,$C16,'DADOS BRUTOS'!CF$3:CF$500)))</f>
        <v/>
      </c>
      <c r="FG16" s="127">
        <f>IF(OR(FG$4="",$B16=""),0,SUMIF('DADOS BRUTOS'!$A$3:$A$500,$B16,'DADOS BRUTOS'!CG$3:CG$500)+IF($C16="",0,SUMIF('DADOS BRUTOS'!$A$3:$A$500,$C16,'DADOS BRUTOS'!CG$3:CG$500)))</f>
        <v/>
      </c>
      <c r="FH16" s="127">
        <f>IF(OR(FH$4="",$B16=""),0,SUMIF('DADOS BRUTOS'!$A$3:$A$500,$B16,'DADOS BRUTOS'!CH$3:CH$500)+IF($C16="",0,SUMIF('DADOS BRUTOS'!$A$3:$A$500,$C16,'DADOS BRUTOS'!CH$3:CH$500)))</f>
        <v/>
      </c>
      <c r="FI16" s="127">
        <f>IF(OR(FI$4="",$B16=""),0,SUMIF('DADOS BRUTOS'!$A$3:$A$500,$B16,'DADOS BRUTOS'!CI$3:CI$500)+IF($C16="",0,SUMIF('DADOS BRUTOS'!$A$3:$A$500,$C16,'DADOS BRUTOS'!CI$3:CI$500)))</f>
        <v/>
      </c>
      <c r="FJ16" s="127">
        <f>IF(OR(FJ$4="",$B16=""),0,SUMIF('DADOS BRUTOS'!$A$3:$A$500,$B16,'DADOS BRUTOS'!CJ$3:CJ$500)+IF($C16="",0,SUMIF('DADOS BRUTOS'!$A$3:$A$500,$C16,'DADOS BRUTOS'!CJ$3:CJ$500)))</f>
        <v/>
      </c>
      <c r="FK16" s="127">
        <f>IF(OR(FK$4="",$B16=""),0,SUMIF('DADOS BRUTOS'!$A$3:$A$500,$B16,'DADOS BRUTOS'!CK$3:CK$500)+IF($C16="",0,SUMIF('DADOS BRUTOS'!$A$3:$A$500,$C16,'DADOS BRUTOS'!CK$3:CK$500)))</f>
        <v/>
      </c>
      <c r="FL16" s="127">
        <f>IF(OR(FL$4="",$B16=""),0,SUMIF('DADOS BRUTOS'!$A$3:$A$500,$B16,'DADOS BRUTOS'!CL$3:CL$500)+IF($C16="",0,SUMIF('DADOS BRUTOS'!$A$3:$A$500,$C16,'DADOS BRUTOS'!CL$3:CL$500)))</f>
        <v/>
      </c>
      <c r="FM16" s="127">
        <f>IF(OR(FM$4="",$B16=""),0,SUMIF('DADOS BRUTOS'!$A$3:$A$500,$B16,'DADOS BRUTOS'!CM$3:CM$500)+IF($C16="",0,SUMIF('DADOS BRUTOS'!$A$3:$A$500,$C16,'DADOS BRUTOS'!CM$3:CM$500)))</f>
        <v/>
      </c>
      <c r="FN16" s="127">
        <f>IF(OR(FN$4="",$B16=""),0,SUMIF('DADOS BRUTOS'!$A$3:$A$500,$B16,'DADOS BRUTOS'!CN$3:CN$500)+IF($C16="",0,SUMIF('DADOS BRUTOS'!$A$3:$A$500,$C16,'DADOS BRUTOS'!CN$3:CN$500)))</f>
        <v/>
      </c>
      <c r="FO16" s="127">
        <f>IF(OR(FO$4="",$B16=""),0,SUMIF('DADOS BRUTOS'!$A$3:$A$500,$B16,'DADOS BRUTOS'!CO$3:CO$500)+IF($C16="",0,SUMIF('DADOS BRUTOS'!$A$3:$A$500,$C16,'DADOS BRUTOS'!CO$3:CO$500)))</f>
        <v/>
      </c>
      <c r="FP16" s="127">
        <f>IF(OR(FP$4="",$B16=""),0,SUMIF('DADOS BRUTOS'!$A$3:$A$500,$B16,'DADOS BRUTOS'!CP$3:CP$500)+IF($C16="",0,SUMIF('DADOS BRUTOS'!$A$3:$A$500,$C16,'DADOS BRUTOS'!CP$3:CP$500)))</f>
        <v/>
      </c>
      <c r="FQ16" s="127">
        <f>IF(OR(FQ$4="",$B16=""),0,SUMIF('DADOS BRUTOS'!$A$3:$A$500,$B16,'DADOS BRUTOS'!CQ$3:CQ$500)+IF($C16="",0,SUMIF('DADOS BRUTOS'!$A$3:$A$500,$C16,'DADOS BRUTOS'!CQ$3:CQ$500)))</f>
        <v/>
      </c>
      <c r="FR16" s="127">
        <f>IF(OR(FR$4="",$B16=""),0,SUMIF('DADOS BRUTOS'!$A$3:$A$500,$B16,'DADOS BRUTOS'!CR$3:CR$500)+IF($C16="",0,SUMIF('DADOS BRUTOS'!$A$3:$A$500,$C16,'DADOS BRUTOS'!CR$3:CR$500)))</f>
        <v/>
      </c>
      <c r="FS16" s="127">
        <f>IF(OR(FS$4="",$B16=""),0,SUMIF('DADOS BRUTOS'!$A$3:$A$500,$B16,'DADOS BRUTOS'!CS$3:CS$500)+IF($C16="",0,SUMIF('DADOS BRUTOS'!$A$3:$A$500,$C16,'DADOS BRUTOS'!CS$3:CS$500)))</f>
        <v/>
      </c>
      <c r="FT16" s="127">
        <f>IF(OR(FT$4="",$B16=""),0,SUMIF('DADOS BRUTOS'!$A$3:$A$500,$B16,'DADOS BRUTOS'!CT$3:CT$500)+IF($C16="",0,SUMIF('DADOS BRUTOS'!$A$3:$A$500,$C16,'DADOS BRUTOS'!CT$3:CT$500)))</f>
        <v/>
      </c>
      <c r="FU16" s="127">
        <f>IF(OR(FU$4="",$B16=""),0,SUMIF('DADOS BRUTOS'!$A$3:$A$500,$B16,'DADOS BRUTOS'!CU$3:CU$500)+IF($C16="",0,SUMIF('DADOS BRUTOS'!$A$3:$A$500,$C16,'DADOS BRUTOS'!CU$3:CU$500)))</f>
        <v/>
      </c>
      <c r="FV16" s="127">
        <f>IF(OR(FV$4="",$B16=""),0,SUMIF('DADOS BRUTOS'!$A$3:$A$500,$B16,'DADOS BRUTOS'!CV$3:CV$500)+IF($C16="",0,SUMIF('DADOS BRUTOS'!$A$3:$A$500,$C16,'DADOS BRUTOS'!CV$3:CV$500)))</f>
        <v/>
      </c>
      <c r="FW16" s="127">
        <f>IF(OR(FW$4="",$B16=""),0,SUMIF('DADOS BRUTOS'!$A$3:$A$500,$B16,'DADOS BRUTOS'!CW$3:CW$500)+IF($C16="",0,SUMIF('DADOS BRUTOS'!$A$3:$A$500,$C16,'DADOS BRUTOS'!CW$3:CW$500)))</f>
        <v/>
      </c>
      <c r="FX16" s="127">
        <f>IF(OR(FX$4="",$B16=""),0,SUMIF('DADOS BRUTOS'!$A$3:$A$500,$B16,'DADOS BRUTOS'!CX$3:CX$500)+IF($C16="",0,SUMIF('DADOS BRUTOS'!$A$3:$A$500,$C16,'DADOS BRUTOS'!CX$3:CX$500)))</f>
        <v/>
      </c>
      <c r="FY16" s="127">
        <f>IF(OR(FY$4="",$B16=""),0,SUMIF('DADOS BRUTOS'!$A$3:$A$500,$B16,'DADOS BRUTOS'!CY$3:CY$500)+IF($C16="",0,SUMIF('DADOS BRUTOS'!$A$3:$A$500,$C16,'DADOS BRUTOS'!CY$3:CY$500)))</f>
        <v/>
      </c>
      <c r="FZ16" s="127">
        <f>IF(OR(FZ$4="",$B16=""),0,SUMIF('DADOS BRUTOS'!$A$3:$A$500,$B16,'DADOS BRUTOS'!CZ$3:CZ$500)+IF($C16="",0,SUMIF('DADOS BRUTOS'!$A$3:$A$500,$C16,'DADOS BRUTOS'!CZ$3:CZ$500)))</f>
        <v/>
      </c>
      <c r="GA16" s="127">
        <f>IF(OR(GA$4="",$B16=""),0,SUMIF('DADOS BRUTOS'!$A$3:$A$500,$B16,'DADOS BRUTOS'!DA$3:DA$500)+IF($C16="",0,SUMIF('DADOS BRUTOS'!$A$3:$A$500,$C16,'DADOS BRUTOS'!DA$3:DA$500)))</f>
        <v/>
      </c>
      <c r="GB16" s="127">
        <f>IF(OR(GB$4="",$B16=""),0,SUMIF('DADOS BRUTOS'!$A$3:$A$500,$B16,'DADOS BRUTOS'!DB$3:DB$500)+IF($C16="",0,SUMIF('DADOS BRUTOS'!$A$3:$A$500,$C16,'DADOS BRUTOS'!DB$3:DB$500)))</f>
        <v/>
      </c>
      <c r="GC16" s="127">
        <f>IF(OR(GC$4="",$B16=""),0,SUMIF('DADOS BRUTOS'!$A$3:$A$500,$B16,'DADOS BRUTOS'!DC$3:DC$500)+IF($C16="",0,SUMIF('DADOS BRUTOS'!$A$3:$A$500,$C16,'DADOS BRUTOS'!DC$3:DC$500)))</f>
        <v/>
      </c>
      <c r="GD16" s="127">
        <f>IF(OR(GD$4="",$B16=""),0,SUMIF('DADOS BRUTOS'!$A$3:$A$500,$B16,'DADOS BRUTOS'!DD$3:DD$500)+IF($C16="",0,SUMIF('DADOS BRUTOS'!$A$3:$A$500,$C16,'DADOS BRUTOS'!DD$3:DD$500)))</f>
        <v/>
      </c>
      <c r="GE16" s="127">
        <f>IF(OR(GE$4="",$B16=""),0,SUMIF('DADOS BRUTOS'!$A$3:$A$500,$B16,'DADOS BRUTOS'!DE$3:DE$500)+IF($C16="",0,SUMIF('DADOS BRUTOS'!$A$3:$A$500,$C16,'DADOS BRUTOS'!DE$3:DE$500)))</f>
        <v/>
      </c>
      <c r="GF16" s="127">
        <f>IF(OR(GF$4="",$B16=""),0,SUMIF('DADOS BRUTOS'!$A$3:$A$500,$B16,'DADOS BRUTOS'!DF$3:DF$500)+IF($C16="",0,SUMIF('DADOS BRUTOS'!$A$3:$A$500,$C16,'DADOS BRUTOS'!DF$3:DF$500)))</f>
        <v/>
      </c>
      <c r="GG16" s="127">
        <f>IF(OR(GG$4="",$B16=""),0,SUMIF('DADOS BRUTOS'!$A$3:$A$500,$B16,'DADOS BRUTOS'!DG$3:DG$500)+IF($C16="",0,SUMIF('DADOS BRUTOS'!$A$3:$A$500,$C16,'DADOS BRUTOS'!DG$3:DG$500)))</f>
        <v/>
      </c>
      <c r="GH16" s="127">
        <f>IF(OR(GH$4="",$B16=""),0,SUMIF('DADOS BRUTOS'!$A$3:$A$500,$B16,'DADOS BRUTOS'!DH$3:DH$500)+IF($C16="",0,SUMIF('DADOS BRUTOS'!$A$3:$A$500,$C16,'DADOS BRUTOS'!DH$3:DH$500)))</f>
        <v/>
      </c>
      <c r="GI16" s="127">
        <f>IF(OR(GI$4="",$B16=""),0,SUMIF('DADOS BRUTOS'!$A$3:$A$500,$B16,'DADOS BRUTOS'!DI$3:DI$500)+IF($C16="",0,SUMIF('DADOS BRUTOS'!$A$3:$A$500,$C16,'DADOS BRUTOS'!DI$3:DI$500)))</f>
        <v/>
      </c>
      <c r="GJ16" s="127">
        <f>IF(OR(GJ$4="",$B16=""),0,SUMIF('DADOS BRUTOS'!$A$3:$A$500,$B16,'DADOS BRUTOS'!DJ$3:DJ$500)+IF($C16="",0,SUMIF('DADOS BRUTOS'!$A$3:$A$500,$C16,'DADOS BRUTOS'!DJ$3:DJ$500)))</f>
        <v/>
      </c>
      <c r="GK16" s="127">
        <f>IF(OR(GK$4="",$B16=""),0,SUMIF('DADOS BRUTOS'!$A$3:$A$500,$B16,'DADOS BRUTOS'!DK$3:DK$500)+IF($C16="",0,SUMIF('DADOS BRUTOS'!$A$3:$A$500,$C16,'DADOS BRUTOS'!DK$3:DK$500)))</f>
        <v/>
      </c>
      <c r="GL16" s="127">
        <f>IF(OR(GL$4="",$B16=""),0,SUMIF('DADOS BRUTOS'!$A$3:$A$500,$B16,'DADOS BRUTOS'!DL$3:DL$500)+IF($C16="",0,SUMIF('DADOS BRUTOS'!$A$3:$A$500,$C16,'DADOS BRUTOS'!DL$3:DL$500)))</f>
        <v/>
      </c>
      <c r="GM16" s="127">
        <f>IF(OR(GM$4="",$B16=""),0,SUMIF('DADOS BRUTOS'!$A$3:$A$500,$B16,'DADOS BRUTOS'!DM$3:DM$500)+IF($C16="",0,SUMIF('DADOS BRUTOS'!$A$3:$A$500,$C16,'DADOS BRUTOS'!DM$3:DM$500)))</f>
        <v/>
      </c>
      <c r="GN16" s="127">
        <f>IF(OR(GN$4="",$B16=""),0,SUMIF('DADOS BRUTOS'!$A$3:$A$500,$B16,'DADOS BRUTOS'!DN$3:DN$500)+IF($C16="",0,SUMIF('DADOS BRUTOS'!$A$3:$A$500,$C16,'DADOS BRUTOS'!DN$3:DN$500)))</f>
        <v/>
      </c>
      <c r="GO16" s="127">
        <f>IF(OR(GO$4="",$B16=""),0,SUMIF('DADOS BRUTOS'!$A$3:$A$500,$B16,'DADOS BRUTOS'!DO$3:DO$500)+IF($C16="",0,SUMIF('DADOS BRUTOS'!$A$3:$A$500,$C16,'DADOS BRUTOS'!DO$3:DO$500)))</f>
        <v/>
      </c>
      <c r="GP16" s="127">
        <f>IF(OR(GP$4="",$B16=""),0,SUMIF('DADOS BRUTOS'!$A$3:$A$500,$B16,'DADOS BRUTOS'!DP$3:DP$500)+IF($C16="",0,SUMIF('DADOS BRUTOS'!$A$3:$A$500,$C16,'DADOS BRUTOS'!DP$3:DP$500)))</f>
        <v/>
      </c>
      <c r="GQ16" s="127">
        <f>IF(OR(GQ$4="",$B16=""),0,SUMIF('DADOS BRUTOS'!$A$3:$A$500,$B16,'DADOS BRUTOS'!DQ$3:DQ$500)+IF($C16="",0,SUMIF('DADOS BRUTOS'!$A$3:$A$500,$C16,'DADOS BRUTOS'!DQ$3:DQ$500)))</f>
        <v/>
      </c>
      <c r="GR16" s="127">
        <f>IF(OR(GR$4="",$B16=""),0,SUMIF('DADOS BRUTOS'!$A$3:$A$500,$B16,'DADOS BRUTOS'!DR$3:DR$500)+IF($C16="",0,SUMIF('DADOS BRUTOS'!$A$3:$A$500,$C16,'DADOS BRUTOS'!DR$3:DR$500)))</f>
        <v/>
      </c>
      <c r="GS16" s="127">
        <f>IF(OR(GS$4="",$B16=""),0,SUMIF('DADOS BRUTOS'!$A$3:$A$500,$B16,'DADOS BRUTOS'!DS$3:DS$500)+IF($C16="",0,SUMIF('DADOS BRUTOS'!$A$3:$A$500,$C16,'DADOS BRUTOS'!DS$3:DS$500)))</f>
        <v/>
      </c>
      <c r="GT16" s="127">
        <f>IF(OR(GT$4="",$B16=""),0,SUMIF('DADOS BRUTOS'!$A$3:$A$500,$B16,'DADOS BRUTOS'!DT$3:DT$500)+IF($C16="",0,SUMIF('DADOS BRUTOS'!$A$3:$A$500,$C16,'DADOS BRUTOS'!DT$3:DT$500)))</f>
        <v/>
      </c>
      <c r="GU16" s="127">
        <f>IF(OR(GU$4="",$B16=""),0,SUMIF('DADOS BRUTOS'!$A$3:$A$500,$B16,'DADOS BRUTOS'!DU$3:DU$500)+IF($C16="",0,SUMIF('DADOS BRUTOS'!$A$3:$A$500,$C16,'DADOS BRUTOS'!DU$3:DU$500)))</f>
        <v/>
      </c>
      <c r="GV16" s="127">
        <f>IF(OR(GV$4="",$B16=""),0,SUMIF('DADOS BRUTOS'!$A$3:$A$500,$B16,'DADOS BRUTOS'!DV$3:DV$500)+IF($C16="",0,SUMIF('DADOS BRUTOS'!$A$3:$A$500,$C16,'DADOS BRUTOS'!DV$3:DV$500)))</f>
        <v/>
      </c>
      <c r="GW16" s="127">
        <f>IF(OR(GW$4="",$B16=""),0,SUMIF('DADOS BRUTOS'!$A$3:$A$500,$B16,'DADOS BRUTOS'!DW$3:DW$500)+IF($C16="",0,SUMIF('DADOS BRUTOS'!$A$3:$A$500,$C16,'DADOS BRUTOS'!DW$3:DW$500)))</f>
        <v/>
      </c>
      <c r="GX16" s="127">
        <f>IF(OR(GX$4="",$B16=""),0,SUMIF('DADOS BRUTOS'!$A$3:$A$500,$B16,'DADOS BRUTOS'!DX$3:DX$500)+IF($C16="",0,SUMIF('DADOS BRUTOS'!$A$3:$A$500,$C16,'DADOS BRUTOS'!DX$3:DX$500)))</f>
        <v/>
      </c>
      <c r="GY16" s="127">
        <f>IF(OR(GY$4="",$B16=""),0,SUMIF('DADOS BRUTOS'!$A$3:$A$500,$B16,'DADOS BRUTOS'!DY$3:DY$500)+IF($C16="",0,SUMIF('DADOS BRUTOS'!$A$3:$A$500,$C16,'DADOS BRUTOS'!DY$3:DY$500)))</f>
        <v/>
      </c>
      <c r="GZ16" s="127">
        <f>IF(OR(GZ$4="",$B16=""),0,SUMIF('DADOS BRUTOS'!$A$3:$A$500,$B16,'DADOS BRUTOS'!DZ$3:DZ$500)+IF($C16="",0,SUMIF('DADOS BRUTOS'!$A$3:$A$500,$C16,'DADOS BRUTOS'!DZ$3:DZ$500)))</f>
        <v/>
      </c>
      <c r="HA16" s="127">
        <f>IF(OR(HA$4="",$B16=""),0,SUMIF('DADOS BRUTOS'!$A$3:$A$500,$B16,'DADOS BRUTOS'!EA$3:EA$500)+IF($C16="",0,SUMIF('DADOS BRUTOS'!$A$3:$A$500,$C16,'DADOS BRUTOS'!EA$3:EA$500)))</f>
        <v/>
      </c>
      <c r="HB16" s="127">
        <f>IF(OR(HB$4="",$B16=""),0,SUMIF('DADOS BRUTOS'!$A$3:$A$500,$B16,'DADOS BRUTOS'!EB$3:EB$500)+IF($C16="",0,SUMIF('DADOS BRUTOS'!$A$3:$A$500,$C16,'DADOS BRUTOS'!EB$3:EB$500)))</f>
        <v/>
      </c>
      <c r="HC16" s="127">
        <f>IF(OR(HC$4="",$B16=""),0,SUMIF('DADOS BRUTOS'!$A$3:$A$500,$B16,'DADOS BRUTOS'!EC$3:EC$500)+IF($C16="",0,SUMIF('DADOS BRUTOS'!$A$3:$A$500,$C16,'DADOS BRUTOS'!EC$3:EC$500)))</f>
        <v/>
      </c>
      <c r="HD16" s="127">
        <f>IF(OR(HD$4="",$B16=""),0,SUMIF('DADOS BRUTOS'!$A$3:$A$500,$B16,'DADOS BRUTOS'!ED$3:ED$500)+IF($C16="",0,SUMIF('DADOS BRUTOS'!$A$3:$A$500,$C16,'DADOS BRUTOS'!ED$3:ED$500)))</f>
        <v/>
      </c>
      <c r="HE16" s="127">
        <f>IF(OR(HE$4="",$B16=""),0,SUMIF('DADOS BRUTOS'!$A$3:$A$500,$B16,'DADOS BRUTOS'!EE$3:EE$500)+IF($C16="",0,SUMIF('DADOS BRUTOS'!$A$3:$A$500,$C16,'DADOS BRUTOS'!EE$3:EE$500)))</f>
        <v/>
      </c>
      <c r="HF16" s="127">
        <f>IF(OR(HF$4="",$B16=""),0,SUMIF('DADOS BRUTOS'!$A$3:$A$500,$B16,'DADOS BRUTOS'!EF$3:EF$500)+IF($C16="",0,SUMIF('DADOS BRUTOS'!$A$3:$A$500,$C16,'DADOS BRUTOS'!EF$3:EF$500)))</f>
        <v/>
      </c>
      <c r="HG16" s="127">
        <f>IF(OR(HG$4="",$B16=""),0,SUMIF('DADOS BRUTOS'!$A$3:$A$500,$B16,'DADOS BRUTOS'!EG$3:EG$500)+IF($C16="",0,SUMIF('DADOS BRUTOS'!$A$3:$A$500,$C16,'DADOS BRUTOS'!EG$3:EG$500)))</f>
        <v/>
      </c>
      <c r="HH16" s="127">
        <f>IF(OR(HH$4="",$B16=""),0,SUMIF('DADOS BRUTOS'!$A$3:$A$500,$B16,'DADOS BRUTOS'!EH$3:EH$500)+IF($C16="",0,SUMIF('DADOS BRUTOS'!$A$3:$A$500,$C16,'DADOS BRUTOS'!EH$3:EH$500)))</f>
        <v/>
      </c>
      <c r="HI16" s="127">
        <f>IF(OR(HI$4="",$B16=""),0,SUMIF('DADOS BRUTOS'!$A$3:$A$500,$B16,'DADOS BRUTOS'!EI$3:EI$500)+IF($C16="",0,SUMIF('DADOS BRUTOS'!$A$3:$A$500,$C16,'DADOS BRUTOS'!EI$3:EI$500)))</f>
        <v/>
      </c>
      <c r="HJ16" s="127">
        <f>IF(OR(HJ$4="",$B16=""),0,SUMIF('DADOS BRUTOS'!$A$3:$A$500,$B16,'DADOS BRUTOS'!EJ$3:EJ$500)+IF($C16="",0,SUMIF('DADOS BRUTOS'!$A$3:$A$500,$C16,'DADOS BRUTOS'!EJ$3:EJ$500)))</f>
        <v/>
      </c>
      <c r="HK16" s="127">
        <f>IF(OR(HK$4="",$B16=""),0,SUMIF('DADOS BRUTOS'!$A$3:$A$500,$B16,'DADOS BRUTOS'!EK$3:EK$500)+IF($C16="",0,SUMIF('DADOS BRUTOS'!$A$3:$A$500,$C16,'DADOS BRUTOS'!EK$3:EK$500)))</f>
        <v/>
      </c>
      <c r="HL16" s="127">
        <f>IF(OR(HL$4="",$B16=""),0,SUMIF('DADOS BRUTOS'!$A$3:$A$500,$B16,'DADOS BRUTOS'!EL$3:EL$500)+IF($C16="",0,SUMIF('DADOS BRUTOS'!$A$3:$A$500,$C16,'DADOS BRUTOS'!EL$3:EL$500)))</f>
        <v/>
      </c>
      <c r="HM16" s="127">
        <f>IF(OR(HM$4="",$B16=""),0,SUMIF('DADOS BRUTOS'!$A$3:$A$500,$B16,'DADOS BRUTOS'!EM$3:EM$500)+IF($C16="",0,SUMIF('DADOS BRUTOS'!$A$3:$A$500,$C16,'DADOS BRUTOS'!EM$3:EM$500)))</f>
        <v/>
      </c>
      <c r="HN16" s="127">
        <f>IF(OR(HN$4="",$B16=""),0,SUMIF('DADOS BRUTOS'!$A$3:$A$500,$B16,'DADOS BRUTOS'!EN$3:EN$500)+IF($C16="",0,SUMIF('DADOS BRUTOS'!$A$3:$A$500,$C16,'DADOS BRUTOS'!EN$3:EN$500)))</f>
        <v/>
      </c>
      <c r="HO16" s="127">
        <f>IF(OR(HO$4="",$B16=""),0,SUMIF('DADOS BRUTOS'!$A$3:$A$500,$B16,'DADOS BRUTOS'!EO$3:EO$500)+IF($C16="",0,SUMIF('DADOS BRUTOS'!$A$3:$A$500,$C16,'DADOS BRUTOS'!EO$3:EO$500)))</f>
        <v/>
      </c>
      <c r="HP16" s="127">
        <f>IF(OR(HP$4="",$B16=""),0,SUMIF('DADOS BRUTOS'!$A$3:$A$500,$B16,'DADOS BRUTOS'!EP$3:EP$500)+IF($C16="",0,SUMIF('DADOS BRUTOS'!$A$3:$A$500,$C16,'DADOS BRUTOS'!EP$3:EP$500)))</f>
        <v/>
      </c>
      <c r="HQ16" s="127">
        <f>IF(OR(HQ$4="",$B16=""),0,SUMIF('DADOS BRUTOS'!$A$3:$A$500,$B16,'DADOS BRUTOS'!EQ$3:EQ$500)+IF($C16="",0,SUMIF('DADOS BRUTOS'!$A$3:$A$500,$C16,'DADOS BRUTOS'!EQ$3:EQ$500)))</f>
        <v/>
      </c>
      <c r="HR16" s="127">
        <f>IF(OR(HR$4="",$B16=""),0,SUMIF('DADOS BRUTOS'!$A$3:$A$500,$B16,'DADOS BRUTOS'!ER$3:ER$500)+IF($C16="",0,SUMIF('DADOS BRUTOS'!$A$3:$A$500,$C16,'DADOS BRUTOS'!ER$3:ER$500)))</f>
        <v/>
      </c>
      <c r="HS16" s="127">
        <f>IF(OR(HS$4="",$B16=""),0,SUMIF('DADOS BRUTOS'!$A$3:$A$500,$B16,'DADOS BRUTOS'!ES$3:ES$500)+IF($C16="",0,SUMIF('DADOS BRUTOS'!$A$3:$A$500,$C16,'DADOS BRUTOS'!ES$3:ES$500)))</f>
        <v/>
      </c>
      <c r="HT16" s="127">
        <f>IF(OR(HT$4="",$B16=""),0,SUMIF('DADOS BRUTOS'!$A$3:$A$500,$B16,'DADOS BRUTOS'!ET$3:ET$500)+IF($C16="",0,SUMIF('DADOS BRUTOS'!$A$3:$A$500,$C16,'DADOS BRUTOS'!ET$3:ET$500)))</f>
        <v/>
      </c>
      <c r="HU16" s="127">
        <f>IF(OR(HU$4="",$B16=""),0,SUMIF('DADOS BRUTOS'!$A$3:$A$500,$B16,'DADOS BRUTOS'!EU$3:EU$500)+IF($C16="",0,SUMIF('DADOS BRUTOS'!$A$3:$A$500,$C16,'DADOS BRUTOS'!EU$3:EU$500)))</f>
        <v/>
      </c>
      <c r="HV16" s="127">
        <f>IF(OR(HV$4="",$B16=""),0,SUMIF('DADOS BRUTOS'!$A$3:$A$500,$B16,'DADOS BRUTOS'!EV$3:EV$500)+IF($C16="",0,SUMIF('DADOS BRUTOS'!$A$3:$A$500,$C16,'DADOS BRUTOS'!EV$3:EV$500)))</f>
        <v/>
      </c>
      <c r="HW16" s="127">
        <f>IF(OR(HW$4="",$B16=""),0,SUMIF('DADOS BRUTOS'!$A$3:$A$500,$B16,'DADOS BRUTOS'!EW$3:EW$500)+IF($C16="",0,SUMIF('DADOS BRUTOS'!$A$3:$A$500,$C16,'DADOS BRUTOS'!EW$3:EW$500)))</f>
        <v/>
      </c>
      <c r="HX16" s="127">
        <f>IF(OR(HX$4="",$B16=""),0,SUMIF('DADOS BRUTOS'!$A$3:$A$500,$B16,'DADOS BRUTOS'!EX$3:EX$500)+IF($C16="",0,SUMIF('DADOS BRUTOS'!$A$3:$A$500,$C16,'DADOS BRUTOS'!EX$3:EX$500)))</f>
        <v/>
      </c>
      <c r="HY16" s="127">
        <f>IF(OR(HY$4="",$B16=""),0,SUMIF('DADOS BRUTOS'!$A$3:$A$500,$B16,'DADOS BRUTOS'!EY$3:EY$500)+IF($C16="",0,SUMIF('DADOS BRUTOS'!$A$3:$A$500,$C16,'DADOS BRUTOS'!EY$3:EY$500)))</f>
        <v/>
      </c>
      <c r="HZ16" s="127">
        <f>IF(OR(HZ$4="",$B16=""),0,SUMIF('DADOS BRUTOS'!$A$3:$A$500,$B16,'DADOS BRUTOS'!EZ$3:EZ$500)+IF($C16="",0,SUMIF('DADOS BRUTOS'!$A$3:$A$500,$C16,'DADOS BRUTOS'!EZ$3:EZ$500)))</f>
        <v/>
      </c>
      <c r="IA16" s="127">
        <f>IF(OR(IA$4="",$B16=""),0,SUMIF('DADOS BRUTOS'!$A$3:$A$500,$B16,'DADOS BRUTOS'!FA$3:FA$500)+IF($C16="",0,SUMIF('DADOS BRUTOS'!$A$3:$A$500,$C16,'DADOS BRUTOS'!FA$3:FA$500)))</f>
        <v/>
      </c>
      <c r="IB16" s="127">
        <f>IF(OR(IB$4="",$B16=""),0,SUMIF('DADOS BRUTOS'!$A$3:$A$500,$B16,'DADOS BRUTOS'!FB$3:FB$500)+IF($C16="",0,SUMIF('DADOS BRUTOS'!$A$3:$A$500,$C16,'DADOS BRUTOS'!FB$3:FB$500)))</f>
        <v/>
      </c>
      <c r="IC16" s="127">
        <f>IF(OR(IC$4="",$B16=""),0,SUMIF('DADOS BRUTOS'!$A$3:$A$500,$B16,'DADOS BRUTOS'!FC$3:FC$500)+IF($C16="",0,SUMIF('DADOS BRUTOS'!$A$3:$A$500,$C16,'DADOS BRUTOS'!FC$3:FC$500)))</f>
        <v/>
      </c>
      <c r="ID16" s="127">
        <f>IF(OR(ID$4="",$B16=""),0,SUMIF('DADOS BRUTOS'!$A$3:$A$500,$B16,'DADOS BRUTOS'!FD$3:FD$500)+IF($C16="",0,SUMIF('DADOS BRUTOS'!$A$3:$A$500,$C16,'DADOS BRUTOS'!FD$3:FD$500)))</f>
        <v/>
      </c>
      <c r="IE16" s="127">
        <f>IF(OR(IE$4="",$B16=""),0,SUMIF('DADOS BRUTOS'!$A$3:$A$500,$B16,'DADOS BRUTOS'!FE$3:FE$500)+IF($C16="",0,SUMIF('DADOS BRUTOS'!$A$3:$A$500,$C16,'DADOS BRUTOS'!FE$3:FE$500)))</f>
        <v/>
      </c>
      <c r="IF16" s="127">
        <f>IF(OR(IF$4="",$B16=""),0,SUMIF('DADOS BRUTOS'!$A$3:$A$500,$B16,'DADOS BRUTOS'!FF$3:FF$500)+IF($C16="",0,SUMIF('DADOS BRUTOS'!$A$3:$A$500,$C16,'DADOS BRUTOS'!FF$3:FF$500)))</f>
        <v/>
      </c>
      <c r="IG16" s="127">
        <f>IF(OR(IG$4="",$B16=""),0,SUMIF('DADOS BRUTOS'!$A$3:$A$500,$B16,'DADOS BRUTOS'!FG$3:FG$500)+IF($C16="",0,SUMIF('DADOS BRUTOS'!$A$3:$A$500,$C16,'DADOS BRUTOS'!FG$3:FG$500)))</f>
        <v/>
      </c>
      <c r="IH16" s="127">
        <f>IF(OR(IH$4="",$B16=""),0,SUMIF('DADOS BRUTOS'!$A$3:$A$500,$B16,'DADOS BRUTOS'!FH$3:FH$500)+IF($C16="",0,SUMIF('DADOS BRUTOS'!$A$3:$A$500,$C16,'DADOS BRUTOS'!FH$3:FH$500)))</f>
        <v/>
      </c>
      <c r="II16" s="127">
        <f>IF(OR(II$4="",$B16=""),0,SUMIF('DADOS BRUTOS'!$A$3:$A$500,$B16,'DADOS BRUTOS'!FI$3:FI$500)+IF($C16="",0,SUMIF('DADOS BRUTOS'!$A$3:$A$500,$C16,'DADOS BRUTOS'!FI$3:FI$500)))</f>
        <v/>
      </c>
      <c r="IJ16" s="127">
        <f>IF(OR(IJ$4="",$B16=""),0,SUMIF('DADOS BRUTOS'!$A$3:$A$500,$B16,'DADOS BRUTOS'!FJ$3:FJ$500)+IF($C16="",0,SUMIF('DADOS BRUTOS'!$A$3:$A$500,$C16,'DADOS BRUTOS'!FJ$3:FJ$500)))</f>
        <v/>
      </c>
      <c r="IK16" s="127">
        <f>IF(OR(IK$4="",$B16=""),0,SUMIF('DADOS BRUTOS'!$A$3:$A$500,$B16,'DADOS BRUTOS'!FK$3:FK$500)+IF($C16="",0,SUMIF('DADOS BRUTOS'!$A$3:$A$500,$C16,'DADOS BRUTOS'!FK$3:FK$500)))</f>
        <v/>
      </c>
      <c r="IL16" s="127">
        <f>IF(OR(IL$4="",$B16=""),0,SUMIF('DADOS BRUTOS'!$A$3:$A$500,$B16,'DADOS BRUTOS'!FL$3:FL$500)+IF($C16="",0,SUMIF('DADOS BRUTOS'!$A$3:$A$500,$C16,'DADOS BRUTOS'!FL$3:FL$500)))</f>
        <v/>
      </c>
      <c r="IM16" s="127">
        <f>IF(OR(IM$4="",$B16=""),0,SUMIF('DADOS BRUTOS'!$A$3:$A$500,$B16,'DADOS BRUTOS'!FM$3:FM$500)+IF($C16="",0,SUMIF('DADOS BRUTOS'!$A$3:$A$500,$C16,'DADOS BRUTOS'!FM$3:FM$500)))</f>
        <v/>
      </c>
      <c r="IN16" s="127">
        <f>IF(OR(IN$4="",$B16=""),0,SUMIF('DADOS BRUTOS'!$A$3:$A$500,$B16,'DADOS BRUTOS'!FN$3:FN$500)+IF($C16="",0,SUMIF('DADOS BRUTOS'!$A$3:$A$500,$C16,'DADOS BRUTOS'!FN$3:FN$500)))</f>
        <v/>
      </c>
      <c r="IO16" s="127">
        <f>IF(OR(IO$4="",$B16=""),0,SUMIF('DADOS BRUTOS'!$A$3:$A$500,$B16,'DADOS BRUTOS'!FO$3:FO$500)+IF($C16="",0,SUMIF('DADOS BRUTOS'!$A$3:$A$500,$C16,'DADOS BRUTOS'!FO$3:FO$500)))</f>
        <v/>
      </c>
      <c r="IP16" s="127">
        <f>IF(OR(IP$4="",$B16=""),0,SUMIF('DADOS BRUTOS'!$A$3:$A$500,$B16,'DADOS BRUTOS'!FP$3:FP$500)+IF($C16="",0,SUMIF('DADOS BRUTOS'!$A$3:$A$500,$C16,'DADOS BRUTOS'!FP$3:FP$500)))</f>
        <v/>
      </c>
      <c r="IQ16" s="127">
        <f>IF(OR(IQ$4="",$B16=""),0,SUMIF('DADOS BRUTOS'!$A$3:$A$500,$B16,'DADOS BRUTOS'!FQ$3:FQ$500)+IF($C16="",0,SUMIF('DADOS BRUTOS'!$A$3:$A$500,$C16,'DADOS BRUTOS'!FQ$3:FQ$500)))</f>
        <v/>
      </c>
      <c r="IR16" s="127">
        <f>IF(OR(IR$4="",$B16=""),0,SUMIF('DADOS BRUTOS'!$A$3:$A$500,$B16,'DADOS BRUTOS'!FR$3:FR$500)+IF($C16="",0,SUMIF('DADOS BRUTOS'!$A$3:$A$500,$C16,'DADOS BRUTOS'!FR$3:FR$500)))</f>
        <v/>
      </c>
      <c r="IS16" s="127">
        <f>IF(OR(IS$4="",$B16=""),0,SUMIF('DADOS BRUTOS'!$A$3:$A$500,$B16,'DADOS BRUTOS'!FS$3:FS$500)+IF($C16="",0,SUMIF('DADOS BRUTOS'!$A$3:$A$500,$C16,'DADOS BRUTOS'!FS$3:FS$500)))</f>
        <v/>
      </c>
      <c r="IT16" s="127">
        <f>IF(OR(IT$4="",$B16=""),0,SUMIF('DADOS BRUTOS'!$A$3:$A$500,$B16,'DADOS BRUTOS'!FT$3:FT$500)+IF($C16="",0,SUMIF('DADOS BRUTOS'!$A$3:$A$500,$C16,'DADOS BRUTOS'!FT$3:FT$500)))</f>
        <v/>
      </c>
      <c r="IU16" s="127">
        <f>IF(OR(IU$4="",$B16=""),0,SUMIF('DADOS BRUTOS'!$A$3:$A$500,$B16,'DADOS BRUTOS'!FU$3:FU$500)+IF($C16="",0,SUMIF('DADOS BRUTOS'!$A$3:$A$500,$C16,'DADOS BRUTOS'!FU$3:FU$500)))</f>
        <v/>
      </c>
      <c r="IV16" s="127">
        <f>IF(OR(IV$4="",$B16=""),0,SUMIF('DADOS BRUTOS'!$A$3:$A$500,$B16,'DADOS BRUTOS'!FV$3:FV$500)+IF($C16="",0,SUMIF('DADOS BRUTOS'!$A$3:$A$500,$C16,'DADOS BRUTOS'!FV$3:FV$500)))</f>
        <v/>
      </c>
      <c r="IW16" s="127">
        <f>IF(OR(IW$4="",$B16=""),0,SUMIF('DADOS BRUTOS'!$A$3:$A$500,$B16,'DADOS BRUTOS'!FW$3:FW$500)+IF($C16="",0,SUMIF('DADOS BRUTOS'!$A$3:$A$500,$C16,'DADOS BRUTOS'!FW$3:FW$500)))</f>
        <v/>
      </c>
      <c r="IX16" s="127">
        <f>IF(OR(IX$4="",$B16=""),0,SUMIF('DADOS BRUTOS'!$A$3:$A$500,$B16,'DADOS BRUTOS'!FX$3:FX$500)+IF($C16="",0,SUMIF('DADOS BRUTOS'!$A$3:$A$500,$C16,'DADOS BRUTOS'!FX$3:FX$500)))</f>
        <v/>
      </c>
      <c r="IY16" s="127">
        <f>IF(OR(IY$4="",$B16=""),0,SUMIF('DADOS BRUTOS'!$A$3:$A$500,$B16,'DADOS BRUTOS'!FY$3:FY$500)+IF($C16="",0,SUMIF('DADOS BRUTOS'!$A$3:$A$500,$C16,'DADOS BRUTOS'!FY$3:FY$500)))</f>
        <v/>
      </c>
      <c r="IZ16" s="127">
        <f>IF(OR(IZ$4="",$B16=""),0,SUMIF('DADOS BRUTOS'!$A$3:$A$500,$B16,'DADOS BRUTOS'!FZ$3:FZ$500)+IF($C16="",0,SUMIF('DADOS BRUTOS'!$A$3:$A$500,$C16,'DADOS BRUTOS'!FZ$3:FZ$500)))</f>
        <v/>
      </c>
      <c r="JA16" s="127">
        <f>IF(OR(JA$4="",$B16=""),0,SUMIF('DADOS BRUTOS'!$A$3:$A$500,$B16,'DADOS BRUTOS'!GA$3:GA$500)+IF($C16="",0,SUMIF('DADOS BRUTOS'!$A$3:$A$500,$C16,'DADOS BRUTOS'!GA$3:GA$500)))</f>
        <v/>
      </c>
      <c r="JB16" s="127">
        <f>IF(OR(JB$4="",$B16=""),0,SUMIF('DADOS BRUTOS'!$A$3:$A$500,$B16,'DADOS BRUTOS'!GB$3:GB$500)+IF($C16="",0,SUMIF('DADOS BRUTOS'!$A$3:$A$500,$C16,'DADOS BRUTOS'!GB$3:GB$500)))</f>
        <v/>
      </c>
      <c r="JC16" s="127">
        <f>IF(OR(JC$4="",$B16=""),0,SUMIF('DADOS BRUTOS'!$A$3:$A$500,$B16,'DADOS BRUTOS'!GC$3:GC$500)+IF($C16="",0,SUMIF('DADOS BRUTOS'!$A$3:$A$500,$C16,'DADOS BRUTOS'!GC$3:GC$500)))</f>
        <v/>
      </c>
      <c r="JD16" s="127">
        <f>IF(OR(JD$4="",$B16=""),0,SUMIF('DADOS BRUTOS'!$A$3:$A$500,$B16,'DADOS BRUTOS'!GD$3:GD$500)+IF($C16="",0,SUMIF('DADOS BRUTOS'!$A$3:$A$500,$C16,'DADOS BRUTOS'!GD$3:GD$500)))</f>
        <v/>
      </c>
      <c r="JE16" s="127">
        <f>IF(OR(JE$4="",$B16=""),0,SUMIF('DADOS BRUTOS'!$A$3:$A$500,$B16,'DADOS BRUTOS'!GE$3:GE$500)+IF($C16="",0,SUMIF('DADOS BRUTOS'!$A$3:$A$500,$C16,'DADOS BRUTOS'!GE$3:GE$500)))</f>
        <v/>
      </c>
      <c r="JF16" s="127">
        <f>IF(OR(JF$4="",$B16=""),0,SUMIF('DADOS BRUTOS'!$A$3:$A$500,$B16,'DADOS BRUTOS'!GF$3:GF$500)+IF($C16="",0,SUMIF('DADOS BRUTOS'!$A$3:$A$500,$C16,'DADOS BRUTOS'!GF$3:GF$500)))</f>
        <v/>
      </c>
      <c r="JG16" s="127">
        <f>IF(OR(JG$4="",$B16=""),0,SUMIF('DADOS BRUTOS'!$A$3:$A$500,$B16,'DADOS BRUTOS'!GG$3:GG$500)+IF($C16="",0,SUMIF('DADOS BRUTOS'!$A$3:$A$500,$C16,'DADOS BRUTOS'!GG$3:GG$500)))</f>
        <v/>
      </c>
      <c r="JH16" s="127">
        <f>IF(OR(JH$4="",$B16=""),0,SUMIF('DADOS BRUTOS'!$A$3:$A$500,$B16,'DADOS BRUTOS'!GH$3:GH$500)+IF($C16="",0,SUMIF('DADOS BRUTOS'!$A$3:$A$500,$C16,'DADOS BRUTOS'!GH$3:GH$500)))</f>
        <v/>
      </c>
      <c r="JI16" s="127">
        <f>IF(OR(JI$4="",$B16=""),0,SUMIF('DADOS BRUTOS'!$A$3:$A$500,$B16,'DADOS BRUTOS'!GI$3:GI$500)+IF($C16="",0,SUMIF('DADOS BRUTOS'!$A$3:$A$500,$C16,'DADOS BRUTOS'!GI$3:GI$500)))</f>
        <v/>
      </c>
      <c r="JJ16" s="127">
        <f>IF(OR(JJ$4="",$B16=""),0,SUMIF('DADOS BRUTOS'!$A$3:$A$500,$B16,'DADOS BRUTOS'!GJ$3:GJ$500)+IF($C16="",0,SUMIF('DADOS BRUTOS'!$A$3:$A$500,$C16,'DADOS BRUTOS'!GJ$3:GJ$500)))</f>
        <v/>
      </c>
      <c r="JK16" s="127">
        <f>IF(OR(JK$4="",$B16=""),0,SUMIF('DADOS BRUTOS'!$A$3:$A$500,$B16,'DADOS BRUTOS'!GK$3:GK$500)+IF($C16="",0,SUMIF('DADOS BRUTOS'!$A$3:$A$500,$C16,'DADOS BRUTOS'!GK$3:GK$500)))</f>
        <v/>
      </c>
      <c r="JL16" s="127">
        <f>IF(OR(JL$4="",$B16=""),0,SUMIF('DADOS BRUTOS'!$A$3:$A$500,$B16,'DADOS BRUTOS'!GL$3:GL$500)+IF($C16="",0,SUMIF('DADOS BRUTOS'!$A$3:$A$500,$C16,'DADOS BRUTOS'!GL$3:GL$500)))</f>
        <v/>
      </c>
      <c r="JM16" s="127">
        <f>IF(OR(JM$4="",$B16=""),0,SUMIF('DADOS BRUTOS'!$A$3:$A$500,$B16,'DADOS BRUTOS'!GM$3:GM$500)+IF($C16="",0,SUMIF('DADOS BRUTOS'!$A$3:$A$500,$C16,'DADOS BRUTOS'!GM$3:GM$500)))</f>
        <v/>
      </c>
      <c r="JN16" s="127">
        <f>IF(OR(JN$4="",$B16=""),0,SUMIF('DADOS BRUTOS'!$A$3:$A$500,$B16,'DADOS BRUTOS'!GN$3:GN$500)+IF($C16="",0,SUMIF('DADOS BRUTOS'!$A$3:$A$500,$C16,'DADOS BRUTOS'!GN$3:GN$500)))</f>
        <v/>
      </c>
      <c r="JO16" s="127">
        <f>IF(OR(JO$4="",$B16=""),0,SUMIF('DADOS BRUTOS'!$A$3:$A$500,$B16,'DADOS BRUTOS'!GO$3:GO$500)+IF($C16="",0,SUMIF('DADOS BRUTOS'!$A$3:$A$500,$C16,'DADOS BRUTOS'!GO$3:GO$500)))</f>
        <v/>
      </c>
      <c r="JP16" s="127">
        <f>IF(OR(JP$4="",$B16=""),0,SUMIF('DADOS BRUTOS'!$A$3:$A$500,$B16,'DADOS BRUTOS'!GP$3:GP$500)+IF($C16="",0,SUMIF('DADOS BRUTOS'!$A$3:$A$500,$C16,'DADOS BRUTOS'!GP$3:GP$500)))</f>
        <v/>
      </c>
      <c r="JQ16" s="127">
        <f>IF(OR(JQ$4="",$B16=""),0,SUMIF('DADOS BRUTOS'!$A$3:$A$500,$B16,'DADOS BRUTOS'!GQ$3:GQ$500)+IF($C16="",0,SUMIF('DADOS BRUTOS'!$A$3:$A$500,$C16,'DADOS BRUTOS'!GQ$3:GQ$500)))</f>
        <v/>
      </c>
      <c r="JR16" s="127">
        <f>IF(OR(JR$4="",$B16=""),0,SUMIF('DADOS BRUTOS'!$A$3:$A$500,$B16,'DADOS BRUTOS'!GR$3:GR$500)+IF($C16="",0,SUMIF('DADOS BRUTOS'!$A$3:$A$500,$C16,'DADOS BRUTOS'!GR$3:GR$500)))</f>
        <v/>
      </c>
      <c r="JS16" s="127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7">
        <f>IF(OR(CB$4="",$B17=""),0,SUMIF('DADOS BRUTOS'!$A$3:$A$500,$B17,'DADOS BRUTOS'!B$3:B$500)+IF($C17="",0,SUMIF('DADOS BRUTOS'!$A$3:$A$500,$C17,'DADOS BRUTOS'!B$3:B$500)))</f>
        <v/>
      </c>
      <c r="CC17" s="127">
        <f>IF(OR(CC$4="",$B17=""),0,SUMIF('DADOS BRUTOS'!$A$3:$A$500,$B17,'DADOS BRUTOS'!C$3:C$500)+IF($C17="",0,SUMIF('DADOS BRUTOS'!$A$3:$A$500,$C17,'DADOS BRUTOS'!C$3:C$500)))</f>
        <v/>
      </c>
      <c r="CD17" s="127">
        <f>IF(OR(CD$4="",$B17=""),0,SUMIF('DADOS BRUTOS'!$A$3:$A$500,$B17,'DADOS BRUTOS'!D$3:D$500)+IF($C17="",0,SUMIF('DADOS BRUTOS'!$A$3:$A$500,$C17,'DADOS BRUTOS'!D$3:D$500)))</f>
        <v/>
      </c>
      <c r="CE17" s="127">
        <f>IF(OR(CE$4="",$B17=""),0,SUMIF('DADOS BRUTOS'!$A$3:$A$500,$B17,'DADOS BRUTOS'!E$3:E$500)+IF($C17="",0,SUMIF('DADOS BRUTOS'!$A$3:$A$500,$C17,'DADOS BRUTOS'!E$3:E$500)))</f>
        <v/>
      </c>
      <c r="CF17" s="127">
        <f>IF(OR(CF$4="",$B17=""),0,SUMIF('DADOS BRUTOS'!$A$3:$A$500,$B17,'DADOS BRUTOS'!F$3:F$500)+IF($C17="",0,SUMIF('DADOS BRUTOS'!$A$3:$A$500,$C17,'DADOS BRUTOS'!F$3:F$500)))</f>
        <v/>
      </c>
      <c r="CG17" s="127">
        <f>IF(OR(CG$4="",$B17=""),0,SUMIF('DADOS BRUTOS'!$A$3:$A$500,$B17,'DADOS BRUTOS'!G$3:G$500)+IF($C17="",0,SUMIF('DADOS BRUTOS'!$A$3:$A$500,$C17,'DADOS BRUTOS'!G$3:G$500)))</f>
        <v/>
      </c>
      <c r="CH17" s="127">
        <f>IF(OR(CH$4="",$B17=""),0,SUMIF('DADOS BRUTOS'!$A$3:$A$500,$B17,'DADOS BRUTOS'!H$3:H$500)+IF($C17="",0,SUMIF('DADOS BRUTOS'!$A$3:$A$500,$C17,'DADOS BRUTOS'!H$3:H$500)))</f>
        <v/>
      </c>
      <c r="CI17" s="127">
        <f>IF(OR(CI$4="",$B17=""),0,SUMIF('DADOS BRUTOS'!$A$3:$A$500,$B17,'DADOS BRUTOS'!I$3:I$500)+IF($C17="",0,SUMIF('DADOS BRUTOS'!$A$3:$A$500,$C17,'DADOS BRUTOS'!I$3:I$500)))</f>
        <v/>
      </c>
      <c r="CJ17" s="127">
        <f>IF(OR(CJ$4="",$B17=""),0,SUMIF('DADOS BRUTOS'!$A$3:$A$500,$B17,'DADOS BRUTOS'!J$3:J$500)+IF($C17="",0,SUMIF('DADOS BRUTOS'!$A$3:$A$500,$C17,'DADOS BRUTOS'!J$3:J$500)))</f>
        <v/>
      </c>
      <c r="CK17" s="127">
        <f>IF(OR(CK$4="",$B17=""),0,SUMIF('DADOS BRUTOS'!$A$3:$A$500,$B17,'DADOS BRUTOS'!K$3:K$500)+IF($C17="",0,SUMIF('DADOS BRUTOS'!$A$3:$A$500,$C17,'DADOS BRUTOS'!K$3:K$500)))</f>
        <v/>
      </c>
      <c r="CL17" s="127">
        <f>IF(OR(CL$4="",$B17=""),0,SUMIF('DADOS BRUTOS'!$A$3:$A$500,$B17,'DADOS BRUTOS'!L$3:L$500)+IF($C17="",0,SUMIF('DADOS BRUTOS'!$A$3:$A$500,$C17,'DADOS BRUTOS'!L$3:L$500)))</f>
        <v/>
      </c>
      <c r="CM17" s="127">
        <f>IF(OR(CM$4="",$B17=""),0,SUMIF('DADOS BRUTOS'!$A$3:$A$500,$B17,'DADOS BRUTOS'!M$3:M$500)+IF($C17="",0,SUMIF('DADOS BRUTOS'!$A$3:$A$500,$C17,'DADOS BRUTOS'!M$3:M$500)))</f>
        <v/>
      </c>
      <c r="CN17" s="127">
        <f>IF(OR(CN$4="",$B17=""),0,SUMIF('DADOS BRUTOS'!$A$3:$A$500,$B17,'DADOS BRUTOS'!N$3:N$500)+IF($C17="",0,SUMIF('DADOS BRUTOS'!$A$3:$A$500,$C17,'DADOS BRUTOS'!N$3:N$500)))</f>
        <v/>
      </c>
      <c r="CO17" s="127">
        <f>IF(OR(CO$4="",$B17=""),0,SUMIF('DADOS BRUTOS'!$A$3:$A$500,$B17,'DADOS BRUTOS'!O$3:O$500)+IF($C17="",0,SUMIF('DADOS BRUTOS'!$A$3:$A$500,$C17,'DADOS BRUTOS'!O$3:O$500)))</f>
        <v/>
      </c>
      <c r="CP17" s="127">
        <f>IF(OR(CP$4="",$B17=""),0,SUMIF('DADOS BRUTOS'!$A$3:$A$500,$B17,'DADOS BRUTOS'!P$3:P$500)+IF($C17="",0,SUMIF('DADOS BRUTOS'!$A$3:$A$500,$C17,'DADOS BRUTOS'!P$3:P$500)))</f>
        <v/>
      </c>
      <c r="CQ17" s="127">
        <f>IF(OR(CQ$4="",$B17=""),0,SUMIF('DADOS BRUTOS'!$A$3:$A$500,$B17,'DADOS BRUTOS'!Q$3:Q$500)+IF($C17="",0,SUMIF('DADOS BRUTOS'!$A$3:$A$500,$C17,'DADOS BRUTOS'!Q$3:Q$500)))</f>
        <v/>
      </c>
      <c r="CR17" s="127">
        <f>IF(OR(CR$4="",$B17=""),0,SUMIF('DADOS BRUTOS'!$A$3:$A$500,$B17,'DADOS BRUTOS'!R$3:R$500)+IF($C17="",0,SUMIF('DADOS BRUTOS'!$A$3:$A$500,$C17,'DADOS BRUTOS'!R$3:R$500)))</f>
        <v/>
      </c>
      <c r="CS17" s="127">
        <f>IF(OR(CS$4="",$B17=""),0,SUMIF('DADOS BRUTOS'!$A$3:$A$500,$B17,'DADOS BRUTOS'!S$3:S$500)+IF($C17="",0,SUMIF('DADOS BRUTOS'!$A$3:$A$500,$C17,'DADOS BRUTOS'!S$3:S$500)))</f>
        <v/>
      </c>
      <c r="CT17" s="127">
        <f>IF(OR(CT$4="",$B17=""),0,SUMIF('DADOS BRUTOS'!$A$3:$A$500,$B17,'DADOS BRUTOS'!T$3:T$500)+IF($C17="",0,SUMIF('DADOS BRUTOS'!$A$3:$A$500,$C17,'DADOS BRUTOS'!T$3:T$500)))</f>
        <v/>
      </c>
      <c r="CU17" s="127">
        <f>IF(OR(CU$4="",$B17=""),0,SUMIF('DADOS BRUTOS'!$A$3:$A$500,$B17,'DADOS BRUTOS'!U$3:U$500)+IF($C17="",0,SUMIF('DADOS BRUTOS'!$A$3:$A$500,$C17,'DADOS BRUTOS'!U$3:U$500)))</f>
        <v/>
      </c>
      <c r="CV17" s="127">
        <f>IF(OR(CV$4="",$B17=""),0,SUMIF('DADOS BRUTOS'!$A$3:$A$500,$B17,'DADOS BRUTOS'!V$3:V$500)+IF($C17="",0,SUMIF('DADOS BRUTOS'!$A$3:$A$500,$C17,'DADOS BRUTOS'!V$3:V$500)))</f>
        <v/>
      </c>
      <c r="CW17" s="127">
        <f>IF(OR(CW$4="",$B17=""),0,SUMIF('DADOS BRUTOS'!$A$3:$A$500,$B17,'DADOS BRUTOS'!W$3:W$500)+IF($C17="",0,SUMIF('DADOS BRUTOS'!$A$3:$A$500,$C17,'DADOS BRUTOS'!W$3:W$500)))</f>
        <v/>
      </c>
      <c r="CX17" s="127">
        <f>IF(OR(CX$4="",$B17=""),0,SUMIF('DADOS BRUTOS'!$A$3:$A$500,$B17,'DADOS BRUTOS'!X$3:X$500)+IF($C17="",0,SUMIF('DADOS BRUTOS'!$A$3:$A$500,$C17,'DADOS BRUTOS'!X$3:X$500)))</f>
        <v/>
      </c>
      <c r="CY17" s="127">
        <f>IF(OR(CY$4="",$B17=""),0,SUMIF('DADOS BRUTOS'!$A$3:$A$500,$B17,'DADOS BRUTOS'!Y$3:Y$500)+IF($C17="",0,SUMIF('DADOS BRUTOS'!$A$3:$A$500,$C17,'DADOS BRUTOS'!Y$3:Y$500)))</f>
        <v/>
      </c>
      <c r="CZ17" s="127">
        <f>IF(OR(CZ$4="",$B17=""),0,SUMIF('DADOS BRUTOS'!$A$3:$A$500,$B17,'DADOS BRUTOS'!Z$3:Z$500)+IF($C17="",0,SUMIF('DADOS BRUTOS'!$A$3:$A$500,$C17,'DADOS BRUTOS'!Z$3:Z$500)))</f>
        <v/>
      </c>
      <c r="DA17" s="127">
        <f>IF(OR(DA$4="",$B17=""),0,SUMIF('DADOS BRUTOS'!$A$3:$A$500,$B17,'DADOS BRUTOS'!AA$3:AA$500)+IF($C17="",0,SUMIF('DADOS BRUTOS'!$A$3:$A$500,$C17,'DADOS BRUTOS'!AA$3:AA$500)))</f>
        <v/>
      </c>
      <c r="DB17" s="127">
        <f>IF(OR(DB$4="",$B17=""),0,SUMIF('DADOS BRUTOS'!$A$3:$A$500,$B17,'DADOS BRUTOS'!AB$3:AB$500)+IF($C17="",0,SUMIF('DADOS BRUTOS'!$A$3:$A$500,$C17,'DADOS BRUTOS'!AB$3:AB$500)))</f>
        <v/>
      </c>
      <c r="DC17" s="127">
        <f>IF(OR(DC$4="",$B17=""),0,SUMIF('DADOS BRUTOS'!$A$3:$A$500,$B17,'DADOS BRUTOS'!AC$3:AC$500)+IF($C17="",0,SUMIF('DADOS BRUTOS'!$A$3:$A$500,$C17,'DADOS BRUTOS'!AC$3:AC$500)))</f>
        <v/>
      </c>
      <c r="DD17" s="127">
        <f>IF(OR(DD$4="",$B17=""),0,SUMIF('DADOS BRUTOS'!$A$3:$A$500,$B17,'DADOS BRUTOS'!AD$3:AD$500)+IF($C17="",0,SUMIF('DADOS BRUTOS'!$A$3:$A$500,$C17,'DADOS BRUTOS'!AD$3:AD$500)))</f>
        <v/>
      </c>
      <c r="DE17" s="127">
        <f>IF(OR(DE$4="",$B17=""),0,SUMIF('DADOS BRUTOS'!$A$3:$A$500,$B17,'DADOS BRUTOS'!AE$3:AE$500)+IF($C17="",0,SUMIF('DADOS BRUTOS'!$A$3:$A$500,$C17,'DADOS BRUTOS'!AE$3:AE$500)))</f>
        <v/>
      </c>
      <c r="DF17" s="127">
        <f>IF(OR(DF$4="",$B17=""),0,SUMIF('DADOS BRUTOS'!$A$3:$A$500,$B17,'DADOS BRUTOS'!AF$3:AF$500)+IF($C17="",0,SUMIF('DADOS BRUTOS'!$A$3:$A$500,$C17,'DADOS BRUTOS'!AF$3:AF$500)))</f>
        <v/>
      </c>
      <c r="DG17" s="127">
        <f>IF(OR(DG$4="",$B17=""),0,SUMIF('DADOS BRUTOS'!$A$3:$A$500,$B17,'DADOS BRUTOS'!AG$3:AG$500)+IF($C17="",0,SUMIF('DADOS BRUTOS'!$A$3:$A$500,$C17,'DADOS BRUTOS'!AG$3:AG$500)))</f>
        <v/>
      </c>
      <c r="DH17" s="127">
        <f>IF(OR(DH$4="",$B17=""),0,SUMIF('DADOS BRUTOS'!$A$3:$A$500,$B17,'DADOS BRUTOS'!AH$3:AH$500)+IF($C17="",0,SUMIF('DADOS BRUTOS'!$A$3:$A$500,$C17,'DADOS BRUTOS'!AH$3:AH$500)))</f>
        <v/>
      </c>
      <c r="DI17" s="127">
        <f>IF(OR(DI$4="",$B17=""),0,SUMIF('DADOS BRUTOS'!$A$3:$A$500,$B17,'DADOS BRUTOS'!AI$3:AI$500)+IF($C17="",0,SUMIF('DADOS BRUTOS'!$A$3:$A$500,$C17,'DADOS BRUTOS'!AI$3:AI$500)))</f>
        <v/>
      </c>
      <c r="DJ17" s="127">
        <f>IF(OR(DJ$4="",$B17=""),0,SUMIF('DADOS BRUTOS'!$A$3:$A$500,$B17,'DADOS BRUTOS'!AJ$3:AJ$500)+IF($C17="",0,SUMIF('DADOS BRUTOS'!$A$3:$A$500,$C17,'DADOS BRUTOS'!AJ$3:AJ$500)))</f>
        <v/>
      </c>
      <c r="DK17" s="127">
        <f>IF(OR(DK$4="",$B17=""),0,SUMIF('DADOS BRUTOS'!$A$3:$A$500,$B17,'DADOS BRUTOS'!AK$3:AK$500)+IF($C17="",0,SUMIF('DADOS BRUTOS'!$A$3:$A$500,$C17,'DADOS BRUTOS'!AK$3:AK$500)))</f>
        <v/>
      </c>
      <c r="DL17" s="127">
        <f>IF(OR(DL$4="",$B17=""),0,SUMIF('DADOS BRUTOS'!$A$3:$A$500,$B17,'DADOS BRUTOS'!AL$3:AL$500)+IF($C17="",0,SUMIF('DADOS BRUTOS'!$A$3:$A$500,$C17,'DADOS BRUTOS'!AL$3:AL$500)))</f>
        <v/>
      </c>
      <c r="DM17" s="127">
        <f>IF(OR(DM$4="",$B17=""),0,SUMIF('DADOS BRUTOS'!$A$3:$A$500,$B17,'DADOS BRUTOS'!AM$3:AM$500)+IF($C17="",0,SUMIF('DADOS BRUTOS'!$A$3:$A$500,$C17,'DADOS BRUTOS'!AM$3:AM$500)))</f>
        <v/>
      </c>
      <c r="DN17" s="127">
        <f>IF(OR(DN$4="",$B17=""),0,SUMIF('DADOS BRUTOS'!$A$3:$A$500,$B17,'DADOS BRUTOS'!AN$3:AN$500)+IF($C17="",0,SUMIF('DADOS BRUTOS'!$A$3:$A$500,$C17,'DADOS BRUTOS'!AN$3:AN$500)))</f>
        <v/>
      </c>
      <c r="DO17" s="127">
        <f>IF(OR(DO$4="",$B17=""),0,SUMIF('DADOS BRUTOS'!$A$3:$A$500,$B17,'DADOS BRUTOS'!AO$3:AO$500)+IF($C17="",0,SUMIF('DADOS BRUTOS'!$A$3:$A$500,$C17,'DADOS BRUTOS'!AO$3:AO$500)))</f>
        <v/>
      </c>
      <c r="DP17" s="127">
        <f>IF(OR(DP$4="",$B17=""),0,SUMIF('DADOS BRUTOS'!$A$3:$A$500,$B17,'DADOS BRUTOS'!AP$3:AP$500)+IF($C17="",0,SUMIF('DADOS BRUTOS'!$A$3:$A$500,$C17,'DADOS BRUTOS'!AP$3:AP$500)))</f>
        <v/>
      </c>
      <c r="DQ17" s="127">
        <f>IF(OR(DQ$4="",$B17=""),0,SUMIF('DADOS BRUTOS'!$A$3:$A$500,$B17,'DADOS BRUTOS'!AQ$3:AQ$500)+IF($C17="",0,SUMIF('DADOS BRUTOS'!$A$3:$A$500,$C17,'DADOS BRUTOS'!AQ$3:AQ$500)))</f>
        <v/>
      </c>
      <c r="DR17" s="127">
        <f>IF(OR(DR$4="",$B17=""),0,SUMIF('DADOS BRUTOS'!$A$3:$A$500,$B17,'DADOS BRUTOS'!AR$3:AR$500)+IF($C17="",0,SUMIF('DADOS BRUTOS'!$A$3:$A$500,$C17,'DADOS BRUTOS'!AR$3:AR$500)))</f>
        <v/>
      </c>
      <c r="DS17" s="127">
        <f>IF(OR(DS$4="",$B17=""),0,SUMIF('DADOS BRUTOS'!$A$3:$A$500,$B17,'DADOS BRUTOS'!AS$3:AS$500)+IF($C17="",0,SUMIF('DADOS BRUTOS'!$A$3:$A$500,$C17,'DADOS BRUTOS'!AS$3:AS$500)))</f>
        <v/>
      </c>
      <c r="DT17" s="127">
        <f>IF(OR(DT$4="",$B17=""),0,SUMIF('DADOS BRUTOS'!$A$3:$A$500,$B17,'DADOS BRUTOS'!AT$3:AT$500)+IF($C17="",0,SUMIF('DADOS BRUTOS'!$A$3:$A$500,$C17,'DADOS BRUTOS'!AT$3:AT$500)))</f>
        <v/>
      </c>
      <c r="DU17" s="127">
        <f>IF(OR(DU$4="",$B17=""),0,SUMIF('DADOS BRUTOS'!$A$3:$A$500,$B17,'DADOS BRUTOS'!AU$3:AU$500)+IF($C17="",0,SUMIF('DADOS BRUTOS'!$A$3:$A$500,$C17,'DADOS BRUTOS'!AU$3:AU$500)))</f>
        <v/>
      </c>
      <c r="DV17" s="127">
        <f>IF(OR(DV$4="",$B17=""),0,SUMIF('DADOS BRUTOS'!$A$3:$A$500,$B17,'DADOS BRUTOS'!AV$3:AV$500)+IF($C17="",0,SUMIF('DADOS BRUTOS'!$A$3:$A$500,$C17,'DADOS BRUTOS'!AV$3:AV$500)))</f>
        <v/>
      </c>
      <c r="DW17" s="127">
        <f>IF(OR(DW$4="",$B17=""),0,SUMIF('DADOS BRUTOS'!$A$3:$A$500,$B17,'DADOS BRUTOS'!AW$3:AW$500)+IF($C17="",0,SUMIF('DADOS BRUTOS'!$A$3:$A$500,$C17,'DADOS BRUTOS'!AW$3:AW$500)))</f>
        <v/>
      </c>
      <c r="DX17" s="127">
        <f>IF(OR(DX$4="",$B17=""),0,SUMIF('DADOS BRUTOS'!$A$3:$A$500,$B17,'DADOS BRUTOS'!AX$3:AX$500)+IF($C17="",0,SUMIF('DADOS BRUTOS'!$A$3:$A$500,$C17,'DADOS BRUTOS'!AX$3:AX$500)))</f>
        <v/>
      </c>
      <c r="DY17" s="127">
        <f>IF(OR(DY$4="",$B17=""),0,SUMIF('DADOS BRUTOS'!$A$3:$A$500,$B17,'DADOS BRUTOS'!AY$3:AY$500)+IF($C17="",0,SUMIF('DADOS BRUTOS'!$A$3:$A$500,$C17,'DADOS BRUTOS'!AY$3:AY$500)))</f>
        <v/>
      </c>
      <c r="DZ17" s="127">
        <f>IF(OR(DZ$4="",$B17=""),0,SUMIF('DADOS BRUTOS'!$A$3:$A$500,$B17,'DADOS BRUTOS'!AZ$3:AZ$500)+IF($C17="",0,SUMIF('DADOS BRUTOS'!$A$3:$A$500,$C17,'DADOS BRUTOS'!AZ$3:AZ$500)))</f>
        <v/>
      </c>
      <c r="EA17" s="127">
        <f>IF(OR(EA$4="",$B17=""),0,SUMIF('DADOS BRUTOS'!$A$3:$A$500,$B17,'DADOS BRUTOS'!BA$3:BA$500)+IF($C17="",0,SUMIF('DADOS BRUTOS'!$A$3:$A$500,$C17,'DADOS BRUTOS'!BA$3:BA$500)))</f>
        <v/>
      </c>
      <c r="EB17" s="127">
        <f>IF(OR(EB$4="",$B17=""),0,SUMIF('DADOS BRUTOS'!$A$3:$A$500,$B17,'DADOS BRUTOS'!BB$3:BB$500)+IF($C17="",0,SUMIF('DADOS BRUTOS'!$A$3:$A$500,$C17,'DADOS BRUTOS'!BB$3:BB$500)))</f>
        <v/>
      </c>
      <c r="EC17" s="127">
        <f>IF(OR(EC$4="",$B17=""),0,SUMIF('DADOS BRUTOS'!$A$3:$A$500,$B17,'DADOS BRUTOS'!BC$3:BC$500)+IF($C17="",0,SUMIF('DADOS BRUTOS'!$A$3:$A$500,$C17,'DADOS BRUTOS'!BC$3:BC$500)))</f>
        <v/>
      </c>
      <c r="ED17" s="127">
        <f>IF(OR(ED$4="",$B17=""),0,SUMIF('DADOS BRUTOS'!$A$3:$A$500,$B17,'DADOS BRUTOS'!BD$3:BD$500)+IF($C17="",0,SUMIF('DADOS BRUTOS'!$A$3:$A$500,$C17,'DADOS BRUTOS'!BD$3:BD$500)))</f>
        <v/>
      </c>
      <c r="EE17" s="127">
        <f>IF(OR(EE$4="",$B17=""),0,SUMIF('DADOS BRUTOS'!$A$3:$A$500,$B17,'DADOS BRUTOS'!BE$3:BE$500)+IF($C17="",0,SUMIF('DADOS BRUTOS'!$A$3:$A$500,$C17,'DADOS BRUTOS'!BE$3:BE$500)))</f>
        <v/>
      </c>
      <c r="EF17" s="127">
        <f>IF(OR(EF$4="",$B17=""),0,SUMIF('DADOS BRUTOS'!$A$3:$A$500,$B17,'DADOS BRUTOS'!BF$3:BF$500)+IF($C17="",0,SUMIF('DADOS BRUTOS'!$A$3:$A$500,$C17,'DADOS BRUTOS'!BF$3:BF$500)))</f>
        <v/>
      </c>
      <c r="EG17" s="127">
        <f>IF(OR(EG$4="",$B17=""),0,SUMIF('DADOS BRUTOS'!$A$3:$A$500,$B17,'DADOS BRUTOS'!BG$3:BG$500)+IF($C17="",0,SUMIF('DADOS BRUTOS'!$A$3:$A$500,$C17,'DADOS BRUTOS'!BG$3:BG$500)))</f>
        <v/>
      </c>
      <c r="EH17" s="127">
        <f>IF(OR(EH$4="",$B17=""),0,SUMIF('DADOS BRUTOS'!$A$3:$A$500,$B17,'DADOS BRUTOS'!BH$3:BH$500)+IF($C17="",0,SUMIF('DADOS BRUTOS'!$A$3:$A$500,$C17,'DADOS BRUTOS'!BH$3:BH$500)))</f>
        <v/>
      </c>
      <c r="EI17" s="127">
        <f>IF(OR(EI$4="",$B17=""),0,SUMIF('DADOS BRUTOS'!$A$3:$A$500,$B17,'DADOS BRUTOS'!BI$3:BI$500)+IF($C17="",0,SUMIF('DADOS BRUTOS'!$A$3:$A$500,$C17,'DADOS BRUTOS'!BI$3:BI$500)))</f>
        <v/>
      </c>
      <c r="EJ17" s="127">
        <f>IF(OR(EJ$4="",$B17=""),0,SUMIF('DADOS BRUTOS'!$A$3:$A$500,$B17,'DADOS BRUTOS'!BJ$3:BJ$500)+IF($C17="",0,SUMIF('DADOS BRUTOS'!$A$3:$A$500,$C17,'DADOS BRUTOS'!BJ$3:BJ$500)))</f>
        <v/>
      </c>
      <c r="EK17" s="127">
        <f>IF(OR(EK$4="",$B17=""),0,SUMIF('DADOS BRUTOS'!$A$3:$A$500,$B17,'DADOS BRUTOS'!BK$3:BK$500)+IF($C17="",0,SUMIF('DADOS BRUTOS'!$A$3:$A$500,$C17,'DADOS BRUTOS'!BK$3:BK$500)))</f>
        <v/>
      </c>
      <c r="EL17" s="127">
        <f>IF(OR(EL$4="",$B17=""),0,SUMIF('DADOS BRUTOS'!$A$3:$A$500,$B17,'DADOS BRUTOS'!BL$3:BL$500)+IF($C17="",0,SUMIF('DADOS BRUTOS'!$A$3:$A$500,$C17,'DADOS BRUTOS'!BL$3:BL$500)))</f>
        <v/>
      </c>
      <c r="EM17" s="127">
        <f>IF(OR(EM$4="",$B17=""),0,SUMIF('DADOS BRUTOS'!$A$3:$A$500,$B17,'DADOS BRUTOS'!BM$3:BM$500)+IF($C17="",0,SUMIF('DADOS BRUTOS'!$A$3:$A$500,$C17,'DADOS BRUTOS'!BM$3:BM$500)))</f>
        <v/>
      </c>
      <c r="EN17" s="127">
        <f>IF(OR(EN$4="",$B17=""),0,SUMIF('DADOS BRUTOS'!$A$3:$A$500,$B17,'DADOS BRUTOS'!BN$3:BN$500)+IF($C17="",0,SUMIF('DADOS BRUTOS'!$A$3:$A$500,$C17,'DADOS BRUTOS'!BN$3:BN$500)))</f>
        <v/>
      </c>
      <c r="EO17" s="127">
        <f>IF(OR(EO$4="",$B17=""),0,SUMIF('DADOS BRUTOS'!$A$3:$A$500,$B17,'DADOS BRUTOS'!BO$3:BO$500)+IF($C17="",0,SUMIF('DADOS BRUTOS'!$A$3:$A$500,$C17,'DADOS BRUTOS'!BO$3:BO$500)))</f>
        <v/>
      </c>
      <c r="EP17" s="127">
        <f>IF(OR(EP$4="",$B17=""),0,SUMIF('DADOS BRUTOS'!$A$3:$A$500,$B17,'DADOS BRUTOS'!BP$3:BP$500)+IF($C17="",0,SUMIF('DADOS BRUTOS'!$A$3:$A$500,$C17,'DADOS BRUTOS'!BP$3:BP$500)))</f>
        <v/>
      </c>
      <c r="EQ17" s="127">
        <f>IF(OR(EQ$4="",$B17=""),0,SUMIF('DADOS BRUTOS'!$A$3:$A$500,$B17,'DADOS BRUTOS'!BQ$3:BQ$500)+IF($C17="",0,SUMIF('DADOS BRUTOS'!$A$3:$A$500,$C17,'DADOS BRUTOS'!BQ$3:BQ$500)))</f>
        <v/>
      </c>
      <c r="ER17" s="127">
        <f>IF(OR(ER$4="",$B17=""),0,SUMIF('DADOS BRUTOS'!$A$3:$A$500,$B17,'DADOS BRUTOS'!BR$3:BR$500)+IF($C17="",0,SUMIF('DADOS BRUTOS'!$A$3:$A$500,$C17,'DADOS BRUTOS'!BR$3:BR$500)))</f>
        <v/>
      </c>
      <c r="ES17" s="127">
        <f>IF(OR(ES$4="",$B17=""),0,SUMIF('DADOS BRUTOS'!$A$3:$A$500,$B17,'DADOS BRUTOS'!BS$3:BS$500)+IF($C17="",0,SUMIF('DADOS BRUTOS'!$A$3:$A$500,$C17,'DADOS BRUTOS'!BS$3:BS$500)))</f>
        <v/>
      </c>
      <c r="ET17" s="127">
        <f>IF(OR(ET$4="",$B17=""),0,SUMIF('DADOS BRUTOS'!$A$3:$A$500,$B17,'DADOS BRUTOS'!BT$3:BT$500)+IF($C17="",0,SUMIF('DADOS BRUTOS'!$A$3:$A$500,$C17,'DADOS BRUTOS'!BT$3:BT$500)))</f>
        <v/>
      </c>
      <c r="EU17" s="127">
        <f>IF(OR(EU$4="",$B17=""),0,SUMIF('DADOS BRUTOS'!$A$3:$A$500,$B17,'DADOS BRUTOS'!BU$3:BU$500)+IF($C17="",0,SUMIF('DADOS BRUTOS'!$A$3:$A$500,$C17,'DADOS BRUTOS'!BU$3:BU$500)))</f>
        <v/>
      </c>
      <c r="EV17" s="127">
        <f>IF(OR(EV$4="",$B17=""),0,SUMIF('DADOS BRUTOS'!$A$3:$A$500,$B17,'DADOS BRUTOS'!BV$3:BV$500)+IF($C17="",0,SUMIF('DADOS BRUTOS'!$A$3:$A$500,$C17,'DADOS BRUTOS'!BV$3:BV$500)))</f>
        <v/>
      </c>
      <c r="EW17" s="127">
        <f>IF(OR(EW$4="",$B17=""),0,SUMIF('DADOS BRUTOS'!$A$3:$A$500,$B17,'DADOS BRUTOS'!BW$3:BW$500)+IF($C17="",0,SUMIF('DADOS BRUTOS'!$A$3:$A$500,$C17,'DADOS BRUTOS'!BW$3:BW$500)))</f>
        <v/>
      </c>
      <c r="EX17" s="127">
        <f>IF(OR(EX$4="",$B17=""),0,SUMIF('DADOS BRUTOS'!$A$3:$A$500,$B17,'DADOS BRUTOS'!BX$3:BX$500)+IF($C17="",0,SUMIF('DADOS BRUTOS'!$A$3:$A$500,$C17,'DADOS BRUTOS'!BX$3:BX$500)))</f>
        <v/>
      </c>
      <c r="EY17" s="127">
        <f>IF(OR(EY$4="",$B17=""),0,SUMIF('DADOS BRUTOS'!$A$3:$A$500,$B17,'DADOS BRUTOS'!BY$3:BY$500)+IF($C17="",0,SUMIF('DADOS BRUTOS'!$A$3:$A$500,$C17,'DADOS BRUTOS'!BY$3:BY$500)))</f>
        <v/>
      </c>
      <c r="EZ17" s="127">
        <f>IF(OR(EZ$4="",$B17=""),0,SUMIF('DADOS BRUTOS'!$A$3:$A$500,$B17,'DADOS BRUTOS'!BZ$3:BZ$500)+IF($C17="",0,SUMIF('DADOS BRUTOS'!$A$3:$A$500,$C17,'DADOS BRUTOS'!BZ$3:BZ$500)))</f>
        <v/>
      </c>
      <c r="FA17" s="127">
        <f>IF(OR(FA$4="",$B17=""),0,SUMIF('DADOS BRUTOS'!$A$3:$A$500,$B17,'DADOS BRUTOS'!CA$3:CA$500)+IF($C17="",0,SUMIF('DADOS BRUTOS'!$A$3:$A$500,$C17,'DADOS BRUTOS'!CA$3:CA$500)))</f>
        <v/>
      </c>
      <c r="FB17" s="127">
        <f>IF(OR(FB$4="",$B17=""),0,SUMIF('DADOS BRUTOS'!$A$3:$A$500,$B17,'DADOS BRUTOS'!CB$3:CB$500)+IF($C17="",0,SUMIF('DADOS BRUTOS'!$A$3:$A$500,$C17,'DADOS BRUTOS'!CB$3:CB$500)))</f>
        <v/>
      </c>
      <c r="FC17" s="127">
        <f>IF(OR(FC$4="",$B17=""),0,SUMIF('DADOS BRUTOS'!$A$3:$A$500,$B17,'DADOS BRUTOS'!CC$3:CC$500)+IF($C17="",0,SUMIF('DADOS BRUTOS'!$A$3:$A$500,$C17,'DADOS BRUTOS'!CC$3:CC$500)))</f>
        <v/>
      </c>
      <c r="FD17" s="127">
        <f>IF(OR(FD$4="",$B17=""),0,SUMIF('DADOS BRUTOS'!$A$3:$A$500,$B17,'DADOS BRUTOS'!CD$3:CD$500)+IF($C17="",0,SUMIF('DADOS BRUTOS'!$A$3:$A$500,$C17,'DADOS BRUTOS'!CD$3:CD$500)))</f>
        <v/>
      </c>
      <c r="FE17" s="127">
        <f>IF(OR(FE$4="",$B17=""),0,SUMIF('DADOS BRUTOS'!$A$3:$A$500,$B17,'DADOS BRUTOS'!CE$3:CE$500)+IF($C17="",0,SUMIF('DADOS BRUTOS'!$A$3:$A$500,$C17,'DADOS BRUTOS'!CE$3:CE$500)))</f>
        <v/>
      </c>
      <c r="FF17" s="127">
        <f>IF(OR(FF$4="",$B17=""),0,SUMIF('DADOS BRUTOS'!$A$3:$A$500,$B17,'DADOS BRUTOS'!CF$3:CF$500)+IF($C17="",0,SUMIF('DADOS BRUTOS'!$A$3:$A$500,$C17,'DADOS BRUTOS'!CF$3:CF$500)))</f>
        <v/>
      </c>
      <c r="FG17" s="127">
        <f>IF(OR(FG$4="",$B17=""),0,SUMIF('DADOS BRUTOS'!$A$3:$A$500,$B17,'DADOS BRUTOS'!CG$3:CG$500)+IF($C17="",0,SUMIF('DADOS BRUTOS'!$A$3:$A$500,$C17,'DADOS BRUTOS'!CG$3:CG$500)))</f>
        <v/>
      </c>
      <c r="FH17" s="127">
        <f>IF(OR(FH$4="",$B17=""),0,SUMIF('DADOS BRUTOS'!$A$3:$A$500,$B17,'DADOS BRUTOS'!CH$3:CH$500)+IF($C17="",0,SUMIF('DADOS BRUTOS'!$A$3:$A$500,$C17,'DADOS BRUTOS'!CH$3:CH$500)))</f>
        <v/>
      </c>
      <c r="FI17" s="127">
        <f>IF(OR(FI$4="",$B17=""),0,SUMIF('DADOS BRUTOS'!$A$3:$A$500,$B17,'DADOS BRUTOS'!CI$3:CI$500)+IF($C17="",0,SUMIF('DADOS BRUTOS'!$A$3:$A$500,$C17,'DADOS BRUTOS'!CI$3:CI$500)))</f>
        <v/>
      </c>
      <c r="FJ17" s="127">
        <f>IF(OR(FJ$4="",$B17=""),0,SUMIF('DADOS BRUTOS'!$A$3:$A$500,$B17,'DADOS BRUTOS'!CJ$3:CJ$500)+IF($C17="",0,SUMIF('DADOS BRUTOS'!$A$3:$A$500,$C17,'DADOS BRUTOS'!CJ$3:CJ$500)))</f>
        <v/>
      </c>
      <c r="FK17" s="127">
        <f>IF(OR(FK$4="",$B17=""),0,SUMIF('DADOS BRUTOS'!$A$3:$A$500,$B17,'DADOS BRUTOS'!CK$3:CK$500)+IF($C17="",0,SUMIF('DADOS BRUTOS'!$A$3:$A$500,$C17,'DADOS BRUTOS'!CK$3:CK$500)))</f>
        <v/>
      </c>
      <c r="FL17" s="127">
        <f>IF(OR(FL$4="",$B17=""),0,SUMIF('DADOS BRUTOS'!$A$3:$A$500,$B17,'DADOS BRUTOS'!CL$3:CL$500)+IF($C17="",0,SUMIF('DADOS BRUTOS'!$A$3:$A$500,$C17,'DADOS BRUTOS'!CL$3:CL$500)))</f>
        <v/>
      </c>
      <c r="FM17" s="127">
        <f>IF(OR(FM$4="",$B17=""),0,SUMIF('DADOS BRUTOS'!$A$3:$A$500,$B17,'DADOS BRUTOS'!CM$3:CM$500)+IF($C17="",0,SUMIF('DADOS BRUTOS'!$A$3:$A$500,$C17,'DADOS BRUTOS'!CM$3:CM$500)))</f>
        <v/>
      </c>
      <c r="FN17" s="127">
        <f>IF(OR(FN$4="",$B17=""),0,SUMIF('DADOS BRUTOS'!$A$3:$A$500,$B17,'DADOS BRUTOS'!CN$3:CN$500)+IF($C17="",0,SUMIF('DADOS BRUTOS'!$A$3:$A$500,$C17,'DADOS BRUTOS'!CN$3:CN$500)))</f>
        <v/>
      </c>
      <c r="FO17" s="127">
        <f>IF(OR(FO$4="",$B17=""),0,SUMIF('DADOS BRUTOS'!$A$3:$A$500,$B17,'DADOS BRUTOS'!CO$3:CO$500)+IF($C17="",0,SUMIF('DADOS BRUTOS'!$A$3:$A$500,$C17,'DADOS BRUTOS'!CO$3:CO$500)))</f>
        <v/>
      </c>
      <c r="FP17" s="127">
        <f>IF(OR(FP$4="",$B17=""),0,SUMIF('DADOS BRUTOS'!$A$3:$A$500,$B17,'DADOS BRUTOS'!CP$3:CP$500)+IF($C17="",0,SUMIF('DADOS BRUTOS'!$A$3:$A$500,$C17,'DADOS BRUTOS'!CP$3:CP$500)))</f>
        <v/>
      </c>
      <c r="FQ17" s="127">
        <f>IF(OR(FQ$4="",$B17=""),0,SUMIF('DADOS BRUTOS'!$A$3:$A$500,$B17,'DADOS BRUTOS'!CQ$3:CQ$500)+IF($C17="",0,SUMIF('DADOS BRUTOS'!$A$3:$A$500,$C17,'DADOS BRUTOS'!CQ$3:CQ$500)))</f>
        <v/>
      </c>
      <c r="FR17" s="127">
        <f>IF(OR(FR$4="",$B17=""),0,SUMIF('DADOS BRUTOS'!$A$3:$A$500,$B17,'DADOS BRUTOS'!CR$3:CR$500)+IF($C17="",0,SUMIF('DADOS BRUTOS'!$A$3:$A$500,$C17,'DADOS BRUTOS'!CR$3:CR$500)))</f>
        <v/>
      </c>
      <c r="FS17" s="127">
        <f>IF(OR(FS$4="",$B17=""),0,SUMIF('DADOS BRUTOS'!$A$3:$A$500,$B17,'DADOS BRUTOS'!CS$3:CS$500)+IF($C17="",0,SUMIF('DADOS BRUTOS'!$A$3:$A$500,$C17,'DADOS BRUTOS'!CS$3:CS$500)))</f>
        <v/>
      </c>
      <c r="FT17" s="127">
        <f>IF(OR(FT$4="",$B17=""),0,SUMIF('DADOS BRUTOS'!$A$3:$A$500,$B17,'DADOS BRUTOS'!CT$3:CT$500)+IF($C17="",0,SUMIF('DADOS BRUTOS'!$A$3:$A$500,$C17,'DADOS BRUTOS'!CT$3:CT$500)))</f>
        <v/>
      </c>
      <c r="FU17" s="127">
        <f>IF(OR(FU$4="",$B17=""),0,SUMIF('DADOS BRUTOS'!$A$3:$A$500,$B17,'DADOS BRUTOS'!CU$3:CU$500)+IF($C17="",0,SUMIF('DADOS BRUTOS'!$A$3:$A$500,$C17,'DADOS BRUTOS'!CU$3:CU$500)))</f>
        <v/>
      </c>
      <c r="FV17" s="127">
        <f>IF(OR(FV$4="",$B17=""),0,SUMIF('DADOS BRUTOS'!$A$3:$A$500,$B17,'DADOS BRUTOS'!CV$3:CV$500)+IF($C17="",0,SUMIF('DADOS BRUTOS'!$A$3:$A$500,$C17,'DADOS BRUTOS'!CV$3:CV$500)))</f>
        <v/>
      </c>
      <c r="FW17" s="127">
        <f>IF(OR(FW$4="",$B17=""),0,SUMIF('DADOS BRUTOS'!$A$3:$A$500,$B17,'DADOS BRUTOS'!CW$3:CW$500)+IF($C17="",0,SUMIF('DADOS BRUTOS'!$A$3:$A$500,$C17,'DADOS BRUTOS'!CW$3:CW$500)))</f>
        <v/>
      </c>
      <c r="FX17" s="127">
        <f>IF(OR(FX$4="",$B17=""),0,SUMIF('DADOS BRUTOS'!$A$3:$A$500,$B17,'DADOS BRUTOS'!CX$3:CX$500)+IF($C17="",0,SUMIF('DADOS BRUTOS'!$A$3:$A$500,$C17,'DADOS BRUTOS'!CX$3:CX$500)))</f>
        <v/>
      </c>
      <c r="FY17" s="127">
        <f>IF(OR(FY$4="",$B17=""),0,SUMIF('DADOS BRUTOS'!$A$3:$A$500,$B17,'DADOS BRUTOS'!CY$3:CY$500)+IF($C17="",0,SUMIF('DADOS BRUTOS'!$A$3:$A$500,$C17,'DADOS BRUTOS'!CY$3:CY$500)))</f>
        <v/>
      </c>
      <c r="FZ17" s="127">
        <f>IF(OR(FZ$4="",$B17=""),0,SUMIF('DADOS BRUTOS'!$A$3:$A$500,$B17,'DADOS BRUTOS'!CZ$3:CZ$500)+IF($C17="",0,SUMIF('DADOS BRUTOS'!$A$3:$A$500,$C17,'DADOS BRUTOS'!CZ$3:CZ$500)))</f>
        <v/>
      </c>
      <c r="GA17" s="127">
        <f>IF(OR(GA$4="",$B17=""),0,SUMIF('DADOS BRUTOS'!$A$3:$A$500,$B17,'DADOS BRUTOS'!DA$3:DA$500)+IF($C17="",0,SUMIF('DADOS BRUTOS'!$A$3:$A$500,$C17,'DADOS BRUTOS'!DA$3:DA$500)))</f>
        <v/>
      </c>
      <c r="GB17" s="127">
        <f>IF(OR(GB$4="",$B17=""),0,SUMIF('DADOS BRUTOS'!$A$3:$A$500,$B17,'DADOS BRUTOS'!DB$3:DB$500)+IF($C17="",0,SUMIF('DADOS BRUTOS'!$A$3:$A$500,$C17,'DADOS BRUTOS'!DB$3:DB$500)))</f>
        <v/>
      </c>
      <c r="GC17" s="127">
        <f>IF(OR(GC$4="",$B17=""),0,SUMIF('DADOS BRUTOS'!$A$3:$A$500,$B17,'DADOS BRUTOS'!DC$3:DC$500)+IF($C17="",0,SUMIF('DADOS BRUTOS'!$A$3:$A$500,$C17,'DADOS BRUTOS'!DC$3:DC$500)))</f>
        <v/>
      </c>
      <c r="GD17" s="127">
        <f>IF(OR(GD$4="",$B17=""),0,SUMIF('DADOS BRUTOS'!$A$3:$A$500,$B17,'DADOS BRUTOS'!DD$3:DD$500)+IF($C17="",0,SUMIF('DADOS BRUTOS'!$A$3:$A$500,$C17,'DADOS BRUTOS'!DD$3:DD$500)))</f>
        <v/>
      </c>
      <c r="GE17" s="127">
        <f>IF(OR(GE$4="",$B17=""),0,SUMIF('DADOS BRUTOS'!$A$3:$A$500,$B17,'DADOS BRUTOS'!DE$3:DE$500)+IF($C17="",0,SUMIF('DADOS BRUTOS'!$A$3:$A$500,$C17,'DADOS BRUTOS'!DE$3:DE$500)))</f>
        <v/>
      </c>
      <c r="GF17" s="127">
        <f>IF(OR(GF$4="",$B17=""),0,SUMIF('DADOS BRUTOS'!$A$3:$A$500,$B17,'DADOS BRUTOS'!DF$3:DF$500)+IF($C17="",0,SUMIF('DADOS BRUTOS'!$A$3:$A$500,$C17,'DADOS BRUTOS'!DF$3:DF$500)))</f>
        <v/>
      </c>
      <c r="GG17" s="127">
        <f>IF(OR(GG$4="",$B17=""),0,SUMIF('DADOS BRUTOS'!$A$3:$A$500,$B17,'DADOS BRUTOS'!DG$3:DG$500)+IF($C17="",0,SUMIF('DADOS BRUTOS'!$A$3:$A$500,$C17,'DADOS BRUTOS'!DG$3:DG$500)))</f>
        <v/>
      </c>
      <c r="GH17" s="127">
        <f>IF(OR(GH$4="",$B17=""),0,SUMIF('DADOS BRUTOS'!$A$3:$A$500,$B17,'DADOS BRUTOS'!DH$3:DH$500)+IF($C17="",0,SUMIF('DADOS BRUTOS'!$A$3:$A$500,$C17,'DADOS BRUTOS'!DH$3:DH$500)))</f>
        <v/>
      </c>
      <c r="GI17" s="127">
        <f>IF(OR(GI$4="",$B17=""),0,SUMIF('DADOS BRUTOS'!$A$3:$A$500,$B17,'DADOS BRUTOS'!DI$3:DI$500)+IF($C17="",0,SUMIF('DADOS BRUTOS'!$A$3:$A$500,$C17,'DADOS BRUTOS'!DI$3:DI$500)))</f>
        <v/>
      </c>
      <c r="GJ17" s="127">
        <f>IF(OR(GJ$4="",$B17=""),0,SUMIF('DADOS BRUTOS'!$A$3:$A$500,$B17,'DADOS BRUTOS'!DJ$3:DJ$500)+IF($C17="",0,SUMIF('DADOS BRUTOS'!$A$3:$A$500,$C17,'DADOS BRUTOS'!DJ$3:DJ$500)))</f>
        <v/>
      </c>
      <c r="GK17" s="127">
        <f>IF(OR(GK$4="",$B17=""),0,SUMIF('DADOS BRUTOS'!$A$3:$A$500,$B17,'DADOS BRUTOS'!DK$3:DK$500)+IF($C17="",0,SUMIF('DADOS BRUTOS'!$A$3:$A$500,$C17,'DADOS BRUTOS'!DK$3:DK$500)))</f>
        <v/>
      </c>
      <c r="GL17" s="127">
        <f>IF(OR(GL$4="",$B17=""),0,SUMIF('DADOS BRUTOS'!$A$3:$A$500,$B17,'DADOS BRUTOS'!DL$3:DL$500)+IF($C17="",0,SUMIF('DADOS BRUTOS'!$A$3:$A$500,$C17,'DADOS BRUTOS'!DL$3:DL$500)))</f>
        <v/>
      </c>
      <c r="GM17" s="127">
        <f>IF(OR(GM$4="",$B17=""),0,SUMIF('DADOS BRUTOS'!$A$3:$A$500,$B17,'DADOS BRUTOS'!DM$3:DM$500)+IF($C17="",0,SUMIF('DADOS BRUTOS'!$A$3:$A$500,$C17,'DADOS BRUTOS'!DM$3:DM$500)))</f>
        <v/>
      </c>
      <c r="GN17" s="127">
        <f>IF(OR(GN$4="",$B17=""),0,SUMIF('DADOS BRUTOS'!$A$3:$A$500,$B17,'DADOS BRUTOS'!DN$3:DN$500)+IF($C17="",0,SUMIF('DADOS BRUTOS'!$A$3:$A$500,$C17,'DADOS BRUTOS'!DN$3:DN$500)))</f>
        <v/>
      </c>
      <c r="GO17" s="127">
        <f>IF(OR(GO$4="",$B17=""),0,SUMIF('DADOS BRUTOS'!$A$3:$A$500,$B17,'DADOS BRUTOS'!DO$3:DO$500)+IF($C17="",0,SUMIF('DADOS BRUTOS'!$A$3:$A$500,$C17,'DADOS BRUTOS'!DO$3:DO$500)))</f>
        <v/>
      </c>
      <c r="GP17" s="127">
        <f>IF(OR(GP$4="",$B17=""),0,SUMIF('DADOS BRUTOS'!$A$3:$A$500,$B17,'DADOS BRUTOS'!DP$3:DP$500)+IF($C17="",0,SUMIF('DADOS BRUTOS'!$A$3:$A$500,$C17,'DADOS BRUTOS'!DP$3:DP$500)))</f>
        <v/>
      </c>
      <c r="GQ17" s="127">
        <f>IF(OR(GQ$4="",$B17=""),0,SUMIF('DADOS BRUTOS'!$A$3:$A$500,$B17,'DADOS BRUTOS'!DQ$3:DQ$500)+IF($C17="",0,SUMIF('DADOS BRUTOS'!$A$3:$A$500,$C17,'DADOS BRUTOS'!DQ$3:DQ$500)))</f>
        <v/>
      </c>
      <c r="GR17" s="127">
        <f>IF(OR(GR$4="",$B17=""),0,SUMIF('DADOS BRUTOS'!$A$3:$A$500,$B17,'DADOS BRUTOS'!DR$3:DR$500)+IF($C17="",0,SUMIF('DADOS BRUTOS'!$A$3:$A$500,$C17,'DADOS BRUTOS'!DR$3:DR$500)))</f>
        <v/>
      </c>
      <c r="GS17" s="127">
        <f>IF(OR(GS$4="",$B17=""),0,SUMIF('DADOS BRUTOS'!$A$3:$A$500,$B17,'DADOS BRUTOS'!DS$3:DS$500)+IF($C17="",0,SUMIF('DADOS BRUTOS'!$A$3:$A$500,$C17,'DADOS BRUTOS'!DS$3:DS$500)))</f>
        <v/>
      </c>
      <c r="GT17" s="127">
        <f>IF(OR(GT$4="",$B17=""),0,SUMIF('DADOS BRUTOS'!$A$3:$A$500,$B17,'DADOS BRUTOS'!DT$3:DT$500)+IF($C17="",0,SUMIF('DADOS BRUTOS'!$A$3:$A$500,$C17,'DADOS BRUTOS'!DT$3:DT$500)))</f>
        <v/>
      </c>
      <c r="GU17" s="127">
        <f>IF(OR(GU$4="",$B17=""),0,SUMIF('DADOS BRUTOS'!$A$3:$A$500,$B17,'DADOS BRUTOS'!DU$3:DU$500)+IF($C17="",0,SUMIF('DADOS BRUTOS'!$A$3:$A$500,$C17,'DADOS BRUTOS'!DU$3:DU$500)))</f>
        <v/>
      </c>
      <c r="GV17" s="127">
        <f>IF(OR(GV$4="",$B17=""),0,SUMIF('DADOS BRUTOS'!$A$3:$A$500,$B17,'DADOS BRUTOS'!DV$3:DV$500)+IF($C17="",0,SUMIF('DADOS BRUTOS'!$A$3:$A$500,$C17,'DADOS BRUTOS'!DV$3:DV$500)))</f>
        <v/>
      </c>
      <c r="GW17" s="127">
        <f>IF(OR(GW$4="",$B17=""),0,SUMIF('DADOS BRUTOS'!$A$3:$A$500,$B17,'DADOS BRUTOS'!DW$3:DW$500)+IF($C17="",0,SUMIF('DADOS BRUTOS'!$A$3:$A$500,$C17,'DADOS BRUTOS'!DW$3:DW$500)))</f>
        <v/>
      </c>
      <c r="GX17" s="127">
        <f>IF(OR(GX$4="",$B17=""),0,SUMIF('DADOS BRUTOS'!$A$3:$A$500,$B17,'DADOS BRUTOS'!DX$3:DX$500)+IF($C17="",0,SUMIF('DADOS BRUTOS'!$A$3:$A$500,$C17,'DADOS BRUTOS'!DX$3:DX$500)))</f>
        <v/>
      </c>
      <c r="GY17" s="127">
        <f>IF(OR(GY$4="",$B17=""),0,SUMIF('DADOS BRUTOS'!$A$3:$A$500,$B17,'DADOS BRUTOS'!DY$3:DY$500)+IF($C17="",0,SUMIF('DADOS BRUTOS'!$A$3:$A$500,$C17,'DADOS BRUTOS'!DY$3:DY$500)))</f>
        <v/>
      </c>
      <c r="GZ17" s="127">
        <f>IF(OR(GZ$4="",$B17=""),0,SUMIF('DADOS BRUTOS'!$A$3:$A$500,$B17,'DADOS BRUTOS'!DZ$3:DZ$500)+IF($C17="",0,SUMIF('DADOS BRUTOS'!$A$3:$A$500,$C17,'DADOS BRUTOS'!DZ$3:DZ$500)))</f>
        <v/>
      </c>
      <c r="HA17" s="127">
        <f>IF(OR(HA$4="",$B17=""),0,SUMIF('DADOS BRUTOS'!$A$3:$A$500,$B17,'DADOS BRUTOS'!EA$3:EA$500)+IF($C17="",0,SUMIF('DADOS BRUTOS'!$A$3:$A$500,$C17,'DADOS BRUTOS'!EA$3:EA$500)))</f>
        <v/>
      </c>
      <c r="HB17" s="127">
        <f>IF(OR(HB$4="",$B17=""),0,SUMIF('DADOS BRUTOS'!$A$3:$A$500,$B17,'DADOS BRUTOS'!EB$3:EB$500)+IF($C17="",0,SUMIF('DADOS BRUTOS'!$A$3:$A$500,$C17,'DADOS BRUTOS'!EB$3:EB$500)))</f>
        <v/>
      </c>
      <c r="HC17" s="127">
        <f>IF(OR(HC$4="",$B17=""),0,SUMIF('DADOS BRUTOS'!$A$3:$A$500,$B17,'DADOS BRUTOS'!EC$3:EC$500)+IF($C17="",0,SUMIF('DADOS BRUTOS'!$A$3:$A$500,$C17,'DADOS BRUTOS'!EC$3:EC$500)))</f>
        <v/>
      </c>
      <c r="HD17" s="127">
        <f>IF(OR(HD$4="",$B17=""),0,SUMIF('DADOS BRUTOS'!$A$3:$A$500,$B17,'DADOS BRUTOS'!ED$3:ED$500)+IF($C17="",0,SUMIF('DADOS BRUTOS'!$A$3:$A$500,$C17,'DADOS BRUTOS'!ED$3:ED$500)))</f>
        <v/>
      </c>
      <c r="HE17" s="127">
        <f>IF(OR(HE$4="",$B17=""),0,SUMIF('DADOS BRUTOS'!$A$3:$A$500,$B17,'DADOS BRUTOS'!EE$3:EE$500)+IF($C17="",0,SUMIF('DADOS BRUTOS'!$A$3:$A$500,$C17,'DADOS BRUTOS'!EE$3:EE$500)))</f>
        <v/>
      </c>
      <c r="HF17" s="127">
        <f>IF(OR(HF$4="",$B17=""),0,SUMIF('DADOS BRUTOS'!$A$3:$A$500,$B17,'DADOS BRUTOS'!EF$3:EF$500)+IF($C17="",0,SUMIF('DADOS BRUTOS'!$A$3:$A$500,$C17,'DADOS BRUTOS'!EF$3:EF$500)))</f>
        <v/>
      </c>
      <c r="HG17" s="127">
        <f>IF(OR(HG$4="",$B17=""),0,SUMIF('DADOS BRUTOS'!$A$3:$A$500,$B17,'DADOS BRUTOS'!EG$3:EG$500)+IF($C17="",0,SUMIF('DADOS BRUTOS'!$A$3:$A$500,$C17,'DADOS BRUTOS'!EG$3:EG$500)))</f>
        <v/>
      </c>
      <c r="HH17" s="127">
        <f>IF(OR(HH$4="",$B17=""),0,SUMIF('DADOS BRUTOS'!$A$3:$A$500,$B17,'DADOS BRUTOS'!EH$3:EH$500)+IF($C17="",0,SUMIF('DADOS BRUTOS'!$A$3:$A$500,$C17,'DADOS BRUTOS'!EH$3:EH$500)))</f>
        <v/>
      </c>
      <c r="HI17" s="127">
        <f>IF(OR(HI$4="",$B17=""),0,SUMIF('DADOS BRUTOS'!$A$3:$A$500,$B17,'DADOS BRUTOS'!EI$3:EI$500)+IF($C17="",0,SUMIF('DADOS BRUTOS'!$A$3:$A$500,$C17,'DADOS BRUTOS'!EI$3:EI$500)))</f>
        <v/>
      </c>
      <c r="HJ17" s="127">
        <f>IF(OR(HJ$4="",$B17=""),0,SUMIF('DADOS BRUTOS'!$A$3:$A$500,$B17,'DADOS BRUTOS'!EJ$3:EJ$500)+IF($C17="",0,SUMIF('DADOS BRUTOS'!$A$3:$A$500,$C17,'DADOS BRUTOS'!EJ$3:EJ$500)))</f>
        <v/>
      </c>
      <c r="HK17" s="127">
        <f>IF(OR(HK$4="",$B17=""),0,SUMIF('DADOS BRUTOS'!$A$3:$A$500,$B17,'DADOS BRUTOS'!EK$3:EK$500)+IF($C17="",0,SUMIF('DADOS BRUTOS'!$A$3:$A$500,$C17,'DADOS BRUTOS'!EK$3:EK$500)))</f>
        <v/>
      </c>
      <c r="HL17" s="127">
        <f>IF(OR(HL$4="",$B17=""),0,SUMIF('DADOS BRUTOS'!$A$3:$A$500,$B17,'DADOS BRUTOS'!EL$3:EL$500)+IF($C17="",0,SUMIF('DADOS BRUTOS'!$A$3:$A$500,$C17,'DADOS BRUTOS'!EL$3:EL$500)))</f>
        <v/>
      </c>
      <c r="HM17" s="127">
        <f>IF(OR(HM$4="",$B17=""),0,SUMIF('DADOS BRUTOS'!$A$3:$A$500,$B17,'DADOS BRUTOS'!EM$3:EM$500)+IF($C17="",0,SUMIF('DADOS BRUTOS'!$A$3:$A$500,$C17,'DADOS BRUTOS'!EM$3:EM$500)))</f>
        <v/>
      </c>
      <c r="HN17" s="127">
        <f>IF(OR(HN$4="",$B17=""),0,SUMIF('DADOS BRUTOS'!$A$3:$A$500,$B17,'DADOS BRUTOS'!EN$3:EN$500)+IF($C17="",0,SUMIF('DADOS BRUTOS'!$A$3:$A$500,$C17,'DADOS BRUTOS'!EN$3:EN$500)))</f>
        <v/>
      </c>
      <c r="HO17" s="127">
        <f>IF(OR(HO$4="",$B17=""),0,SUMIF('DADOS BRUTOS'!$A$3:$A$500,$B17,'DADOS BRUTOS'!EO$3:EO$500)+IF($C17="",0,SUMIF('DADOS BRUTOS'!$A$3:$A$500,$C17,'DADOS BRUTOS'!EO$3:EO$500)))</f>
        <v/>
      </c>
      <c r="HP17" s="127">
        <f>IF(OR(HP$4="",$B17=""),0,SUMIF('DADOS BRUTOS'!$A$3:$A$500,$B17,'DADOS BRUTOS'!EP$3:EP$500)+IF($C17="",0,SUMIF('DADOS BRUTOS'!$A$3:$A$500,$C17,'DADOS BRUTOS'!EP$3:EP$500)))</f>
        <v/>
      </c>
      <c r="HQ17" s="127">
        <f>IF(OR(HQ$4="",$B17=""),0,SUMIF('DADOS BRUTOS'!$A$3:$A$500,$B17,'DADOS BRUTOS'!EQ$3:EQ$500)+IF($C17="",0,SUMIF('DADOS BRUTOS'!$A$3:$A$500,$C17,'DADOS BRUTOS'!EQ$3:EQ$500)))</f>
        <v/>
      </c>
      <c r="HR17" s="127">
        <f>IF(OR(HR$4="",$B17=""),0,SUMIF('DADOS BRUTOS'!$A$3:$A$500,$B17,'DADOS BRUTOS'!ER$3:ER$500)+IF($C17="",0,SUMIF('DADOS BRUTOS'!$A$3:$A$500,$C17,'DADOS BRUTOS'!ER$3:ER$500)))</f>
        <v/>
      </c>
      <c r="HS17" s="127">
        <f>IF(OR(HS$4="",$B17=""),0,SUMIF('DADOS BRUTOS'!$A$3:$A$500,$B17,'DADOS BRUTOS'!ES$3:ES$500)+IF($C17="",0,SUMIF('DADOS BRUTOS'!$A$3:$A$500,$C17,'DADOS BRUTOS'!ES$3:ES$500)))</f>
        <v/>
      </c>
      <c r="HT17" s="127">
        <f>IF(OR(HT$4="",$B17=""),0,SUMIF('DADOS BRUTOS'!$A$3:$A$500,$B17,'DADOS BRUTOS'!ET$3:ET$500)+IF($C17="",0,SUMIF('DADOS BRUTOS'!$A$3:$A$500,$C17,'DADOS BRUTOS'!ET$3:ET$500)))</f>
        <v/>
      </c>
      <c r="HU17" s="127">
        <f>IF(OR(HU$4="",$B17=""),0,SUMIF('DADOS BRUTOS'!$A$3:$A$500,$B17,'DADOS BRUTOS'!EU$3:EU$500)+IF($C17="",0,SUMIF('DADOS BRUTOS'!$A$3:$A$500,$C17,'DADOS BRUTOS'!EU$3:EU$500)))</f>
        <v/>
      </c>
      <c r="HV17" s="127">
        <f>IF(OR(HV$4="",$B17=""),0,SUMIF('DADOS BRUTOS'!$A$3:$A$500,$B17,'DADOS BRUTOS'!EV$3:EV$500)+IF($C17="",0,SUMIF('DADOS BRUTOS'!$A$3:$A$500,$C17,'DADOS BRUTOS'!EV$3:EV$500)))</f>
        <v/>
      </c>
      <c r="HW17" s="127">
        <f>IF(OR(HW$4="",$B17=""),0,SUMIF('DADOS BRUTOS'!$A$3:$A$500,$B17,'DADOS BRUTOS'!EW$3:EW$500)+IF($C17="",0,SUMIF('DADOS BRUTOS'!$A$3:$A$500,$C17,'DADOS BRUTOS'!EW$3:EW$500)))</f>
        <v/>
      </c>
      <c r="HX17" s="127">
        <f>IF(OR(HX$4="",$B17=""),0,SUMIF('DADOS BRUTOS'!$A$3:$A$500,$B17,'DADOS BRUTOS'!EX$3:EX$500)+IF($C17="",0,SUMIF('DADOS BRUTOS'!$A$3:$A$500,$C17,'DADOS BRUTOS'!EX$3:EX$500)))</f>
        <v/>
      </c>
      <c r="HY17" s="127">
        <f>IF(OR(HY$4="",$B17=""),0,SUMIF('DADOS BRUTOS'!$A$3:$A$500,$B17,'DADOS BRUTOS'!EY$3:EY$500)+IF($C17="",0,SUMIF('DADOS BRUTOS'!$A$3:$A$500,$C17,'DADOS BRUTOS'!EY$3:EY$500)))</f>
        <v/>
      </c>
      <c r="HZ17" s="127">
        <f>IF(OR(HZ$4="",$B17=""),0,SUMIF('DADOS BRUTOS'!$A$3:$A$500,$B17,'DADOS BRUTOS'!EZ$3:EZ$500)+IF($C17="",0,SUMIF('DADOS BRUTOS'!$A$3:$A$500,$C17,'DADOS BRUTOS'!EZ$3:EZ$500)))</f>
        <v/>
      </c>
      <c r="IA17" s="127">
        <f>IF(OR(IA$4="",$B17=""),0,SUMIF('DADOS BRUTOS'!$A$3:$A$500,$B17,'DADOS BRUTOS'!FA$3:FA$500)+IF($C17="",0,SUMIF('DADOS BRUTOS'!$A$3:$A$500,$C17,'DADOS BRUTOS'!FA$3:FA$500)))</f>
        <v/>
      </c>
      <c r="IB17" s="127">
        <f>IF(OR(IB$4="",$B17=""),0,SUMIF('DADOS BRUTOS'!$A$3:$A$500,$B17,'DADOS BRUTOS'!FB$3:FB$500)+IF($C17="",0,SUMIF('DADOS BRUTOS'!$A$3:$A$500,$C17,'DADOS BRUTOS'!FB$3:FB$500)))</f>
        <v/>
      </c>
      <c r="IC17" s="127">
        <f>IF(OR(IC$4="",$B17=""),0,SUMIF('DADOS BRUTOS'!$A$3:$A$500,$B17,'DADOS BRUTOS'!FC$3:FC$500)+IF($C17="",0,SUMIF('DADOS BRUTOS'!$A$3:$A$500,$C17,'DADOS BRUTOS'!FC$3:FC$500)))</f>
        <v/>
      </c>
      <c r="ID17" s="127">
        <f>IF(OR(ID$4="",$B17=""),0,SUMIF('DADOS BRUTOS'!$A$3:$A$500,$B17,'DADOS BRUTOS'!FD$3:FD$500)+IF($C17="",0,SUMIF('DADOS BRUTOS'!$A$3:$A$500,$C17,'DADOS BRUTOS'!FD$3:FD$500)))</f>
        <v/>
      </c>
      <c r="IE17" s="127">
        <f>IF(OR(IE$4="",$B17=""),0,SUMIF('DADOS BRUTOS'!$A$3:$A$500,$B17,'DADOS BRUTOS'!FE$3:FE$500)+IF($C17="",0,SUMIF('DADOS BRUTOS'!$A$3:$A$500,$C17,'DADOS BRUTOS'!FE$3:FE$500)))</f>
        <v/>
      </c>
      <c r="IF17" s="127">
        <f>IF(OR(IF$4="",$B17=""),0,SUMIF('DADOS BRUTOS'!$A$3:$A$500,$B17,'DADOS BRUTOS'!FF$3:FF$500)+IF($C17="",0,SUMIF('DADOS BRUTOS'!$A$3:$A$500,$C17,'DADOS BRUTOS'!FF$3:FF$500)))</f>
        <v/>
      </c>
      <c r="IG17" s="127">
        <f>IF(OR(IG$4="",$B17=""),0,SUMIF('DADOS BRUTOS'!$A$3:$A$500,$B17,'DADOS BRUTOS'!FG$3:FG$500)+IF($C17="",0,SUMIF('DADOS BRUTOS'!$A$3:$A$500,$C17,'DADOS BRUTOS'!FG$3:FG$500)))</f>
        <v/>
      </c>
      <c r="IH17" s="127">
        <f>IF(OR(IH$4="",$B17=""),0,SUMIF('DADOS BRUTOS'!$A$3:$A$500,$B17,'DADOS BRUTOS'!FH$3:FH$500)+IF($C17="",0,SUMIF('DADOS BRUTOS'!$A$3:$A$500,$C17,'DADOS BRUTOS'!FH$3:FH$500)))</f>
        <v/>
      </c>
      <c r="II17" s="127">
        <f>IF(OR(II$4="",$B17=""),0,SUMIF('DADOS BRUTOS'!$A$3:$A$500,$B17,'DADOS BRUTOS'!FI$3:FI$500)+IF($C17="",0,SUMIF('DADOS BRUTOS'!$A$3:$A$500,$C17,'DADOS BRUTOS'!FI$3:FI$500)))</f>
        <v/>
      </c>
      <c r="IJ17" s="127">
        <f>IF(OR(IJ$4="",$B17=""),0,SUMIF('DADOS BRUTOS'!$A$3:$A$500,$B17,'DADOS BRUTOS'!FJ$3:FJ$500)+IF($C17="",0,SUMIF('DADOS BRUTOS'!$A$3:$A$500,$C17,'DADOS BRUTOS'!FJ$3:FJ$500)))</f>
        <v/>
      </c>
      <c r="IK17" s="127">
        <f>IF(OR(IK$4="",$B17=""),0,SUMIF('DADOS BRUTOS'!$A$3:$A$500,$B17,'DADOS BRUTOS'!FK$3:FK$500)+IF($C17="",0,SUMIF('DADOS BRUTOS'!$A$3:$A$500,$C17,'DADOS BRUTOS'!FK$3:FK$500)))</f>
        <v/>
      </c>
      <c r="IL17" s="127">
        <f>IF(OR(IL$4="",$B17=""),0,SUMIF('DADOS BRUTOS'!$A$3:$A$500,$B17,'DADOS BRUTOS'!FL$3:FL$500)+IF($C17="",0,SUMIF('DADOS BRUTOS'!$A$3:$A$500,$C17,'DADOS BRUTOS'!FL$3:FL$500)))</f>
        <v/>
      </c>
      <c r="IM17" s="127">
        <f>IF(OR(IM$4="",$B17=""),0,SUMIF('DADOS BRUTOS'!$A$3:$A$500,$B17,'DADOS BRUTOS'!FM$3:FM$500)+IF($C17="",0,SUMIF('DADOS BRUTOS'!$A$3:$A$500,$C17,'DADOS BRUTOS'!FM$3:FM$500)))</f>
        <v/>
      </c>
      <c r="IN17" s="127">
        <f>IF(OR(IN$4="",$B17=""),0,SUMIF('DADOS BRUTOS'!$A$3:$A$500,$B17,'DADOS BRUTOS'!FN$3:FN$500)+IF($C17="",0,SUMIF('DADOS BRUTOS'!$A$3:$A$500,$C17,'DADOS BRUTOS'!FN$3:FN$500)))</f>
        <v/>
      </c>
      <c r="IO17" s="127">
        <f>IF(OR(IO$4="",$B17=""),0,SUMIF('DADOS BRUTOS'!$A$3:$A$500,$B17,'DADOS BRUTOS'!FO$3:FO$500)+IF($C17="",0,SUMIF('DADOS BRUTOS'!$A$3:$A$500,$C17,'DADOS BRUTOS'!FO$3:FO$500)))</f>
        <v/>
      </c>
      <c r="IP17" s="127">
        <f>IF(OR(IP$4="",$B17=""),0,SUMIF('DADOS BRUTOS'!$A$3:$A$500,$B17,'DADOS BRUTOS'!FP$3:FP$500)+IF($C17="",0,SUMIF('DADOS BRUTOS'!$A$3:$A$500,$C17,'DADOS BRUTOS'!FP$3:FP$500)))</f>
        <v/>
      </c>
      <c r="IQ17" s="127">
        <f>IF(OR(IQ$4="",$B17=""),0,SUMIF('DADOS BRUTOS'!$A$3:$A$500,$B17,'DADOS BRUTOS'!FQ$3:FQ$500)+IF($C17="",0,SUMIF('DADOS BRUTOS'!$A$3:$A$500,$C17,'DADOS BRUTOS'!FQ$3:FQ$500)))</f>
        <v/>
      </c>
      <c r="IR17" s="127">
        <f>IF(OR(IR$4="",$B17=""),0,SUMIF('DADOS BRUTOS'!$A$3:$A$500,$B17,'DADOS BRUTOS'!FR$3:FR$500)+IF($C17="",0,SUMIF('DADOS BRUTOS'!$A$3:$A$500,$C17,'DADOS BRUTOS'!FR$3:FR$500)))</f>
        <v/>
      </c>
      <c r="IS17" s="127">
        <f>IF(OR(IS$4="",$B17=""),0,SUMIF('DADOS BRUTOS'!$A$3:$A$500,$B17,'DADOS BRUTOS'!FS$3:FS$500)+IF($C17="",0,SUMIF('DADOS BRUTOS'!$A$3:$A$500,$C17,'DADOS BRUTOS'!FS$3:FS$500)))</f>
        <v/>
      </c>
      <c r="IT17" s="127">
        <f>IF(OR(IT$4="",$B17=""),0,SUMIF('DADOS BRUTOS'!$A$3:$A$500,$B17,'DADOS BRUTOS'!FT$3:FT$500)+IF($C17="",0,SUMIF('DADOS BRUTOS'!$A$3:$A$500,$C17,'DADOS BRUTOS'!FT$3:FT$500)))</f>
        <v/>
      </c>
      <c r="IU17" s="127">
        <f>IF(OR(IU$4="",$B17=""),0,SUMIF('DADOS BRUTOS'!$A$3:$A$500,$B17,'DADOS BRUTOS'!FU$3:FU$500)+IF($C17="",0,SUMIF('DADOS BRUTOS'!$A$3:$A$500,$C17,'DADOS BRUTOS'!FU$3:FU$500)))</f>
        <v/>
      </c>
      <c r="IV17" s="127">
        <f>IF(OR(IV$4="",$B17=""),0,SUMIF('DADOS BRUTOS'!$A$3:$A$500,$B17,'DADOS BRUTOS'!FV$3:FV$500)+IF($C17="",0,SUMIF('DADOS BRUTOS'!$A$3:$A$500,$C17,'DADOS BRUTOS'!FV$3:FV$500)))</f>
        <v/>
      </c>
      <c r="IW17" s="127">
        <f>IF(OR(IW$4="",$B17=""),0,SUMIF('DADOS BRUTOS'!$A$3:$A$500,$B17,'DADOS BRUTOS'!FW$3:FW$500)+IF($C17="",0,SUMIF('DADOS BRUTOS'!$A$3:$A$500,$C17,'DADOS BRUTOS'!FW$3:FW$500)))</f>
        <v/>
      </c>
      <c r="IX17" s="127">
        <f>IF(OR(IX$4="",$B17=""),0,SUMIF('DADOS BRUTOS'!$A$3:$A$500,$B17,'DADOS BRUTOS'!FX$3:FX$500)+IF($C17="",0,SUMIF('DADOS BRUTOS'!$A$3:$A$500,$C17,'DADOS BRUTOS'!FX$3:FX$500)))</f>
        <v/>
      </c>
      <c r="IY17" s="127">
        <f>IF(OR(IY$4="",$B17=""),0,SUMIF('DADOS BRUTOS'!$A$3:$A$500,$B17,'DADOS BRUTOS'!FY$3:FY$500)+IF($C17="",0,SUMIF('DADOS BRUTOS'!$A$3:$A$500,$C17,'DADOS BRUTOS'!FY$3:FY$500)))</f>
        <v/>
      </c>
      <c r="IZ17" s="127">
        <f>IF(OR(IZ$4="",$B17=""),0,SUMIF('DADOS BRUTOS'!$A$3:$A$500,$B17,'DADOS BRUTOS'!FZ$3:FZ$500)+IF($C17="",0,SUMIF('DADOS BRUTOS'!$A$3:$A$500,$C17,'DADOS BRUTOS'!FZ$3:FZ$500)))</f>
        <v/>
      </c>
      <c r="JA17" s="127">
        <f>IF(OR(JA$4="",$B17=""),0,SUMIF('DADOS BRUTOS'!$A$3:$A$500,$B17,'DADOS BRUTOS'!GA$3:GA$500)+IF($C17="",0,SUMIF('DADOS BRUTOS'!$A$3:$A$500,$C17,'DADOS BRUTOS'!GA$3:GA$500)))</f>
        <v/>
      </c>
      <c r="JB17" s="127">
        <f>IF(OR(JB$4="",$B17=""),0,SUMIF('DADOS BRUTOS'!$A$3:$A$500,$B17,'DADOS BRUTOS'!GB$3:GB$500)+IF($C17="",0,SUMIF('DADOS BRUTOS'!$A$3:$A$500,$C17,'DADOS BRUTOS'!GB$3:GB$500)))</f>
        <v/>
      </c>
      <c r="JC17" s="127">
        <f>IF(OR(JC$4="",$B17=""),0,SUMIF('DADOS BRUTOS'!$A$3:$A$500,$B17,'DADOS BRUTOS'!GC$3:GC$500)+IF($C17="",0,SUMIF('DADOS BRUTOS'!$A$3:$A$500,$C17,'DADOS BRUTOS'!GC$3:GC$500)))</f>
        <v/>
      </c>
      <c r="JD17" s="127">
        <f>IF(OR(JD$4="",$B17=""),0,SUMIF('DADOS BRUTOS'!$A$3:$A$500,$B17,'DADOS BRUTOS'!GD$3:GD$500)+IF($C17="",0,SUMIF('DADOS BRUTOS'!$A$3:$A$500,$C17,'DADOS BRUTOS'!GD$3:GD$500)))</f>
        <v/>
      </c>
      <c r="JE17" s="127">
        <f>IF(OR(JE$4="",$B17=""),0,SUMIF('DADOS BRUTOS'!$A$3:$A$500,$B17,'DADOS BRUTOS'!GE$3:GE$500)+IF($C17="",0,SUMIF('DADOS BRUTOS'!$A$3:$A$500,$C17,'DADOS BRUTOS'!GE$3:GE$500)))</f>
        <v/>
      </c>
      <c r="JF17" s="127">
        <f>IF(OR(JF$4="",$B17=""),0,SUMIF('DADOS BRUTOS'!$A$3:$A$500,$B17,'DADOS BRUTOS'!GF$3:GF$500)+IF($C17="",0,SUMIF('DADOS BRUTOS'!$A$3:$A$500,$C17,'DADOS BRUTOS'!GF$3:GF$500)))</f>
        <v/>
      </c>
      <c r="JG17" s="127">
        <f>IF(OR(JG$4="",$B17=""),0,SUMIF('DADOS BRUTOS'!$A$3:$A$500,$B17,'DADOS BRUTOS'!GG$3:GG$500)+IF($C17="",0,SUMIF('DADOS BRUTOS'!$A$3:$A$500,$C17,'DADOS BRUTOS'!GG$3:GG$500)))</f>
        <v/>
      </c>
      <c r="JH17" s="127">
        <f>IF(OR(JH$4="",$B17=""),0,SUMIF('DADOS BRUTOS'!$A$3:$A$500,$B17,'DADOS BRUTOS'!GH$3:GH$500)+IF($C17="",0,SUMIF('DADOS BRUTOS'!$A$3:$A$500,$C17,'DADOS BRUTOS'!GH$3:GH$500)))</f>
        <v/>
      </c>
      <c r="JI17" s="127">
        <f>IF(OR(JI$4="",$B17=""),0,SUMIF('DADOS BRUTOS'!$A$3:$A$500,$B17,'DADOS BRUTOS'!GI$3:GI$500)+IF($C17="",0,SUMIF('DADOS BRUTOS'!$A$3:$A$500,$C17,'DADOS BRUTOS'!GI$3:GI$500)))</f>
        <v/>
      </c>
      <c r="JJ17" s="127">
        <f>IF(OR(JJ$4="",$B17=""),0,SUMIF('DADOS BRUTOS'!$A$3:$A$500,$B17,'DADOS BRUTOS'!GJ$3:GJ$500)+IF($C17="",0,SUMIF('DADOS BRUTOS'!$A$3:$A$500,$C17,'DADOS BRUTOS'!GJ$3:GJ$500)))</f>
        <v/>
      </c>
      <c r="JK17" s="127">
        <f>IF(OR(JK$4="",$B17=""),0,SUMIF('DADOS BRUTOS'!$A$3:$A$500,$B17,'DADOS BRUTOS'!GK$3:GK$500)+IF($C17="",0,SUMIF('DADOS BRUTOS'!$A$3:$A$500,$C17,'DADOS BRUTOS'!GK$3:GK$500)))</f>
        <v/>
      </c>
      <c r="JL17" s="127">
        <f>IF(OR(JL$4="",$B17=""),0,SUMIF('DADOS BRUTOS'!$A$3:$A$500,$B17,'DADOS BRUTOS'!GL$3:GL$500)+IF($C17="",0,SUMIF('DADOS BRUTOS'!$A$3:$A$500,$C17,'DADOS BRUTOS'!GL$3:GL$500)))</f>
        <v/>
      </c>
      <c r="JM17" s="127">
        <f>IF(OR(JM$4="",$B17=""),0,SUMIF('DADOS BRUTOS'!$A$3:$A$500,$B17,'DADOS BRUTOS'!GM$3:GM$500)+IF($C17="",0,SUMIF('DADOS BRUTOS'!$A$3:$A$500,$C17,'DADOS BRUTOS'!GM$3:GM$500)))</f>
        <v/>
      </c>
      <c r="JN17" s="127">
        <f>IF(OR(JN$4="",$B17=""),0,SUMIF('DADOS BRUTOS'!$A$3:$A$500,$B17,'DADOS BRUTOS'!GN$3:GN$500)+IF($C17="",0,SUMIF('DADOS BRUTOS'!$A$3:$A$500,$C17,'DADOS BRUTOS'!GN$3:GN$500)))</f>
        <v/>
      </c>
      <c r="JO17" s="127">
        <f>IF(OR(JO$4="",$B17=""),0,SUMIF('DADOS BRUTOS'!$A$3:$A$500,$B17,'DADOS BRUTOS'!GO$3:GO$500)+IF($C17="",0,SUMIF('DADOS BRUTOS'!$A$3:$A$500,$C17,'DADOS BRUTOS'!GO$3:GO$500)))</f>
        <v/>
      </c>
      <c r="JP17" s="127">
        <f>IF(OR(JP$4="",$B17=""),0,SUMIF('DADOS BRUTOS'!$A$3:$A$500,$B17,'DADOS BRUTOS'!GP$3:GP$500)+IF($C17="",0,SUMIF('DADOS BRUTOS'!$A$3:$A$500,$C17,'DADOS BRUTOS'!GP$3:GP$500)))</f>
        <v/>
      </c>
      <c r="JQ17" s="127">
        <f>IF(OR(JQ$4="",$B17=""),0,SUMIF('DADOS BRUTOS'!$A$3:$A$500,$B17,'DADOS BRUTOS'!GQ$3:GQ$500)+IF($C17="",0,SUMIF('DADOS BRUTOS'!$A$3:$A$500,$C17,'DADOS BRUTOS'!GQ$3:GQ$500)))</f>
        <v/>
      </c>
      <c r="JR17" s="127">
        <f>IF(OR(JR$4="",$B17=""),0,SUMIF('DADOS BRUTOS'!$A$3:$A$500,$B17,'DADOS BRUTOS'!GR$3:GR$500)+IF($C17="",0,SUMIF('DADOS BRUTOS'!$A$3:$A$500,$C17,'DADOS BRUTOS'!GR$3:GR$500)))</f>
        <v/>
      </c>
      <c r="JS17" s="127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7">
        <f>IF(OR(CB$4="",$B18=""),0,SUMIF('DADOS BRUTOS'!$A$3:$A$500,$B18,'DADOS BRUTOS'!B$3:B$500)+IF($C18="",0,SUMIF('DADOS BRUTOS'!$A$3:$A$500,$C18,'DADOS BRUTOS'!B$3:B$500)))</f>
        <v/>
      </c>
      <c r="CC18" s="127">
        <f>IF(OR(CC$4="",$B18=""),0,SUMIF('DADOS BRUTOS'!$A$3:$A$500,$B18,'DADOS BRUTOS'!C$3:C$500)+IF($C18="",0,SUMIF('DADOS BRUTOS'!$A$3:$A$500,$C18,'DADOS BRUTOS'!C$3:C$500)))</f>
        <v/>
      </c>
      <c r="CD18" s="127">
        <f>IF(OR(CD$4="",$B18=""),0,SUMIF('DADOS BRUTOS'!$A$3:$A$500,$B18,'DADOS BRUTOS'!D$3:D$500)+IF($C18="",0,SUMIF('DADOS BRUTOS'!$A$3:$A$500,$C18,'DADOS BRUTOS'!D$3:D$500)))</f>
        <v/>
      </c>
      <c r="CE18" s="127">
        <f>IF(OR(CE$4="",$B18=""),0,SUMIF('DADOS BRUTOS'!$A$3:$A$500,$B18,'DADOS BRUTOS'!E$3:E$500)+IF($C18="",0,SUMIF('DADOS BRUTOS'!$A$3:$A$500,$C18,'DADOS BRUTOS'!E$3:E$500)))</f>
        <v/>
      </c>
      <c r="CF18" s="127">
        <f>IF(OR(CF$4="",$B18=""),0,SUMIF('DADOS BRUTOS'!$A$3:$A$500,$B18,'DADOS BRUTOS'!F$3:F$500)+IF($C18="",0,SUMIF('DADOS BRUTOS'!$A$3:$A$500,$C18,'DADOS BRUTOS'!F$3:F$500)))</f>
        <v/>
      </c>
      <c r="CG18" s="127">
        <f>IF(OR(CG$4="",$B18=""),0,SUMIF('DADOS BRUTOS'!$A$3:$A$500,$B18,'DADOS BRUTOS'!G$3:G$500)+IF($C18="",0,SUMIF('DADOS BRUTOS'!$A$3:$A$500,$C18,'DADOS BRUTOS'!G$3:G$500)))</f>
        <v/>
      </c>
      <c r="CH18" s="127">
        <f>IF(OR(CH$4="",$B18=""),0,SUMIF('DADOS BRUTOS'!$A$3:$A$500,$B18,'DADOS BRUTOS'!H$3:H$500)+IF($C18="",0,SUMIF('DADOS BRUTOS'!$A$3:$A$500,$C18,'DADOS BRUTOS'!H$3:H$500)))</f>
        <v/>
      </c>
      <c r="CI18" s="127">
        <f>IF(OR(CI$4="",$B18=""),0,SUMIF('DADOS BRUTOS'!$A$3:$A$500,$B18,'DADOS BRUTOS'!I$3:I$500)+IF($C18="",0,SUMIF('DADOS BRUTOS'!$A$3:$A$500,$C18,'DADOS BRUTOS'!I$3:I$500)))</f>
        <v/>
      </c>
      <c r="CJ18" s="127">
        <f>IF(OR(CJ$4="",$B18=""),0,SUMIF('DADOS BRUTOS'!$A$3:$A$500,$B18,'DADOS BRUTOS'!J$3:J$500)+IF($C18="",0,SUMIF('DADOS BRUTOS'!$A$3:$A$500,$C18,'DADOS BRUTOS'!J$3:J$500)))</f>
        <v/>
      </c>
      <c r="CK18" s="127">
        <f>IF(OR(CK$4="",$B18=""),0,SUMIF('DADOS BRUTOS'!$A$3:$A$500,$B18,'DADOS BRUTOS'!K$3:K$500)+IF($C18="",0,SUMIF('DADOS BRUTOS'!$A$3:$A$500,$C18,'DADOS BRUTOS'!K$3:K$500)))</f>
        <v/>
      </c>
      <c r="CL18" s="127">
        <f>IF(OR(CL$4="",$B18=""),0,SUMIF('DADOS BRUTOS'!$A$3:$A$500,$B18,'DADOS BRUTOS'!L$3:L$500)+IF($C18="",0,SUMIF('DADOS BRUTOS'!$A$3:$A$500,$C18,'DADOS BRUTOS'!L$3:L$500)))</f>
        <v/>
      </c>
      <c r="CM18" s="127">
        <f>IF(OR(CM$4="",$B18=""),0,SUMIF('DADOS BRUTOS'!$A$3:$A$500,$B18,'DADOS BRUTOS'!M$3:M$500)+IF($C18="",0,SUMIF('DADOS BRUTOS'!$A$3:$A$500,$C18,'DADOS BRUTOS'!M$3:M$500)))</f>
        <v/>
      </c>
      <c r="CN18" s="127">
        <f>IF(OR(CN$4="",$B18=""),0,SUMIF('DADOS BRUTOS'!$A$3:$A$500,$B18,'DADOS BRUTOS'!N$3:N$500)+IF($C18="",0,SUMIF('DADOS BRUTOS'!$A$3:$A$500,$C18,'DADOS BRUTOS'!N$3:N$500)))</f>
        <v/>
      </c>
      <c r="CO18" s="127">
        <f>IF(OR(CO$4="",$B18=""),0,SUMIF('DADOS BRUTOS'!$A$3:$A$500,$B18,'DADOS BRUTOS'!O$3:O$500)+IF($C18="",0,SUMIF('DADOS BRUTOS'!$A$3:$A$500,$C18,'DADOS BRUTOS'!O$3:O$500)))</f>
        <v/>
      </c>
      <c r="CP18" s="127">
        <f>IF(OR(CP$4="",$B18=""),0,SUMIF('DADOS BRUTOS'!$A$3:$A$500,$B18,'DADOS BRUTOS'!P$3:P$500)+IF($C18="",0,SUMIF('DADOS BRUTOS'!$A$3:$A$500,$C18,'DADOS BRUTOS'!P$3:P$500)))</f>
        <v/>
      </c>
      <c r="CQ18" s="127">
        <f>IF(OR(CQ$4="",$B18=""),0,SUMIF('DADOS BRUTOS'!$A$3:$A$500,$B18,'DADOS BRUTOS'!Q$3:Q$500)+IF($C18="",0,SUMIF('DADOS BRUTOS'!$A$3:$A$500,$C18,'DADOS BRUTOS'!Q$3:Q$500)))</f>
        <v/>
      </c>
      <c r="CR18" s="127">
        <f>IF(OR(CR$4="",$B18=""),0,SUMIF('DADOS BRUTOS'!$A$3:$A$500,$B18,'DADOS BRUTOS'!R$3:R$500)+IF($C18="",0,SUMIF('DADOS BRUTOS'!$A$3:$A$500,$C18,'DADOS BRUTOS'!R$3:R$500)))</f>
        <v/>
      </c>
      <c r="CS18" s="127">
        <f>IF(OR(CS$4="",$B18=""),0,SUMIF('DADOS BRUTOS'!$A$3:$A$500,$B18,'DADOS BRUTOS'!S$3:S$500)+IF($C18="",0,SUMIF('DADOS BRUTOS'!$A$3:$A$500,$C18,'DADOS BRUTOS'!S$3:S$500)))</f>
        <v/>
      </c>
      <c r="CT18" s="127">
        <f>IF(OR(CT$4="",$B18=""),0,SUMIF('DADOS BRUTOS'!$A$3:$A$500,$B18,'DADOS BRUTOS'!T$3:T$500)+IF($C18="",0,SUMIF('DADOS BRUTOS'!$A$3:$A$500,$C18,'DADOS BRUTOS'!T$3:T$500)))</f>
        <v/>
      </c>
      <c r="CU18" s="127">
        <f>IF(OR(CU$4="",$B18=""),0,SUMIF('DADOS BRUTOS'!$A$3:$A$500,$B18,'DADOS BRUTOS'!U$3:U$500)+IF($C18="",0,SUMIF('DADOS BRUTOS'!$A$3:$A$500,$C18,'DADOS BRUTOS'!U$3:U$500)))</f>
        <v/>
      </c>
      <c r="CV18" s="127">
        <f>IF(OR(CV$4="",$B18=""),0,SUMIF('DADOS BRUTOS'!$A$3:$A$500,$B18,'DADOS BRUTOS'!V$3:V$500)+IF($C18="",0,SUMIF('DADOS BRUTOS'!$A$3:$A$500,$C18,'DADOS BRUTOS'!V$3:V$500)))</f>
        <v/>
      </c>
      <c r="CW18" s="127">
        <f>IF(OR(CW$4="",$B18=""),0,SUMIF('DADOS BRUTOS'!$A$3:$A$500,$B18,'DADOS BRUTOS'!W$3:W$500)+IF($C18="",0,SUMIF('DADOS BRUTOS'!$A$3:$A$500,$C18,'DADOS BRUTOS'!W$3:W$500)))</f>
        <v/>
      </c>
      <c r="CX18" s="127">
        <f>IF(OR(CX$4="",$B18=""),0,SUMIF('DADOS BRUTOS'!$A$3:$A$500,$B18,'DADOS BRUTOS'!X$3:X$500)+IF($C18="",0,SUMIF('DADOS BRUTOS'!$A$3:$A$500,$C18,'DADOS BRUTOS'!X$3:X$500)))</f>
        <v/>
      </c>
      <c r="CY18" s="127">
        <f>IF(OR(CY$4="",$B18=""),0,SUMIF('DADOS BRUTOS'!$A$3:$A$500,$B18,'DADOS BRUTOS'!Y$3:Y$500)+IF($C18="",0,SUMIF('DADOS BRUTOS'!$A$3:$A$500,$C18,'DADOS BRUTOS'!Y$3:Y$500)))</f>
        <v/>
      </c>
      <c r="CZ18" s="127">
        <f>IF(OR(CZ$4="",$B18=""),0,SUMIF('DADOS BRUTOS'!$A$3:$A$500,$B18,'DADOS BRUTOS'!Z$3:Z$500)+IF($C18="",0,SUMIF('DADOS BRUTOS'!$A$3:$A$500,$C18,'DADOS BRUTOS'!Z$3:Z$500)))</f>
        <v/>
      </c>
      <c r="DA18" s="127">
        <f>IF(OR(DA$4="",$B18=""),0,SUMIF('DADOS BRUTOS'!$A$3:$A$500,$B18,'DADOS BRUTOS'!AA$3:AA$500)+IF($C18="",0,SUMIF('DADOS BRUTOS'!$A$3:$A$500,$C18,'DADOS BRUTOS'!AA$3:AA$500)))</f>
        <v/>
      </c>
      <c r="DB18" s="127">
        <f>IF(OR(DB$4="",$B18=""),0,SUMIF('DADOS BRUTOS'!$A$3:$A$500,$B18,'DADOS BRUTOS'!AB$3:AB$500)+IF($C18="",0,SUMIF('DADOS BRUTOS'!$A$3:$A$500,$C18,'DADOS BRUTOS'!AB$3:AB$500)))</f>
        <v/>
      </c>
      <c r="DC18" s="127">
        <f>IF(OR(DC$4="",$B18=""),0,SUMIF('DADOS BRUTOS'!$A$3:$A$500,$B18,'DADOS BRUTOS'!AC$3:AC$500)+IF($C18="",0,SUMIF('DADOS BRUTOS'!$A$3:$A$500,$C18,'DADOS BRUTOS'!AC$3:AC$500)))</f>
        <v/>
      </c>
      <c r="DD18" s="127">
        <f>IF(OR(DD$4="",$B18=""),0,SUMIF('DADOS BRUTOS'!$A$3:$A$500,$B18,'DADOS BRUTOS'!AD$3:AD$500)+IF($C18="",0,SUMIF('DADOS BRUTOS'!$A$3:$A$500,$C18,'DADOS BRUTOS'!AD$3:AD$500)))</f>
        <v/>
      </c>
      <c r="DE18" s="127">
        <f>IF(OR(DE$4="",$B18=""),0,SUMIF('DADOS BRUTOS'!$A$3:$A$500,$B18,'DADOS BRUTOS'!AE$3:AE$500)+IF($C18="",0,SUMIF('DADOS BRUTOS'!$A$3:$A$500,$C18,'DADOS BRUTOS'!AE$3:AE$500)))</f>
        <v/>
      </c>
      <c r="DF18" s="127">
        <f>IF(OR(DF$4="",$B18=""),0,SUMIF('DADOS BRUTOS'!$A$3:$A$500,$B18,'DADOS BRUTOS'!AF$3:AF$500)+IF($C18="",0,SUMIF('DADOS BRUTOS'!$A$3:$A$500,$C18,'DADOS BRUTOS'!AF$3:AF$500)))</f>
        <v/>
      </c>
      <c r="DG18" s="127">
        <f>IF(OR(DG$4="",$B18=""),0,SUMIF('DADOS BRUTOS'!$A$3:$A$500,$B18,'DADOS BRUTOS'!AG$3:AG$500)+IF($C18="",0,SUMIF('DADOS BRUTOS'!$A$3:$A$500,$C18,'DADOS BRUTOS'!AG$3:AG$500)))</f>
        <v/>
      </c>
      <c r="DH18" s="127">
        <f>IF(OR(DH$4="",$B18=""),0,SUMIF('DADOS BRUTOS'!$A$3:$A$500,$B18,'DADOS BRUTOS'!AH$3:AH$500)+IF($C18="",0,SUMIF('DADOS BRUTOS'!$A$3:$A$500,$C18,'DADOS BRUTOS'!AH$3:AH$500)))</f>
        <v/>
      </c>
      <c r="DI18" s="127">
        <f>IF(OR(DI$4="",$B18=""),0,SUMIF('DADOS BRUTOS'!$A$3:$A$500,$B18,'DADOS BRUTOS'!AI$3:AI$500)+IF($C18="",0,SUMIF('DADOS BRUTOS'!$A$3:$A$500,$C18,'DADOS BRUTOS'!AI$3:AI$500)))</f>
        <v/>
      </c>
      <c r="DJ18" s="127">
        <f>IF(OR(DJ$4="",$B18=""),0,SUMIF('DADOS BRUTOS'!$A$3:$A$500,$B18,'DADOS BRUTOS'!AJ$3:AJ$500)+IF($C18="",0,SUMIF('DADOS BRUTOS'!$A$3:$A$500,$C18,'DADOS BRUTOS'!AJ$3:AJ$500)))</f>
        <v/>
      </c>
      <c r="DK18" s="127">
        <f>IF(OR(DK$4="",$B18=""),0,SUMIF('DADOS BRUTOS'!$A$3:$A$500,$B18,'DADOS BRUTOS'!AK$3:AK$500)+IF($C18="",0,SUMIF('DADOS BRUTOS'!$A$3:$A$500,$C18,'DADOS BRUTOS'!AK$3:AK$500)))</f>
        <v/>
      </c>
      <c r="DL18" s="127">
        <f>IF(OR(DL$4="",$B18=""),0,SUMIF('DADOS BRUTOS'!$A$3:$A$500,$B18,'DADOS BRUTOS'!AL$3:AL$500)+IF($C18="",0,SUMIF('DADOS BRUTOS'!$A$3:$A$500,$C18,'DADOS BRUTOS'!AL$3:AL$500)))</f>
        <v/>
      </c>
      <c r="DM18" s="127">
        <f>IF(OR(DM$4="",$B18=""),0,SUMIF('DADOS BRUTOS'!$A$3:$A$500,$B18,'DADOS BRUTOS'!AM$3:AM$500)+IF($C18="",0,SUMIF('DADOS BRUTOS'!$A$3:$A$500,$C18,'DADOS BRUTOS'!AM$3:AM$500)))</f>
        <v/>
      </c>
      <c r="DN18" s="127">
        <f>IF(OR(DN$4="",$B18=""),0,SUMIF('DADOS BRUTOS'!$A$3:$A$500,$B18,'DADOS BRUTOS'!AN$3:AN$500)+IF($C18="",0,SUMIF('DADOS BRUTOS'!$A$3:$A$500,$C18,'DADOS BRUTOS'!AN$3:AN$500)))</f>
        <v/>
      </c>
      <c r="DO18" s="127">
        <f>IF(OR(DO$4="",$B18=""),0,SUMIF('DADOS BRUTOS'!$A$3:$A$500,$B18,'DADOS BRUTOS'!AO$3:AO$500)+IF($C18="",0,SUMIF('DADOS BRUTOS'!$A$3:$A$500,$C18,'DADOS BRUTOS'!AO$3:AO$500)))</f>
        <v/>
      </c>
      <c r="DP18" s="127">
        <f>IF(OR(DP$4="",$B18=""),0,SUMIF('DADOS BRUTOS'!$A$3:$A$500,$B18,'DADOS BRUTOS'!AP$3:AP$500)+IF($C18="",0,SUMIF('DADOS BRUTOS'!$A$3:$A$500,$C18,'DADOS BRUTOS'!AP$3:AP$500)))</f>
        <v/>
      </c>
      <c r="DQ18" s="127">
        <f>IF(OR(DQ$4="",$B18=""),0,SUMIF('DADOS BRUTOS'!$A$3:$A$500,$B18,'DADOS BRUTOS'!AQ$3:AQ$500)+IF($C18="",0,SUMIF('DADOS BRUTOS'!$A$3:$A$500,$C18,'DADOS BRUTOS'!AQ$3:AQ$500)))</f>
        <v/>
      </c>
      <c r="DR18" s="127">
        <f>IF(OR(DR$4="",$B18=""),0,SUMIF('DADOS BRUTOS'!$A$3:$A$500,$B18,'DADOS BRUTOS'!AR$3:AR$500)+IF($C18="",0,SUMIF('DADOS BRUTOS'!$A$3:$A$500,$C18,'DADOS BRUTOS'!AR$3:AR$500)))</f>
        <v/>
      </c>
      <c r="DS18" s="127">
        <f>IF(OR(DS$4="",$B18=""),0,SUMIF('DADOS BRUTOS'!$A$3:$A$500,$B18,'DADOS BRUTOS'!AS$3:AS$500)+IF($C18="",0,SUMIF('DADOS BRUTOS'!$A$3:$A$500,$C18,'DADOS BRUTOS'!AS$3:AS$500)))</f>
        <v/>
      </c>
      <c r="DT18" s="127">
        <f>IF(OR(DT$4="",$B18=""),0,SUMIF('DADOS BRUTOS'!$A$3:$A$500,$B18,'DADOS BRUTOS'!AT$3:AT$500)+IF($C18="",0,SUMIF('DADOS BRUTOS'!$A$3:$A$500,$C18,'DADOS BRUTOS'!AT$3:AT$500)))</f>
        <v/>
      </c>
      <c r="DU18" s="127">
        <f>IF(OR(DU$4="",$B18=""),0,SUMIF('DADOS BRUTOS'!$A$3:$A$500,$B18,'DADOS BRUTOS'!AU$3:AU$500)+IF($C18="",0,SUMIF('DADOS BRUTOS'!$A$3:$A$500,$C18,'DADOS BRUTOS'!AU$3:AU$500)))</f>
        <v/>
      </c>
      <c r="DV18" s="127">
        <f>IF(OR(DV$4="",$B18=""),0,SUMIF('DADOS BRUTOS'!$A$3:$A$500,$B18,'DADOS BRUTOS'!AV$3:AV$500)+IF($C18="",0,SUMIF('DADOS BRUTOS'!$A$3:$A$500,$C18,'DADOS BRUTOS'!AV$3:AV$500)))</f>
        <v/>
      </c>
      <c r="DW18" s="127">
        <f>IF(OR(DW$4="",$B18=""),0,SUMIF('DADOS BRUTOS'!$A$3:$A$500,$B18,'DADOS BRUTOS'!AW$3:AW$500)+IF($C18="",0,SUMIF('DADOS BRUTOS'!$A$3:$A$500,$C18,'DADOS BRUTOS'!AW$3:AW$500)))</f>
        <v/>
      </c>
      <c r="DX18" s="127">
        <f>IF(OR(DX$4="",$B18=""),0,SUMIF('DADOS BRUTOS'!$A$3:$A$500,$B18,'DADOS BRUTOS'!AX$3:AX$500)+IF($C18="",0,SUMIF('DADOS BRUTOS'!$A$3:$A$500,$C18,'DADOS BRUTOS'!AX$3:AX$500)))</f>
        <v/>
      </c>
      <c r="DY18" s="127">
        <f>IF(OR(DY$4="",$B18=""),0,SUMIF('DADOS BRUTOS'!$A$3:$A$500,$B18,'DADOS BRUTOS'!AY$3:AY$500)+IF($C18="",0,SUMIF('DADOS BRUTOS'!$A$3:$A$500,$C18,'DADOS BRUTOS'!AY$3:AY$500)))</f>
        <v/>
      </c>
      <c r="DZ18" s="127">
        <f>IF(OR(DZ$4="",$B18=""),0,SUMIF('DADOS BRUTOS'!$A$3:$A$500,$B18,'DADOS BRUTOS'!AZ$3:AZ$500)+IF($C18="",0,SUMIF('DADOS BRUTOS'!$A$3:$A$500,$C18,'DADOS BRUTOS'!AZ$3:AZ$500)))</f>
        <v/>
      </c>
      <c r="EA18" s="127">
        <f>IF(OR(EA$4="",$B18=""),0,SUMIF('DADOS BRUTOS'!$A$3:$A$500,$B18,'DADOS BRUTOS'!BA$3:BA$500)+IF($C18="",0,SUMIF('DADOS BRUTOS'!$A$3:$A$500,$C18,'DADOS BRUTOS'!BA$3:BA$500)))</f>
        <v/>
      </c>
      <c r="EB18" s="127">
        <f>IF(OR(EB$4="",$B18=""),0,SUMIF('DADOS BRUTOS'!$A$3:$A$500,$B18,'DADOS BRUTOS'!BB$3:BB$500)+IF($C18="",0,SUMIF('DADOS BRUTOS'!$A$3:$A$500,$C18,'DADOS BRUTOS'!BB$3:BB$500)))</f>
        <v/>
      </c>
      <c r="EC18" s="127">
        <f>IF(OR(EC$4="",$B18=""),0,SUMIF('DADOS BRUTOS'!$A$3:$A$500,$B18,'DADOS BRUTOS'!BC$3:BC$500)+IF($C18="",0,SUMIF('DADOS BRUTOS'!$A$3:$A$500,$C18,'DADOS BRUTOS'!BC$3:BC$500)))</f>
        <v/>
      </c>
      <c r="ED18" s="127">
        <f>IF(OR(ED$4="",$B18=""),0,SUMIF('DADOS BRUTOS'!$A$3:$A$500,$B18,'DADOS BRUTOS'!BD$3:BD$500)+IF($C18="",0,SUMIF('DADOS BRUTOS'!$A$3:$A$500,$C18,'DADOS BRUTOS'!BD$3:BD$500)))</f>
        <v/>
      </c>
      <c r="EE18" s="127">
        <f>IF(OR(EE$4="",$B18=""),0,SUMIF('DADOS BRUTOS'!$A$3:$A$500,$B18,'DADOS BRUTOS'!BE$3:BE$500)+IF($C18="",0,SUMIF('DADOS BRUTOS'!$A$3:$A$500,$C18,'DADOS BRUTOS'!BE$3:BE$500)))</f>
        <v/>
      </c>
      <c r="EF18" s="127">
        <f>IF(OR(EF$4="",$B18=""),0,SUMIF('DADOS BRUTOS'!$A$3:$A$500,$B18,'DADOS BRUTOS'!BF$3:BF$500)+IF($C18="",0,SUMIF('DADOS BRUTOS'!$A$3:$A$500,$C18,'DADOS BRUTOS'!BF$3:BF$500)))</f>
        <v/>
      </c>
      <c r="EG18" s="127">
        <f>IF(OR(EG$4="",$B18=""),0,SUMIF('DADOS BRUTOS'!$A$3:$A$500,$B18,'DADOS BRUTOS'!BG$3:BG$500)+IF($C18="",0,SUMIF('DADOS BRUTOS'!$A$3:$A$500,$C18,'DADOS BRUTOS'!BG$3:BG$500)))</f>
        <v/>
      </c>
      <c r="EH18" s="127">
        <f>IF(OR(EH$4="",$B18=""),0,SUMIF('DADOS BRUTOS'!$A$3:$A$500,$B18,'DADOS BRUTOS'!BH$3:BH$500)+IF($C18="",0,SUMIF('DADOS BRUTOS'!$A$3:$A$500,$C18,'DADOS BRUTOS'!BH$3:BH$500)))</f>
        <v/>
      </c>
      <c r="EI18" s="127">
        <f>IF(OR(EI$4="",$B18=""),0,SUMIF('DADOS BRUTOS'!$A$3:$A$500,$B18,'DADOS BRUTOS'!BI$3:BI$500)+IF($C18="",0,SUMIF('DADOS BRUTOS'!$A$3:$A$500,$C18,'DADOS BRUTOS'!BI$3:BI$500)))</f>
        <v/>
      </c>
      <c r="EJ18" s="127">
        <f>IF(OR(EJ$4="",$B18=""),0,SUMIF('DADOS BRUTOS'!$A$3:$A$500,$B18,'DADOS BRUTOS'!BJ$3:BJ$500)+IF($C18="",0,SUMIF('DADOS BRUTOS'!$A$3:$A$500,$C18,'DADOS BRUTOS'!BJ$3:BJ$500)))</f>
        <v/>
      </c>
      <c r="EK18" s="127">
        <f>IF(OR(EK$4="",$B18=""),0,SUMIF('DADOS BRUTOS'!$A$3:$A$500,$B18,'DADOS BRUTOS'!BK$3:BK$500)+IF($C18="",0,SUMIF('DADOS BRUTOS'!$A$3:$A$500,$C18,'DADOS BRUTOS'!BK$3:BK$500)))</f>
        <v/>
      </c>
      <c r="EL18" s="127">
        <f>IF(OR(EL$4="",$B18=""),0,SUMIF('DADOS BRUTOS'!$A$3:$A$500,$B18,'DADOS BRUTOS'!BL$3:BL$500)+IF($C18="",0,SUMIF('DADOS BRUTOS'!$A$3:$A$500,$C18,'DADOS BRUTOS'!BL$3:BL$500)))</f>
        <v/>
      </c>
      <c r="EM18" s="127">
        <f>IF(OR(EM$4="",$B18=""),0,SUMIF('DADOS BRUTOS'!$A$3:$A$500,$B18,'DADOS BRUTOS'!BM$3:BM$500)+IF($C18="",0,SUMIF('DADOS BRUTOS'!$A$3:$A$500,$C18,'DADOS BRUTOS'!BM$3:BM$500)))</f>
        <v/>
      </c>
      <c r="EN18" s="127">
        <f>IF(OR(EN$4="",$B18=""),0,SUMIF('DADOS BRUTOS'!$A$3:$A$500,$B18,'DADOS BRUTOS'!BN$3:BN$500)+IF($C18="",0,SUMIF('DADOS BRUTOS'!$A$3:$A$500,$C18,'DADOS BRUTOS'!BN$3:BN$500)))</f>
        <v/>
      </c>
      <c r="EO18" s="127">
        <f>IF(OR(EO$4="",$B18=""),0,SUMIF('DADOS BRUTOS'!$A$3:$A$500,$B18,'DADOS BRUTOS'!BO$3:BO$500)+IF($C18="",0,SUMIF('DADOS BRUTOS'!$A$3:$A$500,$C18,'DADOS BRUTOS'!BO$3:BO$500)))</f>
        <v/>
      </c>
      <c r="EP18" s="127">
        <f>IF(OR(EP$4="",$B18=""),0,SUMIF('DADOS BRUTOS'!$A$3:$A$500,$B18,'DADOS BRUTOS'!BP$3:BP$500)+IF($C18="",0,SUMIF('DADOS BRUTOS'!$A$3:$A$500,$C18,'DADOS BRUTOS'!BP$3:BP$500)))</f>
        <v/>
      </c>
      <c r="EQ18" s="127">
        <f>IF(OR(EQ$4="",$B18=""),0,SUMIF('DADOS BRUTOS'!$A$3:$A$500,$B18,'DADOS BRUTOS'!BQ$3:BQ$500)+IF($C18="",0,SUMIF('DADOS BRUTOS'!$A$3:$A$500,$C18,'DADOS BRUTOS'!BQ$3:BQ$500)))</f>
        <v/>
      </c>
      <c r="ER18" s="127">
        <f>IF(OR(ER$4="",$B18=""),0,SUMIF('DADOS BRUTOS'!$A$3:$A$500,$B18,'DADOS BRUTOS'!BR$3:BR$500)+IF($C18="",0,SUMIF('DADOS BRUTOS'!$A$3:$A$500,$C18,'DADOS BRUTOS'!BR$3:BR$500)))</f>
        <v/>
      </c>
      <c r="ES18" s="127">
        <f>IF(OR(ES$4="",$B18=""),0,SUMIF('DADOS BRUTOS'!$A$3:$A$500,$B18,'DADOS BRUTOS'!BS$3:BS$500)+IF($C18="",0,SUMIF('DADOS BRUTOS'!$A$3:$A$500,$C18,'DADOS BRUTOS'!BS$3:BS$500)))</f>
        <v/>
      </c>
      <c r="ET18" s="127">
        <f>IF(OR(ET$4="",$B18=""),0,SUMIF('DADOS BRUTOS'!$A$3:$A$500,$B18,'DADOS BRUTOS'!BT$3:BT$500)+IF($C18="",0,SUMIF('DADOS BRUTOS'!$A$3:$A$500,$C18,'DADOS BRUTOS'!BT$3:BT$500)))</f>
        <v/>
      </c>
      <c r="EU18" s="127">
        <f>IF(OR(EU$4="",$B18=""),0,SUMIF('DADOS BRUTOS'!$A$3:$A$500,$B18,'DADOS BRUTOS'!BU$3:BU$500)+IF($C18="",0,SUMIF('DADOS BRUTOS'!$A$3:$A$500,$C18,'DADOS BRUTOS'!BU$3:BU$500)))</f>
        <v/>
      </c>
      <c r="EV18" s="127">
        <f>IF(OR(EV$4="",$B18=""),0,SUMIF('DADOS BRUTOS'!$A$3:$A$500,$B18,'DADOS BRUTOS'!BV$3:BV$500)+IF($C18="",0,SUMIF('DADOS BRUTOS'!$A$3:$A$500,$C18,'DADOS BRUTOS'!BV$3:BV$500)))</f>
        <v/>
      </c>
      <c r="EW18" s="127">
        <f>IF(OR(EW$4="",$B18=""),0,SUMIF('DADOS BRUTOS'!$A$3:$A$500,$B18,'DADOS BRUTOS'!BW$3:BW$500)+IF($C18="",0,SUMIF('DADOS BRUTOS'!$A$3:$A$500,$C18,'DADOS BRUTOS'!BW$3:BW$500)))</f>
        <v/>
      </c>
      <c r="EX18" s="127">
        <f>IF(OR(EX$4="",$B18=""),0,SUMIF('DADOS BRUTOS'!$A$3:$A$500,$B18,'DADOS BRUTOS'!BX$3:BX$500)+IF($C18="",0,SUMIF('DADOS BRUTOS'!$A$3:$A$500,$C18,'DADOS BRUTOS'!BX$3:BX$500)))</f>
        <v/>
      </c>
      <c r="EY18" s="127">
        <f>IF(OR(EY$4="",$B18=""),0,SUMIF('DADOS BRUTOS'!$A$3:$A$500,$B18,'DADOS BRUTOS'!BY$3:BY$500)+IF($C18="",0,SUMIF('DADOS BRUTOS'!$A$3:$A$500,$C18,'DADOS BRUTOS'!BY$3:BY$500)))</f>
        <v/>
      </c>
      <c r="EZ18" s="127">
        <f>IF(OR(EZ$4="",$B18=""),0,SUMIF('DADOS BRUTOS'!$A$3:$A$500,$B18,'DADOS BRUTOS'!BZ$3:BZ$500)+IF($C18="",0,SUMIF('DADOS BRUTOS'!$A$3:$A$500,$C18,'DADOS BRUTOS'!BZ$3:BZ$500)))</f>
        <v/>
      </c>
      <c r="FA18" s="127">
        <f>IF(OR(FA$4="",$B18=""),0,SUMIF('DADOS BRUTOS'!$A$3:$A$500,$B18,'DADOS BRUTOS'!CA$3:CA$500)+IF($C18="",0,SUMIF('DADOS BRUTOS'!$A$3:$A$500,$C18,'DADOS BRUTOS'!CA$3:CA$500)))</f>
        <v/>
      </c>
      <c r="FB18" s="127">
        <f>IF(OR(FB$4="",$B18=""),0,SUMIF('DADOS BRUTOS'!$A$3:$A$500,$B18,'DADOS BRUTOS'!CB$3:CB$500)+IF($C18="",0,SUMIF('DADOS BRUTOS'!$A$3:$A$500,$C18,'DADOS BRUTOS'!CB$3:CB$500)))</f>
        <v/>
      </c>
      <c r="FC18" s="127">
        <f>IF(OR(FC$4="",$B18=""),0,SUMIF('DADOS BRUTOS'!$A$3:$A$500,$B18,'DADOS BRUTOS'!CC$3:CC$500)+IF($C18="",0,SUMIF('DADOS BRUTOS'!$A$3:$A$500,$C18,'DADOS BRUTOS'!CC$3:CC$500)))</f>
        <v/>
      </c>
      <c r="FD18" s="127">
        <f>IF(OR(FD$4="",$B18=""),0,SUMIF('DADOS BRUTOS'!$A$3:$A$500,$B18,'DADOS BRUTOS'!CD$3:CD$500)+IF($C18="",0,SUMIF('DADOS BRUTOS'!$A$3:$A$500,$C18,'DADOS BRUTOS'!CD$3:CD$500)))</f>
        <v/>
      </c>
      <c r="FE18" s="127">
        <f>IF(OR(FE$4="",$B18=""),0,SUMIF('DADOS BRUTOS'!$A$3:$A$500,$B18,'DADOS BRUTOS'!CE$3:CE$500)+IF($C18="",0,SUMIF('DADOS BRUTOS'!$A$3:$A$500,$C18,'DADOS BRUTOS'!CE$3:CE$500)))</f>
        <v/>
      </c>
      <c r="FF18" s="127">
        <f>IF(OR(FF$4="",$B18=""),0,SUMIF('DADOS BRUTOS'!$A$3:$A$500,$B18,'DADOS BRUTOS'!CF$3:CF$500)+IF($C18="",0,SUMIF('DADOS BRUTOS'!$A$3:$A$500,$C18,'DADOS BRUTOS'!CF$3:CF$500)))</f>
        <v/>
      </c>
      <c r="FG18" s="127">
        <f>IF(OR(FG$4="",$B18=""),0,SUMIF('DADOS BRUTOS'!$A$3:$A$500,$B18,'DADOS BRUTOS'!CG$3:CG$500)+IF($C18="",0,SUMIF('DADOS BRUTOS'!$A$3:$A$500,$C18,'DADOS BRUTOS'!CG$3:CG$500)))</f>
        <v/>
      </c>
      <c r="FH18" s="127">
        <f>IF(OR(FH$4="",$B18=""),0,SUMIF('DADOS BRUTOS'!$A$3:$A$500,$B18,'DADOS BRUTOS'!CH$3:CH$500)+IF($C18="",0,SUMIF('DADOS BRUTOS'!$A$3:$A$500,$C18,'DADOS BRUTOS'!CH$3:CH$500)))</f>
        <v/>
      </c>
      <c r="FI18" s="127">
        <f>IF(OR(FI$4="",$B18=""),0,SUMIF('DADOS BRUTOS'!$A$3:$A$500,$B18,'DADOS BRUTOS'!CI$3:CI$500)+IF($C18="",0,SUMIF('DADOS BRUTOS'!$A$3:$A$500,$C18,'DADOS BRUTOS'!CI$3:CI$500)))</f>
        <v/>
      </c>
      <c r="FJ18" s="127">
        <f>IF(OR(FJ$4="",$B18=""),0,SUMIF('DADOS BRUTOS'!$A$3:$A$500,$B18,'DADOS BRUTOS'!CJ$3:CJ$500)+IF($C18="",0,SUMIF('DADOS BRUTOS'!$A$3:$A$500,$C18,'DADOS BRUTOS'!CJ$3:CJ$500)))</f>
        <v/>
      </c>
      <c r="FK18" s="127">
        <f>IF(OR(FK$4="",$B18=""),0,SUMIF('DADOS BRUTOS'!$A$3:$A$500,$B18,'DADOS BRUTOS'!CK$3:CK$500)+IF($C18="",0,SUMIF('DADOS BRUTOS'!$A$3:$A$500,$C18,'DADOS BRUTOS'!CK$3:CK$500)))</f>
        <v/>
      </c>
      <c r="FL18" s="127">
        <f>IF(OR(FL$4="",$B18=""),0,SUMIF('DADOS BRUTOS'!$A$3:$A$500,$B18,'DADOS BRUTOS'!CL$3:CL$500)+IF($C18="",0,SUMIF('DADOS BRUTOS'!$A$3:$A$500,$C18,'DADOS BRUTOS'!CL$3:CL$500)))</f>
        <v/>
      </c>
      <c r="FM18" s="127">
        <f>IF(OR(FM$4="",$B18=""),0,SUMIF('DADOS BRUTOS'!$A$3:$A$500,$B18,'DADOS BRUTOS'!CM$3:CM$500)+IF($C18="",0,SUMIF('DADOS BRUTOS'!$A$3:$A$500,$C18,'DADOS BRUTOS'!CM$3:CM$500)))</f>
        <v/>
      </c>
      <c r="FN18" s="127">
        <f>IF(OR(FN$4="",$B18=""),0,SUMIF('DADOS BRUTOS'!$A$3:$A$500,$B18,'DADOS BRUTOS'!CN$3:CN$500)+IF($C18="",0,SUMIF('DADOS BRUTOS'!$A$3:$A$500,$C18,'DADOS BRUTOS'!CN$3:CN$500)))</f>
        <v/>
      </c>
      <c r="FO18" s="127">
        <f>IF(OR(FO$4="",$B18=""),0,SUMIF('DADOS BRUTOS'!$A$3:$A$500,$B18,'DADOS BRUTOS'!CO$3:CO$500)+IF($C18="",0,SUMIF('DADOS BRUTOS'!$A$3:$A$500,$C18,'DADOS BRUTOS'!CO$3:CO$500)))</f>
        <v/>
      </c>
      <c r="FP18" s="127">
        <f>IF(OR(FP$4="",$B18=""),0,SUMIF('DADOS BRUTOS'!$A$3:$A$500,$B18,'DADOS BRUTOS'!CP$3:CP$500)+IF($C18="",0,SUMIF('DADOS BRUTOS'!$A$3:$A$500,$C18,'DADOS BRUTOS'!CP$3:CP$500)))</f>
        <v/>
      </c>
      <c r="FQ18" s="127">
        <f>IF(OR(FQ$4="",$B18=""),0,SUMIF('DADOS BRUTOS'!$A$3:$A$500,$B18,'DADOS BRUTOS'!CQ$3:CQ$500)+IF($C18="",0,SUMIF('DADOS BRUTOS'!$A$3:$A$500,$C18,'DADOS BRUTOS'!CQ$3:CQ$500)))</f>
        <v/>
      </c>
      <c r="FR18" s="127">
        <f>IF(OR(FR$4="",$B18=""),0,SUMIF('DADOS BRUTOS'!$A$3:$A$500,$B18,'DADOS BRUTOS'!CR$3:CR$500)+IF($C18="",0,SUMIF('DADOS BRUTOS'!$A$3:$A$500,$C18,'DADOS BRUTOS'!CR$3:CR$500)))</f>
        <v/>
      </c>
      <c r="FS18" s="127">
        <f>IF(OR(FS$4="",$B18=""),0,SUMIF('DADOS BRUTOS'!$A$3:$A$500,$B18,'DADOS BRUTOS'!CS$3:CS$500)+IF($C18="",0,SUMIF('DADOS BRUTOS'!$A$3:$A$500,$C18,'DADOS BRUTOS'!CS$3:CS$500)))</f>
        <v/>
      </c>
      <c r="FT18" s="127">
        <f>IF(OR(FT$4="",$B18=""),0,SUMIF('DADOS BRUTOS'!$A$3:$A$500,$B18,'DADOS BRUTOS'!CT$3:CT$500)+IF($C18="",0,SUMIF('DADOS BRUTOS'!$A$3:$A$500,$C18,'DADOS BRUTOS'!CT$3:CT$500)))</f>
        <v/>
      </c>
      <c r="FU18" s="127">
        <f>IF(OR(FU$4="",$B18=""),0,SUMIF('DADOS BRUTOS'!$A$3:$A$500,$B18,'DADOS BRUTOS'!CU$3:CU$500)+IF($C18="",0,SUMIF('DADOS BRUTOS'!$A$3:$A$500,$C18,'DADOS BRUTOS'!CU$3:CU$500)))</f>
        <v/>
      </c>
      <c r="FV18" s="127">
        <f>IF(OR(FV$4="",$B18=""),0,SUMIF('DADOS BRUTOS'!$A$3:$A$500,$B18,'DADOS BRUTOS'!CV$3:CV$500)+IF($C18="",0,SUMIF('DADOS BRUTOS'!$A$3:$A$500,$C18,'DADOS BRUTOS'!CV$3:CV$500)))</f>
        <v/>
      </c>
      <c r="FW18" s="127">
        <f>IF(OR(FW$4="",$B18=""),0,SUMIF('DADOS BRUTOS'!$A$3:$A$500,$B18,'DADOS BRUTOS'!CW$3:CW$500)+IF($C18="",0,SUMIF('DADOS BRUTOS'!$A$3:$A$500,$C18,'DADOS BRUTOS'!CW$3:CW$500)))</f>
        <v/>
      </c>
      <c r="FX18" s="127">
        <f>IF(OR(FX$4="",$B18=""),0,SUMIF('DADOS BRUTOS'!$A$3:$A$500,$B18,'DADOS BRUTOS'!CX$3:CX$500)+IF($C18="",0,SUMIF('DADOS BRUTOS'!$A$3:$A$500,$C18,'DADOS BRUTOS'!CX$3:CX$500)))</f>
        <v/>
      </c>
      <c r="FY18" s="127">
        <f>IF(OR(FY$4="",$B18=""),0,SUMIF('DADOS BRUTOS'!$A$3:$A$500,$B18,'DADOS BRUTOS'!CY$3:CY$500)+IF($C18="",0,SUMIF('DADOS BRUTOS'!$A$3:$A$500,$C18,'DADOS BRUTOS'!CY$3:CY$500)))</f>
        <v/>
      </c>
      <c r="FZ18" s="127">
        <f>IF(OR(FZ$4="",$B18=""),0,SUMIF('DADOS BRUTOS'!$A$3:$A$500,$B18,'DADOS BRUTOS'!CZ$3:CZ$500)+IF($C18="",0,SUMIF('DADOS BRUTOS'!$A$3:$A$500,$C18,'DADOS BRUTOS'!CZ$3:CZ$500)))</f>
        <v/>
      </c>
      <c r="GA18" s="127">
        <f>IF(OR(GA$4="",$B18=""),0,SUMIF('DADOS BRUTOS'!$A$3:$A$500,$B18,'DADOS BRUTOS'!DA$3:DA$500)+IF($C18="",0,SUMIF('DADOS BRUTOS'!$A$3:$A$500,$C18,'DADOS BRUTOS'!DA$3:DA$500)))</f>
        <v/>
      </c>
      <c r="GB18" s="127">
        <f>IF(OR(GB$4="",$B18=""),0,SUMIF('DADOS BRUTOS'!$A$3:$A$500,$B18,'DADOS BRUTOS'!DB$3:DB$500)+IF($C18="",0,SUMIF('DADOS BRUTOS'!$A$3:$A$500,$C18,'DADOS BRUTOS'!DB$3:DB$500)))</f>
        <v/>
      </c>
      <c r="GC18" s="127">
        <f>IF(OR(GC$4="",$B18=""),0,SUMIF('DADOS BRUTOS'!$A$3:$A$500,$B18,'DADOS BRUTOS'!DC$3:DC$500)+IF($C18="",0,SUMIF('DADOS BRUTOS'!$A$3:$A$500,$C18,'DADOS BRUTOS'!DC$3:DC$500)))</f>
        <v/>
      </c>
      <c r="GD18" s="127">
        <f>IF(OR(GD$4="",$B18=""),0,SUMIF('DADOS BRUTOS'!$A$3:$A$500,$B18,'DADOS BRUTOS'!DD$3:DD$500)+IF($C18="",0,SUMIF('DADOS BRUTOS'!$A$3:$A$500,$C18,'DADOS BRUTOS'!DD$3:DD$500)))</f>
        <v/>
      </c>
      <c r="GE18" s="127">
        <f>IF(OR(GE$4="",$B18=""),0,SUMIF('DADOS BRUTOS'!$A$3:$A$500,$B18,'DADOS BRUTOS'!DE$3:DE$500)+IF($C18="",0,SUMIF('DADOS BRUTOS'!$A$3:$A$500,$C18,'DADOS BRUTOS'!DE$3:DE$500)))</f>
        <v/>
      </c>
      <c r="GF18" s="127">
        <f>IF(OR(GF$4="",$B18=""),0,SUMIF('DADOS BRUTOS'!$A$3:$A$500,$B18,'DADOS BRUTOS'!DF$3:DF$500)+IF($C18="",0,SUMIF('DADOS BRUTOS'!$A$3:$A$500,$C18,'DADOS BRUTOS'!DF$3:DF$500)))</f>
        <v/>
      </c>
      <c r="GG18" s="127">
        <f>IF(OR(GG$4="",$B18=""),0,SUMIF('DADOS BRUTOS'!$A$3:$A$500,$B18,'DADOS BRUTOS'!DG$3:DG$500)+IF($C18="",0,SUMIF('DADOS BRUTOS'!$A$3:$A$500,$C18,'DADOS BRUTOS'!DG$3:DG$500)))</f>
        <v/>
      </c>
      <c r="GH18" s="127">
        <f>IF(OR(GH$4="",$B18=""),0,SUMIF('DADOS BRUTOS'!$A$3:$A$500,$B18,'DADOS BRUTOS'!DH$3:DH$500)+IF($C18="",0,SUMIF('DADOS BRUTOS'!$A$3:$A$500,$C18,'DADOS BRUTOS'!DH$3:DH$500)))</f>
        <v/>
      </c>
      <c r="GI18" s="127">
        <f>IF(OR(GI$4="",$B18=""),0,SUMIF('DADOS BRUTOS'!$A$3:$A$500,$B18,'DADOS BRUTOS'!DI$3:DI$500)+IF($C18="",0,SUMIF('DADOS BRUTOS'!$A$3:$A$500,$C18,'DADOS BRUTOS'!DI$3:DI$500)))</f>
        <v/>
      </c>
      <c r="GJ18" s="127">
        <f>IF(OR(GJ$4="",$B18=""),0,SUMIF('DADOS BRUTOS'!$A$3:$A$500,$B18,'DADOS BRUTOS'!DJ$3:DJ$500)+IF($C18="",0,SUMIF('DADOS BRUTOS'!$A$3:$A$500,$C18,'DADOS BRUTOS'!DJ$3:DJ$500)))</f>
        <v/>
      </c>
      <c r="GK18" s="127">
        <f>IF(OR(GK$4="",$B18=""),0,SUMIF('DADOS BRUTOS'!$A$3:$A$500,$B18,'DADOS BRUTOS'!DK$3:DK$500)+IF($C18="",0,SUMIF('DADOS BRUTOS'!$A$3:$A$500,$C18,'DADOS BRUTOS'!DK$3:DK$500)))</f>
        <v/>
      </c>
      <c r="GL18" s="127">
        <f>IF(OR(GL$4="",$B18=""),0,SUMIF('DADOS BRUTOS'!$A$3:$A$500,$B18,'DADOS BRUTOS'!DL$3:DL$500)+IF($C18="",0,SUMIF('DADOS BRUTOS'!$A$3:$A$500,$C18,'DADOS BRUTOS'!DL$3:DL$500)))</f>
        <v/>
      </c>
      <c r="GM18" s="127">
        <f>IF(OR(GM$4="",$B18=""),0,SUMIF('DADOS BRUTOS'!$A$3:$A$500,$B18,'DADOS BRUTOS'!DM$3:DM$500)+IF($C18="",0,SUMIF('DADOS BRUTOS'!$A$3:$A$500,$C18,'DADOS BRUTOS'!DM$3:DM$500)))</f>
        <v/>
      </c>
      <c r="GN18" s="127">
        <f>IF(OR(GN$4="",$B18=""),0,SUMIF('DADOS BRUTOS'!$A$3:$A$500,$B18,'DADOS BRUTOS'!DN$3:DN$500)+IF($C18="",0,SUMIF('DADOS BRUTOS'!$A$3:$A$500,$C18,'DADOS BRUTOS'!DN$3:DN$500)))</f>
        <v/>
      </c>
      <c r="GO18" s="127">
        <f>IF(OR(GO$4="",$B18=""),0,SUMIF('DADOS BRUTOS'!$A$3:$A$500,$B18,'DADOS BRUTOS'!DO$3:DO$500)+IF($C18="",0,SUMIF('DADOS BRUTOS'!$A$3:$A$500,$C18,'DADOS BRUTOS'!DO$3:DO$500)))</f>
        <v/>
      </c>
      <c r="GP18" s="127">
        <f>IF(OR(GP$4="",$B18=""),0,SUMIF('DADOS BRUTOS'!$A$3:$A$500,$B18,'DADOS BRUTOS'!DP$3:DP$500)+IF($C18="",0,SUMIF('DADOS BRUTOS'!$A$3:$A$500,$C18,'DADOS BRUTOS'!DP$3:DP$500)))</f>
        <v/>
      </c>
      <c r="GQ18" s="127">
        <f>IF(OR(GQ$4="",$B18=""),0,SUMIF('DADOS BRUTOS'!$A$3:$A$500,$B18,'DADOS BRUTOS'!DQ$3:DQ$500)+IF($C18="",0,SUMIF('DADOS BRUTOS'!$A$3:$A$500,$C18,'DADOS BRUTOS'!DQ$3:DQ$500)))</f>
        <v/>
      </c>
      <c r="GR18" s="127">
        <f>IF(OR(GR$4="",$B18=""),0,SUMIF('DADOS BRUTOS'!$A$3:$A$500,$B18,'DADOS BRUTOS'!DR$3:DR$500)+IF($C18="",0,SUMIF('DADOS BRUTOS'!$A$3:$A$500,$C18,'DADOS BRUTOS'!DR$3:DR$500)))</f>
        <v/>
      </c>
      <c r="GS18" s="127">
        <f>IF(OR(GS$4="",$B18=""),0,SUMIF('DADOS BRUTOS'!$A$3:$A$500,$B18,'DADOS BRUTOS'!DS$3:DS$500)+IF($C18="",0,SUMIF('DADOS BRUTOS'!$A$3:$A$500,$C18,'DADOS BRUTOS'!DS$3:DS$500)))</f>
        <v/>
      </c>
      <c r="GT18" s="127">
        <f>IF(OR(GT$4="",$B18=""),0,SUMIF('DADOS BRUTOS'!$A$3:$A$500,$B18,'DADOS BRUTOS'!DT$3:DT$500)+IF($C18="",0,SUMIF('DADOS BRUTOS'!$A$3:$A$500,$C18,'DADOS BRUTOS'!DT$3:DT$500)))</f>
        <v/>
      </c>
      <c r="GU18" s="127">
        <f>IF(OR(GU$4="",$B18=""),0,SUMIF('DADOS BRUTOS'!$A$3:$A$500,$B18,'DADOS BRUTOS'!DU$3:DU$500)+IF($C18="",0,SUMIF('DADOS BRUTOS'!$A$3:$A$500,$C18,'DADOS BRUTOS'!DU$3:DU$500)))</f>
        <v/>
      </c>
      <c r="GV18" s="127">
        <f>IF(OR(GV$4="",$B18=""),0,SUMIF('DADOS BRUTOS'!$A$3:$A$500,$B18,'DADOS BRUTOS'!DV$3:DV$500)+IF($C18="",0,SUMIF('DADOS BRUTOS'!$A$3:$A$500,$C18,'DADOS BRUTOS'!DV$3:DV$500)))</f>
        <v/>
      </c>
      <c r="GW18" s="127">
        <f>IF(OR(GW$4="",$B18=""),0,SUMIF('DADOS BRUTOS'!$A$3:$A$500,$B18,'DADOS BRUTOS'!DW$3:DW$500)+IF($C18="",0,SUMIF('DADOS BRUTOS'!$A$3:$A$500,$C18,'DADOS BRUTOS'!DW$3:DW$500)))</f>
        <v/>
      </c>
      <c r="GX18" s="127">
        <f>IF(OR(GX$4="",$B18=""),0,SUMIF('DADOS BRUTOS'!$A$3:$A$500,$B18,'DADOS BRUTOS'!DX$3:DX$500)+IF($C18="",0,SUMIF('DADOS BRUTOS'!$A$3:$A$500,$C18,'DADOS BRUTOS'!DX$3:DX$500)))</f>
        <v/>
      </c>
      <c r="GY18" s="127">
        <f>IF(OR(GY$4="",$B18=""),0,SUMIF('DADOS BRUTOS'!$A$3:$A$500,$B18,'DADOS BRUTOS'!DY$3:DY$500)+IF($C18="",0,SUMIF('DADOS BRUTOS'!$A$3:$A$500,$C18,'DADOS BRUTOS'!DY$3:DY$500)))</f>
        <v/>
      </c>
      <c r="GZ18" s="127">
        <f>IF(OR(GZ$4="",$B18=""),0,SUMIF('DADOS BRUTOS'!$A$3:$A$500,$B18,'DADOS BRUTOS'!DZ$3:DZ$500)+IF($C18="",0,SUMIF('DADOS BRUTOS'!$A$3:$A$500,$C18,'DADOS BRUTOS'!DZ$3:DZ$500)))</f>
        <v/>
      </c>
      <c r="HA18" s="127">
        <f>IF(OR(HA$4="",$B18=""),0,SUMIF('DADOS BRUTOS'!$A$3:$A$500,$B18,'DADOS BRUTOS'!EA$3:EA$500)+IF($C18="",0,SUMIF('DADOS BRUTOS'!$A$3:$A$500,$C18,'DADOS BRUTOS'!EA$3:EA$500)))</f>
        <v/>
      </c>
      <c r="HB18" s="127">
        <f>IF(OR(HB$4="",$B18=""),0,SUMIF('DADOS BRUTOS'!$A$3:$A$500,$B18,'DADOS BRUTOS'!EB$3:EB$500)+IF($C18="",0,SUMIF('DADOS BRUTOS'!$A$3:$A$500,$C18,'DADOS BRUTOS'!EB$3:EB$500)))</f>
        <v/>
      </c>
      <c r="HC18" s="127">
        <f>IF(OR(HC$4="",$B18=""),0,SUMIF('DADOS BRUTOS'!$A$3:$A$500,$B18,'DADOS BRUTOS'!EC$3:EC$500)+IF($C18="",0,SUMIF('DADOS BRUTOS'!$A$3:$A$500,$C18,'DADOS BRUTOS'!EC$3:EC$500)))</f>
        <v/>
      </c>
      <c r="HD18" s="127">
        <f>IF(OR(HD$4="",$B18=""),0,SUMIF('DADOS BRUTOS'!$A$3:$A$500,$B18,'DADOS BRUTOS'!ED$3:ED$500)+IF($C18="",0,SUMIF('DADOS BRUTOS'!$A$3:$A$500,$C18,'DADOS BRUTOS'!ED$3:ED$500)))</f>
        <v/>
      </c>
      <c r="HE18" s="127">
        <f>IF(OR(HE$4="",$B18=""),0,SUMIF('DADOS BRUTOS'!$A$3:$A$500,$B18,'DADOS BRUTOS'!EE$3:EE$500)+IF($C18="",0,SUMIF('DADOS BRUTOS'!$A$3:$A$500,$C18,'DADOS BRUTOS'!EE$3:EE$500)))</f>
        <v/>
      </c>
      <c r="HF18" s="127">
        <f>IF(OR(HF$4="",$B18=""),0,SUMIF('DADOS BRUTOS'!$A$3:$A$500,$B18,'DADOS BRUTOS'!EF$3:EF$500)+IF($C18="",0,SUMIF('DADOS BRUTOS'!$A$3:$A$500,$C18,'DADOS BRUTOS'!EF$3:EF$500)))</f>
        <v/>
      </c>
      <c r="HG18" s="127">
        <f>IF(OR(HG$4="",$B18=""),0,SUMIF('DADOS BRUTOS'!$A$3:$A$500,$B18,'DADOS BRUTOS'!EG$3:EG$500)+IF($C18="",0,SUMIF('DADOS BRUTOS'!$A$3:$A$500,$C18,'DADOS BRUTOS'!EG$3:EG$500)))</f>
        <v/>
      </c>
      <c r="HH18" s="127">
        <f>IF(OR(HH$4="",$B18=""),0,SUMIF('DADOS BRUTOS'!$A$3:$A$500,$B18,'DADOS BRUTOS'!EH$3:EH$500)+IF($C18="",0,SUMIF('DADOS BRUTOS'!$A$3:$A$500,$C18,'DADOS BRUTOS'!EH$3:EH$500)))</f>
        <v/>
      </c>
      <c r="HI18" s="127">
        <f>IF(OR(HI$4="",$B18=""),0,SUMIF('DADOS BRUTOS'!$A$3:$A$500,$B18,'DADOS BRUTOS'!EI$3:EI$500)+IF($C18="",0,SUMIF('DADOS BRUTOS'!$A$3:$A$500,$C18,'DADOS BRUTOS'!EI$3:EI$500)))</f>
        <v/>
      </c>
      <c r="HJ18" s="127">
        <f>IF(OR(HJ$4="",$B18=""),0,SUMIF('DADOS BRUTOS'!$A$3:$A$500,$B18,'DADOS BRUTOS'!EJ$3:EJ$500)+IF($C18="",0,SUMIF('DADOS BRUTOS'!$A$3:$A$500,$C18,'DADOS BRUTOS'!EJ$3:EJ$500)))</f>
        <v/>
      </c>
      <c r="HK18" s="127">
        <f>IF(OR(HK$4="",$B18=""),0,SUMIF('DADOS BRUTOS'!$A$3:$A$500,$B18,'DADOS BRUTOS'!EK$3:EK$500)+IF($C18="",0,SUMIF('DADOS BRUTOS'!$A$3:$A$500,$C18,'DADOS BRUTOS'!EK$3:EK$500)))</f>
        <v/>
      </c>
      <c r="HL18" s="127">
        <f>IF(OR(HL$4="",$B18=""),0,SUMIF('DADOS BRUTOS'!$A$3:$A$500,$B18,'DADOS BRUTOS'!EL$3:EL$500)+IF($C18="",0,SUMIF('DADOS BRUTOS'!$A$3:$A$500,$C18,'DADOS BRUTOS'!EL$3:EL$500)))</f>
        <v/>
      </c>
      <c r="HM18" s="127">
        <f>IF(OR(HM$4="",$B18=""),0,SUMIF('DADOS BRUTOS'!$A$3:$A$500,$B18,'DADOS BRUTOS'!EM$3:EM$500)+IF($C18="",0,SUMIF('DADOS BRUTOS'!$A$3:$A$500,$C18,'DADOS BRUTOS'!EM$3:EM$500)))</f>
        <v/>
      </c>
      <c r="HN18" s="127">
        <f>IF(OR(HN$4="",$B18=""),0,SUMIF('DADOS BRUTOS'!$A$3:$A$500,$B18,'DADOS BRUTOS'!EN$3:EN$500)+IF($C18="",0,SUMIF('DADOS BRUTOS'!$A$3:$A$500,$C18,'DADOS BRUTOS'!EN$3:EN$500)))</f>
        <v/>
      </c>
      <c r="HO18" s="127">
        <f>IF(OR(HO$4="",$B18=""),0,SUMIF('DADOS BRUTOS'!$A$3:$A$500,$B18,'DADOS BRUTOS'!EO$3:EO$500)+IF($C18="",0,SUMIF('DADOS BRUTOS'!$A$3:$A$500,$C18,'DADOS BRUTOS'!EO$3:EO$500)))</f>
        <v/>
      </c>
      <c r="HP18" s="127">
        <f>IF(OR(HP$4="",$B18=""),0,SUMIF('DADOS BRUTOS'!$A$3:$A$500,$B18,'DADOS BRUTOS'!EP$3:EP$500)+IF($C18="",0,SUMIF('DADOS BRUTOS'!$A$3:$A$500,$C18,'DADOS BRUTOS'!EP$3:EP$500)))</f>
        <v/>
      </c>
      <c r="HQ18" s="127">
        <f>IF(OR(HQ$4="",$B18=""),0,SUMIF('DADOS BRUTOS'!$A$3:$A$500,$B18,'DADOS BRUTOS'!EQ$3:EQ$500)+IF($C18="",0,SUMIF('DADOS BRUTOS'!$A$3:$A$500,$C18,'DADOS BRUTOS'!EQ$3:EQ$500)))</f>
        <v/>
      </c>
      <c r="HR18" s="127">
        <f>IF(OR(HR$4="",$B18=""),0,SUMIF('DADOS BRUTOS'!$A$3:$A$500,$B18,'DADOS BRUTOS'!ER$3:ER$500)+IF($C18="",0,SUMIF('DADOS BRUTOS'!$A$3:$A$500,$C18,'DADOS BRUTOS'!ER$3:ER$500)))</f>
        <v/>
      </c>
      <c r="HS18" s="127">
        <f>IF(OR(HS$4="",$B18=""),0,SUMIF('DADOS BRUTOS'!$A$3:$A$500,$B18,'DADOS BRUTOS'!ES$3:ES$500)+IF($C18="",0,SUMIF('DADOS BRUTOS'!$A$3:$A$500,$C18,'DADOS BRUTOS'!ES$3:ES$500)))</f>
        <v/>
      </c>
      <c r="HT18" s="127">
        <f>IF(OR(HT$4="",$B18=""),0,SUMIF('DADOS BRUTOS'!$A$3:$A$500,$B18,'DADOS BRUTOS'!ET$3:ET$500)+IF($C18="",0,SUMIF('DADOS BRUTOS'!$A$3:$A$500,$C18,'DADOS BRUTOS'!ET$3:ET$500)))</f>
        <v/>
      </c>
      <c r="HU18" s="127">
        <f>IF(OR(HU$4="",$B18=""),0,SUMIF('DADOS BRUTOS'!$A$3:$A$500,$B18,'DADOS BRUTOS'!EU$3:EU$500)+IF($C18="",0,SUMIF('DADOS BRUTOS'!$A$3:$A$500,$C18,'DADOS BRUTOS'!EU$3:EU$500)))</f>
        <v/>
      </c>
      <c r="HV18" s="127">
        <f>IF(OR(HV$4="",$B18=""),0,SUMIF('DADOS BRUTOS'!$A$3:$A$500,$B18,'DADOS BRUTOS'!EV$3:EV$500)+IF($C18="",0,SUMIF('DADOS BRUTOS'!$A$3:$A$500,$C18,'DADOS BRUTOS'!EV$3:EV$500)))</f>
        <v/>
      </c>
      <c r="HW18" s="127">
        <f>IF(OR(HW$4="",$B18=""),0,SUMIF('DADOS BRUTOS'!$A$3:$A$500,$B18,'DADOS BRUTOS'!EW$3:EW$500)+IF($C18="",0,SUMIF('DADOS BRUTOS'!$A$3:$A$500,$C18,'DADOS BRUTOS'!EW$3:EW$500)))</f>
        <v/>
      </c>
      <c r="HX18" s="127">
        <f>IF(OR(HX$4="",$B18=""),0,SUMIF('DADOS BRUTOS'!$A$3:$A$500,$B18,'DADOS BRUTOS'!EX$3:EX$500)+IF($C18="",0,SUMIF('DADOS BRUTOS'!$A$3:$A$500,$C18,'DADOS BRUTOS'!EX$3:EX$500)))</f>
        <v/>
      </c>
      <c r="HY18" s="127">
        <f>IF(OR(HY$4="",$B18=""),0,SUMIF('DADOS BRUTOS'!$A$3:$A$500,$B18,'DADOS BRUTOS'!EY$3:EY$500)+IF($C18="",0,SUMIF('DADOS BRUTOS'!$A$3:$A$500,$C18,'DADOS BRUTOS'!EY$3:EY$500)))</f>
        <v/>
      </c>
      <c r="HZ18" s="127">
        <f>IF(OR(HZ$4="",$B18=""),0,SUMIF('DADOS BRUTOS'!$A$3:$A$500,$B18,'DADOS BRUTOS'!EZ$3:EZ$500)+IF($C18="",0,SUMIF('DADOS BRUTOS'!$A$3:$A$500,$C18,'DADOS BRUTOS'!EZ$3:EZ$500)))</f>
        <v/>
      </c>
      <c r="IA18" s="127">
        <f>IF(OR(IA$4="",$B18=""),0,SUMIF('DADOS BRUTOS'!$A$3:$A$500,$B18,'DADOS BRUTOS'!FA$3:FA$500)+IF($C18="",0,SUMIF('DADOS BRUTOS'!$A$3:$A$500,$C18,'DADOS BRUTOS'!FA$3:FA$500)))</f>
        <v/>
      </c>
      <c r="IB18" s="127">
        <f>IF(OR(IB$4="",$B18=""),0,SUMIF('DADOS BRUTOS'!$A$3:$A$500,$B18,'DADOS BRUTOS'!FB$3:FB$500)+IF($C18="",0,SUMIF('DADOS BRUTOS'!$A$3:$A$500,$C18,'DADOS BRUTOS'!FB$3:FB$500)))</f>
        <v/>
      </c>
      <c r="IC18" s="127">
        <f>IF(OR(IC$4="",$B18=""),0,SUMIF('DADOS BRUTOS'!$A$3:$A$500,$B18,'DADOS BRUTOS'!FC$3:FC$500)+IF($C18="",0,SUMIF('DADOS BRUTOS'!$A$3:$A$500,$C18,'DADOS BRUTOS'!FC$3:FC$500)))</f>
        <v/>
      </c>
      <c r="ID18" s="127">
        <f>IF(OR(ID$4="",$B18=""),0,SUMIF('DADOS BRUTOS'!$A$3:$A$500,$B18,'DADOS BRUTOS'!FD$3:FD$500)+IF($C18="",0,SUMIF('DADOS BRUTOS'!$A$3:$A$500,$C18,'DADOS BRUTOS'!FD$3:FD$500)))</f>
        <v/>
      </c>
      <c r="IE18" s="127">
        <f>IF(OR(IE$4="",$B18=""),0,SUMIF('DADOS BRUTOS'!$A$3:$A$500,$B18,'DADOS BRUTOS'!FE$3:FE$500)+IF($C18="",0,SUMIF('DADOS BRUTOS'!$A$3:$A$500,$C18,'DADOS BRUTOS'!FE$3:FE$500)))</f>
        <v/>
      </c>
      <c r="IF18" s="127">
        <f>IF(OR(IF$4="",$B18=""),0,SUMIF('DADOS BRUTOS'!$A$3:$A$500,$B18,'DADOS BRUTOS'!FF$3:FF$500)+IF($C18="",0,SUMIF('DADOS BRUTOS'!$A$3:$A$500,$C18,'DADOS BRUTOS'!FF$3:FF$500)))</f>
        <v/>
      </c>
      <c r="IG18" s="127">
        <f>IF(OR(IG$4="",$B18=""),0,SUMIF('DADOS BRUTOS'!$A$3:$A$500,$B18,'DADOS BRUTOS'!FG$3:FG$500)+IF($C18="",0,SUMIF('DADOS BRUTOS'!$A$3:$A$500,$C18,'DADOS BRUTOS'!FG$3:FG$500)))</f>
        <v/>
      </c>
      <c r="IH18" s="127">
        <f>IF(OR(IH$4="",$B18=""),0,SUMIF('DADOS BRUTOS'!$A$3:$A$500,$B18,'DADOS BRUTOS'!FH$3:FH$500)+IF($C18="",0,SUMIF('DADOS BRUTOS'!$A$3:$A$500,$C18,'DADOS BRUTOS'!FH$3:FH$500)))</f>
        <v/>
      </c>
      <c r="II18" s="127">
        <f>IF(OR(II$4="",$B18=""),0,SUMIF('DADOS BRUTOS'!$A$3:$A$500,$B18,'DADOS BRUTOS'!FI$3:FI$500)+IF($C18="",0,SUMIF('DADOS BRUTOS'!$A$3:$A$500,$C18,'DADOS BRUTOS'!FI$3:FI$500)))</f>
        <v/>
      </c>
      <c r="IJ18" s="127">
        <f>IF(OR(IJ$4="",$B18=""),0,SUMIF('DADOS BRUTOS'!$A$3:$A$500,$B18,'DADOS BRUTOS'!FJ$3:FJ$500)+IF($C18="",0,SUMIF('DADOS BRUTOS'!$A$3:$A$500,$C18,'DADOS BRUTOS'!FJ$3:FJ$500)))</f>
        <v/>
      </c>
      <c r="IK18" s="127">
        <f>IF(OR(IK$4="",$B18=""),0,SUMIF('DADOS BRUTOS'!$A$3:$A$500,$B18,'DADOS BRUTOS'!FK$3:FK$500)+IF($C18="",0,SUMIF('DADOS BRUTOS'!$A$3:$A$500,$C18,'DADOS BRUTOS'!FK$3:FK$500)))</f>
        <v/>
      </c>
      <c r="IL18" s="127">
        <f>IF(OR(IL$4="",$B18=""),0,SUMIF('DADOS BRUTOS'!$A$3:$A$500,$B18,'DADOS BRUTOS'!FL$3:FL$500)+IF($C18="",0,SUMIF('DADOS BRUTOS'!$A$3:$A$500,$C18,'DADOS BRUTOS'!FL$3:FL$500)))</f>
        <v/>
      </c>
      <c r="IM18" s="127">
        <f>IF(OR(IM$4="",$B18=""),0,SUMIF('DADOS BRUTOS'!$A$3:$A$500,$B18,'DADOS BRUTOS'!FM$3:FM$500)+IF($C18="",0,SUMIF('DADOS BRUTOS'!$A$3:$A$500,$C18,'DADOS BRUTOS'!FM$3:FM$500)))</f>
        <v/>
      </c>
      <c r="IN18" s="127">
        <f>IF(OR(IN$4="",$B18=""),0,SUMIF('DADOS BRUTOS'!$A$3:$A$500,$B18,'DADOS BRUTOS'!FN$3:FN$500)+IF($C18="",0,SUMIF('DADOS BRUTOS'!$A$3:$A$500,$C18,'DADOS BRUTOS'!FN$3:FN$500)))</f>
        <v/>
      </c>
      <c r="IO18" s="127">
        <f>IF(OR(IO$4="",$B18=""),0,SUMIF('DADOS BRUTOS'!$A$3:$A$500,$B18,'DADOS BRUTOS'!FO$3:FO$500)+IF($C18="",0,SUMIF('DADOS BRUTOS'!$A$3:$A$500,$C18,'DADOS BRUTOS'!FO$3:FO$500)))</f>
        <v/>
      </c>
      <c r="IP18" s="127">
        <f>IF(OR(IP$4="",$B18=""),0,SUMIF('DADOS BRUTOS'!$A$3:$A$500,$B18,'DADOS BRUTOS'!FP$3:FP$500)+IF($C18="",0,SUMIF('DADOS BRUTOS'!$A$3:$A$500,$C18,'DADOS BRUTOS'!FP$3:FP$500)))</f>
        <v/>
      </c>
      <c r="IQ18" s="127">
        <f>IF(OR(IQ$4="",$B18=""),0,SUMIF('DADOS BRUTOS'!$A$3:$A$500,$B18,'DADOS BRUTOS'!FQ$3:FQ$500)+IF($C18="",0,SUMIF('DADOS BRUTOS'!$A$3:$A$500,$C18,'DADOS BRUTOS'!FQ$3:FQ$500)))</f>
        <v/>
      </c>
      <c r="IR18" s="127">
        <f>IF(OR(IR$4="",$B18=""),0,SUMIF('DADOS BRUTOS'!$A$3:$A$500,$B18,'DADOS BRUTOS'!FR$3:FR$500)+IF($C18="",0,SUMIF('DADOS BRUTOS'!$A$3:$A$500,$C18,'DADOS BRUTOS'!FR$3:FR$500)))</f>
        <v/>
      </c>
      <c r="IS18" s="127">
        <f>IF(OR(IS$4="",$B18=""),0,SUMIF('DADOS BRUTOS'!$A$3:$A$500,$B18,'DADOS BRUTOS'!FS$3:FS$500)+IF($C18="",0,SUMIF('DADOS BRUTOS'!$A$3:$A$500,$C18,'DADOS BRUTOS'!FS$3:FS$500)))</f>
        <v/>
      </c>
      <c r="IT18" s="127">
        <f>IF(OR(IT$4="",$B18=""),0,SUMIF('DADOS BRUTOS'!$A$3:$A$500,$B18,'DADOS BRUTOS'!FT$3:FT$500)+IF($C18="",0,SUMIF('DADOS BRUTOS'!$A$3:$A$500,$C18,'DADOS BRUTOS'!FT$3:FT$500)))</f>
        <v/>
      </c>
      <c r="IU18" s="127">
        <f>IF(OR(IU$4="",$B18=""),0,SUMIF('DADOS BRUTOS'!$A$3:$A$500,$B18,'DADOS BRUTOS'!FU$3:FU$500)+IF($C18="",0,SUMIF('DADOS BRUTOS'!$A$3:$A$500,$C18,'DADOS BRUTOS'!FU$3:FU$500)))</f>
        <v/>
      </c>
      <c r="IV18" s="127">
        <f>IF(OR(IV$4="",$B18=""),0,SUMIF('DADOS BRUTOS'!$A$3:$A$500,$B18,'DADOS BRUTOS'!FV$3:FV$500)+IF($C18="",0,SUMIF('DADOS BRUTOS'!$A$3:$A$500,$C18,'DADOS BRUTOS'!FV$3:FV$500)))</f>
        <v/>
      </c>
      <c r="IW18" s="127">
        <f>IF(OR(IW$4="",$B18=""),0,SUMIF('DADOS BRUTOS'!$A$3:$A$500,$B18,'DADOS BRUTOS'!FW$3:FW$500)+IF($C18="",0,SUMIF('DADOS BRUTOS'!$A$3:$A$500,$C18,'DADOS BRUTOS'!FW$3:FW$500)))</f>
        <v/>
      </c>
      <c r="IX18" s="127">
        <f>IF(OR(IX$4="",$B18=""),0,SUMIF('DADOS BRUTOS'!$A$3:$A$500,$B18,'DADOS BRUTOS'!FX$3:FX$500)+IF($C18="",0,SUMIF('DADOS BRUTOS'!$A$3:$A$500,$C18,'DADOS BRUTOS'!FX$3:FX$500)))</f>
        <v/>
      </c>
      <c r="IY18" s="127">
        <f>IF(OR(IY$4="",$B18=""),0,SUMIF('DADOS BRUTOS'!$A$3:$A$500,$B18,'DADOS BRUTOS'!FY$3:FY$500)+IF($C18="",0,SUMIF('DADOS BRUTOS'!$A$3:$A$500,$C18,'DADOS BRUTOS'!FY$3:FY$500)))</f>
        <v/>
      </c>
      <c r="IZ18" s="127">
        <f>IF(OR(IZ$4="",$B18=""),0,SUMIF('DADOS BRUTOS'!$A$3:$A$500,$B18,'DADOS BRUTOS'!FZ$3:FZ$500)+IF($C18="",0,SUMIF('DADOS BRUTOS'!$A$3:$A$500,$C18,'DADOS BRUTOS'!FZ$3:FZ$500)))</f>
        <v/>
      </c>
      <c r="JA18" s="127">
        <f>IF(OR(JA$4="",$B18=""),0,SUMIF('DADOS BRUTOS'!$A$3:$A$500,$B18,'DADOS BRUTOS'!GA$3:GA$500)+IF($C18="",0,SUMIF('DADOS BRUTOS'!$A$3:$A$500,$C18,'DADOS BRUTOS'!GA$3:GA$500)))</f>
        <v/>
      </c>
      <c r="JB18" s="127">
        <f>IF(OR(JB$4="",$B18=""),0,SUMIF('DADOS BRUTOS'!$A$3:$A$500,$B18,'DADOS BRUTOS'!GB$3:GB$500)+IF($C18="",0,SUMIF('DADOS BRUTOS'!$A$3:$A$500,$C18,'DADOS BRUTOS'!GB$3:GB$500)))</f>
        <v/>
      </c>
      <c r="JC18" s="127">
        <f>IF(OR(JC$4="",$B18=""),0,SUMIF('DADOS BRUTOS'!$A$3:$A$500,$B18,'DADOS BRUTOS'!GC$3:GC$500)+IF($C18="",0,SUMIF('DADOS BRUTOS'!$A$3:$A$500,$C18,'DADOS BRUTOS'!GC$3:GC$500)))</f>
        <v/>
      </c>
      <c r="JD18" s="127">
        <f>IF(OR(JD$4="",$B18=""),0,SUMIF('DADOS BRUTOS'!$A$3:$A$500,$B18,'DADOS BRUTOS'!GD$3:GD$500)+IF($C18="",0,SUMIF('DADOS BRUTOS'!$A$3:$A$500,$C18,'DADOS BRUTOS'!GD$3:GD$500)))</f>
        <v/>
      </c>
      <c r="JE18" s="127">
        <f>IF(OR(JE$4="",$B18=""),0,SUMIF('DADOS BRUTOS'!$A$3:$A$500,$B18,'DADOS BRUTOS'!GE$3:GE$500)+IF($C18="",0,SUMIF('DADOS BRUTOS'!$A$3:$A$500,$C18,'DADOS BRUTOS'!GE$3:GE$500)))</f>
        <v/>
      </c>
      <c r="JF18" s="127">
        <f>IF(OR(JF$4="",$B18=""),0,SUMIF('DADOS BRUTOS'!$A$3:$A$500,$B18,'DADOS BRUTOS'!GF$3:GF$500)+IF($C18="",0,SUMIF('DADOS BRUTOS'!$A$3:$A$500,$C18,'DADOS BRUTOS'!GF$3:GF$500)))</f>
        <v/>
      </c>
      <c r="JG18" s="127">
        <f>IF(OR(JG$4="",$B18=""),0,SUMIF('DADOS BRUTOS'!$A$3:$A$500,$B18,'DADOS BRUTOS'!GG$3:GG$500)+IF($C18="",0,SUMIF('DADOS BRUTOS'!$A$3:$A$500,$C18,'DADOS BRUTOS'!GG$3:GG$500)))</f>
        <v/>
      </c>
      <c r="JH18" s="127">
        <f>IF(OR(JH$4="",$B18=""),0,SUMIF('DADOS BRUTOS'!$A$3:$A$500,$B18,'DADOS BRUTOS'!GH$3:GH$500)+IF($C18="",0,SUMIF('DADOS BRUTOS'!$A$3:$A$500,$C18,'DADOS BRUTOS'!GH$3:GH$500)))</f>
        <v/>
      </c>
      <c r="JI18" s="127">
        <f>IF(OR(JI$4="",$B18=""),0,SUMIF('DADOS BRUTOS'!$A$3:$A$500,$B18,'DADOS BRUTOS'!GI$3:GI$500)+IF($C18="",0,SUMIF('DADOS BRUTOS'!$A$3:$A$500,$C18,'DADOS BRUTOS'!GI$3:GI$500)))</f>
        <v/>
      </c>
      <c r="JJ18" s="127">
        <f>IF(OR(JJ$4="",$B18=""),0,SUMIF('DADOS BRUTOS'!$A$3:$A$500,$B18,'DADOS BRUTOS'!GJ$3:GJ$500)+IF($C18="",0,SUMIF('DADOS BRUTOS'!$A$3:$A$500,$C18,'DADOS BRUTOS'!GJ$3:GJ$500)))</f>
        <v/>
      </c>
      <c r="JK18" s="127">
        <f>IF(OR(JK$4="",$B18=""),0,SUMIF('DADOS BRUTOS'!$A$3:$A$500,$B18,'DADOS BRUTOS'!GK$3:GK$500)+IF($C18="",0,SUMIF('DADOS BRUTOS'!$A$3:$A$500,$C18,'DADOS BRUTOS'!GK$3:GK$500)))</f>
        <v/>
      </c>
      <c r="JL18" s="127">
        <f>IF(OR(JL$4="",$B18=""),0,SUMIF('DADOS BRUTOS'!$A$3:$A$500,$B18,'DADOS BRUTOS'!GL$3:GL$500)+IF($C18="",0,SUMIF('DADOS BRUTOS'!$A$3:$A$500,$C18,'DADOS BRUTOS'!GL$3:GL$500)))</f>
        <v/>
      </c>
      <c r="JM18" s="127">
        <f>IF(OR(JM$4="",$B18=""),0,SUMIF('DADOS BRUTOS'!$A$3:$A$500,$B18,'DADOS BRUTOS'!GM$3:GM$500)+IF($C18="",0,SUMIF('DADOS BRUTOS'!$A$3:$A$500,$C18,'DADOS BRUTOS'!GM$3:GM$500)))</f>
        <v/>
      </c>
      <c r="JN18" s="127">
        <f>IF(OR(JN$4="",$B18=""),0,SUMIF('DADOS BRUTOS'!$A$3:$A$500,$B18,'DADOS BRUTOS'!GN$3:GN$500)+IF($C18="",0,SUMIF('DADOS BRUTOS'!$A$3:$A$500,$C18,'DADOS BRUTOS'!GN$3:GN$500)))</f>
        <v/>
      </c>
      <c r="JO18" s="127">
        <f>IF(OR(JO$4="",$B18=""),0,SUMIF('DADOS BRUTOS'!$A$3:$A$500,$B18,'DADOS BRUTOS'!GO$3:GO$500)+IF($C18="",0,SUMIF('DADOS BRUTOS'!$A$3:$A$500,$C18,'DADOS BRUTOS'!GO$3:GO$500)))</f>
        <v/>
      </c>
      <c r="JP18" s="127">
        <f>IF(OR(JP$4="",$B18=""),0,SUMIF('DADOS BRUTOS'!$A$3:$A$500,$B18,'DADOS BRUTOS'!GP$3:GP$500)+IF($C18="",0,SUMIF('DADOS BRUTOS'!$A$3:$A$500,$C18,'DADOS BRUTOS'!GP$3:GP$500)))</f>
        <v/>
      </c>
      <c r="JQ18" s="127">
        <f>IF(OR(JQ$4="",$B18=""),0,SUMIF('DADOS BRUTOS'!$A$3:$A$500,$B18,'DADOS BRUTOS'!GQ$3:GQ$500)+IF($C18="",0,SUMIF('DADOS BRUTOS'!$A$3:$A$500,$C18,'DADOS BRUTOS'!GQ$3:GQ$500)))</f>
        <v/>
      </c>
      <c r="JR18" s="127">
        <f>IF(OR(JR$4="",$B18=""),0,SUMIF('DADOS BRUTOS'!$A$3:$A$500,$B18,'DADOS BRUTOS'!GR$3:GR$500)+IF($C18="",0,SUMIF('DADOS BRUTOS'!$A$3:$A$500,$C18,'DADOS BRUTOS'!GR$3:GR$500)))</f>
        <v/>
      </c>
      <c r="JS18" s="127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7">
        <f>IF(OR(CB$4="",$B19=""),0,SUMIF('DADOS BRUTOS'!$A$3:$A$500,$B19,'DADOS BRUTOS'!B$3:B$500)+IF($C19="",0,SUMIF('DADOS BRUTOS'!$A$3:$A$500,$C19,'DADOS BRUTOS'!B$3:B$500)))</f>
        <v/>
      </c>
      <c r="CC19" s="127">
        <f>IF(OR(CC$4="",$B19=""),0,SUMIF('DADOS BRUTOS'!$A$3:$A$500,$B19,'DADOS BRUTOS'!C$3:C$500)+IF($C19="",0,SUMIF('DADOS BRUTOS'!$A$3:$A$500,$C19,'DADOS BRUTOS'!C$3:C$500)))</f>
        <v/>
      </c>
      <c r="CD19" s="127">
        <f>IF(OR(CD$4="",$B19=""),0,SUMIF('DADOS BRUTOS'!$A$3:$A$500,$B19,'DADOS BRUTOS'!D$3:D$500)+IF($C19="",0,SUMIF('DADOS BRUTOS'!$A$3:$A$500,$C19,'DADOS BRUTOS'!D$3:D$500)))</f>
        <v/>
      </c>
      <c r="CE19" s="127">
        <f>IF(OR(CE$4="",$B19=""),0,SUMIF('DADOS BRUTOS'!$A$3:$A$500,$B19,'DADOS BRUTOS'!E$3:E$500)+IF($C19="",0,SUMIF('DADOS BRUTOS'!$A$3:$A$500,$C19,'DADOS BRUTOS'!E$3:E$500)))</f>
        <v/>
      </c>
      <c r="CF19" s="127">
        <f>IF(OR(CF$4="",$B19=""),0,SUMIF('DADOS BRUTOS'!$A$3:$A$500,$B19,'DADOS BRUTOS'!F$3:F$500)+IF($C19="",0,SUMIF('DADOS BRUTOS'!$A$3:$A$500,$C19,'DADOS BRUTOS'!F$3:F$500)))</f>
        <v/>
      </c>
      <c r="CG19" s="127">
        <f>IF(OR(CG$4="",$B19=""),0,SUMIF('DADOS BRUTOS'!$A$3:$A$500,$B19,'DADOS BRUTOS'!G$3:G$500)+IF($C19="",0,SUMIF('DADOS BRUTOS'!$A$3:$A$500,$C19,'DADOS BRUTOS'!G$3:G$500)))</f>
        <v/>
      </c>
      <c r="CH19" s="127">
        <f>IF(OR(CH$4="",$B19=""),0,SUMIF('DADOS BRUTOS'!$A$3:$A$500,$B19,'DADOS BRUTOS'!H$3:H$500)+IF($C19="",0,SUMIF('DADOS BRUTOS'!$A$3:$A$500,$C19,'DADOS BRUTOS'!H$3:H$500)))</f>
        <v/>
      </c>
      <c r="CI19" s="127">
        <f>IF(OR(CI$4="",$B19=""),0,SUMIF('DADOS BRUTOS'!$A$3:$A$500,$B19,'DADOS BRUTOS'!I$3:I$500)+IF($C19="",0,SUMIF('DADOS BRUTOS'!$A$3:$A$500,$C19,'DADOS BRUTOS'!I$3:I$500)))</f>
        <v/>
      </c>
      <c r="CJ19" s="127">
        <f>IF(OR(CJ$4="",$B19=""),0,SUMIF('DADOS BRUTOS'!$A$3:$A$500,$B19,'DADOS BRUTOS'!J$3:J$500)+IF($C19="",0,SUMIF('DADOS BRUTOS'!$A$3:$A$500,$C19,'DADOS BRUTOS'!J$3:J$500)))</f>
        <v/>
      </c>
      <c r="CK19" s="127">
        <f>IF(OR(CK$4="",$B19=""),0,SUMIF('DADOS BRUTOS'!$A$3:$A$500,$B19,'DADOS BRUTOS'!K$3:K$500)+IF($C19="",0,SUMIF('DADOS BRUTOS'!$A$3:$A$500,$C19,'DADOS BRUTOS'!K$3:K$500)))</f>
        <v/>
      </c>
      <c r="CL19" s="127">
        <f>IF(OR(CL$4="",$B19=""),0,SUMIF('DADOS BRUTOS'!$A$3:$A$500,$B19,'DADOS BRUTOS'!L$3:L$500)+IF($C19="",0,SUMIF('DADOS BRUTOS'!$A$3:$A$500,$C19,'DADOS BRUTOS'!L$3:L$500)))</f>
        <v/>
      </c>
      <c r="CM19" s="127">
        <f>IF(OR(CM$4="",$B19=""),0,SUMIF('DADOS BRUTOS'!$A$3:$A$500,$B19,'DADOS BRUTOS'!M$3:M$500)+IF($C19="",0,SUMIF('DADOS BRUTOS'!$A$3:$A$500,$C19,'DADOS BRUTOS'!M$3:M$500)))</f>
        <v/>
      </c>
      <c r="CN19" s="127">
        <f>IF(OR(CN$4="",$B19=""),0,SUMIF('DADOS BRUTOS'!$A$3:$A$500,$B19,'DADOS BRUTOS'!N$3:N$500)+IF($C19="",0,SUMIF('DADOS BRUTOS'!$A$3:$A$500,$C19,'DADOS BRUTOS'!N$3:N$500)))</f>
        <v/>
      </c>
      <c r="CO19" s="127">
        <f>IF(OR(CO$4="",$B19=""),0,SUMIF('DADOS BRUTOS'!$A$3:$A$500,$B19,'DADOS BRUTOS'!O$3:O$500)+IF($C19="",0,SUMIF('DADOS BRUTOS'!$A$3:$A$500,$C19,'DADOS BRUTOS'!O$3:O$500)))</f>
        <v/>
      </c>
      <c r="CP19" s="127">
        <f>IF(OR(CP$4="",$B19=""),0,SUMIF('DADOS BRUTOS'!$A$3:$A$500,$B19,'DADOS BRUTOS'!P$3:P$500)+IF($C19="",0,SUMIF('DADOS BRUTOS'!$A$3:$A$500,$C19,'DADOS BRUTOS'!P$3:P$500)))</f>
        <v/>
      </c>
      <c r="CQ19" s="127">
        <f>IF(OR(CQ$4="",$B19=""),0,SUMIF('DADOS BRUTOS'!$A$3:$A$500,$B19,'DADOS BRUTOS'!Q$3:Q$500)+IF($C19="",0,SUMIF('DADOS BRUTOS'!$A$3:$A$500,$C19,'DADOS BRUTOS'!Q$3:Q$500)))</f>
        <v/>
      </c>
      <c r="CR19" s="127">
        <f>IF(OR(CR$4="",$B19=""),0,SUMIF('DADOS BRUTOS'!$A$3:$A$500,$B19,'DADOS BRUTOS'!R$3:R$500)+IF($C19="",0,SUMIF('DADOS BRUTOS'!$A$3:$A$500,$C19,'DADOS BRUTOS'!R$3:R$500)))</f>
        <v/>
      </c>
      <c r="CS19" s="127">
        <f>IF(OR(CS$4="",$B19=""),0,SUMIF('DADOS BRUTOS'!$A$3:$A$500,$B19,'DADOS BRUTOS'!S$3:S$500)+IF($C19="",0,SUMIF('DADOS BRUTOS'!$A$3:$A$500,$C19,'DADOS BRUTOS'!S$3:S$500)))</f>
        <v/>
      </c>
      <c r="CT19" s="127">
        <f>IF(OR(CT$4="",$B19=""),0,SUMIF('DADOS BRUTOS'!$A$3:$A$500,$B19,'DADOS BRUTOS'!T$3:T$500)+IF($C19="",0,SUMIF('DADOS BRUTOS'!$A$3:$A$500,$C19,'DADOS BRUTOS'!T$3:T$500)))</f>
        <v/>
      </c>
      <c r="CU19" s="127">
        <f>IF(OR(CU$4="",$B19=""),0,SUMIF('DADOS BRUTOS'!$A$3:$A$500,$B19,'DADOS BRUTOS'!U$3:U$500)+IF($C19="",0,SUMIF('DADOS BRUTOS'!$A$3:$A$500,$C19,'DADOS BRUTOS'!U$3:U$500)))</f>
        <v/>
      </c>
      <c r="CV19" s="127">
        <f>IF(OR(CV$4="",$B19=""),0,SUMIF('DADOS BRUTOS'!$A$3:$A$500,$B19,'DADOS BRUTOS'!V$3:V$500)+IF($C19="",0,SUMIF('DADOS BRUTOS'!$A$3:$A$500,$C19,'DADOS BRUTOS'!V$3:V$500)))</f>
        <v/>
      </c>
      <c r="CW19" s="127">
        <f>IF(OR(CW$4="",$B19=""),0,SUMIF('DADOS BRUTOS'!$A$3:$A$500,$B19,'DADOS BRUTOS'!W$3:W$500)+IF($C19="",0,SUMIF('DADOS BRUTOS'!$A$3:$A$500,$C19,'DADOS BRUTOS'!W$3:W$500)))</f>
        <v/>
      </c>
      <c r="CX19" s="127">
        <f>IF(OR(CX$4="",$B19=""),0,SUMIF('DADOS BRUTOS'!$A$3:$A$500,$B19,'DADOS BRUTOS'!X$3:X$500)+IF($C19="",0,SUMIF('DADOS BRUTOS'!$A$3:$A$500,$C19,'DADOS BRUTOS'!X$3:X$500)))</f>
        <v/>
      </c>
      <c r="CY19" s="127">
        <f>IF(OR(CY$4="",$B19=""),0,SUMIF('DADOS BRUTOS'!$A$3:$A$500,$B19,'DADOS BRUTOS'!Y$3:Y$500)+IF($C19="",0,SUMIF('DADOS BRUTOS'!$A$3:$A$500,$C19,'DADOS BRUTOS'!Y$3:Y$500)))</f>
        <v/>
      </c>
      <c r="CZ19" s="127">
        <f>IF(OR(CZ$4="",$B19=""),0,SUMIF('DADOS BRUTOS'!$A$3:$A$500,$B19,'DADOS BRUTOS'!Z$3:Z$500)+IF($C19="",0,SUMIF('DADOS BRUTOS'!$A$3:$A$500,$C19,'DADOS BRUTOS'!Z$3:Z$500)))</f>
        <v/>
      </c>
      <c r="DA19" s="127">
        <f>IF(OR(DA$4="",$B19=""),0,SUMIF('DADOS BRUTOS'!$A$3:$A$500,$B19,'DADOS BRUTOS'!AA$3:AA$500)+IF($C19="",0,SUMIF('DADOS BRUTOS'!$A$3:$A$500,$C19,'DADOS BRUTOS'!AA$3:AA$500)))</f>
        <v/>
      </c>
      <c r="DB19" s="127">
        <f>IF(OR(DB$4="",$B19=""),0,SUMIF('DADOS BRUTOS'!$A$3:$A$500,$B19,'DADOS BRUTOS'!AB$3:AB$500)+IF($C19="",0,SUMIF('DADOS BRUTOS'!$A$3:$A$500,$C19,'DADOS BRUTOS'!AB$3:AB$500)))</f>
        <v/>
      </c>
      <c r="DC19" s="127">
        <f>IF(OR(DC$4="",$B19=""),0,SUMIF('DADOS BRUTOS'!$A$3:$A$500,$B19,'DADOS BRUTOS'!AC$3:AC$500)+IF($C19="",0,SUMIF('DADOS BRUTOS'!$A$3:$A$500,$C19,'DADOS BRUTOS'!AC$3:AC$500)))</f>
        <v/>
      </c>
      <c r="DD19" s="127">
        <f>IF(OR(DD$4="",$B19=""),0,SUMIF('DADOS BRUTOS'!$A$3:$A$500,$B19,'DADOS BRUTOS'!AD$3:AD$500)+IF($C19="",0,SUMIF('DADOS BRUTOS'!$A$3:$A$500,$C19,'DADOS BRUTOS'!AD$3:AD$500)))</f>
        <v/>
      </c>
      <c r="DE19" s="127">
        <f>IF(OR(DE$4="",$B19=""),0,SUMIF('DADOS BRUTOS'!$A$3:$A$500,$B19,'DADOS BRUTOS'!AE$3:AE$500)+IF($C19="",0,SUMIF('DADOS BRUTOS'!$A$3:$A$500,$C19,'DADOS BRUTOS'!AE$3:AE$500)))</f>
        <v/>
      </c>
      <c r="DF19" s="127">
        <f>IF(OR(DF$4="",$B19=""),0,SUMIF('DADOS BRUTOS'!$A$3:$A$500,$B19,'DADOS BRUTOS'!AF$3:AF$500)+IF($C19="",0,SUMIF('DADOS BRUTOS'!$A$3:$A$500,$C19,'DADOS BRUTOS'!AF$3:AF$500)))</f>
        <v/>
      </c>
      <c r="DG19" s="127">
        <f>IF(OR(DG$4="",$B19=""),0,SUMIF('DADOS BRUTOS'!$A$3:$A$500,$B19,'DADOS BRUTOS'!AG$3:AG$500)+IF($C19="",0,SUMIF('DADOS BRUTOS'!$A$3:$A$500,$C19,'DADOS BRUTOS'!AG$3:AG$500)))</f>
        <v/>
      </c>
      <c r="DH19" s="127">
        <f>IF(OR(DH$4="",$B19=""),0,SUMIF('DADOS BRUTOS'!$A$3:$A$500,$B19,'DADOS BRUTOS'!AH$3:AH$500)+IF($C19="",0,SUMIF('DADOS BRUTOS'!$A$3:$A$500,$C19,'DADOS BRUTOS'!AH$3:AH$500)))</f>
        <v/>
      </c>
      <c r="DI19" s="127">
        <f>IF(OR(DI$4="",$B19=""),0,SUMIF('DADOS BRUTOS'!$A$3:$A$500,$B19,'DADOS BRUTOS'!AI$3:AI$500)+IF($C19="",0,SUMIF('DADOS BRUTOS'!$A$3:$A$500,$C19,'DADOS BRUTOS'!AI$3:AI$500)))</f>
        <v/>
      </c>
      <c r="DJ19" s="127">
        <f>IF(OR(DJ$4="",$B19=""),0,SUMIF('DADOS BRUTOS'!$A$3:$A$500,$B19,'DADOS BRUTOS'!AJ$3:AJ$500)+IF($C19="",0,SUMIF('DADOS BRUTOS'!$A$3:$A$500,$C19,'DADOS BRUTOS'!AJ$3:AJ$500)))</f>
        <v/>
      </c>
      <c r="DK19" s="127">
        <f>IF(OR(DK$4="",$B19=""),0,SUMIF('DADOS BRUTOS'!$A$3:$A$500,$B19,'DADOS BRUTOS'!AK$3:AK$500)+IF($C19="",0,SUMIF('DADOS BRUTOS'!$A$3:$A$500,$C19,'DADOS BRUTOS'!AK$3:AK$500)))</f>
        <v/>
      </c>
      <c r="DL19" s="127">
        <f>IF(OR(DL$4="",$B19=""),0,SUMIF('DADOS BRUTOS'!$A$3:$A$500,$B19,'DADOS BRUTOS'!AL$3:AL$500)+IF($C19="",0,SUMIF('DADOS BRUTOS'!$A$3:$A$500,$C19,'DADOS BRUTOS'!AL$3:AL$500)))</f>
        <v/>
      </c>
      <c r="DM19" s="127">
        <f>IF(OR(DM$4="",$B19=""),0,SUMIF('DADOS BRUTOS'!$A$3:$A$500,$B19,'DADOS BRUTOS'!AM$3:AM$500)+IF($C19="",0,SUMIF('DADOS BRUTOS'!$A$3:$A$500,$C19,'DADOS BRUTOS'!AM$3:AM$500)))</f>
        <v/>
      </c>
      <c r="DN19" s="127">
        <f>IF(OR(DN$4="",$B19=""),0,SUMIF('DADOS BRUTOS'!$A$3:$A$500,$B19,'DADOS BRUTOS'!AN$3:AN$500)+IF($C19="",0,SUMIF('DADOS BRUTOS'!$A$3:$A$500,$C19,'DADOS BRUTOS'!AN$3:AN$500)))</f>
        <v/>
      </c>
      <c r="DO19" s="127">
        <f>IF(OR(DO$4="",$B19=""),0,SUMIF('DADOS BRUTOS'!$A$3:$A$500,$B19,'DADOS BRUTOS'!AO$3:AO$500)+IF($C19="",0,SUMIF('DADOS BRUTOS'!$A$3:$A$500,$C19,'DADOS BRUTOS'!AO$3:AO$500)))</f>
        <v/>
      </c>
      <c r="DP19" s="127">
        <f>IF(OR(DP$4="",$B19=""),0,SUMIF('DADOS BRUTOS'!$A$3:$A$500,$B19,'DADOS BRUTOS'!AP$3:AP$500)+IF($C19="",0,SUMIF('DADOS BRUTOS'!$A$3:$A$500,$C19,'DADOS BRUTOS'!AP$3:AP$500)))</f>
        <v/>
      </c>
      <c r="DQ19" s="127">
        <f>IF(OR(DQ$4="",$B19=""),0,SUMIF('DADOS BRUTOS'!$A$3:$A$500,$B19,'DADOS BRUTOS'!AQ$3:AQ$500)+IF($C19="",0,SUMIF('DADOS BRUTOS'!$A$3:$A$500,$C19,'DADOS BRUTOS'!AQ$3:AQ$500)))</f>
        <v/>
      </c>
      <c r="DR19" s="127">
        <f>IF(OR(DR$4="",$B19=""),0,SUMIF('DADOS BRUTOS'!$A$3:$A$500,$B19,'DADOS BRUTOS'!AR$3:AR$500)+IF($C19="",0,SUMIF('DADOS BRUTOS'!$A$3:$A$500,$C19,'DADOS BRUTOS'!AR$3:AR$500)))</f>
        <v/>
      </c>
      <c r="DS19" s="127">
        <f>IF(OR(DS$4="",$B19=""),0,SUMIF('DADOS BRUTOS'!$A$3:$A$500,$B19,'DADOS BRUTOS'!AS$3:AS$500)+IF($C19="",0,SUMIF('DADOS BRUTOS'!$A$3:$A$500,$C19,'DADOS BRUTOS'!AS$3:AS$500)))</f>
        <v/>
      </c>
      <c r="DT19" s="127">
        <f>IF(OR(DT$4="",$B19=""),0,SUMIF('DADOS BRUTOS'!$A$3:$A$500,$B19,'DADOS BRUTOS'!AT$3:AT$500)+IF($C19="",0,SUMIF('DADOS BRUTOS'!$A$3:$A$500,$C19,'DADOS BRUTOS'!AT$3:AT$500)))</f>
        <v/>
      </c>
      <c r="DU19" s="127">
        <f>IF(OR(DU$4="",$B19=""),0,SUMIF('DADOS BRUTOS'!$A$3:$A$500,$B19,'DADOS BRUTOS'!AU$3:AU$500)+IF($C19="",0,SUMIF('DADOS BRUTOS'!$A$3:$A$500,$C19,'DADOS BRUTOS'!AU$3:AU$500)))</f>
        <v/>
      </c>
      <c r="DV19" s="127">
        <f>IF(OR(DV$4="",$B19=""),0,SUMIF('DADOS BRUTOS'!$A$3:$A$500,$B19,'DADOS BRUTOS'!AV$3:AV$500)+IF($C19="",0,SUMIF('DADOS BRUTOS'!$A$3:$A$500,$C19,'DADOS BRUTOS'!AV$3:AV$500)))</f>
        <v/>
      </c>
      <c r="DW19" s="127">
        <f>IF(OR(DW$4="",$B19=""),0,SUMIF('DADOS BRUTOS'!$A$3:$A$500,$B19,'DADOS BRUTOS'!AW$3:AW$500)+IF($C19="",0,SUMIF('DADOS BRUTOS'!$A$3:$A$500,$C19,'DADOS BRUTOS'!AW$3:AW$500)))</f>
        <v/>
      </c>
      <c r="DX19" s="127">
        <f>IF(OR(DX$4="",$B19=""),0,SUMIF('DADOS BRUTOS'!$A$3:$A$500,$B19,'DADOS BRUTOS'!AX$3:AX$500)+IF($C19="",0,SUMIF('DADOS BRUTOS'!$A$3:$A$500,$C19,'DADOS BRUTOS'!AX$3:AX$500)))</f>
        <v/>
      </c>
      <c r="DY19" s="127">
        <f>IF(OR(DY$4="",$B19=""),0,SUMIF('DADOS BRUTOS'!$A$3:$A$500,$B19,'DADOS BRUTOS'!AY$3:AY$500)+IF($C19="",0,SUMIF('DADOS BRUTOS'!$A$3:$A$500,$C19,'DADOS BRUTOS'!AY$3:AY$500)))</f>
        <v/>
      </c>
      <c r="DZ19" s="127">
        <f>IF(OR(DZ$4="",$B19=""),0,SUMIF('DADOS BRUTOS'!$A$3:$A$500,$B19,'DADOS BRUTOS'!AZ$3:AZ$500)+IF($C19="",0,SUMIF('DADOS BRUTOS'!$A$3:$A$500,$C19,'DADOS BRUTOS'!AZ$3:AZ$500)))</f>
        <v/>
      </c>
      <c r="EA19" s="127">
        <f>IF(OR(EA$4="",$B19=""),0,SUMIF('DADOS BRUTOS'!$A$3:$A$500,$B19,'DADOS BRUTOS'!BA$3:BA$500)+IF($C19="",0,SUMIF('DADOS BRUTOS'!$A$3:$A$500,$C19,'DADOS BRUTOS'!BA$3:BA$500)))</f>
        <v/>
      </c>
      <c r="EB19" s="127">
        <f>IF(OR(EB$4="",$B19=""),0,SUMIF('DADOS BRUTOS'!$A$3:$A$500,$B19,'DADOS BRUTOS'!BB$3:BB$500)+IF($C19="",0,SUMIF('DADOS BRUTOS'!$A$3:$A$500,$C19,'DADOS BRUTOS'!BB$3:BB$500)))</f>
        <v/>
      </c>
      <c r="EC19" s="127">
        <f>IF(OR(EC$4="",$B19=""),0,SUMIF('DADOS BRUTOS'!$A$3:$A$500,$B19,'DADOS BRUTOS'!BC$3:BC$500)+IF($C19="",0,SUMIF('DADOS BRUTOS'!$A$3:$A$500,$C19,'DADOS BRUTOS'!BC$3:BC$500)))</f>
        <v/>
      </c>
      <c r="ED19" s="127">
        <f>IF(OR(ED$4="",$B19=""),0,SUMIF('DADOS BRUTOS'!$A$3:$A$500,$B19,'DADOS BRUTOS'!BD$3:BD$500)+IF($C19="",0,SUMIF('DADOS BRUTOS'!$A$3:$A$500,$C19,'DADOS BRUTOS'!BD$3:BD$500)))</f>
        <v/>
      </c>
      <c r="EE19" s="127">
        <f>IF(OR(EE$4="",$B19=""),0,SUMIF('DADOS BRUTOS'!$A$3:$A$500,$B19,'DADOS BRUTOS'!BE$3:BE$500)+IF($C19="",0,SUMIF('DADOS BRUTOS'!$A$3:$A$500,$C19,'DADOS BRUTOS'!BE$3:BE$500)))</f>
        <v/>
      </c>
      <c r="EF19" s="127">
        <f>IF(OR(EF$4="",$B19=""),0,SUMIF('DADOS BRUTOS'!$A$3:$A$500,$B19,'DADOS BRUTOS'!BF$3:BF$500)+IF($C19="",0,SUMIF('DADOS BRUTOS'!$A$3:$A$500,$C19,'DADOS BRUTOS'!BF$3:BF$500)))</f>
        <v/>
      </c>
      <c r="EG19" s="127">
        <f>IF(OR(EG$4="",$B19=""),0,SUMIF('DADOS BRUTOS'!$A$3:$A$500,$B19,'DADOS BRUTOS'!BG$3:BG$500)+IF($C19="",0,SUMIF('DADOS BRUTOS'!$A$3:$A$500,$C19,'DADOS BRUTOS'!BG$3:BG$500)))</f>
        <v/>
      </c>
      <c r="EH19" s="127">
        <f>IF(OR(EH$4="",$B19=""),0,SUMIF('DADOS BRUTOS'!$A$3:$A$500,$B19,'DADOS BRUTOS'!BH$3:BH$500)+IF($C19="",0,SUMIF('DADOS BRUTOS'!$A$3:$A$500,$C19,'DADOS BRUTOS'!BH$3:BH$500)))</f>
        <v/>
      </c>
      <c r="EI19" s="127">
        <f>IF(OR(EI$4="",$B19=""),0,SUMIF('DADOS BRUTOS'!$A$3:$A$500,$B19,'DADOS BRUTOS'!BI$3:BI$500)+IF($C19="",0,SUMIF('DADOS BRUTOS'!$A$3:$A$500,$C19,'DADOS BRUTOS'!BI$3:BI$500)))</f>
        <v/>
      </c>
      <c r="EJ19" s="127">
        <f>IF(OR(EJ$4="",$B19=""),0,SUMIF('DADOS BRUTOS'!$A$3:$A$500,$B19,'DADOS BRUTOS'!BJ$3:BJ$500)+IF($C19="",0,SUMIF('DADOS BRUTOS'!$A$3:$A$500,$C19,'DADOS BRUTOS'!BJ$3:BJ$500)))</f>
        <v/>
      </c>
      <c r="EK19" s="127">
        <f>IF(OR(EK$4="",$B19=""),0,SUMIF('DADOS BRUTOS'!$A$3:$A$500,$B19,'DADOS BRUTOS'!BK$3:BK$500)+IF($C19="",0,SUMIF('DADOS BRUTOS'!$A$3:$A$500,$C19,'DADOS BRUTOS'!BK$3:BK$500)))</f>
        <v/>
      </c>
      <c r="EL19" s="127">
        <f>IF(OR(EL$4="",$B19=""),0,SUMIF('DADOS BRUTOS'!$A$3:$A$500,$B19,'DADOS BRUTOS'!BL$3:BL$500)+IF($C19="",0,SUMIF('DADOS BRUTOS'!$A$3:$A$500,$C19,'DADOS BRUTOS'!BL$3:BL$500)))</f>
        <v/>
      </c>
      <c r="EM19" s="127">
        <f>IF(OR(EM$4="",$B19=""),0,SUMIF('DADOS BRUTOS'!$A$3:$A$500,$B19,'DADOS BRUTOS'!BM$3:BM$500)+IF($C19="",0,SUMIF('DADOS BRUTOS'!$A$3:$A$500,$C19,'DADOS BRUTOS'!BM$3:BM$500)))</f>
        <v/>
      </c>
      <c r="EN19" s="127">
        <f>IF(OR(EN$4="",$B19=""),0,SUMIF('DADOS BRUTOS'!$A$3:$A$500,$B19,'DADOS BRUTOS'!BN$3:BN$500)+IF($C19="",0,SUMIF('DADOS BRUTOS'!$A$3:$A$500,$C19,'DADOS BRUTOS'!BN$3:BN$500)))</f>
        <v/>
      </c>
      <c r="EO19" s="127">
        <f>IF(OR(EO$4="",$B19=""),0,SUMIF('DADOS BRUTOS'!$A$3:$A$500,$B19,'DADOS BRUTOS'!BO$3:BO$500)+IF($C19="",0,SUMIF('DADOS BRUTOS'!$A$3:$A$500,$C19,'DADOS BRUTOS'!BO$3:BO$500)))</f>
        <v/>
      </c>
      <c r="EP19" s="127">
        <f>IF(OR(EP$4="",$B19=""),0,SUMIF('DADOS BRUTOS'!$A$3:$A$500,$B19,'DADOS BRUTOS'!BP$3:BP$500)+IF($C19="",0,SUMIF('DADOS BRUTOS'!$A$3:$A$500,$C19,'DADOS BRUTOS'!BP$3:BP$500)))</f>
        <v/>
      </c>
      <c r="EQ19" s="127">
        <f>IF(OR(EQ$4="",$B19=""),0,SUMIF('DADOS BRUTOS'!$A$3:$A$500,$B19,'DADOS BRUTOS'!BQ$3:BQ$500)+IF($C19="",0,SUMIF('DADOS BRUTOS'!$A$3:$A$500,$C19,'DADOS BRUTOS'!BQ$3:BQ$500)))</f>
        <v/>
      </c>
      <c r="ER19" s="127">
        <f>IF(OR(ER$4="",$B19=""),0,SUMIF('DADOS BRUTOS'!$A$3:$A$500,$B19,'DADOS BRUTOS'!BR$3:BR$500)+IF($C19="",0,SUMIF('DADOS BRUTOS'!$A$3:$A$500,$C19,'DADOS BRUTOS'!BR$3:BR$500)))</f>
        <v/>
      </c>
      <c r="ES19" s="127">
        <f>IF(OR(ES$4="",$B19=""),0,SUMIF('DADOS BRUTOS'!$A$3:$A$500,$B19,'DADOS BRUTOS'!BS$3:BS$500)+IF($C19="",0,SUMIF('DADOS BRUTOS'!$A$3:$A$500,$C19,'DADOS BRUTOS'!BS$3:BS$500)))</f>
        <v/>
      </c>
      <c r="ET19" s="127">
        <f>IF(OR(ET$4="",$B19=""),0,SUMIF('DADOS BRUTOS'!$A$3:$A$500,$B19,'DADOS BRUTOS'!BT$3:BT$500)+IF($C19="",0,SUMIF('DADOS BRUTOS'!$A$3:$A$500,$C19,'DADOS BRUTOS'!BT$3:BT$500)))</f>
        <v/>
      </c>
      <c r="EU19" s="127">
        <f>IF(OR(EU$4="",$B19=""),0,SUMIF('DADOS BRUTOS'!$A$3:$A$500,$B19,'DADOS BRUTOS'!BU$3:BU$500)+IF($C19="",0,SUMIF('DADOS BRUTOS'!$A$3:$A$500,$C19,'DADOS BRUTOS'!BU$3:BU$500)))</f>
        <v/>
      </c>
      <c r="EV19" s="127">
        <f>IF(OR(EV$4="",$B19=""),0,SUMIF('DADOS BRUTOS'!$A$3:$A$500,$B19,'DADOS BRUTOS'!BV$3:BV$500)+IF($C19="",0,SUMIF('DADOS BRUTOS'!$A$3:$A$500,$C19,'DADOS BRUTOS'!BV$3:BV$500)))</f>
        <v/>
      </c>
      <c r="EW19" s="127">
        <f>IF(OR(EW$4="",$B19=""),0,SUMIF('DADOS BRUTOS'!$A$3:$A$500,$B19,'DADOS BRUTOS'!BW$3:BW$500)+IF($C19="",0,SUMIF('DADOS BRUTOS'!$A$3:$A$500,$C19,'DADOS BRUTOS'!BW$3:BW$500)))</f>
        <v/>
      </c>
      <c r="EX19" s="127">
        <f>IF(OR(EX$4="",$B19=""),0,SUMIF('DADOS BRUTOS'!$A$3:$A$500,$B19,'DADOS BRUTOS'!BX$3:BX$500)+IF($C19="",0,SUMIF('DADOS BRUTOS'!$A$3:$A$500,$C19,'DADOS BRUTOS'!BX$3:BX$500)))</f>
        <v/>
      </c>
      <c r="EY19" s="127">
        <f>IF(OR(EY$4="",$B19=""),0,SUMIF('DADOS BRUTOS'!$A$3:$A$500,$B19,'DADOS BRUTOS'!BY$3:BY$500)+IF($C19="",0,SUMIF('DADOS BRUTOS'!$A$3:$A$500,$C19,'DADOS BRUTOS'!BY$3:BY$500)))</f>
        <v/>
      </c>
      <c r="EZ19" s="127">
        <f>IF(OR(EZ$4="",$B19=""),0,SUMIF('DADOS BRUTOS'!$A$3:$A$500,$B19,'DADOS BRUTOS'!BZ$3:BZ$500)+IF($C19="",0,SUMIF('DADOS BRUTOS'!$A$3:$A$500,$C19,'DADOS BRUTOS'!BZ$3:BZ$500)))</f>
        <v/>
      </c>
      <c r="FA19" s="127">
        <f>IF(OR(FA$4="",$B19=""),0,SUMIF('DADOS BRUTOS'!$A$3:$A$500,$B19,'DADOS BRUTOS'!CA$3:CA$500)+IF($C19="",0,SUMIF('DADOS BRUTOS'!$A$3:$A$500,$C19,'DADOS BRUTOS'!CA$3:CA$500)))</f>
        <v/>
      </c>
      <c r="FB19" s="127">
        <f>IF(OR(FB$4="",$B19=""),0,SUMIF('DADOS BRUTOS'!$A$3:$A$500,$B19,'DADOS BRUTOS'!CB$3:CB$500)+IF($C19="",0,SUMIF('DADOS BRUTOS'!$A$3:$A$500,$C19,'DADOS BRUTOS'!CB$3:CB$500)))</f>
        <v/>
      </c>
      <c r="FC19" s="127">
        <f>IF(OR(FC$4="",$B19=""),0,SUMIF('DADOS BRUTOS'!$A$3:$A$500,$B19,'DADOS BRUTOS'!CC$3:CC$500)+IF($C19="",0,SUMIF('DADOS BRUTOS'!$A$3:$A$500,$C19,'DADOS BRUTOS'!CC$3:CC$500)))</f>
        <v/>
      </c>
      <c r="FD19" s="127">
        <f>IF(OR(FD$4="",$B19=""),0,SUMIF('DADOS BRUTOS'!$A$3:$A$500,$B19,'DADOS BRUTOS'!CD$3:CD$500)+IF($C19="",0,SUMIF('DADOS BRUTOS'!$A$3:$A$500,$C19,'DADOS BRUTOS'!CD$3:CD$500)))</f>
        <v/>
      </c>
      <c r="FE19" s="127">
        <f>IF(OR(FE$4="",$B19=""),0,SUMIF('DADOS BRUTOS'!$A$3:$A$500,$B19,'DADOS BRUTOS'!CE$3:CE$500)+IF($C19="",0,SUMIF('DADOS BRUTOS'!$A$3:$A$500,$C19,'DADOS BRUTOS'!CE$3:CE$500)))</f>
        <v/>
      </c>
      <c r="FF19" s="127">
        <f>IF(OR(FF$4="",$B19=""),0,SUMIF('DADOS BRUTOS'!$A$3:$A$500,$B19,'DADOS BRUTOS'!CF$3:CF$500)+IF($C19="",0,SUMIF('DADOS BRUTOS'!$A$3:$A$500,$C19,'DADOS BRUTOS'!CF$3:CF$500)))</f>
        <v/>
      </c>
      <c r="FG19" s="127">
        <f>IF(OR(FG$4="",$B19=""),0,SUMIF('DADOS BRUTOS'!$A$3:$A$500,$B19,'DADOS BRUTOS'!CG$3:CG$500)+IF($C19="",0,SUMIF('DADOS BRUTOS'!$A$3:$A$500,$C19,'DADOS BRUTOS'!CG$3:CG$500)))</f>
        <v/>
      </c>
      <c r="FH19" s="127">
        <f>IF(OR(FH$4="",$B19=""),0,SUMIF('DADOS BRUTOS'!$A$3:$A$500,$B19,'DADOS BRUTOS'!CH$3:CH$500)+IF($C19="",0,SUMIF('DADOS BRUTOS'!$A$3:$A$500,$C19,'DADOS BRUTOS'!CH$3:CH$500)))</f>
        <v/>
      </c>
      <c r="FI19" s="127">
        <f>IF(OR(FI$4="",$B19=""),0,SUMIF('DADOS BRUTOS'!$A$3:$A$500,$B19,'DADOS BRUTOS'!CI$3:CI$500)+IF($C19="",0,SUMIF('DADOS BRUTOS'!$A$3:$A$500,$C19,'DADOS BRUTOS'!CI$3:CI$500)))</f>
        <v/>
      </c>
      <c r="FJ19" s="127">
        <f>IF(OR(FJ$4="",$B19=""),0,SUMIF('DADOS BRUTOS'!$A$3:$A$500,$B19,'DADOS BRUTOS'!CJ$3:CJ$500)+IF($C19="",0,SUMIF('DADOS BRUTOS'!$A$3:$A$500,$C19,'DADOS BRUTOS'!CJ$3:CJ$500)))</f>
        <v/>
      </c>
      <c r="FK19" s="127">
        <f>IF(OR(FK$4="",$B19=""),0,SUMIF('DADOS BRUTOS'!$A$3:$A$500,$B19,'DADOS BRUTOS'!CK$3:CK$500)+IF($C19="",0,SUMIF('DADOS BRUTOS'!$A$3:$A$500,$C19,'DADOS BRUTOS'!CK$3:CK$500)))</f>
        <v/>
      </c>
      <c r="FL19" s="127">
        <f>IF(OR(FL$4="",$B19=""),0,SUMIF('DADOS BRUTOS'!$A$3:$A$500,$B19,'DADOS BRUTOS'!CL$3:CL$500)+IF($C19="",0,SUMIF('DADOS BRUTOS'!$A$3:$A$500,$C19,'DADOS BRUTOS'!CL$3:CL$500)))</f>
        <v/>
      </c>
      <c r="FM19" s="127">
        <f>IF(OR(FM$4="",$B19=""),0,SUMIF('DADOS BRUTOS'!$A$3:$A$500,$B19,'DADOS BRUTOS'!CM$3:CM$500)+IF($C19="",0,SUMIF('DADOS BRUTOS'!$A$3:$A$500,$C19,'DADOS BRUTOS'!CM$3:CM$500)))</f>
        <v/>
      </c>
      <c r="FN19" s="127">
        <f>IF(OR(FN$4="",$B19=""),0,SUMIF('DADOS BRUTOS'!$A$3:$A$500,$B19,'DADOS BRUTOS'!CN$3:CN$500)+IF($C19="",0,SUMIF('DADOS BRUTOS'!$A$3:$A$500,$C19,'DADOS BRUTOS'!CN$3:CN$500)))</f>
        <v/>
      </c>
      <c r="FO19" s="127">
        <f>IF(OR(FO$4="",$B19=""),0,SUMIF('DADOS BRUTOS'!$A$3:$A$500,$B19,'DADOS BRUTOS'!CO$3:CO$500)+IF($C19="",0,SUMIF('DADOS BRUTOS'!$A$3:$A$500,$C19,'DADOS BRUTOS'!CO$3:CO$500)))</f>
        <v/>
      </c>
      <c r="FP19" s="127">
        <f>IF(OR(FP$4="",$B19=""),0,SUMIF('DADOS BRUTOS'!$A$3:$A$500,$B19,'DADOS BRUTOS'!CP$3:CP$500)+IF($C19="",0,SUMIF('DADOS BRUTOS'!$A$3:$A$500,$C19,'DADOS BRUTOS'!CP$3:CP$500)))</f>
        <v/>
      </c>
      <c r="FQ19" s="127">
        <f>IF(OR(FQ$4="",$B19=""),0,SUMIF('DADOS BRUTOS'!$A$3:$A$500,$B19,'DADOS BRUTOS'!CQ$3:CQ$500)+IF($C19="",0,SUMIF('DADOS BRUTOS'!$A$3:$A$500,$C19,'DADOS BRUTOS'!CQ$3:CQ$500)))</f>
        <v/>
      </c>
      <c r="FR19" s="127">
        <f>IF(OR(FR$4="",$B19=""),0,SUMIF('DADOS BRUTOS'!$A$3:$A$500,$B19,'DADOS BRUTOS'!CR$3:CR$500)+IF($C19="",0,SUMIF('DADOS BRUTOS'!$A$3:$A$500,$C19,'DADOS BRUTOS'!CR$3:CR$500)))</f>
        <v/>
      </c>
      <c r="FS19" s="127">
        <f>IF(OR(FS$4="",$B19=""),0,SUMIF('DADOS BRUTOS'!$A$3:$A$500,$B19,'DADOS BRUTOS'!CS$3:CS$500)+IF($C19="",0,SUMIF('DADOS BRUTOS'!$A$3:$A$500,$C19,'DADOS BRUTOS'!CS$3:CS$500)))</f>
        <v/>
      </c>
      <c r="FT19" s="127">
        <f>IF(OR(FT$4="",$B19=""),0,SUMIF('DADOS BRUTOS'!$A$3:$A$500,$B19,'DADOS BRUTOS'!CT$3:CT$500)+IF($C19="",0,SUMIF('DADOS BRUTOS'!$A$3:$A$500,$C19,'DADOS BRUTOS'!CT$3:CT$500)))</f>
        <v/>
      </c>
      <c r="FU19" s="127">
        <f>IF(OR(FU$4="",$B19=""),0,SUMIF('DADOS BRUTOS'!$A$3:$A$500,$B19,'DADOS BRUTOS'!CU$3:CU$500)+IF($C19="",0,SUMIF('DADOS BRUTOS'!$A$3:$A$500,$C19,'DADOS BRUTOS'!CU$3:CU$500)))</f>
        <v/>
      </c>
      <c r="FV19" s="127">
        <f>IF(OR(FV$4="",$B19=""),0,SUMIF('DADOS BRUTOS'!$A$3:$A$500,$B19,'DADOS BRUTOS'!CV$3:CV$500)+IF($C19="",0,SUMIF('DADOS BRUTOS'!$A$3:$A$500,$C19,'DADOS BRUTOS'!CV$3:CV$500)))</f>
        <v/>
      </c>
      <c r="FW19" s="127">
        <f>IF(OR(FW$4="",$B19=""),0,SUMIF('DADOS BRUTOS'!$A$3:$A$500,$B19,'DADOS BRUTOS'!CW$3:CW$500)+IF($C19="",0,SUMIF('DADOS BRUTOS'!$A$3:$A$500,$C19,'DADOS BRUTOS'!CW$3:CW$500)))</f>
        <v/>
      </c>
      <c r="FX19" s="127">
        <f>IF(OR(FX$4="",$B19=""),0,SUMIF('DADOS BRUTOS'!$A$3:$A$500,$B19,'DADOS BRUTOS'!CX$3:CX$500)+IF($C19="",0,SUMIF('DADOS BRUTOS'!$A$3:$A$500,$C19,'DADOS BRUTOS'!CX$3:CX$500)))</f>
        <v/>
      </c>
      <c r="FY19" s="127">
        <f>IF(OR(FY$4="",$B19=""),0,SUMIF('DADOS BRUTOS'!$A$3:$A$500,$B19,'DADOS BRUTOS'!CY$3:CY$500)+IF($C19="",0,SUMIF('DADOS BRUTOS'!$A$3:$A$500,$C19,'DADOS BRUTOS'!CY$3:CY$500)))</f>
        <v/>
      </c>
      <c r="FZ19" s="127">
        <f>IF(OR(FZ$4="",$B19=""),0,SUMIF('DADOS BRUTOS'!$A$3:$A$500,$B19,'DADOS BRUTOS'!CZ$3:CZ$500)+IF($C19="",0,SUMIF('DADOS BRUTOS'!$A$3:$A$500,$C19,'DADOS BRUTOS'!CZ$3:CZ$500)))</f>
        <v/>
      </c>
      <c r="GA19" s="127">
        <f>IF(OR(GA$4="",$B19=""),0,SUMIF('DADOS BRUTOS'!$A$3:$A$500,$B19,'DADOS BRUTOS'!DA$3:DA$500)+IF($C19="",0,SUMIF('DADOS BRUTOS'!$A$3:$A$500,$C19,'DADOS BRUTOS'!DA$3:DA$500)))</f>
        <v/>
      </c>
      <c r="GB19" s="127">
        <f>IF(OR(GB$4="",$B19=""),0,SUMIF('DADOS BRUTOS'!$A$3:$A$500,$B19,'DADOS BRUTOS'!DB$3:DB$500)+IF($C19="",0,SUMIF('DADOS BRUTOS'!$A$3:$A$500,$C19,'DADOS BRUTOS'!DB$3:DB$500)))</f>
        <v/>
      </c>
      <c r="GC19" s="127">
        <f>IF(OR(GC$4="",$B19=""),0,SUMIF('DADOS BRUTOS'!$A$3:$A$500,$B19,'DADOS BRUTOS'!DC$3:DC$500)+IF($C19="",0,SUMIF('DADOS BRUTOS'!$A$3:$A$500,$C19,'DADOS BRUTOS'!DC$3:DC$500)))</f>
        <v/>
      </c>
      <c r="GD19" s="127">
        <f>IF(OR(GD$4="",$B19=""),0,SUMIF('DADOS BRUTOS'!$A$3:$A$500,$B19,'DADOS BRUTOS'!DD$3:DD$500)+IF($C19="",0,SUMIF('DADOS BRUTOS'!$A$3:$A$500,$C19,'DADOS BRUTOS'!DD$3:DD$500)))</f>
        <v/>
      </c>
      <c r="GE19" s="127">
        <f>IF(OR(GE$4="",$B19=""),0,SUMIF('DADOS BRUTOS'!$A$3:$A$500,$B19,'DADOS BRUTOS'!DE$3:DE$500)+IF($C19="",0,SUMIF('DADOS BRUTOS'!$A$3:$A$500,$C19,'DADOS BRUTOS'!DE$3:DE$500)))</f>
        <v/>
      </c>
      <c r="GF19" s="127">
        <f>IF(OR(GF$4="",$B19=""),0,SUMIF('DADOS BRUTOS'!$A$3:$A$500,$B19,'DADOS BRUTOS'!DF$3:DF$500)+IF($C19="",0,SUMIF('DADOS BRUTOS'!$A$3:$A$500,$C19,'DADOS BRUTOS'!DF$3:DF$500)))</f>
        <v/>
      </c>
      <c r="GG19" s="127">
        <f>IF(OR(GG$4="",$B19=""),0,SUMIF('DADOS BRUTOS'!$A$3:$A$500,$B19,'DADOS BRUTOS'!DG$3:DG$500)+IF($C19="",0,SUMIF('DADOS BRUTOS'!$A$3:$A$500,$C19,'DADOS BRUTOS'!DG$3:DG$500)))</f>
        <v/>
      </c>
      <c r="GH19" s="127">
        <f>IF(OR(GH$4="",$B19=""),0,SUMIF('DADOS BRUTOS'!$A$3:$A$500,$B19,'DADOS BRUTOS'!DH$3:DH$500)+IF($C19="",0,SUMIF('DADOS BRUTOS'!$A$3:$A$500,$C19,'DADOS BRUTOS'!DH$3:DH$500)))</f>
        <v/>
      </c>
      <c r="GI19" s="127">
        <f>IF(OR(GI$4="",$B19=""),0,SUMIF('DADOS BRUTOS'!$A$3:$A$500,$B19,'DADOS BRUTOS'!DI$3:DI$500)+IF($C19="",0,SUMIF('DADOS BRUTOS'!$A$3:$A$500,$C19,'DADOS BRUTOS'!DI$3:DI$500)))</f>
        <v/>
      </c>
      <c r="GJ19" s="127">
        <f>IF(OR(GJ$4="",$B19=""),0,SUMIF('DADOS BRUTOS'!$A$3:$A$500,$B19,'DADOS BRUTOS'!DJ$3:DJ$500)+IF($C19="",0,SUMIF('DADOS BRUTOS'!$A$3:$A$500,$C19,'DADOS BRUTOS'!DJ$3:DJ$500)))</f>
        <v/>
      </c>
      <c r="GK19" s="127">
        <f>IF(OR(GK$4="",$B19=""),0,SUMIF('DADOS BRUTOS'!$A$3:$A$500,$B19,'DADOS BRUTOS'!DK$3:DK$500)+IF($C19="",0,SUMIF('DADOS BRUTOS'!$A$3:$A$500,$C19,'DADOS BRUTOS'!DK$3:DK$500)))</f>
        <v/>
      </c>
      <c r="GL19" s="127">
        <f>IF(OR(GL$4="",$B19=""),0,SUMIF('DADOS BRUTOS'!$A$3:$A$500,$B19,'DADOS BRUTOS'!DL$3:DL$500)+IF($C19="",0,SUMIF('DADOS BRUTOS'!$A$3:$A$500,$C19,'DADOS BRUTOS'!DL$3:DL$500)))</f>
        <v/>
      </c>
      <c r="GM19" s="127">
        <f>IF(OR(GM$4="",$B19=""),0,SUMIF('DADOS BRUTOS'!$A$3:$A$500,$B19,'DADOS BRUTOS'!DM$3:DM$500)+IF($C19="",0,SUMIF('DADOS BRUTOS'!$A$3:$A$500,$C19,'DADOS BRUTOS'!DM$3:DM$500)))</f>
        <v/>
      </c>
      <c r="GN19" s="127">
        <f>IF(OR(GN$4="",$B19=""),0,SUMIF('DADOS BRUTOS'!$A$3:$A$500,$B19,'DADOS BRUTOS'!DN$3:DN$500)+IF($C19="",0,SUMIF('DADOS BRUTOS'!$A$3:$A$500,$C19,'DADOS BRUTOS'!DN$3:DN$500)))</f>
        <v/>
      </c>
      <c r="GO19" s="127">
        <f>IF(OR(GO$4="",$B19=""),0,SUMIF('DADOS BRUTOS'!$A$3:$A$500,$B19,'DADOS BRUTOS'!DO$3:DO$500)+IF($C19="",0,SUMIF('DADOS BRUTOS'!$A$3:$A$500,$C19,'DADOS BRUTOS'!DO$3:DO$500)))</f>
        <v/>
      </c>
      <c r="GP19" s="127">
        <f>IF(OR(GP$4="",$B19=""),0,SUMIF('DADOS BRUTOS'!$A$3:$A$500,$B19,'DADOS BRUTOS'!DP$3:DP$500)+IF($C19="",0,SUMIF('DADOS BRUTOS'!$A$3:$A$500,$C19,'DADOS BRUTOS'!DP$3:DP$500)))</f>
        <v/>
      </c>
      <c r="GQ19" s="127">
        <f>IF(OR(GQ$4="",$B19=""),0,SUMIF('DADOS BRUTOS'!$A$3:$A$500,$B19,'DADOS BRUTOS'!DQ$3:DQ$500)+IF($C19="",0,SUMIF('DADOS BRUTOS'!$A$3:$A$500,$C19,'DADOS BRUTOS'!DQ$3:DQ$500)))</f>
        <v/>
      </c>
      <c r="GR19" s="127">
        <f>IF(OR(GR$4="",$B19=""),0,SUMIF('DADOS BRUTOS'!$A$3:$A$500,$B19,'DADOS BRUTOS'!DR$3:DR$500)+IF($C19="",0,SUMIF('DADOS BRUTOS'!$A$3:$A$500,$C19,'DADOS BRUTOS'!DR$3:DR$500)))</f>
        <v/>
      </c>
      <c r="GS19" s="127">
        <f>IF(OR(GS$4="",$B19=""),0,SUMIF('DADOS BRUTOS'!$A$3:$A$500,$B19,'DADOS BRUTOS'!DS$3:DS$500)+IF($C19="",0,SUMIF('DADOS BRUTOS'!$A$3:$A$500,$C19,'DADOS BRUTOS'!DS$3:DS$500)))</f>
        <v/>
      </c>
      <c r="GT19" s="127">
        <f>IF(OR(GT$4="",$B19=""),0,SUMIF('DADOS BRUTOS'!$A$3:$A$500,$B19,'DADOS BRUTOS'!DT$3:DT$500)+IF($C19="",0,SUMIF('DADOS BRUTOS'!$A$3:$A$500,$C19,'DADOS BRUTOS'!DT$3:DT$500)))</f>
        <v/>
      </c>
      <c r="GU19" s="127">
        <f>IF(OR(GU$4="",$B19=""),0,SUMIF('DADOS BRUTOS'!$A$3:$A$500,$B19,'DADOS BRUTOS'!DU$3:DU$500)+IF($C19="",0,SUMIF('DADOS BRUTOS'!$A$3:$A$500,$C19,'DADOS BRUTOS'!DU$3:DU$500)))</f>
        <v/>
      </c>
      <c r="GV19" s="127">
        <f>IF(OR(GV$4="",$B19=""),0,SUMIF('DADOS BRUTOS'!$A$3:$A$500,$B19,'DADOS BRUTOS'!DV$3:DV$500)+IF($C19="",0,SUMIF('DADOS BRUTOS'!$A$3:$A$500,$C19,'DADOS BRUTOS'!DV$3:DV$500)))</f>
        <v/>
      </c>
      <c r="GW19" s="127">
        <f>IF(OR(GW$4="",$B19=""),0,SUMIF('DADOS BRUTOS'!$A$3:$A$500,$B19,'DADOS BRUTOS'!DW$3:DW$500)+IF($C19="",0,SUMIF('DADOS BRUTOS'!$A$3:$A$500,$C19,'DADOS BRUTOS'!DW$3:DW$500)))</f>
        <v/>
      </c>
      <c r="GX19" s="127">
        <f>IF(OR(GX$4="",$B19=""),0,SUMIF('DADOS BRUTOS'!$A$3:$A$500,$B19,'DADOS BRUTOS'!DX$3:DX$500)+IF($C19="",0,SUMIF('DADOS BRUTOS'!$A$3:$A$500,$C19,'DADOS BRUTOS'!DX$3:DX$500)))</f>
        <v/>
      </c>
      <c r="GY19" s="127">
        <f>IF(OR(GY$4="",$B19=""),0,SUMIF('DADOS BRUTOS'!$A$3:$A$500,$B19,'DADOS BRUTOS'!DY$3:DY$500)+IF($C19="",0,SUMIF('DADOS BRUTOS'!$A$3:$A$500,$C19,'DADOS BRUTOS'!DY$3:DY$500)))</f>
        <v/>
      </c>
      <c r="GZ19" s="127">
        <f>IF(OR(GZ$4="",$B19=""),0,SUMIF('DADOS BRUTOS'!$A$3:$A$500,$B19,'DADOS BRUTOS'!DZ$3:DZ$500)+IF($C19="",0,SUMIF('DADOS BRUTOS'!$A$3:$A$500,$C19,'DADOS BRUTOS'!DZ$3:DZ$500)))</f>
        <v/>
      </c>
      <c r="HA19" s="127">
        <f>IF(OR(HA$4="",$B19=""),0,SUMIF('DADOS BRUTOS'!$A$3:$A$500,$B19,'DADOS BRUTOS'!EA$3:EA$500)+IF($C19="",0,SUMIF('DADOS BRUTOS'!$A$3:$A$500,$C19,'DADOS BRUTOS'!EA$3:EA$500)))</f>
        <v/>
      </c>
      <c r="HB19" s="127">
        <f>IF(OR(HB$4="",$B19=""),0,SUMIF('DADOS BRUTOS'!$A$3:$A$500,$B19,'DADOS BRUTOS'!EB$3:EB$500)+IF($C19="",0,SUMIF('DADOS BRUTOS'!$A$3:$A$500,$C19,'DADOS BRUTOS'!EB$3:EB$500)))</f>
        <v/>
      </c>
      <c r="HC19" s="127">
        <f>IF(OR(HC$4="",$B19=""),0,SUMIF('DADOS BRUTOS'!$A$3:$A$500,$B19,'DADOS BRUTOS'!EC$3:EC$500)+IF($C19="",0,SUMIF('DADOS BRUTOS'!$A$3:$A$500,$C19,'DADOS BRUTOS'!EC$3:EC$500)))</f>
        <v/>
      </c>
      <c r="HD19" s="127">
        <f>IF(OR(HD$4="",$B19=""),0,SUMIF('DADOS BRUTOS'!$A$3:$A$500,$B19,'DADOS BRUTOS'!ED$3:ED$500)+IF($C19="",0,SUMIF('DADOS BRUTOS'!$A$3:$A$500,$C19,'DADOS BRUTOS'!ED$3:ED$500)))</f>
        <v/>
      </c>
      <c r="HE19" s="127">
        <f>IF(OR(HE$4="",$B19=""),0,SUMIF('DADOS BRUTOS'!$A$3:$A$500,$B19,'DADOS BRUTOS'!EE$3:EE$500)+IF($C19="",0,SUMIF('DADOS BRUTOS'!$A$3:$A$500,$C19,'DADOS BRUTOS'!EE$3:EE$500)))</f>
        <v/>
      </c>
      <c r="HF19" s="127">
        <f>IF(OR(HF$4="",$B19=""),0,SUMIF('DADOS BRUTOS'!$A$3:$A$500,$B19,'DADOS BRUTOS'!EF$3:EF$500)+IF($C19="",0,SUMIF('DADOS BRUTOS'!$A$3:$A$500,$C19,'DADOS BRUTOS'!EF$3:EF$500)))</f>
        <v/>
      </c>
      <c r="HG19" s="127">
        <f>IF(OR(HG$4="",$B19=""),0,SUMIF('DADOS BRUTOS'!$A$3:$A$500,$B19,'DADOS BRUTOS'!EG$3:EG$500)+IF($C19="",0,SUMIF('DADOS BRUTOS'!$A$3:$A$500,$C19,'DADOS BRUTOS'!EG$3:EG$500)))</f>
        <v/>
      </c>
      <c r="HH19" s="127">
        <f>IF(OR(HH$4="",$B19=""),0,SUMIF('DADOS BRUTOS'!$A$3:$A$500,$B19,'DADOS BRUTOS'!EH$3:EH$500)+IF($C19="",0,SUMIF('DADOS BRUTOS'!$A$3:$A$500,$C19,'DADOS BRUTOS'!EH$3:EH$500)))</f>
        <v/>
      </c>
      <c r="HI19" s="127">
        <f>IF(OR(HI$4="",$B19=""),0,SUMIF('DADOS BRUTOS'!$A$3:$A$500,$B19,'DADOS BRUTOS'!EI$3:EI$500)+IF($C19="",0,SUMIF('DADOS BRUTOS'!$A$3:$A$500,$C19,'DADOS BRUTOS'!EI$3:EI$500)))</f>
        <v/>
      </c>
      <c r="HJ19" s="127">
        <f>IF(OR(HJ$4="",$B19=""),0,SUMIF('DADOS BRUTOS'!$A$3:$A$500,$B19,'DADOS BRUTOS'!EJ$3:EJ$500)+IF($C19="",0,SUMIF('DADOS BRUTOS'!$A$3:$A$500,$C19,'DADOS BRUTOS'!EJ$3:EJ$500)))</f>
        <v/>
      </c>
      <c r="HK19" s="127">
        <f>IF(OR(HK$4="",$B19=""),0,SUMIF('DADOS BRUTOS'!$A$3:$A$500,$B19,'DADOS BRUTOS'!EK$3:EK$500)+IF($C19="",0,SUMIF('DADOS BRUTOS'!$A$3:$A$500,$C19,'DADOS BRUTOS'!EK$3:EK$500)))</f>
        <v/>
      </c>
      <c r="HL19" s="127">
        <f>IF(OR(HL$4="",$B19=""),0,SUMIF('DADOS BRUTOS'!$A$3:$A$500,$B19,'DADOS BRUTOS'!EL$3:EL$500)+IF($C19="",0,SUMIF('DADOS BRUTOS'!$A$3:$A$500,$C19,'DADOS BRUTOS'!EL$3:EL$500)))</f>
        <v/>
      </c>
      <c r="HM19" s="127">
        <f>IF(OR(HM$4="",$B19=""),0,SUMIF('DADOS BRUTOS'!$A$3:$A$500,$B19,'DADOS BRUTOS'!EM$3:EM$500)+IF($C19="",0,SUMIF('DADOS BRUTOS'!$A$3:$A$500,$C19,'DADOS BRUTOS'!EM$3:EM$500)))</f>
        <v/>
      </c>
      <c r="HN19" s="127">
        <f>IF(OR(HN$4="",$B19=""),0,SUMIF('DADOS BRUTOS'!$A$3:$A$500,$B19,'DADOS BRUTOS'!EN$3:EN$500)+IF($C19="",0,SUMIF('DADOS BRUTOS'!$A$3:$A$500,$C19,'DADOS BRUTOS'!EN$3:EN$500)))</f>
        <v/>
      </c>
      <c r="HO19" s="127">
        <f>IF(OR(HO$4="",$B19=""),0,SUMIF('DADOS BRUTOS'!$A$3:$A$500,$B19,'DADOS BRUTOS'!EO$3:EO$500)+IF($C19="",0,SUMIF('DADOS BRUTOS'!$A$3:$A$500,$C19,'DADOS BRUTOS'!EO$3:EO$500)))</f>
        <v/>
      </c>
      <c r="HP19" s="127">
        <f>IF(OR(HP$4="",$B19=""),0,SUMIF('DADOS BRUTOS'!$A$3:$A$500,$B19,'DADOS BRUTOS'!EP$3:EP$500)+IF($C19="",0,SUMIF('DADOS BRUTOS'!$A$3:$A$500,$C19,'DADOS BRUTOS'!EP$3:EP$500)))</f>
        <v/>
      </c>
      <c r="HQ19" s="127">
        <f>IF(OR(HQ$4="",$B19=""),0,SUMIF('DADOS BRUTOS'!$A$3:$A$500,$B19,'DADOS BRUTOS'!EQ$3:EQ$500)+IF($C19="",0,SUMIF('DADOS BRUTOS'!$A$3:$A$500,$C19,'DADOS BRUTOS'!EQ$3:EQ$500)))</f>
        <v/>
      </c>
      <c r="HR19" s="127">
        <f>IF(OR(HR$4="",$B19=""),0,SUMIF('DADOS BRUTOS'!$A$3:$A$500,$B19,'DADOS BRUTOS'!ER$3:ER$500)+IF($C19="",0,SUMIF('DADOS BRUTOS'!$A$3:$A$500,$C19,'DADOS BRUTOS'!ER$3:ER$500)))</f>
        <v/>
      </c>
      <c r="HS19" s="127">
        <f>IF(OR(HS$4="",$B19=""),0,SUMIF('DADOS BRUTOS'!$A$3:$A$500,$B19,'DADOS BRUTOS'!ES$3:ES$500)+IF($C19="",0,SUMIF('DADOS BRUTOS'!$A$3:$A$500,$C19,'DADOS BRUTOS'!ES$3:ES$500)))</f>
        <v/>
      </c>
      <c r="HT19" s="127">
        <f>IF(OR(HT$4="",$B19=""),0,SUMIF('DADOS BRUTOS'!$A$3:$A$500,$B19,'DADOS BRUTOS'!ET$3:ET$500)+IF($C19="",0,SUMIF('DADOS BRUTOS'!$A$3:$A$500,$C19,'DADOS BRUTOS'!ET$3:ET$500)))</f>
        <v/>
      </c>
      <c r="HU19" s="127">
        <f>IF(OR(HU$4="",$B19=""),0,SUMIF('DADOS BRUTOS'!$A$3:$A$500,$B19,'DADOS BRUTOS'!EU$3:EU$500)+IF($C19="",0,SUMIF('DADOS BRUTOS'!$A$3:$A$500,$C19,'DADOS BRUTOS'!EU$3:EU$500)))</f>
        <v/>
      </c>
      <c r="HV19" s="127">
        <f>IF(OR(HV$4="",$B19=""),0,SUMIF('DADOS BRUTOS'!$A$3:$A$500,$B19,'DADOS BRUTOS'!EV$3:EV$500)+IF($C19="",0,SUMIF('DADOS BRUTOS'!$A$3:$A$500,$C19,'DADOS BRUTOS'!EV$3:EV$500)))</f>
        <v/>
      </c>
      <c r="HW19" s="127">
        <f>IF(OR(HW$4="",$B19=""),0,SUMIF('DADOS BRUTOS'!$A$3:$A$500,$B19,'DADOS BRUTOS'!EW$3:EW$500)+IF($C19="",0,SUMIF('DADOS BRUTOS'!$A$3:$A$500,$C19,'DADOS BRUTOS'!EW$3:EW$500)))</f>
        <v/>
      </c>
      <c r="HX19" s="127">
        <f>IF(OR(HX$4="",$B19=""),0,SUMIF('DADOS BRUTOS'!$A$3:$A$500,$B19,'DADOS BRUTOS'!EX$3:EX$500)+IF($C19="",0,SUMIF('DADOS BRUTOS'!$A$3:$A$500,$C19,'DADOS BRUTOS'!EX$3:EX$500)))</f>
        <v/>
      </c>
      <c r="HY19" s="127">
        <f>IF(OR(HY$4="",$B19=""),0,SUMIF('DADOS BRUTOS'!$A$3:$A$500,$B19,'DADOS BRUTOS'!EY$3:EY$500)+IF($C19="",0,SUMIF('DADOS BRUTOS'!$A$3:$A$500,$C19,'DADOS BRUTOS'!EY$3:EY$500)))</f>
        <v/>
      </c>
      <c r="HZ19" s="127">
        <f>IF(OR(HZ$4="",$B19=""),0,SUMIF('DADOS BRUTOS'!$A$3:$A$500,$B19,'DADOS BRUTOS'!EZ$3:EZ$500)+IF($C19="",0,SUMIF('DADOS BRUTOS'!$A$3:$A$500,$C19,'DADOS BRUTOS'!EZ$3:EZ$500)))</f>
        <v/>
      </c>
      <c r="IA19" s="127">
        <f>IF(OR(IA$4="",$B19=""),0,SUMIF('DADOS BRUTOS'!$A$3:$A$500,$B19,'DADOS BRUTOS'!FA$3:FA$500)+IF($C19="",0,SUMIF('DADOS BRUTOS'!$A$3:$A$500,$C19,'DADOS BRUTOS'!FA$3:FA$500)))</f>
        <v/>
      </c>
      <c r="IB19" s="127">
        <f>IF(OR(IB$4="",$B19=""),0,SUMIF('DADOS BRUTOS'!$A$3:$A$500,$B19,'DADOS BRUTOS'!FB$3:FB$500)+IF($C19="",0,SUMIF('DADOS BRUTOS'!$A$3:$A$500,$C19,'DADOS BRUTOS'!FB$3:FB$500)))</f>
        <v/>
      </c>
      <c r="IC19" s="127">
        <f>IF(OR(IC$4="",$B19=""),0,SUMIF('DADOS BRUTOS'!$A$3:$A$500,$B19,'DADOS BRUTOS'!FC$3:FC$500)+IF($C19="",0,SUMIF('DADOS BRUTOS'!$A$3:$A$500,$C19,'DADOS BRUTOS'!FC$3:FC$500)))</f>
        <v/>
      </c>
      <c r="ID19" s="127">
        <f>IF(OR(ID$4="",$B19=""),0,SUMIF('DADOS BRUTOS'!$A$3:$A$500,$B19,'DADOS BRUTOS'!FD$3:FD$500)+IF($C19="",0,SUMIF('DADOS BRUTOS'!$A$3:$A$500,$C19,'DADOS BRUTOS'!FD$3:FD$500)))</f>
        <v/>
      </c>
      <c r="IE19" s="127">
        <f>IF(OR(IE$4="",$B19=""),0,SUMIF('DADOS BRUTOS'!$A$3:$A$500,$B19,'DADOS BRUTOS'!FE$3:FE$500)+IF($C19="",0,SUMIF('DADOS BRUTOS'!$A$3:$A$500,$C19,'DADOS BRUTOS'!FE$3:FE$500)))</f>
        <v/>
      </c>
      <c r="IF19" s="127">
        <f>IF(OR(IF$4="",$B19=""),0,SUMIF('DADOS BRUTOS'!$A$3:$A$500,$B19,'DADOS BRUTOS'!FF$3:FF$500)+IF($C19="",0,SUMIF('DADOS BRUTOS'!$A$3:$A$500,$C19,'DADOS BRUTOS'!FF$3:FF$500)))</f>
        <v/>
      </c>
      <c r="IG19" s="127">
        <f>IF(OR(IG$4="",$B19=""),0,SUMIF('DADOS BRUTOS'!$A$3:$A$500,$B19,'DADOS BRUTOS'!FG$3:FG$500)+IF($C19="",0,SUMIF('DADOS BRUTOS'!$A$3:$A$500,$C19,'DADOS BRUTOS'!FG$3:FG$500)))</f>
        <v/>
      </c>
      <c r="IH19" s="127">
        <f>IF(OR(IH$4="",$B19=""),0,SUMIF('DADOS BRUTOS'!$A$3:$A$500,$B19,'DADOS BRUTOS'!FH$3:FH$500)+IF($C19="",0,SUMIF('DADOS BRUTOS'!$A$3:$A$500,$C19,'DADOS BRUTOS'!FH$3:FH$500)))</f>
        <v/>
      </c>
      <c r="II19" s="127">
        <f>IF(OR(II$4="",$B19=""),0,SUMIF('DADOS BRUTOS'!$A$3:$A$500,$B19,'DADOS BRUTOS'!FI$3:FI$500)+IF($C19="",0,SUMIF('DADOS BRUTOS'!$A$3:$A$500,$C19,'DADOS BRUTOS'!FI$3:FI$500)))</f>
        <v/>
      </c>
      <c r="IJ19" s="127">
        <f>IF(OR(IJ$4="",$B19=""),0,SUMIF('DADOS BRUTOS'!$A$3:$A$500,$B19,'DADOS BRUTOS'!FJ$3:FJ$500)+IF($C19="",0,SUMIF('DADOS BRUTOS'!$A$3:$A$500,$C19,'DADOS BRUTOS'!FJ$3:FJ$500)))</f>
        <v/>
      </c>
      <c r="IK19" s="127">
        <f>IF(OR(IK$4="",$B19=""),0,SUMIF('DADOS BRUTOS'!$A$3:$A$500,$B19,'DADOS BRUTOS'!FK$3:FK$500)+IF($C19="",0,SUMIF('DADOS BRUTOS'!$A$3:$A$500,$C19,'DADOS BRUTOS'!FK$3:FK$500)))</f>
        <v/>
      </c>
      <c r="IL19" s="127">
        <f>IF(OR(IL$4="",$B19=""),0,SUMIF('DADOS BRUTOS'!$A$3:$A$500,$B19,'DADOS BRUTOS'!FL$3:FL$500)+IF($C19="",0,SUMIF('DADOS BRUTOS'!$A$3:$A$500,$C19,'DADOS BRUTOS'!FL$3:FL$500)))</f>
        <v/>
      </c>
      <c r="IM19" s="127">
        <f>IF(OR(IM$4="",$B19=""),0,SUMIF('DADOS BRUTOS'!$A$3:$A$500,$B19,'DADOS BRUTOS'!FM$3:FM$500)+IF($C19="",0,SUMIF('DADOS BRUTOS'!$A$3:$A$500,$C19,'DADOS BRUTOS'!FM$3:FM$500)))</f>
        <v/>
      </c>
      <c r="IN19" s="127">
        <f>IF(OR(IN$4="",$B19=""),0,SUMIF('DADOS BRUTOS'!$A$3:$A$500,$B19,'DADOS BRUTOS'!FN$3:FN$500)+IF($C19="",0,SUMIF('DADOS BRUTOS'!$A$3:$A$500,$C19,'DADOS BRUTOS'!FN$3:FN$500)))</f>
        <v/>
      </c>
      <c r="IO19" s="127">
        <f>IF(OR(IO$4="",$B19=""),0,SUMIF('DADOS BRUTOS'!$A$3:$A$500,$B19,'DADOS BRUTOS'!FO$3:FO$500)+IF($C19="",0,SUMIF('DADOS BRUTOS'!$A$3:$A$500,$C19,'DADOS BRUTOS'!FO$3:FO$500)))</f>
        <v/>
      </c>
      <c r="IP19" s="127">
        <f>IF(OR(IP$4="",$B19=""),0,SUMIF('DADOS BRUTOS'!$A$3:$A$500,$B19,'DADOS BRUTOS'!FP$3:FP$500)+IF($C19="",0,SUMIF('DADOS BRUTOS'!$A$3:$A$500,$C19,'DADOS BRUTOS'!FP$3:FP$500)))</f>
        <v/>
      </c>
      <c r="IQ19" s="127">
        <f>IF(OR(IQ$4="",$B19=""),0,SUMIF('DADOS BRUTOS'!$A$3:$A$500,$B19,'DADOS BRUTOS'!FQ$3:FQ$500)+IF($C19="",0,SUMIF('DADOS BRUTOS'!$A$3:$A$500,$C19,'DADOS BRUTOS'!FQ$3:FQ$500)))</f>
        <v/>
      </c>
      <c r="IR19" s="127">
        <f>IF(OR(IR$4="",$B19=""),0,SUMIF('DADOS BRUTOS'!$A$3:$A$500,$B19,'DADOS BRUTOS'!FR$3:FR$500)+IF($C19="",0,SUMIF('DADOS BRUTOS'!$A$3:$A$500,$C19,'DADOS BRUTOS'!FR$3:FR$500)))</f>
        <v/>
      </c>
      <c r="IS19" s="127">
        <f>IF(OR(IS$4="",$B19=""),0,SUMIF('DADOS BRUTOS'!$A$3:$A$500,$B19,'DADOS BRUTOS'!FS$3:FS$500)+IF($C19="",0,SUMIF('DADOS BRUTOS'!$A$3:$A$500,$C19,'DADOS BRUTOS'!FS$3:FS$500)))</f>
        <v/>
      </c>
      <c r="IT19" s="127">
        <f>IF(OR(IT$4="",$B19=""),0,SUMIF('DADOS BRUTOS'!$A$3:$A$500,$B19,'DADOS BRUTOS'!FT$3:FT$500)+IF($C19="",0,SUMIF('DADOS BRUTOS'!$A$3:$A$500,$C19,'DADOS BRUTOS'!FT$3:FT$500)))</f>
        <v/>
      </c>
      <c r="IU19" s="127">
        <f>IF(OR(IU$4="",$B19=""),0,SUMIF('DADOS BRUTOS'!$A$3:$A$500,$B19,'DADOS BRUTOS'!FU$3:FU$500)+IF($C19="",0,SUMIF('DADOS BRUTOS'!$A$3:$A$500,$C19,'DADOS BRUTOS'!FU$3:FU$500)))</f>
        <v/>
      </c>
      <c r="IV19" s="127">
        <f>IF(OR(IV$4="",$B19=""),0,SUMIF('DADOS BRUTOS'!$A$3:$A$500,$B19,'DADOS BRUTOS'!FV$3:FV$500)+IF($C19="",0,SUMIF('DADOS BRUTOS'!$A$3:$A$500,$C19,'DADOS BRUTOS'!FV$3:FV$500)))</f>
        <v/>
      </c>
      <c r="IW19" s="127">
        <f>IF(OR(IW$4="",$B19=""),0,SUMIF('DADOS BRUTOS'!$A$3:$A$500,$B19,'DADOS BRUTOS'!FW$3:FW$500)+IF($C19="",0,SUMIF('DADOS BRUTOS'!$A$3:$A$500,$C19,'DADOS BRUTOS'!FW$3:FW$500)))</f>
        <v/>
      </c>
      <c r="IX19" s="127">
        <f>IF(OR(IX$4="",$B19=""),0,SUMIF('DADOS BRUTOS'!$A$3:$A$500,$B19,'DADOS BRUTOS'!FX$3:FX$500)+IF($C19="",0,SUMIF('DADOS BRUTOS'!$A$3:$A$500,$C19,'DADOS BRUTOS'!FX$3:FX$500)))</f>
        <v/>
      </c>
      <c r="IY19" s="127">
        <f>IF(OR(IY$4="",$B19=""),0,SUMIF('DADOS BRUTOS'!$A$3:$A$500,$B19,'DADOS BRUTOS'!FY$3:FY$500)+IF($C19="",0,SUMIF('DADOS BRUTOS'!$A$3:$A$500,$C19,'DADOS BRUTOS'!FY$3:FY$500)))</f>
        <v/>
      </c>
      <c r="IZ19" s="127">
        <f>IF(OR(IZ$4="",$B19=""),0,SUMIF('DADOS BRUTOS'!$A$3:$A$500,$B19,'DADOS BRUTOS'!FZ$3:FZ$500)+IF($C19="",0,SUMIF('DADOS BRUTOS'!$A$3:$A$500,$C19,'DADOS BRUTOS'!FZ$3:FZ$500)))</f>
        <v/>
      </c>
      <c r="JA19" s="127">
        <f>IF(OR(JA$4="",$B19=""),0,SUMIF('DADOS BRUTOS'!$A$3:$A$500,$B19,'DADOS BRUTOS'!GA$3:GA$500)+IF($C19="",0,SUMIF('DADOS BRUTOS'!$A$3:$A$500,$C19,'DADOS BRUTOS'!GA$3:GA$500)))</f>
        <v/>
      </c>
      <c r="JB19" s="127">
        <f>IF(OR(JB$4="",$B19=""),0,SUMIF('DADOS BRUTOS'!$A$3:$A$500,$B19,'DADOS BRUTOS'!GB$3:GB$500)+IF($C19="",0,SUMIF('DADOS BRUTOS'!$A$3:$A$500,$C19,'DADOS BRUTOS'!GB$3:GB$500)))</f>
        <v/>
      </c>
      <c r="JC19" s="127">
        <f>IF(OR(JC$4="",$B19=""),0,SUMIF('DADOS BRUTOS'!$A$3:$A$500,$B19,'DADOS BRUTOS'!GC$3:GC$500)+IF($C19="",0,SUMIF('DADOS BRUTOS'!$A$3:$A$500,$C19,'DADOS BRUTOS'!GC$3:GC$500)))</f>
        <v/>
      </c>
      <c r="JD19" s="127">
        <f>IF(OR(JD$4="",$B19=""),0,SUMIF('DADOS BRUTOS'!$A$3:$A$500,$B19,'DADOS BRUTOS'!GD$3:GD$500)+IF($C19="",0,SUMIF('DADOS BRUTOS'!$A$3:$A$500,$C19,'DADOS BRUTOS'!GD$3:GD$500)))</f>
        <v/>
      </c>
      <c r="JE19" s="127">
        <f>IF(OR(JE$4="",$B19=""),0,SUMIF('DADOS BRUTOS'!$A$3:$A$500,$B19,'DADOS BRUTOS'!GE$3:GE$500)+IF($C19="",0,SUMIF('DADOS BRUTOS'!$A$3:$A$500,$C19,'DADOS BRUTOS'!GE$3:GE$500)))</f>
        <v/>
      </c>
      <c r="JF19" s="127">
        <f>IF(OR(JF$4="",$B19=""),0,SUMIF('DADOS BRUTOS'!$A$3:$A$500,$B19,'DADOS BRUTOS'!GF$3:GF$500)+IF($C19="",0,SUMIF('DADOS BRUTOS'!$A$3:$A$500,$C19,'DADOS BRUTOS'!GF$3:GF$500)))</f>
        <v/>
      </c>
      <c r="JG19" s="127">
        <f>IF(OR(JG$4="",$B19=""),0,SUMIF('DADOS BRUTOS'!$A$3:$A$500,$B19,'DADOS BRUTOS'!GG$3:GG$500)+IF($C19="",0,SUMIF('DADOS BRUTOS'!$A$3:$A$500,$C19,'DADOS BRUTOS'!GG$3:GG$500)))</f>
        <v/>
      </c>
      <c r="JH19" s="127">
        <f>IF(OR(JH$4="",$B19=""),0,SUMIF('DADOS BRUTOS'!$A$3:$A$500,$B19,'DADOS BRUTOS'!GH$3:GH$500)+IF($C19="",0,SUMIF('DADOS BRUTOS'!$A$3:$A$500,$C19,'DADOS BRUTOS'!GH$3:GH$500)))</f>
        <v/>
      </c>
      <c r="JI19" s="127">
        <f>IF(OR(JI$4="",$B19=""),0,SUMIF('DADOS BRUTOS'!$A$3:$A$500,$B19,'DADOS BRUTOS'!GI$3:GI$500)+IF($C19="",0,SUMIF('DADOS BRUTOS'!$A$3:$A$500,$C19,'DADOS BRUTOS'!GI$3:GI$500)))</f>
        <v/>
      </c>
      <c r="JJ19" s="127">
        <f>IF(OR(JJ$4="",$B19=""),0,SUMIF('DADOS BRUTOS'!$A$3:$A$500,$B19,'DADOS BRUTOS'!GJ$3:GJ$500)+IF($C19="",0,SUMIF('DADOS BRUTOS'!$A$3:$A$500,$C19,'DADOS BRUTOS'!GJ$3:GJ$500)))</f>
        <v/>
      </c>
      <c r="JK19" s="127">
        <f>IF(OR(JK$4="",$B19=""),0,SUMIF('DADOS BRUTOS'!$A$3:$A$500,$B19,'DADOS BRUTOS'!GK$3:GK$500)+IF($C19="",0,SUMIF('DADOS BRUTOS'!$A$3:$A$500,$C19,'DADOS BRUTOS'!GK$3:GK$500)))</f>
        <v/>
      </c>
      <c r="JL19" s="127">
        <f>IF(OR(JL$4="",$B19=""),0,SUMIF('DADOS BRUTOS'!$A$3:$A$500,$B19,'DADOS BRUTOS'!GL$3:GL$500)+IF($C19="",0,SUMIF('DADOS BRUTOS'!$A$3:$A$500,$C19,'DADOS BRUTOS'!GL$3:GL$500)))</f>
        <v/>
      </c>
      <c r="JM19" s="127">
        <f>IF(OR(JM$4="",$B19=""),0,SUMIF('DADOS BRUTOS'!$A$3:$A$500,$B19,'DADOS BRUTOS'!GM$3:GM$500)+IF($C19="",0,SUMIF('DADOS BRUTOS'!$A$3:$A$500,$C19,'DADOS BRUTOS'!GM$3:GM$500)))</f>
        <v/>
      </c>
      <c r="JN19" s="127">
        <f>IF(OR(JN$4="",$B19=""),0,SUMIF('DADOS BRUTOS'!$A$3:$A$500,$B19,'DADOS BRUTOS'!GN$3:GN$500)+IF($C19="",0,SUMIF('DADOS BRUTOS'!$A$3:$A$500,$C19,'DADOS BRUTOS'!GN$3:GN$500)))</f>
        <v/>
      </c>
      <c r="JO19" s="127">
        <f>IF(OR(JO$4="",$B19=""),0,SUMIF('DADOS BRUTOS'!$A$3:$A$500,$B19,'DADOS BRUTOS'!GO$3:GO$500)+IF($C19="",0,SUMIF('DADOS BRUTOS'!$A$3:$A$500,$C19,'DADOS BRUTOS'!GO$3:GO$500)))</f>
        <v/>
      </c>
      <c r="JP19" s="127">
        <f>IF(OR(JP$4="",$B19=""),0,SUMIF('DADOS BRUTOS'!$A$3:$A$500,$B19,'DADOS BRUTOS'!GP$3:GP$500)+IF($C19="",0,SUMIF('DADOS BRUTOS'!$A$3:$A$500,$C19,'DADOS BRUTOS'!GP$3:GP$500)))</f>
        <v/>
      </c>
      <c r="JQ19" s="127">
        <f>IF(OR(JQ$4="",$B19=""),0,SUMIF('DADOS BRUTOS'!$A$3:$A$500,$B19,'DADOS BRUTOS'!GQ$3:GQ$500)+IF($C19="",0,SUMIF('DADOS BRUTOS'!$A$3:$A$500,$C19,'DADOS BRUTOS'!GQ$3:GQ$500)))</f>
        <v/>
      </c>
      <c r="JR19" s="127">
        <f>IF(OR(JR$4="",$B19=""),0,SUMIF('DADOS BRUTOS'!$A$3:$A$500,$B19,'DADOS BRUTOS'!GR$3:GR$500)+IF($C19="",0,SUMIF('DADOS BRUTOS'!$A$3:$A$500,$C19,'DADOS BRUTOS'!GR$3:GR$500)))</f>
        <v/>
      </c>
      <c r="JS19" s="127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7">
        <f>IF(OR(CB$4="",$B20=""),0,SUMIF('DADOS BRUTOS'!$A$3:$A$500,$B20,'DADOS BRUTOS'!B$3:B$500)+IF($C20="",0,SUMIF('DADOS BRUTOS'!$A$3:$A$500,$C20,'DADOS BRUTOS'!B$3:B$500)))</f>
        <v/>
      </c>
      <c r="CC20" s="127">
        <f>IF(OR(CC$4="",$B20=""),0,SUMIF('DADOS BRUTOS'!$A$3:$A$500,$B20,'DADOS BRUTOS'!C$3:C$500)+IF($C20="",0,SUMIF('DADOS BRUTOS'!$A$3:$A$500,$C20,'DADOS BRUTOS'!C$3:C$500)))</f>
        <v/>
      </c>
      <c r="CD20" s="127">
        <f>IF(OR(CD$4="",$B20=""),0,SUMIF('DADOS BRUTOS'!$A$3:$A$500,$B20,'DADOS BRUTOS'!D$3:D$500)+IF($C20="",0,SUMIF('DADOS BRUTOS'!$A$3:$A$500,$C20,'DADOS BRUTOS'!D$3:D$500)))</f>
        <v/>
      </c>
      <c r="CE20" s="127">
        <f>IF(OR(CE$4="",$B20=""),0,SUMIF('DADOS BRUTOS'!$A$3:$A$500,$B20,'DADOS BRUTOS'!E$3:E$500)+IF($C20="",0,SUMIF('DADOS BRUTOS'!$A$3:$A$500,$C20,'DADOS BRUTOS'!E$3:E$500)))</f>
        <v/>
      </c>
      <c r="CF20" s="127">
        <f>IF(OR(CF$4="",$B20=""),0,SUMIF('DADOS BRUTOS'!$A$3:$A$500,$B20,'DADOS BRUTOS'!F$3:F$500)+IF($C20="",0,SUMIF('DADOS BRUTOS'!$A$3:$A$500,$C20,'DADOS BRUTOS'!F$3:F$500)))</f>
        <v/>
      </c>
      <c r="CG20" s="127">
        <f>IF(OR(CG$4="",$B20=""),0,SUMIF('DADOS BRUTOS'!$A$3:$A$500,$B20,'DADOS BRUTOS'!G$3:G$500)+IF($C20="",0,SUMIF('DADOS BRUTOS'!$A$3:$A$500,$C20,'DADOS BRUTOS'!G$3:G$500)))</f>
        <v/>
      </c>
      <c r="CH20" s="127">
        <f>IF(OR(CH$4="",$B20=""),0,SUMIF('DADOS BRUTOS'!$A$3:$A$500,$B20,'DADOS BRUTOS'!H$3:H$500)+IF($C20="",0,SUMIF('DADOS BRUTOS'!$A$3:$A$500,$C20,'DADOS BRUTOS'!H$3:H$500)))</f>
        <v/>
      </c>
      <c r="CI20" s="127">
        <f>IF(OR(CI$4="",$B20=""),0,SUMIF('DADOS BRUTOS'!$A$3:$A$500,$B20,'DADOS BRUTOS'!I$3:I$500)+IF($C20="",0,SUMIF('DADOS BRUTOS'!$A$3:$A$500,$C20,'DADOS BRUTOS'!I$3:I$500)))</f>
        <v/>
      </c>
      <c r="CJ20" s="127">
        <f>IF(OR(CJ$4="",$B20=""),0,SUMIF('DADOS BRUTOS'!$A$3:$A$500,$B20,'DADOS BRUTOS'!J$3:J$500)+IF($C20="",0,SUMIF('DADOS BRUTOS'!$A$3:$A$500,$C20,'DADOS BRUTOS'!J$3:J$500)))</f>
        <v/>
      </c>
      <c r="CK20" s="127">
        <f>IF(OR(CK$4="",$B20=""),0,SUMIF('DADOS BRUTOS'!$A$3:$A$500,$B20,'DADOS BRUTOS'!K$3:K$500)+IF($C20="",0,SUMIF('DADOS BRUTOS'!$A$3:$A$500,$C20,'DADOS BRUTOS'!K$3:K$500)))</f>
        <v/>
      </c>
      <c r="CL20" s="127">
        <f>IF(OR(CL$4="",$B20=""),0,SUMIF('DADOS BRUTOS'!$A$3:$A$500,$B20,'DADOS BRUTOS'!L$3:L$500)+IF($C20="",0,SUMIF('DADOS BRUTOS'!$A$3:$A$500,$C20,'DADOS BRUTOS'!L$3:L$500)))</f>
        <v/>
      </c>
      <c r="CM20" s="127">
        <f>IF(OR(CM$4="",$B20=""),0,SUMIF('DADOS BRUTOS'!$A$3:$A$500,$B20,'DADOS BRUTOS'!M$3:M$500)+IF($C20="",0,SUMIF('DADOS BRUTOS'!$A$3:$A$500,$C20,'DADOS BRUTOS'!M$3:M$500)))</f>
        <v/>
      </c>
      <c r="CN20" s="127">
        <f>IF(OR(CN$4="",$B20=""),0,SUMIF('DADOS BRUTOS'!$A$3:$A$500,$B20,'DADOS BRUTOS'!N$3:N$500)+IF($C20="",0,SUMIF('DADOS BRUTOS'!$A$3:$A$500,$C20,'DADOS BRUTOS'!N$3:N$500)))</f>
        <v/>
      </c>
      <c r="CO20" s="127">
        <f>IF(OR(CO$4="",$B20=""),0,SUMIF('DADOS BRUTOS'!$A$3:$A$500,$B20,'DADOS BRUTOS'!O$3:O$500)+IF($C20="",0,SUMIF('DADOS BRUTOS'!$A$3:$A$500,$C20,'DADOS BRUTOS'!O$3:O$500)))</f>
        <v/>
      </c>
      <c r="CP20" s="127">
        <f>IF(OR(CP$4="",$B20=""),0,SUMIF('DADOS BRUTOS'!$A$3:$A$500,$B20,'DADOS BRUTOS'!P$3:P$500)+IF($C20="",0,SUMIF('DADOS BRUTOS'!$A$3:$A$500,$C20,'DADOS BRUTOS'!P$3:P$500)))</f>
        <v/>
      </c>
      <c r="CQ20" s="127">
        <f>IF(OR(CQ$4="",$B20=""),0,SUMIF('DADOS BRUTOS'!$A$3:$A$500,$B20,'DADOS BRUTOS'!Q$3:Q$500)+IF($C20="",0,SUMIF('DADOS BRUTOS'!$A$3:$A$500,$C20,'DADOS BRUTOS'!Q$3:Q$500)))</f>
        <v/>
      </c>
      <c r="CR20" s="127">
        <f>IF(OR(CR$4="",$B20=""),0,SUMIF('DADOS BRUTOS'!$A$3:$A$500,$B20,'DADOS BRUTOS'!R$3:R$500)+IF($C20="",0,SUMIF('DADOS BRUTOS'!$A$3:$A$500,$C20,'DADOS BRUTOS'!R$3:R$500)))</f>
        <v/>
      </c>
      <c r="CS20" s="127">
        <f>IF(OR(CS$4="",$B20=""),0,SUMIF('DADOS BRUTOS'!$A$3:$A$500,$B20,'DADOS BRUTOS'!S$3:S$500)+IF($C20="",0,SUMIF('DADOS BRUTOS'!$A$3:$A$500,$C20,'DADOS BRUTOS'!S$3:S$500)))</f>
        <v/>
      </c>
      <c r="CT20" s="127">
        <f>IF(OR(CT$4="",$B20=""),0,SUMIF('DADOS BRUTOS'!$A$3:$A$500,$B20,'DADOS BRUTOS'!T$3:T$500)+IF($C20="",0,SUMIF('DADOS BRUTOS'!$A$3:$A$500,$C20,'DADOS BRUTOS'!T$3:T$500)))</f>
        <v/>
      </c>
      <c r="CU20" s="127">
        <f>IF(OR(CU$4="",$B20=""),0,SUMIF('DADOS BRUTOS'!$A$3:$A$500,$B20,'DADOS BRUTOS'!U$3:U$500)+IF($C20="",0,SUMIF('DADOS BRUTOS'!$A$3:$A$500,$C20,'DADOS BRUTOS'!U$3:U$500)))</f>
        <v/>
      </c>
      <c r="CV20" s="127">
        <f>IF(OR(CV$4="",$B20=""),0,SUMIF('DADOS BRUTOS'!$A$3:$A$500,$B20,'DADOS BRUTOS'!V$3:V$500)+IF($C20="",0,SUMIF('DADOS BRUTOS'!$A$3:$A$500,$C20,'DADOS BRUTOS'!V$3:V$500)))</f>
        <v/>
      </c>
      <c r="CW20" s="127">
        <f>IF(OR(CW$4="",$B20=""),0,SUMIF('DADOS BRUTOS'!$A$3:$A$500,$B20,'DADOS BRUTOS'!W$3:W$500)+IF($C20="",0,SUMIF('DADOS BRUTOS'!$A$3:$A$500,$C20,'DADOS BRUTOS'!W$3:W$500)))</f>
        <v/>
      </c>
      <c r="CX20" s="127">
        <f>IF(OR(CX$4="",$B20=""),0,SUMIF('DADOS BRUTOS'!$A$3:$A$500,$B20,'DADOS BRUTOS'!X$3:X$500)+IF($C20="",0,SUMIF('DADOS BRUTOS'!$A$3:$A$500,$C20,'DADOS BRUTOS'!X$3:X$500)))</f>
        <v/>
      </c>
      <c r="CY20" s="127">
        <f>IF(OR(CY$4="",$B20=""),0,SUMIF('DADOS BRUTOS'!$A$3:$A$500,$B20,'DADOS BRUTOS'!Y$3:Y$500)+IF($C20="",0,SUMIF('DADOS BRUTOS'!$A$3:$A$500,$C20,'DADOS BRUTOS'!Y$3:Y$500)))</f>
        <v/>
      </c>
      <c r="CZ20" s="127">
        <f>IF(OR(CZ$4="",$B20=""),0,SUMIF('DADOS BRUTOS'!$A$3:$A$500,$B20,'DADOS BRUTOS'!Z$3:Z$500)+IF($C20="",0,SUMIF('DADOS BRUTOS'!$A$3:$A$500,$C20,'DADOS BRUTOS'!Z$3:Z$500)))</f>
        <v/>
      </c>
      <c r="DA20" s="127">
        <f>IF(OR(DA$4="",$B20=""),0,SUMIF('DADOS BRUTOS'!$A$3:$A$500,$B20,'DADOS BRUTOS'!AA$3:AA$500)+IF($C20="",0,SUMIF('DADOS BRUTOS'!$A$3:$A$500,$C20,'DADOS BRUTOS'!AA$3:AA$500)))</f>
        <v/>
      </c>
      <c r="DB20" s="127">
        <f>IF(OR(DB$4="",$B20=""),0,SUMIF('DADOS BRUTOS'!$A$3:$A$500,$B20,'DADOS BRUTOS'!AB$3:AB$500)+IF($C20="",0,SUMIF('DADOS BRUTOS'!$A$3:$A$500,$C20,'DADOS BRUTOS'!AB$3:AB$500)))</f>
        <v/>
      </c>
      <c r="DC20" s="127">
        <f>IF(OR(DC$4="",$B20=""),0,SUMIF('DADOS BRUTOS'!$A$3:$A$500,$B20,'DADOS BRUTOS'!AC$3:AC$500)+IF($C20="",0,SUMIF('DADOS BRUTOS'!$A$3:$A$500,$C20,'DADOS BRUTOS'!AC$3:AC$500)))</f>
        <v/>
      </c>
      <c r="DD20" s="127">
        <f>IF(OR(DD$4="",$B20=""),0,SUMIF('DADOS BRUTOS'!$A$3:$A$500,$B20,'DADOS BRUTOS'!AD$3:AD$500)+IF($C20="",0,SUMIF('DADOS BRUTOS'!$A$3:$A$500,$C20,'DADOS BRUTOS'!AD$3:AD$500)))</f>
        <v/>
      </c>
      <c r="DE20" s="127">
        <f>IF(OR(DE$4="",$B20=""),0,SUMIF('DADOS BRUTOS'!$A$3:$A$500,$B20,'DADOS BRUTOS'!AE$3:AE$500)+IF($C20="",0,SUMIF('DADOS BRUTOS'!$A$3:$A$500,$C20,'DADOS BRUTOS'!AE$3:AE$500)))</f>
        <v/>
      </c>
      <c r="DF20" s="127">
        <f>IF(OR(DF$4="",$B20=""),0,SUMIF('DADOS BRUTOS'!$A$3:$A$500,$B20,'DADOS BRUTOS'!AF$3:AF$500)+IF($C20="",0,SUMIF('DADOS BRUTOS'!$A$3:$A$500,$C20,'DADOS BRUTOS'!AF$3:AF$500)))</f>
        <v/>
      </c>
      <c r="DG20" s="127">
        <f>IF(OR(DG$4="",$B20=""),0,SUMIF('DADOS BRUTOS'!$A$3:$A$500,$B20,'DADOS BRUTOS'!AG$3:AG$500)+IF($C20="",0,SUMIF('DADOS BRUTOS'!$A$3:$A$500,$C20,'DADOS BRUTOS'!AG$3:AG$500)))</f>
        <v/>
      </c>
      <c r="DH20" s="127">
        <f>IF(OR(DH$4="",$B20=""),0,SUMIF('DADOS BRUTOS'!$A$3:$A$500,$B20,'DADOS BRUTOS'!AH$3:AH$500)+IF($C20="",0,SUMIF('DADOS BRUTOS'!$A$3:$A$500,$C20,'DADOS BRUTOS'!AH$3:AH$500)))</f>
        <v/>
      </c>
      <c r="DI20" s="127">
        <f>IF(OR(DI$4="",$B20=""),0,SUMIF('DADOS BRUTOS'!$A$3:$A$500,$B20,'DADOS BRUTOS'!AI$3:AI$500)+IF($C20="",0,SUMIF('DADOS BRUTOS'!$A$3:$A$500,$C20,'DADOS BRUTOS'!AI$3:AI$500)))</f>
        <v/>
      </c>
      <c r="DJ20" s="127">
        <f>IF(OR(DJ$4="",$B20=""),0,SUMIF('DADOS BRUTOS'!$A$3:$A$500,$B20,'DADOS BRUTOS'!AJ$3:AJ$500)+IF($C20="",0,SUMIF('DADOS BRUTOS'!$A$3:$A$500,$C20,'DADOS BRUTOS'!AJ$3:AJ$500)))</f>
        <v/>
      </c>
      <c r="DK20" s="127">
        <f>IF(OR(DK$4="",$B20=""),0,SUMIF('DADOS BRUTOS'!$A$3:$A$500,$B20,'DADOS BRUTOS'!AK$3:AK$500)+IF($C20="",0,SUMIF('DADOS BRUTOS'!$A$3:$A$500,$C20,'DADOS BRUTOS'!AK$3:AK$500)))</f>
        <v/>
      </c>
      <c r="DL20" s="127">
        <f>IF(OR(DL$4="",$B20=""),0,SUMIF('DADOS BRUTOS'!$A$3:$A$500,$B20,'DADOS BRUTOS'!AL$3:AL$500)+IF($C20="",0,SUMIF('DADOS BRUTOS'!$A$3:$A$500,$C20,'DADOS BRUTOS'!AL$3:AL$500)))</f>
        <v/>
      </c>
      <c r="DM20" s="127">
        <f>IF(OR(DM$4="",$B20=""),0,SUMIF('DADOS BRUTOS'!$A$3:$A$500,$B20,'DADOS BRUTOS'!AM$3:AM$500)+IF($C20="",0,SUMIF('DADOS BRUTOS'!$A$3:$A$500,$C20,'DADOS BRUTOS'!AM$3:AM$500)))</f>
        <v/>
      </c>
      <c r="DN20" s="127">
        <f>IF(OR(DN$4="",$B20=""),0,SUMIF('DADOS BRUTOS'!$A$3:$A$500,$B20,'DADOS BRUTOS'!AN$3:AN$500)+IF($C20="",0,SUMIF('DADOS BRUTOS'!$A$3:$A$500,$C20,'DADOS BRUTOS'!AN$3:AN$500)))</f>
        <v/>
      </c>
      <c r="DO20" s="127">
        <f>IF(OR(DO$4="",$B20=""),0,SUMIF('DADOS BRUTOS'!$A$3:$A$500,$B20,'DADOS BRUTOS'!AO$3:AO$500)+IF($C20="",0,SUMIF('DADOS BRUTOS'!$A$3:$A$500,$C20,'DADOS BRUTOS'!AO$3:AO$500)))</f>
        <v/>
      </c>
      <c r="DP20" s="127">
        <f>IF(OR(DP$4="",$B20=""),0,SUMIF('DADOS BRUTOS'!$A$3:$A$500,$B20,'DADOS BRUTOS'!AP$3:AP$500)+IF($C20="",0,SUMIF('DADOS BRUTOS'!$A$3:$A$500,$C20,'DADOS BRUTOS'!AP$3:AP$500)))</f>
        <v/>
      </c>
      <c r="DQ20" s="127">
        <f>IF(OR(DQ$4="",$B20=""),0,SUMIF('DADOS BRUTOS'!$A$3:$A$500,$B20,'DADOS BRUTOS'!AQ$3:AQ$500)+IF($C20="",0,SUMIF('DADOS BRUTOS'!$A$3:$A$500,$C20,'DADOS BRUTOS'!AQ$3:AQ$500)))</f>
        <v/>
      </c>
      <c r="DR20" s="127">
        <f>IF(OR(DR$4="",$B20=""),0,SUMIF('DADOS BRUTOS'!$A$3:$A$500,$B20,'DADOS BRUTOS'!AR$3:AR$500)+IF($C20="",0,SUMIF('DADOS BRUTOS'!$A$3:$A$500,$C20,'DADOS BRUTOS'!AR$3:AR$500)))</f>
        <v/>
      </c>
      <c r="DS20" s="127">
        <f>IF(OR(DS$4="",$B20=""),0,SUMIF('DADOS BRUTOS'!$A$3:$A$500,$B20,'DADOS BRUTOS'!AS$3:AS$500)+IF($C20="",0,SUMIF('DADOS BRUTOS'!$A$3:$A$500,$C20,'DADOS BRUTOS'!AS$3:AS$500)))</f>
        <v/>
      </c>
      <c r="DT20" s="127">
        <f>IF(OR(DT$4="",$B20=""),0,SUMIF('DADOS BRUTOS'!$A$3:$A$500,$B20,'DADOS BRUTOS'!AT$3:AT$500)+IF($C20="",0,SUMIF('DADOS BRUTOS'!$A$3:$A$500,$C20,'DADOS BRUTOS'!AT$3:AT$500)))</f>
        <v/>
      </c>
      <c r="DU20" s="127">
        <f>IF(OR(DU$4="",$B20=""),0,SUMIF('DADOS BRUTOS'!$A$3:$A$500,$B20,'DADOS BRUTOS'!AU$3:AU$500)+IF($C20="",0,SUMIF('DADOS BRUTOS'!$A$3:$A$500,$C20,'DADOS BRUTOS'!AU$3:AU$500)))</f>
        <v/>
      </c>
      <c r="DV20" s="127">
        <f>IF(OR(DV$4="",$B20=""),0,SUMIF('DADOS BRUTOS'!$A$3:$A$500,$B20,'DADOS BRUTOS'!AV$3:AV$500)+IF($C20="",0,SUMIF('DADOS BRUTOS'!$A$3:$A$500,$C20,'DADOS BRUTOS'!AV$3:AV$500)))</f>
        <v/>
      </c>
      <c r="DW20" s="127">
        <f>IF(OR(DW$4="",$B20=""),0,SUMIF('DADOS BRUTOS'!$A$3:$A$500,$B20,'DADOS BRUTOS'!AW$3:AW$500)+IF($C20="",0,SUMIF('DADOS BRUTOS'!$A$3:$A$500,$C20,'DADOS BRUTOS'!AW$3:AW$500)))</f>
        <v/>
      </c>
      <c r="DX20" s="127">
        <f>IF(OR(DX$4="",$B20=""),0,SUMIF('DADOS BRUTOS'!$A$3:$A$500,$B20,'DADOS BRUTOS'!AX$3:AX$500)+IF($C20="",0,SUMIF('DADOS BRUTOS'!$A$3:$A$500,$C20,'DADOS BRUTOS'!AX$3:AX$500)))</f>
        <v/>
      </c>
      <c r="DY20" s="127">
        <f>IF(OR(DY$4="",$B20=""),0,SUMIF('DADOS BRUTOS'!$A$3:$A$500,$B20,'DADOS BRUTOS'!AY$3:AY$500)+IF($C20="",0,SUMIF('DADOS BRUTOS'!$A$3:$A$500,$C20,'DADOS BRUTOS'!AY$3:AY$500)))</f>
        <v/>
      </c>
      <c r="DZ20" s="127">
        <f>IF(OR(DZ$4="",$B20=""),0,SUMIF('DADOS BRUTOS'!$A$3:$A$500,$B20,'DADOS BRUTOS'!AZ$3:AZ$500)+IF($C20="",0,SUMIF('DADOS BRUTOS'!$A$3:$A$500,$C20,'DADOS BRUTOS'!AZ$3:AZ$500)))</f>
        <v/>
      </c>
      <c r="EA20" s="127">
        <f>IF(OR(EA$4="",$B20=""),0,SUMIF('DADOS BRUTOS'!$A$3:$A$500,$B20,'DADOS BRUTOS'!BA$3:BA$500)+IF($C20="",0,SUMIF('DADOS BRUTOS'!$A$3:$A$500,$C20,'DADOS BRUTOS'!BA$3:BA$500)))</f>
        <v/>
      </c>
      <c r="EB20" s="127">
        <f>IF(OR(EB$4="",$B20=""),0,SUMIF('DADOS BRUTOS'!$A$3:$A$500,$B20,'DADOS BRUTOS'!BB$3:BB$500)+IF($C20="",0,SUMIF('DADOS BRUTOS'!$A$3:$A$500,$C20,'DADOS BRUTOS'!BB$3:BB$500)))</f>
        <v/>
      </c>
      <c r="EC20" s="127">
        <f>IF(OR(EC$4="",$B20=""),0,SUMIF('DADOS BRUTOS'!$A$3:$A$500,$B20,'DADOS BRUTOS'!BC$3:BC$500)+IF($C20="",0,SUMIF('DADOS BRUTOS'!$A$3:$A$500,$C20,'DADOS BRUTOS'!BC$3:BC$500)))</f>
        <v/>
      </c>
      <c r="ED20" s="127">
        <f>IF(OR(ED$4="",$B20=""),0,SUMIF('DADOS BRUTOS'!$A$3:$A$500,$B20,'DADOS BRUTOS'!BD$3:BD$500)+IF($C20="",0,SUMIF('DADOS BRUTOS'!$A$3:$A$500,$C20,'DADOS BRUTOS'!BD$3:BD$500)))</f>
        <v/>
      </c>
      <c r="EE20" s="127">
        <f>IF(OR(EE$4="",$B20=""),0,SUMIF('DADOS BRUTOS'!$A$3:$A$500,$B20,'DADOS BRUTOS'!BE$3:BE$500)+IF($C20="",0,SUMIF('DADOS BRUTOS'!$A$3:$A$500,$C20,'DADOS BRUTOS'!BE$3:BE$500)))</f>
        <v/>
      </c>
      <c r="EF20" s="127">
        <f>IF(OR(EF$4="",$B20=""),0,SUMIF('DADOS BRUTOS'!$A$3:$A$500,$B20,'DADOS BRUTOS'!BF$3:BF$500)+IF($C20="",0,SUMIF('DADOS BRUTOS'!$A$3:$A$500,$C20,'DADOS BRUTOS'!BF$3:BF$500)))</f>
        <v/>
      </c>
      <c r="EG20" s="127">
        <f>IF(OR(EG$4="",$B20=""),0,SUMIF('DADOS BRUTOS'!$A$3:$A$500,$B20,'DADOS BRUTOS'!BG$3:BG$500)+IF($C20="",0,SUMIF('DADOS BRUTOS'!$A$3:$A$500,$C20,'DADOS BRUTOS'!BG$3:BG$500)))</f>
        <v/>
      </c>
      <c r="EH20" s="127">
        <f>IF(OR(EH$4="",$B20=""),0,SUMIF('DADOS BRUTOS'!$A$3:$A$500,$B20,'DADOS BRUTOS'!BH$3:BH$500)+IF($C20="",0,SUMIF('DADOS BRUTOS'!$A$3:$A$500,$C20,'DADOS BRUTOS'!BH$3:BH$500)))</f>
        <v/>
      </c>
      <c r="EI20" s="127">
        <f>IF(OR(EI$4="",$B20=""),0,SUMIF('DADOS BRUTOS'!$A$3:$A$500,$B20,'DADOS BRUTOS'!BI$3:BI$500)+IF($C20="",0,SUMIF('DADOS BRUTOS'!$A$3:$A$500,$C20,'DADOS BRUTOS'!BI$3:BI$500)))</f>
        <v/>
      </c>
      <c r="EJ20" s="127">
        <f>IF(OR(EJ$4="",$B20=""),0,SUMIF('DADOS BRUTOS'!$A$3:$A$500,$B20,'DADOS BRUTOS'!BJ$3:BJ$500)+IF($C20="",0,SUMIF('DADOS BRUTOS'!$A$3:$A$500,$C20,'DADOS BRUTOS'!BJ$3:BJ$500)))</f>
        <v/>
      </c>
      <c r="EK20" s="127">
        <f>IF(OR(EK$4="",$B20=""),0,SUMIF('DADOS BRUTOS'!$A$3:$A$500,$B20,'DADOS BRUTOS'!BK$3:BK$500)+IF($C20="",0,SUMIF('DADOS BRUTOS'!$A$3:$A$500,$C20,'DADOS BRUTOS'!BK$3:BK$500)))</f>
        <v/>
      </c>
      <c r="EL20" s="127">
        <f>IF(OR(EL$4="",$B20=""),0,SUMIF('DADOS BRUTOS'!$A$3:$A$500,$B20,'DADOS BRUTOS'!BL$3:BL$500)+IF($C20="",0,SUMIF('DADOS BRUTOS'!$A$3:$A$500,$C20,'DADOS BRUTOS'!BL$3:BL$500)))</f>
        <v/>
      </c>
      <c r="EM20" s="127">
        <f>IF(OR(EM$4="",$B20=""),0,SUMIF('DADOS BRUTOS'!$A$3:$A$500,$B20,'DADOS BRUTOS'!BM$3:BM$500)+IF($C20="",0,SUMIF('DADOS BRUTOS'!$A$3:$A$500,$C20,'DADOS BRUTOS'!BM$3:BM$500)))</f>
        <v/>
      </c>
      <c r="EN20" s="127">
        <f>IF(OR(EN$4="",$B20=""),0,SUMIF('DADOS BRUTOS'!$A$3:$A$500,$B20,'DADOS BRUTOS'!BN$3:BN$500)+IF($C20="",0,SUMIF('DADOS BRUTOS'!$A$3:$A$500,$C20,'DADOS BRUTOS'!BN$3:BN$500)))</f>
        <v/>
      </c>
      <c r="EO20" s="127">
        <f>IF(OR(EO$4="",$B20=""),0,SUMIF('DADOS BRUTOS'!$A$3:$A$500,$B20,'DADOS BRUTOS'!BO$3:BO$500)+IF($C20="",0,SUMIF('DADOS BRUTOS'!$A$3:$A$500,$C20,'DADOS BRUTOS'!BO$3:BO$500)))</f>
        <v/>
      </c>
      <c r="EP20" s="127">
        <f>IF(OR(EP$4="",$B20=""),0,SUMIF('DADOS BRUTOS'!$A$3:$A$500,$B20,'DADOS BRUTOS'!BP$3:BP$500)+IF($C20="",0,SUMIF('DADOS BRUTOS'!$A$3:$A$500,$C20,'DADOS BRUTOS'!BP$3:BP$500)))</f>
        <v/>
      </c>
      <c r="EQ20" s="127">
        <f>IF(OR(EQ$4="",$B20=""),0,SUMIF('DADOS BRUTOS'!$A$3:$A$500,$B20,'DADOS BRUTOS'!BQ$3:BQ$500)+IF($C20="",0,SUMIF('DADOS BRUTOS'!$A$3:$A$500,$C20,'DADOS BRUTOS'!BQ$3:BQ$500)))</f>
        <v/>
      </c>
      <c r="ER20" s="127">
        <f>IF(OR(ER$4="",$B20=""),0,SUMIF('DADOS BRUTOS'!$A$3:$A$500,$B20,'DADOS BRUTOS'!BR$3:BR$500)+IF($C20="",0,SUMIF('DADOS BRUTOS'!$A$3:$A$500,$C20,'DADOS BRUTOS'!BR$3:BR$500)))</f>
        <v/>
      </c>
      <c r="ES20" s="127">
        <f>IF(OR(ES$4="",$B20=""),0,SUMIF('DADOS BRUTOS'!$A$3:$A$500,$B20,'DADOS BRUTOS'!BS$3:BS$500)+IF($C20="",0,SUMIF('DADOS BRUTOS'!$A$3:$A$500,$C20,'DADOS BRUTOS'!BS$3:BS$500)))</f>
        <v/>
      </c>
      <c r="ET20" s="127">
        <f>IF(OR(ET$4="",$B20=""),0,SUMIF('DADOS BRUTOS'!$A$3:$A$500,$B20,'DADOS BRUTOS'!BT$3:BT$500)+IF($C20="",0,SUMIF('DADOS BRUTOS'!$A$3:$A$500,$C20,'DADOS BRUTOS'!BT$3:BT$500)))</f>
        <v/>
      </c>
      <c r="EU20" s="127">
        <f>IF(OR(EU$4="",$B20=""),0,SUMIF('DADOS BRUTOS'!$A$3:$A$500,$B20,'DADOS BRUTOS'!BU$3:BU$500)+IF($C20="",0,SUMIF('DADOS BRUTOS'!$A$3:$A$500,$C20,'DADOS BRUTOS'!BU$3:BU$500)))</f>
        <v/>
      </c>
      <c r="EV20" s="127">
        <f>IF(OR(EV$4="",$B20=""),0,SUMIF('DADOS BRUTOS'!$A$3:$A$500,$B20,'DADOS BRUTOS'!BV$3:BV$500)+IF($C20="",0,SUMIF('DADOS BRUTOS'!$A$3:$A$500,$C20,'DADOS BRUTOS'!BV$3:BV$500)))</f>
        <v/>
      </c>
      <c r="EW20" s="127">
        <f>IF(OR(EW$4="",$B20=""),0,SUMIF('DADOS BRUTOS'!$A$3:$A$500,$B20,'DADOS BRUTOS'!BW$3:BW$500)+IF($C20="",0,SUMIF('DADOS BRUTOS'!$A$3:$A$500,$C20,'DADOS BRUTOS'!BW$3:BW$500)))</f>
        <v/>
      </c>
      <c r="EX20" s="127">
        <f>IF(OR(EX$4="",$B20=""),0,SUMIF('DADOS BRUTOS'!$A$3:$A$500,$B20,'DADOS BRUTOS'!BX$3:BX$500)+IF($C20="",0,SUMIF('DADOS BRUTOS'!$A$3:$A$500,$C20,'DADOS BRUTOS'!BX$3:BX$500)))</f>
        <v/>
      </c>
      <c r="EY20" s="127">
        <f>IF(OR(EY$4="",$B20=""),0,SUMIF('DADOS BRUTOS'!$A$3:$A$500,$B20,'DADOS BRUTOS'!BY$3:BY$500)+IF($C20="",0,SUMIF('DADOS BRUTOS'!$A$3:$A$500,$C20,'DADOS BRUTOS'!BY$3:BY$500)))</f>
        <v/>
      </c>
      <c r="EZ20" s="127">
        <f>IF(OR(EZ$4="",$B20=""),0,SUMIF('DADOS BRUTOS'!$A$3:$A$500,$B20,'DADOS BRUTOS'!BZ$3:BZ$500)+IF($C20="",0,SUMIF('DADOS BRUTOS'!$A$3:$A$500,$C20,'DADOS BRUTOS'!BZ$3:BZ$500)))</f>
        <v/>
      </c>
      <c r="FA20" s="127">
        <f>IF(OR(FA$4="",$B20=""),0,SUMIF('DADOS BRUTOS'!$A$3:$A$500,$B20,'DADOS BRUTOS'!CA$3:CA$500)+IF($C20="",0,SUMIF('DADOS BRUTOS'!$A$3:$A$500,$C20,'DADOS BRUTOS'!CA$3:CA$500)))</f>
        <v/>
      </c>
      <c r="FB20" s="127">
        <f>IF(OR(FB$4="",$B20=""),0,SUMIF('DADOS BRUTOS'!$A$3:$A$500,$B20,'DADOS BRUTOS'!CB$3:CB$500)+IF($C20="",0,SUMIF('DADOS BRUTOS'!$A$3:$A$500,$C20,'DADOS BRUTOS'!CB$3:CB$500)))</f>
        <v/>
      </c>
      <c r="FC20" s="127">
        <f>IF(OR(FC$4="",$B20=""),0,SUMIF('DADOS BRUTOS'!$A$3:$A$500,$B20,'DADOS BRUTOS'!CC$3:CC$500)+IF($C20="",0,SUMIF('DADOS BRUTOS'!$A$3:$A$500,$C20,'DADOS BRUTOS'!CC$3:CC$500)))</f>
        <v/>
      </c>
      <c r="FD20" s="127">
        <f>IF(OR(FD$4="",$B20=""),0,SUMIF('DADOS BRUTOS'!$A$3:$A$500,$B20,'DADOS BRUTOS'!CD$3:CD$500)+IF($C20="",0,SUMIF('DADOS BRUTOS'!$A$3:$A$500,$C20,'DADOS BRUTOS'!CD$3:CD$500)))</f>
        <v/>
      </c>
      <c r="FE20" s="127">
        <f>IF(OR(FE$4="",$B20=""),0,SUMIF('DADOS BRUTOS'!$A$3:$A$500,$B20,'DADOS BRUTOS'!CE$3:CE$500)+IF($C20="",0,SUMIF('DADOS BRUTOS'!$A$3:$A$500,$C20,'DADOS BRUTOS'!CE$3:CE$500)))</f>
        <v/>
      </c>
      <c r="FF20" s="127">
        <f>IF(OR(FF$4="",$B20=""),0,SUMIF('DADOS BRUTOS'!$A$3:$A$500,$B20,'DADOS BRUTOS'!CF$3:CF$500)+IF($C20="",0,SUMIF('DADOS BRUTOS'!$A$3:$A$500,$C20,'DADOS BRUTOS'!CF$3:CF$500)))</f>
        <v/>
      </c>
      <c r="FG20" s="127">
        <f>IF(OR(FG$4="",$B20=""),0,SUMIF('DADOS BRUTOS'!$A$3:$A$500,$B20,'DADOS BRUTOS'!CG$3:CG$500)+IF($C20="",0,SUMIF('DADOS BRUTOS'!$A$3:$A$500,$C20,'DADOS BRUTOS'!CG$3:CG$500)))</f>
        <v/>
      </c>
      <c r="FH20" s="127">
        <f>IF(OR(FH$4="",$B20=""),0,SUMIF('DADOS BRUTOS'!$A$3:$A$500,$B20,'DADOS BRUTOS'!CH$3:CH$500)+IF($C20="",0,SUMIF('DADOS BRUTOS'!$A$3:$A$500,$C20,'DADOS BRUTOS'!CH$3:CH$500)))</f>
        <v/>
      </c>
      <c r="FI20" s="127">
        <f>IF(OR(FI$4="",$B20=""),0,SUMIF('DADOS BRUTOS'!$A$3:$A$500,$B20,'DADOS BRUTOS'!CI$3:CI$500)+IF($C20="",0,SUMIF('DADOS BRUTOS'!$A$3:$A$500,$C20,'DADOS BRUTOS'!CI$3:CI$500)))</f>
        <v/>
      </c>
      <c r="FJ20" s="127">
        <f>IF(OR(FJ$4="",$B20=""),0,SUMIF('DADOS BRUTOS'!$A$3:$A$500,$B20,'DADOS BRUTOS'!CJ$3:CJ$500)+IF($C20="",0,SUMIF('DADOS BRUTOS'!$A$3:$A$500,$C20,'DADOS BRUTOS'!CJ$3:CJ$500)))</f>
        <v/>
      </c>
      <c r="FK20" s="127">
        <f>IF(OR(FK$4="",$B20=""),0,SUMIF('DADOS BRUTOS'!$A$3:$A$500,$B20,'DADOS BRUTOS'!CK$3:CK$500)+IF($C20="",0,SUMIF('DADOS BRUTOS'!$A$3:$A$500,$C20,'DADOS BRUTOS'!CK$3:CK$500)))</f>
        <v/>
      </c>
      <c r="FL20" s="127">
        <f>IF(OR(FL$4="",$B20=""),0,SUMIF('DADOS BRUTOS'!$A$3:$A$500,$B20,'DADOS BRUTOS'!CL$3:CL$500)+IF($C20="",0,SUMIF('DADOS BRUTOS'!$A$3:$A$500,$C20,'DADOS BRUTOS'!CL$3:CL$500)))</f>
        <v/>
      </c>
      <c r="FM20" s="127">
        <f>IF(OR(FM$4="",$B20=""),0,SUMIF('DADOS BRUTOS'!$A$3:$A$500,$B20,'DADOS BRUTOS'!CM$3:CM$500)+IF($C20="",0,SUMIF('DADOS BRUTOS'!$A$3:$A$500,$C20,'DADOS BRUTOS'!CM$3:CM$500)))</f>
        <v/>
      </c>
      <c r="FN20" s="127">
        <f>IF(OR(FN$4="",$B20=""),0,SUMIF('DADOS BRUTOS'!$A$3:$A$500,$B20,'DADOS BRUTOS'!CN$3:CN$500)+IF($C20="",0,SUMIF('DADOS BRUTOS'!$A$3:$A$500,$C20,'DADOS BRUTOS'!CN$3:CN$500)))</f>
        <v/>
      </c>
      <c r="FO20" s="127">
        <f>IF(OR(FO$4="",$B20=""),0,SUMIF('DADOS BRUTOS'!$A$3:$A$500,$B20,'DADOS BRUTOS'!CO$3:CO$500)+IF($C20="",0,SUMIF('DADOS BRUTOS'!$A$3:$A$500,$C20,'DADOS BRUTOS'!CO$3:CO$500)))</f>
        <v/>
      </c>
      <c r="FP20" s="127">
        <f>IF(OR(FP$4="",$B20=""),0,SUMIF('DADOS BRUTOS'!$A$3:$A$500,$B20,'DADOS BRUTOS'!CP$3:CP$500)+IF($C20="",0,SUMIF('DADOS BRUTOS'!$A$3:$A$500,$C20,'DADOS BRUTOS'!CP$3:CP$500)))</f>
        <v/>
      </c>
      <c r="FQ20" s="127">
        <f>IF(OR(FQ$4="",$B20=""),0,SUMIF('DADOS BRUTOS'!$A$3:$A$500,$B20,'DADOS BRUTOS'!CQ$3:CQ$500)+IF($C20="",0,SUMIF('DADOS BRUTOS'!$A$3:$A$500,$C20,'DADOS BRUTOS'!CQ$3:CQ$500)))</f>
        <v/>
      </c>
      <c r="FR20" s="127">
        <f>IF(OR(FR$4="",$B20=""),0,SUMIF('DADOS BRUTOS'!$A$3:$A$500,$B20,'DADOS BRUTOS'!CR$3:CR$500)+IF($C20="",0,SUMIF('DADOS BRUTOS'!$A$3:$A$500,$C20,'DADOS BRUTOS'!CR$3:CR$500)))</f>
        <v/>
      </c>
      <c r="FS20" s="127">
        <f>IF(OR(FS$4="",$B20=""),0,SUMIF('DADOS BRUTOS'!$A$3:$A$500,$B20,'DADOS BRUTOS'!CS$3:CS$500)+IF($C20="",0,SUMIF('DADOS BRUTOS'!$A$3:$A$500,$C20,'DADOS BRUTOS'!CS$3:CS$500)))</f>
        <v/>
      </c>
      <c r="FT20" s="127">
        <f>IF(OR(FT$4="",$B20=""),0,SUMIF('DADOS BRUTOS'!$A$3:$A$500,$B20,'DADOS BRUTOS'!CT$3:CT$500)+IF($C20="",0,SUMIF('DADOS BRUTOS'!$A$3:$A$500,$C20,'DADOS BRUTOS'!CT$3:CT$500)))</f>
        <v/>
      </c>
      <c r="FU20" s="127">
        <f>IF(OR(FU$4="",$B20=""),0,SUMIF('DADOS BRUTOS'!$A$3:$A$500,$B20,'DADOS BRUTOS'!CU$3:CU$500)+IF($C20="",0,SUMIF('DADOS BRUTOS'!$A$3:$A$500,$C20,'DADOS BRUTOS'!CU$3:CU$500)))</f>
        <v/>
      </c>
      <c r="FV20" s="127">
        <f>IF(OR(FV$4="",$B20=""),0,SUMIF('DADOS BRUTOS'!$A$3:$A$500,$B20,'DADOS BRUTOS'!CV$3:CV$500)+IF($C20="",0,SUMIF('DADOS BRUTOS'!$A$3:$A$500,$C20,'DADOS BRUTOS'!CV$3:CV$500)))</f>
        <v/>
      </c>
      <c r="FW20" s="127">
        <f>IF(OR(FW$4="",$B20=""),0,SUMIF('DADOS BRUTOS'!$A$3:$A$500,$B20,'DADOS BRUTOS'!CW$3:CW$500)+IF($C20="",0,SUMIF('DADOS BRUTOS'!$A$3:$A$500,$C20,'DADOS BRUTOS'!CW$3:CW$500)))</f>
        <v/>
      </c>
      <c r="FX20" s="127">
        <f>IF(OR(FX$4="",$B20=""),0,SUMIF('DADOS BRUTOS'!$A$3:$A$500,$B20,'DADOS BRUTOS'!CX$3:CX$500)+IF($C20="",0,SUMIF('DADOS BRUTOS'!$A$3:$A$500,$C20,'DADOS BRUTOS'!CX$3:CX$500)))</f>
        <v/>
      </c>
      <c r="FY20" s="127">
        <f>IF(OR(FY$4="",$B20=""),0,SUMIF('DADOS BRUTOS'!$A$3:$A$500,$B20,'DADOS BRUTOS'!CY$3:CY$500)+IF($C20="",0,SUMIF('DADOS BRUTOS'!$A$3:$A$500,$C20,'DADOS BRUTOS'!CY$3:CY$500)))</f>
        <v/>
      </c>
      <c r="FZ20" s="127">
        <f>IF(OR(FZ$4="",$B20=""),0,SUMIF('DADOS BRUTOS'!$A$3:$A$500,$B20,'DADOS BRUTOS'!CZ$3:CZ$500)+IF($C20="",0,SUMIF('DADOS BRUTOS'!$A$3:$A$500,$C20,'DADOS BRUTOS'!CZ$3:CZ$500)))</f>
        <v/>
      </c>
      <c r="GA20" s="127">
        <f>IF(OR(GA$4="",$B20=""),0,SUMIF('DADOS BRUTOS'!$A$3:$A$500,$B20,'DADOS BRUTOS'!DA$3:DA$500)+IF($C20="",0,SUMIF('DADOS BRUTOS'!$A$3:$A$500,$C20,'DADOS BRUTOS'!DA$3:DA$500)))</f>
        <v/>
      </c>
      <c r="GB20" s="127">
        <f>IF(OR(GB$4="",$B20=""),0,SUMIF('DADOS BRUTOS'!$A$3:$A$500,$B20,'DADOS BRUTOS'!DB$3:DB$500)+IF($C20="",0,SUMIF('DADOS BRUTOS'!$A$3:$A$500,$C20,'DADOS BRUTOS'!DB$3:DB$500)))</f>
        <v/>
      </c>
      <c r="GC20" s="127">
        <f>IF(OR(GC$4="",$B20=""),0,SUMIF('DADOS BRUTOS'!$A$3:$A$500,$B20,'DADOS BRUTOS'!DC$3:DC$500)+IF($C20="",0,SUMIF('DADOS BRUTOS'!$A$3:$A$500,$C20,'DADOS BRUTOS'!DC$3:DC$500)))</f>
        <v/>
      </c>
      <c r="GD20" s="127">
        <f>IF(OR(GD$4="",$B20=""),0,SUMIF('DADOS BRUTOS'!$A$3:$A$500,$B20,'DADOS BRUTOS'!DD$3:DD$500)+IF($C20="",0,SUMIF('DADOS BRUTOS'!$A$3:$A$500,$C20,'DADOS BRUTOS'!DD$3:DD$500)))</f>
        <v/>
      </c>
      <c r="GE20" s="127">
        <f>IF(OR(GE$4="",$B20=""),0,SUMIF('DADOS BRUTOS'!$A$3:$A$500,$B20,'DADOS BRUTOS'!DE$3:DE$500)+IF($C20="",0,SUMIF('DADOS BRUTOS'!$A$3:$A$500,$C20,'DADOS BRUTOS'!DE$3:DE$500)))</f>
        <v/>
      </c>
      <c r="GF20" s="127">
        <f>IF(OR(GF$4="",$B20=""),0,SUMIF('DADOS BRUTOS'!$A$3:$A$500,$B20,'DADOS BRUTOS'!DF$3:DF$500)+IF($C20="",0,SUMIF('DADOS BRUTOS'!$A$3:$A$500,$C20,'DADOS BRUTOS'!DF$3:DF$500)))</f>
        <v/>
      </c>
      <c r="GG20" s="127">
        <f>IF(OR(GG$4="",$B20=""),0,SUMIF('DADOS BRUTOS'!$A$3:$A$500,$B20,'DADOS BRUTOS'!DG$3:DG$500)+IF($C20="",0,SUMIF('DADOS BRUTOS'!$A$3:$A$500,$C20,'DADOS BRUTOS'!DG$3:DG$500)))</f>
        <v/>
      </c>
      <c r="GH20" s="127">
        <f>IF(OR(GH$4="",$B20=""),0,SUMIF('DADOS BRUTOS'!$A$3:$A$500,$B20,'DADOS BRUTOS'!DH$3:DH$500)+IF($C20="",0,SUMIF('DADOS BRUTOS'!$A$3:$A$500,$C20,'DADOS BRUTOS'!DH$3:DH$500)))</f>
        <v/>
      </c>
      <c r="GI20" s="127">
        <f>IF(OR(GI$4="",$B20=""),0,SUMIF('DADOS BRUTOS'!$A$3:$A$500,$B20,'DADOS BRUTOS'!DI$3:DI$500)+IF($C20="",0,SUMIF('DADOS BRUTOS'!$A$3:$A$500,$C20,'DADOS BRUTOS'!DI$3:DI$500)))</f>
        <v/>
      </c>
      <c r="GJ20" s="127">
        <f>IF(OR(GJ$4="",$B20=""),0,SUMIF('DADOS BRUTOS'!$A$3:$A$500,$B20,'DADOS BRUTOS'!DJ$3:DJ$500)+IF($C20="",0,SUMIF('DADOS BRUTOS'!$A$3:$A$500,$C20,'DADOS BRUTOS'!DJ$3:DJ$500)))</f>
        <v/>
      </c>
      <c r="GK20" s="127">
        <f>IF(OR(GK$4="",$B20=""),0,SUMIF('DADOS BRUTOS'!$A$3:$A$500,$B20,'DADOS BRUTOS'!DK$3:DK$500)+IF($C20="",0,SUMIF('DADOS BRUTOS'!$A$3:$A$500,$C20,'DADOS BRUTOS'!DK$3:DK$500)))</f>
        <v/>
      </c>
      <c r="GL20" s="127">
        <f>IF(OR(GL$4="",$B20=""),0,SUMIF('DADOS BRUTOS'!$A$3:$A$500,$B20,'DADOS BRUTOS'!DL$3:DL$500)+IF($C20="",0,SUMIF('DADOS BRUTOS'!$A$3:$A$500,$C20,'DADOS BRUTOS'!DL$3:DL$500)))</f>
        <v/>
      </c>
      <c r="GM20" s="127">
        <f>IF(OR(GM$4="",$B20=""),0,SUMIF('DADOS BRUTOS'!$A$3:$A$500,$B20,'DADOS BRUTOS'!DM$3:DM$500)+IF($C20="",0,SUMIF('DADOS BRUTOS'!$A$3:$A$500,$C20,'DADOS BRUTOS'!DM$3:DM$500)))</f>
        <v/>
      </c>
      <c r="GN20" s="127">
        <f>IF(OR(GN$4="",$B20=""),0,SUMIF('DADOS BRUTOS'!$A$3:$A$500,$B20,'DADOS BRUTOS'!DN$3:DN$500)+IF($C20="",0,SUMIF('DADOS BRUTOS'!$A$3:$A$500,$C20,'DADOS BRUTOS'!DN$3:DN$500)))</f>
        <v/>
      </c>
      <c r="GO20" s="127">
        <f>IF(OR(GO$4="",$B20=""),0,SUMIF('DADOS BRUTOS'!$A$3:$A$500,$B20,'DADOS BRUTOS'!DO$3:DO$500)+IF($C20="",0,SUMIF('DADOS BRUTOS'!$A$3:$A$500,$C20,'DADOS BRUTOS'!DO$3:DO$500)))</f>
        <v/>
      </c>
      <c r="GP20" s="127">
        <f>IF(OR(GP$4="",$B20=""),0,SUMIF('DADOS BRUTOS'!$A$3:$A$500,$B20,'DADOS BRUTOS'!DP$3:DP$500)+IF($C20="",0,SUMIF('DADOS BRUTOS'!$A$3:$A$500,$C20,'DADOS BRUTOS'!DP$3:DP$500)))</f>
        <v/>
      </c>
      <c r="GQ20" s="127">
        <f>IF(OR(GQ$4="",$B20=""),0,SUMIF('DADOS BRUTOS'!$A$3:$A$500,$B20,'DADOS BRUTOS'!DQ$3:DQ$500)+IF($C20="",0,SUMIF('DADOS BRUTOS'!$A$3:$A$500,$C20,'DADOS BRUTOS'!DQ$3:DQ$500)))</f>
        <v/>
      </c>
      <c r="GR20" s="127">
        <f>IF(OR(GR$4="",$B20=""),0,SUMIF('DADOS BRUTOS'!$A$3:$A$500,$B20,'DADOS BRUTOS'!DR$3:DR$500)+IF($C20="",0,SUMIF('DADOS BRUTOS'!$A$3:$A$500,$C20,'DADOS BRUTOS'!DR$3:DR$500)))</f>
        <v/>
      </c>
      <c r="GS20" s="127">
        <f>IF(OR(GS$4="",$B20=""),0,SUMIF('DADOS BRUTOS'!$A$3:$A$500,$B20,'DADOS BRUTOS'!DS$3:DS$500)+IF($C20="",0,SUMIF('DADOS BRUTOS'!$A$3:$A$500,$C20,'DADOS BRUTOS'!DS$3:DS$500)))</f>
        <v/>
      </c>
      <c r="GT20" s="127">
        <f>IF(OR(GT$4="",$B20=""),0,SUMIF('DADOS BRUTOS'!$A$3:$A$500,$B20,'DADOS BRUTOS'!DT$3:DT$500)+IF($C20="",0,SUMIF('DADOS BRUTOS'!$A$3:$A$500,$C20,'DADOS BRUTOS'!DT$3:DT$500)))</f>
        <v/>
      </c>
      <c r="GU20" s="127">
        <f>IF(OR(GU$4="",$B20=""),0,SUMIF('DADOS BRUTOS'!$A$3:$A$500,$B20,'DADOS BRUTOS'!DU$3:DU$500)+IF($C20="",0,SUMIF('DADOS BRUTOS'!$A$3:$A$500,$C20,'DADOS BRUTOS'!DU$3:DU$500)))</f>
        <v/>
      </c>
      <c r="GV20" s="127">
        <f>IF(OR(GV$4="",$B20=""),0,SUMIF('DADOS BRUTOS'!$A$3:$A$500,$B20,'DADOS BRUTOS'!DV$3:DV$500)+IF($C20="",0,SUMIF('DADOS BRUTOS'!$A$3:$A$500,$C20,'DADOS BRUTOS'!DV$3:DV$500)))</f>
        <v/>
      </c>
      <c r="GW20" s="127">
        <f>IF(OR(GW$4="",$B20=""),0,SUMIF('DADOS BRUTOS'!$A$3:$A$500,$B20,'DADOS BRUTOS'!DW$3:DW$500)+IF($C20="",0,SUMIF('DADOS BRUTOS'!$A$3:$A$500,$C20,'DADOS BRUTOS'!DW$3:DW$500)))</f>
        <v/>
      </c>
      <c r="GX20" s="127">
        <f>IF(OR(GX$4="",$B20=""),0,SUMIF('DADOS BRUTOS'!$A$3:$A$500,$B20,'DADOS BRUTOS'!DX$3:DX$500)+IF($C20="",0,SUMIF('DADOS BRUTOS'!$A$3:$A$500,$C20,'DADOS BRUTOS'!DX$3:DX$500)))</f>
        <v/>
      </c>
      <c r="GY20" s="127">
        <f>IF(OR(GY$4="",$B20=""),0,SUMIF('DADOS BRUTOS'!$A$3:$A$500,$B20,'DADOS BRUTOS'!DY$3:DY$500)+IF($C20="",0,SUMIF('DADOS BRUTOS'!$A$3:$A$500,$C20,'DADOS BRUTOS'!DY$3:DY$500)))</f>
        <v/>
      </c>
      <c r="GZ20" s="127">
        <f>IF(OR(GZ$4="",$B20=""),0,SUMIF('DADOS BRUTOS'!$A$3:$A$500,$B20,'DADOS BRUTOS'!DZ$3:DZ$500)+IF($C20="",0,SUMIF('DADOS BRUTOS'!$A$3:$A$500,$C20,'DADOS BRUTOS'!DZ$3:DZ$500)))</f>
        <v/>
      </c>
      <c r="HA20" s="127">
        <f>IF(OR(HA$4="",$B20=""),0,SUMIF('DADOS BRUTOS'!$A$3:$A$500,$B20,'DADOS BRUTOS'!EA$3:EA$500)+IF($C20="",0,SUMIF('DADOS BRUTOS'!$A$3:$A$500,$C20,'DADOS BRUTOS'!EA$3:EA$500)))</f>
        <v/>
      </c>
      <c r="HB20" s="127">
        <f>IF(OR(HB$4="",$B20=""),0,SUMIF('DADOS BRUTOS'!$A$3:$A$500,$B20,'DADOS BRUTOS'!EB$3:EB$500)+IF($C20="",0,SUMIF('DADOS BRUTOS'!$A$3:$A$500,$C20,'DADOS BRUTOS'!EB$3:EB$500)))</f>
        <v/>
      </c>
      <c r="HC20" s="127">
        <f>IF(OR(HC$4="",$B20=""),0,SUMIF('DADOS BRUTOS'!$A$3:$A$500,$B20,'DADOS BRUTOS'!EC$3:EC$500)+IF($C20="",0,SUMIF('DADOS BRUTOS'!$A$3:$A$500,$C20,'DADOS BRUTOS'!EC$3:EC$500)))</f>
        <v/>
      </c>
      <c r="HD20" s="127">
        <f>IF(OR(HD$4="",$B20=""),0,SUMIF('DADOS BRUTOS'!$A$3:$A$500,$B20,'DADOS BRUTOS'!ED$3:ED$500)+IF($C20="",0,SUMIF('DADOS BRUTOS'!$A$3:$A$500,$C20,'DADOS BRUTOS'!ED$3:ED$500)))</f>
        <v/>
      </c>
      <c r="HE20" s="127">
        <f>IF(OR(HE$4="",$B20=""),0,SUMIF('DADOS BRUTOS'!$A$3:$A$500,$B20,'DADOS BRUTOS'!EE$3:EE$500)+IF($C20="",0,SUMIF('DADOS BRUTOS'!$A$3:$A$500,$C20,'DADOS BRUTOS'!EE$3:EE$500)))</f>
        <v/>
      </c>
      <c r="HF20" s="127">
        <f>IF(OR(HF$4="",$B20=""),0,SUMIF('DADOS BRUTOS'!$A$3:$A$500,$B20,'DADOS BRUTOS'!EF$3:EF$500)+IF($C20="",0,SUMIF('DADOS BRUTOS'!$A$3:$A$500,$C20,'DADOS BRUTOS'!EF$3:EF$500)))</f>
        <v/>
      </c>
      <c r="HG20" s="127">
        <f>IF(OR(HG$4="",$B20=""),0,SUMIF('DADOS BRUTOS'!$A$3:$A$500,$B20,'DADOS BRUTOS'!EG$3:EG$500)+IF($C20="",0,SUMIF('DADOS BRUTOS'!$A$3:$A$500,$C20,'DADOS BRUTOS'!EG$3:EG$500)))</f>
        <v/>
      </c>
      <c r="HH20" s="127">
        <f>IF(OR(HH$4="",$B20=""),0,SUMIF('DADOS BRUTOS'!$A$3:$A$500,$B20,'DADOS BRUTOS'!EH$3:EH$500)+IF($C20="",0,SUMIF('DADOS BRUTOS'!$A$3:$A$500,$C20,'DADOS BRUTOS'!EH$3:EH$500)))</f>
        <v/>
      </c>
      <c r="HI20" s="127">
        <f>IF(OR(HI$4="",$B20=""),0,SUMIF('DADOS BRUTOS'!$A$3:$A$500,$B20,'DADOS BRUTOS'!EI$3:EI$500)+IF($C20="",0,SUMIF('DADOS BRUTOS'!$A$3:$A$500,$C20,'DADOS BRUTOS'!EI$3:EI$500)))</f>
        <v/>
      </c>
      <c r="HJ20" s="127">
        <f>IF(OR(HJ$4="",$B20=""),0,SUMIF('DADOS BRUTOS'!$A$3:$A$500,$B20,'DADOS BRUTOS'!EJ$3:EJ$500)+IF($C20="",0,SUMIF('DADOS BRUTOS'!$A$3:$A$500,$C20,'DADOS BRUTOS'!EJ$3:EJ$500)))</f>
        <v/>
      </c>
      <c r="HK20" s="127">
        <f>IF(OR(HK$4="",$B20=""),0,SUMIF('DADOS BRUTOS'!$A$3:$A$500,$B20,'DADOS BRUTOS'!EK$3:EK$500)+IF($C20="",0,SUMIF('DADOS BRUTOS'!$A$3:$A$500,$C20,'DADOS BRUTOS'!EK$3:EK$500)))</f>
        <v/>
      </c>
      <c r="HL20" s="127">
        <f>IF(OR(HL$4="",$B20=""),0,SUMIF('DADOS BRUTOS'!$A$3:$A$500,$B20,'DADOS BRUTOS'!EL$3:EL$500)+IF($C20="",0,SUMIF('DADOS BRUTOS'!$A$3:$A$500,$C20,'DADOS BRUTOS'!EL$3:EL$500)))</f>
        <v/>
      </c>
      <c r="HM20" s="127">
        <f>IF(OR(HM$4="",$B20=""),0,SUMIF('DADOS BRUTOS'!$A$3:$A$500,$B20,'DADOS BRUTOS'!EM$3:EM$500)+IF($C20="",0,SUMIF('DADOS BRUTOS'!$A$3:$A$500,$C20,'DADOS BRUTOS'!EM$3:EM$500)))</f>
        <v/>
      </c>
      <c r="HN20" s="127">
        <f>IF(OR(HN$4="",$B20=""),0,SUMIF('DADOS BRUTOS'!$A$3:$A$500,$B20,'DADOS BRUTOS'!EN$3:EN$500)+IF($C20="",0,SUMIF('DADOS BRUTOS'!$A$3:$A$500,$C20,'DADOS BRUTOS'!EN$3:EN$500)))</f>
        <v/>
      </c>
      <c r="HO20" s="127">
        <f>IF(OR(HO$4="",$B20=""),0,SUMIF('DADOS BRUTOS'!$A$3:$A$500,$B20,'DADOS BRUTOS'!EO$3:EO$500)+IF($C20="",0,SUMIF('DADOS BRUTOS'!$A$3:$A$500,$C20,'DADOS BRUTOS'!EO$3:EO$500)))</f>
        <v/>
      </c>
      <c r="HP20" s="127">
        <f>IF(OR(HP$4="",$B20=""),0,SUMIF('DADOS BRUTOS'!$A$3:$A$500,$B20,'DADOS BRUTOS'!EP$3:EP$500)+IF($C20="",0,SUMIF('DADOS BRUTOS'!$A$3:$A$500,$C20,'DADOS BRUTOS'!EP$3:EP$500)))</f>
        <v/>
      </c>
      <c r="HQ20" s="127">
        <f>IF(OR(HQ$4="",$B20=""),0,SUMIF('DADOS BRUTOS'!$A$3:$A$500,$B20,'DADOS BRUTOS'!EQ$3:EQ$500)+IF($C20="",0,SUMIF('DADOS BRUTOS'!$A$3:$A$500,$C20,'DADOS BRUTOS'!EQ$3:EQ$500)))</f>
        <v/>
      </c>
      <c r="HR20" s="127">
        <f>IF(OR(HR$4="",$B20=""),0,SUMIF('DADOS BRUTOS'!$A$3:$A$500,$B20,'DADOS BRUTOS'!ER$3:ER$500)+IF($C20="",0,SUMIF('DADOS BRUTOS'!$A$3:$A$500,$C20,'DADOS BRUTOS'!ER$3:ER$500)))</f>
        <v/>
      </c>
      <c r="HS20" s="127">
        <f>IF(OR(HS$4="",$B20=""),0,SUMIF('DADOS BRUTOS'!$A$3:$A$500,$B20,'DADOS BRUTOS'!ES$3:ES$500)+IF($C20="",0,SUMIF('DADOS BRUTOS'!$A$3:$A$500,$C20,'DADOS BRUTOS'!ES$3:ES$500)))</f>
        <v/>
      </c>
      <c r="HT20" s="127">
        <f>IF(OR(HT$4="",$B20=""),0,SUMIF('DADOS BRUTOS'!$A$3:$A$500,$B20,'DADOS BRUTOS'!ET$3:ET$500)+IF($C20="",0,SUMIF('DADOS BRUTOS'!$A$3:$A$500,$C20,'DADOS BRUTOS'!ET$3:ET$500)))</f>
        <v/>
      </c>
      <c r="HU20" s="127">
        <f>IF(OR(HU$4="",$B20=""),0,SUMIF('DADOS BRUTOS'!$A$3:$A$500,$B20,'DADOS BRUTOS'!EU$3:EU$500)+IF($C20="",0,SUMIF('DADOS BRUTOS'!$A$3:$A$500,$C20,'DADOS BRUTOS'!EU$3:EU$500)))</f>
        <v/>
      </c>
      <c r="HV20" s="127">
        <f>IF(OR(HV$4="",$B20=""),0,SUMIF('DADOS BRUTOS'!$A$3:$A$500,$B20,'DADOS BRUTOS'!EV$3:EV$500)+IF($C20="",0,SUMIF('DADOS BRUTOS'!$A$3:$A$500,$C20,'DADOS BRUTOS'!EV$3:EV$500)))</f>
        <v/>
      </c>
      <c r="HW20" s="127">
        <f>IF(OR(HW$4="",$B20=""),0,SUMIF('DADOS BRUTOS'!$A$3:$A$500,$B20,'DADOS BRUTOS'!EW$3:EW$500)+IF($C20="",0,SUMIF('DADOS BRUTOS'!$A$3:$A$500,$C20,'DADOS BRUTOS'!EW$3:EW$500)))</f>
        <v/>
      </c>
      <c r="HX20" s="127">
        <f>IF(OR(HX$4="",$B20=""),0,SUMIF('DADOS BRUTOS'!$A$3:$A$500,$B20,'DADOS BRUTOS'!EX$3:EX$500)+IF($C20="",0,SUMIF('DADOS BRUTOS'!$A$3:$A$500,$C20,'DADOS BRUTOS'!EX$3:EX$500)))</f>
        <v/>
      </c>
      <c r="HY20" s="127">
        <f>IF(OR(HY$4="",$B20=""),0,SUMIF('DADOS BRUTOS'!$A$3:$A$500,$B20,'DADOS BRUTOS'!EY$3:EY$500)+IF($C20="",0,SUMIF('DADOS BRUTOS'!$A$3:$A$500,$C20,'DADOS BRUTOS'!EY$3:EY$500)))</f>
        <v/>
      </c>
      <c r="HZ20" s="127">
        <f>IF(OR(HZ$4="",$B20=""),0,SUMIF('DADOS BRUTOS'!$A$3:$A$500,$B20,'DADOS BRUTOS'!EZ$3:EZ$500)+IF($C20="",0,SUMIF('DADOS BRUTOS'!$A$3:$A$500,$C20,'DADOS BRUTOS'!EZ$3:EZ$500)))</f>
        <v/>
      </c>
      <c r="IA20" s="127">
        <f>IF(OR(IA$4="",$B20=""),0,SUMIF('DADOS BRUTOS'!$A$3:$A$500,$B20,'DADOS BRUTOS'!FA$3:FA$500)+IF($C20="",0,SUMIF('DADOS BRUTOS'!$A$3:$A$500,$C20,'DADOS BRUTOS'!FA$3:FA$500)))</f>
        <v/>
      </c>
      <c r="IB20" s="127">
        <f>IF(OR(IB$4="",$B20=""),0,SUMIF('DADOS BRUTOS'!$A$3:$A$500,$B20,'DADOS BRUTOS'!FB$3:FB$500)+IF($C20="",0,SUMIF('DADOS BRUTOS'!$A$3:$A$500,$C20,'DADOS BRUTOS'!FB$3:FB$500)))</f>
        <v/>
      </c>
      <c r="IC20" s="127">
        <f>IF(OR(IC$4="",$B20=""),0,SUMIF('DADOS BRUTOS'!$A$3:$A$500,$B20,'DADOS BRUTOS'!FC$3:FC$500)+IF($C20="",0,SUMIF('DADOS BRUTOS'!$A$3:$A$500,$C20,'DADOS BRUTOS'!FC$3:FC$500)))</f>
        <v/>
      </c>
      <c r="ID20" s="127">
        <f>IF(OR(ID$4="",$B20=""),0,SUMIF('DADOS BRUTOS'!$A$3:$A$500,$B20,'DADOS BRUTOS'!FD$3:FD$500)+IF($C20="",0,SUMIF('DADOS BRUTOS'!$A$3:$A$500,$C20,'DADOS BRUTOS'!FD$3:FD$500)))</f>
        <v/>
      </c>
      <c r="IE20" s="127">
        <f>IF(OR(IE$4="",$B20=""),0,SUMIF('DADOS BRUTOS'!$A$3:$A$500,$B20,'DADOS BRUTOS'!FE$3:FE$500)+IF($C20="",0,SUMIF('DADOS BRUTOS'!$A$3:$A$500,$C20,'DADOS BRUTOS'!FE$3:FE$500)))</f>
        <v/>
      </c>
      <c r="IF20" s="127">
        <f>IF(OR(IF$4="",$B20=""),0,SUMIF('DADOS BRUTOS'!$A$3:$A$500,$B20,'DADOS BRUTOS'!FF$3:FF$500)+IF($C20="",0,SUMIF('DADOS BRUTOS'!$A$3:$A$500,$C20,'DADOS BRUTOS'!FF$3:FF$500)))</f>
        <v/>
      </c>
      <c r="IG20" s="127">
        <f>IF(OR(IG$4="",$B20=""),0,SUMIF('DADOS BRUTOS'!$A$3:$A$500,$B20,'DADOS BRUTOS'!FG$3:FG$500)+IF($C20="",0,SUMIF('DADOS BRUTOS'!$A$3:$A$500,$C20,'DADOS BRUTOS'!FG$3:FG$500)))</f>
        <v/>
      </c>
      <c r="IH20" s="127">
        <f>IF(OR(IH$4="",$B20=""),0,SUMIF('DADOS BRUTOS'!$A$3:$A$500,$B20,'DADOS BRUTOS'!FH$3:FH$500)+IF($C20="",0,SUMIF('DADOS BRUTOS'!$A$3:$A$500,$C20,'DADOS BRUTOS'!FH$3:FH$500)))</f>
        <v/>
      </c>
      <c r="II20" s="127">
        <f>IF(OR(II$4="",$B20=""),0,SUMIF('DADOS BRUTOS'!$A$3:$A$500,$B20,'DADOS BRUTOS'!FI$3:FI$500)+IF($C20="",0,SUMIF('DADOS BRUTOS'!$A$3:$A$500,$C20,'DADOS BRUTOS'!FI$3:FI$500)))</f>
        <v/>
      </c>
      <c r="IJ20" s="127">
        <f>IF(OR(IJ$4="",$B20=""),0,SUMIF('DADOS BRUTOS'!$A$3:$A$500,$B20,'DADOS BRUTOS'!FJ$3:FJ$500)+IF($C20="",0,SUMIF('DADOS BRUTOS'!$A$3:$A$500,$C20,'DADOS BRUTOS'!FJ$3:FJ$500)))</f>
        <v/>
      </c>
      <c r="IK20" s="127">
        <f>IF(OR(IK$4="",$B20=""),0,SUMIF('DADOS BRUTOS'!$A$3:$A$500,$B20,'DADOS BRUTOS'!FK$3:FK$500)+IF($C20="",0,SUMIF('DADOS BRUTOS'!$A$3:$A$500,$C20,'DADOS BRUTOS'!FK$3:FK$500)))</f>
        <v/>
      </c>
      <c r="IL20" s="127">
        <f>IF(OR(IL$4="",$B20=""),0,SUMIF('DADOS BRUTOS'!$A$3:$A$500,$B20,'DADOS BRUTOS'!FL$3:FL$500)+IF($C20="",0,SUMIF('DADOS BRUTOS'!$A$3:$A$500,$C20,'DADOS BRUTOS'!FL$3:FL$500)))</f>
        <v/>
      </c>
      <c r="IM20" s="127">
        <f>IF(OR(IM$4="",$B20=""),0,SUMIF('DADOS BRUTOS'!$A$3:$A$500,$B20,'DADOS BRUTOS'!FM$3:FM$500)+IF($C20="",0,SUMIF('DADOS BRUTOS'!$A$3:$A$500,$C20,'DADOS BRUTOS'!FM$3:FM$500)))</f>
        <v/>
      </c>
      <c r="IN20" s="127">
        <f>IF(OR(IN$4="",$B20=""),0,SUMIF('DADOS BRUTOS'!$A$3:$A$500,$B20,'DADOS BRUTOS'!FN$3:FN$500)+IF($C20="",0,SUMIF('DADOS BRUTOS'!$A$3:$A$500,$C20,'DADOS BRUTOS'!FN$3:FN$500)))</f>
        <v/>
      </c>
      <c r="IO20" s="127">
        <f>IF(OR(IO$4="",$B20=""),0,SUMIF('DADOS BRUTOS'!$A$3:$A$500,$B20,'DADOS BRUTOS'!FO$3:FO$500)+IF($C20="",0,SUMIF('DADOS BRUTOS'!$A$3:$A$500,$C20,'DADOS BRUTOS'!FO$3:FO$500)))</f>
        <v/>
      </c>
      <c r="IP20" s="127">
        <f>IF(OR(IP$4="",$B20=""),0,SUMIF('DADOS BRUTOS'!$A$3:$A$500,$B20,'DADOS BRUTOS'!FP$3:FP$500)+IF($C20="",0,SUMIF('DADOS BRUTOS'!$A$3:$A$500,$C20,'DADOS BRUTOS'!FP$3:FP$500)))</f>
        <v/>
      </c>
      <c r="IQ20" s="127">
        <f>IF(OR(IQ$4="",$B20=""),0,SUMIF('DADOS BRUTOS'!$A$3:$A$500,$B20,'DADOS BRUTOS'!FQ$3:FQ$500)+IF($C20="",0,SUMIF('DADOS BRUTOS'!$A$3:$A$500,$C20,'DADOS BRUTOS'!FQ$3:FQ$500)))</f>
        <v/>
      </c>
      <c r="IR20" s="127">
        <f>IF(OR(IR$4="",$B20=""),0,SUMIF('DADOS BRUTOS'!$A$3:$A$500,$B20,'DADOS BRUTOS'!FR$3:FR$500)+IF($C20="",0,SUMIF('DADOS BRUTOS'!$A$3:$A$500,$C20,'DADOS BRUTOS'!FR$3:FR$500)))</f>
        <v/>
      </c>
      <c r="IS20" s="127">
        <f>IF(OR(IS$4="",$B20=""),0,SUMIF('DADOS BRUTOS'!$A$3:$A$500,$B20,'DADOS BRUTOS'!FS$3:FS$500)+IF($C20="",0,SUMIF('DADOS BRUTOS'!$A$3:$A$500,$C20,'DADOS BRUTOS'!FS$3:FS$500)))</f>
        <v/>
      </c>
      <c r="IT20" s="127">
        <f>IF(OR(IT$4="",$B20=""),0,SUMIF('DADOS BRUTOS'!$A$3:$A$500,$B20,'DADOS BRUTOS'!FT$3:FT$500)+IF($C20="",0,SUMIF('DADOS BRUTOS'!$A$3:$A$500,$C20,'DADOS BRUTOS'!FT$3:FT$500)))</f>
        <v/>
      </c>
      <c r="IU20" s="127">
        <f>IF(OR(IU$4="",$B20=""),0,SUMIF('DADOS BRUTOS'!$A$3:$A$500,$B20,'DADOS BRUTOS'!FU$3:FU$500)+IF($C20="",0,SUMIF('DADOS BRUTOS'!$A$3:$A$500,$C20,'DADOS BRUTOS'!FU$3:FU$500)))</f>
        <v/>
      </c>
      <c r="IV20" s="127">
        <f>IF(OR(IV$4="",$B20=""),0,SUMIF('DADOS BRUTOS'!$A$3:$A$500,$B20,'DADOS BRUTOS'!FV$3:FV$500)+IF($C20="",0,SUMIF('DADOS BRUTOS'!$A$3:$A$500,$C20,'DADOS BRUTOS'!FV$3:FV$500)))</f>
        <v/>
      </c>
      <c r="IW20" s="127">
        <f>IF(OR(IW$4="",$B20=""),0,SUMIF('DADOS BRUTOS'!$A$3:$A$500,$B20,'DADOS BRUTOS'!FW$3:FW$500)+IF($C20="",0,SUMIF('DADOS BRUTOS'!$A$3:$A$500,$C20,'DADOS BRUTOS'!FW$3:FW$500)))</f>
        <v/>
      </c>
      <c r="IX20" s="127">
        <f>IF(OR(IX$4="",$B20=""),0,SUMIF('DADOS BRUTOS'!$A$3:$A$500,$B20,'DADOS BRUTOS'!FX$3:FX$500)+IF($C20="",0,SUMIF('DADOS BRUTOS'!$A$3:$A$500,$C20,'DADOS BRUTOS'!FX$3:FX$500)))</f>
        <v/>
      </c>
      <c r="IY20" s="127">
        <f>IF(OR(IY$4="",$B20=""),0,SUMIF('DADOS BRUTOS'!$A$3:$A$500,$B20,'DADOS BRUTOS'!FY$3:FY$500)+IF($C20="",0,SUMIF('DADOS BRUTOS'!$A$3:$A$500,$C20,'DADOS BRUTOS'!FY$3:FY$500)))</f>
        <v/>
      </c>
      <c r="IZ20" s="127">
        <f>IF(OR(IZ$4="",$B20=""),0,SUMIF('DADOS BRUTOS'!$A$3:$A$500,$B20,'DADOS BRUTOS'!FZ$3:FZ$500)+IF($C20="",0,SUMIF('DADOS BRUTOS'!$A$3:$A$500,$C20,'DADOS BRUTOS'!FZ$3:FZ$500)))</f>
        <v/>
      </c>
      <c r="JA20" s="127">
        <f>IF(OR(JA$4="",$B20=""),0,SUMIF('DADOS BRUTOS'!$A$3:$A$500,$B20,'DADOS BRUTOS'!GA$3:GA$500)+IF($C20="",0,SUMIF('DADOS BRUTOS'!$A$3:$A$500,$C20,'DADOS BRUTOS'!GA$3:GA$500)))</f>
        <v/>
      </c>
      <c r="JB20" s="127">
        <f>IF(OR(JB$4="",$B20=""),0,SUMIF('DADOS BRUTOS'!$A$3:$A$500,$B20,'DADOS BRUTOS'!GB$3:GB$500)+IF($C20="",0,SUMIF('DADOS BRUTOS'!$A$3:$A$500,$C20,'DADOS BRUTOS'!GB$3:GB$500)))</f>
        <v/>
      </c>
      <c r="JC20" s="127">
        <f>IF(OR(JC$4="",$B20=""),0,SUMIF('DADOS BRUTOS'!$A$3:$A$500,$B20,'DADOS BRUTOS'!GC$3:GC$500)+IF($C20="",0,SUMIF('DADOS BRUTOS'!$A$3:$A$500,$C20,'DADOS BRUTOS'!GC$3:GC$500)))</f>
        <v/>
      </c>
      <c r="JD20" s="127">
        <f>IF(OR(JD$4="",$B20=""),0,SUMIF('DADOS BRUTOS'!$A$3:$A$500,$B20,'DADOS BRUTOS'!GD$3:GD$500)+IF($C20="",0,SUMIF('DADOS BRUTOS'!$A$3:$A$500,$C20,'DADOS BRUTOS'!GD$3:GD$500)))</f>
        <v/>
      </c>
      <c r="JE20" s="127">
        <f>IF(OR(JE$4="",$B20=""),0,SUMIF('DADOS BRUTOS'!$A$3:$A$500,$B20,'DADOS BRUTOS'!GE$3:GE$500)+IF($C20="",0,SUMIF('DADOS BRUTOS'!$A$3:$A$500,$C20,'DADOS BRUTOS'!GE$3:GE$500)))</f>
        <v/>
      </c>
      <c r="JF20" s="127">
        <f>IF(OR(JF$4="",$B20=""),0,SUMIF('DADOS BRUTOS'!$A$3:$A$500,$B20,'DADOS BRUTOS'!GF$3:GF$500)+IF($C20="",0,SUMIF('DADOS BRUTOS'!$A$3:$A$500,$C20,'DADOS BRUTOS'!GF$3:GF$500)))</f>
        <v/>
      </c>
      <c r="JG20" s="127">
        <f>IF(OR(JG$4="",$B20=""),0,SUMIF('DADOS BRUTOS'!$A$3:$A$500,$B20,'DADOS BRUTOS'!GG$3:GG$500)+IF($C20="",0,SUMIF('DADOS BRUTOS'!$A$3:$A$500,$C20,'DADOS BRUTOS'!GG$3:GG$500)))</f>
        <v/>
      </c>
      <c r="JH20" s="127">
        <f>IF(OR(JH$4="",$B20=""),0,SUMIF('DADOS BRUTOS'!$A$3:$A$500,$B20,'DADOS BRUTOS'!GH$3:GH$500)+IF($C20="",0,SUMIF('DADOS BRUTOS'!$A$3:$A$500,$C20,'DADOS BRUTOS'!GH$3:GH$500)))</f>
        <v/>
      </c>
      <c r="JI20" s="127">
        <f>IF(OR(JI$4="",$B20=""),0,SUMIF('DADOS BRUTOS'!$A$3:$A$500,$B20,'DADOS BRUTOS'!GI$3:GI$500)+IF($C20="",0,SUMIF('DADOS BRUTOS'!$A$3:$A$500,$C20,'DADOS BRUTOS'!GI$3:GI$500)))</f>
        <v/>
      </c>
      <c r="JJ20" s="127">
        <f>IF(OR(JJ$4="",$B20=""),0,SUMIF('DADOS BRUTOS'!$A$3:$A$500,$B20,'DADOS BRUTOS'!GJ$3:GJ$500)+IF($C20="",0,SUMIF('DADOS BRUTOS'!$A$3:$A$500,$C20,'DADOS BRUTOS'!GJ$3:GJ$500)))</f>
        <v/>
      </c>
      <c r="JK20" s="127">
        <f>IF(OR(JK$4="",$B20=""),0,SUMIF('DADOS BRUTOS'!$A$3:$A$500,$B20,'DADOS BRUTOS'!GK$3:GK$500)+IF($C20="",0,SUMIF('DADOS BRUTOS'!$A$3:$A$500,$C20,'DADOS BRUTOS'!GK$3:GK$500)))</f>
        <v/>
      </c>
      <c r="JL20" s="127">
        <f>IF(OR(JL$4="",$B20=""),0,SUMIF('DADOS BRUTOS'!$A$3:$A$500,$B20,'DADOS BRUTOS'!GL$3:GL$500)+IF($C20="",0,SUMIF('DADOS BRUTOS'!$A$3:$A$500,$C20,'DADOS BRUTOS'!GL$3:GL$500)))</f>
        <v/>
      </c>
      <c r="JM20" s="127">
        <f>IF(OR(JM$4="",$B20=""),0,SUMIF('DADOS BRUTOS'!$A$3:$A$500,$B20,'DADOS BRUTOS'!GM$3:GM$500)+IF($C20="",0,SUMIF('DADOS BRUTOS'!$A$3:$A$500,$C20,'DADOS BRUTOS'!GM$3:GM$500)))</f>
        <v/>
      </c>
      <c r="JN20" s="127">
        <f>IF(OR(JN$4="",$B20=""),0,SUMIF('DADOS BRUTOS'!$A$3:$A$500,$B20,'DADOS BRUTOS'!GN$3:GN$500)+IF($C20="",0,SUMIF('DADOS BRUTOS'!$A$3:$A$500,$C20,'DADOS BRUTOS'!GN$3:GN$500)))</f>
        <v/>
      </c>
      <c r="JO20" s="127">
        <f>IF(OR(JO$4="",$B20=""),0,SUMIF('DADOS BRUTOS'!$A$3:$A$500,$B20,'DADOS BRUTOS'!GO$3:GO$500)+IF($C20="",0,SUMIF('DADOS BRUTOS'!$A$3:$A$500,$C20,'DADOS BRUTOS'!GO$3:GO$500)))</f>
        <v/>
      </c>
      <c r="JP20" s="127">
        <f>IF(OR(JP$4="",$B20=""),0,SUMIF('DADOS BRUTOS'!$A$3:$A$500,$B20,'DADOS BRUTOS'!GP$3:GP$500)+IF($C20="",0,SUMIF('DADOS BRUTOS'!$A$3:$A$500,$C20,'DADOS BRUTOS'!GP$3:GP$500)))</f>
        <v/>
      </c>
      <c r="JQ20" s="127">
        <f>IF(OR(JQ$4="",$B20=""),0,SUMIF('DADOS BRUTOS'!$A$3:$A$500,$B20,'DADOS BRUTOS'!GQ$3:GQ$500)+IF($C20="",0,SUMIF('DADOS BRUTOS'!$A$3:$A$500,$C20,'DADOS BRUTOS'!GQ$3:GQ$500)))</f>
        <v/>
      </c>
      <c r="JR20" s="127">
        <f>IF(OR(JR$4="",$B20=""),0,SUMIF('DADOS BRUTOS'!$A$3:$A$500,$B20,'DADOS BRUTOS'!GR$3:GR$500)+IF($C20="",0,SUMIF('DADOS BRUTOS'!$A$3:$A$500,$C20,'DADOS BRUTOS'!GR$3:GR$500)))</f>
        <v/>
      </c>
      <c r="JS20" s="127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7">
        <f>IF(OR(CB$4="",$B21=""),0,SUMIF('DADOS BRUTOS'!$A$3:$A$500,$B21,'DADOS BRUTOS'!B$3:B$500)+IF($C21="",0,SUMIF('DADOS BRUTOS'!$A$3:$A$500,$C21,'DADOS BRUTOS'!B$3:B$500)))</f>
        <v/>
      </c>
      <c r="CC21" s="127">
        <f>IF(OR(CC$4="",$B21=""),0,SUMIF('DADOS BRUTOS'!$A$3:$A$500,$B21,'DADOS BRUTOS'!C$3:C$500)+IF($C21="",0,SUMIF('DADOS BRUTOS'!$A$3:$A$500,$C21,'DADOS BRUTOS'!C$3:C$500)))</f>
        <v/>
      </c>
      <c r="CD21" s="127">
        <f>IF(OR(CD$4="",$B21=""),0,SUMIF('DADOS BRUTOS'!$A$3:$A$500,$B21,'DADOS BRUTOS'!D$3:D$500)+IF($C21="",0,SUMIF('DADOS BRUTOS'!$A$3:$A$500,$C21,'DADOS BRUTOS'!D$3:D$500)))</f>
        <v/>
      </c>
      <c r="CE21" s="127">
        <f>IF(OR(CE$4="",$B21=""),0,SUMIF('DADOS BRUTOS'!$A$3:$A$500,$B21,'DADOS BRUTOS'!E$3:E$500)+IF($C21="",0,SUMIF('DADOS BRUTOS'!$A$3:$A$500,$C21,'DADOS BRUTOS'!E$3:E$500)))</f>
        <v/>
      </c>
      <c r="CF21" s="127">
        <f>IF(OR(CF$4="",$B21=""),0,SUMIF('DADOS BRUTOS'!$A$3:$A$500,$B21,'DADOS BRUTOS'!F$3:F$500)+IF($C21="",0,SUMIF('DADOS BRUTOS'!$A$3:$A$500,$C21,'DADOS BRUTOS'!F$3:F$500)))</f>
        <v/>
      </c>
      <c r="CG21" s="127">
        <f>IF(OR(CG$4="",$B21=""),0,SUMIF('DADOS BRUTOS'!$A$3:$A$500,$B21,'DADOS BRUTOS'!G$3:G$500)+IF($C21="",0,SUMIF('DADOS BRUTOS'!$A$3:$A$500,$C21,'DADOS BRUTOS'!G$3:G$500)))</f>
        <v/>
      </c>
      <c r="CH21" s="127">
        <f>IF(OR(CH$4="",$B21=""),0,SUMIF('DADOS BRUTOS'!$A$3:$A$500,$B21,'DADOS BRUTOS'!H$3:H$500)+IF($C21="",0,SUMIF('DADOS BRUTOS'!$A$3:$A$500,$C21,'DADOS BRUTOS'!H$3:H$500)))</f>
        <v/>
      </c>
      <c r="CI21" s="127">
        <f>IF(OR(CI$4="",$B21=""),0,SUMIF('DADOS BRUTOS'!$A$3:$A$500,$B21,'DADOS BRUTOS'!I$3:I$500)+IF($C21="",0,SUMIF('DADOS BRUTOS'!$A$3:$A$500,$C21,'DADOS BRUTOS'!I$3:I$500)))</f>
        <v/>
      </c>
      <c r="CJ21" s="127">
        <f>IF(OR(CJ$4="",$B21=""),0,SUMIF('DADOS BRUTOS'!$A$3:$A$500,$B21,'DADOS BRUTOS'!J$3:J$500)+IF($C21="",0,SUMIF('DADOS BRUTOS'!$A$3:$A$500,$C21,'DADOS BRUTOS'!J$3:J$500)))</f>
        <v/>
      </c>
      <c r="CK21" s="127">
        <f>IF(OR(CK$4="",$B21=""),0,SUMIF('DADOS BRUTOS'!$A$3:$A$500,$B21,'DADOS BRUTOS'!K$3:K$500)+IF($C21="",0,SUMIF('DADOS BRUTOS'!$A$3:$A$500,$C21,'DADOS BRUTOS'!K$3:K$500)))</f>
        <v/>
      </c>
      <c r="CL21" s="127">
        <f>IF(OR(CL$4="",$B21=""),0,SUMIF('DADOS BRUTOS'!$A$3:$A$500,$B21,'DADOS BRUTOS'!L$3:L$500)+IF($C21="",0,SUMIF('DADOS BRUTOS'!$A$3:$A$500,$C21,'DADOS BRUTOS'!L$3:L$500)))</f>
        <v/>
      </c>
      <c r="CM21" s="127">
        <f>IF(OR(CM$4="",$B21=""),0,SUMIF('DADOS BRUTOS'!$A$3:$A$500,$B21,'DADOS BRUTOS'!M$3:M$500)+IF($C21="",0,SUMIF('DADOS BRUTOS'!$A$3:$A$500,$C21,'DADOS BRUTOS'!M$3:M$500)))</f>
        <v/>
      </c>
      <c r="CN21" s="127">
        <f>IF(OR(CN$4="",$B21=""),0,SUMIF('DADOS BRUTOS'!$A$3:$A$500,$B21,'DADOS BRUTOS'!N$3:N$500)+IF($C21="",0,SUMIF('DADOS BRUTOS'!$A$3:$A$500,$C21,'DADOS BRUTOS'!N$3:N$500)))</f>
        <v/>
      </c>
      <c r="CO21" s="127">
        <f>IF(OR(CO$4="",$B21=""),0,SUMIF('DADOS BRUTOS'!$A$3:$A$500,$B21,'DADOS BRUTOS'!O$3:O$500)+IF($C21="",0,SUMIF('DADOS BRUTOS'!$A$3:$A$500,$C21,'DADOS BRUTOS'!O$3:O$500)))</f>
        <v/>
      </c>
      <c r="CP21" s="127">
        <f>IF(OR(CP$4="",$B21=""),0,SUMIF('DADOS BRUTOS'!$A$3:$A$500,$B21,'DADOS BRUTOS'!P$3:P$500)+IF($C21="",0,SUMIF('DADOS BRUTOS'!$A$3:$A$500,$C21,'DADOS BRUTOS'!P$3:P$500)))</f>
        <v/>
      </c>
      <c r="CQ21" s="127">
        <f>IF(OR(CQ$4="",$B21=""),0,SUMIF('DADOS BRUTOS'!$A$3:$A$500,$B21,'DADOS BRUTOS'!Q$3:Q$500)+IF($C21="",0,SUMIF('DADOS BRUTOS'!$A$3:$A$500,$C21,'DADOS BRUTOS'!Q$3:Q$500)))</f>
        <v/>
      </c>
      <c r="CR21" s="127">
        <f>IF(OR(CR$4="",$B21=""),0,SUMIF('DADOS BRUTOS'!$A$3:$A$500,$B21,'DADOS BRUTOS'!R$3:R$500)+IF($C21="",0,SUMIF('DADOS BRUTOS'!$A$3:$A$500,$C21,'DADOS BRUTOS'!R$3:R$500)))</f>
        <v/>
      </c>
      <c r="CS21" s="127">
        <f>IF(OR(CS$4="",$B21=""),0,SUMIF('DADOS BRUTOS'!$A$3:$A$500,$B21,'DADOS BRUTOS'!S$3:S$500)+IF($C21="",0,SUMIF('DADOS BRUTOS'!$A$3:$A$500,$C21,'DADOS BRUTOS'!S$3:S$500)))</f>
        <v/>
      </c>
      <c r="CT21" s="127">
        <f>IF(OR(CT$4="",$B21=""),0,SUMIF('DADOS BRUTOS'!$A$3:$A$500,$B21,'DADOS BRUTOS'!T$3:T$500)+IF($C21="",0,SUMIF('DADOS BRUTOS'!$A$3:$A$500,$C21,'DADOS BRUTOS'!T$3:T$500)))</f>
        <v/>
      </c>
      <c r="CU21" s="127">
        <f>IF(OR(CU$4="",$B21=""),0,SUMIF('DADOS BRUTOS'!$A$3:$A$500,$B21,'DADOS BRUTOS'!U$3:U$500)+IF($C21="",0,SUMIF('DADOS BRUTOS'!$A$3:$A$500,$C21,'DADOS BRUTOS'!U$3:U$500)))</f>
        <v/>
      </c>
      <c r="CV21" s="127">
        <f>IF(OR(CV$4="",$B21=""),0,SUMIF('DADOS BRUTOS'!$A$3:$A$500,$B21,'DADOS BRUTOS'!V$3:V$500)+IF($C21="",0,SUMIF('DADOS BRUTOS'!$A$3:$A$500,$C21,'DADOS BRUTOS'!V$3:V$500)))</f>
        <v/>
      </c>
      <c r="CW21" s="127">
        <f>IF(OR(CW$4="",$B21=""),0,SUMIF('DADOS BRUTOS'!$A$3:$A$500,$B21,'DADOS BRUTOS'!W$3:W$500)+IF($C21="",0,SUMIF('DADOS BRUTOS'!$A$3:$A$500,$C21,'DADOS BRUTOS'!W$3:W$500)))</f>
        <v/>
      </c>
      <c r="CX21" s="127">
        <f>IF(OR(CX$4="",$B21=""),0,SUMIF('DADOS BRUTOS'!$A$3:$A$500,$B21,'DADOS BRUTOS'!X$3:X$500)+IF($C21="",0,SUMIF('DADOS BRUTOS'!$A$3:$A$500,$C21,'DADOS BRUTOS'!X$3:X$500)))</f>
        <v/>
      </c>
      <c r="CY21" s="127">
        <f>IF(OR(CY$4="",$B21=""),0,SUMIF('DADOS BRUTOS'!$A$3:$A$500,$B21,'DADOS BRUTOS'!Y$3:Y$500)+IF($C21="",0,SUMIF('DADOS BRUTOS'!$A$3:$A$500,$C21,'DADOS BRUTOS'!Y$3:Y$500)))</f>
        <v/>
      </c>
      <c r="CZ21" s="127">
        <f>IF(OR(CZ$4="",$B21=""),0,SUMIF('DADOS BRUTOS'!$A$3:$A$500,$B21,'DADOS BRUTOS'!Z$3:Z$500)+IF($C21="",0,SUMIF('DADOS BRUTOS'!$A$3:$A$500,$C21,'DADOS BRUTOS'!Z$3:Z$500)))</f>
        <v/>
      </c>
      <c r="DA21" s="127">
        <f>IF(OR(DA$4="",$B21=""),0,SUMIF('DADOS BRUTOS'!$A$3:$A$500,$B21,'DADOS BRUTOS'!AA$3:AA$500)+IF($C21="",0,SUMIF('DADOS BRUTOS'!$A$3:$A$500,$C21,'DADOS BRUTOS'!AA$3:AA$500)))</f>
        <v/>
      </c>
      <c r="DB21" s="127">
        <f>IF(OR(DB$4="",$B21=""),0,SUMIF('DADOS BRUTOS'!$A$3:$A$500,$B21,'DADOS BRUTOS'!AB$3:AB$500)+IF($C21="",0,SUMIF('DADOS BRUTOS'!$A$3:$A$500,$C21,'DADOS BRUTOS'!AB$3:AB$500)))</f>
        <v/>
      </c>
      <c r="DC21" s="127">
        <f>IF(OR(DC$4="",$B21=""),0,SUMIF('DADOS BRUTOS'!$A$3:$A$500,$B21,'DADOS BRUTOS'!AC$3:AC$500)+IF($C21="",0,SUMIF('DADOS BRUTOS'!$A$3:$A$500,$C21,'DADOS BRUTOS'!AC$3:AC$500)))</f>
        <v/>
      </c>
      <c r="DD21" s="127">
        <f>IF(OR(DD$4="",$B21=""),0,SUMIF('DADOS BRUTOS'!$A$3:$A$500,$B21,'DADOS BRUTOS'!AD$3:AD$500)+IF($C21="",0,SUMIF('DADOS BRUTOS'!$A$3:$A$500,$C21,'DADOS BRUTOS'!AD$3:AD$500)))</f>
        <v/>
      </c>
      <c r="DE21" s="127">
        <f>IF(OR(DE$4="",$B21=""),0,SUMIF('DADOS BRUTOS'!$A$3:$A$500,$B21,'DADOS BRUTOS'!AE$3:AE$500)+IF($C21="",0,SUMIF('DADOS BRUTOS'!$A$3:$A$500,$C21,'DADOS BRUTOS'!AE$3:AE$500)))</f>
        <v/>
      </c>
      <c r="DF21" s="127">
        <f>IF(OR(DF$4="",$B21=""),0,SUMIF('DADOS BRUTOS'!$A$3:$A$500,$B21,'DADOS BRUTOS'!AF$3:AF$500)+IF($C21="",0,SUMIF('DADOS BRUTOS'!$A$3:$A$500,$C21,'DADOS BRUTOS'!AF$3:AF$500)))</f>
        <v/>
      </c>
      <c r="DG21" s="127">
        <f>IF(OR(DG$4="",$B21=""),0,SUMIF('DADOS BRUTOS'!$A$3:$A$500,$B21,'DADOS BRUTOS'!AG$3:AG$500)+IF($C21="",0,SUMIF('DADOS BRUTOS'!$A$3:$A$500,$C21,'DADOS BRUTOS'!AG$3:AG$500)))</f>
        <v/>
      </c>
      <c r="DH21" s="127">
        <f>IF(OR(DH$4="",$B21=""),0,SUMIF('DADOS BRUTOS'!$A$3:$A$500,$B21,'DADOS BRUTOS'!AH$3:AH$500)+IF($C21="",0,SUMIF('DADOS BRUTOS'!$A$3:$A$500,$C21,'DADOS BRUTOS'!AH$3:AH$500)))</f>
        <v/>
      </c>
      <c r="DI21" s="127">
        <f>IF(OR(DI$4="",$B21=""),0,SUMIF('DADOS BRUTOS'!$A$3:$A$500,$B21,'DADOS BRUTOS'!AI$3:AI$500)+IF($C21="",0,SUMIF('DADOS BRUTOS'!$A$3:$A$500,$C21,'DADOS BRUTOS'!AI$3:AI$500)))</f>
        <v/>
      </c>
      <c r="DJ21" s="127">
        <f>IF(OR(DJ$4="",$B21=""),0,SUMIF('DADOS BRUTOS'!$A$3:$A$500,$B21,'DADOS BRUTOS'!AJ$3:AJ$500)+IF($C21="",0,SUMIF('DADOS BRUTOS'!$A$3:$A$500,$C21,'DADOS BRUTOS'!AJ$3:AJ$500)))</f>
        <v/>
      </c>
      <c r="DK21" s="127">
        <f>IF(OR(DK$4="",$B21=""),0,SUMIF('DADOS BRUTOS'!$A$3:$A$500,$B21,'DADOS BRUTOS'!AK$3:AK$500)+IF($C21="",0,SUMIF('DADOS BRUTOS'!$A$3:$A$500,$C21,'DADOS BRUTOS'!AK$3:AK$500)))</f>
        <v/>
      </c>
      <c r="DL21" s="127">
        <f>IF(OR(DL$4="",$B21=""),0,SUMIF('DADOS BRUTOS'!$A$3:$A$500,$B21,'DADOS BRUTOS'!AL$3:AL$500)+IF($C21="",0,SUMIF('DADOS BRUTOS'!$A$3:$A$500,$C21,'DADOS BRUTOS'!AL$3:AL$500)))</f>
        <v/>
      </c>
      <c r="DM21" s="127">
        <f>IF(OR(DM$4="",$B21=""),0,SUMIF('DADOS BRUTOS'!$A$3:$A$500,$B21,'DADOS BRUTOS'!AM$3:AM$500)+IF($C21="",0,SUMIF('DADOS BRUTOS'!$A$3:$A$500,$C21,'DADOS BRUTOS'!AM$3:AM$500)))</f>
        <v/>
      </c>
      <c r="DN21" s="127">
        <f>IF(OR(DN$4="",$B21=""),0,SUMIF('DADOS BRUTOS'!$A$3:$A$500,$B21,'DADOS BRUTOS'!AN$3:AN$500)+IF($C21="",0,SUMIF('DADOS BRUTOS'!$A$3:$A$500,$C21,'DADOS BRUTOS'!AN$3:AN$500)))</f>
        <v/>
      </c>
      <c r="DO21" s="127">
        <f>IF(OR(DO$4="",$B21=""),0,SUMIF('DADOS BRUTOS'!$A$3:$A$500,$B21,'DADOS BRUTOS'!AO$3:AO$500)+IF($C21="",0,SUMIF('DADOS BRUTOS'!$A$3:$A$500,$C21,'DADOS BRUTOS'!AO$3:AO$500)))</f>
        <v/>
      </c>
      <c r="DP21" s="127">
        <f>IF(OR(DP$4="",$B21=""),0,SUMIF('DADOS BRUTOS'!$A$3:$A$500,$B21,'DADOS BRUTOS'!AP$3:AP$500)+IF($C21="",0,SUMIF('DADOS BRUTOS'!$A$3:$A$500,$C21,'DADOS BRUTOS'!AP$3:AP$500)))</f>
        <v/>
      </c>
      <c r="DQ21" s="127">
        <f>IF(OR(DQ$4="",$B21=""),0,SUMIF('DADOS BRUTOS'!$A$3:$A$500,$B21,'DADOS BRUTOS'!AQ$3:AQ$500)+IF($C21="",0,SUMIF('DADOS BRUTOS'!$A$3:$A$500,$C21,'DADOS BRUTOS'!AQ$3:AQ$500)))</f>
        <v/>
      </c>
      <c r="DR21" s="127">
        <f>IF(OR(DR$4="",$B21=""),0,SUMIF('DADOS BRUTOS'!$A$3:$A$500,$B21,'DADOS BRUTOS'!AR$3:AR$500)+IF($C21="",0,SUMIF('DADOS BRUTOS'!$A$3:$A$500,$C21,'DADOS BRUTOS'!AR$3:AR$500)))</f>
        <v/>
      </c>
      <c r="DS21" s="127">
        <f>IF(OR(DS$4="",$B21=""),0,SUMIF('DADOS BRUTOS'!$A$3:$A$500,$B21,'DADOS BRUTOS'!AS$3:AS$500)+IF($C21="",0,SUMIF('DADOS BRUTOS'!$A$3:$A$500,$C21,'DADOS BRUTOS'!AS$3:AS$500)))</f>
        <v/>
      </c>
      <c r="DT21" s="127">
        <f>IF(OR(DT$4="",$B21=""),0,SUMIF('DADOS BRUTOS'!$A$3:$A$500,$B21,'DADOS BRUTOS'!AT$3:AT$500)+IF($C21="",0,SUMIF('DADOS BRUTOS'!$A$3:$A$500,$C21,'DADOS BRUTOS'!AT$3:AT$500)))</f>
        <v/>
      </c>
      <c r="DU21" s="127">
        <f>IF(OR(DU$4="",$B21=""),0,SUMIF('DADOS BRUTOS'!$A$3:$A$500,$B21,'DADOS BRUTOS'!AU$3:AU$500)+IF($C21="",0,SUMIF('DADOS BRUTOS'!$A$3:$A$500,$C21,'DADOS BRUTOS'!AU$3:AU$500)))</f>
        <v/>
      </c>
      <c r="DV21" s="127">
        <f>IF(OR(DV$4="",$B21=""),0,SUMIF('DADOS BRUTOS'!$A$3:$A$500,$B21,'DADOS BRUTOS'!AV$3:AV$500)+IF($C21="",0,SUMIF('DADOS BRUTOS'!$A$3:$A$500,$C21,'DADOS BRUTOS'!AV$3:AV$500)))</f>
        <v/>
      </c>
      <c r="DW21" s="127">
        <f>IF(OR(DW$4="",$B21=""),0,SUMIF('DADOS BRUTOS'!$A$3:$A$500,$B21,'DADOS BRUTOS'!AW$3:AW$500)+IF($C21="",0,SUMIF('DADOS BRUTOS'!$A$3:$A$500,$C21,'DADOS BRUTOS'!AW$3:AW$500)))</f>
        <v/>
      </c>
      <c r="DX21" s="127">
        <f>IF(OR(DX$4="",$B21=""),0,SUMIF('DADOS BRUTOS'!$A$3:$A$500,$B21,'DADOS BRUTOS'!AX$3:AX$500)+IF($C21="",0,SUMIF('DADOS BRUTOS'!$A$3:$A$500,$C21,'DADOS BRUTOS'!AX$3:AX$500)))</f>
        <v/>
      </c>
      <c r="DY21" s="127">
        <f>IF(OR(DY$4="",$B21=""),0,SUMIF('DADOS BRUTOS'!$A$3:$A$500,$B21,'DADOS BRUTOS'!AY$3:AY$500)+IF($C21="",0,SUMIF('DADOS BRUTOS'!$A$3:$A$500,$C21,'DADOS BRUTOS'!AY$3:AY$500)))</f>
        <v/>
      </c>
      <c r="DZ21" s="127">
        <f>IF(OR(DZ$4="",$B21=""),0,SUMIF('DADOS BRUTOS'!$A$3:$A$500,$B21,'DADOS BRUTOS'!AZ$3:AZ$500)+IF($C21="",0,SUMIF('DADOS BRUTOS'!$A$3:$A$500,$C21,'DADOS BRUTOS'!AZ$3:AZ$500)))</f>
        <v/>
      </c>
      <c r="EA21" s="127">
        <f>IF(OR(EA$4="",$B21=""),0,SUMIF('DADOS BRUTOS'!$A$3:$A$500,$B21,'DADOS BRUTOS'!BA$3:BA$500)+IF($C21="",0,SUMIF('DADOS BRUTOS'!$A$3:$A$500,$C21,'DADOS BRUTOS'!BA$3:BA$500)))</f>
        <v/>
      </c>
      <c r="EB21" s="127">
        <f>IF(OR(EB$4="",$B21=""),0,SUMIF('DADOS BRUTOS'!$A$3:$A$500,$B21,'DADOS BRUTOS'!BB$3:BB$500)+IF($C21="",0,SUMIF('DADOS BRUTOS'!$A$3:$A$500,$C21,'DADOS BRUTOS'!BB$3:BB$500)))</f>
        <v/>
      </c>
      <c r="EC21" s="127">
        <f>IF(OR(EC$4="",$B21=""),0,SUMIF('DADOS BRUTOS'!$A$3:$A$500,$B21,'DADOS BRUTOS'!BC$3:BC$500)+IF($C21="",0,SUMIF('DADOS BRUTOS'!$A$3:$A$500,$C21,'DADOS BRUTOS'!BC$3:BC$500)))</f>
        <v/>
      </c>
      <c r="ED21" s="127">
        <f>IF(OR(ED$4="",$B21=""),0,SUMIF('DADOS BRUTOS'!$A$3:$A$500,$B21,'DADOS BRUTOS'!BD$3:BD$500)+IF($C21="",0,SUMIF('DADOS BRUTOS'!$A$3:$A$500,$C21,'DADOS BRUTOS'!BD$3:BD$500)))</f>
        <v/>
      </c>
      <c r="EE21" s="127">
        <f>IF(OR(EE$4="",$B21=""),0,SUMIF('DADOS BRUTOS'!$A$3:$A$500,$B21,'DADOS BRUTOS'!BE$3:BE$500)+IF($C21="",0,SUMIF('DADOS BRUTOS'!$A$3:$A$500,$C21,'DADOS BRUTOS'!BE$3:BE$500)))</f>
        <v/>
      </c>
      <c r="EF21" s="127">
        <f>IF(OR(EF$4="",$B21=""),0,SUMIF('DADOS BRUTOS'!$A$3:$A$500,$B21,'DADOS BRUTOS'!BF$3:BF$500)+IF($C21="",0,SUMIF('DADOS BRUTOS'!$A$3:$A$500,$C21,'DADOS BRUTOS'!BF$3:BF$500)))</f>
        <v/>
      </c>
      <c r="EG21" s="127">
        <f>IF(OR(EG$4="",$B21=""),0,SUMIF('DADOS BRUTOS'!$A$3:$A$500,$B21,'DADOS BRUTOS'!BG$3:BG$500)+IF($C21="",0,SUMIF('DADOS BRUTOS'!$A$3:$A$500,$C21,'DADOS BRUTOS'!BG$3:BG$500)))</f>
        <v/>
      </c>
      <c r="EH21" s="127">
        <f>IF(OR(EH$4="",$B21=""),0,SUMIF('DADOS BRUTOS'!$A$3:$A$500,$B21,'DADOS BRUTOS'!BH$3:BH$500)+IF($C21="",0,SUMIF('DADOS BRUTOS'!$A$3:$A$500,$C21,'DADOS BRUTOS'!BH$3:BH$500)))</f>
        <v/>
      </c>
      <c r="EI21" s="127">
        <f>IF(OR(EI$4="",$B21=""),0,SUMIF('DADOS BRUTOS'!$A$3:$A$500,$B21,'DADOS BRUTOS'!BI$3:BI$500)+IF($C21="",0,SUMIF('DADOS BRUTOS'!$A$3:$A$500,$C21,'DADOS BRUTOS'!BI$3:BI$500)))</f>
        <v/>
      </c>
      <c r="EJ21" s="127">
        <f>IF(OR(EJ$4="",$B21=""),0,SUMIF('DADOS BRUTOS'!$A$3:$A$500,$B21,'DADOS BRUTOS'!BJ$3:BJ$500)+IF($C21="",0,SUMIF('DADOS BRUTOS'!$A$3:$A$500,$C21,'DADOS BRUTOS'!BJ$3:BJ$500)))</f>
        <v/>
      </c>
      <c r="EK21" s="127">
        <f>IF(OR(EK$4="",$B21=""),0,SUMIF('DADOS BRUTOS'!$A$3:$A$500,$B21,'DADOS BRUTOS'!BK$3:BK$500)+IF($C21="",0,SUMIF('DADOS BRUTOS'!$A$3:$A$500,$C21,'DADOS BRUTOS'!BK$3:BK$500)))</f>
        <v/>
      </c>
      <c r="EL21" s="127">
        <f>IF(OR(EL$4="",$B21=""),0,SUMIF('DADOS BRUTOS'!$A$3:$A$500,$B21,'DADOS BRUTOS'!BL$3:BL$500)+IF($C21="",0,SUMIF('DADOS BRUTOS'!$A$3:$A$500,$C21,'DADOS BRUTOS'!BL$3:BL$500)))</f>
        <v/>
      </c>
      <c r="EM21" s="127">
        <f>IF(OR(EM$4="",$B21=""),0,SUMIF('DADOS BRUTOS'!$A$3:$A$500,$B21,'DADOS BRUTOS'!BM$3:BM$500)+IF($C21="",0,SUMIF('DADOS BRUTOS'!$A$3:$A$500,$C21,'DADOS BRUTOS'!BM$3:BM$500)))</f>
        <v/>
      </c>
      <c r="EN21" s="127">
        <f>IF(OR(EN$4="",$B21=""),0,SUMIF('DADOS BRUTOS'!$A$3:$A$500,$B21,'DADOS BRUTOS'!BN$3:BN$500)+IF($C21="",0,SUMIF('DADOS BRUTOS'!$A$3:$A$500,$C21,'DADOS BRUTOS'!BN$3:BN$500)))</f>
        <v/>
      </c>
      <c r="EO21" s="127">
        <f>IF(OR(EO$4="",$B21=""),0,SUMIF('DADOS BRUTOS'!$A$3:$A$500,$B21,'DADOS BRUTOS'!BO$3:BO$500)+IF($C21="",0,SUMIF('DADOS BRUTOS'!$A$3:$A$500,$C21,'DADOS BRUTOS'!BO$3:BO$500)))</f>
        <v/>
      </c>
      <c r="EP21" s="127">
        <f>IF(OR(EP$4="",$B21=""),0,SUMIF('DADOS BRUTOS'!$A$3:$A$500,$B21,'DADOS BRUTOS'!BP$3:BP$500)+IF($C21="",0,SUMIF('DADOS BRUTOS'!$A$3:$A$500,$C21,'DADOS BRUTOS'!BP$3:BP$500)))</f>
        <v/>
      </c>
      <c r="EQ21" s="127">
        <f>IF(OR(EQ$4="",$B21=""),0,SUMIF('DADOS BRUTOS'!$A$3:$A$500,$B21,'DADOS BRUTOS'!BQ$3:BQ$500)+IF($C21="",0,SUMIF('DADOS BRUTOS'!$A$3:$A$500,$C21,'DADOS BRUTOS'!BQ$3:BQ$500)))</f>
        <v/>
      </c>
      <c r="ER21" s="127">
        <f>IF(OR(ER$4="",$B21=""),0,SUMIF('DADOS BRUTOS'!$A$3:$A$500,$B21,'DADOS BRUTOS'!BR$3:BR$500)+IF($C21="",0,SUMIF('DADOS BRUTOS'!$A$3:$A$500,$C21,'DADOS BRUTOS'!BR$3:BR$500)))</f>
        <v/>
      </c>
      <c r="ES21" s="127">
        <f>IF(OR(ES$4="",$B21=""),0,SUMIF('DADOS BRUTOS'!$A$3:$A$500,$B21,'DADOS BRUTOS'!BS$3:BS$500)+IF($C21="",0,SUMIF('DADOS BRUTOS'!$A$3:$A$500,$C21,'DADOS BRUTOS'!BS$3:BS$500)))</f>
        <v/>
      </c>
      <c r="ET21" s="127">
        <f>IF(OR(ET$4="",$B21=""),0,SUMIF('DADOS BRUTOS'!$A$3:$A$500,$B21,'DADOS BRUTOS'!BT$3:BT$500)+IF($C21="",0,SUMIF('DADOS BRUTOS'!$A$3:$A$500,$C21,'DADOS BRUTOS'!BT$3:BT$500)))</f>
        <v/>
      </c>
      <c r="EU21" s="127">
        <f>IF(OR(EU$4="",$B21=""),0,SUMIF('DADOS BRUTOS'!$A$3:$A$500,$B21,'DADOS BRUTOS'!BU$3:BU$500)+IF($C21="",0,SUMIF('DADOS BRUTOS'!$A$3:$A$500,$C21,'DADOS BRUTOS'!BU$3:BU$500)))</f>
        <v/>
      </c>
      <c r="EV21" s="127">
        <f>IF(OR(EV$4="",$B21=""),0,SUMIF('DADOS BRUTOS'!$A$3:$A$500,$B21,'DADOS BRUTOS'!BV$3:BV$500)+IF($C21="",0,SUMIF('DADOS BRUTOS'!$A$3:$A$500,$C21,'DADOS BRUTOS'!BV$3:BV$500)))</f>
        <v/>
      </c>
      <c r="EW21" s="127">
        <f>IF(OR(EW$4="",$B21=""),0,SUMIF('DADOS BRUTOS'!$A$3:$A$500,$B21,'DADOS BRUTOS'!BW$3:BW$500)+IF($C21="",0,SUMIF('DADOS BRUTOS'!$A$3:$A$500,$C21,'DADOS BRUTOS'!BW$3:BW$500)))</f>
        <v/>
      </c>
      <c r="EX21" s="127">
        <f>IF(OR(EX$4="",$B21=""),0,SUMIF('DADOS BRUTOS'!$A$3:$A$500,$B21,'DADOS BRUTOS'!BX$3:BX$500)+IF($C21="",0,SUMIF('DADOS BRUTOS'!$A$3:$A$500,$C21,'DADOS BRUTOS'!BX$3:BX$500)))</f>
        <v/>
      </c>
      <c r="EY21" s="127">
        <f>IF(OR(EY$4="",$B21=""),0,SUMIF('DADOS BRUTOS'!$A$3:$A$500,$B21,'DADOS BRUTOS'!BY$3:BY$500)+IF($C21="",0,SUMIF('DADOS BRUTOS'!$A$3:$A$500,$C21,'DADOS BRUTOS'!BY$3:BY$500)))</f>
        <v/>
      </c>
      <c r="EZ21" s="127">
        <f>IF(OR(EZ$4="",$B21=""),0,SUMIF('DADOS BRUTOS'!$A$3:$A$500,$B21,'DADOS BRUTOS'!BZ$3:BZ$500)+IF($C21="",0,SUMIF('DADOS BRUTOS'!$A$3:$A$500,$C21,'DADOS BRUTOS'!BZ$3:BZ$500)))</f>
        <v/>
      </c>
      <c r="FA21" s="127">
        <f>IF(OR(FA$4="",$B21=""),0,SUMIF('DADOS BRUTOS'!$A$3:$A$500,$B21,'DADOS BRUTOS'!CA$3:CA$500)+IF($C21="",0,SUMIF('DADOS BRUTOS'!$A$3:$A$500,$C21,'DADOS BRUTOS'!CA$3:CA$500)))</f>
        <v/>
      </c>
      <c r="FB21" s="127">
        <f>IF(OR(FB$4="",$B21=""),0,SUMIF('DADOS BRUTOS'!$A$3:$A$500,$B21,'DADOS BRUTOS'!CB$3:CB$500)+IF($C21="",0,SUMIF('DADOS BRUTOS'!$A$3:$A$500,$C21,'DADOS BRUTOS'!CB$3:CB$500)))</f>
        <v/>
      </c>
      <c r="FC21" s="127">
        <f>IF(OR(FC$4="",$B21=""),0,SUMIF('DADOS BRUTOS'!$A$3:$A$500,$B21,'DADOS BRUTOS'!CC$3:CC$500)+IF($C21="",0,SUMIF('DADOS BRUTOS'!$A$3:$A$500,$C21,'DADOS BRUTOS'!CC$3:CC$500)))</f>
        <v/>
      </c>
      <c r="FD21" s="127">
        <f>IF(OR(FD$4="",$B21=""),0,SUMIF('DADOS BRUTOS'!$A$3:$A$500,$B21,'DADOS BRUTOS'!CD$3:CD$500)+IF($C21="",0,SUMIF('DADOS BRUTOS'!$A$3:$A$500,$C21,'DADOS BRUTOS'!CD$3:CD$500)))</f>
        <v/>
      </c>
      <c r="FE21" s="127">
        <f>IF(OR(FE$4="",$B21=""),0,SUMIF('DADOS BRUTOS'!$A$3:$A$500,$B21,'DADOS BRUTOS'!CE$3:CE$500)+IF($C21="",0,SUMIF('DADOS BRUTOS'!$A$3:$A$500,$C21,'DADOS BRUTOS'!CE$3:CE$500)))</f>
        <v/>
      </c>
      <c r="FF21" s="127">
        <f>IF(OR(FF$4="",$B21=""),0,SUMIF('DADOS BRUTOS'!$A$3:$A$500,$B21,'DADOS BRUTOS'!CF$3:CF$500)+IF($C21="",0,SUMIF('DADOS BRUTOS'!$A$3:$A$500,$C21,'DADOS BRUTOS'!CF$3:CF$500)))</f>
        <v/>
      </c>
      <c r="FG21" s="127">
        <f>IF(OR(FG$4="",$B21=""),0,SUMIF('DADOS BRUTOS'!$A$3:$A$500,$B21,'DADOS BRUTOS'!CG$3:CG$500)+IF($C21="",0,SUMIF('DADOS BRUTOS'!$A$3:$A$500,$C21,'DADOS BRUTOS'!CG$3:CG$500)))</f>
        <v/>
      </c>
      <c r="FH21" s="127">
        <f>IF(OR(FH$4="",$B21=""),0,SUMIF('DADOS BRUTOS'!$A$3:$A$500,$B21,'DADOS BRUTOS'!CH$3:CH$500)+IF($C21="",0,SUMIF('DADOS BRUTOS'!$A$3:$A$500,$C21,'DADOS BRUTOS'!CH$3:CH$500)))</f>
        <v/>
      </c>
      <c r="FI21" s="127">
        <f>IF(OR(FI$4="",$B21=""),0,SUMIF('DADOS BRUTOS'!$A$3:$A$500,$B21,'DADOS BRUTOS'!CI$3:CI$500)+IF($C21="",0,SUMIF('DADOS BRUTOS'!$A$3:$A$500,$C21,'DADOS BRUTOS'!CI$3:CI$500)))</f>
        <v/>
      </c>
      <c r="FJ21" s="127">
        <f>IF(OR(FJ$4="",$B21=""),0,SUMIF('DADOS BRUTOS'!$A$3:$A$500,$B21,'DADOS BRUTOS'!CJ$3:CJ$500)+IF($C21="",0,SUMIF('DADOS BRUTOS'!$A$3:$A$500,$C21,'DADOS BRUTOS'!CJ$3:CJ$500)))</f>
        <v/>
      </c>
      <c r="FK21" s="127">
        <f>IF(OR(FK$4="",$B21=""),0,SUMIF('DADOS BRUTOS'!$A$3:$A$500,$B21,'DADOS BRUTOS'!CK$3:CK$500)+IF($C21="",0,SUMIF('DADOS BRUTOS'!$A$3:$A$500,$C21,'DADOS BRUTOS'!CK$3:CK$500)))</f>
        <v/>
      </c>
      <c r="FL21" s="127">
        <f>IF(OR(FL$4="",$B21=""),0,SUMIF('DADOS BRUTOS'!$A$3:$A$500,$B21,'DADOS BRUTOS'!CL$3:CL$500)+IF($C21="",0,SUMIF('DADOS BRUTOS'!$A$3:$A$500,$C21,'DADOS BRUTOS'!CL$3:CL$500)))</f>
        <v/>
      </c>
      <c r="FM21" s="127">
        <f>IF(OR(FM$4="",$B21=""),0,SUMIF('DADOS BRUTOS'!$A$3:$A$500,$B21,'DADOS BRUTOS'!CM$3:CM$500)+IF($C21="",0,SUMIF('DADOS BRUTOS'!$A$3:$A$500,$C21,'DADOS BRUTOS'!CM$3:CM$500)))</f>
        <v/>
      </c>
      <c r="FN21" s="127">
        <f>IF(OR(FN$4="",$B21=""),0,SUMIF('DADOS BRUTOS'!$A$3:$A$500,$B21,'DADOS BRUTOS'!CN$3:CN$500)+IF($C21="",0,SUMIF('DADOS BRUTOS'!$A$3:$A$500,$C21,'DADOS BRUTOS'!CN$3:CN$500)))</f>
        <v/>
      </c>
      <c r="FO21" s="127">
        <f>IF(OR(FO$4="",$B21=""),0,SUMIF('DADOS BRUTOS'!$A$3:$A$500,$B21,'DADOS BRUTOS'!CO$3:CO$500)+IF($C21="",0,SUMIF('DADOS BRUTOS'!$A$3:$A$500,$C21,'DADOS BRUTOS'!CO$3:CO$500)))</f>
        <v/>
      </c>
      <c r="FP21" s="127">
        <f>IF(OR(FP$4="",$B21=""),0,SUMIF('DADOS BRUTOS'!$A$3:$A$500,$B21,'DADOS BRUTOS'!CP$3:CP$500)+IF($C21="",0,SUMIF('DADOS BRUTOS'!$A$3:$A$500,$C21,'DADOS BRUTOS'!CP$3:CP$500)))</f>
        <v/>
      </c>
      <c r="FQ21" s="127">
        <f>IF(OR(FQ$4="",$B21=""),0,SUMIF('DADOS BRUTOS'!$A$3:$A$500,$B21,'DADOS BRUTOS'!CQ$3:CQ$500)+IF($C21="",0,SUMIF('DADOS BRUTOS'!$A$3:$A$500,$C21,'DADOS BRUTOS'!CQ$3:CQ$500)))</f>
        <v/>
      </c>
      <c r="FR21" s="127">
        <f>IF(OR(FR$4="",$B21=""),0,SUMIF('DADOS BRUTOS'!$A$3:$A$500,$B21,'DADOS BRUTOS'!CR$3:CR$500)+IF($C21="",0,SUMIF('DADOS BRUTOS'!$A$3:$A$500,$C21,'DADOS BRUTOS'!CR$3:CR$500)))</f>
        <v/>
      </c>
      <c r="FS21" s="127">
        <f>IF(OR(FS$4="",$B21=""),0,SUMIF('DADOS BRUTOS'!$A$3:$A$500,$B21,'DADOS BRUTOS'!CS$3:CS$500)+IF($C21="",0,SUMIF('DADOS BRUTOS'!$A$3:$A$500,$C21,'DADOS BRUTOS'!CS$3:CS$500)))</f>
        <v/>
      </c>
      <c r="FT21" s="127">
        <f>IF(OR(FT$4="",$B21=""),0,SUMIF('DADOS BRUTOS'!$A$3:$A$500,$B21,'DADOS BRUTOS'!CT$3:CT$500)+IF($C21="",0,SUMIF('DADOS BRUTOS'!$A$3:$A$500,$C21,'DADOS BRUTOS'!CT$3:CT$500)))</f>
        <v/>
      </c>
      <c r="FU21" s="127">
        <f>IF(OR(FU$4="",$B21=""),0,SUMIF('DADOS BRUTOS'!$A$3:$A$500,$B21,'DADOS BRUTOS'!CU$3:CU$500)+IF($C21="",0,SUMIF('DADOS BRUTOS'!$A$3:$A$500,$C21,'DADOS BRUTOS'!CU$3:CU$500)))</f>
        <v/>
      </c>
      <c r="FV21" s="127">
        <f>IF(OR(FV$4="",$B21=""),0,SUMIF('DADOS BRUTOS'!$A$3:$A$500,$B21,'DADOS BRUTOS'!CV$3:CV$500)+IF($C21="",0,SUMIF('DADOS BRUTOS'!$A$3:$A$500,$C21,'DADOS BRUTOS'!CV$3:CV$500)))</f>
        <v/>
      </c>
      <c r="FW21" s="127">
        <f>IF(OR(FW$4="",$B21=""),0,SUMIF('DADOS BRUTOS'!$A$3:$A$500,$B21,'DADOS BRUTOS'!CW$3:CW$500)+IF($C21="",0,SUMIF('DADOS BRUTOS'!$A$3:$A$500,$C21,'DADOS BRUTOS'!CW$3:CW$500)))</f>
        <v/>
      </c>
      <c r="FX21" s="127">
        <f>IF(OR(FX$4="",$B21=""),0,SUMIF('DADOS BRUTOS'!$A$3:$A$500,$B21,'DADOS BRUTOS'!CX$3:CX$500)+IF($C21="",0,SUMIF('DADOS BRUTOS'!$A$3:$A$500,$C21,'DADOS BRUTOS'!CX$3:CX$500)))</f>
        <v/>
      </c>
      <c r="FY21" s="127">
        <f>IF(OR(FY$4="",$B21=""),0,SUMIF('DADOS BRUTOS'!$A$3:$A$500,$B21,'DADOS BRUTOS'!CY$3:CY$500)+IF($C21="",0,SUMIF('DADOS BRUTOS'!$A$3:$A$500,$C21,'DADOS BRUTOS'!CY$3:CY$500)))</f>
        <v/>
      </c>
      <c r="FZ21" s="127">
        <f>IF(OR(FZ$4="",$B21=""),0,SUMIF('DADOS BRUTOS'!$A$3:$A$500,$B21,'DADOS BRUTOS'!CZ$3:CZ$500)+IF($C21="",0,SUMIF('DADOS BRUTOS'!$A$3:$A$500,$C21,'DADOS BRUTOS'!CZ$3:CZ$500)))</f>
        <v/>
      </c>
      <c r="GA21" s="127">
        <f>IF(OR(GA$4="",$B21=""),0,SUMIF('DADOS BRUTOS'!$A$3:$A$500,$B21,'DADOS BRUTOS'!DA$3:DA$500)+IF($C21="",0,SUMIF('DADOS BRUTOS'!$A$3:$A$500,$C21,'DADOS BRUTOS'!DA$3:DA$500)))</f>
        <v/>
      </c>
      <c r="GB21" s="127">
        <f>IF(OR(GB$4="",$B21=""),0,SUMIF('DADOS BRUTOS'!$A$3:$A$500,$B21,'DADOS BRUTOS'!DB$3:DB$500)+IF($C21="",0,SUMIF('DADOS BRUTOS'!$A$3:$A$500,$C21,'DADOS BRUTOS'!DB$3:DB$500)))</f>
        <v/>
      </c>
      <c r="GC21" s="127">
        <f>IF(OR(GC$4="",$B21=""),0,SUMIF('DADOS BRUTOS'!$A$3:$A$500,$B21,'DADOS BRUTOS'!DC$3:DC$500)+IF($C21="",0,SUMIF('DADOS BRUTOS'!$A$3:$A$500,$C21,'DADOS BRUTOS'!DC$3:DC$500)))</f>
        <v/>
      </c>
      <c r="GD21" s="127">
        <f>IF(OR(GD$4="",$B21=""),0,SUMIF('DADOS BRUTOS'!$A$3:$A$500,$B21,'DADOS BRUTOS'!DD$3:DD$500)+IF($C21="",0,SUMIF('DADOS BRUTOS'!$A$3:$A$500,$C21,'DADOS BRUTOS'!DD$3:DD$500)))</f>
        <v/>
      </c>
      <c r="GE21" s="127">
        <f>IF(OR(GE$4="",$B21=""),0,SUMIF('DADOS BRUTOS'!$A$3:$A$500,$B21,'DADOS BRUTOS'!DE$3:DE$500)+IF($C21="",0,SUMIF('DADOS BRUTOS'!$A$3:$A$500,$C21,'DADOS BRUTOS'!DE$3:DE$500)))</f>
        <v/>
      </c>
      <c r="GF21" s="127">
        <f>IF(OR(GF$4="",$B21=""),0,SUMIF('DADOS BRUTOS'!$A$3:$A$500,$B21,'DADOS BRUTOS'!DF$3:DF$500)+IF($C21="",0,SUMIF('DADOS BRUTOS'!$A$3:$A$500,$C21,'DADOS BRUTOS'!DF$3:DF$500)))</f>
        <v/>
      </c>
      <c r="GG21" s="127">
        <f>IF(OR(GG$4="",$B21=""),0,SUMIF('DADOS BRUTOS'!$A$3:$A$500,$B21,'DADOS BRUTOS'!DG$3:DG$500)+IF($C21="",0,SUMIF('DADOS BRUTOS'!$A$3:$A$500,$C21,'DADOS BRUTOS'!DG$3:DG$500)))</f>
        <v/>
      </c>
      <c r="GH21" s="127">
        <f>IF(OR(GH$4="",$B21=""),0,SUMIF('DADOS BRUTOS'!$A$3:$A$500,$B21,'DADOS BRUTOS'!DH$3:DH$500)+IF($C21="",0,SUMIF('DADOS BRUTOS'!$A$3:$A$500,$C21,'DADOS BRUTOS'!DH$3:DH$500)))</f>
        <v/>
      </c>
      <c r="GI21" s="127">
        <f>IF(OR(GI$4="",$B21=""),0,SUMIF('DADOS BRUTOS'!$A$3:$A$500,$B21,'DADOS BRUTOS'!DI$3:DI$500)+IF($C21="",0,SUMIF('DADOS BRUTOS'!$A$3:$A$500,$C21,'DADOS BRUTOS'!DI$3:DI$500)))</f>
        <v/>
      </c>
      <c r="GJ21" s="127">
        <f>IF(OR(GJ$4="",$B21=""),0,SUMIF('DADOS BRUTOS'!$A$3:$A$500,$B21,'DADOS BRUTOS'!DJ$3:DJ$500)+IF($C21="",0,SUMIF('DADOS BRUTOS'!$A$3:$A$500,$C21,'DADOS BRUTOS'!DJ$3:DJ$500)))</f>
        <v/>
      </c>
      <c r="GK21" s="127">
        <f>IF(OR(GK$4="",$B21=""),0,SUMIF('DADOS BRUTOS'!$A$3:$A$500,$B21,'DADOS BRUTOS'!DK$3:DK$500)+IF($C21="",0,SUMIF('DADOS BRUTOS'!$A$3:$A$500,$C21,'DADOS BRUTOS'!DK$3:DK$500)))</f>
        <v/>
      </c>
      <c r="GL21" s="127">
        <f>IF(OR(GL$4="",$B21=""),0,SUMIF('DADOS BRUTOS'!$A$3:$A$500,$B21,'DADOS BRUTOS'!DL$3:DL$500)+IF($C21="",0,SUMIF('DADOS BRUTOS'!$A$3:$A$500,$C21,'DADOS BRUTOS'!DL$3:DL$500)))</f>
        <v/>
      </c>
      <c r="GM21" s="127">
        <f>IF(OR(GM$4="",$B21=""),0,SUMIF('DADOS BRUTOS'!$A$3:$A$500,$B21,'DADOS BRUTOS'!DM$3:DM$500)+IF($C21="",0,SUMIF('DADOS BRUTOS'!$A$3:$A$500,$C21,'DADOS BRUTOS'!DM$3:DM$500)))</f>
        <v/>
      </c>
      <c r="GN21" s="127">
        <f>IF(OR(GN$4="",$B21=""),0,SUMIF('DADOS BRUTOS'!$A$3:$A$500,$B21,'DADOS BRUTOS'!DN$3:DN$500)+IF($C21="",0,SUMIF('DADOS BRUTOS'!$A$3:$A$500,$C21,'DADOS BRUTOS'!DN$3:DN$500)))</f>
        <v/>
      </c>
      <c r="GO21" s="127">
        <f>IF(OR(GO$4="",$B21=""),0,SUMIF('DADOS BRUTOS'!$A$3:$A$500,$B21,'DADOS BRUTOS'!DO$3:DO$500)+IF($C21="",0,SUMIF('DADOS BRUTOS'!$A$3:$A$500,$C21,'DADOS BRUTOS'!DO$3:DO$500)))</f>
        <v/>
      </c>
      <c r="GP21" s="127">
        <f>IF(OR(GP$4="",$B21=""),0,SUMIF('DADOS BRUTOS'!$A$3:$A$500,$B21,'DADOS BRUTOS'!DP$3:DP$500)+IF($C21="",0,SUMIF('DADOS BRUTOS'!$A$3:$A$500,$C21,'DADOS BRUTOS'!DP$3:DP$500)))</f>
        <v/>
      </c>
      <c r="GQ21" s="127">
        <f>IF(OR(GQ$4="",$B21=""),0,SUMIF('DADOS BRUTOS'!$A$3:$A$500,$B21,'DADOS BRUTOS'!DQ$3:DQ$500)+IF($C21="",0,SUMIF('DADOS BRUTOS'!$A$3:$A$500,$C21,'DADOS BRUTOS'!DQ$3:DQ$500)))</f>
        <v/>
      </c>
      <c r="GR21" s="127">
        <f>IF(OR(GR$4="",$B21=""),0,SUMIF('DADOS BRUTOS'!$A$3:$A$500,$B21,'DADOS BRUTOS'!DR$3:DR$500)+IF($C21="",0,SUMIF('DADOS BRUTOS'!$A$3:$A$500,$C21,'DADOS BRUTOS'!DR$3:DR$500)))</f>
        <v/>
      </c>
      <c r="GS21" s="127">
        <f>IF(OR(GS$4="",$B21=""),0,SUMIF('DADOS BRUTOS'!$A$3:$A$500,$B21,'DADOS BRUTOS'!DS$3:DS$500)+IF($C21="",0,SUMIF('DADOS BRUTOS'!$A$3:$A$500,$C21,'DADOS BRUTOS'!DS$3:DS$500)))</f>
        <v/>
      </c>
      <c r="GT21" s="127">
        <f>IF(OR(GT$4="",$B21=""),0,SUMIF('DADOS BRUTOS'!$A$3:$A$500,$B21,'DADOS BRUTOS'!DT$3:DT$500)+IF($C21="",0,SUMIF('DADOS BRUTOS'!$A$3:$A$500,$C21,'DADOS BRUTOS'!DT$3:DT$500)))</f>
        <v/>
      </c>
      <c r="GU21" s="127">
        <f>IF(OR(GU$4="",$B21=""),0,SUMIF('DADOS BRUTOS'!$A$3:$A$500,$B21,'DADOS BRUTOS'!DU$3:DU$500)+IF($C21="",0,SUMIF('DADOS BRUTOS'!$A$3:$A$500,$C21,'DADOS BRUTOS'!DU$3:DU$500)))</f>
        <v/>
      </c>
      <c r="GV21" s="127">
        <f>IF(OR(GV$4="",$B21=""),0,SUMIF('DADOS BRUTOS'!$A$3:$A$500,$B21,'DADOS BRUTOS'!DV$3:DV$500)+IF($C21="",0,SUMIF('DADOS BRUTOS'!$A$3:$A$500,$C21,'DADOS BRUTOS'!DV$3:DV$500)))</f>
        <v/>
      </c>
      <c r="GW21" s="127">
        <f>IF(OR(GW$4="",$B21=""),0,SUMIF('DADOS BRUTOS'!$A$3:$A$500,$B21,'DADOS BRUTOS'!DW$3:DW$500)+IF($C21="",0,SUMIF('DADOS BRUTOS'!$A$3:$A$500,$C21,'DADOS BRUTOS'!DW$3:DW$500)))</f>
        <v/>
      </c>
      <c r="GX21" s="127">
        <f>IF(OR(GX$4="",$B21=""),0,SUMIF('DADOS BRUTOS'!$A$3:$A$500,$B21,'DADOS BRUTOS'!DX$3:DX$500)+IF($C21="",0,SUMIF('DADOS BRUTOS'!$A$3:$A$500,$C21,'DADOS BRUTOS'!DX$3:DX$500)))</f>
        <v/>
      </c>
      <c r="GY21" s="127">
        <f>IF(OR(GY$4="",$B21=""),0,SUMIF('DADOS BRUTOS'!$A$3:$A$500,$B21,'DADOS BRUTOS'!DY$3:DY$500)+IF($C21="",0,SUMIF('DADOS BRUTOS'!$A$3:$A$500,$C21,'DADOS BRUTOS'!DY$3:DY$500)))</f>
        <v/>
      </c>
      <c r="GZ21" s="127">
        <f>IF(OR(GZ$4="",$B21=""),0,SUMIF('DADOS BRUTOS'!$A$3:$A$500,$B21,'DADOS BRUTOS'!DZ$3:DZ$500)+IF($C21="",0,SUMIF('DADOS BRUTOS'!$A$3:$A$500,$C21,'DADOS BRUTOS'!DZ$3:DZ$500)))</f>
        <v/>
      </c>
      <c r="HA21" s="127">
        <f>IF(OR(HA$4="",$B21=""),0,SUMIF('DADOS BRUTOS'!$A$3:$A$500,$B21,'DADOS BRUTOS'!EA$3:EA$500)+IF($C21="",0,SUMIF('DADOS BRUTOS'!$A$3:$A$500,$C21,'DADOS BRUTOS'!EA$3:EA$500)))</f>
        <v/>
      </c>
      <c r="HB21" s="127">
        <f>IF(OR(HB$4="",$B21=""),0,SUMIF('DADOS BRUTOS'!$A$3:$A$500,$B21,'DADOS BRUTOS'!EB$3:EB$500)+IF($C21="",0,SUMIF('DADOS BRUTOS'!$A$3:$A$500,$C21,'DADOS BRUTOS'!EB$3:EB$500)))</f>
        <v/>
      </c>
      <c r="HC21" s="127">
        <f>IF(OR(HC$4="",$B21=""),0,SUMIF('DADOS BRUTOS'!$A$3:$A$500,$B21,'DADOS BRUTOS'!EC$3:EC$500)+IF($C21="",0,SUMIF('DADOS BRUTOS'!$A$3:$A$500,$C21,'DADOS BRUTOS'!EC$3:EC$500)))</f>
        <v/>
      </c>
      <c r="HD21" s="127">
        <f>IF(OR(HD$4="",$B21=""),0,SUMIF('DADOS BRUTOS'!$A$3:$A$500,$B21,'DADOS BRUTOS'!ED$3:ED$500)+IF($C21="",0,SUMIF('DADOS BRUTOS'!$A$3:$A$500,$C21,'DADOS BRUTOS'!ED$3:ED$500)))</f>
        <v/>
      </c>
      <c r="HE21" s="127">
        <f>IF(OR(HE$4="",$B21=""),0,SUMIF('DADOS BRUTOS'!$A$3:$A$500,$B21,'DADOS BRUTOS'!EE$3:EE$500)+IF($C21="",0,SUMIF('DADOS BRUTOS'!$A$3:$A$500,$C21,'DADOS BRUTOS'!EE$3:EE$500)))</f>
        <v/>
      </c>
      <c r="HF21" s="127">
        <f>IF(OR(HF$4="",$B21=""),0,SUMIF('DADOS BRUTOS'!$A$3:$A$500,$B21,'DADOS BRUTOS'!EF$3:EF$500)+IF($C21="",0,SUMIF('DADOS BRUTOS'!$A$3:$A$500,$C21,'DADOS BRUTOS'!EF$3:EF$500)))</f>
        <v/>
      </c>
      <c r="HG21" s="127">
        <f>IF(OR(HG$4="",$B21=""),0,SUMIF('DADOS BRUTOS'!$A$3:$A$500,$B21,'DADOS BRUTOS'!EG$3:EG$500)+IF($C21="",0,SUMIF('DADOS BRUTOS'!$A$3:$A$500,$C21,'DADOS BRUTOS'!EG$3:EG$500)))</f>
        <v/>
      </c>
      <c r="HH21" s="127">
        <f>IF(OR(HH$4="",$B21=""),0,SUMIF('DADOS BRUTOS'!$A$3:$A$500,$B21,'DADOS BRUTOS'!EH$3:EH$500)+IF($C21="",0,SUMIF('DADOS BRUTOS'!$A$3:$A$500,$C21,'DADOS BRUTOS'!EH$3:EH$500)))</f>
        <v/>
      </c>
      <c r="HI21" s="127">
        <f>IF(OR(HI$4="",$B21=""),0,SUMIF('DADOS BRUTOS'!$A$3:$A$500,$B21,'DADOS BRUTOS'!EI$3:EI$500)+IF($C21="",0,SUMIF('DADOS BRUTOS'!$A$3:$A$500,$C21,'DADOS BRUTOS'!EI$3:EI$500)))</f>
        <v/>
      </c>
      <c r="HJ21" s="127">
        <f>IF(OR(HJ$4="",$B21=""),0,SUMIF('DADOS BRUTOS'!$A$3:$A$500,$B21,'DADOS BRUTOS'!EJ$3:EJ$500)+IF($C21="",0,SUMIF('DADOS BRUTOS'!$A$3:$A$500,$C21,'DADOS BRUTOS'!EJ$3:EJ$500)))</f>
        <v/>
      </c>
      <c r="HK21" s="127">
        <f>IF(OR(HK$4="",$B21=""),0,SUMIF('DADOS BRUTOS'!$A$3:$A$500,$B21,'DADOS BRUTOS'!EK$3:EK$500)+IF($C21="",0,SUMIF('DADOS BRUTOS'!$A$3:$A$500,$C21,'DADOS BRUTOS'!EK$3:EK$500)))</f>
        <v/>
      </c>
      <c r="HL21" s="127">
        <f>IF(OR(HL$4="",$B21=""),0,SUMIF('DADOS BRUTOS'!$A$3:$A$500,$B21,'DADOS BRUTOS'!EL$3:EL$500)+IF($C21="",0,SUMIF('DADOS BRUTOS'!$A$3:$A$500,$C21,'DADOS BRUTOS'!EL$3:EL$500)))</f>
        <v/>
      </c>
      <c r="HM21" s="127">
        <f>IF(OR(HM$4="",$B21=""),0,SUMIF('DADOS BRUTOS'!$A$3:$A$500,$B21,'DADOS BRUTOS'!EM$3:EM$500)+IF($C21="",0,SUMIF('DADOS BRUTOS'!$A$3:$A$500,$C21,'DADOS BRUTOS'!EM$3:EM$500)))</f>
        <v/>
      </c>
      <c r="HN21" s="127">
        <f>IF(OR(HN$4="",$B21=""),0,SUMIF('DADOS BRUTOS'!$A$3:$A$500,$B21,'DADOS BRUTOS'!EN$3:EN$500)+IF($C21="",0,SUMIF('DADOS BRUTOS'!$A$3:$A$500,$C21,'DADOS BRUTOS'!EN$3:EN$500)))</f>
        <v/>
      </c>
      <c r="HO21" s="127">
        <f>IF(OR(HO$4="",$B21=""),0,SUMIF('DADOS BRUTOS'!$A$3:$A$500,$B21,'DADOS BRUTOS'!EO$3:EO$500)+IF($C21="",0,SUMIF('DADOS BRUTOS'!$A$3:$A$500,$C21,'DADOS BRUTOS'!EO$3:EO$500)))</f>
        <v/>
      </c>
      <c r="HP21" s="127">
        <f>IF(OR(HP$4="",$B21=""),0,SUMIF('DADOS BRUTOS'!$A$3:$A$500,$B21,'DADOS BRUTOS'!EP$3:EP$500)+IF($C21="",0,SUMIF('DADOS BRUTOS'!$A$3:$A$500,$C21,'DADOS BRUTOS'!EP$3:EP$500)))</f>
        <v/>
      </c>
      <c r="HQ21" s="127">
        <f>IF(OR(HQ$4="",$B21=""),0,SUMIF('DADOS BRUTOS'!$A$3:$A$500,$B21,'DADOS BRUTOS'!EQ$3:EQ$500)+IF($C21="",0,SUMIF('DADOS BRUTOS'!$A$3:$A$500,$C21,'DADOS BRUTOS'!EQ$3:EQ$500)))</f>
        <v/>
      </c>
      <c r="HR21" s="127">
        <f>IF(OR(HR$4="",$B21=""),0,SUMIF('DADOS BRUTOS'!$A$3:$A$500,$B21,'DADOS BRUTOS'!ER$3:ER$500)+IF($C21="",0,SUMIF('DADOS BRUTOS'!$A$3:$A$500,$C21,'DADOS BRUTOS'!ER$3:ER$500)))</f>
        <v/>
      </c>
      <c r="HS21" s="127">
        <f>IF(OR(HS$4="",$B21=""),0,SUMIF('DADOS BRUTOS'!$A$3:$A$500,$B21,'DADOS BRUTOS'!ES$3:ES$500)+IF($C21="",0,SUMIF('DADOS BRUTOS'!$A$3:$A$500,$C21,'DADOS BRUTOS'!ES$3:ES$500)))</f>
        <v/>
      </c>
      <c r="HT21" s="127">
        <f>IF(OR(HT$4="",$B21=""),0,SUMIF('DADOS BRUTOS'!$A$3:$A$500,$B21,'DADOS BRUTOS'!ET$3:ET$500)+IF($C21="",0,SUMIF('DADOS BRUTOS'!$A$3:$A$500,$C21,'DADOS BRUTOS'!ET$3:ET$500)))</f>
        <v/>
      </c>
      <c r="HU21" s="127">
        <f>IF(OR(HU$4="",$B21=""),0,SUMIF('DADOS BRUTOS'!$A$3:$A$500,$B21,'DADOS BRUTOS'!EU$3:EU$500)+IF($C21="",0,SUMIF('DADOS BRUTOS'!$A$3:$A$500,$C21,'DADOS BRUTOS'!EU$3:EU$500)))</f>
        <v/>
      </c>
      <c r="HV21" s="127">
        <f>IF(OR(HV$4="",$B21=""),0,SUMIF('DADOS BRUTOS'!$A$3:$A$500,$B21,'DADOS BRUTOS'!EV$3:EV$500)+IF($C21="",0,SUMIF('DADOS BRUTOS'!$A$3:$A$500,$C21,'DADOS BRUTOS'!EV$3:EV$500)))</f>
        <v/>
      </c>
      <c r="HW21" s="127">
        <f>IF(OR(HW$4="",$B21=""),0,SUMIF('DADOS BRUTOS'!$A$3:$A$500,$B21,'DADOS BRUTOS'!EW$3:EW$500)+IF($C21="",0,SUMIF('DADOS BRUTOS'!$A$3:$A$500,$C21,'DADOS BRUTOS'!EW$3:EW$500)))</f>
        <v/>
      </c>
      <c r="HX21" s="127">
        <f>IF(OR(HX$4="",$B21=""),0,SUMIF('DADOS BRUTOS'!$A$3:$A$500,$B21,'DADOS BRUTOS'!EX$3:EX$500)+IF($C21="",0,SUMIF('DADOS BRUTOS'!$A$3:$A$500,$C21,'DADOS BRUTOS'!EX$3:EX$500)))</f>
        <v/>
      </c>
      <c r="HY21" s="127">
        <f>IF(OR(HY$4="",$B21=""),0,SUMIF('DADOS BRUTOS'!$A$3:$A$500,$B21,'DADOS BRUTOS'!EY$3:EY$500)+IF($C21="",0,SUMIF('DADOS BRUTOS'!$A$3:$A$500,$C21,'DADOS BRUTOS'!EY$3:EY$500)))</f>
        <v/>
      </c>
      <c r="HZ21" s="127">
        <f>IF(OR(HZ$4="",$B21=""),0,SUMIF('DADOS BRUTOS'!$A$3:$A$500,$B21,'DADOS BRUTOS'!EZ$3:EZ$500)+IF($C21="",0,SUMIF('DADOS BRUTOS'!$A$3:$A$500,$C21,'DADOS BRUTOS'!EZ$3:EZ$500)))</f>
        <v/>
      </c>
      <c r="IA21" s="127">
        <f>IF(OR(IA$4="",$B21=""),0,SUMIF('DADOS BRUTOS'!$A$3:$A$500,$B21,'DADOS BRUTOS'!FA$3:FA$500)+IF($C21="",0,SUMIF('DADOS BRUTOS'!$A$3:$A$500,$C21,'DADOS BRUTOS'!FA$3:FA$500)))</f>
        <v/>
      </c>
      <c r="IB21" s="127">
        <f>IF(OR(IB$4="",$B21=""),0,SUMIF('DADOS BRUTOS'!$A$3:$A$500,$B21,'DADOS BRUTOS'!FB$3:FB$500)+IF($C21="",0,SUMIF('DADOS BRUTOS'!$A$3:$A$500,$C21,'DADOS BRUTOS'!FB$3:FB$500)))</f>
        <v/>
      </c>
      <c r="IC21" s="127">
        <f>IF(OR(IC$4="",$B21=""),0,SUMIF('DADOS BRUTOS'!$A$3:$A$500,$B21,'DADOS BRUTOS'!FC$3:FC$500)+IF($C21="",0,SUMIF('DADOS BRUTOS'!$A$3:$A$500,$C21,'DADOS BRUTOS'!FC$3:FC$500)))</f>
        <v/>
      </c>
      <c r="ID21" s="127">
        <f>IF(OR(ID$4="",$B21=""),0,SUMIF('DADOS BRUTOS'!$A$3:$A$500,$B21,'DADOS BRUTOS'!FD$3:FD$500)+IF($C21="",0,SUMIF('DADOS BRUTOS'!$A$3:$A$500,$C21,'DADOS BRUTOS'!FD$3:FD$500)))</f>
        <v/>
      </c>
      <c r="IE21" s="127">
        <f>IF(OR(IE$4="",$B21=""),0,SUMIF('DADOS BRUTOS'!$A$3:$A$500,$B21,'DADOS BRUTOS'!FE$3:FE$500)+IF($C21="",0,SUMIF('DADOS BRUTOS'!$A$3:$A$500,$C21,'DADOS BRUTOS'!FE$3:FE$500)))</f>
        <v/>
      </c>
      <c r="IF21" s="127">
        <f>IF(OR(IF$4="",$B21=""),0,SUMIF('DADOS BRUTOS'!$A$3:$A$500,$B21,'DADOS BRUTOS'!FF$3:FF$500)+IF($C21="",0,SUMIF('DADOS BRUTOS'!$A$3:$A$500,$C21,'DADOS BRUTOS'!FF$3:FF$500)))</f>
        <v/>
      </c>
      <c r="IG21" s="127">
        <f>IF(OR(IG$4="",$B21=""),0,SUMIF('DADOS BRUTOS'!$A$3:$A$500,$B21,'DADOS BRUTOS'!FG$3:FG$500)+IF($C21="",0,SUMIF('DADOS BRUTOS'!$A$3:$A$500,$C21,'DADOS BRUTOS'!FG$3:FG$500)))</f>
        <v/>
      </c>
      <c r="IH21" s="127">
        <f>IF(OR(IH$4="",$B21=""),0,SUMIF('DADOS BRUTOS'!$A$3:$A$500,$B21,'DADOS BRUTOS'!FH$3:FH$500)+IF($C21="",0,SUMIF('DADOS BRUTOS'!$A$3:$A$500,$C21,'DADOS BRUTOS'!FH$3:FH$500)))</f>
        <v/>
      </c>
      <c r="II21" s="127">
        <f>IF(OR(II$4="",$B21=""),0,SUMIF('DADOS BRUTOS'!$A$3:$A$500,$B21,'DADOS BRUTOS'!FI$3:FI$500)+IF($C21="",0,SUMIF('DADOS BRUTOS'!$A$3:$A$500,$C21,'DADOS BRUTOS'!FI$3:FI$500)))</f>
        <v/>
      </c>
      <c r="IJ21" s="127">
        <f>IF(OR(IJ$4="",$B21=""),0,SUMIF('DADOS BRUTOS'!$A$3:$A$500,$B21,'DADOS BRUTOS'!FJ$3:FJ$500)+IF($C21="",0,SUMIF('DADOS BRUTOS'!$A$3:$A$500,$C21,'DADOS BRUTOS'!FJ$3:FJ$500)))</f>
        <v/>
      </c>
      <c r="IK21" s="127">
        <f>IF(OR(IK$4="",$B21=""),0,SUMIF('DADOS BRUTOS'!$A$3:$A$500,$B21,'DADOS BRUTOS'!FK$3:FK$500)+IF($C21="",0,SUMIF('DADOS BRUTOS'!$A$3:$A$500,$C21,'DADOS BRUTOS'!FK$3:FK$500)))</f>
        <v/>
      </c>
      <c r="IL21" s="127">
        <f>IF(OR(IL$4="",$B21=""),0,SUMIF('DADOS BRUTOS'!$A$3:$A$500,$B21,'DADOS BRUTOS'!FL$3:FL$500)+IF($C21="",0,SUMIF('DADOS BRUTOS'!$A$3:$A$500,$C21,'DADOS BRUTOS'!FL$3:FL$500)))</f>
        <v/>
      </c>
      <c r="IM21" s="127">
        <f>IF(OR(IM$4="",$B21=""),0,SUMIF('DADOS BRUTOS'!$A$3:$A$500,$B21,'DADOS BRUTOS'!FM$3:FM$500)+IF($C21="",0,SUMIF('DADOS BRUTOS'!$A$3:$A$500,$C21,'DADOS BRUTOS'!FM$3:FM$500)))</f>
        <v/>
      </c>
      <c r="IN21" s="127">
        <f>IF(OR(IN$4="",$B21=""),0,SUMIF('DADOS BRUTOS'!$A$3:$A$500,$B21,'DADOS BRUTOS'!FN$3:FN$500)+IF($C21="",0,SUMIF('DADOS BRUTOS'!$A$3:$A$500,$C21,'DADOS BRUTOS'!FN$3:FN$500)))</f>
        <v/>
      </c>
      <c r="IO21" s="127">
        <f>IF(OR(IO$4="",$B21=""),0,SUMIF('DADOS BRUTOS'!$A$3:$A$500,$B21,'DADOS BRUTOS'!FO$3:FO$500)+IF($C21="",0,SUMIF('DADOS BRUTOS'!$A$3:$A$500,$C21,'DADOS BRUTOS'!FO$3:FO$500)))</f>
        <v/>
      </c>
      <c r="IP21" s="127">
        <f>IF(OR(IP$4="",$B21=""),0,SUMIF('DADOS BRUTOS'!$A$3:$A$500,$B21,'DADOS BRUTOS'!FP$3:FP$500)+IF($C21="",0,SUMIF('DADOS BRUTOS'!$A$3:$A$500,$C21,'DADOS BRUTOS'!FP$3:FP$500)))</f>
        <v/>
      </c>
      <c r="IQ21" s="127">
        <f>IF(OR(IQ$4="",$B21=""),0,SUMIF('DADOS BRUTOS'!$A$3:$A$500,$B21,'DADOS BRUTOS'!FQ$3:FQ$500)+IF($C21="",0,SUMIF('DADOS BRUTOS'!$A$3:$A$500,$C21,'DADOS BRUTOS'!FQ$3:FQ$500)))</f>
        <v/>
      </c>
      <c r="IR21" s="127">
        <f>IF(OR(IR$4="",$B21=""),0,SUMIF('DADOS BRUTOS'!$A$3:$A$500,$B21,'DADOS BRUTOS'!FR$3:FR$500)+IF($C21="",0,SUMIF('DADOS BRUTOS'!$A$3:$A$500,$C21,'DADOS BRUTOS'!FR$3:FR$500)))</f>
        <v/>
      </c>
      <c r="IS21" s="127">
        <f>IF(OR(IS$4="",$B21=""),0,SUMIF('DADOS BRUTOS'!$A$3:$A$500,$B21,'DADOS BRUTOS'!FS$3:FS$500)+IF($C21="",0,SUMIF('DADOS BRUTOS'!$A$3:$A$500,$C21,'DADOS BRUTOS'!FS$3:FS$500)))</f>
        <v/>
      </c>
      <c r="IT21" s="127">
        <f>IF(OR(IT$4="",$B21=""),0,SUMIF('DADOS BRUTOS'!$A$3:$A$500,$B21,'DADOS BRUTOS'!FT$3:FT$500)+IF($C21="",0,SUMIF('DADOS BRUTOS'!$A$3:$A$500,$C21,'DADOS BRUTOS'!FT$3:FT$500)))</f>
        <v/>
      </c>
      <c r="IU21" s="127">
        <f>IF(OR(IU$4="",$B21=""),0,SUMIF('DADOS BRUTOS'!$A$3:$A$500,$B21,'DADOS BRUTOS'!FU$3:FU$500)+IF($C21="",0,SUMIF('DADOS BRUTOS'!$A$3:$A$500,$C21,'DADOS BRUTOS'!FU$3:FU$500)))</f>
        <v/>
      </c>
      <c r="IV21" s="127">
        <f>IF(OR(IV$4="",$B21=""),0,SUMIF('DADOS BRUTOS'!$A$3:$A$500,$B21,'DADOS BRUTOS'!FV$3:FV$500)+IF($C21="",0,SUMIF('DADOS BRUTOS'!$A$3:$A$500,$C21,'DADOS BRUTOS'!FV$3:FV$500)))</f>
        <v/>
      </c>
      <c r="IW21" s="127">
        <f>IF(OR(IW$4="",$B21=""),0,SUMIF('DADOS BRUTOS'!$A$3:$A$500,$B21,'DADOS BRUTOS'!FW$3:FW$500)+IF($C21="",0,SUMIF('DADOS BRUTOS'!$A$3:$A$500,$C21,'DADOS BRUTOS'!FW$3:FW$500)))</f>
        <v/>
      </c>
      <c r="IX21" s="127">
        <f>IF(OR(IX$4="",$B21=""),0,SUMIF('DADOS BRUTOS'!$A$3:$A$500,$B21,'DADOS BRUTOS'!FX$3:FX$500)+IF($C21="",0,SUMIF('DADOS BRUTOS'!$A$3:$A$500,$C21,'DADOS BRUTOS'!FX$3:FX$500)))</f>
        <v/>
      </c>
      <c r="IY21" s="127">
        <f>IF(OR(IY$4="",$B21=""),0,SUMIF('DADOS BRUTOS'!$A$3:$A$500,$B21,'DADOS BRUTOS'!FY$3:FY$500)+IF($C21="",0,SUMIF('DADOS BRUTOS'!$A$3:$A$500,$C21,'DADOS BRUTOS'!FY$3:FY$500)))</f>
        <v/>
      </c>
      <c r="IZ21" s="127">
        <f>IF(OR(IZ$4="",$B21=""),0,SUMIF('DADOS BRUTOS'!$A$3:$A$500,$B21,'DADOS BRUTOS'!FZ$3:FZ$500)+IF($C21="",0,SUMIF('DADOS BRUTOS'!$A$3:$A$500,$C21,'DADOS BRUTOS'!FZ$3:FZ$500)))</f>
        <v/>
      </c>
      <c r="JA21" s="127">
        <f>IF(OR(JA$4="",$B21=""),0,SUMIF('DADOS BRUTOS'!$A$3:$A$500,$B21,'DADOS BRUTOS'!GA$3:GA$500)+IF($C21="",0,SUMIF('DADOS BRUTOS'!$A$3:$A$500,$C21,'DADOS BRUTOS'!GA$3:GA$500)))</f>
        <v/>
      </c>
      <c r="JB21" s="127">
        <f>IF(OR(JB$4="",$B21=""),0,SUMIF('DADOS BRUTOS'!$A$3:$A$500,$B21,'DADOS BRUTOS'!GB$3:GB$500)+IF($C21="",0,SUMIF('DADOS BRUTOS'!$A$3:$A$500,$C21,'DADOS BRUTOS'!GB$3:GB$500)))</f>
        <v/>
      </c>
      <c r="JC21" s="127">
        <f>IF(OR(JC$4="",$B21=""),0,SUMIF('DADOS BRUTOS'!$A$3:$A$500,$B21,'DADOS BRUTOS'!GC$3:GC$500)+IF($C21="",0,SUMIF('DADOS BRUTOS'!$A$3:$A$500,$C21,'DADOS BRUTOS'!GC$3:GC$500)))</f>
        <v/>
      </c>
      <c r="JD21" s="127">
        <f>IF(OR(JD$4="",$B21=""),0,SUMIF('DADOS BRUTOS'!$A$3:$A$500,$B21,'DADOS BRUTOS'!GD$3:GD$500)+IF($C21="",0,SUMIF('DADOS BRUTOS'!$A$3:$A$500,$C21,'DADOS BRUTOS'!GD$3:GD$500)))</f>
        <v/>
      </c>
      <c r="JE21" s="127">
        <f>IF(OR(JE$4="",$B21=""),0,SUMIF('DADOS BRUTOS'!$A$3:$A$500,$B21,'DADOS BRUTOS'!GE$3:GE$500)+IF($C21="",0,SUMIF('DADOS BRUTOS'!$A$3:$A$500,$C21,'DADOS BRUTOS'!GE$3:GE$500)))</f>
        <v/>
      </c>
      <c r="JF21" s="127">
        <f>IF(OR(JF$4="",$B21=""),0,SUMIF('DADOS BRUTOS'!$A$3:$A$500,$B21,'DADOS BRUTOS'!GF$3:GF$500)+IF($C21="",0,SUMIF('DADOS BRUTOS'!$A$3:$A$500,$C21,'DADOS BRUTOS'!GF$3:GF$500)))</f>
        <v/>
      </c>
      <c r="JG21" s="127">
        <f>IF(OR(JG$4="",$B21=""),0,SUMIF('DADOS BRUTOS'!$A$3:$A$500,$B21,'DADOS BRUTOS'!GG$3:GG$500)+IF($C21="",0,SUMIF('DADOS BRUTOS'!$A$3:$A$500,$C21,'DADOS BRUTOS'!GG$3:GG$500)))</f>
        <v/>
      </c>
      <c r="JH21" s="127">
        <f>IF(OR(JH$4="",$B21=""),0,SUMIF('DADOS BRUTOS'!$A$3:$A$500,$B21,'DADOS BRUTOS'!GH$3:GH$500)+IF($C21="",0,SUMIF('DADOS BRUTOS'!$A$3:$A$500,$C21,'DADOS BRUTOS'!GH$3:GH$500)))</f>
        <v/>
      </c>
      <c r="JI21" s="127">
        <f>IF(OR(JI$4="",$B21=""),0,SUMIF('DADOS BRUTOS'!$A$3:$A$500,$B21,'DADOS BRUTOS'!GI$3:GI$500)+IF($C21="",0,SUMIF('DADOS BRUTOS'!$A$3:$A$500,$C21,'DADOS BRUTOS'!GI$3:GI$500)))</f>
        <v/>
      </c>
      <c r="JJ21" s="127">
        <f>IF(OR(JJ$4="",$B21=""),0,SUMIF('DADOS BRUTOS'!$A$3:$A$500,$B21,'DADOS BRUTOS'!GJ$3:GJ$500)+IF($C21="",0,SUMIF('DADOS BRUTOS'!$A$3:$A$500,$C21,'DADOS BRUTOS'!GJ$3:GJ$500)))</f>
        <v/>
      </c>
      <c r="JK21" s="127">
        <f>IF(OR(JK$4="",$B21=""),0,SUMIF('DADOS BRUTOS'!$A$3:$A$500,$B21,'DADOS BRUTOS'!GK$3:GK$500)+IF($C21="",0,SUMIF('DADOS BRUTOS'!$A$3:$A$500,$C21,'DADOS BRUTOS'!GK$3:GK$500)))</f>
        <v/>
      </c>
      <c r="JL21" s="127">
        <f>IF(OR(JL$4="",$B21=""),0,SUMIF('DADOS BRUTOS'!$A$3:$A$500,$B21,'DADOS BRUTOS'!GL$3:GL$500)+IF($C21="",0,SUMIF('DADOS BRUTOS'!$A$3:$A$500,$C21,'DADOS BRUTOS'!GL$3:GL$500)))</f>
        <v/>
      </c>
      <c r="JM21" s="127">
        <f>IF(OR(JM$4="",$B21=""),0,SUMIF('DADOS BRUTOS'!$A$3:$A$500,$B21,'DADOS BRUTOS'!GM$3:GM$500)+IF($C21="",0,SUMIF('DADOS BRUTOS'!$A$3:$A$500,$C21,'DADOS BRUTOS'!GM$3:GM$500)))</f>
        <v/>
      </c>
      <c r="JN21" s="127">
        <f>IF(OR(JN$4="",$B21=""),0,SUMIF('DADOS BRUTOS'!$A$3:$A$500,$B21,'DADOS BRUTOS'!GN$3:GN$500)+IF($C21="",0,SUMIF('DADOS BRUTOS'!$A$3:$A$500,$C21,'DADOS BRUTOS'!GN$3:GN$500)))</f>
        <v/>
      </c>
      <c r="JO21" s="127">
        <f>IF(OR(JO$4="",$B21=""),0,SUMIF('DADOS BRUTOS'!$A$3:$A$500,$B21,'DADOS BRUTOS'!GO$3:GO$500)+IF($C21="",0,SUMIF('DADOS BRUTOS'!$A$3:$A$500,$C21,'DADOS BRUTOS'!GO$3:GO$500)))</f>
        <v/>
      </c>
      <c r="JP21" s="127">
        <f>IF(OR(JP$4="",$B21=""),0,SUMIF('DADOS BRUTOS'!$A$3:$A$500,$B21,'DADOS BRUTOS'!GP$3:GP$500)+IF($C21="",0,SUMIF('DADOS BRUTOS'!$A$3:$A$500,$C21,'DADOS BRUTOS'!GP$3:GP$500)))</f>
        <v/>
      </c>
      <c r="JQ21" s="127">
        <f>IF(OR(JQ$4="",$B21=""),0,SUMIF('DADOS BRUTOS'!$A$3:$A$500,$B21,'DADOS BRUTOS'!GQ$3:GQ$500)+IF($C21="",0,SUMIF('DADOS BRUTOS'!$A$3:$A$500,$C21,'DADOS BRUTOS'!GQ$3:GQ$500)))</f>
        <v/>
      </c>
      <c r="JR21" s="127">
        <f>IF(OR(JR$4="",$B21=""),0,SUMIF('DADOS BRUTOS'!$A$3:$A$500,$B21,'DADOS BRUTOS'!GR$3:GR$500)+IF($C21="",0,SUMIF('DADOS BRUTOS'!$A$3:$A$500,$C21,'DADOS BRUTOS'!GR$3:GR$500)))</f>
        <v/>
      </c>
      <c r="JS21" s="127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7">
        <f>IF(OR(CB$4="",$B22=""),0,SUMIF('DADOS BRUTOS'!$A$3:$A$500,$B22,'DADOS BRUTOS'!B$3:B$500)+IF($C22="",0,SUMIF('DADOS BRUTOS'!$A$3:$A$500,$C22,'DADOS BRUTOS'!B$3:B$500)))</f>
        <v/>
      </c>
      <c r="CC22" s="127">
        <f>IF(OR(CC$4="",$B22=""),0,SUMIF('DADOS BRUTOS'!$A$3:$A$500,$B22,'DADOS BRUTOS'!C$3:C$500)+IF($C22="",0,SUMIF('DADOS BRUTOS'!$A$3:$A$500,$C22,'DADOS BRUTOS'!C$3:C$500)))</f>
        <v/>
      </c>
      <c r="CD22" s="127">
        <f>IF(OR(CD$4="",$B22=""),0,SUMIF('DADOS BRUTOS'!$A$3:$A$500,$B22,'DADOS BRUTOS'!D$3:D$500)+IF($C22="",0,SUMIF('DADOS BRUTOS'!$A$3:$A$500,$C22,'DADOS BRUTOS'!D$3:D$500)))</f>
        <v/>
      </c>
      <c r="CE22" s="127">
        <f>IF(OR(CE$4="",$B22=""),0,SUMIF('DADOS BRUTOS'!$A$3:$A$500,$B22,'DADOS BRUTOS'!E$3:E$500)+IF($C22="",0,SUMIF('DADOS BRUTOS'!$A$3:$A$500,$C22,'DADOS BRUTOS'!E$3:E$500)))</f>
        <v/>
      </c>
      <c r="CF22" s="127">
        <f>IF(OR(CF$4="",$B22=""),0,SUMIF('DADOS BRUTOS'!$A$3:$A$500,$B22,'DADOS BRUTOS'!F$3:F$500)+IF($C22="",0,SUMIF('DADOS BRUTOS'!$A$3:$A$500,$C22,'DADOS BRUTOS'!F$3:F$500)))</f>
        <v/>
      </c>
      <c r="CG22" s="127">
        <f>IF(OR(CG$4="",$B22=""),0,SUMIF('DADOS BRUTOS'!$A$3:$A$500,$B22,'DADOS BRUTOS'!G$3:G$500)+IF($C22="",0,SUMIF('DADOS BRUTOS'!$A$3:$A$500,$C22,'DADOS BRUTOS'!G$3:G$500)))</f>
        <v/>
      </c>
      <c r="CH22" s="127">
        <f>IF(OR(CH$4="",$B22=""),0,SUMIF('DADOS BRUTOS'!$A$3:$A$500,$B22,'DADOS BRUTOS'!H$3:H$500)+IF($C22="",0,SUMIF('DADOS BRUTOS'!$A$3:$A$500,$C22,'DADOS BRUTOS'!H$3:H$500)))</f>
        <v/>
      </c>
      <c r="CI22" s="127">
        <f>IF(OR(CI$4="",$B22=""),0,SUMIF('DADOS BRUTOS'!$A$3:$A$500,$B22,'DADOS BRUTOS'!I$3:I$500)+IF($C22="",0,SUMIF('DADOS BRUTOS'!$A$3:$A$500,$C22,'DADOS BRUTOS'!I$3:I$500)))</f>
        <v/>
      </c>
      <c r="CJ22" s="127">
        <f>IF(OR(CJ$4="",$B22=""),0,SUMIF('DADOS BRUTOS'!$A$3:$A$500,$B22,'DADOS BRUTOS'!J$3:J$500)+IF($C22="",0,SUMIF('DADOS BRUTOS'!$A$3:$A$500,$C22,'DADOS BRUTOS'!J$3:J$500)))</f>
        <v/>
      </c>
      <c r="CK22" s="127">
        <f>IF(OR(CK$4="",$B22=""),0,SUMIF('DADOS BRUTOS'!$A$3:$A$500,$B22,'DADOS BRUTOS'!K$3:K$500)+IF($C22="",0,SUMIF('DADOS BRUTOS'!$A$3:$A$500,$C22,'DADOS BRUTOS'!K$3:K$500)))</f>
        <v/>
      </c>
      <c r="CL22" s="127">
        <f>IF(OR(CL$4="",$B22=""),0,SUMIF('DADOS BRUTOS'!$A$3:$A$500,$B22,'DADOS BRUTOS'!L$3:L$500)+IF($C22="",0,SUMIF('DADOS BRUTOS'!$A$3:$A$500,$C22,'DADOS BRUTOS'!L$3:L$500)))</f>
        <v/>
      </c>
      <c r="CM22" s="127">
        <f>IF(OR(CM$4="",$B22=""),0,SUMIF('DADOS BRUTOS'!$A$3:$A$500,$B22,'DADOS BRUTOS'!M$3:M$500)+IF($C22="",0,SUMIF('DADOS BRUTOS'!$A$3:$A$500,$C22,'DADOS BRUTOS'!M$3:M$500)))</f>
        <v/>
      </c>
      <c r="CN22" s="127">
        <f>IF(OR(CN$4="",$B22=""),0,SUMIF('DADOS BRUTOS'!$A$3:$A$500,$B22,'DADOS BRUTOS'!N$3:N$500)+IF($C22="",0,SUMIF('DADOS BRUTOS'!$A$3:$A$500,$C22,'DADOS BRUTOS'!N$3:N$500)))</f>
        <v/>
      </c>
      <c r="CO22" s="127">
        <f>IF(OR(CO$4="",$B22=""),0,SUMIF('DADOS BRUTOS'!$A$3:$A$500,$B22,'DADOS BRUTOS'!O$3:O$500)+IF($C22="",0,SUMIF('DADOS BRUTOS'!$A$3:$A$500,$C22,'DADOS BRUTOS'!O$3:O$500)))</f>
        <v/>
      </c>
      <c r="CP22" s="127">
        <f>IF(OR(CP$4="",$B22=""),0,SUMIF('DADOS BRUTOS'!$A$3:$A$500,$B22,'DADOS BRUTOS'!P$3:P$500)+IF($C22="",0,SUMIF('DADOS BRUTOS'!$A$3:$A$500,$C22,'DADOS BRUTOS'!P$3:P$500)))</f>
        <v/>
      </c>
      <c r="CQ22" s="127">
        <f>IF(OR(CQ$4="",$B22=""),0,SUMIF('DADOS BRUTOS'!$A$3:$A$500,$B22,'DADOS BRUTOS'!Q$3:Q$500)+IF($C22="",0,SUMIF('DADOS BRUTOS'!$A$3:$A$500,$C22,'DADOS BRUTOS'!Q$3:Q$500)))</f>
        <v/>
      </c>
      <c r="CR22" s="127">
        <f>IF(OR(CR$4="",$B22=""),0,SUMIF('DADOS BRUTOS'!$A$3:$A$500,$B22,'DADOS BRUTOS'!R$3:R$500)+IF($C22="",0,SUMIF('DADOS BRUTOS'!$A$3:$A$500,$C22,'DADOS BRUTOS'!R$3:R$500)))</f>
        <v/>
      </c>
      <c r="CS22" s="127">
        <f>IF(OR(CS$4="",$B22=""),0,SUMIF('DADOS BRUTOS'!$A$3:$A$500,$B22,'DADOS BRUTOS'!S$3:S$500)+IF($C22="",0,SUMIF('DADOS BRUTOS'!$A$3:$A$500,$C22,'DADOS BRUTOS'!S$3:S$500)))</f>
        <v/>
      </c>
      <c r="CT22" s="127">
        <f>IF(OR(CT$4="",$B22=""),0,SUMIF('DADOS BRUTOS'!$A$3:$A$500,$B22,'DADOS BRUTOS'!T$3:T$500)+IF($C22="",0,SUMIF('DADOS BRUTOS'!$A$3:$A$500,$C22,'DADOS BRUTOS'!T$3:T$500)))</f>
        <v/>
      </c>
      <c r="CU22" s="127">
        <f>IF(OR(CU$4="",$B22=""),0,SUMIF('DADOS BRUTOS'!$A$3:$A$500,$B22,'DADOS BRUTOS'!U$3:U$500)+IF($C22="",0,SUMIF('DADOS BRUTOS'!$A$3:$A$500,$C22,'DADOS BRUTOS'!U$3:U$500)))</f>
        <v/>
      </c>
      <c r="CV22" s="127">
        <f>IF(OR(CV$4="",$B22=""),0,SUMIF('DADOS BRUTOS'!$A$3:$A$500,$B22,'DADOS BRUTOS'!V$3:V$500)+IF($C22="",0,SUMIF('DADOS BRUTOS'!$A$3:$A$500,$C22,'DADOS BRUTOS'!V$3:V$500)))</f>
        <v/>
      </c>
      <c r="CW22" s="127">
        <f>IF(OR(CW$4="",$B22=""),0,SUMIF('DADOS BRUTOS'!$A$3:$A$500,$B22,'DADOS BRUTOS'!W$3:W$500)+IF($C22="",0,SUMIF('DADOS BRUTOS'!$A$3:$A$500,$C22,'DADOS BRUTOS'!W$3:W$500)))</f>
        <v/>
      </c>
      <c r="CX22" s="127">
        <f>IF(OR(CX$4="",$B22=""),0,SUMIF('DADOS BRUTOS'!$A$3:$A$500,$B22,'DADOS BRUTOS'!X$3:X$500)+IF($C22="",0,SUMIF('DADOS BRUTOS'!$A$3:$A$500,$C22,'DADOS BRUTOS'!X$3:X$500)))</f>
        <v/>
      </c>
      <c r="CY22" s="127">
        <f>IF(OR(CY$4="",$B22=""),0,SUMIF('DADOS BRUTOS'!$A$3:$A$500,$B22,'DADOS BRUTOS'!Y$3:Y$500)+IF($C22="",0,SUMIF('DADOS BRUTOS'!$A$3:$A$500,$C22,'DADOS BRUTOS'!Y$3:Y$500)))</f>
        <v/>
      </c>
      <c r="CZ22" s="127">
        <f>IF(OR(CZ$4="",$B22=""),0,SUMIF('DADOS BRUTOS'!$A$3:$A$500,$B22,'DADOS BRUTOS'!Z$3:Z$500)+IF($C22="",0,SUMIF('DADOS BRUTOS'!$A$3:$A$500,$C22,'DADOS BRUTOS'!Z$3:Z$500)))</f>
        <v/>
      </c>
      <c r="DA22" s="127">
        <f>IF(OR(DA$4="",$B22=""),0,SUMIF('DADOS BRUTOS'!$A$3:$A$500,$B22,'DADOS BRUTOS'!AA$3:AA$500)+IF($C22="",0,SUMIF('DADOS BRUTOS'!$A$3:$A$500,$C22,'DADOS BRUTOS'!AA$3:AA$500)))</f>
        <v/>
      </c>
      <c r="DB22" s="127">
        <f>IF(OR(DB$4="",$B22=""),0,SUMIF('DADOS BRUTOS'!$A$3:$A$500,$B22,'DADOS BRUTOS'!AB$3:AB$500)+IF($C22="",0,SUMIF('DADOS BRUTOS'!$A$3:$A$500,$C22,'DADOS BRUTOS'!AB$3:AB$500)))</f>
        <v/>
      </c>
      <c r="DC22" s="127">
        <f>IF(OR(DC$4="",$B22=""),0,SUMIF('DADOS BRUTOS'!$A$3:$A$500,$B22,'DADOS BRUTOS'!AC$3:AC$500)+IF($C22="",0,SUMIF('DADOS BRUTOS'!$A$3:$A$500,$C22,'DADOS BRUTOS'!AC$3:AC$500)))</f>
        <v/>
      </c>
      <c r="DD22" s="127">
        <f>IF(OR(DD$4="",$B22=""),0,SUMIF('DADOS BRUTOS'!$A$3:$A$500,$B22,'DADOS BRUTOS'!AD$3:AD$500)+IF($C22="",0,SUMIF('DADOS BRUTOS'!$A$3:$A$500,$C22,'DADOS BRUTOS'!AD$3:AD$500)))</f>
        <v/>
      </c>
      <c r="DE22" s="127">
        <f>IF(OR(DE$4="",$B22=""),0,SUMIF('DADOS BRUTOS'!$A$3:$A$500,$B22,'DADOS BRUTOS'!AE$3:AE$500)+IF($C22="",0,SUMIF('DADOS BRUTOS'!$A$3:$A$500,$C22,'DADOS BRUTOS'!AE$3:AE$500)))</f>
        <v/>
      </c>
      <c r="DF22" s="127">
        <f>IF(OR(DF$4="",$B22=""),0,SUMIF('DADOS BRUTOS'!$A$3:$A$500,$B22,'DADOS BRUTOS'!AF$3:AF$500)+IF($C22="",0,SUMIF('DADOS BRUTOS'!$A$3:$A$500,$C22,'DADOS BRUTOS'!AF$3:AF$500)))</f>
        <v/>
      </c>
      <c r="DG22" s="127">
        <f>IF(OR(DG$4="",$B22=""),0,SUMIF('DADOS BRUTOS'!$A$3:$A$500,$B22,'DADOS BRUTOS'!AG$3:AG$500)+IF($C22="",0,SUMIF('DADOS BRUTOS'!$A$3:$A$500,$C22,'DADOS BRUTOS'!AG$3:AG$500)))</f>
        <v/>
      </c>
      <c r="DH22" s="127">
        <f>IF(OR(DH$4="",$B22=""),0,SUMIF('DADOS BRUTOS'!$A$3:$A$500,$B22,'DADOS BRUTOS'!AH$3:AH$500)+IF($C22="",0,SUMIF('DADOS BRUTOS'!$A$3:$A$500,$C22,'DADOS BRUTOS'!AH$3:AH$500)))</f>
        <v/>
      </c>
      <c r="DI22" s="127">
        <f>IF(OR(DI$4="",$B22=""),0,SUMIF('DADOS BRUTOS'!$A$3:$A$500,$B22,'DADOS BRUTOS'!AI$3:AI$500)+IF($C22="",0,SUMIF('DADOS BRUTOS'!$A$3:$A$500,$C22,'DADOS BRUTOS'!AI$3:AI$500)))</f>
        <v/>
      </c>
      <c r="DJ22" s="127">
        <f>IF(OR(DJ$4="",$B22=""),0,SUMIF('DADOS BRUTOS'!$A$3:$A$500,$B22,'DADOS BRUTOS'!AJ$3:AJ$500)+IF($C22="",0,SUMIF('DADOS BRUTOS'!$A$3:$A$500,$C22,'DADOS BRUTOS'!AJ$3:AJ$500)))</f>
        <v/>
      </c>
      <c r="DK22" s="127">
        <f>IF(OR(DK$4="",$B22=""),0,SUMIF('DADOS BRUTOS'!$A$3:$A$500,$B22,'DADOS BRUTOS'!AK$3:AK$500)+IF($C22="",0,SUMIF('DADOS BRUTOS'!$A$3:$A$500,$C22,'DADOS BRUTOS'!AK$3:AK$500)))</f>
        <v/>
      </c>
      <c r="DL22" s="127">
        <f>IF(OR(DL$4="",$B22=""),0,SUMIF('DADOS BRUTOS'!$A$3:$A$500,$B22,'DADOS BRUTOS'!AL$3:AL$500)+IF($C22="",0,SUMIF('DADOS BRUTOS'!$A$3:$A$500,$C22,'DADOS BRUTOS'!AL$3:AL$500)))</f>
        <v/>
      </c>
      <c r="DM22" s="127">
        <f>IF(OR(DM$4="",$B22=""),0,SUMIF('DADOS BRUTOS'!$A$3:$A$500,$B22,'DADOS BRUTOS'!AM$3:AM$500)+IF($C22="",0,SUMIF('DADOS BRUTOS'!$A$3:$A$500,$C22,'DADOS BRUTOS'!AM$3:AM$500)))</f>
        <v/>
      </c>
      <c r="DN22" s="127">
        <f>IF(OR(DN$4="",$B22=""),0,SUMIF('DADOS BRUTOS'!$A$3:$A$500,$B22,'DADOS BRUTOS'!AN$3:AN$500)+IF($C22="",0,SUMIF('DADOS BRUTOS'!$A$3:$A$500,$C22,'DADOS BRUTOS'!AN$3:AN$500)))</f>
        <v/>
      </c>
      <c r="DO22" s="127">
        <f>IF(OR(DO$4="",$B22=""),0,SUMIF('DADOS BRUTOS'!$A$3:$A$500,$B22,'DADOS BRUTOS'!AO$3:AO$500)+IF($C22="",0,SUMIF('DADOS BRUTOS'!$A$3:$A$500,$C22,'DADOS BRUTOS'!AO$3:AO$500)))</f>
        <v/>
      </c>
      <c r="DP22" s="127">
        <f>IF(OR(DP$4="",$B22=""),0,SUMIF('DADOS BRUTOS'!$A$3:$A$500,$B22,'DADOS BRUTOS'!AP$3:AP$500)+IF($C22="",0,SUMIF('DADOS BRUTOS'!$A$3:$A$500,$C22,'DADOS BRUTOS'!AP$3:AP$500)))</f>
        <v/>
      </c>
      <c r="DQ22" s="127">
        <f>IF(OR(DQ$4="",$B22=""),0,SUMIF('DADOS BRUTOS'!$A$3:$A$500,$B22,'DADOS BRUTOS'!AQ$3:AQ$500)+IF($C22="",0,SUMIF('DADOS BRUTOS'!$A$3:$A$500,$C22,'DADOS BRUTOS'!AQ$3:AQ$500)))</f>
        <v/>
      </c>
      <c r="DR22" s="127">
        <f>IF(OR(DR$4="",$B22=""),0,SUMIF('DADOS BRUTOS'!$A$3:$A$500,$B22,'DADOS BRUTOS'!AR$3:AR$500)+IF($C22="",0,SUMIF('DADOS BRUTOS'!$A$3:$A$500,$C22,'DADOS BRUTOS'!AR$3:AR$500)))</f>
        <v/>
      </c>
      <c r="DS22" s="127">
        <f>IF(OR(DS$4="",$B22=""),0,SUMIF('DADOS BRUTOS'!$A$3:$A$500,$B22,'DADOS BRUTOS'!AS$3:AS$500)+IF($C22="",0,SUMIF('DADOS BRUTOS'!$A$3:$A$500,$C22,'DADOS BRUTOS'!AS$3:AS$500)))</f>
        <v/>
      </c>
      <c r="DT22" s="127">
        <f>IF(OR(DT$4="",$B22=""),0,SUMIF('DADOS BRUTOS'!$A$3:$A$500,$B22,'DADOS BRUTOS'!AT$3:AT$500)+IF($C22="",0,SUMIF('DADOS BRUTOS'!$A$3:$A$500,$C22,'DADOS BRUTOS'!AT$3:AT$500)))</f>
        <v/>
      </c>
      <c r="DU22" s="127">
        <f>IF(OR(DU$4="",$B22=""),0,SUMIF('DADOS BRUTOS'!$A$3:$A$500,$B22,'DADOS BRUTOS'!AU$3:AU$500)+IF($C22="",0,SUMIF('DADOS BRUTOS'!$A$3:$A$500,$C22,'DADOS BRUTOS'!AU$3:AU$500)))</f>
        <v/>
      </c>
      <c r="DV22" s="127">
        <f>IF(OR(DV$4="",$B22=""),0,SUMIF('DADOS BRUTOS'!$A$3:$A$500,$B22,'DADOS BRUTOS'!AV$3:AV$500)+IF($C22="",0,SUMIF('DADOS BRUTOS'!$A$3:$A$500,$C22,'DADOS BRUTOS'!AV$3:AV$500)))</f>
        <v/>
      </c>
      <c r="DW22" s="127">
        <f>IF(OR(DW$4="",$B22=""),0,SUMIF('DADOS BRUTOS'!$A$3:$A$500,$B22,'DADOS BRUTOS'!AW$3:AW$500)+IF($C22="",0,SUMIF('DADOS BRUTOS'!$A$3:$A$500,$C22,'DADOS BRUTOS'!AW$3:AW$500)))</f>
        <v/>
      </c>
      <c r="DX22" s="127">
        <f>IF(OR(DX$4="",$B22=""),0,SUMIF('DADOS BRUTOS'!$A$3:$A$500,$B22,'DADOS BRUTOS'!AX$3:AX$500)+IF($C22="",0,SUMIF('DADOS BRUTOS'!$A$3:$A$500,$C22,'DADOS BRUTOS'!AX$3:AX$500)))</f>
        <v/>
      </c>
      <c r="DY22" s="127">
        <f>IF(OR(DY$4="",$B22=""),0,SUMIF('DADOS BRUTOS'!$A$3:$A$500,$B22,'DADOS BRUTOS'!AY$3:AY$500)+IF($C22="",0,SUMIF('DADOS BRUTOS'!$A$3:$A$500,$C22,'DADOS BRUTOS'!AY$3:AY$500)))</f>
        <v/>
      </c>
      <c r="DZ22" s="127">
        <f>IF(OR(DZ$4="",$B22=""),0,SUMIF('DADOS BRUTOS'!$A$3:$A$500,$B22,'DADOS BRUTOS'!AZ$3:AZ$500)+IF($C22="",0,SUMIF('DADOS BRUTOS'!$A$3:$A$500,$C22,'DADOS BRUTOS'!AZ$3:AZ$500)))</f>
        <v/>
      </c>
      <c r="EA22" s="127">
        <f>IF(OR(EA$4="",$B22=""),0,SUMIF('DADOS BRUTOS'!$A$3:$A$500,$B22,'DADOS BRUTOS'!BA$3:BA$500)+IF($C22="",0,SUMIF('DADOS BRUTOS'!$A$3:$A$500,$C22,'DADOS BRUTOS'!BA$3:BA$500)))</f>
        <v/>
      </c>
      <c r="EB22" s="127">
        <f>IF(OR(EB$4="",$B22=""),0,SUMIF('DADOS BRUTOS'!$A$3:$A$500,$B22,'DADOS BRUTOS'!BB$3:BB$500)+IF($C22="",0,SUMIF('DADOS BRUTOS'!$A$3:$A$500,$C22,'DADOS BRUTOS'!BB$3:BB$500)))</f>
        <v/>
      </c>
      <c r="EC22" s="127">
        <f>IF(OR(EC$4="",$B22=""),0,SUMIF('DADOS BRUTOS'!$A$3:$A$500,$B22,'DADOS BRUTOS'!BC$3:BC$500)+IF($C22="",0,SUMIF('DADOS BRUTOS'!$A$3:$A$500,$C22,'DADOS BRUTOS'!BC$3:BC$500)))</f>
        <v/>
      </c>
      <c r="ED22" s="127">
        <f>IF(OR(ED$4="",$B22=""),0,SUMIF('DADOS BRUTOS'!$A$3:$A$500,$B22,'DADOS BRUTOS'!BD$3:BD$500)+IF($C22="",0,SUMIF('DADOS BRUTOS'!$A$3:$A$500,$C22,'DADOS BRUTOS'!BD$3:BD$500)))</f>
        <v/>
      </c>
      <c r="EE22" s="127">
        <f>IF(OR(EE$4="",$B22=""),0,SUMIF('DADOS BRUTOS'!$A$3:$A$500,$B22,'DADOS BRUTOS'!BE$3:BE$500)+IF($C22="",0,SUMIF('DADOS BRUTOS'!$A$3:$A$500,$C22,'DADOS BRUTOS'!BE$3:BE$500)))</f>
        <v/>
      </c>
      <c r="EF22" s="127">
        <f>IF(OR(EF$4="",$B22=""),0,SUMIF('DADOS BRUTOS'!$A$3:$A$500,$B22,'DADOS BRUTOS'!BF$3:BF$500)+IF($C22="",0,SUMIF('DADOS BRUTOS'!$A$3:$A$500,$C22,'DADOS BRUTOS'!BF$3:BF$500)))</f>
        <v/>
      </c>
      <c r="EG22" s="127">
        <f>IF(OR(EG$4="",$B22=""),0,SUMIF('DADOS BRUTOS'!$A$3:$A$500,$B22,'DADOS BRUTOS'!BG$3:BG$500)+IF($C22="",0,SUMIF('DADOS BRUTOS'!$A$3:$A$500,$C22,'DADOS BRUTOS'!BG$3:BG$500)))</f>
        <v/>
      </c>
      <c r="EH22" s="127">
        <f>IF(OR(EH$4="",$B22=""),0,SUMIF('DADOS BRUTOS'!$A$3:$A$500,$B22,'DADOS BRUTOS'!BH$3:BH$500)+IF($C22="",0,SUMIF('DADOS BRUTOS'!$A$3:$A$500,$C22,'DADOS BRUTOS'!BH$3:BH$500)))</f>
        <v/>
      </c>
      <c r="EI22" s="127">
        <f>IF(OR(EI$4="",$B22=""),0,SUMIF('DADOS BRUTOS'!$A$3:$A$500,$B22,'DADOS BRUTOS'!BI$3:BI$500)+IF($C22="",0,SUMIF('DADOS BRUTOS'!$A$3:$A$500,$C22,'DADOS BRUTOS'!BI$3:BI$500)))</f>
        <v/>
      </c>
      <c r="EJ22" s="127">
        <f>IF(OR(EJ$4="",$B22=""),0,SUMIF('DADOS BRUTOS'!$A$3:$A$500,$B22,'DADOS BRUTOS'!BJ$3:BJ$500)+IF($C22="",0,SUMIF('DADOS BRUTOS'!$A$3:$A$500,$C22,'DADOS BRUTOS'!BJ$3:BJ$500)))</f>
        <v/>
      </c>
      <c r="EK22" s="127">
        <f>IF(OR(EK$4="",$B22=""),0,SUMIF('DADOS BRUTOS'!$A$3:$A$500,$B22,'DADOS BRUTOS'!BK$3:BK$500)+IF($C22="",0,SUMIF('DADOS BRUTOS'!$A$3:$A$500,$C22,'DADOS BRUTOS'!BK$3:BK$500)))</f>
        <v/>
      </c>
      <c r="EL22" s="127">
        <f>IF(OR(EL$4="",$B22=""),0,SUMIF('DADOS BRUTOS'!$A$3:$A$500,$B22,'DADOS BRUTOS'!BL$3:BL$500)+IF($C22="",0,SUMIF('DADOS BRUTOS'!$A$3:$A$500,$C22,'DADOS BRUTOS'!BL$3:BL$500)))</f>
        <v/>
      </c>
      <c r="EM22" s="127">
        <f>IF(OR(EM$4="",$B22=""),0,SUMIF('DADOS BRUTOS'!$A$3:$A$500,$B22,'DADOS BRUTOS'!BM$3:BM$500)+IF($C22="",0,SUMIF('DADOS BRUTOS'!$A$3:$A$500,$C22,'DADOS BRUTOS'!BM$3:BM$500)))</f>
        <v/>
      </c>
      <c r="EN22" s="127">
        <f>IF(OR(EN$4="",$B22=""),0,SUMIF('DADOS BRUTOS'!$A$3:$A$500,$B22,'DADOS BRUTOS'!BN$3:BN$500)+IF($C22="",0,SUMIF('DADOS BRUTOS'!$A$3:$A$500,$C22,'DADOS BRUTOS'!BN$3:BN$500)))</f>
        <v/>
      </c>
      <c r="EO22" s="127">
        <f>IF(OR(EO$4="",$B22=""),0,SUMIF('DADOS BRUTOS'!$A$3:$A$500,$B22,'DADOS BRUTOS'!BO$3:BO$500)+IF($C22="",0,SUMIF('DADOS BRUTOS'!$A$3:$A$500,$C22,'DADOS BRUTOS'!BO$3:BO$500)))</f>
        <v/>
      </c>
      <c r="EP22" s="127">
        <f>IF(OR(EP$4="",$B22=""),0,SUMIF('DADOS BRUTOS'!$A$3:$A$500,$B22,'DADOS BRUTOS'!BP$3:BP$500)+IF($C22="",0,SUMIF('DADOS BRUTOS'!$A$3:$A$500,$C22,'DADOS BRUTOS'!BP$3:BP$500)))</f>
        <v/>
      </c>
      <c r="EQ22" s="127">
        <f>IF(OR(EQ$4="",$B22=""),0,SUMIF('DADOS BRUTOS'!$A$3:$A$500,$B22,'DADOS BRUTOS'!BQ$3:BQ$500)+IF($C22="",0,SUMIF('DADOS BRUTOS'!$A$3:$A$500,$C22,'DADOS BRUTOS'!BQ$3:BQ$500)))</f>
        <v/>
      </c>
      <c r="ER22" s="127">
        <f>IF(OR(ER$4="",$B22=""),0,SUMIF('DADOS BRUTOS'!$A$3:$A$500,$B22,'DADOS BRUTOS'!BR$3:BR$500)+IF($C22="",0,SUMIF('DADOS BRUTOS'!$A$3:$A$500,$C22,'DADOS BRUTOS'!BR$3:BR$500)))</f>
        <v/>
      </c>
      <c r="ES22" s="127">
        <f>IF(OR(ES$4="",$B22=""),0,SUMIF('DADOS BRUTOS'!$A$3:$A$500,$B22,'DADOS BRUTOS'!BS$3:BS$500)+IF($C22="",0,SUMIF('DADOS BRUTOS'!$A$3:$A$500,$C22,'DADOS BRUTOS'!BS$3:BS$500)))</f>
        <v/>
      </c>
      <c r="ET22" s="127">
        <f>IF(OR(ET$4="",$B22=""),0,SUMIF('DADOS BRUTOS'!$A$3:$A$500,$B22,'DADOS BRUTOS'!BT$3:BT$500)+IF($C22="",0,SUMIF('DADOS BRUTOS'!$A$3:$A$500,$C22,'DADOS BRUTOS'!BT$3:BT$500)))</f>
        <v/>
      </c>
      <c r="EU22" s="127">
        <f>IF(OR(EU$4="",$B22=""),0,SUMIF('DADOS BRUTOS'!$A$3:$A$500,$B22,'DADOS BRUTOS'!BU$3:BU$500)+IF($C22="",0,SUMIF('DADOS BRUTOS'!$A$3:$A$500,$C22,'DADOS BRUTOS'!BU$3:BU$500)))</f>
        <v/>
      </c>
      <c r="EV22" s="127">
        <f>IF(OR(EV$4="",$B22=""),0,SUMIF('DADOS BRUTOS'!$A$3:$A$500,$B22,'DADOS BRUTOS'!BV$3:BV$500)+IF($C22="",0,SUMIF('DADOS BRUTOS'!$A$3:$A$500,$C22,'DADOS BRUTOS'!BV$3:BV$500)))</f>
        <v/>
      </c>
      <c r="EW22" s="127">
        <f>IF(OR(EW$4="",$B22=""),0,SUMIF('DADOS BRUTOS'!$A$3:$A$500,$B22,'DADOS BRUTOS'!BW$3:BW$500)+IF($C22="",0,SUMIF('DADOS BRUTOS'!$A$3:$A$500,$C22,'DADOS BRUTOS'!BW$3:BW$500)))</f>
        <v/>
      </c>
      <c r="EX22" s="127">
        <f>IF(OR(EX$4="",$B22=""),0,SUMIF('DADOS BRUTOS'!$A$3:$A$500,$B22,'DADOS BRUTOS'!BX$3:BX$500)+IF($C22="",0,SUMIF('DADOS BRUTOS'!$A$3:$A$500,$C22,'DADOS BRUTOS'!BX$3:BX$500)))</f>
        <v/>
      </c>
      <c r="EY22" s="127">
        <f>IF(OR(EY$4="",$B22=""),0,SUMIF('DADOS BRUTOS'!$A$3:$A$500,$B22,'DADOS BRUTOS'!BY$3:BY$500)+IF($C22="",0,SUMIF('DADOS BRUTOS'!$A$3:$A$500,$C22,'DADOS BRUTOS'!BY$3:BY$500)))</f>
        <v/>
      </c>
      <c r="EZ22" s="127">
        <f>IF(OR(EZ$4="",$B22=""),0,SUMIF('DADOS BRUTOS'!$A$3:$A$500,$B22,'DADOS BRUTOS'!BZ$3:BZ$500)+IF($C22="",0,SUMIF('DADOS BRUTOS'!$A$3:$A$500,$C22,'DADOS BRUTOS'!BZ$3:BZ$500)))</f>
        <v/>
      </c>
      <c r="FA22" s="127">
        <f>IF(OR(FA$4="",$B22=""),0,SUMIF('DADOS BRUTOS'!$A$3:$A$500,$B22,'DADOS BRUTOS'!CA$3:CA$500)+IF($C22="",0,SUMIF('DADOS BRUTOS'!$A$3:$A$500,$C22,'DADOS BRUTOS'!CA$3:CA$500)))</f>
        <v/>
      </c>
      <c r="FB22" s="127">
        <f>IF(OR(FB$4="",$B22=""),0,SUMIF('DADOS BRUTOS'!$A$3:$A$500,$B22,'DADOS BRUTOS'!CB$3:CB$500)+IF($C22="",0,SUMIF('DADOS BRUTOS'!$A$3:$A$500,$C22,'DADOS BRUTOS'!CB$3:CB$500)))</f>
        <v/>
      </c>
      <c r="FC22" s="127">
        <f>IF(OR(FC$4="",$B22=""),0,SUMIF('DADOS BRUTOS'!$A$3:$A$500,$B22,'DADOS BRUTOS'!CC$3:CC$500)+IF($C22="",0,SUMIF('DADOS BRUTOS'!$A$3:$A$500,$C22,'DADOS BRUTOS'!CC$3:CC$500)))</f>
        <v/>
      </c>
      <c r="FD22" s="127">
        <f>IF(OR(FD$4="",$B22=""),0,SUMIF('DADOS BRUTOS'!$A$3:$A$500,$B22,'DADOS BRUTOS'!CD$3:CD$500)+IF($C22="",0,SUMIF('DADOS BRUTOS'!$A$3:$A$500,$C22,'DADOS BRUTOS'!CD$3:CD$500)))</f>
        <v/>
      </c>
      <c r="FE22" s="127">
        <f>IF(OR(FE$4="",$B22=""),0,SUMIF('DADOS BRUTOS'!$A$3:$A$500,$B22,'DADOS BRUTOS'!CE$3:CE$500)+IF($C22="",0,SUMIF('DADOS BRUTOS'!$A$3:$A$500,$C22,'DADOS BRUTOS'!CE$3:CE$500)))</f>
        <v/>
      </c>
      <c r="FF22" s="127">
        <f>IF(OR(FF$4="",$B22=""),0,SUMIF('DADOS BRUTOS'!$A$3:$A$500,$B22,'DADOS BRUTOS'!CF$3:CF$500)+IF($C22="",0,SUMIF('DADOS BRUTOS'!$A$3:$A$500,$C22,'DADOS BRUTOS'!CF$3:CF$500)))</f>
        <v/>
      </c>
      <c r="FG22" s="127">
        <f>IF(OR(FG$4="",$B22=""),0,SUMIF('DADOS BRUTOS'!$A$3:$A$500,$B22,'DADOS BRUTOS'!CG$3:CG$500)+IF($C22="",0,SUMIF('DADOS BRUTOS'!$A$3:$A$500,$C22,'DADOS BRUTOS'!CG$3:CG$500)))</f>
        <v/>
      </c>
      <c r="FH22" s="127">
        <f>IF(OR(FH$4="",$B22=""),0,SUMIF('DADOS BRUTOS'!$A$3:$A$500,$B22,'DADOS BRUTOS'!CH$3:CH$500)+IF($C22="",0,SUMIF('DADOS BRUTOS'!$A$3:$A$500,$C22,'DADOS BRUTOS'!CH$3:CH$500)))</f>
        <v/>
      </c>
      <c r="FI22" s="127">
        <f>IF(OR(FI$4="",$B22=""),0,SUMIF('DADOS BRUTOS'!$A$3:$A$500,$B22,'DADOS BRUTOS'!CI$3:CI$500)+IF($C22="",0,SUMIF('DADOS BRUTOS'!$A$3:$A$500,$C22,'DADOS BRUTOS'!CI$3:CI$500)))</f>
        <v/>
      </c>
      <c r="FJ22" s="127">
        <f>IF(OR(FJ$4="",$B22=""),0,SUMIF('DADOS BRUTOS'!$A$3:$A$500,$B22,'DADOS BRUTOS'!CJ$3:CJ$500)+IF($C22="",0,SUMIF('DADOS BRUTOS'!$A$3:$A$500,$C22,'DADOS BRUTOS'!CJ$3:CJ$500)))</f>
        <v/>
      </c>
      <c r="FK22" s="127">
        <f>IF(OR(FK$4="",$B22=""),0,SUMIF('DADOS BRUTOS'!$A$3:$A$500,$B22,'DADOS BRUTOS'!CK$3:CK$500)+IF($C22="",0,SUMIF('DADOS BRUTOS'!$A$3:$A$500,$C22,'DADOS BRUTOS'!CK$3:CK$500)))</f>
        <v/>
      </c>
      <c r="FL22" s="127">
        <f>IF(OR(FL$4="",$B22=""),0,SUMIF('DADOS BRUTOS'!$A$3:$A$500,$B22,'DADOS BRUTOS'!CL$3:CL$500)+IF($C22="",0,SUMIF('DADOS BRUTOS'!$A$3:$A$500,$C22,'DADOS BRUTOS'!CL$3:CL$500)))</f>
        <v/>
      </c>
      <c r="FM22" s="127">
        <f>IF(OR(FM$4="",$B22=""),0,SUMIF('DADOS BRUTOS'!$A$3:$A$500,$B22,'DADOS BRUTOS'!CM$3:CM$500)+IF($C22="",0,SUMIF('DADOS BRUTOS'!$A$3:$A$500,$C22,'DADOS BRUTOS'!CM$3:CM$500)))</f>
        <v/>
      </c>
      <c r="FN22" s="127">
        <f>IF(OR(FN$4="",$B22=""),0,SUMIF('DADOS BRUTOS'!$A$3:$A$500,$B22,'DADOS BRUTOS'!CN$3:CN$500)+IF($C22="",0,SUMIF('DADOS BRUTOS'!$A$3:$A$500,$C22,'DADOS BRUTOS'!CN$3:CN$500)))</f>
        <v/>
      </c>
      <c r="FO22" s="127">
        <f>IF(OR(FO$4="",$B22=""),0,SUMIF('DADOS BRUTOS'!$A$3:$A$500,$B22,'DADOS BRUTOS'!CO$3:CO$500)+IF($C22="",0,SUMIF('DADOS BRUTOS'!$A$3:$A$500,$C22,'DADOS BRUTOS'!CO$3:CO$500)))</f>
        <v/>
      </c>
      <c r="FP22" s="127">
        <f>IF(OR(FP$4="",$B22=""),0,SUMIF('DADOS BRUTOS'!$A$3:$A$500,$B22,'DADOS BRUTOS'!CP$3:CP$500)+IF($C22="",0,SUMIF('DADOS BRUTOS'!$A$3:$A$500,$C22,'DADOS BRUTOS'!CP$3:CP$500)))</f>
        <v/>
      </c>
      <c r="FQ22" s="127">
        <f>IF(OR(FQ$4="",$B22=""),0,SUMIF('DADOS BRUTOS'!$A$3:$A$500,$B22,'DADOS BRUTOS'!CQ$3:CQ$500)+IF($C22="",0,SUMIF('DADOS BRUTOS'!$A$3:$A$500,$C22,'DADOS BRUTOS'!CQ$3:CQ$500)))</f>
        <v/>
      </c>
      <c r="FR22" s="127">
        <f>IF(OR(FR$4="",$B22=""),0,SUMIF('DADOS BRUTOS'!$A$3:$A$500,$B22,'DADOS BRUTOS'!CR$3:CR$500)+IF($C22="",0,SUMIF('DADOS BRUTOS'!$A$3:$A$500,$C22,'DADOS BRUTOS'!CR$3:CR$500)))</f>
        <v/>
      </c>
      <c r="FS22" s="127">
        <f>IF(OR(FS$4="",$B22=""),0,SUMIF('DADOS BRUTOS'!$A$3:$A$500,$B22,'DADOS BRUTOS'!CS$3:CS$500)+IF($C22="",0,SUMIF('DADOS BRUTOS'!$A$3:$A$500,$C22,'DADOS BRUTOS'!CS$3:CS$500)))</f>
        <v/>
      </c>
      <c r="FT22" s="127">
        <f>IF(OR(FT$4="",$B22=""),0,SUMIF('DADOS BRUTOS'!$A$3:$A$500,$B22,'DADOS BRUTOS'!CT$3:CT$500)+IF($C22="",0,SUMIF('DADOS BRUTOS'!$A$3:$A$500,$C22,'DADOS BRUTOS'!CT$3:CT$500)))</f>
        <v/>
      </c>
      <c r="FU22" s="127">
        <f>IF(OR(FU$4="",$B22=""),0,SUMIF('DADOS BRUTOS'!$A$3:$A$500,$B22,'DADOS BRUTOS'!CU$3:CU$500)+IF($C22="",0,SUMIF('DADOS BRUTOS'!$A$3:$A$500,$C22,'DADOS BRUTOS'!CU$3:CU$500)))</f>
        <v/>
      </c>
      <c r="FV22" s="127">
        <f>IF(OR(FV$4="",$B22=""),0,SUMIF('DADOS BRUTOS'!$A$3:$A$500,$B22,'DADOS BRUTOS'!CV$3:CV$500)+IF($C22="",0,SUMIF('DADOS BRUTOS'!$A$3:$A$500,$C22,'DADOS BRUTOS'!CV$3:CV$500)))</f>
        <v/>
      </c>
      <c r="FW22" s="127">
        <f>IF(OR(FW$4="",$B22=""),0,SUMIF('DADOS BRUTOS'!$A$3:$A$500,$B22,'DADOS BRUTOS'!CW$3:CW$500)+IF($C22="",0,SUMIF('DADOS BRUTOS'!$A$3:$A$500,$C22,'DADOS BRUTOS'!CW$3:CW$500)))</f>
        <v/>
      </c>
      <c r="FX22" s="127">
        <f>IF(OR(FX$4="",$B22=""),0,SUMIF('DADOS BRUTOS'!$A$3:$A$500,$B22,'DADOS BRUTOS'!CX$3:CX$500)+IF($C22="",0,SUMIF('DADOS BRUTOS'!$A$3:$A$500,$C22,'DADOS BRUTOS'!CX$3:CX$500)))</f>
        <v/>
      </c>
      <c r="FY22" s="127">
        <f>IF(OR(FY$4="",$B22=""),0,SUMIF('DADOS BRUTOS'!$A$3:$A$500,$B22,'DADOS BRUTOS'!CY$3:CY$500)+IF($C22="",0,SUMIF('DADOS BRUTOS'!$A$3:$A$500,$C22,'DADOS BRUTOS'!CY$3:CY$500)))</f>
        <v/>
      </c>
      <c r="FZ22" s="127">
        <f>IF(OR(FZ$4="",$B22=""),0,SUMIF('DADOS BRUTOS'!$A$3:$A$500,$B22,'DADOS BRUTOS'!CZ$3:CZ$500)+IF($C22="",0,SUMIF('DADOS BRUTOS'!$A$3:$A$500,$C22,'DADOS BRUTOS'!CZ$3:CZ$500)))</f>
        <v/>
      </c>
      <c r="GA22" s="127">
        <f>IF(OR(GA$4="",$B22=""),0,SUMIF('DADOS BRUTOS'!$A$3:$A$500,$B22,'DADOS BRUTOS'!DA$3:DA$500)+IF($C22="",0,SUMIF('DADOS BRUTOS'!$A$3:$A$500,$C22,'DADOS BRUTOS'!DA$3:DA$500)))</f>
        <v/>
      </c>
      <c r="GB22" s="127">
        <f>IF(OR(GB$4="",$B22=""),0,SUMIF('DADOS BRUTOS'!$A$3:$A$500,$B22,'DADOS BRUTOS'!DB$3:DB$500)+IF($C22="",0,SUMIF('DADOS BRUTOS'!$A$3:$A$500,$C22,'DADOS BRUTOS'!DB$3:DB$500)))</f>
        <v/>
      </c>
      <c r="GC22" s="127">
        <f>IF(OR(GC$4="",$B22=""),0,SUMIF('DADOS BRUTOS'!$A$3:$A$500,$B22,'DADOS BRUTOS'!DC$3:DC$500)+IF($C22="",0,SUMIF('DADOS BRUTOS'!$A$3:$A$500,$C22,'DADOS BRUTOS'!DC$3:DC$500)))</f>
        <v/>
      </c>
      <c r="GD22" s="127">
        <f>IF(OR(GD$4="",$B22=""),0,SUMIF('DADOS BRUTOS'!$A$3:$A$500,$B22,'DADOS BRUTOS'!DD$3:DD$500)+IF($C22="",0,SUMIF('DADOS BRUTOS'!$A$3:$A$500,$C22,'DADOS BRUTOS'!DD$3:DD$500)))</f>
        <v/>
      </c>
      <c r="GE22" s="127">
        <f>IF(OR(GE$4="",$B22=""),0,SUMIF('DADOS BRUTOS'!$A$3:$A$500,$B22,'DADOS BRUTOS'!DE$3:DE$500)+IF($C22="",0,SUMIF('DADOS BRUTOS'!$A$3:$A$500,$C22,'DADOS BRUTOS'!DE$3:DE$500)))</f>
        <v/>
      </c>
      <c r="GF22" s="127">
        <f>IF(OR(GF$4="",$B22=""),0,SUMIF('DADOS BRUTOS'!$A$3:$A$500,$B22,'DADOS BRUTOS'!DF$3:DF$500)+IF($C22="",0,SUMIF('DADOS BRUTOS'!$A$3:$A$500,$C22,'DADOS BRUTOS'!DF$3:DF$500)))</f>
        <v/>
      </c>
      <c r="GG22" s="127">
        <f>IF(OR(GG$4="",$B22=""),0,SUMIF('DADOS BRUTOS'!$A$3:$A$500,$B22,'DADOS BRUTOS'!DG$3:DG$500)+IF($C22="",0,SUMIF('DADOS BRUTOS'!$A$3:$A$500,$C22,'DADOS BRUTOS'!DG$3:DG$500)))</f>
        <v/>
      </c>
      <c r="GH22" s="127">
        <f>IF(OR(GH$4="",$B22=""),0,SUMIF('DADOS BRUTOS'!$A$3:$A$500,$B22,'DADOS BRUTOS'!DH$3:DH$500)+IF($C22="",0,SUMIF('DADOS BRUTOS'!$A$3:$A$500,$C22,'DADOS BRUTOS'!DH$3:DH$500)))</f>
        <v/>
      </c>
      <c r="GI22" s="127">
        <f>IF(OR(GI$4="",$B22=""),0,SUMIF('DADOS BRUTOS'!$A$3:$A$500,$B22,'DADOS BRUTOS'!DI$3:DI$500)+IF($C22="",0,SUMIF('DADOS BRUTOS'!$A$3:$A$500,$C22,'DADOS BRUTOS'!DI$3:DI$500)))</f>
        <v/>
      </c>
      <c r="GJ22" s="127">
        <f>IF(OR(GJ$4="",$B22=""),0,SUMIF('DADOS BRUTOS'!$A$3:$A$500,$B22,'DADOS BRUTOS'!DJ$3:DJ$500)+IF($C22="",0,SUMIF('DADOS BRUTOS'!$A$3:$A$500,$C22,'DADOS BRUTOS'!DJ$3:DJ$500)))</f>
        <v/>
      </c>
      <c r="GK22" s="127">
        <f>IF(OR(GK$4="",$B22=""),0,SUMIF('DADOS BRUTOS'!$A$3:$A$500,$B22,'DADOS BRUTOS'!DK$3:DK$500)+IF($C22="",0,SUMIF('DADOS BRUTOS'!$A$3:$A$500,$C22,'DADOS BRUTOS'!DK$3:DK$500)))</f>
        <v/>
      </c>
      <c r="GL22" s="127">
        <f>IF(OR(GL$4="",$B22=""),0,SUMIF('DADOS BRUTOS'!$A$3:$A$500,$B22,'DADOS BRUTOS'!DL$3:DL$500)+IF($C22="",0,SUMIF('DADOS BRUTOS'!$A$3:$A$500,$C22,'DADOS BRUTOS'!DL$3:DL$500)))</f>
        <v/>
      </c>
      <c r="GM22" s="127">
        <f>IF(OR(GM$4="",$B22=""),0,SUMIF('DADOS BRUTOS'!$A$3:$A$500,$B22,'DADOS BRUTOS'!DM$3:DM$500)+IF($C22="",0,SUMIF('DADOS BRUTOS'!$A$3:$A$500,$C22,'DADOS BRUTOS'!DM$3:DM$500)))</f>
        <v/>
      </c>
      <c r="GN22" s="127">
        <f>IF(OR(GN$4="",$B22=""),0,SUMIF('DADOS BRUTOS'!$A$3:$A$500,$B22,'DADOS BRUTOS'!DN$3:DN$500)+IF($C22="",0,SUMIF('DADOS BRUTOS'!$A$3:$A$500,$C22,'DADOS BRUTOS'!DN$3:DN$500)))</f>
        <v/>
      </c>
      <c r="GO22" s="127">
        <f>IF(OR(GO$4="",$B22=""),0,SUMIF('DADOS BRUTOS'!$A$3:$A$500,$B22,'DADOS BRUTOS'!DO$3:DO$500)+IF($C22="",0,SUMIF('DADOS BRUTOS'!$A$3:$A$500,$C22,'DADOS BRUTOS'!DO$3:DO$500)))</f>
        <v/>
      </c>
      <c r="GP22" s="127">
        <f>IF(OR(GP$4="",$B22=""),0,SUMIF('DADOS BRUTOS'!$A$3:$A$500,$B22,'DADOS BRUTOS'!DP$3:DP$500)+IF($C22="",0,SUMIF('DADOS BRUTOS'!$A$3:$A$500,$C22,'DADOS BRUTOS'!DP$3:DP$500)))</f>
        <v/>
      </c>
      <c r="GQ22" s="127">
        <f>IF(OR(GQ$4="",$B22=""),0,SUMIF('DADOS BRUTOS'!$A$3:$A$500,$B22,'DADOS BRUTOS'!DQ$3:DQ$500)+IF($C22="",0,SUMIF('DADOS BRUTOS'!$A$3:$A$500,$C22,'DADOS BRUTOS'!DQ$3:DQ$500)))</f>
        <v/>
      </c>
      <c r="GR22" s="127">
        <f>IF(OR(GR$4="",$B22=""),0,SUMIF('DADOS BRUTOS'!$A$3:$A$500,$B22,'DADOS BRUTOS'!DR$3:DR$500)+IF($C22="",0,SUMIF('DADOS BRUTOS'!$A$3:$A$500,$C22,'DADOS BRUTOS'!DR$3:DR$500)))</f>
        <v/>
      </c>
      <c r="GS22" s="127">
        <f>IF(OR(GS$4="",$B22=""),0,SUMIF('DADOS BRUTOS'!$A$3:$A$500,$B22,'DADOS BRUTOS'!DS$3:DS$500)+IF($C22="",0,SUMIF('DADOS BRUTOS'!$A$3:$A$500,$C22,'DADOS BRUTOS'!DS$3:DS$500)))</f>
        <v/>
      </c>
      <c r="GT22" s="127">
        <f>IF(OR(GT$4="",$B22=""),0,SUMIF('DADOS BRUTOS'!$A$3:$A$500,$B22,'DADOS BRUTOS'!DT$3:DT$500)+IF($C22="",0,SUMIF('DADOS BRUTOS'!$A$3:$A$500,$C22,'DADOS BRUTOS'!DT$3:DT$500)))</f>
        <v/>
      </c>
      <c r="GU22" s="127">
        <f>IF(OR(GU$4="",$B22=""),0,SUMIF('DADOS BRUTOS'!$A$3:$A$500,$B22,'DADOS BRUTOS'!DU$3:DU$500)+IF($C22="",0,SUMIF('DADOS BRUTOS'!$A$3:$A$500,$C22,'DADOS BRUTOS'!DU$3:DU$500)))</f>
        <v/>
      </c>
      <c r="GV22" s="127">
        <f>IF(OR(GV$4="",$B22=""),0,SUMIF('DADOS BRUTOS'!$A$3:$A$500,$B22,'DADOS BRUTOS'!DV$3:DV$500)+IF($C22="",0,SUMIF('DADOS BRUTOS'!$A$3:$A$500,$C22,'DADOS BRUTOS'!DV$3:DV$500)))</f>
        <v/>
      </c>
      <c r="GW22" s="127">
        <f>IF(OR(GW$4="",$B22=""),0,SUMIF('DADOS BRUTOS'!$A$3:$A$500,$B22,'DADOS BRUTOS'!DW$3:DW$500)+IF($C22="",0,SUMIF('DADOS BRUTOS'!$A$3:$A$500,$C22,'DADOS BRUTOS'!DW$3:DW$500)))</f>
        <v/>
      </c>
      <c r="GX22" s="127">
        <f>IF(OR(GX$4="",$B22=""),0,SUMIF('DADOS BRUTOS'!$A$3:$A$500,$B22,'DADOS BRUTOS'!DX$3:DX$500)+IF($C22="",0,SUMIF('DADOS BRUTOS'!$A$3:$A$500,$C22,'DADOS BRUTOS'!DX$3:DX$500)))</f>
        <v/>
      </c>
      <c r="GY22" s="127">
        <f>IF(OR(GY$4="",$B22=""),0,SUMIF('DADOS BRUTOS'!$A$3:$A$500,$B22,'DADOS BRUTOS'!DY$3:DY$500)+IF($C22="",0,SUMIF('DADOS BRUTOS'!$A$3:$A$500,$C22,'DADOS BRUTOS'!DY$3:DY$500)))</f>
        <v/>
      </c>
      <c r="GZ22" s="127">
        <f>IF(OR(GZ$4="",$B22=""),0,SUMIF('DADOS BRUTOS'!$A$3:$A$500,$B22,'DADOS BRUTOS'!DZ$3:DZ$500)+IF($C22="",0,SUMIF('DADOS BRUTOS'!$A$3:$A$500,$C22,'DADOS BRUTOS'!DZ$3:DZ$500)))</f>
        <v/>
      </c>
      <c r="HA22" s="127">
        <f>IF(OR(HA$4="",$B22=""),0,SUMIF('DADOS BRUTOS'!$A$3:$A$500,$B22,'DADOS BRUTOS'!EA$3:EA$500)+IF($C22="",0,SUMIF('DADOS BRUTOS'!$A$3:$A$500,$C22,'DADOS BRUTOS'!EA$3:EA$500)))</f>
        <v/>
      </c>
      <c r="HB22" s="127">
        <f>IF(OR(HB$4="",$B22=""),0,SUMIF('DADOS BRUTOS'!$A$3:$A$500,$B22,'DADOS BRUTOS'!EB$3:EB$500)+IF($C22="",0,SUMIF('DADOS BRUTOS'!$A$3:$A$500,$C22,'DADOS BRUTOS'!EB$3:EB$500)))</f>
        <v/>
      </c>
      <c r="HC22" s="127">
        <f>IF(OR(HC$4="",$B22=""),0,SUMIF('DADOS BRUTOS'!$A$3:$A$500,$B22,'DADOS BRUTOS'!EC$3:EC$500)+IF($C22="",0,SUMIF('DADOS BRUTOS'!$A$3:$A$500,$C22,'DADOS BRUTOS'!EC$3:EC$500)))</f>
        <v/>
      </c>
      <c r="HD22" s="127">
        <f>IF(OR(HD$4="",$B22=""),0,SUMIF('DADOS BRUTOS'!$A$3:$A$500,$B22,'DADOS BRUTOS'!ED$3:ED$500)+IF($C22="",0,SUMIF('DADOS BRUTOS'!$A$3:$A$500,$C22,'DADOS BRUTOS'!ED$3:ED$500)))</f>
        <v/>
      </c>
      <c r="HE22" s="127">
        <f>IF(OR(HE$4="",$B22=""),0,SUMIF('DADOS BRUTOS'!$A$3:$A$500,$B22,'DADOS BRUTOS'!EE$3:EE$500)+IF($C22="",0,SUMIF('DADOS BRUTOS'!$A$3:$A$500,$C22,'DADOS BRUTOS'!EE$3:EE$500)))</f>
        <v/>
      </c>
      <c r="HF22" s="127">
        <f>IF(OR(HF$4="",$B22=""),0,SUMIF('DADOS BRUTOS'!$A$3:$A$500,$B22,'DADOS BRUTOS'!EF$3:EF$500)+IF($C22="",0,SUMIF('DADOS BRUTOS'!$A$3:$A$500,$C22,'DADOS BRUTOS'!EF$3:EF$500)))</f>
        <v/>
      </c>
      <c r="HG22" s="127">
        <f>IF(OR(HG$4="",$B22=""),0,SUMIF('DADOS BRUTOS'!$A$3:$A$500,$B22,'DADOS BRUTOS'!EG$3:EG$500)+IF($C22="",0,SUMIF('DADOS BRUTOS'!$A$3:$A$500,$C22,'DADOS BRUTOS'!EG$3:EG$500)))</f>
        <v/>
      </c>
      <c r="HH22" s="127">
        <f>IF(OR(HH$4="",$B22=""),0,SUMIF('DADOS BRUTOS'!$A$3:$A$500,$B22,'DADOS BRUTOS'!EH$3:EH$500)+IF($C22="",0,SUMIF('DADOS BRUTOS'!$A$3:$A$500,$C22,'DADOS BRUTOS'!EH$3:EH$500)))</f>
        <v/>
      </c>
      <c r="HI22" s="127">
        <f>IF(OR(HI$4="",$B22=""),0,SUMIF('DADOS BRUTOS'!$A$3:$A$500,$B22,'DADOS BRUTOS'!EI$3:EI$500)+IF($C22="",0,SUMIF('DADOS BRUTOS'!$A$3:$A$500,$C22,'DADOS BRUTOS'!EI$3:EI$500)))</f>
        <v/>
      </c>
      <c r="HJ22" s="127">
        <f>IF(OR(HJ$4="",$B22=""),0,SUMIF('DADOS BRUTOS'!$A$3:$A$500,$B22,'DADOS BRUTOS'!EJ$3:EJ$500)+IF($C22="",0,SUMIF('DADOS BRUTOS'!$A$3:$A$500,$C22,'DADOS BRUTOS'!EJ$3:EJ$500)))</f>
        <v/>
      </c>
      <c r="HK22" s="127">
        <f>IF(OR(HK$4="",$B22=""),0,SUMIF('DADOS BRUTOS'!$A$3:$A$500,$B22,'DADOS BRUTOS'!EK$3:EK$500)+IF($C22="",0,SUMIF('DADOS BRUTOS'!$A$3:$A$500,$C22,'DADOS BRUTOS'!EK$3:EK$500)))</f>
        <v/>
      </c>
      <c r="HL22" s="127">
        <f>IF(OR(HL$4="",$B22=""),0,SUMIF('DADOS BRUTOS'!$A$3:$A$500,$B22,'DADOS BRUTOS'!EL$3:EL$500)+IF($C22="",0,SUMIF('DADOS BRUTOS'!$A$3:$A$500,$C22,'DADOS BRUTOS'!EL$3:EL$500)))</f>
        <v/>
      </c>
      <c r="HM22" s="127">
        <f>IF(OR(HM$4="",$B22=""),0,SUMIF('DADOS BRUTOS'!$A$3:$A$500,$B22,'DADOS BRUTOS'!EM$3:EM$500)+IF($C22="",0,SUMIF('DADOS BRUTOS'!$A$3:$A$500,$C22,'DADOS BRUTOS'!EM$3:EM$500)))</f>
        <v/>
      </c>
      <c r="HN22" s="127">
        <f>IF(OR(HN$4="",$B22=""),0,SUMIF('DADOS BRUTOS'!$A$3:$A$500,$B22,'DADOS BRUTOS'!EN$3:EN$500)+IF($C22="",0,SUMIF('DADOS BRUTOS'!$A$3:$A$500,$C22,'DADOS BRUTOS'!EN$3:EN$500)))</f>
        <v/>
      </c>
      <c r="HO22" s="127">
        <f>IF(OR(HO$4="",$B22=""),0,SUMIF('DADOS BRUTOS'!$A$3:$A$500,$B22,'DADOS BRUTOS'!EO$3:EO$500)+IF($C22="",0,SUMIF('DADOS BRUTOS'!$A$3:$A$500,$C22,'DADOS BRUTOS'!EO$3:EO$500)))</f>
        <v/>
      </c>
      <c r="HP22" s="127">
        <f>IF(OR(HP$4="",$B22=""),0,SUMIF('DADOS BRUTOS'!$A$3:$A$500,$B22,'DADOS BRUTOS'!EP$3:EP$500)+IF($C22="",0,SUMIF('DADOS BRUTOS'!$A$3:$A$500,$C22,'DADOS BRUTOS'!EP$3:EP$500)))</f>
        <v/>
      </c>
      <c r="HQ22" s="127">
        <f>IF(OR(HQ$4="",$B22=""),0,SUMIF('DADOS BRUTOS'!$A$3:$A$500,$B22,'DADOS BRUTOS'!EQ$3:EQ$500)+IF($C22="",0,SUMIF('DADOS BRUTOS'!$A$3:$A$500,$C22,'DADOS BRUTOS'!EQ$3:EQ$500)))</f>
        <v/>
      </c>
      <c r="HR22" s="127">
        <f>IF(OR(HR$4="",$B22=""),0,SUMIF('DADOS BRUTOS'!$A$3:$A$500,$B22,'DADOS BRUTOS'!ER$3:ER$500)+IF($C22="",0,SUMIF('DADOS BRUTOS'!$A$3:$A$500,$C22,'DADOS BRUTOS'!ER$3:ER$500)))</f>
        <v/>
      </c>
      <c r="HS22" s="127">
        <f>IF(OR(HS$4="",$B22=""),0,SUMIF('DADOS BRUTOS'!$A$3:$A$500,$B22,'DADOS BRUTOS'!ES$3:ES$500)+IF($C22="",0,SUMIF('DADOS BRUTOS'!$A$3:$A$500,$C22,'DADOS BRUTOS'!ES$3:ES$500)))</f>
        <v/>
      </c>
      <c r="HT22" s="127">
        <f>IF(OR(HT$4="",$B22=""),0,SUMIF('DADOS BRUTOS'!$A$3:$A$500,$B22,'DADOS BRUTOS'!ET$3:ET$500)+IF($C22="",0,SUMIF('DADOS BRUTOS'!$A$3:$A$500,$C22,'DADOS BRUTOS'!ET$3:ET$500)))</f>
        <v/>
      </c>
      <c r="HU22" s="127">
        <f>IF(OR(HU$4="",$B22=""),0,SUMIF('DADOS BRUTOS'!$A$3:$A$500,$B22,'DADOS BRUTOS'!EU$3:EU$500)+IF($C22="",0,SUMIF('DADOS BRUTOS'!$A$3:$A$500,$C22,'DADOS BRUTOS'!EU$3:EU$500)))</f>
        <v/>
      </c>
      <c r="HV22" s="127">
        <f>IF(OR(HV$4="",$B22=""),0,SUMIF('DADOS BRUTOS'!$A$3:$A$500,$B22,'DADOS BRUTOS'!EV$3:EV$500)+IF($C22="",0,SUMIF('DADOS BRUTOS'!$A$3:$A$500,$C22,'DADOS BRUTOS'!EV$3:EV$500)))</f>
        <v/>
      </c>
      <c r="HW22" s="127">
        <f>IF(OR(HW$4="",$B22=""),0,SUMIF('DADOS BRUTOS'!$A$3:$A$500,$B22,'DADOS BRUTOS'!EW$3:EW$500)+IF($C22="",0,SUMIF('DADOS BRUTOS'!$A$3:$A$500,$C22,'DADOS BRUTOS'!EW$3:EW$500)))</f>
        <v/>
      </c>
      <c r="HX22" s="127">
        <f>IF(OR(HX$4="",$B22=""),0,SUMIF('DADOS BRUTOS'!$A$3:$A$500,$B22,'DADOS BRUTOS'!EX$3:EX$500)+IF($C22="",0,SUMIF('DADOS BRUTOS'!$A$3:$A$500,$C22,'DADOS BRUTOS'!EX$3:EX$500)))</f>
        <v/>
      </c>
      <c r="HY22" s="127">
        <f>IF(OR(HY$4="",$B22=""),0,SUMIF('DADOS BRUTOS'!$A$3:$A$500,$B22,'DADOS BRUTOS'!EY$3:EY$500)+IF($C22="",0,SUMIF('DADOS BRUTOS'!$A$3:$A$500,$C22,'DADOS BRUTOS'!EY$3:EY$500)))</f>
        <v/>
      </c>
      <c r="HZ22" s="127">
        <f>IF(OR(HZ$4="",$B22=""),0,SUMIF('DADOS BRUTOS'!$A$3:$A$500,$B22,'DADOS BRUTOS'!EZ$3:EZ$500)+IF($C22="",0,SUMIF('DADOS BRUTOS'!$A$3:$A$500,$C22,'DADOS BRUTOS'!EZ$3:EZ$500)))</f>
        <v/>
      </c>
      <c r="IA22" s="127">
        <f>IF(OR(IA$4="",$B22=""),0,SUMIF('DADOS BRUTOS'!$A$3:$A$500,$B22,'DADOS BRUTOS'!FA$3:FA$500)+IF($C22="",0,SUMIF('DADOS BRUTOS'!$A$3:$A$500,$C22,'DADOS BRUTOS'!FA$3:FA$500)))</f>
        <v/>
      </c>
      <c r="IB22" s="127">
        <f>IF(OR(IB$4="",$B22=""),0,SUMIF('DADOS BRUTOS'!$A$3:$A$500,$B22,'DADOS BRUTOS'!FB$3:FB$500)+IF($C22="",0,SUMIF('DADOS BRUTOS'!$A$3:$A$500,$C22,'DADOS BRUTOS'!FB$3:FB$500)))</f>
        <v/>
      </c>
      <c r="IC22" s="127">
        <f>IF(OR(IC$4="",$B22=""),0,SUMIF('DADOS BRUTOS'!$A$3:$A$500,$B22,'DADOS BRUTOS'!FC$3:FC$500)+IF($C22="",0,SUMIF('DADOS BRUTOS'!$A$3:$A$500,$C22,'DADOS BRUTOS'!FC$3:FC$500)))</f>
        <v/>
      </c>
      <c r="ID22" s="127">
        <f>IF(OR(ID$4="",$B22=""),0,SUMIF('DADOS BRUTOS'!$A$3:$A$500,$B22,'DADOS BRUTOS'!FD$3:FD$500)+IF($C22="",0,SUMIF('DADOS BRUTOS'!$A$3:$A$500,$C22,'DADOS BRUTOS'!FD$3:FD$500)))</f>
        <v/>
      </c>
      <c r="IE22" s="127">
        <f>IF(OR(IE$4="",$B22=""),0,SUMIF('DADOS BRUTOS'!$A$3:$A$500,$B22,'DADOS BRUTOS'!FE$3:FE$500)+IF($C22="",0,SUMIF('DADOS BRUTOS'!$A$3:$A$500,$C22,'DADOS BRUTOS'!FE$3:FE$500)))</f>
        <v/>
      </c>
      <c r="IF22" s="127">
        <f>IF(OR(IF$4="",$B22=""),0,SUMIF('DADOS BRUTOS'!$A$3:$A$500,$B22,'DADOS BRUTOS'!FF$3:FF$500)+IF($C22="",0,SUMIF('DADOS BRUTOS'!$A$3:$A$500,$C22,'DADOS BRUTOS'!FF$3:FF$500)))</f>
        <v/>
      </c>
      <c r="IG22" s="127">
        <f>IF(OR(IG$4="",$B22=""),0,SUMIF('DADOS BRUTOS'!$A$3:$A$500,$B22,'DADOS BRUTOS'!FG$3:FG$500)+IF($C22="",0,SUMIF('DADOS BRUTOS'!$A$3:$A$500,$C22,'DADOS BRUTOS'!FG$3:FG$500)))</f>
        <v/>
      </c>
      <c r="IH22" s="127">
        <f>IF(OR(IH$4="",$B22=""),0,SUMIF('DADOS BRUTOS'!$A$3:$A$500,$B22,'DADOS BRUTOS'!FH$3:FH$500)+IF($C22="",0,SUMIF('DADOS BRUTOS'!$A$3:$A$500,$C22,'DADOS BRUTOS'!FH$3:FH$500)))</f>
        <v/>
      </c>
      <c r="II22" s="127">
        <f>IF(OR(II$4="",$B22=""),0,SUMIF('DADOS BRUTOS'!$A$3:$A$500,$B22,'DADOS BRUTOS'!FI$3:FI$500)+IF($C22="",0,SUMIF('DADOS BRUTOS'!$A$3:$A$500,$C22,'DADOS BRUTOS'!FI$3:FI$500)))</f>
        <v/>
      </c>
      <c r="IJ22" s="127">
        <f>IF(OR(IJ$4="",$B22=""),0,SUMIF('DADOS BRUTOS'!$A$3:$A$500,$B22,'DADOS BRUTOS'!FJ$3:FJ$500)+IF($C22="",0,SUMIF('DADOS BRUTOS'!$A$3:$A$500,$C22,'DADOS BRUTOS'!FJ$3:FJ$500)))</f>
        <v/>
      </c>
      <c r="IK22" s="127">
        <f>IF(OR(IK$4="",$B22=""),0,SUMIF('DADOS BRUTOS'!$A$3:$A$500,$B22,'DADOS BRUTOS'!FK$3:FK$500)+IF($C22="",0,SUMIF('DADOS BRUTOS'!$A$3:$A$500,$C22,'DADOS BRUTOS'!FK$3:FK$500)))</f>
        <v/>
      </c>
      <c r="IL22" s="127">
        <f>IF(OR(IL$4="",$B22=""),0,SUMIF('DADOS BRUTOS'!$A$3:$A$500,$B22,'DADOS BRUTOS'!FL$3:FL$500)+IF($C22="",0,SUMIF('DADOS BRUTOS'!$A$3:$A$500,$C22,'DADOS BRUTOS'!FL$3:FL$500)))</f>
        <v/>
      </c>
      <c r="IM22" s="127">
        <f>IF(OR(IM$4="",$B22=""),0,SUMIF('DADOS BRUTOS'!$A$3:$A$500,$B22,'DADOS BRUTOS'!FM$3:FM$500)+IF($C22="",0,SUMIF('DADOS BRUTOS'!$A$3:$A$500,$C22,'DADOS BRUTOS'!FM$3:FM$500)))</f>
        <v/>
      </c>
      <c r="IN22" s="127">
        <f>IF(OR(IN$4="",$B22=""),0,SUMIF('DADOS BRUTOS'!$A$3:$A$500,$B22,'DADOS BRUTOS'!FN$3:FN$500)+IF($C22="",0,SUMIF('DADOS BRUTOS'!$A$3:$A$500,$C22,'DADOS BRUTOS'!FN$3:FN$500)))</f>
        <v/>
      </c>
      <c r="IO22" s="127">
        <f>IF(OR(IO$4="",$B22=""),0,SUMIF('DADOS BRUTOS'!$A$3:$A$500,$B22,'DADOS BRUTOS'!FO$3:FO$500)+IF($C22="",0,SUMIF('DADOS BRUTOS'!$A$3:$A$500,$C22,'DADOS BRUTOS'!FO$3:FO$500)))</f>
        <v/>
      </c>
      <c r="IP22" s="127">
        <f>IF(OR(IP$4="",$B22=""),0,SUMIF('DADOS BRUTOS'!$A$3:$A$500,$B22,'DADOS BRUTOS'!FP$3:FP$500)+IF($C22="",0,SUMIF('DADOS BRUTOS'!$A$3:$A$500,$C22,'DADOS BRUTOS'!FP$3:FP$500)))</f>
        <v/>
      </c>
      <c r="IQ22" s="127">
        <f>IF(OR(IQ$4="",$B22=""),0,SUMIF('DADOS BRUTOS'!$A$3:$A$500,$B22,'DADOS BRUTOS'!FQ$3:FQ$500)+IF($C22="",0,SUMIF('DADOS BRUTOS'!$A$3:$A$500,$C22,'DADOS BRUTOS'!FQ$3:FQ$500)))</f>
        <v/>
      </c>
      <c r="IR22" s="127">
        <f>IF(OR(IR$4="",$B22=""),0,SUMIF('DADOS BRUTOS'!$A$3:$A$500,$B22,'DADOS BRUTOS'!FR$3:FR$500)+IF($C22="",0,SUMIF('DADOS BRUTOS'!$A$3:$A$500,$C22,'DADOS BRUTOS'!FR$3:FR$500)))</f>
        <v/>
      </c>
      <c r="IS22" s="127">
        <f>IF(OR(IS$4="",$B22=""),0,SUMIF('DADOS BRUTOS'!$A$3:$A$500,$B22,'DADOS BRUTOS'!FS$3:FS$500)+IF($C22="",0,SUMIF('DADOS BRUTOS'!$A$3:$A$500,$C22,'DADOS BRUTOS'!FS$3:FS$500)))</f>
        <v/>
      </c>
      <c r="IT22" s="127">
        <f>IF(OR(IT$4="",$B22=""),0,SUMIF('DADOS BRUTOS'!$A$3:$A$500,$B22,'DADOS BRUTOS'!FT$3:FT$500)+IF($C22="",0,SUMIF('DADOS BRUTOS'!$A$3:$A$500,$C22,'DADOS BRUTOS'!FT$3:FT$500)))</f>
        <v/>
      </c>
      <c r="IU22" s="127">
        <f>IF(OR(IU$4="",$B22=""),0,SUMIF('DADOS BRUTOS'!$A$3:$A$500,$B22,'DADOS BRUTOS'!FU$3:FU$500)+IF($C22="",0,SUMIF('DADOS BRUTOS'!$A$3:$A$500,$C22,'DADOS BRUTOS'!FU$3:FU$500)))</f>
        <v/>
      </c>
      <c r="IV22" s="127">
        <f>IF(OR(IV$4="",$B22=""),0,SUMIF('DADOS BRUTOS'!$A$3:$A$500,$B22,'DADOS BRUTOS'!FV$3:FV$500)+IF($C22="",0,SUMIF('DADOS BRUTOS'!$A$3:$A$500,$C22,'DADOS BRUTOS'!FV$3:FV$500)))</f>
        <v/>
      </c>
      <c r="IW22" s="127">
        <f>IF(OR(IW$4="",$B22=""),0,SUMIF('DADOS BRUTOS'!$A$3:$A$500,$B22,'DADOS BRUTOS'!FW$3:FW$500)+IF($C22="",0,SUMIF('DADOS BRUTOS'!$A$3:$A$500,$C22,'DADOS BRUTOS'!FW$3:FW$500)))</f>
        <v/>
      </c>
      <c r="IX22" s="127">
        <f>IF(OR(IX$4="",$B22=""),0,SUMIF('DADOS BRUTOS'!$A$3:$A$500,$B22,'DADOS BRUTOS'!FX$3:FX$500)+IF($C22="",0,SUMIF('DADOS BRUTOS'!$A$3:$A$500,$C22,'DADOS BRUTOS'!FX$3:FX$500)))</f>
        <v/>
      </c>
      <c r="IY22" s="127">
        <f>IF(OR(IY$4="",$B22=""),0,SUMIF('DADOS BRUTOS'!$A$3:$A$500,$B22,'DADOS BRUTOS'!FY$3:FY$500)+IF($C22="",0,SUMIF('DADOS BRUTOS'!$A$3:$A$500,$C22,'DADOS BRUTOS'!FY$3:FY$500)))</f>
        <v/>
      </c>
      <c r="IZ22" s="127">
        <f>IF(OR(IZ$4="",$B22=""),0,SUMIF('DADOS BRUTOS'!$A$3:$A$500,$B22,'DADOS BRUTOS'!FZ$3:FZ$500)+IF($C22="",0,SUMIF('DADOS BRUTOS'!$A$3:$A$500,$C22,'DADOS BRUTOS'!FZ$3:FZ$500)))</f>
        <v/>
      </c>
      <c r="JA22" s="127">
        <f>IF(OR(JA$4="",$B22=""),0,SUMIF('DADOS BRUTOS'!$A$3:$A$500,$B22,'DADOS BRUTOS'!GA$3:GA$500)+IF($C22="",0,SUMIF('DADOS BRUTOS'!$A$3:$A$500,$C22,'DADOS BRUTOS'!GA$3:GA$500)))</f>
        <v/>
      </c>
      <c r="JB22" s="127">
        <f>IF(OR(JB$4="",$B22=""),0,SUMIF('DADOS BRUTOS'!$A$3:$A$500,$B22,'DADOS BRUTOS'!GB$3:GB$500)+IF($C22="",0,SUMIF('DADOS BRUTOS'!$A$3:$A$500,$C22,'DADOS BRUTOS'!GB$3:GB$500)))</f>
        <v/>
      </c>
      <c r="JC22" s="127">
        <f>IF(OR(JC$4="",$B22=""),0,SUMIF('DADOS BRUTOS'!$A$3:$A$500,$B22,'DADOS BRUTOS'!GC$3:GC$500)+IF($C22="",0,SUMIF('DADOS BRUTOS'!$A$3:$A$500,$C22,'DADOS BRUTOS'!GC$3:GC$500)))</f>
        <v/>
      </c>
      <c r="JD22" s="127">
        <f>IF(OR(JD$4="",$B22=""),0,SUMIF('DADOS BRUTOS'!$A$3:$A$500,$B22,'DADOS BRUTOS'!GD$3:GD$500)+IF($C22="",0,SUMIF('DADOS BRUTOS'!$A$3:$A$500,$C22,'DADOS BRUTOS'!GD$3:GD$500)))</f>
        <v/>
      </c>
      <c r="JE22" s="127">
        <f>IF(OR(JE$4="",$B22=""),0,SUMIF('DADOS BRUTOS'!$A$3:$A$500,$B22,'DADOS BRUTOS'!GE$3:GE$500)+IF($C22="",0,SUMIF('DADOS BRUTOS'!$A$3:$A$500,$C22,'DADOS BRUTOS'!GE$3:GE$500)))</f>
        <v/>
      </c>
      <c r="JF22" s="127">
        <f>IF(OR(JF$4="",$B22=""),0,SUMIF('DADOS BRUTOS'!$A$3:$A$500,$B22,'DADOS BRUTOS'!GF$3:GF$500)+IF($C22="",0,SUMIF('DADOS BRUTOS'!$A$3:$A$500,$C22,'DADOS BRUTOS'!GF$3:GF$500)))</f>
        <v/>
      </c>
      <c r="JG22" s="127">
        <f>IF(OR(JG$4="",$B22=""),0,SUMIF('DADOS BRUTOS'!$A$3:$A$500,$B22,'DADOS BRUTOS'!GG$3:GG$500)+IF($C22="",0,SUMIF('DADOS BRUTOS'!$A$3:$A$500,$C22,'DADOS BRUTOS'!GG$3:GG$500)))</f>
        <v/>
      </c>
      <c r="JH22" s="127">
        <f>IF(OR(JH$4="",$B22=""),0,SUMIF('DADOS BRUTOS'!$A$3:$A$500,$B22,'DADOS BRUTOS'!GH$3:GH$500)+IF($C22="",0,SUMIF('DADOS BRUTOS'!$A$3:$A$500,$C22,'DADOS BRUTOS'!GH$3:GH$500)))</f>
        <v/>
      </c>
      <c r="JI22" s="127">
        <f>IF(OR(JI$4="",$B22=""),0,SUMIF('DADOS BRUTOS'!$A$3:$A$500,$B22,'DADOS BRUTOS'!GI$3:GI$500)+IF($C22="",0,SUMIF('DADOS BRUTOS'!$A$3:$A$500,$C22,'DADOS BRUTOS'!GI$3:GI$500)))</f>
        <v/>
      </c>
      <c r="JJ22" s="127">
        <f>IF(OR(JJ$4="",$B22=""),0,SUMIF('DADOS BRUTOS'!$A$3:$A$500,$B22,'DADOS BRUTOS'!GJ$3:GJ$500)+IF($C22="",0,SUMIF('DADOS BRUTOS'!$A$3:$A$500,$C22,'DADOS BRUTOS'!GJ$3:GJ$500)))</f>
        <v/>
      </c>
      <c r="JK22" s="127">
        <f>IF(OR(JK$4="",$B22=""),0,SUMIF('DADOS BRUTOS'!$A$3:$A$500,$B22,'DADOS BRUTOS'!GK$3:GK$500)+IF($C22="",0,SUMIF('DADOS BRUTOS'!$A$3:$A$500,$C22,'DADOS BRUTOS'!GK$3:GK$500)))</f>
        <v/>
      </c>
      <c r="JL22" s="127">
        <f>IF(OR(JL$4="",$B22=""),0,SUMIF('DADOS BRUTOS'!$A$3:$A$500,$B22,'DADOS BRUTOS'!GL$3:GL$500)+IF($C22="",0,SUMIF('DADOS BRUTOS'!$A$3:$A$500,$C22,'DADOS BRUTOS'!GL$3:GL$500)))</f>
        <v/>
      </c>
      <c r="JM22" s="127">
        <f>IF(OR(JM$4="",$B22=""),0,SUMIF('DADOS BRUTOS'!$A$3:$A$500,$B22,'DADOS BRUTOS'!GM$3:GM$500)+IF($C22="",0,SUMIF('DADOS BRUTOS'!$A$3:$A$500,$C22,'DADOS BRUTOS'!GM$3:GM$500)))</f>
        <v/>
      </c>
      <c r="JN22" s="127">
        <f>IF(OR(JN$4="",$B22=""),0,SUMIF('DADOS BRUTOS'!$A$3:$A$500,$B22,'DADOS BRUTOS'!GN$3:GN$500)+IF($C22="",0,SUMIF('DADOS BRUTOS'!$A$3:$A$500,$C22,'DADOS BRUTOS'!GN$3:GN$500)))</f>
        <v/>
      </c>
      <c r="JO22" s="127">
        <f>IF(OR(JO$4="",$B22=""),0,SUMIF('DADOS BRUTOS'!$A$3:$A$500,$B22,'DADOS BRUTOS'!GO$3:GO$500)+IF($C22="",0,SUMIF('DADOS BRUTOS'!$A$3:$A$500,$C22,'DADOS BRUTOS'!GO$3:GO$500)))</f>
        <v/>
      </c>
      <c r="JP22" s="127">
        <f>IF(OR(JP$4="",$B22=""),0,SUMIF('DADOS BRUTOS'!$A$3:$A$500,$B22,'DADOS BRUTOS'!GP$3:GP$500)+IF($C22="",0,SUMIF('DADOS BRUTOS'!$A$3:$A$500,$C22,'DADOS BRUTOS'!GP$3:GP$500)))</f>
        <v/>
      </c>
      <c r="JQ22" s="127">
        <f>IF(OR(JQ$4="",$B22=""),0,SUMIF('DADOS BRUTOS'!$A$3:$A$500,$B22,'DADOS BRUTOS'!GQ$3:GQ$500)+IF($C22="",0,SUMIF('DADOS BRUTOS'!$A$3:$A$500,$C22,'DADOS BRUTOS'!GQ$3:GQ$500)))</f>
        <v/>
      </c>
      <c r="JR22" s="127">
        <f>IF(OR(JR$4="",$B22=""),0,SUMIF('DADOS BRUTOS'!$A$3:$A$500,$B22,'DADOS BRUTOS'!GR$3:GR$500)+IF($C22="",0,SUMIF('DADOS BRUTOS'!$A$3:$A$500,$C22,'DADOS BRUTOS'!GR$3:GR$500)))</f>
        <v/>
      </c>
      <c r="JS22" s="127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7">
        <f>IF(OR(CB$4="",$B23=""),0,SUMIF('DADOS BRUTOS'!$A$3:$A$500,$B23,'DADOS BRUTOS'!B$3:B$500)+IF($C23="",0,SUMIF('DADOS BRUTOS'!$A$3:$A$500,$C23,'DADOS BRUTOS'!B$3:B$500)))</f>
        <v/>
      </c>
      <c r="CC23" s="127">
        <f>IF(OR(CC$4="",$B23=""),0,SUMIF('DADOS BRUTOS'!$A$3:$A$500,$B23,'DADOS BRUTOS'!C$3:C$500)+IF($C23="",0,SUMIF('DADOS BRUTOS'!$A$3:$A$500,$C23,'DADOS BRUTOS'!C$3:C$500)))</f>
        <v/>
      </c>
      <c r="CD23" s="127">
        <f>IF(OR(CD$4="",$B23=""),0,SUMIF('DADOS BRUTOS'!$A$3:$A$500,$B23,'DADOS BRUTOS'!D$3:D$500)+IF($C23="",0,SUMIF('DADOS BRUTOS'!$A$3:$A$500,$C23,'DADOS BRUTOS'!D$3:D$500)))</f>
        <v/>
      </c>
      <c r="CE23" s="127">
        <f>IF(OR(CE$4="",$B23=""),0,SUMIF('DADOS BRUTOS'!$A$3:$A$500,$B23,'DADOS BRUTOS'!E$3:E$500)+IF($C23="",0,SUMIF('DADOS BRUTOS'!$A$3:$A$500,$C23,'DADOS BRUTOS'!E$3:E$500)))</f>
        <v/>
      </c>
      <c r="CF23" s="127">
        <f>IF(OR(CF$4="",$B23=""),0,SUMIF('DADOS BRUTOS'!$A$3:$A$500,$B23,'DADOS BRUTOS'!F$3:F$500)+IF($C23="",0,SUMIF('DADOS BRUTOS'!$A$3:$A$500,$C23,'DADOS BRUTOS'!F$3:F$500)))</f>
        <v/>
      </c>
      <c r="CG23" s="127">
        <f>IF(OR(CG$4="",$B23=""),0,SUMIF('DADOS BRUTOS'!$A$3:$A$500,$B23,'DADOS BRUTOS'!G$3:G$500)+IF($C23="",0,SUMIF('DADOS BRUTOS'!$A$3:$A$500,$C23,'DADOS BRUTOS'!G$3:G$500)))</f>
        <v/>
      </c>
      <c r="CH23" s="127">
        <f>IF(OR(CH$4="",$B23=""),0,SUMIF('DADOS BRUTOS'!$A$3:$A$500,$B23,'DADOS BRUTOS'!H$3:H$500)+IF($C23="",0,SUMIF('DADOS BRUTOS'!$A$3:$A$500,$C23,'DADOS BRUTOS'!H$3:H$500)))</f>
        <v/>
      </c>
      <c r="CI23" s="127">
        <f>IF(OR(CI$4="",$B23=""),0,SUMIF('DADOS BRUTOS'!$A$3:$A$500,$B23,'DADOS BRUTOS'!I$3:I$500)+IF($C23="",0,SUMIF('DADOS BRUTOS'!$A$3:$A$500,$C23,'DADOS BRUTOS'!I$3:I$500)))</f>
        <v/>
      </c>
      <c r="CJ23" s="127">
        <f>IF(OR(CJ$4="",$B23=""),0,SUMIF('DADOS BRUTOS'!$A$3:$A$500,$B23,'DADOS BRUTOS'!J$3:J$500)+IF($C23="",0,SUMIF('DADOS BRUTOS'!$A$3:$A$500,$C23,'DADOS BRUTOS'!J$3:J$500)))</f>
        <v/>
      </c>
      <c r="CK23" s="127">
        <f>IF(OR(CK$4="",$B23=""),0,SUMIF('DADOS BRUTOS'!$A$3:$A$500,$B23,'DADOS BRUTOS'!K$3:K$500)+IF($C23="",0,SUMIF('DADOS BRUTOS'!$A$3:$A$500,$C23,'DADOS BRUTOS'!K$3:K$500)))</f>
        <v/>
      </c>
      <c r="CL23" s="127">
        <f>IF(OR(CL$4="",$B23=""),0,SUMIF('DADOS BRUTOS'!$A$3:$A$500,$B23,'DADOS BRUTOS'!L$3:L$500)+IF($C23="",0,SUMIF('DADOS BRUTOS'!$A$3:$A$500,$C23,'DADOS BRUTOS'!L$3:L$500)))</f>
        <v/>
      </c>
      <c r="CM23" s="127">
        <f>IF(OR(CM$4="",$B23=""),0,SUMIF('DADOS BRUTOS'!$A$3:$A$500,$B23,'DADOS BRUTOS'!M$3:M$500)+IF($C23="",0,SUMIF('DADOS BRUTOS'!$A$3:$A$500,$C23,'DADOS BRUTOS'!M$3:M$500)))</f>
        <v/>
      </c>
      <c r="CN23" s="127">
        <f>IF(OR(CN$4="",$B23=""),0,SUMIF('DADOS BRUTOS'!$A$3:$A$500,$B23,'DADOS BRUTOS'!N$3:N$500)+IF($C23="",0,SUMIF('DADOS BRUTOS'!$A$3:$A$500,$C23,'DADOS BRUTOS'!N$3:N$500)))</f>
        <v/>
      </c>
      <c r="CO23" s="127">
        <f>IF(OR(CO$4="",$B23=""),0,SUMIF('DADOS BRUTOS'!$A$3:$A$500,$B23,'DADOS BRUTOS'!O$3:O$500)+IF($C23="",0,SUMIF('DADOS BRUTOS'!$A$3:$A$500,$C23,'DADOS BRUTOS'!O$3:O$500)))</f>
        <v/>
      </c>
      <c r="CP23" s="127">
        <f>IF(OR(CP$4="",$B23=""),0,SUMIF('DADOS BRUTOS'!$A$3:$A$500,$B23,'DADOS BRUTOS'!P$3:P$500)+IF($C23="",0,SUMIF('DADOS BRUTOS'!$A$3:$A$500,$C23,'DADOS BRUTOS'!P$3:P$500)))</f>
        <v/>
      </c>
      <c r="CQ23" s="127">
        <f>IF(OR(CQ$4="",$B23=""),0,SUMIF('DADOS BRUTOS'!$A$3:$A$500,$B23,'DADOS BRUTOS'!Q$3:Q$500)+IF($C23="",0,SUMIF('DADOS BRUTOS'!$A$3:$A$500,$C23,'DADOS BRUTOS'!Q$3:Q$500)))</f>
        <v/>
      </c>
      <c r="CR23" s="127">
        <f>IF(OR(CR$4="",$B23=""),0,SUMIF('DADOS BRUTOS'!$A$3:$A$500,$B23,'DADOS BRUTOS'!R$3:R$500)+IF($C23="",0,SUMIF('DADOS BRUTOS'!$A$3:$A$500,$C23,'DADOS BRUTOS'!R$3:R$500)))</f>
        <v/>
      </c>
      <c r="CS23" s="127">
        <f>IF(OR(CS$4="",$B23=""),0,SUMIF('DADOS BRUTOS'!$A$3:$A$500,$B23,'DADOS BRUTOS'!S$3:S$500)+IF($C23="",0,SUMIF('DADOS BRUTOS'!$A$3:$A$500,$C23,'DADOS BRUTOS'!S$3:S$500)))</f>
        <v/>
      </c>
      <c r="CT23" s="127">
        <f>IF(OR(CT$4="",$B23=""),0,SUMIF('DADOS BRUTOS'!$A$3:$A$500,$B23,'DADOS BRUTOS'!T$3:T$500)+IF($C23="",0,SUMIF('DADOS BRUTOS'!$A$3:$A$500,$C23,'DADOS BRUTOS'!T$3:T$500)))</f>
        <v/>
      </c>
      <c r="CU23" s="127">
        <f>IF(OR(CU$4="",$B23=""),0,SUMIF('DADOS BRUTOS'!$A$3:$A$500,$B23,'DADOS BRUTOS'!U$3:U$500)+IF($C23="",0,SUMIF('DADOS BRUTOS'!$A$3:$A$500,$C23,'DADOS BRUTOS'!U$3:U$500)))</f>
        <v/>
      </c>
      <c r="CV23" s="127">
        <f>IF(OR(CV$4="",$B23=""),0,SUMIF('DADOS BRUTOS'!$A$3:$A$500,$B23,'DADOS BRUTOS'!V$3:V$500)+IF($C23="",0,SUMIF('DADOS BRUTOS'!$A$3:$A$500,$C23,'DADOS BRUTOS'!V$3:V$500)))</f>
        <v/>
      </c>
      <c r="CW23" s="127">
        <f>IF(OR(CW$4="",$B23=""),0,SUMIF('DADOS BRUTOS'!$A$3:$A$500,$B23,'DADOS BRUTOS'!W$3:W$500)+IF($C23="",0,SUMIF('DADOS BRUTOS'!$A$3:$A$500,$C23,'DADOS BRUTOS'!W$3:W$500)))</f>
        <v/>
      </c>
      <c r="CX23" s="127">
        <f>IF(OR(CX$4="",$B23=""),0,SUMIF('DADOS BRUTOS'!$A$3:$A$500,$B23,'DADOS BRUTOS'!X$3:X$500)+IF($C23="",0,SUMIF('DADOS BRUTOS'!$A$3:$A$500,$C23,'DADOS BRUTOS'!X$3:X$500)))</f>
        <v/>
      </c>
      <c r="CY23" s="127">
        <f>IF(OR(CY$4="",$B23=""),0,SUMIF('DADOS BRUTOS'!$A$3:$A$500,$B23,'DADOS BRUTOS'!Y$3:Y$500)+IF($C23="",0,SUMIF('DADOS BRUTOS'!$A$3:$A$500,$C23,'DADOS BRUTOS'!Y$3:Y$500)))</f>
        <v/>
      </c>
      <c r="CZ23" s="127">
        <f>IF(OR(CZ$4="",$B23=""),0,SUMIF('DADOS BRUTOS'!$A$3:$A$500,$B23,'DADOS BRUTOS'!Z$3:Z$500)+IF($C23="",0,SUMIF('DADOS BRUTOS'!$A$3:$A$500,$C23,'DADOS BRUTOS'!Z$3:Z$500)))</f>
        <v/>
      </c>
      <c r="DA23" s="127">
        <f>IF(OR(DA$4="",$B23=""),0,SUMIF('DADOS BRUTOS'!$A$3:$A$500,$B23,'DADOS BRUTOS'!AA$3:AA$500)+IF($C23="",0,SUMIF('DADOS BRUTOS'!$A$3:$A$500,$C23,'DADOS BRUTOS'!AA$3:AA$500)))</f>
        <v/>
      </c>
      <c r="DB23" s="127">
        <f>IF(OR(DB$4="",$B23=""),0,SUMIF('DADOS BRUTOS'!$A$3:$A$500,$B23,'DADOS BRUTOS'!AB$3:AB$500)+IF($C23="",0,SUMIF('DADOS BRUTOS'!$A$3:$A$500,$C23,'DADOS BRUTOS'!AB$3:AB$500)))</f>
        <v/>
      </c>
      <c r="DC23" s="127">
        <f>IF(OR(DC$4="",$B23=""),0,SUMIF('DADOS BRUTOS'!$A$3:$A$500,$B23,'DADOS BRUTOS'!AC$3:AC$500)+IF($C23="",0,SUMIF('DADOS BRUTOS'!$A$3:$A$500,$C23,'DADOS BRUTOS'!AC$3:AC$500)))</f>
        <v/>
      </c>
      <c r="DD23" s="127">
        <f>IF(OR(DD$4="",$B23=""),0,SUMIF('DADOS BRUTOS'!$A$3:$A$500,$B23,'DADOS BRUTOS'!AD$3:AD$500)+IF($C23="",0,SUMIF('DADOS BRUTOS'!$A$3:$A$500,$C23,'DADOS BRUTOS'!AD$3:AD$500)))</f>
        <v/>
      </c>
      <c r="DE23" s="127">
        <f>IF(OR(DE$4="",$B23=""),0,SUMIF('DADOS BRUTOS'!$A$3:$A$500,$B23,'DADOS BRUTOS'!AE$3:AE$500)+IF($C23="",0,SUMIF('DADOS BRUTOS'!$A$3:$A$500,$C23,'DADOS BRUTOS'!AE$3:AE$500)))</f>
        <v/>
      </c>
      <c r="DF23" s="127">
        <f>IF(OR(DF$4="",$B23=""),0,SUMIF('DADOS BRUTOS'!$A$3:$A$500,$B23,'DADOS BRUTOS'!AF$3:AF$500)+IF($C23="",0,SUMIF('DADOS BRUTOS'!$A$3:$A$500,$C23,'DADOS BRUTOS'!AF$3:AF$500)))</f>
        <v/>
      </c>
      <c r="DG23" s="127">
        <f>IF(OR(DG$4="",$B23=""),0,SUMIF('DADOS BRUTOS'!$A$3:$A$500,$B23,'DADOS BRUTOS'!AG$3:AG$500)+IF($C23="",0,SUMIF('DADOS BRUTOS'!$A$3:$A$500,$C23,'DADOS BRUTOS'!AG$3:AG$500)))</f>
        <v/>
      </c>
      <c r="DH23" s="127">
        <f>IF(OR(DH$4="",$B23=""),0,SUMIF('DADOS BRUTOS'!$A$3:$A$500,$B23,'DADOS BRUTOS'!AH$3:AH$500)+IF($C23="",0,SUMIF('DADOS BRUTOS'!$A$3:$A$500,$C23,'DADOS BRUTOS'!AH$3:AH$500)))</f>
        <v/>
      </c>
      <c r="DI23" s="127">
        <f>IF(OR(DI$4="",$B23=""),0,SUMIF('DADOS BRUTOS'!$A$3:$A$500,$B23,'DADOS BRUTOS'!AI$3:AI$500)+IF($C23="",0,SUMIF('DADOS BRUTOS'!$A$3:$A$500,$C23,'DADOS BRUTOS'!AI$3:AI$500)))</f>
        <v/>
      </c>
      <c r="DJ23" s="127">
        <f>IF(OR(DJ$4="",$B23=""),0,SUMIF('DADOS BRUTOS'!$A$3:$A$500,$B23,'DADOS BRUTOS'!AJ$3:AJ$500)+IF($C23="",0,SUMIF('DADOS BRUTOS'!$A$3:$A$500,$C23,'DADOS BRUTOS'!AJ$3:AJ$500)))</f>
        <v/>
      </c>
      <c r="DK23" s="127">
        <f>IF(OR(DK$4="",$B23=""),0,SUMIF('DADOS BRUTOS'!$A$3:$A$500,$B23,'DADOS BRUTOS'!AK$3:AK$500)+IF($C23="",0,SUMIF('DADOS BRUTOS'!$A$3:$A$500,$C23,'DADOS BRUTOS'!AK$3:AK$500)))</f>
        <v/>
      </c>
      <c r="DL23" s="127">
        <f>IF(OR(DL$4="",$B23=""),0,SUMIF('DADOS BRUTOS'!$A$3:$A$500,$B23,'DADOS BRUTOS'!AL$3:AL$500)+IF($C23="",0,SUMIF('DADOS BRUTOS'!$A$3:$A$500,$C23,'DADOS BRUTOS'!AL$3:AL$500)))</f>
        <v/>
      </c>
      <c r="DM23" s="127">
        <f>IF(OR(DM$4="",$B23=""),0,SUMIF('DADOS BRUTOS'!$A$3:$A$500,$B23,'DADOS BRUTOS'!AM$3:AM$500)+IF($C23="",0,SUMIF('DADOS BRUTOS'!$A$3:$A$500,$C23,'DADOS BRUTOS'!AM$3:AM$500)))</f>
        <v/>
      </c>
      <c r="DN23" s="127">
        <f>IF(OR(DN$4="",$B23=""),0,SUMIF('DADOS BRUTOS'!$A$3:$A$500,$B23,'DADOS BRUTOS'!AN$3:AN$500)+IF($C23="",0,SUMIF('DADOS BRUTOS'!$A$3:$A$500,$C23,'DADOS BRUTOS'!AN$3:AN$500)))</f>
        <v/>
      </c>
      <c r="DO23" s="127">
        <f>IF(OR(DO$4="",$B23=""),0,SUMIF('DADOS BRUTOS'!$A$3:$A$500,$B23,'DADOS BRUTOS'!AO$3:AO$500)+IF($C23="",0,SUMIF('DADOS BRUTOS'!$A$3:$A$500,$C23,'DADOS BRUTOS'!AO$3:AO$500)))</f>
        <v/>
      </c>
      <c r="DP23" s="127">
        <f>IF(OR(DP$4="",$B23=""),0,SUMIF('DADOS BRUTOS'!$A$3:$A$500,$B23,'DADOS BRUTOS'!AP$3:AP$500)+IF($C23="",0,SUMIF('DADOS BRUTOS'!$A$3:$A$500,$C23,'DADOS BRUTOS'!AP$3:AP$500)))</f>
        <v/>
      </c>
      <c r="DQ23" s="127">
        <f>IF(OR(DQ$4="",$B23=""),0,SUMIF('DADOS BRUTOS'!$A$3:$A$500,$B23,'DADOS BRUTOS'!AQ$3:AQ$500)+IF($C23="",0,SUMIF('DADOS BRUTOS'!$A$3:$A$500,$C23,'DADOS BRUTOS'!AQ$3:AQ$500)))</f>
        <v/>
      </c>
      <c r="DR23" s="127">
        <f>IF(OR(DR$4="",$B23=""),0,SUMIF('DADOS BRUTOS'!$A$3:$A$500,$B23,'DADOS BRUTOS'!AR$3:AR$500)+IF($C23="",0,SUMIF('DADOS BRUTOS'!$A$3:$A$500,$C23,'DADOS BRUTOS'!AR$3:AR$500)))</f>
        <v/>
      </c>
      <c r="DS23" s="127">
        <f>IF(OR(DS$4="",$B23=""),0,SUMIF('DADOS BRUTOS'!$A$3:$A$500,$B23,'DADOS BRUTOS'!AS$3:AS$500)+IF($C23="",0,SUMIF('DADOS BRUTOS'!$A$3:$A$500,$C23,'DADOS BRUTOS'!AS$3:AS$500)))</f>
        <v/>
      </c>
      <c r="DT23" s="127">
        <f>IF(OR(DT$4="",$B23=""),0,SUMIF('DADOS BRUTOS'!$A$3:$A$500,$B23,'DADOS BRUTOS'!AT$3:AT$500)+IF($C23="",0,SUMIF('DADOS BRUTOS'!$A$3:$A$500,$C23,'DADOS BRUTOS'!AT$3:AT$500)))</f>
        <v/>
      </c>
      <c r="DU23" s="127">
        <f>IF(OR(DU$4="",$B23=""),0,SUMIF('DADOS BRUTOS'!$A$3:$A$500,$B23,'DADOS BRUTOS'!AU$3:AU$500)+IF($C23="",0,SUMIF('DADOS BRUTOS'!$A$3:$A$500,$C23,'DADOS BRUTOS'!AU$3:AU$500)))</f>
        <v/>
      </c>
      <c r="DV23" s="127">
        <f>IF(OR(DV$4="",$B23=""),0,SUMIF('DADOS BRUTOS'!$A$3:$A$500,$B23,'DADOS BRUTOS'!AV$3:AV$500)+IF($C23="",0,SUMIF('DADOS BRUTOS'!$A$3:$A$500,$C23,'DADOS BRUTOS'!AV$3:AV$500)))</f>
        <v/>
      </c>
      <c r="DW23" s="127">
        <f>IF(OR(DW$4="",$B23=""),0,SUMIF('DADOS BRUTOS'!$A$3:$A$500,$B23,'DADOS BRUTOS'!AW$3:AW$500)+IF($C23="",0,SUMIF('DADOS BRUTOS'!$A$3:$A$500,$C23,'DADOS BRUTOS'!AW$3:AW$500)))</f>
        <v/>
      </c>
      <c r="DX23" s="127">
        <f>IF(OR(DX$4="",$B23=""),0,SUMIF('DADOS BRUTOS'!$A$3:$A$500,$B23,'DADOS BRUTOS'!AX$3:AX$500)+IF($C23="",0,SUMIF('DADOS BRUTOS'!$A$3:$A$500,$C23,'DADOS BRUTOS'!AX$3:AX$500)))</f>
        <v/>
      </c>
      <c r="DY23" s="127">
        <f>IF(OR(DY$4="",$B23=""),0,SUMIF('DADOS BRUTOS'!$A$3:$A$500,$B23,'DADOS BRUTOS'!AY$3:AY$500)+IF($C23="",0,SUMIF('DADOS BRUTOS'!$A$3:$A$500,$C23,'DADOS BRUTOS'!AY$3:AY$500)))</f>
        <v/>
      </c>
      <c r="DZ23" s="127">
        <f>IF(OR(DZ$4="",$B23=""),0,SUMIF('DADOS BRUTOS'!$A$3:$A$500,$B23,'DADOS BRUTOS'!AZ$3:AZ$500)+IF($C23="",0,SUMIF('DADOS BRUTOS'!$A$3:$A$500,$C23,'DADOS BRUTOS'!AZ$3:AZ$500)))</f>
        <v/>
      </c>
      <c r="EA23" s="127">
        <f>IF(OR(EA$4="",$B23=""),0,SUMIF('DADOS BRUTOS'!$A$3:$A$500,$B23,'DADOS BRUTOS'!BA$3:BA$500)+IF($C23="",0,SUMIF('DADOS BRUTOS'!$A$3:$A$500,$C23,'DADOS BRUTOS'!BA$3:BA$500)))</f>
        <v/>
      </c>
      <c r="EB23" s="127">
        <f>IF(OR(EB$4="",$B23=""),0,SUMIF('DADOS BRUTOS'!$A$3:$A$500,$B23,'DADOS BRUTOS'!BB$3:BB$500)+IF($C23="",0,SUMIF('DADOS BRUTOS'!$A$3:$A$500,$C23,'DADOS BRUTOS'!BB$3:BB$500)))</f>
        <v/>
      </c>
      <c r="EC23" s="127">
        <f>IF(OR(EC$4="",$B23=""),0,SUMIF('DADOS BRUTOS'!$A$3:$A$500,$B23,'DADOS BRUTOS'!BC$3:BC$500)+IF($C23="",0,SUMIF('DADOS BRUTOS'!$A$3:$A$500,$C23,'DADOS BRUTOS'!BC$3:BC$500)))</f>
        <v/>
      </c>
      <c r="ED23" s="127">
        <f>IF(OR(ED$4="",$B23=""),0,SUMIF('DADOS BRUTOS'!$A$3:$A$500,$B23,'DADOS BRUTOS'!BD$3:BD$500)+IF($C23="",0,SUMIF('DADOS BRUTOS'!$A$3:$A$500,$C23,'DADOS BRUTOS'!BD$3:BD$500)))</f>
        <v/>
      </c>
      <c r="EE23" s="127">
        <f>IF(OR(EE$4="",$B23=""),0,SUMIF('DADOS BRUTOS'!$A$3:$A$500,$B23,'DADOS BRUTOS'!BE$3:BE$500)+IF($C23="",0,SUMIF('DADOS BRUTOS'!$A$3:$A$500,$C23,'DADOS BRUTOS'!BE$3:BE$500)))</f>
        <v/>
      </c>
      <c r="EF23" s="127">
        <f>IF(OR(EF$4="",$B23=""),0,SUMIF('DADOS BRUTOS'!$A$3:$A$500,$B23,'DADOS BRUTOS'!BF$3:BF$500)+IF($C23="",0,SUMIF('DADOS BRUTOS'!$A$3:$A$500,$C23,'DADOS BRUTOS'!BF$3:BF$500)))</f>
        <v/>
      </c>
      <c r="EG23" s="127">
        <f>IF(OR(EG$4="",$B23=""),0,SUMIF('DADOS BRUTOS'!$A$3:$A$500,$B23,'DADOS BRUTOS'!BG$3:BG$500)+IF($C23="",0,SUMIF('DADOS BRUTOS'!$A$3:$A$500,$C23,'DADOS BRUTOS'!BG$3:BG$500)))</f>
        <v/>
      </c>
      <c r="EH23" s="127">
        <f>IF(OR(EH$4="",$B23=""),0,SUMIF('DADOS BRUTOS'!$A$3:$A$500,$B23,'DADOS BRUTOS'!BH$3:BH$500)+IF($C23="",0,SUMIF('DADOS BRUTOS'!$A$3:$A$500,$C23,'DADOS BRUTOS'!BH$3:BH$500)))</f>
        <v/>
      </c>
      <c r="EI23" s="127">
        <f>IF(OR(EI$4="",$B23=""),0,SUMIF('DADOS BRUTOS'!$A$3:$A$500,$B23,'DADOS BRUTOS'!BI$3:BI$500)+IF($C23="",0,SUMIF('DADOS BRUTOS'!$A$3:$A$500,$C23,'DADOS BRUTOS'!BI$3:BI$500)))</f>
        <v/>
      </c>
      <c r="EJ23" s="127">
        <f>IF(OR(EJ$4="",$B23=""),0,SUMIF('DADOS BRUTOS'!$A$3:$A$500,$B23,'DADOS BRUTOS'!BJ$3:BJ$500)+IF($C23="",0,SUMIF('DADOS BRUTOS'!$A$3:$A$500,$C23,'DADOS BRUTOS'!BJ$3:BJ$500)))</f>
        <v/>
      </c>
      <c r="EK23" s="127">
        <f>IF(OR(EK$4="",$B23=""),0,SUMIF('DADOS BRUTOS'!$A$3:$A$500,$B23,'DADOS BRUTOS'!BK$3:BK$500)+IF($C23="",0,SUMIF('DADOS BRUTOS'!$A$3:$A$500,$C23,'DADOS BRUTOS'!BK$3:BK$500)))</f>
        <v/>
      </c>
      <c r="EL23" s="127">
        <f>IF(OR(EL$4="",$B23=""),0,SUMIF('DADOS BRUTOS'!$A$3:$A$500,$B23,'DADOS BRUTOS'!BL$3:BL$500)+IF($C23="",0,SUMIF('DADOS BRUTOS'!$A$3:$A$500,$C23,'DADOS BRUTOS'!BL$3:BL$500)))</f>
        <v/>
      </c>
      <c r="EM23" s="127">
        <f>IF(OR(EM$4="",$B23=""),0,SUMIF('DADOS BRUTOS'!$A$3:$A$500,$B23,'DADOS BRUTOS'!BM$3:BM$500)+IF($C23="",0,SUMIF('DADOS BRUTOS'!$A$3:$A$500,$C23,'DADOS BRUTOS'!BM$3:BM$500)))</f>
        <v/>
      </c>
      <c r="EN23" s="127">
        <f>IF(OR(EN$4="",$B23=""),0,SUMIF('DADOS BRUTOS'!$A$3:$A$500,$B23,'DADOS BRUTOS'!BN$3:BN$500)+IF($C23="",0,SUMIF('DADOS BRUTOS'!$A$3:$A$500,$C23,'DADOS BRUTOS'!BN$3:BN$500)))</f>
        <v/>
      </c>
      <c r="EO23" s="127">
        <f>IF(OR(EO$4="",$B23=""),0,SUMIF('DADOS BRUTOS'!$A$3:$A$500,$B23,'DADOS BRUTOS'!BO$3:BO$500)+IF($C23="",0,SUMIF('DADOS BRUTOS'!$A$3:$A$500,$C23,'DADOS BRUTOS'!BO$3:BO$500)))</f>
        <v/>
      </c>
      <c r="EP23" s="127">
        <f>IF(OR(EP$4="",$B23=""),0,SUMIF('DADOS BRUTOS'!$A$3:$A$500,$B23,'DADOS BRUTOS'!BP$3:BP$500)+IF($C23="",0,SUMIF('DADOS BRUTOS'!$A$3:$A$500,$C23,'DADOS BRUTOS'!BP$3:BP$500)))</f>
        <v/>
      </c>
      <c r="EQ23" s="127">
        <f>IF(OR(EQ$4="",$B23=""),0,SUMIF('DADOS BRUTOS'!$A$3:$A$500,$B23,'DADOS BRUTOS'!BQ$3:BQ$500)+IF($C23="",0,SUMIF('DADOS BRUTOS'!$A$3:$A$500,$C23,'DADOS BRUTOS'!BQ$3:BQ$500)))</f>
        <v/>
      </c>
      <c r="ER23" s="127">
        <f>IF(OR(ER$4="",$B23=""),0,SUMIF('DADOS BRUTOS'!$A$3:$A$500,$B23,'DADOS BRUTOS'!BR$3:BR$500)+IF($C23="",0,SUMIF('DADOS BRUTOS'!$A$3:$A$500,$C23,'DADOS BRUTOS'!BR$3:BR$500)))</f>
        <v/>
      </c>
      <c r="ES23" s="127">
        <f>IF(OR(ES$4="",$B23=""),0,SUMIF('DADOS BRUTOS'!$A$3:$A$500,$B23,'DADOS BRUTOS'!BS$3:BS$500)+IF($C23="",0,SUMIF('DADOS BRUTOS'!$A$3:$A$500,$C23,'DADOS BRUTOS'!BS$3:BS$500)))</f>
        <v/>
      </c>
      <c r="ET23" s="127">
        <f>IF(OR(ET$4="",$B23=""),0,SUMIF('DADOS BRUTOS'!$A$3:$A$500,$B23,'DADOS BRUTOS'!BT$3:BT$500)+IF($C23="",0,SUMIF('DADOS BRUTOS'!$A$3:$A$500,$C23,'DADOS BRUTOS'!BT$3:BT$500)))</f>
        <v/>
      </c>
      <c r="EU23" s="127">
        <f>IF(OR(EU$4="",$B23=""),0,SUMIF('DADOS BRUTOS'!$A$3:$A$500,$B23,'DADOS BRUTOS'!BU$3:BU$500)+IF($C23="",0,SUMIF('DADOS BRUTOS'!$A$3:$A$500,$C23,'DADOS BRUTOS'!BU$3:BU$500)))</f>
        <v/>
      </c>
      <c r="EV23" s="127">
        <f>IF(OR(EV$4="",$B23=""),0,SUMIF('DADOS BRUTOS'!$A$3:$A$500,$B23,'DADOS BRUTOS'!BV$3:BV$500)+IF($C23="",0,SUMIF('DADOS BRUTOS'!$A$3:$A$500,$C23,'DADOS BRUTOS'!BV$3:BV$500)))</f>
        <v/>
      </c>
      <c r="EW23" s="127">
        <f>IF(OR(EW$4="",$B23=""),0,SUMIF('DADOS BRUTOS'!$A$3:$A$500,$B23,'DADOS BRUTOS'!BW$3:BW$500)+IF($C23="",0,SUMIF('DADOS BRUTOS'!$A$3:$A$500,$C23,'DADOS BRUTOS'!BW$3:BW$500)))</f>
        <v/>
      </c>
      <c r="EX23" s="127">
        <f>IF(OR(EX$4="",$B23=""),0,SUMIF('DADOS BRUTOS'!$A$3:$A$500,$B23,'DADOS BRUTOS'!BX$3:BX$500)+IF($C23="",0,SUMIF('DADOS BRUTOS'!$A$3:$A$500,$C23,'DADOS BRUTOS'!BX$3:BX$500)))</f>
        <v/>
      </c>
      <c r="EY23" s="127">
        <f>IF(OR(EY$4="",$B23=""),0,SUMIF('DADOS BRUTOS'!$A$3:$A$500,$B23,'DADOS BRUTOS'!BY$3:BY$500)+IF($C23="",0,SUMIF('DADOS BRUTOS'!$A$3:$A$500,$C23,'DADOS BRUTOS'!BY$3:BY$500)))</f>
        <v/>
      </c>
      <c r="EZ23" s="127">
        <f>IF(OR(EZ$4="",$B23=""),0,SUMIF('DADOS BRUTOS'!$A$3:$A$500,$B23,'DADOS BRUTOS'!BZ$3:BZ$500)+IF($C23="",0,SUMIF('DADOS BRUTOS'!$A$3:$A$500,$C23,'DADOS BRUTOS'!BZ$3:BZ$500)))</f>
        <v/>
      </c>
      <c r="FA23" s="127">
        <f>IF(OR(FA$4="",$B23=""),0,SUMIF('DADOS BRUTOS'!$A$3:$A$500,$B23,'DADOS BRUTOS'!CA$3:CA$500)+IF($C23="",0,SUMIF('DADOS BRUTOS'!$A$3:$A$500,$C23,'DADOS BRUTOS'!CA$3:CA$500)))</f>
        <v/>
      </c>
      <c r="FB23" s="127">
        <f>IF(OR(FB$4="",$B23=""),0,SUMIF('DADOS BRUTOS'!$A$3:$A$500,$B23,'DADOS BRUTOS'!CB$3:CB$500)+IF($C23="",0,SUMIF('DADOS BRUTOS'!$A$3:$A$500,$C23,'DADOS BRUTOS'!CB$3:CB$500)))</f>
        <v/>
      </c>
      <c r="FC23" s="127">
        <f>IF(OR(FC$4="",$B23=""),0,SUMIF('DADOS BRUTOS'!$A$3:$A$500,$B23,'DADOS BRUTOS'!CC$3:CC$500)+IF($C23="",0,SUMIF('DADOS BRUTOS'!$A$3:$A$500,$C23,'DADOS BRUTOS'!CC$3:CC$500)))</f>
        <v/>
      </c>
      <c r="FD23" s="127">
        <f>IF(OR(FD$4="",$B23=""),0,SUMIF('DADOS BRUTOS'!$A$3:$A$500,$B23,'DADOS BRUTOS'!CD$3:CD$500)+IF($C23="",0,SUMIF('DADOS BRUTOS'!$A$3:$A$500,$C23,'DADOS BRUTOS'!CD$3:CD$500)))</f>
        <v/>
      </c>
      <c r="FE23" s="127">
        <f>IF(OR(FE$4="",$B23=""),0,SUMIF('DADOS BRUTOS'!$A$3:$A$500,$B23,'DADOS BRUTOS'!CE$3:CE$500)+IF($C23="",0,SUMIF('DADOS BRUTOS'!$A$3:$A$500,$C23,'DADOS BRUTOS'!CE$3:CE$500)))</f>
        <v/>
      </c>
      <c r="FF23" s="127">
        <f>IF(OR(FF$4="",$B23=""),0,SUMIF('DADOS BRUTOS'!$A$3:$A$500,$B23,'DADOS BRUTOS'!CF$3:CF$500)+IF($C23="",0,SUMIF('DADOS BRUTOS'!$A$3:$A$500,$C23,'DADOS BRUTOS'!CF$3:CF$500)))</f>
        <v/>
      </c>
      <c r="FG23" s="127">
        <f>IF(OR(FG$4="",$B23=""),0,SUMIF('DADOS BRUTOS'!$A$3:$A$500,$B23,'DADOS BRUTOS'!CG$3:CG$500)+IF($C23="",0,SUMIF('DADOS BRUTOS'!$A$3:$A$500,$C23,'DADOS BRUTOS'!CG$3:CG$500)))</f>
        <v/>
      </c>
      <c r="FH23" s="127">
        <f>IF(OR(FH$4="",$B23=""),0,SUMIF('DADOS BRUTOS'!$A$3:$A$500,$B23,'DADOS BRUTOS'!CH$3:CH$500)+IF($C23="",0,SUMIF('DADOS BRUTOS'!$A$3:$A$500,$C23,'DADOS BRUTOS'!CH$3:CH$500)))</f>
        <v/>
      </c>
      <c r="FI23" s="127">
        <f>IF(OR(FI$4="",$B23=""),0,SUMIF('DADOS BRUTOS'!$A$3:$A$500,$B23,'DADOS BRUTOS'!CI$3:CI$500)+IF($C23="",0,SUMIF('DADOS BRUTOS'!$A$3:$A$500,$C23,'DADOS BRUTOS'!CI$3:CI$500)))</f>
        <v/>
      </c>
      <c r="FJ23" s="127">
        <f>IF(OR(FJ$4="",$B23=""),0,SUMIF('DADOS BRUTOS'!$A$3:$A$500,$B23,'DADOS BRUTOS'!CJ$3:CJ$500)+IF($C23="",0,SUMIF('DADOS BRUTOS'!$A$3:$A$500,$C23,'DADOS BRUTOS'!CJ$3:CJ$500)))</f>
        <v/>
      </c>
      <c r="FK23" s="127">
        <f>IF(OR(FK$4="",$B23=""),0,SUMIF('DADOS BRUTOS'!$A$3:$A$500,$B23,'DADOS BRUTOS'!CK$3:CK$500)+IF($C23="",0,SUMIF('DADOS BRUTOS'!$A$3:$A$500,$C23,'DADOS BRUTOS'!CK$3:CK$500)))</f>
        <v/>
      </c>
      <c r="FL23" s="127">
        <f>IF(OR(FL$4="",$B23=""),0,SUMIF('DADOS BRUTOS'!$A$3:$A$500,$B23,'DADOS BRUTOS'!CL$3:CL$500)+IF($C23="",0,SUMIF('DADOS BRUTOS'!$A$3:$A$500,$C23,'DADOS BRUTOS'!CL$3:CL$500)))</f>
        <v/>
      </c>
      <c r="FM23" s="127">
        <f>IF(OR(FM$4="",$B23=""),0,SUMIF('DADOS BRUTOS'!$A$3:$A$500,$B23,'DADOS BRUTOS'!CM$3:CM$500)+IF($C23="",0,SUMIF('DADOS BRUTOS'!$A$3:$A$500,$C23,'DADOS BRUTOS'!CM$3:CM$500)))</f>
        <v/>
      </c>
      <c r="FN23" s="127">
        <f>IF(OR(FN$4="",$B23=""),0,SUMIF('DADOS BRUTOS'!$A$3:$A$500,$B23,'DADOS BRUTOS'!CN$3:CN$500)+IF($C23="",0,SUMIF('DADOS BRUTOS'!$A$3:$A$500,$C23,'DADOS BRUTOS'!CN$3:CN$500)))</f>
        <v/>
      </c>
      <c r="FO23" s="127">
        <f>IF(OR(FO$4="",$B23=""),0,SUMIF('DADOS BRUTOS'!$A$3:$A$500,$B23,'DADOS BRUTOS'!CO$3:CO$500)+IF($C23="",0,SUMIF('DADOS BRUTOS'!$A$3:$A$500,$C23,'DADOS BRUTOS'!CO$3:CO$500)))</f>
        <v/>
      </c>
      <c r="FP23" s="127">
        <f>IF(OR(FP$4="",$B23=""),0,SUMIF('DADOS BRUTOS'!$A$3:$A$500,$B23,'DADOS BRUTOS'!CP$3:CP$500)+IF($C23="",0,SUMIF('DADOS BRUTOS'!$A$3:$A$500,$C23,'DADOS BRUTOS'!CP$3:CP$500)))</f>
        <v/>
      </c>
      <c r="FQ23" s="127">
        <f>IF(OR(FQ$4="",$B23=""),0,SUMIF('DADOS BRUTOS'!$A$3:$A$500,$B23,'DADOS BRUTOS'!CQ$3:CQ$500)+IF($C23="",0,SUMIF('DADOS BRUTOS'!$A$3:$A$500,$C23,'DADOS BRUTOS'!CQ$3:CQ$500)))</f>
        <v/>
      </c>
      <c r="FR23" s="127">
        <f>IF(OR(FR$4="",$B23=""),0,SUMIF('DADOS BRUTOS'!$A$3:$A$500,$B23,'DADOS BRUTOS'!CR$3:CR$500)+IF($C23="",0,SUMIF('DADOS BRUTOS'!$A$3:$A$500,$C23,'DADOS BRUTOS'!CR$3:CR$500)))</f>
        <v/>
      </c>
      <c r="FS23" s="127">
        <f>IF(OR(FS$4="",$B23=""),0,SUMIF('DADOS BRUTOS'!$A$3:$A$500,$B23,'DADOS BRUTOS'!CS$3:CS$500)+IF($C23="",0,SUMIF('DADOS BRUTOS'!$A$3:$A$500,$C23,'DADOS BRUTOS'!CS$3:CS$500)))</f>
        <v/>
      </c>
      <c r="FT23" s="127">
        <f>IF(OR(FT$4="",$B23=""),0,SUMIF('DADOS BRUTOS'!$A$3:$A$500,$B23,'DADOS BRUTOS'!CT$3:CT$500)+IF($C23="",0,SUMIF('DADOS BRUTOS'!$A$3:$A$500,$C23,'DADOS BRUTOS'!CT$3:CT$500)))</f>
        <v/>
      </c>
      <c r="FU23" s="127">
        <f>IF(OR(FU$4="",$B23=""),0,SUMIF('DADOS BRUTOS'!$A$3:$A$500,$B23,'DADOS BRUTOS'!CU$3:CU$500)+IF($C23="",0,SUMIF('DADOS BRUTOS'!$A$3:$A$500,$C23,'DADOS BRUTOS'!CU$3:CU$500)))</f>
        <v/>
      </c>
      <c r="FV23" s="127">
        <f>IF(OR(FV$4="",$B23=""),0,SUMIF('DADOS BRUTOS'!$A$3:$A$500,$B23,'DADOS BRUTOS'!CV$3:CV$500)+IF($C23="",0,SUMIF('DADOS BRUTOS'!$A$3:$A$500,$C23,'DADOS BRUTOS'!CV$3:CV$500)))</f>
        <v/>
      </c>
      <c r="FW23" s="127">
        <f>IF(OR(FW$4="",$B23=""),0,SUMIF('DADOS BRUTOS'!$A$3:$A$500,$B23,'DADOS BRUTOS'!CW$3:CW$500)+IF($C23="",0,SUMIF('DADOS BRUTOS'!$A$3:$A$500,$C23,'DADOS BRUTOS'!CW$3:CW$500)))</f>
        <v/>
      </c>
      <c r="FX23" s="127">
        <f>IF(OR(FX$4="",$B23=""),0,SUMIF('DADOS BRUTOS'!$A$3:$A$500,$B23,'DADOS BRUTOS'!CX$3:CX$500)+IF($C23="",0,SUMIF('DADOS BRUTOS'!$A$3:$A$500,$C23,'DADOS BRUTOS'!CX$3:CX$500)))</f>
        <v/>
      </c>
      <c r="FY23" s="127">
        <f>IF(OR(FY$4="",$B23=""),0,SUMIF('DADOS BRUTOS'!$A$3:$A$500,$B23,'DADOS BRUTOS'!CY$3:CY$500)+IF($C23="",0,SUMIF('DADOS BRUTOS'!$A$3:$A$500,$C23,'DADOS BRUTOS'!CY$3:CY$500)))</f>
        <v/>
      </c>
      <c r="FZ23" s="127">
        <f>IF(OR(FZ$4="",$B23=""),0,SUMIF('DADOS BRUTOS'!$A$3:$A$500,$B23,'DADOS BRUTOS'!CZ$3:CZ$500)+IF($C23="",0,SUMIF('DADOS BRUTOS'!$A$3:$A$500,$C23,'DADOS BRUTOS'!CZ$3:CZ$500)))</f>
        <v/>
      </c>
      <c r="GA23" s="127">
        <f>IF(OR(GA$4="",$B23=""),0,SUMIF('DADOS BRUTOS'!$A$3:$A$500,$B23,'DADOS BRUTOS'!DA$3:DA$500)+IF($C23="",0,SUMIF('DADOS BRUTOS'!$A$3:$A$500,$C23,'DADOS BRUTOS'!DA$3:DA$500)))</f>
        <v/>
      </c>
      <c r="GB23" s="127">
        <f>IF(OR(GB$4="",$B23=""),0,SUMIF('DADOS BRUTOS'!$A$3:$A$500,$B23,'DADOS BRUTOS'!DB$3:DB$500)+IF($C23="",0,SUMIF('DADOS BRUTOS'!$A$3:$A$500,$C23,'DADOS BRUTOS'!DB$3:DB$500)))</f>
        <v/>
      </c>
      <c r="GC23" s="127">
        <f>IF(OR(GC$4="",$B23=""),0,SUMIF('DADOS BRUTOS'!$A$3:$A$500,$B23,'DADOS BRUTOS'!DC$3:DC$500)+IF($C23="",0,SUMIF('DADOS BRUTOS'!$A$3:$A$500,$C23,'DADOS BRUTOS'!DC$3:DC$500)))</f>
        <v/>
      </c>
      <c r="GD23" s="127">
        <f>IF(OR(GD$4="",$B23=""),0,SUMIF('DADOS BRUTOS'!$A$3:$A$500,$B23,'DADOS BRUTOS'!DD$3:DD$500)+IF($C23="",0,SUMIF('DADOS BRUTOS'!$A$3:$A$500,$C23,'DADOS BRUTOS'!DD$3:DD$500)))</f>
        <v/>
      </c>
      <c r="GE23" s="127">
        <f>IF(OR(GE$4="",$B23=""),0,SUMIF('DADOS BRUTOS'!$A$3:$A$500,$B23,'DADOS BRUTOS'!DE$3:DE$500)+IF($C23="",0,SUMIF('DADOS BRUTOS'!$A$3:$A$500,$C23,'DADOS BRUTOS'!DE$3:DE$500)))</f>
        <v/>
      </c>
      <c r="GF23" s="127">
        <f>IF(OR(GF$4="",$B23=""),0,SUMIF('DADOS BRUTOS'!$A$3:$A$500,$B23,'DADOS BRUTOS'!DF$3:DF$500)+IF($C23="",0,SUMIF('DADOS BRUTOS'!$A$3:$A$500,$C23,'DADOS BRUTOS'!DF$3:DF$500)))</f>
        <v/>
      </c>
      <c r="GG23" s="127">
        <f>IF(OR(GG$4="",$B23=""),0,SUMIF('DADOS BRUTOS'!$A$3:$A$500,$B23,'DADOS BRUTOS'!DG$3:DG$500)+IF($C23="",0,SUMIF('DADOS BRUTOS'!$A$3:$A$500,$C23,'DADOS BRUTOS'!DG$3:DG$500)))</f>
        <v/>
      </c>
      <c r="GH23" s="127">
        <f>IF(OR(GH$4="",$B23=""),0,SUMIF('DADOS BRUTOS'!$A$3:$A$500,$B23,'DADOS BRUTOS'!DH$3:DH$500)+IF($C23="",0,SUMIF('DADOS BRUTOS'!$A$3:$A$500,$C23,'DADOS BRUTOS'!DH$3:DH$500)))</f>
        <v/>
      </c>
      <c r="GI23" s="127">
        <f>IF(OR(GI$4="",$B23=""),0,SUMIF('DADOS BRUTOS'!$A$3:$A$500,$B23,'DADOS BRUTOS'!DI$3:DI$500)+IF($C23="",0,SUMIF('DADOS BRUTOS'!$A$3:$A$500,$C23,'DADOS BRUTOS'!DI$3:DI$500)))</f>
        <v/>
      </c>
      <c r="GJ23" s="127">
        <f>IF(OR(GJ$4="",$B23=""),0,SUMIF('DADOS BRUTOS'!$A$3:$A$500,$B23,'DADOS BRUTOS'!DJ$3:DJ$500)+IF($C23="",0,SUMIF('DADOS BRUTOS'!$A$3:$A$500,$C23,'DADOS BRUTOS'!DJ$3:DJ$500)))</f>
        <v/>
      </c>
      <c r="GK23" s="127">
        <f>IF(OR(GK$4="",$B23=""),0,SUMIF('DADOS BRUTOS'!$A$3:$A$500,$B23,'DADOS BRUTOS'!DK$3:DK$500)+IF($C23="",0,SUMIF('DADOS BRUTOS'!$A$3:$A$500,$C23,'DADOS BRUTOS'!DK$3:DK$500)))</f>
        <v/>
      </c>
      <c r="GL23" s="127">
        <f>IF(OR(GL$4="",$B23=""),0,SUMIF('DADOS BRUTOS'!$A$3:$A$500,$B23,'DADOS BRUTOS'!DL$3:DL$500)+IF($C23="",0,SUMIF('DADOS BRUTOS'!$A$3:$A$500,$C23,'DADOS BRUTOS'!DL$3:DL$500)))</f>
        <v/>
      </c>
      <c r="GM23" s="127">
        <f>IF(OR(GM$4="",$B23=""),0,SUMIF('DADOS BRUTOS'!$A$3:$A$500,$B23,'DADOS BRUTOS'!DM$3:DM$500)+IF($C23="",0,SUMIF('DADOS BRUTOS'!$A$3:$A$500,$C23,'DADOS BRUTOS'!DM$3:DM$500)))</f>
        <v/>
      </c>
      <c r="GN23" s="127">
        <f>IF(OR(GN$4="",$B23=""),0,SUMIF('DADOS BRUTOS'!$A$3:$A$500,$B23,'DADOS BRUTOS'!DN$3:DN$500)+IF($C23="",0,SUMIF('DADOS BRUTOS'!$A$3:$A$500,$C23,'DADOS BRUTOS'!DN$3:DN$500)))</f>
        <v/>
      </c>
      <c r="GO23" s="127">
        <f>IF(OR(GO$4="",$B23=""),0,SUMIF('DADOS BRUTOS'!$A$3:$A$500,$B23,'DADOS BRUTOS'!DO$3:DO$500)+IF($C23="",0,SUMIF('DADOS BRUTOS'!$A$3:$A$500,$C23,'DADOS BRUTOS'!DO$3:DO$500)))</f>
        <v/>
      </c>
      <c r="GP23" s="127">
        <f>IF(OR(GP$4="",$B23=""),0,SUMIF('DADOS BRUTOS'!$A$3:$A$500,$B23,'DADOS BRUTOS'!DP$3:DP$500)+IF($C23="",0,SUMIF('DADOS BRUTOS'!$A$3:$A$500,$C23,'DADOS BRUTOS'!DP$3:DP$500)))</f>
        <v/>
      </c>
      <c r="GQ23" s="127">
        <f>IF(OR(GQ$4="",$B23=""),0,SUMIF('DADOS BRUTOS'!$A$3:$A$500,$B23,'DADOS BRUTOS'!DQ$3:DQ$500)+IF($C23="",0,SUMIF('DADOS BRUTOS'!$A$3:$A$500,$C23,'DADOS BRUTOS'!DQ$3:DQ$500)))</f>
        <v/>
      </c>
      <c r="GR23" s="127">
        <f>IF(OR(GR$4="",$B23=""),0,SUMIF('DADOS BRUTOS'!$A$3:$A$500,$B23,'DADOS BRUTOS'!DR$3:DR$500)+IF($C23="",0,SUMIF('DADOS BRUTOS'!$A$3:$A$500,$C23,'DADOS BRUTOS'!DR$3:DR$500)))</f>
        <v/>
      </c>
      <c r="GS23" s="127">
        <f>IF(OR(GS$4="",$B23=""),0,SUMIF('DADOS BRUTOS'!$A$3:$A$500,$B23,'DADOS BRUTOS'!DS$3:DS$500)+IF($C23="",0,SUMIF('DADOS BRUTOS'!$A$3:$A$500,$C23,'DADOS BRUTOS'!DS$3:DS$500)))</f>
        <v/>
      </c>
      <c r="GT23" s="127">
        <f>IF(OR(GT$4="",$B23=""),0,SUMIF('DADOS BRUTOS'!$A$3:$A$500,$B23,'DADOS BRUTOS'!DT$3:DT$500)+IF($C23="",0,SUMIF('DADOS BRUTOS'!$A$3:$A$500,$C23,'DADOS BRUTOS'!DT$3:DT$500)))</f>
        <v/>
      </c>
      <c r="GU23" s="127">
        <f>IF(OR(GU$4="",$B23=""),0,SUMIF('DADOS BRUTOS'!$A$3:$A$500,$B23,'DADOS BRUTOS'!DU$3:DU$500)+IF($C23="",0,SUMIF('DADOS BRUTOS'!$A$3:$A$500,$C23,'DADOS BRUTOS'!DU$3:DU$500)))</f>
        <v/>
      </c>
      <c r="GV23" s="127">
        <f>IF(OR(GV$4="",$B23=""),0,SUMIF('DADOS BRUTOS'!$A$3:$A$500,$B23,'DADOS BRUTOS'!DV$3:DV$500)+IF($C23="",0,SUMIF('DADOS BRUTOS'!$A$3:$A$500,$C23,'DADOS BRUTOS'!DV$3:DV$500)))</f>
        <v/>
      </c>
      <c r="GW23" s="127">
        <f>IF(OR(GW$4="",$B23=""),0,SUMIF('DADOS BRUTOS'!$A$3:$A$500,$B23,'DADOS BRUTOS'!DW$3:DW$500)+IF($C23="",0,SUMIF('DADOS BRUTOS'!$A$3:$A$500,$C23,'DADOS BRUTOS'!DW$3:DW$500)))</f>
        <v/>
      </c>
      <c r="GX23" s="127">
        <f>IF(OR(GX$4="",$B23=""),0,SUMIF('DADOS BRUTOS'!$A$3:$A$500,$B23,'DADOS BRUTOS'!DX$3:DX$500)+IF($C23="",0,SUMIF('DADOS BRUTOS'!$A$3:$A$500,$C23,'DADOS BRUTOS'!DX$3:DX$500)))</f>
        <v/>
      </c>
      <c r="GY23" s="127">
        <f>IF(OR(GY$4="",$B23=""),0,SUMIF('DADOS BRUTOS'!$A$3:$A$500,$B23,'DADOS BRUTOS'!DY$3:DY$500)+IF($C23="",0,SUMIF('DADOS BRUTOS'!$A$3:$A$500,$C23,'DADOS BRUTOS'!DY$3:DY$500)))</f>
        <v/>
      </c>
      <c r="GZ23" s="127">
        <f>IF(OR(GZ$4="",$B23=""),0,SUMIF('DADOS BRUTOS'!$A$3:$A$500,$B23,'DADOS BRUTOS'!DZ$3:DZ$500)+IF($C23="",0,SUMIF('DADOS BRUTOS'!$A$3:$A$500,$C23,'DADOS BRUTOS'!DZ$3:DZ$500)))</f>
        <v/>
      </c>
      <c r="HA23" s="127">
        <f>IF(OR(HA$4="",$B23=""),0,SUMIF('DADOS BRUTOS'!$A$3:$A$500,$B23,'DADOS BRUTOS'!EA$3:EA$500)+IF($C23="",0,SUMIF('DADOS BRUTOS'!$A$3:$A$500,$C23,'DADOS BRUTOS'!EA$3:EA$500)))</f>
        <v/>
      </c>
      <c r="HB23" s="127">
        <f>IF(OR(HB$4="",$B23=""),0,SUMIF('DADOS BRUTOS'!$A$3:$A$500,$B23,'DADOS BRUTOS'!EB$3:EB$500)+IF($C23="",0,SUMIF('DADOS BRUTOS'!$A$3:$A$500,$C23,'DADOS BRUTOS'!EB$3:EB$500)))</f>
        <v/>
      </c>
      <c r="HC23" s="127">
        <f>IF(OR(HC$4="",$B23=""),0,SUMIF('DADOS BRUTOS'!$A$3:$A$500,$B23,'DADOS BRUTOS'!EC$3:EC$500)+IF($C23="",0,SUMIF('DADOS BRUTOS'!$A$3:$A$500,$C23,'DADOS BRUTOS'!EC$3:EC$500)))</f>
        <v/>
      </c>
      <c r="HD23" s="127">
        <f>IF(OR(HD$4="",$B23=""),0,SUMIF('DADOS BRUTOS'!$A$3:$A$500,$B23,'DADOS BRUTOS'!ED$3:ED$500)+IF($C23="",0,SUMIF('DADOS BRUTOS'!$A$3:$A$500,$C23,'DADOS BRUTOS'!ED$3:ED$500)))</f>
        <v/>
      </c>
      <c r="HE23" s="127">
        <f>IF(OR(HE$4="",$B23=""),0,SUMIF('DADOS BRUTOS'!$A$3:$A$500,$B23,'DADOS BRUTOS'!EE$3:EE$500)+IF($C23="",0,SUMIF('DADOS BRUTOS'!$A$3:$A$500,$C23,'DADOS BRUTOS'!EE$3:EE$500)))</f>
        <v/>
      </c>
      <c r="HF23" s="127">
        <f>IF(OR(HF$4="",$B23=""),0,SUMIF('DADOS BRUTOS'!$A$3:$A$500,$B23,'DADOS BRUTOS'!EF$3:EF$500)+IF($C23="",0,SUMIF('DADOS BRUTOS'!$A$3:$A$500,$C23,'DADOS BRUTOS'!EF$3:EF$500)))</f>
        <v/>
      </c>
      <c r="HG23" s="127">
        <f>IF(OR(HG$4="",$B23=""),0,SUMIF('DADOS BRUTOS'!$A$3:$A$500,$B23,'DADOS BRUTOS'!EG$3:EG$500)+IF($C23="",0,SUMIF('DADOS BRUTOS'!$A$3:$A$500,$C23,'DADOS BRUTOS'!EG$3:EG$500)))</f>
        <v/>
      </c>
      <c r="HH23" s="127">
        <f>IF(OR(HH$4="",$B23=""),0,SUMIF('DADOS BRUTOS'!$A$3:$A$500,$B23,'DADOS BRUTOS'!EH$3:EH$500)+IF($C23="",0,SUMIF('DADOS BRUTOS'!$A$3:$A$500,$C23,'DADOS BRUTOS'!EH$3:EH$500)))</f>
        <v/>
      </c>
      <c r="HI23" s="127">
        <f>IF(OR(HI$4="",$B23=""),0,SUMIF('DADOS BRUTOS'!$A$3:$A$500,$B23,'DADOS BRUTOS'!EI$3:EI$500)+IF($C23="",0,SUMIF('DADOS BRUTOS'!$A$3:$A$500,$C23,'DADOS BRUTOS'!EI$3:EI$500)))</f>
        <v/>
      </c>
      <c r="HJ23" s="127">
        <f>IF(OR(HJ$4="",$B23=""),0,SUMIF('DADOS BRUTOS'!$A$3:$A$500,$B23,'DADOS BRUTOS'!EJ$3:EJ$500)+IF($C23="",0,SUMIF('DADOS BRUTOS'!$A$3:$A$500,$C23,'DADOS BRUTOS'!EJ$3:EJ$500)))</f>
        <v/>
      </c>
      <c r="HK23" s="127">
        <f>IF(OR(HK$4="",$B23=""),0,SUMIF('DADOS BRUTOS'!$A$3:$A$500,$B23,'DADOS BRUTOS'!EK$3:EK$500)+IF($C23="",0,SUMIF('DADOS BRUTOS'!$A$3:$A$500,$C23,'DADOS BRUTOS'!EK$3:EK$500)))</f>
        <v/>
      </c>
      <c r="HL23" s="127">
        <f>IF(OR(HL$4="",$B23=""),0,SUMIF('DADOS BRUTOS'!$A$3:$A$500,$B23,'DADOS BRUTOS'!EL$3:EL$500)+IF($C23="",0,SUMIF('DADOS BRUTOS'!$A$3:$A$500,$C23,'DADOS BRUTOS'!EL$3:EL$500)))</f>
        <v/>
      </c>
      <c r="HM23" s="127">
        <f>IF(OR(HM$4="",$B23=""),0,SUMIF('DADOS BRUTOS'!$A$3:$A$500,$B23,'DADOS BRUTOS'!EM$3:EM$500)+IF($C23="",0,SUMIF('DADOS BRUTOS'!$A$3:$A$500,$C23,'DADOS BRUTOS'!EM$3:EM$500)))</f>
        <v/>
      </c>
      <c r="HN23" s="127">
        <f>IF(OR(HN$4="",$B23=""),0,SUMIF('DADOS BRUTOS'!$A$3:$A$500,$B23,'DADOS BRUTOS'!EN$3:EN$500)+IF($C23="",0,SUMIF('DADOS BRUTOS'!$A$3:$A$500,$C23,'DADOS BRUTOS'!EN$3:EN$500)))</f>
        <v/>
      </c>
      <c r="HO23" s="127">
        <f>IF(OR(HO$4="",$B23=""),0,SUMIF('DADOS BRUTOS'!$A$3:$A$500,$B23,'DADOS BRUTOS'!EO$3:EO$500)+IF($C23="",0,SUMIF('DADOS BRUTOS'!$A$3:$A$500,$C23,'DADOS BRUTOS'!EO$3:EO$500)))</f>
        <v/>
      </c>
      <c r="HP23" s="127">
        <f>IF(OR(HP$4="",$B23=""),0,SUMIF('DADOS BRUTOS'!$A$3:$A$500,$B23,'DADOS BRUTOS'!EP$3:EP$500)+IF($C23="",0,SUMIF('DADOS BRUTOS'!$A$3:$A$500,$C23,'DADOS BRUTOS'!EP$3:EP$500)))</f>
        <v/>
      </c>
      <c r="HQ23" s="127">
        <f>IF(OR(HQ$4="",$B23=""),0,SUMIF('DADOS BRUTOS'!$A$3:$A$500,$B23,'DADOS BRUTOS'!EQ$3:EQ$500)+IF($C23="",0,SUMIF('DADOS BRUTOS'!$A$3:$A$500,$C23,'DADOS BRUTOS'!EQ$3:EQ$500)))</f>
        <v/>
      </c>
      <c r="HR23" s="127">
        <f>IF(OR(HR$4="",$B23=""),0,SUMIF('DADOS BRUTOS'!$A$3:$A$500,$B23,'DADOS BRUTOS'!ER$3:ER$500)+IF($C23="",0,SUMIF('DADOS BRUTOS'!$A$3:$A$500,$C23,'DADOS BRUTOS'!ER$3:ER$500)))</f>
        <v/>
      </c>
      <c r="HS23" s="127">
        <f>IF(OR(HS$4="",$B23=""),0,SUMIF('DADOS BRUTOS'!$A$3:$A$500,$B23,'DADOS BRUTOS'!ES$3:ES$500)+IF($C23="",0,SUMIF('DADOS BRUTOS'!$A$3:$A$500,$C23,'DADOS BRUTOS'!ES$3:ES$500)))</f>
        <v/>
      </c>
      <c r="HT23" s="127">
        <f>IF(OR(HT$4="",$B23=""),0,SUMIF('DADOS BRUTOS'!$A$3:$A$500,$B23,'DADOS BRUTOS'!ET$3:ET$500)+IF($C23="",0,SUMIF('DADOS BRUTOS'!$A$3:$A$500,$C23,'DADOS BRUTOS'!ET$3:ET$500)))</f>
        <v/>
      </c>
      <c r="HU23" s="127">
        <f>IF(OR(HU$4="",$B23=""),0,SUMIF('DADOS BRUTOS'!$A$3:$A$500,$B23,'DADOS BRUTOS'!EU$3:EU$500)+IF($C23="",0,SUMIF('DADOS BRUTOS'!$A$3:$A$500,$C23,'DADOS BRUTOS'!EU$3:EU$500)))</f>
        <v/>
      </c>
      <c r="HV23" s="127">
        <f>IF(OR(HV$4="",$B23=""),0,SUMIF('DADOS BRUTOS'!$A$3:$A$500,$B23,'DADOS BRUTOS'!EV$3:EV$500)+IF($C23="",0,SUMIF('DADOS BRUTOS'!$A$3:$A$500,$C23,'DADOS BRUTOS'!EV$3:EV$500)))</f>
        <v/>
      </c>
      <c r="HW23" s="127">
        <f>IF(OR(HW$4="",$B23=""),0,SUMIF('DADOS BRUTOS'!$A$3:$A$500,$B23,'DADOS BRUTOS'!EW$3:EW$500)+IF($C23="",0,SUMIF('DADOS BRUTOS'!$A$3:$A$500,$C23,'DADOS BRUTOS'!EW$3:EW$500)))</f>
        <v/>
      </c>
      <c r="HX23" s="127">
        <f>IF(OR(HX$4="",$B23=""),0,SUMIF('DADOS BRUTOS'!$A$3:$A$500,$B23,'DADOS BRUTOS'!EX$3:EX$500)+IF($C23="",0,SUMIF('DADOS BRUTOS'!$A$3:$A$500,$C23,'DADOS BRUTOS'!EX$3:EX$500)))</f>
        <v/>
      </c>
      <c r="HY23" s="127">
        <f>IF(OR(HY$4="",$B23=""),0,SUMIF('DADOS BRUTOS'!$A$3:$A$500,$B23,'DADOS BRUTOS'!EY$3:EY$500)+IF($C23="",0,SUMIF('DADOS BRUTOS'!$A$3:$A$500,$C23,'DADOS BRUTOS'!EY$3:EY$500)))</f>
        <v/>
      </c>
      <c r="HZ23" s="127">
        <f>IF(OR(HZ$4="",$B23=""),0,SUMIF('DADOS BRUTOS'!$A$3:$A$500,$B23,'DADOS BRUTOS'!EZ$3:EZ$500)+IF($C23="",0,SUMIF('DADOS BRUTOS'!$A$3:$A$500,$C23,'DADOS BRUTOS'!EZ$3:EZ$500)))</f>
        <v/>
      </c>
      <c r="IA23" s="127">
        <f>IF(OR(IA$4="",$B23=""),0,SUMIF('DADOS BRUTOS'!$A$3:$A$500,$B23,'DADOS BRUTOS'!FA$3:FA$500)+IF($C23="",0,SUMIF('DADOS BRUTOS'!$A$3:$A$500,$C23,'DADOS BRUTOS'!FA$3:FA$500)))</f>
        <v/>
      </c>
      <c r="IB23" s="127">
        <f>IF(OR(IB$4="",$B23=""),0,SUMIF('DADOS BRUTOS'!$A$3:$A$500,$B23,'DADOS BRUTOS'!FB$3:FB$500)+IF($C23="",0,SUMIF('DADOS BRUTOS'!$A$3:$A$500,$C23,'DADOS BRUTOS'!FB$3:FB$500)))</f>
        <v/>
      </c>
      <c r="IC23" s="127">
        <f>IF(OR(IC$4="",$B23=""),0,SUMIF('DADOS BRUTOS'!$A$3:$A$500,$B23,'DADOS BRUTOS'!FC$3:FC$500)+IF($C23="",0,SUMIF('DADOS BRUTOS'!$A$3:$A$500,$C23,'DADOS BRUTOS'!FC$3:FC$500)))</f>
        <v/>
      </c>
      <c r="ID23" s="127">
        <f>IF(OR(ID$4="",$B23=""),0,SUMIF('DADOS BRUTOS'!$A$3:$A$500,$B23,'DADOS BRUTOS'!FD$3:FD$500)+IF($C23="",0,SUMIF('DADOS BRUTOS'!$A$3:$A$500,$C23,'DADOS BRUTOS'!FD$3:FD$500)))</f>
        <v/>
      </c>
      <c r="IE23" s="127">
        <f>IF(OR(IE$4="",$B23=""),0,SUMIF('DADOS BRUTOS'!$A$3:$A$500,$B23,'DADOS BRUTOS'!FE$3:FE$500)+IF($C23="",0,SUMIF('DADOS BRUTOS'!$A$3:$A$500,$C23,'DADOS BRUTOS'!FE$3:FE$500)))</f>
        <v/>
      </c>
      <c r="IF23" s="127">
        <f>IF(OR(IF$4="",$B23=""),0,SUMIF('DADOS BRUTOS'!$A$3:$A$500,$B23,'DADOS BRUTOS'!FF$3:FF$500)+IF($C23="",0,SUMIF('DADOS BRUTOS'!$A$3:$A$500,$C23,'DADOS BRUTOS'!FF$3:FF$500)))</f>
        <v/>
      </c>
      <c r="IG23" s="127">
        <f>IF(OR(IG$4="",$B23=""),0,SUMIF('DADOS BRUTOS'!$A$3:$A$500,$B23,'DADOS BRUTOS'!FG$3:FG$500)+IF($C23="",0,SUMIF('DADOS BRUTOS'!$A$3:$A$500,$C23,'DADOS BRUTOS'!FG$3:FG$500)))</f>
        <v/>
      </c>
      <c r="IH23" s="127">
        <f>IF(OR(IH$4="",$B23=""),0,SUMIF('DADOS BRUTOS'!$A$3:$A$500,$B23,'DADOS BRUTOS'!FH$3:FH$500)+IF($C23="",0,SUMIF('DADOS BRUTOS'!$A$3:$A$500,$C23,'DADOS BRUTOS'!FH$3:FH$500)))</f>
        <v/>
      </c>
      <c r="II23" s="127">
        <f>IF(OR(II$4="",$B23=""),0,SUMIF('DADOS BRUTOS'!$A$3:$A$500,$B23,'DADOS BRUTOS'!FI$3:FI$500)+IF($C23="",0,SUMIF('DADOS BRUTOS'!$A$3:$A$500,$C23,'DADOS BRUTOS'!FI$3:FI$500)))</f>
        <v/>
      </c>
      <c r="IJ23" s="127">
        <f>IF(OR(IJ$4="",$B23=""),0,SUMIF('DADOS BRUTOS'!$A$3:$A$500,$B23,'DADOS BRUTOS'!FJ$3:FJ$500)+IF($C23="",0,SUMIF('DADOS BRUTOS'!$A$3:$A$500,$C23,'DADOS BRUTOS'!FJ$3:FJ$500)))</f>
        <v/>
      </c>
      <c r="IK23" s="127">
        <f>IF(OR(IK$4="",$B23=""),0,SUMIF('DADOS BRUTOS'!$A$3:$A$500,$B23,'DADOS BRUTOS'!FK$3:FK$500)+IF($C23="",0,SUMIF('DADOS BRUTOS'!$A$3:$A$500,$C23,'DADOS BRUTOS'!FK$3:FK$500)))</f>
        <v/>
      </c>
      <c r="IL23" s="127">
        <f>IF(OR(IL$4="",$B23=""),0,SUMIF('DADOS BRUTOS'!$A$3:$A$500,$B23,'DADOS BRUTOS'!FL$3:FL$500)+IF($C23="",0,SUMIF('DADOS BRUTOS'!$A$3:$A$500,$C23,'DADOS BRUTOS'!FL$3:FL$500)))</f>
        <v/>
      </c>
      <c r="IM23" s="127">
        <f>IF(OR(IM$4="",$B23=""),0,SUMIF('DADOS BRUTOS'!$A$3:$A$500,$B23,'DADOS BRUTOS'!FM$3:FM$500)+IF($C23="",0,SUMIF('DADOS BRUTOS'!$A$3:$A$500,$C23,'DADOS BRUTOS'!FM$3:FM$500)))</f>
        <v/>
      </c>
      <c r="IN23" s="127">
        <f>IF(OR(IN$4="",$B23=""),0,SUMIF('DADOS BRUTOS'!$A$3:$A$500,$B23,'DADOS BRUTOS'!FN$3:FN$500)+IF($C23="",0,SUMIF('DADOS BRUTOS'!$A$3:$A$500,$C23,'DADOS BRUTOS'!FN$3:FN$500)))</f>
        <v/>
      </c>
      <c r="IO23" s="127">
        <f>IF(OR(IO$4="",$B23=""),0,SUMIF('DADOS BRUTOS'!$A$3:$A$500,$B23,'DADOS BRUTOS'!FO$3:FO$500)+IF($C23="",0,SUMIF('DADOS BRUTOS'!$A$3:$A$500,$C23,'DADOS BRUTOS'!FO$3:FO$500)))</f>
        <v/>
      </c>
      <c r="IP23" s="127">
        <f>IF(OR(IP$4="",$B23=""),0,SUMIF('DADOS BRUTOS'!$A$3:$A$500,$B23,'DADOS BRUTOS'!FP$3:FP$500)+IF($C23="",0,SUMIF('DADOS BRUTOS'!$A$3:$A$500,$C23,'DADOS BRUTOS'!FP$3:FP$500)))</f>
        <v/>
      </c>
      <c r="IQ23" s="127">
        <f>IF(OR(IQ$4="",$B23=""),0,SUMIF('DADOS BRUTOS'!$A$3:$A$500,$B23,'DADOS BRUTOS'!FQ$3:FQ$500)+IF($C23="",0,SUMIF('DADOS BRUTOS'!$A$3:$A$500,$C23,'DADOS BRUTOS'!FQ$3:FQ$500)))</f>
        <v/>
      </c>
      <c r="IR23" s="127">
        <f>IF(OR(IR$4="",$B23=""),0,SUMIF('DADOS BRUTOS'!$A$3:$A$500,$B23,'DADOS BRUTOS'!FR$3:FR$500)+IF($C23="",0,SUMIF('DADOS BRUTOS'!$A$3:$A$500,$C23,'DADOS BRUTOS'!FR$3:FR$500)))</f>
        <v/>
      </c>
      <c r="IS23" s="127">
        <f>IF(OR(IS$4="",$B23=""),0,SUMIF('DADOS BRUTOS'!$A$3:$A$500,$B23,'DADOS BRUTOS'!FS$3:FS$500)+IF($C23="",0,SUMIF('DADOS BRUTOS'!$A$3:$A$500,$C23,'DADOS BRUTOS'!FS$3:FS$500)))</f>
        <v/>
      </c>
      <c r="IT23" s="127">
        <f>IF(OR(IT$4="",$B23=""),0,SUMIF('DADOS BRUTOS'!$A$3:$A$500,$B23,'DADOS BRUTOS'!FT$3:FT$500)+IF($C23="",0,SUMIF('DADOS BRUTOS'!$A$3:$A$500,$C23,'DADOS BRUTOS'!FT$3:FT$500)))</f>
        <v/>
      </c>
      <c r="IU23" s="127">
        <f>IF(OR(IU$4="",$B23=""),0,SUMIF('DADOS BRUTOS'!$A$3:$A$500,$B23,'DADOS BRUTOS'!FU$3:FU$500)+IF($C23="",0,SUMIF('DADOS BRUTOS'!$A$3:$A$500,$C23,'DADOS BRUTOS'!FU$3:FU$500)))</f>
        <v/>
      </c>
      <c r="IV23" s="127">
        <f>IF(OR(IV$4="",$B23=""),0,SUMIF('DADOS BRUTOS'!$A$3:$A$500,$B23,'DADOS BRUTOS'!FV$3:FV$500)+IF($C23="",0,SUMIF('DADOS BRUTOS'!$A$3:$A$500,$C23,'DADOS BRUTOS'!FV$3:FV$500)))</f>
        <v/>
      </c>
      <c r="IW23" s="127">
        <f>IF(OR(IW$4="",$B23=""),0,SUMIF('DADOS BRUTOS'!$A$3:$A$500,$B23,'DADOS BRUTOS'!FW$3:FW$500)+IF($C23="",0,SUMIF('DADOS BRUTOS'!$A$3:$A$500,$C23,'DADOS BRUTOS'!FW$3:FW$500)))</f>
        <v/>
      </c>
      <c r="IX23" s="127">
        <f>IF(OR(IX$4="",$B23=""),0,SUMIF('DADOS BRUTOS'!$A$3:$A$500,$B23,'DADOS BRUTOS'!FX$3:FX$500)+IF($C23="",0,SUMIF('DADOS BRUTOS'!$A$3:$A$500,$C23,'DADOS BRUTOS'!FX$3:FX$500)))</f>
        <v/>
      </c>
      <c r="IY23" s="127">
        <f>IF(OR(IY$4="",$B23=""),0,SUMIF('DADOS BRUTOS'!$A$3:$A$500,$B23,'DADOS BRUTOS'!FY$3:FY$500)+IF($C23="",0,SUMIF('DADOS BRUTOS'!$A$3:$A$500,$C23,'DADOS BRUTOS'!FY$3:FY$500)))</f>
        <v/>
      </c>
      <c r="IZ23" s="127">
        <f>IF(OR(IZ$4="",$B23=""),0,SUMIF('DADOS BRUTOS'!$A$3:$A$500,$B23,'DADOS BRUTOS'!FZ$3:FZ$500)+IF($C23="",0,SUMIF('DADOS BRUTOS'!$A$3:$A$500,$C23,'DADOS BRUTOS'!FZ$3:FZ$500)))</f>
        <v/>
      </c>
      <c r="JA23" s="127">
        <f>IF(OR(JA$4="",$B23=""),0,SUMIF('DADOS BRUTOS'!$A$3:$A$500,$B23,'DADOS BRUTOS'!GA$3:GA$500)+IF($C23="",0,SUMIF('DADOS BRUTOS'!$A$3:$A$500,$C23,'DADOS BRUTOS'!GA$3:GA$500)))</f>
        <v/>
      </c>
      <c r="JB23" s="127">
        <f>IF(OR(JB$4="",$B23=""),0,SUMIF('DADOS BRUTOS'!$A$3:$A$500,$B23,'DADOS BRUTOS'!GB$3:GB$500)+IF($C23="",0,SUMIF('DADOS BRUTOS'!$A$3:$A$500,$C23,'DADOS BRUTOS'!GB$3:GB$500)))</f>
        <v/>
      </c>
      <c r="JC23" s="127">
        <f>IF(OR(JC$4="",$B23=""),0,SUMIF('DADOS BRUTOS'!$A$3:$A$500,$B23,'DADOS BRUTOS'!GC$3:GC$500)+IF($C23="",0,SUMIF('DADOS BRUTOS'!$A$3:$A$500,$C23,'DADOS BRUTOS'!GC$3:GC$500)))</f>
        <v/>
      </c>
      <c r="JD23" s="127">
        <f>IF(OR(JD$4="",$B23=""),0,SUMIF('DADOS BRUTOS'!$A$3:$A$500,$B23,'DADOS BRUTOS'!GD$3:GD$500)+IF($C23="",0,SUMIF('DADOS BRUTOS'!$A$3:$A$500,$C23,'DADOS BRUTOS'!GD$3:GD$500)))</f>
        <v/>
      </c>
      <c r="JE23" s="127">
        <f>IF(OR(JE$4="",$B23=""),0,SUMIF('DADOS BRUTOS'!$A$3:$A$500,$B23,'DADOS BRUTOS'!GE$3:GE$500)+IF($C23="",0,SUMIF('DADOS BRUTOS'!$A$3:$A$500,$C23,'DADOS BRUTOS'!GE$3:GE$500)))</f>
        <v/>
      </c>
      <c r="JF23" s="127">
        <f>IF(OR(JF$4="",$B23=""),0,SUMIF('DADOS BRUTOS'!$A$3:$A$500,$B23,'DADOS BRUTOS'!GF$3:GF$500)+IF($C23="",0,SUMIF('DADOS BRUTOS'!$A$3:$A$500,$C23,'DADOS BRUTOS'!GF$3:GF$500)))</f>
        <v/>
      </c>
      <c r="JG23" s="127">
        <f>IF(OR(JG$4="",$B23=""),0,SUMIF('DADOS BRUTOS'!$A$3:$A$500,$B23,'DADOS BRUTOS'!GG$3:GG$500)+IF($C23="",0,SUMIF('DADOS BRUTOS'!$A$3:$A$500,$C23,'DADOS BRUTOS'!GG$3:GG$500)))</f>
        <v/>
      </c>
      <c r="JH23" s="127">
        <f>IF(OR(JH$4="",$B23=""),0,SUMIF('DADOS BRUTOS'!$A$3:$A$500,$B23,'DADOS BRUTOS'!GH$3:GH$500)+IF($C23="",0,SUMIF('DADOS BRUTOS'!$A$3:$A$500,$C23,'DADOS BRUTOS'!GH$3:GH$500)))</f>
        <v/>
      </c>
      <c r="JI23" s="127">
        <f>IF(OR(JI$4="",$B23=""),0,SUMIF('DADOS BRUTOS'!$A$3:$A$500,$B23,'DADOS BRUTOS'!GI$3:GI$500)+IF($C23="",0,SUMIF('DADOS BRUTOS'!$A$3:$A$500,$C23,'DADOS BRUTOS'!GI$3:GI$500)))</f>
        <v/>
      </c>
      <c r="JJ23" s="127">
        <f>IF(OR(JJ$4="",$B23=""),0,SUMIF('DADOS BRUTOS'!$A$3:$A$500,$B23,'DADOS BRUTOS'!GJ$3:GJ$500)+IF($C23="",0,SUMIF('DADOS BRUTOS'!$A$3:$A$500,$C23,'DADOS BRUTOS'!GJ$3:GJ$500)))</f>
        <v/>
      </c>
      <c r="JK23" s="127">
        <f>IF(OR(JK$4="",$B23=""),0,SUMIF('DADOS BRUTOS'!$A$3:$A$500,$B23,'DADOS BRUTOS'!GK$3:GK$500)+IF($C23="",0,SUMIF('DADOS BRUTOS'!$A$3:$A$500,$C23,'DADOS BRUTOS'!GK$3:GK$500)))</f>
        <v/>
      </c>
      <c r="JL23" s="127">
        <f>IF(OR(JL$4="",$B23=""),0,SUMIF('DADOS BRUTOS'!$A$3:$A$500,$B23,'DADOS BRUTOS'!GL$3:GL$500)+IF($C23="",0,SUMIF('DADOS BRUTOS'!$A$3:$A$500,$C23,'DADOS BRUTOS'!GL$3:GL$500)))</f>
        <v/>
      </c>
      <c r="JM23" s="127">
        <f>IF(OR(JM$4="",$B23=""),0,SUMIF('DADOS BRUTOS'!$A$3:$A$500,$B23,'DADOS BRUTOS'!GM$3:GM$500)+IF($C23="",0,SUMIF('DADOS BRUTOS'!$A$3:$A$500,$C23,'DADOS BRUTOS'!GM$3:GM$500)))</f>
        <v/>
      </c>
      <c r="JN23" s="127">
        <f>IF(OR(JN$4="",$B23=""),0,SUMIF('DADOS BRUTOS'!$A$3:$A$500,$B23,'DADOS BRUTOS'!GN$3:GN$500)+IF($C23="",0,SUMIF('DADOS BRUTOS'!$A$3:$A$500,$C23,'DADOS BRUTOS'!GN$3:GN$500)))</f>
        <v/>
      </c>
      <c r="JO23" s="127">
        <f>IF(OR(JO$4="",$B23=""),0,SUMIF('DADOS BRUTOS'!$A$3:$A$500,$B23,'DADOS BRUTOS'!GO$3:GO$500)+IF($C23="",0,SUMIF('DADOS BRUTOS'!$A$3:$A$500,$C23,'DADOS BRUTOS'!GO$3:GO$500)))</f>
        <v/>
      </c>
      <c r="JP23" s="127">
        <f>IF(OR(JP$4="",$B23=""),0,SUMIF('DADOS BRUTOS'!$A$3:$A$500,$B23,'DADOS BRUTOS'!GP$3:GP$500)+IF($C23="",0,SUMIF('DADOS BRUTOS'!$A$3:$A$500,$C23,'DADOS BRUTOS'!GP$3:GP$500)))</f>
        <v/>
      </c>
      <c r="JQ23" s="127">
        <f>IF(OR(JQ$4="",$B23=""),0,SUMIF('DADOS BRUTOS'!$A$3:$A$500,$B23,'DADOS BRUTOS'!GQ$3:GQ$500)+IF($C23="",0,SUMIF('DADOS BRUTOS'!$A$3:$A$500,$C23,'DADOS BRUTOS'!GQ$3:GQ$500)))</f>
        <v/>
      </c>
      <c r="JR23" s="127">
        <f>IF(OR(JR$4="",$B23=""),0,SUMIF('DADOS BRUTOS'!$A$3:$A$500,$B23,'DADOS BRUTOS'!GR$3:GR$500)+IF($C23="",0,SUMIF('DADOS BRUTOS'!$A$3:$A$500,$C23,'DADOS BRUTOS'!GR$3:GR$500)))</f>
        <v/>
      </c>
      <c r="JS23" s="127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7">
        <f>IF(OR(CB$4="",$B24=""),0,SUMIF('DADOS BRUTOS'!$A$3:$A$500,$B24,'DADOS BRUTOS'!B$3:B$500)+IF($C24="",0,SUMIF('DADOS BRUTOS'!$A$3:$A$500,$C24,'DADOS BRUTOS'!B$3:B$500)))</f>
        <v/>
      </c>
      <c r="CC24" s="127">
        <f>IF(OR(CC$4="",$B24=""),0,SUMIF('DADOS BRUTOS'!$A$3:$A$500,$B24,'DADOS BRUTOS'!C$3:C$500)+IF($C24="",0,SUMIF('DADOS BRUTOS'!$A$3:$A$500,$C24,'DADOS BRUTOS'!C$3:C$500)))</f>
        <v/>
      </c>
      <c r="CD24" s="127">
        <f>IF(OR(CD$4="",$B24=""),0,SUMIF('DADOS BRUTOS'!$A$3:$A$500,$B24,'DADOS BRUTOS'!D$3:D$500)+IF($C24="",0,SUMIF('DADOS BRUTOS'!$A$3:$A$500,$C24,'DADOS BRUTOS'!D$3:D$500)))</f>
        <v/>
      </c>
      <c r="CE24" s="127">
        <f>IF(OR(CE$4="",$B24=""),0,SUMIF('DADOS BRUTOS'!$A$3:$A$500,$B24,'DADOS BRUTOS'!E$3:E$500)+IF($C24="",0,SUMIF('DADOS BRUTOS'!$A$3:$A$500,$C24,'DADOS BRUTOS'!E$3:E$500)))</f>
        <v/>
      </c>
      <c r="CF24" s="127">
        <f>IF(OR(CF$4="",$B24=""),0,SUMIF('DADOS BRUTOS'!$A$3:$A$500,$B24,'DADOS BRUTOS'!F$3:F$500)+IF($C24="",0,SUMIF('DADOS BRUTOS'!$A$3:$A$500,$C24,'DADOS BRUTOS'!F$3:F$500)))</f>
        <v/>
      </c>
      <c r="CG24" s="127">
        <f>IF(OR(CG$4="",$B24=""),0,SUMIF('DADOS BRUTOS'!$A$3:$A$500,$B24,'DADOS BRUTOS'!G$3:G$500)+IF($C24="",0,SUMIF('DADOS BRUTOS'!$A$3:$A$500,$C24,'DADOS BRUTOS'!G$3:G$500)))</f>
        <v/>
      </c>
      <c r="CH24" s="127">
        <f>IF(OR(CH$4="",$B24=""),0,SUMIF('DADOS BRUTOS'!$A$3:$A$500,$B24,'DADOS BRUTOS'!H$3:H$500)+IF($C24="",0,SUMIF('DADOS BRUTOS'!$A$3:$A$500,$C24,'DADOS BRUTOS'!H$3:H$500)))</f>
        <v/>
      </c>
      <c r="CI24" s="127">
        <f>IF(OR(CI$4="",$B24=""),0,SUMIF('DADOS BRUTOS'!$A$3:$A$500,$B24,'DADOS BRUTOS'!I$3:I$500)+IF($C24="",0,SUMIF('DADOS BRUTOS'!$A$3:$A$500,$C24,'DADOS BRUTOS'!I$3:I$500)))</f>
        <v/>
      </c>
      <c r="CJ24" s="127">
        <f>IF(OR(CJ$4="",$B24=""),0,SUMIF('DADOS BRUTOS'!$A$3:$A$500,$B24,'DADOS BRUTOS'!J$3:J$500)+IF($C24="",0,SUMIF('DADOS BRUTOS'!$A$3:$A$500,$C24,'DADOS BRUTOS'!J$3:J$500)))</f>
        <v/>
      </c>
      <c r="CK24" s="127">
        <f>IF(OR(CK$4="",$B24=""),0,SUMIF('DADOS BRUTOS'!$A$3:$A$500,$B24,'DADOS BRUTOS'!K$3:K$500)+IF($C24="",0,SUMIF('DADOS BRUTOS'!$A$3:$A$500,$C24,'DADOS BRUTOS'!K$3:K$500)))</f>
        <v/>
      </c>
      <c r="CL24" s="127">
        <f>IF(OR(CL$4="",$B24=""),0,SUMIF('DADOS BRUTOS'!$A$3:$A$500,$B24,'DADOS BRUTOS'!L$3:L$500)+IF($C24="",0,SUMIF('DADOS BRUTOS'!$A$3:$A$500,$C24,'DADOS BRUTOS'!L$3:L$500)))</f>
        <v/>
      </c>
      <c r="CM24" s="127">
        <f>IF(OR(CM$4="",$B24=""),0,SUMIF('DADOS BRUTOS'!$A$3:$A$500,$B24,'DADOS BRUTOS'!M$3:M$500)+IF($C24="",0,SUMIF('DADOS BRUTOS'!$A$3:$A$500,$C24,'DADOS BRUTOS'!M$3:M$500)))</f>
        <v/>
      </c>
      <c r="CN24" s="127">
        <f>IF(OR(CN$4="",$B24=""),0,SUMIF('DADOS BRUTOS'!$A$3:$A$500,$B24,'DADOS BRUTOS'!N$3:N$500)+IF($C24="",0,SUMIF('DADOS BRUTOS'!$A$3:$A$500,$C24,'DADOS BRUTOS'!N$3:N$500)))</f>
        <v/>
      </c>
      <c r="CO24" s="127">
        <f>IF(OR(CO$4="",$B24=""),0,SUMIF('DADOS BRUTOS'!$A$3:$A$500,$B24,'DADOS BRUTOS'!O$3:O$500)+IF($C24="",0,SUMIF('DADOS BRUTOS'!$A$3:$A$500,$C24,'DADOS BRUTOS'!O$3:O$500)))</f>
        <v/>
      </c>
      <c r="CP24" s="127">
        <f>IF(OR(CP$4="",$B24=""),0,SUMIF('DADOS BRUTOS'!$A$3:$A$500,$B24,'DADOS BRUTOS'!P$3:P$500)+IF($C24="",0,SUMIF('DADOS BRUTOS'!$A$3:$A$500,$C24,'DADOS BRUTOS'!P$3:P$500)))</f>
        <v/>
      </c>
      <c r="CQ24" s="127">
        <f>IF(OR(CQ$4="",$B24=""),0,SUMIF('DADOS BRUTOS'!$A$3:$A$500,$B24,'DADOS BRUTOS'!Q$3:Q$500)+IF($C24="",0,SUMIF('DADOS BRUTOS'!$A$3:$A$500,$C24,'DADOS BRUTOS'!Q$3:Q$500)))</f>
        <v/>
      </c>
      <c r="CR24" s="127">
        <f>IF(OR(CR$4="",$B24=""),0,SUMIF('DADOS BRUTOS'!$A$3:$A$500,$B24,'DADOS BRUTOS'!R$3:R$500)+IF($C24="",0,SUMIF('DADOS BRUTOS'!$A$3:$A$500,$C24,'DADOS BRUTOS'!R$3:R$500)))</f>
        <v/>
      </c>
      <c r="CS24" s="127">
        <f>IF(OR(CS$4="",$B24=""),0,SUMIF('DADOS BRUTOS'!$A$3:$A$500,$B24,'DADOS BRUTOS'!S$3:S$500)+IF($C24="",0,SUMIF('DADOS BRUTOS'!$A$3:$A$500,$C24,'DADOS BRUTOS'!S$3:S$500)))</f>
        <v/>
      </c>
      <c r="CT24" s="127">
        <f>IF(OR(CT$4="",$B24=""),0,SUMIF('DADOS BRUTOS'!$A$3:$A$500,$B24,'DADOS BRUTOS'!T$3:T$500)+IF($C24="",0,SUMIF('DADOS BRUTOS'!$A$3:$A$500,$C24,'DADOS BRUTOS'!T$3:T$500)))</f>
        <v/>
      </c>
      <c r="CU24" s="127">
        <f>IF(OR(CU$4="",$B24=""),0,SUMIF('DADOS BRUTOS'!$A$3:$A$500,$B24,'DADOS BRUTOS'!U$3:U$500)+IF($C24="",0,SUMIF('DADOS BRUTOS'!$A$3:$A$500,$C24,'DADOS BRUTOS'!U$3:U$500)))</f>
        <v/>
      </c>
      <c r="CV24" s="127">
        <f>IF(OR(CV$4="",$B24=""),0,SUMIF('DADOS BRUTOS'!$A$3:$A$500,$B24,'DADOS BRUTOS'!V$3:V$500)+IF($C24="",0,SUMIF('DADOS BRUTOS'!$A$3:$A$500,$C24,'DADOS BRUTOS'!V$3:V$500)))</f>
        <v/>
      </c>
      <c r="CW24" s="127">
        <f>IF(OR(CW$4="",$B24=""),0,SUMIF('DADOS BRUTOS'!$A$3:$A$500,$B24,'DADOS BRUTOS'!W$3:W$500)+IF($C24="",0,SUMIF('DADOS BRUTOS'!$A$3:$A$500,$C24,'DADOS BRUTOS'!W$3:W$500)))</f>
        <v/>
      </c>
      <c r="CX24" s="127">
        <f>IF(OR(CX$4="",$B24=""),0,SUMIF('DADOS BRUTOS'!$A$3:$A$500,$B24,'DADOS BRUTOS'!X$3:X$500)+IF($C24="",0,SUMIF('DADOS BRUTOS'!$A$3:$A$500,$C24,'DADOS BRUTOS'!X$3:X$500)))</f>
        <v/>
      </c>
      <c r="CY24" s="127">
        <f>IF(OR(CY$4="",$B24=""),0,SUMIF('DADOS BRUTOS'!$A$3:$A$500,$B24,'DADOS BRUTOS'!Y$3:Y$500)+IF($C24="",0,SUMIF('DADOS BRUTOS'!$A$3:$A$500,$C24,'DADOS BRUTOS'!Y$3:Y$500)))</f>
        <v/>
      </c>
      <c r="CZ24" s="127">
        <f>IF(OR(CZ$4="",$B24=""),0,SUMIF('DADOS BRUTOS'!$A$3:$A$500,$B24,'DADOS BRUTOS'!Z$3:Z$500)+IF($C24="",0,SUMIF('DADOS BRUTOS'!$A$3:$A$500,$C24,'DADOS BRUTOS'!Z$3:Z$500)))</f>
        <v/>
      </c>
      <c r="DA24" s="127">
        <f>IF(OR(DA$4="",$B24=""),0,SUMIF('DADOS BRUTOS'!$A$3:$A$500,$B24,'DADOS BRUTOS'!AA$3:AA$500)+IF($C24="",0,SUMIF('DADOS BRUTOS'!$A$3:$A$500,$C24,'DADOS BRUTOS'!AA$3:AA$500)))</f>
        <v/>
      </c>
      <c r="DB24" s="127">
        <f>IF(OR(DB$4="",$B24=""),0,SUMIF('DADOS BRUTOS'!$A$3:$A$500,$B24,'DADOS BRUTOS'!AB$3:AB$500)+IF($C24="",0,SUMIF('DADOS BRUTOS'!$A$3:$A$500,$C24,'DADOS BRUTOS'!AB$3:AB$500)))</f>
        <v/>
      </c>
      <c r="DC24" s="127">
        <f>IF(OR(DC$4="",$B24=""),0,SUMIF('DADOS BRUTOS'!$A$3:$A$500,$B24,'DADOS BRUTOS'!AC$3:AC$500)+IF($C24="",0,SUMIF('DADOS BRUTOS'!$A$3:$A$500,$C24,'DADOS BRUTOS'!AC$3:AC$500)))</f>
        <v/>
      </c>
      <c r="DD24" s="127">
        <f>IF(OR(DD$4="",$B24=""),0,SUMIF('DADOS BRUTOS'!$A$3:$A$500,$B24,'DADOS BRUTOS'!AD$3:AD$500)+IF($C24="",0,SUMIF('DADOS BRUTOS'!$A$3:$A$500,$C24,'DADOS BRUTOS'!AD$3:AD$500)))</f>
        <v/>
      </c>
      <c r="DE24" s="127">
        <f>IF(OR(DE$4="",$B24=""),0,SUMIF('DADOS BRUTOS'!$A$3:$A$500,$B24,'DADOS BRUTOS'!AE$3:AE$500)+IF($C24="",0,SUMIF('DADOS BRUTOS'!$A$3:$A$500,$C24,'DADOS BRUTOS'!AE$3:AE$500)))</f>
        <v/>
      </c>
      <c r="DF24" s="127">
        <f>IF(OR(DF$4="",$B24=""),0,SUMIF('DADOS BRUTOS'!$A$3:$A$500,$B24,'DADOS BRUTOS'!AF$3:AF$500)+IF($C24="",0,SUMIF('DADOS BRUTOS'!$A$3:$A$500,$C24,'DADOS BRUTOS'!AF$3:AF$500)))</f>
        <v/>
      </c>
      <c r="DG24" s="127">
        <f>IF(OR(DG$4="",$B24=""),0,SUMIF('DADOS BRUTOS'!$A$3:$A$500,$B24,'DADOS BRUTOS'!AG$3:AG$500)+IF($C24="",0,SUMIF('DADOS BRUTOS'!$A$3:$A$500,$C24,'DADOS BRUTOS'!AG$3:AG$500)))</f>
        <v/>
      </c>
      <c r="DH24" s="127">
        <f>IF(OR(DH$4="",$B24=""),0,SUMIF('DADOS BRUTOS'!$A$3:$A$500,$B24,'DADOS BRUTOS'!AH$3:AH$500)+IF($C24="",0,SUMIF('DADOS BRUTOS'!$A$3:$A$500,$C24,'DADOS BRUTOS'!AH$3:AH$500)))</f>
        <v/>
      </c>
      <c r="DI24" s="127">
        <f>IF(OR(DI$4="",$B24=""),0,SUMIF('DADOS BRUTOS'!$A$3:$A$500,$B24,'DADOS BRUTOS'!AI$3:AI$500)+IF($C24="",0,SUMIF('DADOS BRUTOS'!$A$3:$A$500,$C24,'DADOS BRUTOS'!AI$3:AI$500)))</f>
        <v/>
      </c>
      <c r="DJ24" s="127">
        <f>IF(OR(DJ$4="",$B24=""),0,SUMIF('DADOS BRUTOS'!$A$3:$A$500,$B24,'DADOS BRUTOS'!AJ$3:AJ$500)+IF($C24="",0,SUMIF('DADOS BRUTOS'!$A$3:$A$500,$C24,'DADOS BRUTOS'!AJ$3:AJ$500)))</f>
        <v/>
      </c>
      <c r="DK24" s="127">
        <f>IF(OR(DK$4="",$B24=""),0,SUMIF('DADOS BRUTOS'!$A$3:$A$500,$B24,'DADOS BRUTOS'!AK$3:AK$500)+IF($C24="",0,SUMIF('DADOS BRUTOS'!$A$3:$A$500,$C24,'DADOS BRUTOS'!AK$3:AK$500)))</f>
        <v/>
      </c>
      <c r="DL24" s="127">
        <f>IF(OR(DL$4="",$B24=""),0,SUMIF('DADOS BRUTOS'!$A$3:$A$500,$B24,'DADOS BRUTOS'!AL$3:AL$500)+IF($C24="",0,SUMIF('DADOS BRUTOS'!$A$3:$A$500,$C24,'DADOS BRUTOS'!AL$3:AL$500)))</f>
        <v/>
      </c>
      <c r="DM24" s="127">
        <f>IF(OR(DM$4="",$B24=""),0,SUMIF('DADOS BRUTOS'!$A$3:$A$500,$B24,'DADOS BRUTOS'!AM$3:AM$500)+IF($C24="",0,SUMIF('DADOS BRUTOS'!$A$3:$A$500,$C24,'DADOS BRUTOS'!AM$3:AM$500)))</f>
        <v/>
      </c>
      <c r="DN24" s="127">
        <f>IF(OR(DN$4="",$B24=""),0,SUMIF('DADOS BRUTOS'!$A$3:$A$500,$B24,'DADOS BRUTOS'!AN$3:AN$500)+IF($C24="",0,SUMIF('DADOS BRUTOS'!$A$3:$A$500,$C24,'DADOS BRUTOS'!AN$3:AN$500)))</f>
        <v/>
      </c>
      <c r="DO24" s="127">
        <f>IF(OR(DO$4="",$B24=""),0,SUMIF('DADOS BRUTOS'!$A$3:$A$500,$B24,'DADOS BRUTOS'!AO$3:AO$500)+IF($C24="",0,SUMIF('DADOS BRUTOS'!$A$3:$A$500,$C24,'DADOS BRUTOS'!AO$3:AO$500)))</f>
        <v/>
      </c>
      <c r="DP24" s="127">
        <f>IF(OR(DP$4="",$B24=""),0,SUMIF('DADOS BRUTOS'!$A$3:$A$500,$B24,'DADOS BRUTOS'!AP$3:AP$500)+IF($C24="",0,SUMIF('DADOS BRUTOS'!$A$3:$A$500,$C24,'DADOS BRUTOS'!AP$3:AP$500)))</f>
        <v/>
      </c>
      <c r="DQ24" s="127">
        <f>IF(OR(DQ$4="",$B24=""),0,SUMIF('DADOS BRUTOS'!$A$3:$A$500,$B24,'DADOS BRUTOS'!AQ$3:AQ$500)+IF($C24="",0,SUMIF('DADOS BRUTOS'!$A$3:$A$500,$C24,'DADOS BRUTOS'!AQ$3:AQ$500)))</f>
        <v/>
      </c>
      <c r="DR24" s="127">
        <f>IF(OR(DR$4="",$B24=""),0,SUMIF('DADOS BRUTOS'!$A$3:$A$500,$B24,'DADOS BRUTOS'!AR$3:AR$500)+IF($C24="",0,SUMIF('DADOS BRUTOS'!$A$3:$A$500,$C24,'DADOS BRUTOS'!AR$3:AR$500)))</f>
        <v/>
      </c>
      <c r="DS24" s="127">
        <f>IF(OR(DS$4="",$B24=""),0,SUMIF('DADOS BRUTOS'!$A$3:$A$500,$B24,'DADOS BRUTOS'!AS$3:AS$500)+IF($C24="",0,SUMIF('DADOS BRUTOS'!$A$3:$A$500,$C24,'DADOS BRUTOS'!AS$3:AS$500)))</f>
        <v/>
      </c>
      <c r="DT24" s="127">
        <f>IF(OR(DT$4="",$B24=""),0,SUMIF('DADOS BRUTOS'!$A$3:$A$500,$B24,'DADOS BRUTOS'!AT$3:AT$500)+IF($C24="",0,SUMIF('DADOS BRUTOS'!$A$3:$A$500,$C24,'DADOS BRUTOS'!AT$3:AT$500)))</f>
        <v/>
      </c>
      <c r="DU24" s="127">
        <f>IF(OR(DU$4="",$B24=""),0,SUMIF('DADOS BRUTOS'!$A$3:$A$500,$B24,'DADOS BRUTOS'!AU$3:AU$500)+IF($C24="",0,SUMIF('DADOS BRUTOS'!$A$3:$A$500,$C24,'DADOS BRUTOS'!AU$3:AU$500)))</f>
        <v/>
      </c>
      <c r="DV24" s="127">
        <f>IF(OR(DV$4="",$B24=""),0,SUMIF('DADOS BRUTOS'!$A$3:$A$500,$B24,'DADOS BRUTOS'!AV$3:AV$500)+IF($C24="",0,SUMIF('DADOS BRUTOS'!$A$3:$A$500,$C24,'DADOS BRUTOS'!AV$3:AV$500)))</f>
        <v/>
      </c>
      <c r="DW24" s="127">
        <f>IF(OR(DW$4="",$B24=""),0,SUMIF('DADOS BRUTOS'!$A$3:$A$500,$B24,'DADOS BRUTOS'!AW$3:AW$500)+IF($C24="",0,SUMIF('DADOS BRUTOS'!$A$3:$A$500,$C24,'DADOS BRUTOS'!AW$3:AW$500)))</f>
        <v/>
      </c>
      <c r="DX24" s="127">
        <f>IF(OR(DX$4="",$B24=""),0,SUMIF('DADOS BRUTOS'!$A$3:$A$500,$B24,'DADOS BRUTOS'!AX$3:AX$500)+IF($C24="",0,SUMIF('DADOS BRUTOS'!$A$3:$A$500,$C24,'DADOS BRUTOS'!AX$3:AX$500)))</f>
        <v/>
      </c>
      <c r="DY24" s="127">
        <f>IF(OR(DY$4="",$B24=""),0,SUMIF('DADOS BRUTOS'!$A$3:$A$500,$B24,'DADOS BRUTOS'!AY$3:AY$500)+IF($C24="",0,SUMIF('DADOS BRUTOS'!$A$3:$A$500,$C24,'DADOS BRUTOS'!AY$3:AY$500)))</f>
        <v/>
      </c>
      <c r="DZ24" s="127">
        <f>IF(OR(DZ$4="",$B24=""),0,SUMIF('DADOS BRUTOS'!$A$3:$A$500,$B24,'DADOS BRUTOS'!AZ$3:AZ$500)+IF($C24="",0,SUMIF('DADOS BRUTOS'!$A$3:$A$500,$C24,'DADOS BRUTOS'!AZ$3:AZ$500)))</f>
        <v/>
      </c>
      <c r="EA24" s="127">
        <f>IF(OR(EA$4="",$B24=""),0,SUMIF('DADOS BRUTOS'!$A$3:$A$500,$B24,'DADOS BRUTOS'!BA$3:BA$500)+IF($C24="",0,SUMIF('DADOS BRUTOS'!$A$3:$A$500,$C24,'DADOS BRUTOS'!BA$3:BA$500)))</f>
        <v/>
      </c>
      <c r="EB24" s="127">
        <f>IF(OR(EB$4="",$B24=""),0,SUMIF('DADOS BRUTOS'!$A$3:$A$500,$B24,'DADOS BRUTOS'!BB$3:BB$500)+IF($C24="",0,SUMIF('DADOS BRUTOS'!$A$3:$A$500,$C24,'DADOS BRUTOS'!BB$3:BB$500)))</f>
        <v/>
      </c>
      <c r="EC24" s="127">
        <f>IF(OR(EC$4="",$B24=""),0,SUMIF('DADOS BRUTOS'!$A$3:$A$500,$B24,'DADOS BRUTOS'!BC$3:BC$500)+IF($C24="",0,SUMIF('DADOS BRUTOS'!$A$3:$A$500,$C24,'DADOS BRUTOS'!BC$3:BC$500)))</f>
        <v/>
      </c>
      <c r="ED24" s="127">
        <f>IF(OR(ED$4="",$B24=""),0,SUMIF('DADOS BRUTOS'!$A$3:$A$500,$B24,'DADOS BRUTOS'!BD$3:BD$500)+IF($C24="",0,SUMIF('DADOS BRUTOS'!$A$3:$A$500,$C24,'DADOS BRUTOS'!BD$3:BD$500)))</f>
        <v/>
      </c>
      <c r="EE24" s="127">
        <f>IF(OR(EE$4="",$B24=""),0,SUMIF('DADOS BRUTOS'!$A$3:$A$500,$B24,'DADOS BRUTOS'!BE$3:BE$500)+IF($C24="",0,SUMIF('DADOS BRUTOS'!$A$3:$A$500,$C24,'DADOS BRUTOS'!BE$3:BE$500)))</f>
        <v/>
      </c>
      <c r="EF24" s="127">
        <f>IF(OR(EF$4="",$B24=""),0,SUMIF('DADOS BRUTOS'!$A$3:$A$500,$B24,'DADOS BRUTOS'!BF$3:BF$500)+IF($C24="",0,SUMIF('DADOS BRUTOS'!$A$3:$A$500,$C24,'DADOS BRUTOS'!BF$3:BF$500)))</f>
        <v/>
      </c>
      <c r="EG24" s="127">
        <f>IF(OR(EG$4="",$B24=""),0,SUMIF('DADOS BRUTOS'!$A$3:$A$500,$B24,'DADOS BRUTOS'!BG$3:BG$500)+IF($C24="",0,SUMIF('DADOS BRUTOS'!$A$3:$A$500,$C24,'DADOS BRUTOS'!BG$3:BG$500)))</f>
        <v/>
      </c>
      <c r="EH24" s="127">
        <f>IF(OR(EH$4="",$B24=""),0,SUMIF('DADOS BRUTOS'!$A$3:$A$500,$B24,'DADOS BRUTOS'!BH$3:BH$500)+IF($C24="",0,SUMIF('DADOS BRUTOS'!$A$3:$A$500,$C24,'DADOS BRUTOS'!BH$3:BH$500)))</f>
        <v/>
      </c>
      <c r="EI24" s="127">
        <f>IF(OR(EI$4="",$B24=""),0,SUMIF('DADOS BRUTOS'!$A$3:$A$500,$B24,'DADOS BRUTOS'!BI$3:BI$500)+IF($C24="",0,SUMIF('DADOS BRUTOS'!$A$3:$A$500,$C24,'DADOS BRUTOS'!BI$3:BI$500)))</f>
        <v/>
      </c>
      <c r="EJ24" s="127">
        <f>IF(OR(EJ$4="",$B24=""),0,SUMIF('DADOS BRUTOS'!$A$3:$A$500,$B24,'DADOS BRUTOS'!BJ$3:BJ$500)+IF($C24="",0,SUMIF('DADOS BRUTOS'!$A$3:$A$500,$C24,'DADOS BRUTOS'!BJ$3:BJ$500)))</f>
        <v/>
      </c>
      <c r="EK24" s="127">
        <f>IF(OR(EK$4="",$B24=""),0,SUMIF('DADOS BRUTOS'!$A$3:$A$500,$B24,'DADOS BRUTOS'!BK$3:BK$500)+IF($C24="",0,SUMIF('DADOS BRUTOS'!$A$3:$A$500,$C24,'DADOS BRUTOS'!BK$3:BK$500)))</f>
        <v/>
      </c>
      <c r="EL24" s="127">
        <f>IF(OR(EL$4="",$B24=""),0,SUMIF('DADOS BRUTOS'!$A$3:$A$500,$B24,'DADOS BRUTOS'!BL$3:BL$500)+IF($C24="",0,SUMIF('DADOS BRUTOS'!$A$3:$A$500,$C24,'DADOS BRUTOS'!BL$3:BL$500)))</f>
        <v/>
      </c>
      <c r="EM24" s="127">
        <f>IF(OR(EM$4="",$B24=""),0,SUMIF('DADOS BRUTOS'!$A$3:$A$500,$B24,'DADOS BRUTOS'!BM$3:BM$500)+IF($C24="",0,SUMIF('DADOS BRUTOS'!$A$3:$A$500,$C24,'DADOS BRUTOS'!BM$3:BM$500)))</f>
        <v/>
      </c>
      <c r="EN24" s="127">
        <f>IF(OR(EN$4="",$B24=""),0,SUMIF('DADOS BRUTOS'!$A$3:$A$500,$B24,'DADOS BRUTOS'!BN$3:BN$500)+IF($C24="",0,SUMIF('DADOS BRUTOS'!$A$3:$A$500,$C24,'DADOS BRUTOS'!BN$3:BN$500)))</f>
        <v/>
      </c>
      <c r="EO24" s="127">
        <f>IF(OR(EO$4="",$B24=""),0,SUMIF('DADOS BRUTOS'!$A$3:$A$500,$B24,'DADOS BRUTOS'!BO$3:BO$500)+IF($C24="",0,SUMIF('DADOS BRUTOS'!$A$3:$A$500,$C24,'DADOS BRUTOS'!BO$3:BO$500)))</f>
        <v/>
      </c>
      <c r="EP24" s="127">
        <f>IF(OR(EP$4="",$B24=""),0,SUMIF('DADOS BRUTOS'!$A$3:$A$500,$B24,'DADOS BRUTOS'!BP$3:BP$500)+IF($C24="",0,SUMIF('DADOS BRUTOS'!$A$3:$A$500,$C24,'DADOS BRUTOS'!BP$3:BP$500)))</f>
        <v/>
      </c>
      <c r="EQ24" s="127">
        <f>IF(OR(EQ$4="",$B24=""),0,SUMIF('DADOS BRUTOS'!$A$3:$A$500,$B24,'DADOS BRUTOS'!BQ$3:BQ$500)+IF($C24="",0,SUMIF('DADOS BRUTOS'!$A$3:$A$500,$C24,'DADOS BRUTOS'!BQ$3:BQ$500)))</f>
        <v/>
      </c>
      <c r="ER24" s="127">
        <f>IF(OR(ER$4="",$B24=""),0,SUMIF('DADOS BRUTOS'!$A$3:$A$500,$B24,'DADOS BRUTOS'!BR$3:BR$500)+IF($C24="",0,SUMIF('DADOS BRUTOS'!$A$3:$A$500,$C24,'DADOS BRUTOS'!BR$3:BR$500)))</f>
        <v/>
      </c>
      <c r="ES24" s="127">
        <f>IF(OR(ES$4="",$B24=""),0,SUMIF('DADOS BRUTOS'!$A$3:$A$500,$B24,'DADOS BRUTOS'!BS$3:BS$500)+IF($C24="",0,SUMIF('DADOS BRUTOS'!$A$3:$A$500,$C24,'DADOS BRUTOS'!BS$3:BS$500)))</f>
        <v/>
      </c>
      <c r="ET24" s="127">
        <f>IF(OR(ET$4="",$B24=""),0,SUMIF('DADOS BRUTOS'!$A$3:$A$500,$B24,'DADOS BRUTOS'!BT$3:BT$500)+IF($C24="",0,SUMIF('DADOS BRUTOS'!$A$3:$A$500,$C24,'DADOS BRUTOS'!BT$3:BT$500)))</f>
        <v/>
      </c>
      <c r="EU24" s="127">
        <f>IF(OR(EU$4="",$B24=""),0,SUMIF('DADOS BRUTOS'!$A$3:$A$500,$B24,'DADOS BRUTOS'!BU$3:BU$500)+IF($C24="",0,SUMIF('DADOS BRUTOS'!$A$3:$A$500,$C24,'DADOS BRUTOS'!BU$3:BU$500)))</f>
        <v/>
      </c>
      <c r="EV24" s="127">
        <f>IF(OR(EV$4="",$B24=""),0,SUMIF('DADOS BRUTOS'!$A$3:$A$500,$B24,'DADOS BRUTOS'!BV$3:BV$500)+IF($C24="",0,SUMIF('DADOS BRUTOS'!$A$3:$A$500,$C24,'DADOS BRUTOS'!BV$3:BV$500)))</f>
        <v/>
      </c>
      <c r="EW24" s="127">
        <f>IF(OR(EW$4="",$B24=""),0,SUMIF('DADOS BRUTOS'!$A$3:$A$500,$B24,'DADOS BRUTOS'!BW$3:BW$500)+IF($C24="",0,SUMIF('DADOS BRUTOS'!$A$3:$A$500,$C24,'DADOS BRUTOS'!BW$3:BW$500)))</f>
        <v/>
      </c>
      <c r="EX24" s="127">
        <f>IF(OR(EX$4="",$B24=""),0,SUMIF('DADOS BRUTOS'!$A$3:$A$500,$B24,'DADOS BRUTOS'!BX$3:BX$500)+IF($C24="",0,SUMIF('DADOS BRUTOS'!$A$3:$A$500,$C24,'DADOS BRUTOS'!BX$3:BX$500)))</f>
        <v/>
      </c>
      <c r="EY24" s="127">
        <f>IF(OR(EY$4="",$B24=""),0,SUMIF('DADOS BRUTOS'!$A$3:$A$500,$B24,'DADOS BRUTOS'!BY$3:BY$500)+IF($C24="",0,SUMIF('DADOS BRUTOS'!$A$3:$A$500,$C24,'DADOS BRUTOS'!BY$3:BY$500)))</f>
        <v/>
      </c>
      <c r="EZ24" s="127">
        <f>IF(OR(EZ$4="",$B24=""),0,SUMIF('DADOS BRUTOS'!$A$3:$A$500,$B24,'DADOS BRUTOS'!BZ$3:BZ$500)+IF($C24="",0,SUMIF('DADOS BRUTOS'!$A$3:$A$500,$C24,'DADOS BRUTOS'!BZ$3:BZ$500)))</f>
        <v/>
      </c>
      <c r="FA24" s="127">
        <f>IF(OR(FA$4="",$B24=""),0,SUMIF('DADOS BRUTOS'!$A$3:$A$500,$B24,'DADOS BRUTOS'!CA$3:CA$500)+IF($C24="",0,SUMIF('DADOS BRUTOS'!$A$3:$A$500,$C24,'DADOS BRUTOS'!CA$3:CA$500)))</f>
        <v/>
      </c>
      <c r="FB24" s="127">
        <f>IF(OR(FB$4="",$B24=""),0,SUMIF('DADOS BRUTOS'!$A$3:$A$500,$B24,'DADOS BRUTOS'!CB$3:CB$500)+IF($C24="",0,SUMIF('DADOS BRUTOS'!$A$3:$A$500,$C24,'DADOS BRUTOS'!CB$3:CB$500)))</f>
        <v/>
      </c>
      <c r="FC24" s="127">
        <f>IF(OR(FC$4="",$B24=""),0,SUMIF('DADOS BRUTOS'!$A$3:$A$500,$B24,'DADOS BRUTOS'!CC$3:CC$500)+IF($C24="",0,SUMIF('DADOS BRUTOS'!$A$3:$A$500,$C24,'DADOS BRUTOS'!CC$3:CC$500)))</f>
        <v/>
      </c>
      <c r="FD24" s="127">
        <f>IF(OR(FD$4="",$B24=""),0,SUMIF('DADOS BRUTOS'!$A$3:$A$500,$B24,'DADOS BRUTOS'!CD$3:CD$500)+IF($C24="",0,SUMIF('DADOS BRUTOS'!$A$3:$A$500,$C24,'DADOS BRUTOS'!CD$3:CD$500)))</f>
        <v/>
      </c>
      <c r="FE24" s="127">
        <f>IF(OR(FE$4="",$B24=""),0,SUMIF('DADOS BRUTOS'!$A$3:$A$500,$B24,'DADOS BRUTOS'!CE$3:CE$500)+IF($C24="",0,SUMIF('DADOS BRUTOS'!$A$3:$A$500,$C24,'DADOS BRUTOS'!CE$3:CE$500)))</f>
        <v/>
      </c>
      <c r="FF24" s="127">
        <f>IF(OR(FF$4="",$B24=""),0,SUMIF('DADOS BRUTOS'!$A$3:$A$500,$B24,'DADOS BRUTOS'!CF$3:CF$500)+IF($C24="",0,SUMIF('DADOS BRUTOS'!$A$3:$A$500,$C24,'DADOS BRUTOS'!CF$3:CF$500)))</f>
        <v/>
      </c>
      <c r="FG24" s="127">
        <f>IF(OR(FG$4="",$B24=""),0,SUMIF('DADOS BRUTOS'!$A$3:$A$500,$B24,'DADOS BRUTOS'!CG$3:CG$500)+IF($C24="",0,SUMIF('DADOS BRUTOS'!$A$3:$A$500,$C24,'DADOS BRUTOS'!CG$3:CG$500)))</f>
        <v/>
      </c>
      <c r="FH24" s="127">
        <f>IF(OR(FH$4="",$B24=""),0,SUMIF('DADOS BRUTOS'!$A$3:$A$500,$B24,'DADOS BRUTOS'!CH$3:CH$500)+IF($C24="",0,SUMIF('DADOS BRUTOS'!$A$3:$A$500,$C24,'DADOS BRUTOS'!CH$3:CH$500)))</f>
        <v/>
      </c>
      <c r="FI24" s="127">
        <f>IF(OR(FI$4="",$B24=""),0,SUMIF('DADOS BRUTOS'!$A$3:$A$500,$B24,'DADOS BRUTOS'!CI$3:CI$500)+IF($C24="",0,SUMIF('DADOS BRUTOS'!$A$3:$A$500,$C24,'DADOS BRUTOS'!CI$3:CI$500)))</f>
        <v/>
      </c>
      <c r="FJ24" s="127">
        <f>IF(OR(FJ$4="",$B24=""),0,SUMIF('DADOS BRUTOS'!$A$3:$A$500,$B24,'DADOS BRUTOS'!CJ$3:CJ$500)+IF($C24="",0,SUMIF('DADOS BRUTOS'!$A$3:$A$500,$C24,'DADOS BRUTOS'!CJ$3:CJ$500)))</f>
        <v/>
      </c>
      <c r="FK24" s="127">
        <f>IF(OR(FK$4="",$B24=""),0,SUMIF('DADOS BRUTOS'!$A$3:$A$500,$B24,'DADOS BRUTOS'!CK$3:CK$500)+IF($C24="",0,SUMIF('DADOS BRUTOS'!$A$3:$A$500,$C24,'DADOS BRUTOS'!CK$3:CK$500)))</f>
        <v/>
      </c>
      <c r="FL24" s="127">
        <f>IF(OR(FL$4="",$B24=""),0,SUMIF('DADOS BRUTOS'!$A$3:$A$500,$B24,'DADOS BRUTOS'!CL$3:CL$500)+IF($C24="",0,SUMIF('DADOS BRUTOS'!$A$3:$A$500,$C24,'DADOS BRUTOS'!CL$3:CL$500)))</f>
        <v/>
      </c>
      <c r="FM24" s="127">
        <f>IF(OR(FM$4="",$B24=""),0,SUMIF('DADOS BRUTOS'!$A$3:$A$500,$B24,'DADOS BRUTOS'!CM$3:CM$500)+IF($C24="",0,SUMIF('DADOS BRUTOS'!$A$3:$A$500,$C24,'DADOS BRUTOS'!CM$3:CM$500)))</f>
        <v/>
      </c>
      <c r="FN24" s="127">
        <f>IF(OR(FN$4="",$B24=""),0,SUMIF('DADOS BRUTOS'!$A$3:$A$500,$B24,'DADOS BRUTOS'!CN$3:CN$500)+IF($C24="",0,SUMIF('DADOS BRUTOS'!$A$3:$A$500,$C24,'DADOS BRUTOS'!CN$3:CN$500)))</f>
        <v/>
      </c>
      <c r="FO24" s="127">
        <f>IF(OR(FO$4="",$B24=""),0,SUMIF('DADOS BRUTOS'!$A$3:$A$500,$B24,'DADOS BRUTOS'!CO$3:CO$500)+IF($C24="",0,SUMIF('DADOS BRUTOS'!$A$3:$A$500,$C24,'DADOS BRUTOS'!CO$3:CO$500)))</f>
        <v/>
      </c>
      <c r="FP24" s="127">
        <f>IF(OR(FP$4="",$B24=""),0,SUMIF('DADOS BRUTOS'!$A$3:$A$500,$B24,'DADOS BRUTOS'!CP$3:CP$500)+IF($C24="",0,SUMIF('DADOS BRUTOS'!$A$3:$A$500,$C24,'DADOS BRUTOS'!CP$3:CP$500)))</f>
        <v/>
      </c>
      <c r="FQ24" s="127">
        <f>IF(OR(FQ$4="",$B24=""),0,SUMIF('DADOS BRUTOS'!$A$3:$A$500,$B24,'DADOS BRUTOS'!CQ$3:CQ$500)+IF($C24="",0,SUMIF('DADOS BRUTOS'!$A$3:$A$500,$C24,'DADOS BRUTOS'!CQ$3:CQ$500)))</f>
        <v/>
      </c>
      <c r="FR24" s="127">
        <f>IF(OR(FR$4="",$B24=""),0,SUMIF('DADOS BRUTOS'!$A$3:$A$500,$B24,'DADOS BRUTOS'!CR$3:CR$500)+IF($C24="",0,SUMIF('DADOS BRUTOS'!$A$3:$A$500,$C24,'DADOS BRUTOS'!CR$3:CR$500)))</f>
        <v/>
      </c>
      <c r="FS24" s="127">
        <f>IF(OR(FS$4="",$B24=""),0,SUMIF('DADOS BRUTOS'!$A$3:$A$500,$B24,'DADOS BRUTOS'!CS$3:CS$500)+IF($C24="",0,SUMIF('DADOS BRUTOS'!$A$3:$A$500,$C24,'DADOS BRUTOS'!CS$3:CS$500)))</f>
        <v/>
      </c>
      <c r="FT24" s="127">
        <f>IF(OR(FT$4="",$B24=""),0,SUMIF('DADOS BRUTOS'!$A$3:$A$500,$B24,'DADOS BRUTOS'!CT$3:CT$500)+IF($C24="",0,SUMIF('DADOS BRUTOS'!$A$3:$A$500,$C24,'DADOS BRUTOS'!CT$3:CT$500)))</f>
        <v/>
      </c>
      <c r="FU24" s="127">
        <f>IF(OR(FU$4="",$B24=""),0,SUMIF('DADOS BRUTOS'!$A$3:$A$500,$B24,'DADOS BRUTOS'!CU$3:CU$500)+IF($C24="",0,SUMIF('DADOS BRUTOS'!$A$3:$A$500,$C24,'DADOS BRUTOS'!CU$3:CU$500)))</f>
        <v/>
      </c>
      <c r="FV24" s="127">
        <f>IF(OR(FV$4="",$B24=""),0,SUMIF('DADOS BRUTOS'!$A$3:$A$500,$B24,'DADOS BRUTOS'!CV$3:CV$500)+IF($C24="",0,SUMIF('DADOS BRUTOS'!$A$3:$A$500,$C24,'DADOS BRUTOS'!CV$3:CV$500)))</f>
        <v/>
      </c>
      <c r="FW24" s="127">
        <f>IF(OR(FW$4="",$B24=""),0,SUMIF('DADOS BRUTOS'!$A$3:$A$500,$B24,'DADOS BRUTOS'!CW$3:CW$500)+IF($C24="",0,SUMIF('DADOS BRUTOS'!$A$3:$A$500,$C24,'DADOS BRUTOS'!CW$3:CW$500)))</f>
        <v/>
      </c>
      <c r="FX24" s="127">
        <f>IF(OR(FX$4="",$B24=""),0,SUMIF('DADOS BRUTOS'!$A$3:$A$500,$B24,'DADOS BRUTOS'!CX$3:CX$500)+IF($C24="",0,SUMIF('DADOS BRUTOS'!$A$3:$A$500,$C24,'DADOS BRUTOS'!CX$3:CX$500)))</f>
        <v/>
      </c>
      <c r="FY24" s="127">
        <f>IF(OR(FY$4="",$B24=""),0,SUMIF('DADOS BRUTOS'!$A$3:$A$500,$B24,'DADOS BRUTOS'!CY$3:CY$500)+IF($C24="",0,SUMIF('DADOS BRUTOS'!$A$3:$A$500,$C24,'DADOS BRUTOS'!CY$3:CY$500)))</f>
        <v/>
      </c>
      <c r="FZ24" s="127">
        <f>IF(OR(FZ$4="",$B24=""),0,SUMIF('DADOS BRUTOS'!$A$3:$A$500,$B24,'DADOS BRUTOS'!CZ$3:CZ$500)+IF($C24="",0,SUMIF('DADOS BRUTOS'!$A$3:$A$500,$C24,'DADOS BRUTOS'!CZ$3:CZ$500)))</f>
        <v/>
      </c>
      <c r="GA24" s="127">
        <f>IF(OR(GA$4="",$B24=""),0,SUMIF('DADOS BRUTOS'!$A$3:$A$500,$B24,'DADOS BRUTOS'!DA$3:DA$500)+IF($C24="",0,SUMIF('DADOS BRUTOS'!$A$3:$A$500,$C24,'DADOS BRUTOS'!DA$3:DA$500)))</f>
        <v/>
      </c>
      <c r="GB24" s="127">
        <f>IF(OR(GB$4="",$B24=""),0,SUMIF('DADOS BRUTOS'!$A$3:$A$500,$B24,'DADOS BRUTOS'!DB$3:DB$500)+IF($C24="",0,SUMIF('DADOS BRUTOS'!$A$3:$A$500,$C24,'DADOS BRUTOS'!DB$3:DB$500)))</f>
        <v/>
      </c>
      <c r="GC24" s="127">
        <f>IF(OR(GC$4="",$B24=""),0,SUMIF('DADOS BRUTOS'!$A$3:$A$500,$B24,'DADOS BRUTOS'!DC$3:DC$500)+IF($C24="",0,SUMIF('DADOS BRUTOS'!$A$3:$A$500,$C24,'DADOS BRUTOS'!DC$3:DC$500)))</f>
        <v/>
      </c>
      <c r="GD24" s="127">
        <f>IF(OR(GD$4="",$B24=""),0,SUMIF('DADOS BRUTOS'!$A$3:$A$500,$B24,'DADOS BRUTOS'!DD$3:DD$500)+IF($C24="",0,SUMIF('DADOS BRUTOS'!$A$3:$A$500,$C24,'DADOS BRUTOS'!DD$3:DD$500)))</f>
        <v/>
      </c>
      <c r="GE24" s="127">
        <f>IF(OR(GE$4="",$B24=""),0,SUMIF('DADOS BRUTOS'!$A$3:$A$500,$B24,'DADOS BRUTOS'!DE$3:DE$500)+IF($C24="",0,SUMIF('DADOS BRUTOS'!$A$3:$A$500,$C24,'DADOS BRUTOS'!DE$3:DE$500)))</f>
        <v/>
      </c>
      <c r="GF24" s="127">
        <f>IF(OR(GF$4="",$B24=""),0,SUMIF('DADOS BRUTOS'!$A$3:$A$500,$B24,'DADOS BRUTOS'!DF$3:DF$500)+IF($C24="",0,SUMIF('DADOS BRUTOS'!$A$3:$A$500,$C24,'DADOS BRUTOS'!DF$3:DF$500)))</f>
        <v/>
      </c>
      <c r="GG24" s="127">
        <f>IF(OR(GG$4="",$B24=""),0,SUMIF('DADOS BRUTOS'!$A$3:$A$500,$B24,'DADOS BRUTOS'!DG$3:DG$500)+IF($C24="",0,SUMIF('DADOS BRUTOS'!$A$3:$A$500,$C24,'DADOS BRUTOS'!DG$3:DG$500)))</f>
        <v/>
      </c>
      <c r="GH24" s="127">
        <f>IF(OR(GH$4="",$B24=""),0,SUMIF('DADOS BRUTOS'!$A$3:$A$500,$B24,'DADOS BRUTOS'!DH$3:DH$500)+IF($C24="",0,SUMIF('DADOS BRUTOS'!$A$3:$A$500,$C24,'DADOS BRUTOS'!DH$3:DH$500)))</f>
        <v/>
      </c>
      <c r="GI24" s="127">
        <f>IF(OR(GI$4="",$B24=""),0,SUMIF('DADOS BRUTOS'!$A$3:$A$500,$B24,'DADOS BRUTOS'!DI$3:DI$500)+IF($C24="",0,SUMIF('DADOS BRUTOS'!$A$3:$A$500,$C24,'DADOS BRUTOS'!DI$3:DI$500)))</f>
        <v/>
      </c>
      <c r="GJ24" s="127">
        <f>IF(OR(GJ$4="",$B24=""),0,SUMIF('DADOS BRUTOS'!$A$3:$A$500,$B24,'DADOS BRUTOS'!DJ$3:DJ$500)+IF($C24="",0,SUMIF('DADOS BRUTOS'!$A$3:$A$500,$C24,'DADOS BRUTOS'!DJ$3:DJ$500)))</f>
        <v/>
      </c>
      <c r="GK24" s="127">
        <f>IF(OR(GK$4="",$B24=""),0,SUMIF('DADOS BRUTOS'!$A$3:$A$500,$B24,'DADOS BRUTOS'!DK$3:DK$500)+IF($C24="",0,SUMIF('DADOS BRUTOS'!$A$3:$A$500,$C24,'DADOS BRUTOS'!DK$3:DK$500)))</f>
        <v/>
      </c>
      <c r="GL24" s="127">
        <f>IF(OR(GL$4="",$B24=""),0,SUMIF('DADOS BRUTOS'!$A$3:$A$500,$B24,'DADOS BRUTOS'!DL$3:DL$500)+IF($C24="",0,SUMIF('DADOS BRUTOS'!$A$3:$A$500,$C24,'DADOS BRUTOS'!DL$3:DL$500)))</f>
        <v/>
      </c>
      <c r="GM24" s="127">
        <f>IF(OR(GM$4="",$B24=""),0,SUMIF('DADOS BRUTOS'!$A$3:$A$500,$B24,'DADOS BRUTOS'!DM$3:DM$500)+IF($C24="",0,SUMIF('DADOS BRUTOS'!$A$3:$A$500,$C24,'DADOS BRUTOS'!DM$3:DM$500)))</f>
        <v/>
      </c>
      <c r="GN24" s="127">
        <f>IF(OR(GN$4="",$B24=""),0,SUMIF('DADOS BRUTOS'!$A$3:$A$500,$B24,'DADOS BRUTOS'!DN$3:DN$500)+IF($C24="",0,SUMIF('DADOS BRUTOS'!$A$3:$A$500,$C24,'DADOS BRUTOS'!DN$3:DN$500)))</f>
        <v/>
      </c>
      <c r="GO24" s="127">
        <f>IF(OR(GO$4="",$B24=""),0,SUMIF('DADOS BRUTOS'!$A$3:$A$500,$B24,'DADOS BRUTOS'!DO$3:DO$500)+IF($C24="",0,SUMIF('DADOS BRUTOS'!$A$3:$A$500,$C24,'DADOS BRUTOS'!DO$3:DO$500)))</f>
        <v/>
      </c>
      <c r="GP24" s="127">
        <f>IF(OR(GP$4="",$B24=""),0,SUMIF('DADOS BRUTOS'!$A$3:$A$500,$B24,'DADOS BRUTOS'!DP$3:DP$500)+IF($C24="",0,SUMIF('DADOS BRUTOS'!$A$3:$A$500,$C24,'DADOS BRUTOS'!DP$3:DP$500)))</f>
        <v/>
      </c>
      <c r="GQ24" s="127">
        <f>IF(OR(GQ$4="",$B24=""),0,SUMIF('DADOS BRUTOS'!$A$3:$A$500,$B24,'DADOS BRUTOS'!DQ$3:DQ$500)+IF($C24="",0,SUMIF('DADOS BRUTOS'!$A$3:$A$500,$C24,'DADOS BRUTOS'!DQ$3:DQ$500)))</f>
        <v/>
      </c>
      <c r="GR24" s="127">
        <f>IF(OR(GR$4="",$B24=""),0,SUMIF('DADOS BRUTOS'!$A$3:$A$500,$B24,'DADOS BRUTOS'!DR$3:DR$500)+IF($C24="",0,SUMIF('DADOS BRUTOS'!$A$3:$A$500,$C24,'DADOS BRUTOS'!DR$3:DR$500)))</f>
        <v/>
      </c>
      <c r="GS24" s="127">
        <f>IF(OR(GS$4="",$B24=""),0,SUMIF('DADOS BRUTOS'!$A$3:$A$500,$B24,'DADOS BRUTOS'!DS$3:DS$500)+IF($C24="",0,SUMIF('DADOS BRUTOS'!$A$3:$A$500,$C24,'DADOS BRUTOS'!DS$3:DS$500)))</f>
        <v/>
      </c>
      <c r="GT24" s="127">
        <f>IF(OR(GT$4="",$B24=""),0,SUMIF('DADOS BRUTOS'!$A$3:$A$500,$B24,'DADOS BRUTOS'!DT$3:DT$500)+IF($C24="",0,SUMIF('DADOS BRUTOS'!$A$3:$A$500,$C24,'DADOS BRUTOS'!DT$3:DT$500)))</f>
        <v/>
      </c>
      <c r="GU24" s="127">
        <f>IF(OR(GU$4="",$B24=""),0,SUMIF('DADOS BRUTOS'!$A$3:$A$500,$B24,'DADOS BRUTOS'!DU$3:DU$500)+IF($C24="",0,SUMIF('DADOS BRUTOS'!$A$3:$A$500,$C24,'DADOS BRUTOS'!DU$3:DU$500)))</f>
        <v/>
      </c>
      <c r="GV24" s="127">
        <f>IF(OR(GV$4="",$B24=""),0,SUMIF('DADOS BRUTOS'!$A$3:$A$500,$B24,'DADOS BRUTOS'!DV$3:DV$500)+IF($C24="",0,SUMIF('DADOS BRUTOS'!$A$3:$A$500,$C24,'DADOS BRUTOS'!DV$3:DV$500)))</f>
        <v/>
      </c>
      <c r="GW24" s="127">
        <f>IF(OR(GW$4="",$B24=""),0,SUMIF('DADOS BRUTOS'!$A$3:$A$500,$B24,'DADOS BRUTOS'!DW$3:DW$500)+IF($C24="",0,SUMIF('DADOS BRUTOS'!$A$3:$A$500,$C24,'DADOS BRUTOS'!DW$3:DW$500)))</f>
        <v/>
      </c>
      <c r="GX24" s="127">
        <f>IF(OR(GX$4="",$B24=""),0,SUMIF('DADOS BRUTOS'!$A$3:$A$500,$B24,'DADOS BRUTOS'!DX$3:DX$500)+IF($C24="",0,SUMIF('DADOS BRUTOS'!$A$3:$A$500,$C24,'DADOS BRUTOS'!DX$3:DX$500)))</f>
        <v/>
      </c>
      <c r="GY24" s="127">
        <f>IF(OR(GY$4="",$B24=""),0,SUMIF('DADOS BRUTOS'!$A$3:$A$500,$B24,'DADOS BRUTOS'!DY$3:DY$500)+IF($C24="",0,SUMIF('DADOS BRUTOS'!$A$3:$A$500,$C24,'DADOS BRUTOS'!DY$3:DY$500)))</f>
        <v/>
      </c>
      <c r="GZ24" s="127">
        <f>IF(OR(GZ$4="",$B24=""),0,SUMIF('DADOS BRUTOS'!$A$3:$A$500,$B24,'DADOS BRUTOS'!DZ$3:DZ$500)+IF($C24="",0,SUMIF('DADOS BRUTOS'!$A$3:$A$500,$C24,'DADOS BRUTOS'!DZ$3:DZ$500)))</f>
        <v/>
      </c>
      <c r="HA24" s="127">
        <f>IF(OR(HA$4="",$B24=""),0,SUMIF('DADOS BRUTOS'!$A$3:$A$500,$B24,'DADOS BRUTOS'!EA$3:EA$500)+IF($C24="",0,SUMIF('DADOS BRUTOS'!$A$3:$A$500,$C24,'DADOS BRUTOS'!EA$3:EA$500)))</f>
        <v/>
      </c>
      <c r="HB24" s="127">
        <f>IF(OR(HB$4="",$B24=""),0,SUMIF('DADOS BRUTOS'!$A$3:$A$500,$B24,'DADOS BRUTOS'!EB$3:EB$500)+IF($C24="",0,SUMIF('DADOS BRUTOS'!$A$3:$A$500,$C24,'DADOS BRUTOS'!EB$3:EB$500)))</f>
        <v/>
      </c>
      <c r="HC24" s="127">
        <f>IF(OR(HC$4="",$B24=""),0,SUMIF('DADOS BRUTOS'!$A$3:$A$500,$B24,'DADOS BRUTOS'!EC$3:EC$500)+IF($C24="",0,SUMIF('DADOS BRUTOS'!$A$3:$A$500,$C24,'DADOS BRUTOS'!EC$3:EC$500)))</f>
        <v/>
      </c>
      <c r="HD24" s="127">
        <f>IF(OR(HD$4="",$B24=""),0,SUMIF('DADOS BRUTOS'!$A$3:$A$500,$B24,'DADOS BRUTOS'!ED$3:ED$500)+IF($C24="",0,SUMIF('DADOS BRUTOS'!$A$3:$A$500,$C24,'DADOS BRUTOS'!ED$3:ED$500)))</f>
        <v/>
      </c>
      <c r="HE24" s="127">
        <f>IF(OR(HE$4="",$B24=""),0,SUMIF('DADOS BRUTOS'!$A$3:$A$500,$B24,'DADOS BRUTOS'!EE$3:EE$500)+IF($C24="",0,SUMIF('DADOS BRUTOS'!$A$3:$A$500,$C24,'DADOS BRUTOS'!EE$3:EE$500)))</f>
        <v/>
      </c>
      <c r="HF24" s="127">
        <f>IF(OR(HF$4="",$B24=""),0,SUMIF('DADOS BRUTOS'!$A$3:$A$500,$B24,'DADOS BRUTOS'!EF$3:EF$500)+IF($C24="",0,SUMIF('DADOS BRUTOS'!$A$3:$A$500,$C24,'DADOS BRUTOS'!EF$3:EF$500)))</f>
        <v/>
      </c>
      <c r="HG24" s="127">
        <f>IF(OR(HG$4="",$B24=""),0,SUMIF('DADOS BRUTOS'!$A$3:$A$500,$B24,'DADOS BRUTOS'!EG$3:EG$500)+IF($C24="",0,SUMIF('DADOS BRUTOS'!$A$3:$A$500,$C24,'DADOS BRUTOS'!EG$3:EG$500)))</f>
        <v/>
      </c>
      <c r="HH24" s="127">
        <f>IF(OR(HH$4="",$B24=""),0,SUMIF('DADOS BRUTOS'!$A$3:$A$500,$B24,'DADOS BRUTOS'!EH$3:EH$500)+IF($C24="",0,SUMIF('DADOS BRUTOS'!$A$3:$A$500,$C24,'DADOS BRUTOS'!EH$3:EH$500)))</f>
        <v/>
      </c>
      <c r="HI24" s="127">
        <f>IF(OR(HI$4="",$B24=""),0,SUMIF('DADOS BRUTOS'!$A$3:$A$500,$B24,'DADOS BRUTOS'!EI$3:EI$500)+IF($C24="",0,SUMIF('DADOS BRUTOS'!$A$3:$A$500,$C24,'DADOS BRUTOS'!EI$3:EI$500)))</f>
        <v/>
      </c>
      <c r="HJ24" s="127">
        <f>IF(OR(HJ$4="",$B24=""),0,SUMIF('DADOS BRUTOS'!$A$3:$A$500,$B24,'DADOS BRUTOS'!EJ$3:EJ$500)+IF($C24="",0,SUMIF('DADOS BRUTOS'!$A$3:$A$500,$C24,'DADOS BRUTOS'!EJ$3:EJ$500)))</f>
        <v/>
      </c>
      <c r="HK24" s="127">
        <f>IF(OR(HK$4="",$B24=""),0,SUMIF('DADOS BRUTOS'!$A$3:$A$500,$B24,'DADOS BRUTOS'!EK$3:EK$500)+IF($C24="",0,SUMIF('DADOS BRUTOS'!$A$3:$A$500,$C24,'DADOS BRUTOS'!EK$3:EK$500)))</f>
        <v/>
      </c>
      <c r="HL24" s="127">
        <f>IF(OR(HL$4="",$B24=""),0,SUMIF('DADOS BRUTOS'!$A$3:$A$500,$B24,'DADOS BRUTOS'!EL$3:EL$500)+IF($C24="",0,SUMIF('DADOS BRUTOS'!$A$3:$A$500,$C24,'DADOS BRUTOS'!EL$3:EL$500)))</f>
        <v/>
      </c>
      <c r="HM24" s="127">
        <f>IF(OR(HM$4="",$B24=""),0,SUMIF('DADOS BRUTOS'!$A$3:$A$500,$B24,'DADOS BRUTOS'!EM$3:EM$500)+IF($C24="",0,SUMIF('DADOS BRUTOS'!$A$3:$A$500,$C24,'DADOS BRUTOS'!EM$3:EM$500)))</f>
        <v/>
      </c>
      <c r="HN24" s="127">
        <f>IF(OR(HN$4="",$B24=""),0,SUMIF('DADOS BRUTOS'!$A$3:$A$500,$B24,'DADOS BRUTOS'!EN$3:EN$500)+IF($C24="",0,SUMIF('DADOS BRUTOS'!$A$3:$A$500,$C24,'DADOS BRUTOS'!EN$3:EN$500)))</f>
        <v/>
      </c>
      <c r="HO24" s="127">
        <f>IF(OR(HO$4="",$B24=""),0,SUMIF('DADOS BRUTOS'!$A$3:$A$500,$B24,'DADOS BRUTOS'!EO$3:EO$500)+IF($C24="",0,SUMIF('DADOS BRUTOS'!$A$3:$A$500,$C24,'DADOS BRUTOS'!EO$3:EO$500)))</f>
        <v/>
      </c>
      <c r="HP24" s="127">
        <f>IF(OR(HP$4="",$B24=""),0,SUMIF('DADOS BRUTOS'!$A$3:$A$500,$B24,'DADOS BRUTOS'!EP$3:EP$500)+IF($C24="",0,SUMIF('DADOS BRUTOS'!$A$3:$A$500,$C24,'DADOS BRUTOS'!EP$3:EP$500)))</f>
        <v/>
      </c>
      <c r="HQ24" s="127">
        <f>IF(OR(HQ$4="",$B24=""),0,SUMIF('DADOS BRUTOS'!$A$3:$A$500,$B24,'DADOS BRUTOS'!EQ$3:EQ$500)+IF($C24="",0,SUMIF('DADOS BRUTOS'!$A$3:$A$500,$C24,'DADOS BRUTOS'!EQ$3:EQ$500)))</f>
        <v/>
      </c>
      <c r="HR24" s="127">
        <f>IF(OR(HR$4="",$B24=""),0,SUMIF('DADOS BRUTOS'!$A$3:$A$500,$B24,'DADOS BRUTOS'!ER$3:ER$500)+IF($C24="",0,SUMIF('DADOS BRUTOS'!$A$3:$A$500,$C24,'DADOS BRUTOS'!ER$3:ER$500)))</f>
        <v/>
      </c>
      <c r="HS24" s="127">
        <f>IF(OR(HS$4="",$B24=""),0,SUMIF('DADOS BRUTOS'!$A$3:$A$500,$B24,'DADOS BRUTOS'!ES$3:ES$500)+IF($C24="",0,SUMIF('DADOS BRUTOS'!$A$3:$A$500,$C24,'DADOS BRUTOS'!ES$3:ES$500)))</f>
        <v/>
      </c>
      <c r="HT24" s="127">
        <f>IF(OR(HT$4="",$B24=""),0,SUMIF('DADOS BRUTOS'!$A$3:$A$500,$B24,'DADOS BRUTOS'!ET$3:ET$500)+IF($C24="",0,SUMIF('DADOS BRUTOS'!$A$3:$A$500,$C24,'DADOS BRUTOS'!ET$3:ET$500)))</f>
        <v/>
      </c>
      <c r="HU24" s="127">
        <f>IF(OR(HU$4="",$B24=""),0,SUMIF('DADOS BRUTOS'!$A$3:$A$500,$B24,'DADOS BRUTOS'!EU$3:EU$500)+IF($C24="",0,SUMIF('DADOS BRUTOS'!$A$3:$A$500,$C24,'DADOS BRUTOS'!EU$3:EU$500)))</f>
        <v/>
      </c>
      <c r="HV24" s="127">
        <f>IF(OR(HV$4="",$B24=""),0,SUMIF('DADOS BRUTOS'!$A$3:$A$500,$B24,'DADOS BRUTOS'!EV$3:EV$500)+IF($C24="",0,SUMIF('DADOS BRUTOS'!$A$3:$A$500,$C24,'DADOS BRUTOS'!EV$3:EV$500)))</f>
        <v/>
      </c>
      <c r="HW24" s="127">
        <f>IF(OR(HW$4="",$B24=""),0,SUMIF('DADOS BRUTOS'!$A$3:$A$500,$B24,'DADOS BRUTOS'!EW$3:EW$500)+IF($C24="",0,SUMIF('DADOS BRUTOS'!$A$3:$A$500,$C24,'DADOS BRUTOS'!EW$3:EW$500)))</f>
        <v/>
      </c>
      <c r="HX24" s="127">
        <f>IF(OR(HX$4="",$B24=""),0,SUMIF('DADOS BRUTOS'!$A$3:$A$500,$B24,'DADOS BRUTOS'!EX$3:EX$500)+IF($C24="",0,SUMIF('DADOS BRUTOS'!$A$3:$A$500,$C24,'DADOS BRUTOS'!EX$3:EX$500)))</f>
        <v/>
      </c>
      <c r="HY24" s="127">
        <f>IF(OR(HY$4="",$B24=""),0,SUMIF('DADOS BRUTOS'!$A$3:$A$500,$B24,'DADOS BRUTOS'!EY$3:EY$500)+IF($C24="",0,SUMIF('DADOS BRUTOS'!$A$3:$A$500,$C24,'DADOS BRUTOS'!EY$3:EY$500)))</f>
        <v/>
      </c>
      <c r="HZ24" s="127">
        <f>IF(OR(HZ$4="",$B24=""),0,SUMIF('DADOS BRUTOS'!$A$3:$A$500,$B24,'DADOS BRUTOS'!EZ$3:EZ$500)+IF($C24="",0,SUMIF('DADOS BRUTOS'!$A$3:$A$500,$C24,'DADOS BRUTOS'!EZ$3:EZ$500)))</f>
        <v/>
      </c>
      <c r="IA24" s="127">
        <f>IF(OR(IA$4="",$B24=""),0,SUMIF('DADOS BRUTOS'!$A$3:$A$500,$B24,'DADOS BRUTOS'!FA$3:FA$500)+IF($C24="",0,SUMIF('DADOS BRUTOS'!$A$3:$A$500,$C24,'DADOS BRUTOS'!FA$3:FA$500)))</f>
        <v/>
      </c>
      <c r="IB24" s="127">
        <f>IF(OR(IB$4="",$B24=""),0,SUMIF('DADOS BRUTOS'!$A$3:$A$500,$B24,'DADOS BRUTOS'!FB$3:FB$500)+IF($C24="",0,SUMIF('DADOS BRUTOS'!$A$3:$A$500,$C24,'DADOS BRUTOS'!FB$3:FB$500)))</f>
        <v/>
      </c>
      <c r="IC24" s="127">
        <f>IF(OR(IC$4="",$B24=""),0,SUMIF('DADOS BRUTOS'!$A$3:$A$500,$B24,'DADOS BRUTOS'!FC$3:FC$500)+IF($C24="",0,SUMIF('DADOS BRUTOS'!$A$3:$A$500,$C24,'DADOS BRUTOS'!FC$3:FC$500)))</f>
        <v/>
      </c>
      <c r="ID24" s="127">
        <f>IF(OR(ID$4="",$B24=""),0,SUMIF('DADOS BRUTOS'!$A$3:$A$500,$B24,'DADOS BRUTOS'!FD$3:FD$500)+IF($C24="",0,SUMIF('DADOS BRUTOS'!$A$3:$A$500,$C24,'DADOS BRUTOS'!FD$3:FD$500)))</f>
        <v/>
      </c>
      <c r="IE24" s="127">
        <f>IF(OR(IE$4="",$B24=""),0,SUMIF('DADOS BRUTOS'!$A$3:$A$500,$B24,'DADOS BRUTOS'!FE$3:FE$500)+IF($C24="",0,SUMIF('DADOS BRUTOS'!$A$3:$A$500,$C24,'DADOS BRUTOS'!FE$3:FE$500)))</f>
        <v/>
      </c>
      <c r="IF24" s="127">
        <f>IF(OR(IF$4="",$B24=""),0,SUMIF('DADOS BRUTOS'!$A$3:$A$500,$B24,'DADOS BRUTOS'!FF$3:FF$500)+IF($C24="",0,SUMIF('DADOS BRUTOS'!$A$3:$A$500,$C24,'DADOS BRUTOS'!FF$3:FF$500)))</f>
        <v/>
      </c>
      <c r="IG24" s="127">
        <f>IF(OR(IG$4="",$B24=""),0,SUMIF('DADOS BRUTOS'!$A$3:$A$500,$B24,'DADOS BRUTOS'!FG$3:FG$500)+IF($C24="",0,SUMIF('DADOS BRUTOS'!$A$3:$A$500,$C24,'DADOS BRUTOS'!FG$3:FG$500)))</f>
        <v/>
      </c>
      <c r="IH24" s="127">
        <f>IF(OR(IH$4="",$B24=""),0,SUMIF('DADOS BRUTOS'!$A$3:$A$500,$B24,'DADOS BRUTOS'!FH$3:FH$500)+IF($C24="",0,SUMIF('DADOS BRUTOS'!$A$3:$A$500,$C24,'DADOS BRUTOS'!FH$3:FH$500)))</f>
        <v/>
      </c>
      <c r="II24" s="127">
        <f>IF(OR(II$4="",$B24=""),0,SUMIF('DADOS BRUTOS'!$A$3:$A$500,$B24,'DADOS BRUTOS'!FI$3:FI$500)+IF($C24="",0,SUMIF('DADOS BRUTOS'!$A$3:$A$500,$C24,'DADOS BRUTOS'!FI$3:FI$500)))</f>
        <v/>
      </c>
      <c r="IJ24" s="127">
        <f>IF(OR(IJ$4="",$B24=""),0,SUMIF('DADOS BRUTOS'!$A$3:$A$500,$B24,'DADOS BRUTOS'!FJ$3:FJ$500)+IF($C24="",0,SUMIF('DADOS BRUTOS'!$A$3:$A$500,$C24,'DADOS BRUTOS'!FJ$3:FJ$500)))</f>
        <v/>
      </c>
      <c r="IK24" s="127">
        <f>IF(OR(IK$4="",$B24=""),0,SUMIF('DADOS BRUTOS'!$A$3:$A$500,$B24,'DADOS BRUTOS'!FK$3:FK$500)+IF($C24="",0,SUMIF('DADOS BRUTOS'!$A$3:$A$500,$C24,'DADOS BRUTOS'!FK$3:FK$500)))</f>
        <v/>
      </c>
      <c r="IL24" s="127">
        <f>IF(OR(IL$4="",$B24=""),0,SUMIF('DADOS BRUTOS'!$A$3:$A$500,$B24,'DADOS BRUTOS'!FL$3:FL$500)+IF($C24="",0,SUMIF('DADOS BRUTOS'!$A$3:$A$500,$C24,'DADOS BRUTOS'!FL$3:FL$500)))</f>
        <v/>
      </c>
      <c r="IM24" s="127">
        <f>IF(OR(IM$4="",$B24=""),0,SUMIF('DADOS BRUTOS'!$A$3:$A$500,$B24,'DADOS BRUTOS'!FM$3:FM$500)+IF($C24="",0,SUMIF('DADOS BRUTOS'!$A$3:$A$500,$C24,'DADOS BRUTOS'!FM$3:FM$500)))</f>
        <v/>
      </c>
      <c r="IN24" s="127">
        <f>IF(OR(IN$4="",$B24=""),0,SUMIF('DADOS BRUTOS'!$A$3:$A$500,$B24,'DADOS BRUTOS'!FN$3:FN$500)+IF($C24="",0,SUMIF('DADOS BRUTOS'!$A$3:$A$500,$C24,'DADOS BRUTOS'!FN$3:FN$500)))</f>
        <v/>
      </c>
      <c r="IO24" s="127">
        <f>IF(OR(IO$4="",$B24=""),0,SUMIF('DADOS BRUTOS'!$A$3:$A$500,$B24,'DADOS BRUTOS'!FO$3:FO$500)+IF($C24="",0,SUMIF('DADOS BRUTOS'!$A$3:$A$500,$C24,'DADOS BRUTOS'!FO$3:FO$500)))</f>
        <v/>
      </c>
      <c r="IP24" s="127">
        <f>IF(OR(IP$4="",$B24=""),0,SUMIF('DADOS BRUTOS'!$A$3:$A$500,$B24,'DADOS BRUTOS'!FP$3:FP$500)+IF($C24="",0,SUMIF('DADOS BRUTOS'!$A$3:$A$500,$C24,'DADOS BRUTOS'!FP$3:FP$500)))</f>
        <v/>
      </c>
      <c r="IQ24" s="127">
        <f>IF(OR(IQ$4="",$B24=""),0,SUMIF('DADOS BRUTOS'!$A$3:$A$500,$B24,'DADOS BRUTOS'!FQ$3:FQ$500)+IF($C24="",0,SUMIF('DADOS BRUTOS'!$A$3:$A$500,$C24,'DADOS BRUTOS'!FQ$3:FQ$500)))</f>
        <v/>
      </c>
      <c r="IR24" s="127">
        <f>IF(OR(IR$4="",$B24=""),0,SUMIF('DADOS BRUTOS'!$A$3:$A$500,$B24,'DADOS BRUTOS'!FR$3:FR$500)+IF($C24="",0,SUMIF('DADOS BRUTOS'!$A$3:$A$500,$C24,'DADOS BRUTOS'!FR$3:FR$500)))</f>
        <v/>
      </c>
      <c r="IS24" s="127">
        <f>IF(OR(IS$4="",$B24=""),0,SUMIF('DADOS BRUTOS'!$A$3:$A$500,$B24,'DADOS BRUTOS'!FS$3:FS$500)+IF($C24="",0,SUMIF('DADOS BRUTOS'!$A$3:$A$500,$C24,'DADOS BRUTOS'!FS$3:FS$500)))</f>
        <v/>
      </c>
      <c r="IT24" s="127">
        <f>IF(OR(IT$4="",$B24=""),0,SUMIF('DADOS BRUTOS'!$A$3:$A$500,$B24,'DADOS BRUTOS'!FT$3:FT$500)+IF($C24="",0,SUMIF('DADOS BRUTOS'!$A$3:$A$500,$C24,'DADOS BRUTOS'!FT$3:FT$500)))</f>
        <v/>
      </c>
      <c r="IU24" s="127">
        <f>IF(OR(IU$4="",$B24=""),0,SUMIF('DADOS BRUTOS'!$A$3:$A$500,$B24,'DADOS BRUTOS'!FU$3:FU$500)+IF($C24="",0,SUMIF('DADOS BRUTOS'!$A$3:$A$500,$C24,'DADOS BRUTOS'!FU$3:FU$500)))</f>
        <v/>
      </c>
      <c r="IV24" s="127">
        <f>IF(OR(IV$4="",$B24=""),0,SUMIF('DADOS BRUTOS'!$A$3:$A$500,$B24,'DADOS BRUTOS'!FV$3:FV$500)+IF($C24="",0,SUMIF('DADOS BRUTOS'!$A$3:$A$500,$C24,'DADOS BRUTOS'!FV$3:FV$500)))</f>
        <v/>
      </c>
      <c r="IW24" s="127">
        <f>IF(OR(IW$4="",$B24=""),0,SUMIF('DADOS BRUTOS'!$A$3:$A$500,$B24,'DADOS BRUTOS'!FW$3:FW$500)+IF($C24="",0,SUMIF('DADOS BRUTOS'!$A$3:$A$500,$C24,'DADOS BRUTOS'!FW$3:FW$500)))</f>
        <v/>
      </c>
      <c r="IX24" s="127">
        <f>IF(OR(IX$4="",$B24=""),0,SUMIF('DADOS BRUTOS'!$A$3:$A$500,$B24,'DADOS BRUTOS'!FX$3:FX$500)+IF($C24="",0,SUMIF('DADOS BRUTOS'!$A$3:$A$500,$C24,'DADOS BRUTOS'!FX$3:FX$500)))</f>
        <v/>
      </c>
      <c r="IY24" s="127">
        <f>IF(OR(IY$4="",$B24=""),0,SUMIF('DADOS BRUTOS'!$A$3:$A$500,$B24,'DADOS BRUTOS'!FY$3:FY$500)+IF($C24="",0,SUMIF('DADOS BRUTOS'!$A$3:$A$500,$C24,'DADOS BRUTOS'!FY$3:FY$500)))</f>
        <v/>
      </c>
      <c r="IZ24" s="127">
        <f>IF(OR(IZ$4="",$B24=""),0,SUMIF('DADOS BRUTOS'!$A$3:$A$500,$B24,'DADOS BRUTOS'!FZ$3:FZ$500)+IF($C24="",0,SUMIF('DADOS BRUTOS'!$A$3:$A$500,$C24,'DADOS BRUTOS'!FZ$3:FZ$500)))</f>
        <v/>
      </c>
      <c r="JA24" s="127">
        <f>IF(OR(JA$4="",$B24=""),0,SUMIF('DADOS BRUTOS'!$A$3:$A$500,$B24,'DADOS BRUTOS'!GA$3:GA$500)+IF($C24="",0,SUMIF('DADOS BRUTOS'!$A$3:$A$500,$C24,'DADOS BRUTOS'!GA$3:GA$500)))</f>
        <v/>
      </c>
      <c r="JB24" s="127">
        <f>IF(OR(JB$4="",$B24=""),0,SUMIF('DADOS BRUTOS'!$A$3:$A$500,$B24,'DADOS BRUTOS'!GB$3:GB$500)+IF($C24="",0,SUMIF('DADOS BRUTOS'!$A$3:$A$500,$C24,'DADOS BRUTOS'!GB$3:GB$500)))</f>
        <v/>
      </c>
      <c r="JC24" s="127">
        <f>IF(OR(JC$4="",$B24=""),0,SUMIF('DADOS BRUTOS'!$A$3:$A$500,$B24,'DADOS BRUTOS'!GC$3:GC$500)+IF($C24="",0,SUMIF('DADOS BRUTOS'!$A$3:$A$500,$C24,'DADOS BRUTOS'!GC$3:GC$500)))</f>
        <v/>
      </c>
      <c r="JD24" s="127">
        <f>IF(OR(JD$4="",$B24=""),0,SUMIF('DADOS BRUTOS'!$A$3:$A$500,$B24,'DADOS BRUTOS'!GD$3:GD$500)+IF($C24="",0,SUMIF('DADOS BRUTOS'!$A$3:$A$500,$C24,'DADOS BRUTOS'!GD$3:GD$500)))</f>
        <v/>
      </c>
      <c r="JE24" s="127">
        <f>IF(OR(JE$4="",$B24=""),0,SUMIF('DADOS BRUTOS'!$A$3:$A$500,$B24,'DADOS BRUTOS'!GE$3:GE$500)+IF($C24="",0,SUMIF('DADOS BRUTOS'!$A$3:$A$500,$C24,'DADOS BRUTOS'!GE$3:GE$500)))</f>
        <v/>
      </c>
      <c r="JF24" s="127">
        <f>IF(OR(JF$4="",$B24=""),0,SUMIF('DADOS BRUTOS'!$A$3:$A$500,$B24,'DADOS BRUTOS'!GF$3:GF$500)+IF($C24="",0,SUMIF('DADOS BRUTOS'!$A$3:$A$500,$C24,'DADOS BRUTOS'!GF$3:GF$500)))</f>
        <v/>
      </c>
      <c r="JG24" s="127">
        <f>IF(OR(JG$4="",$B24=""),0,SUMIF('DADOS BRUTOS'!$A$3:$A$500,$B24,'DADOS BRUTOS'!GG$3:GG$500)+IF($C24="",0,SUMIF('DADOS BRUTOS'!$A$3:$A$500,$C24,'DADOS BRUTOS'!GG$3:GG$500)))</f>
        <v/>
      </c>
      <c r="JH24" s="127">
        <f>IF(OR(JH$4="",$B24=""),0,SUMIF('DADOS BRUTOS'!$A$3:$A$500,$B24,'DADOS BRUTOS'!GH$3:GH$500)+IF($C24="",0,SUMIF('DADOS BRUTOS'!$A$3:$A$500,$C24,'DADOS BRUTOS'!GH$3:GH$500)))</f>
        <v/>
      </c>
      <c r="JI24" s="127">
        <f>IF(OR(JI$4="",$B24=""),0,SUMIF('DADOS BRUTOS'!$A$3:$A$500,$B24,'DADOS BRUTOS'!GI$3:GI$500)+IF($C24="",0,SUMIF('DADOS BRUTOS'!$A$3:$A$500,$C24,'DADOS BRUTOS'!GI$3:GI$500)))</f>
        <v/>
      </c>
      <c r="JJ24" s="127">
        <f>IF(OR(JJ$4="",$B24=""),0,SUMIF('DADOS BRUTOS'!$A$3:$A$500,$B24,'DADOS BRUTOS'!GJ$3:GJ$500)+IF($C24="",0,SUMIF('DADOS BRUTOS'!$A$3:$A$500,$C24,'DADOS BRUTOS'!GJ$3:GJ$500)))</f>
        <v/>
      </c>
      <c r="JK24" s="127">
        <f>IF(OR(JK$4="",$B24=""),0,SUMIF('DADOS BRUTOS'!$A$3:$A$500,$B24,'DADOS BRUTOS'!GK$3:GK$500)+IF($C24="",0,SUMIF('DADOS BRUTOS'!$A$3:$A$500,$C24,'DADOS BRUTOS'!GK$3:GK$500)))</f>
        <v/>
      </c>
      <c r="JL24" s="127">
        <f>IF(OR(JL$4="",$B24=""),0,SUMIF('DADOS BRUTOS'!$A$3:$A$500,$B24,'DADOS BRUTOS'!GL$3:GL$500)+IF($C24="",0,SUMIF('DADOS BRUTOS'!$A$3:$A$500,$C24,'DADOS BRUTOS'!GL$3:GL$500)))</f>
        <v/>
      </c>
      <c r="JM24" s="127">
        <f>IF(OR(JM$4="",$B24=""),0,SUMIF('DADOS BRUTOS'!$A$3:$A$500,$B24,'DADOS BRUTOS'!GM$3:GM$500)+IF($C24="",0,SUMIF('DADOS BRUTOS'!$A$3:$A$500,$C24,'DADOS BRUTOS'!GM$3:GM$500)))</f>
        <v/>
      </c>
      <c r="JN24" s="127">
        <f>IF(OR(JN$4="",$B24=""),0,SUMIF('DADOS BRUTOS'!$A$3:$A$500,$B24,'DADOS BRUTOS'!GN$3:GN$500)+IF($C24="",0,SUMIF('DADOS BRUTOS'!$A$3:$A$500,$C24,'DADOS BRUTOS'!GN$3:GN$500)))</f>
        <v/>
      </c>
      <c r="JO24" s="127">
        <f>IF(OR(JO$4="",$B24=""),0,SUMIF('DADOS BRUTOS'!$A$3:$A$500,$B24,'DADOS BRUTOS'!GO$3:GO$500)+IF($C24="",0,SUMIF('DADOS BRUTOS'!$A$3:$A$500,$C24,'DADOS BRUTOS'!GO$3:GO$500)))</f>
        <v/>
      </c>
      <c r="JP24" s="127">
        <f>IF(OR(JP$4="",$B24=""),0,SUMIF('DADOS BRUTOS'!$A$3:$A$500,$B24,'DADOS BRUTOS'!GP$3:GP$500)+IF($C24="",0,SUMIF('DADOS BRUTOS'!$A$3:$A$500,$C24,'DADOS BRUTOS'!GP$3:GP$500)))</f>
        <v/>
      </c>
      <c r="JQ24" s="127">
        <f>IF(OR(JQ$4="",$B24=""),0,SUMIF('DADOS BRUTOS'!$A$3:$A$500,$B24,'DADOS BRUTOS'!GQ$3:GQ$500)+IF($C24="",0,SUMIF('DADOS BRUTOS'!$A$3:$A$500,$C24,'DADOS BRUTOS'!GQ$3:GQ$500)))</f>
        <v/>
      </c>
      <c r="JR24" s="127">
        <f>IF(OR(JR$4="",$B24=""),0,SUMIF('DADOS BRUTOS'!$A$3:$A$500,$B24,'DADOS BRUTOS'!GR$3:GR$500)+IF($C24="",0,SUMIF('DADOS BRUTOS'!$A$3:$A$500,$C24,'DADOS BRUTOS'!GR$3:GR$500)))</f>
        <v/>
      </c>
      <c r="JS24" s="127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7">
        <f>IF(OR(CB$4="",$B25=""),0,SUMIF('DADOS BRUTOS'!$A$3:$A$500,$B25,'DADOS BRUTOS'!B$3:B$500)+IF($C25="",0,SUMIF('DADOS BRUTOS'!$A$3:$A$500,$C25,'DADOS BRUTOS'!B$3:B$500)))</f>
        <v/>
      </c>
      <c r="CC25" s="127">
        <f>IF(OR(CC$4="",$B25=""),0,SUMIF('DADOS BRUTOS'!$A$3:$A$500,$B25,'DADOS BRUTOS'!C$3:C$500)+IF($C25="",0,SUMIF('DADOS BRUTOS'!$A$3:$A$500,$C25,'DADOS BRUTOS'!C$3:C$500)))</f>
        <v/>
      </c>
      <c r="CD25" s="127">
        <f>IF(OR(CD$4="",$B25=""),0,SUMIF('DADOS BRUTOS'!$A$3:$A$500,$B25,'DADOS BRUTOS'!D$3:D$500)+IF($C25="",0,SUMIF('DADOS BRUTOS'!$A$3:$A$500,$C25,'DADOS BRUTOS'!D$3:D$500)))</f>
        <v/>
      </c>
      <c r="CE25" s="127">
        <f>IF(OR(CE$4="",$B25=""),0,SUMIF('DADOS BRUTOS'!$A$3:$A$500,$B25,'DADOS BRUTOS'!E$3:E$500)+IF($C25="",0,SUMIF('DADOS BRUTOS'!$A$3:$A$500,$C25,'DADOS BRUTOS'!E$3:E$500)))</f>
        <v/>
      </c>
      <c r="CF25" s="127">
        <f>IF(OR(CF$4="",$B25=""),0,SUMIF('DADOS BRUTOS'!$A$3:$A$500,$B25,'DADOS BRUTOS'!F$3:F$500)+IF($C25="",0,SUMIF('DADOS BRUTOS'!$A$3:$A$500,$C25,'DADOS BRUTOS'!F$3:F$500)))</f>
        <v/>
      </c>
      <c r="CG25" s="127">
        <f>IF(OR(CG$4="",$B25=""),0,SUMIF('DADOS BRUTOS'!$A$3:$A$500,$B25,'DADOS BRUTOS'!G$3:G$500)+IF($C25="",0,SUMIF('DADOS BRUTOS'!$A$3:$A$500,$C25,'DADOS BRUTOS'!G$3:G$500)))</f>
        <v/>
      </c>
      <c r="CH25" s="127">
        <f>IF(OR(CH$4="",$B25=""),0,SUMIF('DADOS BRUTOS'!$A$3:$A$500,$B25,'DADOS BRUTOS'!H$3:H$500)+IF($C25="",0,SUMIF('DADOS BRUTOS'!$A$3:$A$500,$C25,'DADOS BRUTOS'!H$3:H$500)))</f>
        <v/>
      </c>
      <c r="CI25" s="127">
        <f>IF(OR(CI$4="",$B25=""),0,SUMIF('DADOS BRUTOS'!$A$3:$A$500,$B25,'DADOS BRUTOS'!I$3:I$500)+IF($C25="",0,SUMIF('DADOS BRUTOS'!$A$3:$A$500,$C25,'DADOS BRUTOS'!I$3:I$500)))</f>
        <v/>
      </c>
      <c r="CJ25" s="127">
        <f>IF(OR(CJ$4="",$B25=""),0,SUMIF('DADOS BRUTOS'!$A$3:$A$500,$B25,'DADOS BRUTOS'!J$3:J$500)+IF($C25="",0,SUMIF('DADOS BRUTOS'!$A$3:$A$500,$C25,'DADOS BRUTOS'!J$3:J$500)))</f>
        <v/>
      </c>
      <c r="CK25" s="127">
        <f>IF(OR(CK$4="",$B25=""),0,SUMIF('DADOS BRUTOS'!$A$3:$A$500,$B25,'DADOS BRUTOS'!K$3:K$500)+IF($C25="",0,SUMIF('DADOS BRUTOS'!$A$3:$A$500,$C25,'DADOS BRUTOS'!K$3:K$500)))</f>
        <v/>
      </c>
      <c r="CL25" s="127">
        <f>IF(OR(CL$4="",$B25=""),0,SUMIF('DADOS BRUTOS'!$A$3:$A$500,$B25,'DADOS BRUTOS'!L$3:L$500)+IF($C25="",0,SUMIF('DADOS BRUTOS'!$A$3:$A$500,$C25,'DADOS BRUTOS'!L$3:L$500)))</f>
        <v/>
      </c>
      <c r="CM25" s="127">
        <f>IF(OR(CM$4="",$B25=""),0,SUMIF('DADOS BRUTOS'!$A$3:$A$500,$B25,'DADOS BRUTOS'!M$3:M$500)+IF($C25="",0,SUMIF('DADOS BRUTOS'!$A$3:$A$500,$C25,'DADOS BRUTOS'!M$3:M$500)))</f>
        <v/>
      </c>
      <c r="CN25" s="127">
        <f>IF(OR(CN$4="",$B25=""),0,SUMIF('DADOS BRUTOS'!$A$3:$A$500,$B25,'DADOS BRUTOS'!N$3:N$500)+IF($C25="",0,SUMIF('DADOS BRUTOS'!$A$3:$A$500,$C25,'DADOS BRUTOS'!N$3:N$500)))</f>
        <v/>
      </c>
      <c r="CO25" s="127">
        <f>IF(OR(CO$4="",$B25=""),0,SUMIF('DADOS BRUTOS'!$A$3:$A$500,$B25,'DADOS BRUTOS'!O$3:O$500)+IF($C25="",0,SUMIF('DADOS BRUTOS'!$A$3:$A$500,$C25,'DADOS BRUTOS'!O$3:O$500)))</f>
        <v/>
      </c>
      <c r="CP25" s="127">
        <f>IF(OR(CP$4="",$B25=""),0,SUMIF('DADOS BRUTOS'!$A$3:$A$500,$B25,'DADOS BRUTOS'!P$3:P$500)+IF($C25="",0,SUMIF('DADOS BRUTOS'!$A$3:$A$500,$C25,'DADOS BRUTOS'!P$3:P$500)))</f>
        <v/>
      </c>
      <c r="CQ25" s="127">
        <f>IF(OR(CQ$4="",$B25=""),0,SUMIF('DADOS BRUTOS'!$A$3:$A$500,$B25,'DADOS BRUTOS'!Q$3:Q$500)+IF($C25="",0,SUMIF('DADOS BRUTOS'!$A$3:$A$500,$C25,'DADOS BRUTOS'!Q$3:Q$500)))</f>
        <v/>
      </c>
      <c r="CR25" s="127">
        <f>IF(OR(CR$4="",$B25=""),0,SUMIF('DADOS BRUTOS'!$A$3:$A$500,$B25,'DADOS BRUTOS'!R$3:R$500)+IF($C25="",0,SUMIF('DADOS BRUTOS'!$A$3:$A$500,$C25,'DADOS BRUTOS'!R$3:R$500)))</f>
        <v/>
      </c>
      <c r="CS25" s="127">
        <f>IF(OR(CS$4="",$B25=""),0,SUMIF('DADOS BRUTOS'!$A$3:$A$500,$B25,'DADOS BRUTOS'!S$3:S$500)+IF($C25="",0,SUMIF('DADOS BRUTOS'!$A$3:$A$500,$C25,'DADOS BRUTOS'!S$3:S$500)))</f>
        <v/>
      </c>
      <c r="CT25" s="127">
        <f>IF(OR(CT$4="",$B25=""),0,SUMIF('DADOS BRUTOS'!$A$3:$A$500,$B25,'DADOS BRUTOS'!T$3:T$500)+IF($C25="",0,SUMIF('DADOS BRUTOS'!$A$3:$A$500,$C25,'DADOS BRUTOS'!T$3:T$500)))</f>
        <v/>
      </c>
      <c r="CU25" s="127">
        <f>IF(OR(CU$4="",$B25=""),0,SUMIF('DADOS BRUTOS'!$A$3:$A$500,$B25,'DADOS BRUTOS'!U$3:U$500)+IF($C25="",0,SUMIF('DADOS BRUTOS'!$A$3:$A$500,$C25,'DADOS BRUTOS'!U$3:U$500)))</f>
        <v/>
      </c>
      <c r="CV25" s="127">
        <f>IF(OR(CV$4="",$B25=""),0,SUMIF('DADOS BRUTOS'!$A$3:$A$500,$B25,'DADOS BRUTOS'!V$3:V$500)+IF($C25="",0,SUMIF('DADOS BRUTOS'!$A$3:$A$500,$C25,'DADOS BRUTOS'!V$3:V$500)))</f>
        <v/>
      </c>
      <c r="CW25" s="127">
        <f>IF(OR(CW$4="",$B25=""),0,SUMIF('DADOS BRUTOS'!$A$3:$A$500,$B25,'DADOS BRUTOS'!W$3:W$500)+IF($C25="",0,SUMIF('DADOS BRUTOS'!$A$3:$A$500,$C25,'DADOS BRUTOS'!W$3:W$500)))</f>
        <v/>
      </c>
      <c r="CX25" s="127">
        <f>IF(OR(CX$4="",$B25=""),0,SUMIF('DADOS BRUTOS'!$A$3:$A$500,$B25,'DADOS BRUTOS'!X$3:X$500)+IF($C25="",0,SUMIF('DADOS BRUTOS'!$A$3:$A$500,$C25,'DADOS BRUTOS'!X$3:X$500)))</f>
        <v/>
      </c>
      <c r="CY25" s="127">
        <f>IF(OR(CY$4="",$B25=""),0,SUMIF('DADOS BRUTOS'!$A$3:$A$500,$B25,'DADOS BRUTOS'!Y$3:Y$500)+IF($C25="",0,SUMIF('DADOS BRUTOS'!$A$3:$A$500,$C25,'DADOS BRUTOS'!Y$3:Y$500)))</f>
        <v/>
      </c>
      <c r="CZ25" s="127">
        <f>IF(OR(CZ$4="",$B25=""),0,SUMIF('DADOS BRUTOS'!$A$3:$A$500,$B25,'DADOS BRUTOS'!Z$3:Z$500)+IF($C25="",0,SUMIF('DADOS BRUTOS'!$A$3:$A$500,$C25,'DADOS BRUTOS'!Z$3:Z$500)))</f>
        <v/>
      </c>
      <c r="DA25" s="127">
        <f>IF(OR(DA$4="",$B25=""),0,SUMIF('DADOS BRUTOS'!$A$3:$A$500,$B25,'DADOS BRUTOS'!AA$3:AA$500)+IF($C25="",0,SUMIF('DADOS BRUTOS'!$A$3:$A$500,$C25,'DADOS BRUTOS'!AA$3:AA$500)))</f>
        <v/>
      </c>
      <c r="DB25" s="127">
        <f>IF(OR(DB$4="",$B25=""),0,SUMIF('DADOS BRUTOS'!$A$3:$A$500,$B25,'DADOS BRUTOS'!AB$3:AB$500)+IF($C25="",0,SUMIF('DADOS BRUTOS'!$A$3:$A$500,$C25,'DADOS BRUTOS'!AB$3:AB$500)))</f>
        <v/>
      </c>
      <c r="DC25" s="127">
        <f>IF(OR(DC$4="",$B25=""),0,SUMIF('DADOS BRUTOS'!$A$3:$A$500,$B25,'DADOS BRUTOS'!AC$3:AC$500)+IF($C25="",0,SUMIF('DADOS BRUTOS'!$A$3:$A$500,$C25,'DADOS BRUTOS'!AC$3:AC$500)))</f>
        <v/>
      </c>
      <c r="DD25" s="127">
        <f>IF(OR(DD$4="",$B25=""),0,SUMIF('DADOS BRUTOS'!$A$3:$A$500,$B25,'DADOS BRUTOS'!AD$3:AD$500)+IF($C25="",0,SUMIF('DADOS BRUTOS'!$A$3:$A$500,$C25,'DADOS BRUTOS'!AD$3:AD$500)))</f>
        <v/>
      </c>
      <c r="DE25" s="127">
        <f>IF(OR(DE$4="",$B25=""),0,SUMIF('DADOS BRUTOS'!$A$3:$A$500,$B25,'DADOS BRUTOS'!AE$3:AE$500)+IF($C25="",0,SUMIF('DADOS BRUTOS'!$A$3:$A$500,$C25,'DADOS BRUTOS'!AE$3:AE$500)))</f>
        <v/>
      </c>
      <c r="DF25" s="127">
        <f>IF(OR(DF$4="",$B25=""),0,SUMIF('DADOS BRUTOS'!$A$3:$A$500,$B25,'DADOS BRUTOS'!AF$3:AF$500)+IF($C25="",0,SUMIF('DADOS BRUTOS'!$A$3:$A$500,$C25,'DADOS BRUTOS'!AF$3:AF$500)))</f>
        <v/>
      </c>
      <c r="DG25" s="127">
        <f>IF(OR(DG$4="",$B25=""),0,SUMIF('DADOS BRUTOS'!$A$3:$A$500,$B25,'DADOS BRUTOS'!AG$3:AG$500)+IF($C25="",0,SUMIF('DADOS BRUTOS'!$A$3:$A$500,$C25,'DADOS BRUTOS'!AG$3:AG$500)))</f>
        <v/>
      </c>
      <c r="DH25" s="127">
        <f>IF(OR(DH$4="",$B25=""),0,SUMIF('DADOS BRUTOS'!$A$3:$A$500,$B25,'DADOS BRUTOS'!AH$3:AH$500)+IF($C25="",0,SUMIF('DADOS BRUTOS'!$A$3:$A$500,$C25,'DADOS BRUTOS'!AH$3:AH$500)))</f>
        <v/>
      </c>
      <c r="DI25" s="127">
        <f>IF(OR(DI$4="",$B25=""),0,SUMIF('DADOS BRUTOS'!$A$3:$A$500,$B25,'DADOS BRUTOS'!AI$3:AI$500)+IF($C25="",0,SUMIF('DADOS BRUTOS'!$A$3:$A$500,$C25,'DADOS BRUTOS'!AI$3:AI$500)))</f>
        <v/>
      </c>
      <c r="DJ25" s="127">
        <f>IF(OR(DJ$4="",$B25=""),0,SUMIF('DADOS BRUTOS'!$A$3:$A$500,$B25,'DADOS BRUTOS'!AJ$3:AJ$500)+IF($C25="",0,SUMIF('DADOS BRUTOS'!$A$3:$A$500,$C25,'DADOS BRUTOS'!AJ$3:AJ$500)))</f>
        <v/>
      </c>
      <c r="DK25" s="127">
        <f>IF(OR(DK$4="",$B25=""),0,SUMIF('DADOS BRUTOS'!$A$3:$A$500,$B25,'DADOS BRUTOS'!AK$3:AK$500)+IF($C25="",0,SUMIF('DADOS BRUTOS'!$A$3:$A$500,$C25,'DADOS BRUTOS'!AK$3:AK$500)))</f>
        <v/>
      </c>
      <c r="DL25" s="127">
        <f>IF(OR(DL$4="",$B25=""),0,SUMIF('DADOS BRUTOS'!$A$3:$A$500,$B25,'DADOS BRUTOS'!AL$3:AL$500)+IF($C25="",0,SUMIF('DADOS BRUTOS'!$A$3:$A$500,$C25,'DADOS BRUTOS'!AL$3:AL$500)))</f>
        <v/>
      </c>
      <c r="DM25" s="127">
        <f>IF(OR(DM$4="",$B25=""),0,SUMIF('DADOS BRUTOS'!$A$3:$A$500,$B25,'DADOS BRUTOS'!AM$3:AM$500)+IF($C25="",0,SUMIF('DADOS BRUTOS'!$A$3:$A$500,$C25,'DADOS BRUTOS'!AM$3:AM$500)))</f>
        <v/>
      </c>
      <c r="DN25" s="127">
        <f>IF(OR(DN$4="",$B25=""),0,SUMIF('DADOS BRUTOS'!$A$3:$A$500,$B25,'DADOS BRUTOS'!AN$3:AN$500)+IF($C25="",0,SUMIF('DADOS BRUTOS'!$A$3:$A$500,$C25,'DADOS BRUTOS'!AN$3:AN$500)))</f>
        <v/>
      </c>
      <c r="DO25" s="127">
        <f>IF(OR(DO$4="",$B25=""),0,SUMIF('DADOS BRUTOS'!$A$3:$A$500,$B25,'DADOS BRUTOS'!AO$3:AO$500)+IF($C25="",0,SUMIF('DADOS BRUTOS'!$A$3:$A$500,$C25,'DADOS BRUTOS'!AO$3:AO$500)))</f>
        <v/>
      </c>
      <c r="DP25" s="127">
        <f>IF(OR(DP$4="",$B25=""),0,SUMIF('DADOS BRUTOS'!$A$3:$A$500,$B25,'DADOS BRUTOS'!AP$3:AP$500)+IF($C25="",0,SUMIF('DADOS BRUTOS'!$A$3:$A$500,$C25,'DADOS BRUTOS'!AP$3:AP$500)))</f>
        <v/>
      </c>
      <c r="DQ25" s="127">
        <f>IF(OR(DQ$4="",$B25=""),0,SUMIF('DADOS BRUTOS'!$A$3:$A$500,$B25,'DADOS BRUTOS'!AQ$3:AQ$500)+IF($C25="",0,SUMIF('DADOS BRUTOS'!$A$3:$A$500,$C25,'DADOS BRUTOS'!AQ$3:AQ$500)))</f>
        <v/>
      </c>
      <c r="DR25" s="127">
        <f>IF(OR(DR$4="",$B25=""),0,SUMIF('DADOS BRUTOS'!$A$3:$A$500,$B25,'DADOS BRUTOS'!AR$3:AR$500)+IF($C25="",0,SUMIF('DADOS BRUTOS'!$A$3:$A$500,$C25,'DADOS BRUTOS'!AR$3:AR$500)))</f>
        <v/>
      </c>
      <c r="DS25" s="127">
        <f>IF(OR(DS$4="",$B25=""),0,SUMIF('DADOS BRUTOS'!$A$3:$A$500,$B25,'DADOS BRUTOS'!AS$3:AS$500)+IF($C25="",0,SUMIF('DADOS BRUTOS'!$A$3:$A$500,$C25,'DADOS BRUTOS'!AS$3:AS$500)))</f>
        <v/>
      </c>
      <c r="DT25" s="127">
        <f>IF(OR(DT$4="",$B25=""),0,SUMIF('DADOS BRUTOS'!$A$3:$A$500,$B25,'DADOS BRUTOS'!AT$3:AT$500)+IF($C25="",0,SUMIF('DADOS BRUTOS'!$A$3:$A$500,$C25,'DADOS BRUTOS'!AT$3:AT$500)))</f>
        <v/>
      </c>
      <c r="DU25" s="127">
        <f>IF(OR(DU$4="",$B25=""),0,SUMIF('DADOS BRUTOS'!$A$3:$A$500,$B25,'DADOS BRUTOS'!AU$3:AU$500)+IF($C25="",0,SUMIF('DADOS BRUTOS'!$A$3:$A$500,$C25,'DADOS BRUTOS'!AU$3:AU$500)))</f>
        <v/>
      </c>
      <c r="DV25" s="127">
        <f>IF(OR(DV$4="",$B25=""),0,SUMIF('DADOS BRUTOS'!$A$3:$A$500,$B25,'DADOS BRUTOS'!AV$3:AV$500)+IF($C25="",0,SUMIF('DADOS BRUTOS'!$A$3:$A$500,$C25,'DADOS BRUTOS'!AV$3:AV$500)))</f>
        <v/>
      </c>
      <c r="DW25" s="127">
        <f>IF(OR(DW$4="",$B25=""),0,SUMIF('DADOS BRUTOS'!$A$3:$A$500,$B25,'DADOS BRUTOS'!AW$3:AW$500)+IF($C25="",0,SUMIF('DADOS BRUTOS'!$A$3:$A$500,$C25,'DADOS BRUTOS'!AW$3:AW$500)))</f>
        <v/>
      </c>
      <c r="DX25" s="127">
        <f>IF(OR(DX$4="",$B25=""),0,SUMIF('DADOS BRUTOS'!$A$3:$A$500,$B25,'DADOS BRUTOS'!AX$3:AX$500)+IF($C25="",0,SUMIF('DADOS BRUTOS'!$A$3:$A$500,$C25,'DADOS BRUTOS'!AX$3:AX$500)))</f>
        <v/>
      </c>
      <c r="DY25" s="127">
        <f>IF(OR(DY$4="",$B25=""),0,SUMIF('DADOS BRUTOS'!$A$3:$A$500,$B25,'DADOS BRUTOS'!AY$3:AY$500)+IF($C25="",0,SUMIF('DADOS BRUTOS'!$A$3:$A$500,$C25,'DADOS BRUTOS'!AY$3:AY$500)))</f>
        <v/>
      </c>
      <c r="DZ25" s="127">
        <f>IF(OR(DZ$4="",$B25=""),0,SUMIF('DADOS BRUTOS'!$A$3:$A$500,$B25,'DADOS BRUTOS'!AZ$3:AZ$500)+IF($C25="",0,SUMIF('DADOS BRUTOS'!$A$3:$A$500,$C25,'DADOS BRUTOS'!AZ$3:AZ$500)))</f>
        <v/>
      </c>
      <c r="EA25" s="127">
        <f>IF(OR(EA$4="",$B25=""),0,SUMIF('DADOS BRUTOS'!$A$3:$A$500,$B25,'DADOS BRUTOS'!BA$3:BA$500)+IF($C25="",0,SUMIF('DADOS BRUTOS'!$A$3:$A$500,$C25,'DADOS BRUTOS'!BA$3:BA$500)))</f>
        <v/>
      </c>
      <c r="EB25" s="127">
        <f>IF(OR(EB$4="",$B25=""),0,SUMIF('DADOS BRUTOS'!$A$3:$A$500,$B25,'DADOS BRUTOS'!BB$3:BB$500)+IF($C25="",0,SUMIF('DADOS BRUTOS'!$A$3:$A$500,$C25,'DADOS BRUTOS'!BB$3:BB$500)))</f>
        <v/>
      </c>
      <c r="EC25" s="127">
        <f>IF(OR(EC$4="",$B25=""),0,SUMIF('DADOS BRUTOS'!$A$3:$A$500,$B25,'DADOS BRUTOS'!BC$3:BC$500)+IF($C25="",0,SUMIF('DADOS BRUTOS'!$A$3:$A$500,$C25,'DADOS BRUTOS'!BC$3:BC$500)))</f>
        <v/>
      </c>
      <c r="ED25" s="127">
        <f>IF(OR(ED$4="",$B25=""),0,SUMIF('DADOS BRUTOS'!$A$3:$A$500,$B25,'DADOS BRUTOS'!BD$3:BD$500)+IF($C25="",0,SUMIF('DADOS BRUTOS'!$A$3:$A$500,$C25,'DADOS BRUTOS'!BD$3:BD$500)))</f>
        <v/>
      </c>
      <c r="EE25" s="127">
        <f>IF(OR(EE$4="",$B25=""),0,SUMIF('DADOS BRUTOS'!$A$3:$A$500,$B25,'DADOS BRUTOS'!BE$3:BE$500)+IF($C25="",0,SUMIF('DADOS BRUTOS'!$A$3:$A$500,$C25,'DADOS BRUTOS'!BE$3:BE$500)))</f>
        <v/>
      </c>
      <c r="EF25" s="127">
        <f>IF(OR(EF$4="",$B25=""),0,SUMIF('DADOS BRUTOS'!$A$3:$A$500,$B25,'DADOS BRUTOS'!BF$3:BF$500)+IF($C25="",0,SUMIF('DADOS BRUTOS'!$A$3:$A$500,$C25,'DADOS BRUTOS'!BF$3:BF$500)))</f>
        <v/>
      </c>
      <c r="EG25" s="127">
        <f>IF(OR(EG$4="",$B25=""),0,SUMIF('DADOS BRUTOS'!$A$3:$A$500,$B25,'DADOS BRUTOS'!BG$3:BG$500)+IF($C25="",0,SUMIF('DADOS BRUTOS'!$A$3:$A$500,$C25,'DADOS BRUTOS'!BG$3:BG$500)))</f>
        <v/>
      </c>
      <c r="EH25" s="127">
        <f>IF(OR(EH$4="",$B25=""),0,SUMIF('DADOS BRUTOS'!$A$3:$A$500,$B25,'DADOS BRUTOS'!BH$3:BH$500)+IF($C25="",0,SUMIF('DADOS BRUTOS'!$A$3:$A$500,$C25,'DADOS BRUTOS'!BH$3:BH$500)))</f>
        <v/>
      </c>
      <c r="EI25" s="127">
        <f>IF(OR(EI$4="",$B25=""),0,SUMIF('DADOS BRUTOS'!$A$3:$A$500,$B25,'DADOS BRUTOS'!BI$3:BI$500)+IF($C25="",0,SUMIF('DADOS BRUTOS'!$A$3:$A$500,$C25,'DADOS BRUTOS'!BI$3:BI$500)))</f>
        <v/>
      </c>
      <c r="EJ25" s="127">
        <f>IF(OR(EJ$4="",$B25=""),0,SUMIF('DADOS BRUTOS'!$A$3:$A$500,$B25,'DADOS BRUTOS'!BJ$3:BJ$500)+IF($C25="",0,SUMIF('DADOS BRUTOS'!$A$3:$A$500,$C25,'DADOS BRUTOS'!BJ$3:BJ$500)))</f>
        <v/>
      </c>
      <c r="EK25" s="127">
        <f>IF(OR(EK$4="",$B25=""),0,SUMIF('DADOS BRUTOS'!$A$3:$A$500,$B25,'DADOS BRUTOS'!BK$3:BK$500)+IF($C25="",0,SUMIF('DADOS BRUTOS'!$A$3:$A$500,$C25,'DADOS BRUTOS'!BK$3:BK$500)))</f>
        <v/>
      </c>
      <c r="EL25" s="127">
        <f>IF(OR(EL$4="",$B25=""),0,SUMIF('DADOS BRUTOS'!$A$3:$A$500,$B25,'DADOS BRUTOS'!BL$3:BL$500)+IF($C25="",0,SUMIF('DADOS BRUTOS'!$A$3:$A$500,$C25,'DADOS BRUTOS'!BL$3:BL$500)))</f>
        <v/>
      </c>
      <c r="EM25" s="127">
        <f>IF(OR(EM$4="",$B25=""),0,SUMIF('DADOS BRUTOS'!$A$3:$A$500,$B25,'DADOS BRUTOS'!BM$3:BM$500)+IF($C25="",0,SUMIF('DADOS BRUTOS'!$A$3:$A$500,$C25,'DADOS BRUTOS'!BM$3:BM$500)))</f>
        <v/>
      </c>
      <c r="EN25" s="127">
        <f>IF(OR(EN$4="",$B25=""),0,SUMIF('DADOS BRUTOS'!$A$3:$A$500,$B25,'DADOS BRUTOS'!BN$3:BN$500)+IF($C25="",0,SUMIF('DADOS BRUTOS'!$A$3:$A$500,$C25,'DADOS BRUTOS'!BN$3:BN$500)))</f>
        <v/>
      </c>
      <c r="EO25" s="127">
        <f>IF(OR(EO$4="",$B25=""),0,SUMIF('DADOS BRUTOS'!$A$3:$A$500,$B25,'DADOS BRUTOS'!BO$3:BO$500)+IF($C25="",0,SUMIF('DADOS BRUTOS'!$A$3:$A$500,$C25,'DADOS BRUTOS'!BO$3:BO$500)))</f>
        <v/>
      </c>
      <c r="EP25" s="127">
        <f>IF(OR(EP$4="",$B25=""),0,SUMIF('DADOS BRUTOS'!$A$3:$A$500,$B25,'DADOS BRUTOS'!BP$3:BP$500)+IF($C25="",0,SUMIF('DADOS BRUTOS'!$A$3:$A$500,$C25,'DADOS BRUTOS'!BP$3:BP$500)))</f>
        <v/>
      </c>
      <c r="EQ25" s="127">
        <f>IF(OR(EQ$4="",$B25=""),0,SUMIF('DADOS BRUTOS'!$A$3:$A$500,$B25,'DADOS BRUTOS'!BQ$3:BQ$500)+IF($C25="",0,SUMIF('DADOS BRUTOS'!$A$3:$A$500,$C25,'DADOS BRUTOS'!BQ$3:BQ$500)))</f>
        <v/>
      </c>
      <c r="ER25" s="127">
        <f>IF(OR(ER$4="",$B25=""),0,SUMIF('DADOS BRUTOS'!$A$3:$A$500,$B25,'DADOS BRUTOS'!BR$3:BR$500)+IF($C25="",0,SUMIF('DADOS BRUTOS'!$A$3:$A$500,$C25,'DADOS BRUTOS'!BR$3:BR$500)))</f>
        <v/>
      </c>
      <c r="ES25" s="127">
        <f>IF(OR(ES$4="",$B25=""),0,SUMIF('DADOS BRUTOS'!$A$3:$A$500,$B25,'DADOS BRUTOS'!BS$3:BS$500)+IF($C25="",0,SUMIF('DADOS BRUTOS'!$A$3:$A$500,$C25,'DADOS BRUTOS'!BS$3:BS$500)))</f>
        <v/>
      </c>
      <c r="ET25" s="127">
        <f>IF(OR(ET$4="",$B25=""),0,SUMIF('DADOS BRUTOS'!$A$3:$A$500,$B25,'DADOS BRUTOS'!BT$3:BT$500)+IF($C25="",0,SUMIF('DADOS BRUTOS'!$A$3:$A$500,$C25,'DADOS BRUTOS'!BT$3:BT$500)))</f>
        <v/>
      </c>
      <c r="EU25" s="127">
        <f>IF(OR(EU$4="",$B25=""),0,SUMIF('DADOS BRUTOS'!$A$3:$A$500,$B25,'DADOS BRUTOS'!BU$3:BU$500)+IF($C25="",0,SUMIF('DADOS BRUTOS'!$A$3:$A$500,$C25,'DADOS BRUTOS'!BU$3:BU$500)))</f>
        <v/>
      </c>
      <c r="EV25" s="127">
        <f>IF(OR(EV$4="",$B25=""),0,SUMIF('DADOS BRUTOS'!$A$3:$A$500,$B25,'DADOS BRUTOS'!BV$3:BV$500)+IF($C25="",0,SUMIF('DADOS BRUTOS'!$A$3:$A$500,$C25,'DADOS BRUTOS'!BV$3:BV$500)))</f>
        <v/>
      </c>
      <c r="EW25" s="127">
        <f>IF(OR(EW$4="",$B25=""),0,SUMIF('DADOS BRUTOS'!$A$3:$A$500,$B25,'DADOS BRUTOS'!BW$3:BW$500)+IF($C25="",0,SUMIF('DADOS BRUTOS'!$A$3:$A$500,$C25,'DADOS BRUTOS'!BW$3:BW$500)))</f>
        <v/>
      </c>
      <c r="EX25" s="127">
        <f>IF(OR(EX$4="",$B25=""),0,SUMIF('DADOS BRUTOS'!$A$3:$A$500,$B25,'DADOS BRUTOS'!BX$3:BX$500)+IF($C25="",0,SUMIF('DADOS BRUTOS'!$A$3:$A$500,$C25,'DADOS BRUTOS'!BX$3:BX$500)))</f>
        <v/>
      </c>
      <c r="EY25" s="127">
        <f>IF(OR(EY$4="",$B25=""),0,SUMIF('DADOS BRUTOS'!$A$3:$A$500,$B25,'DADOS BRUTOS'!BY$3:BY$500)+IF($C25="",0,SUMIF('DADOS BRUTOS'!$A$3:$A$500,$C25,'DADOS BRUTOS'!BY$3:BY$500)))</f>
        <v/>
      </c>
      <c r="EZ25" s="127">
        <f>IF(OR(EZ$4="",$B25=""),0,SUMIF('DADOS BRUTOS'!$A$3:$A$500,$B25,'DADOS BRUTOS'!BZ$3:BZ$500)+IF($C25="",0,SUMIF('DADOS BRUTOS'!$A$3:$A$500,$C25,'DADOS BRUTOS'!BZ$3:BZ$500)))</f>
        <v/>
      </c>
      <c r="FA25" s="127">
        <f>IF(OR(FA$4="",$B25=""),0,SUMIF('DADOS BRUTOS'!$A$3:$A$500,$B25,'DADOS BRUTOS'!CA$3:CA$500)+IF($C25="",0,SUMIF('DADOS BRUTOS'!$A$3:$A$500,$C25,'DADOS BRUTOS'!CA$3:CA$500)))</f>
        <v/>
      </c>
      <c r="FB25" s="127">
        <f>IF(OR(FB$4="",$B25=""),0,SUMIF('DADOS BRUTOS'!$A$3:$A$500,$B25,'DADOS BRUTOS'!CB$3:CB$500)+IF($C25="",0,SUMIF('DADOS BRUTOS'!$A$3:$A$500,$C25,'DADOS BRUTOS'!CB$3:CB$500)))</f>
        <v/>
      </c>
      <c r="FC25" s="127">
        <f>IF(OR(FC$4="",$B25=""),0,SUMIF('DADOS BRUTOS'!$A$3:$A$500,$B25,'DADOS BRUTOS'!CC$3:CC$500)+IF($C25="",0,SUMIF('DADOS BRUTOS'!$A$3:$A$500,$C25,'DADOS BRUTOS'!CC$3:CC$500)))</f>
        <v/>
      </c>
      <c r="FD25" s="127">
        <f>IF(OR(FD$4="",$B25=""),0,SUMIF('DADOS BRUTOS'!$A$3:$A$500,$B25,'DADOS BRUTOS'!CD$3:CD$500)+IF($C25="",0,SUMIF('DADOS BRUTOS'!$A$3:$A$500,$C25,'DADOS BRUTOS'!CD$3:CD$500)))</f>
        <v/>
      </c>
      <c r="FE25" s="127">
        <f>IF(OR(FE$4="",$B25=""),0,SUMIF('DADOS BRUTOS'!$A$3:$A$500,$B25,'DADOS BRUTOS'!CE$3:CE$500)+IF($C25="",0,SUMIF('DADOS BRUTOS'!$A$3:$A$500,$C25,'DADOS BRUTOS'!CE$3:CE$500)))</f>
        <v/>
      </c>
      <c r="FF25" s="127">
        <f>IF(OR(FF$4="",$B25=""),0,SUMIF('DADOS BRUTOS'!$A$3:$A$500,$B25,'DADOS BRUTOS'!CF$3:CF$500)+IF($C25="",0,SUMIF('DADOS BRUTOS'!$A$3:$A$500,$C25,'DADOS BRUTOS'!CF$3:CF$500)))</f>
        <v/>
      </c>
      <c r="FG25" s="127">
        <f>IF(OR(FG$4="",$B25=""),0,SUMIF('DADOS BRUTOS'!$A$3:$A$500,$B25,'DADOS BRUTOS'!CG$3:CG$500)+IF($C25="",0,SUMIF('DADOS BRUTOS'!$A$3:$A$500,$C25,'DADOS BRUTOS'!CG$3:CG$500)))</f>
        <v/>
      </c>
      <c r="FH25" s="127">
        <f>IF(OR(FH$4="",$B25=""),0,SUMIF('DADOS BRUTOS'!$A$3:$A$500,$B25,'DADOS BRUTOS'!CH$3:CH$500)+IF($C25="",0,SUMIF('DADOS BRUTOS'!$A$3:$A$500,$C25,'DADOS BRUTOS'!CH$3:CH$500)))</f>
        <v/>
      </c>
      <c r="FI25" s="127">
        <f>IF(OR(FI$4="",$B25=""),0,SUMIF('DADOS BRUTOS'!$A$3:$A$500,$B25,'DADOS BRUTOS'!CI$3:CI$500)+IF($C25="",0,SUMIF('DADOS BRUTOS'!$A$3:$A$500,$C25,'DADOS BRUTOS'!CI$3:CI$500)))</f>
        <v/>
      </c>
      <c r="FJ25" s="127">
        <f>IF(OR(FJ$4="",$B25=""),0,SUMIF('DADOS BRUTOS'!$A$3:$A$500,$B25,'DADOS BRUTOS'!CJ$3:CJ$500)+IF($C25="",0,SUMIF('DADOS BRUTOS'!$A$3:$A$500,$C25,'DADOS BRUTOS'!CJ$3:CJ$500)))</f>
        <v/>
      </c>
      <c r="FK25" s="127">
        <f>IF(OR(FK$4="",$B25=""),0,SUMIF('DADOS BRUTOS'!$A$3:$A$500,$B25,'DADOS BRUTOS'!CK$3:CK$500)+IF($C25="",0,SUMIF('DADOS BRUTOS'!$A$3:$A$500,$C25,'DADOS BRUTOS'!CK$3:CK$500)))</f>
        <v/>
      </c>
      <c r="FL25" s="127">
        <f>IF(OR(FL$4="",$B25=""),0,SUMIF('DADOS BRUTOS'!$A$3:$A$500,$B25,'DADOS BRUTOS'!CL$3:CL$500)+IF($C25="",0,SUMIF('DADOS BRUTOS'!$A$3:$A$500,$C25,'DADOS BRUTOS'!CL$3:CL$500)))</f>
        <v/>
      </c>
      <c r="FM25" s="127">
        <f>IF(OR(FM$4="",$B25=""),0,SUMIF('DADOS BRUTOS'!$A$3:$A$500,$B25,'DADOS BRUTOS'!CM$3:CM$500)+IF($C25="",0,SUMIF('DADOS BRUTOS'!$A$3:$A$500,$C25,'DADOS BRUTOS'!CM$3:CM$500)))</f>
        <v/>
      </c>
      <c r="FN25" s="127">
        <f>IF(OR(FN$4="",$B25=""),0,SUMIF('DADOS BRUTOS'!$A$3:$A$500,$B25,'DADOS BRUTOS'!CN$3:CN$500)+IF($C25="",0,SUMIF('DADOS BRUTOS'!$A$3:$A$500,$C25,'DADOS BRUTOS'!CN$3:CN$500)))</f>
        <v/>
      </c>
      <c r="FO25" s="127">
        <f>IF(OR(FO$4="",$B25=""),0,SUMIF('DADOS BRUTOS'!$A$3:$A$500,$B25,'DADOS BRUTOS'!CO$3:CO$500)+IF($C25="",0,SUMIF('DADOS BRUTOS'!$A$3:$A$500,$C25,'DADOS BRUTOS'!CO$3:CO$500)))</f>
        <v/>
      </c>
      <c r="FP25" s="127">
        <f>IF(OR(FP$4="",$B25=""),0,SUMIF('DADOS BRUTOS'!$A$3:$A$500,$B25,'DADOS BRUTOS'!CP$3:CP$500)+IF($C25="",0,SUMIF('DADOS BRUTOS'!$A$3:$A$500,$C25,'DADOS BRUTOS'!CP$3:CP$500)))</f>
        <v/>
      </c>
      <c r="FQ25" s="127">
        <f>IF(OR(FQ$4="",$B25=""),0,SUMIF('DADOS BRUTOS'!$A$3:$A$500,$B25,'DADOS BRUTOS'!CQ$3:CQ$500)+IF($C25="",0,SUMIF('DADOS BRUTOS'!$A$3:$A$500,$C25,'DADOS BRUTOS'!CQ$3:CQ$500)))</f>
        <v/>
      </c>
      <c r="FR25" s="127">
        <f>IF(OR(FR$4="",$B25=""),0,SUMIF('DADOS BRUTOS'!$A$3:$A$500,$B25,'DADOS BRUTOS'!CR$3:CR$500)+IF($C25="",0,SUMIF('DADOS BRUTOS'!$A$3:$A$500,$C25,'DADOS BRUTOS'!CR$3:CR$500)))</f>
        <v/>
      </c>
      <c r="FS25" s="127">
        <f>IF(OR(FS$4="",$B25=""),0,SUMIF('DADOS BRUTOS'!$A$3:$A$500,$B25,'DADOS BRUTOS'!CS$3:CS$500)+IF($C25="",0,SUMIF('DADOS BRUTOS'!$A$3:$A$500,$C25,'DADOS BRUTOS'!CS$3:CS$500)))</f>
        <v/>
      </c>
      <c r="FT25" s="127">
        <f>IF(OR(FT$4="",$B25=""),0,SUMIF('DADOS BRUTOS'!$A$3:$A$500,$B25,'DADOS BRUTOS'!CT$3:CT$500)+IF($C25="",0,SUMIF('DADOS BRUTOS'!$A$3:$A$500,$C25,'DADOS BRUTOS'!CT$3:CT$500)))</f>
        <v/>
      </c>
      <c r="FU25" s="127">
        <f>IF(OR(FU$4="",$B25=""),0,SUMIF('DADOS BRUTOS'!$A$3:$A$500,$B25,'DADOS BRUTOS'!CU$3:CU$500)+IF($C25="",0,SUMIF('DADOS BRUTOS'!$A$3:$A$500,$C25,'DADOS BRUTOS'!CU$3:CU$500)))</f>
        <v/>
      </c>
      <c r="FV25" s="127">
        <f>IF(OR(FV$4="",$B25=""),0,SUMIF('DADOS BRUTOS'!$A$3:$A$500,$B25,'DADOS BRUTOS'!CV$3:CV$500)+IF($C25="",0,SUMIF('DADOS BRUTOS'!$A$3:$A$500,$C25,'DADOS BRUTOS'!CV$3:CV$500)))</f>
        <v/>
      </c>
      <c r="FW25" s="127">
        <f>IF(OR(FW$4="",$B25=""),0,SUMIF('DADOS BRUTOS'!$A$3:$A$500,$B25,'DADOS BRUTOS'!CW$3:CW$500)+IF($C25="",0,SUMIF('DADOS BRUTOS'!$A$3:$A$500,$C25,'DADOS BRUTOS'!CW$3:CW$500)))</f>
        <v/>
      </c>
      <c r="FX25" s="127">
        <f>IF(OR(FX$4="",$B25=""),0,SUMIF('DADOS BRUTOS'!$A$3:$A$500,$B25,'DADOS BRUTOS'!CX$3:CX$500)+IF($C25="",0,SUMIF('DADOS BRUTOS'!$A$3:$A$500,$C25,'DADOS BRUTOS'!CX$3:CX$500)))</f>
        <v/>
      </c>
      <c r="FY25" s="127">
        <f>IF(OR(FY$4="",$B25=""),0,SUMIF('DADOS BRUTOS'!$A$3:$A$500,$B25,'DADOS BRUTOS'!CY$3:CY$500)+IF($C25="",0,SUMIF('DADOS BRUTOS'!$A$3:$A$500,$C25,'DADOS BRUTOS'!CY$3:CY$500)))</f>
        <v/>
      </c>
      <c r="FZ25" s="127">
        <f>IF(OR(FZ$4="",$B25=""),0,SUMIF('DADOS BRUTOS'!$A$3:$A$500,$B25,'DADOS BRUTOS'!CZ$3:CZ$500)+IF($C25="",0,SUMIF('DADOS BRUTOS'!$A$3:$A$500,$C25,'DADOS BRUTOS'!CZ$3:CZ$500)))</f>
        <v/>
      </c>
      <c r="GA25" s="127">
        <f>IF(OR(GA$4="",$B25=""),0,SUMIF('DADOS BRUTOS'!$A$3:$A$500,$B25,'DADOS BRUTOS'!DA$3:DA$500)+IF($C25="",0,SUMIF('DADOS BRUTOS'!$A$3:$A$500,$C25,'DADOS BRUTOS'!DA$3:DA$500)))</f>
        <v/>
      </c>
      <c r="GB25" s="127">
        <f>IF(OR(GB$4="",$B25=""),0,SUMIF('DADOS BRUTOS'!$A$3:$A$500,$B25,'DADOS BRUTOS'!DB$3:DB$500)+IF($C25="",0,SUMIF('DADOS BRUTOS'!$A$3:$A$500,$C25,'DADOS BRUTOS'!DB$3:DB$500)))</f>
        <v/>
      </c>
      <c r="GC25" s="127">
        <f>IF(OR(GC$4="",$B25=""),0,SUMIF('DADOS BRUTOS'!$A$3:$A$500,$B25,'DADOS BRUTOS'!DC$3:DC$500)+IF($C25="",0,SUMIF('DADOS BRUTOS'!$A$3:$A$500,$C25,'DADOS BRUTOS'!DC$3:DC$500)))</f>
        <v/>
      </c>
      <c r="GD25" s="127">
        <f>IF(OR(GD$4="",$B25=""),0,SUMIF('DADOS BRUTOS'!$A$3:$A$500,$B25,'DADOS BRUTOS'!DD$3:DD$500)+IF($C25="",0,SUMIF('DADOS BRUTOS'!$A$3:$A$500,$C25,'DADOS BRUTOS'!DD$3:DD$500)))</f>
        <v/>
      </c>
      <c r="GE25" s="127">
        <f>IF(OR(GE$4="",$B25=""),0,SUMIF('DADOS BRUTOS'!$A$3:$A$500,$B25,'DADOS BRUTOS'!DE$3:DE$500)+IF($C25="",0,SUMIF('DADOS BRUTOS'!$A$3:$A$500,$C25,'DADOS BRUTOS'!DE$3:DE$500)))</f>
        <v/>
      </c>
      <c r="GF25" s="127">
        <f>IF(OR(GF$4="",$B25=""),0,SUMIF('DADOS BRUTOS'!$A$3:$A$500,$B25,'DADOS BRUTOS'!DF$3:DF$500)+IF($C25="",0,SUMIF('DADOS BRUTOS'!$A$3:$A$500,$C25,'DADOS BRUTOS'!DF$3:DF$500)))</f>
        <v/>
      </c>
      <c r="GG25" s="127">
        <f>IF(OR(GG$4="",$B25=""),0,SUMIF('DADOS BRUTOS'!$A$3:$A$500,$B25,'DADOS BRUTOS'!DG$3:DG$500)+IF($C25="",0,SUMIF('DADOS BRUTOS'!$A$3:$A$500,$C25,'DADOS BRUTOS'!DG$3:DG$500)))</f>
        <v/>
      </c>
      <c r="GH25" s="127">
        <f>IF(OR(GH$4="",$B25=""),0,SUMIF('DADOS BRUTOS'!$A$3:$A$500,$B25,'DADOS BRUTOS'!DH$3:DH$500)+IF($C25="",0,SUMIF('DADOS BRUTOS'!$A$3:$A$500,$C25,'DADOS BRUTOS'!DH$3:DH$500)))</f>
        <v/>
      </c>
      <c r="GI25" s="127">
        <f>IF(OR(GI$4="",$B25=""),0,SUMIF('DADOS BRUTOS'!$A$3:$A$500,$B25,'DADOS BRUTOS'!DI$3:DI$500)+IF($C25="",0,SUMIF('DADOS BRUTOS'!$A$3:$A$500,$C25,'DADOS BRUTOS'!DI$3:DI$500)))</f>
        <v/>
      </c>
      <c r="GJ25" s="127">
        <f>IF(OR(GJ$4="",$B25=""),0,SUMIF('DADOS BRUTOS'!$A$3:$A$500,$B25,'DADOS BRUTOS'!DJ$3:DJ$500)+IF($C25="",0,SUMIF('DADOS BRUTOS'!$A$3:$A$500,$C25,'DADOS BRUTOS'!DJ$3:DJ$500)))</f>
        <v/>
      </c>
      <c r="GK25" s="127">
        <f>IF(OR(GK$4="",$B25=""),0,SUMIF('DADOS BRUTOS'!$A$3:$A$500,$B25,'DADOS BRUTOS'!DK$3:DK$500)+IF($C25="",0,SUMIF('DADOS BRUTOS'!$A$3:$A$500,$C25,'DADOS BRUTOS'!DK$3:DK$500)))</f>
        <v/>
      </c>
      <c r="GL25" s="127">
        <f>IF(OR(GL$4="",$B25=""),0,SUMIF('DADOS BRUTOS'!$A$3:$A$500,$B25,'DADOS BRUTOS'!DL$3:DL$500)+IF($C25="",0,SUMIF('DADOS BRUTOS'!$A$3:$A$500,$C25,'DADOS BRUTOS'!DL$3:DL$500)))</f>
        <v/>
      </c>
      <c r="GM25" s="127">
        <f>IF(OR(GM$4="",$B25=""),0,SUMIF('DADOS BRUTOS'!$A$3:$A$500,$B25,'DADOS BRUTOS'!DM$3:DM$500)+IF($C25="",0,SUMIF('DADOS BRUTOS'!$A$3:$A$500,$C25,'DADOS BRUTOS'!DM$3:DM$500)))</f>
        <v/>
      </c>
      <c r="GN25" s="127">
        <f>IF(OR(GN$4="",$B25=""),0,SUMIF('DADOS BRUTOS'!$A$3:$A$500,$B25,'DADOS BRUTOS'!DN$3:DN$500)+IF($C25="",0,SUMIF('DADOS BRUTOS'!$A$3:$A$500,$C25,'DADOS BRUTOS'!DN$3:DN$500)))</f>
        <v/>
      </c>
      <c r="GO25" s="127">
        <f>IF(OR(GO$4="",$B25=""),0,SUMIF('DADOS BRUTOS'!$A$3:$A$500,$B25,'DADOS BRUTOS'!DO$3:DO$500)+IF($C25="",0,SUMIF('DADOS BRUTOS'!$A$3:$A$500,$C25,'DADOS BRUTOS'!DO$3:DO$500)))</f>
        <v/>
      </c>
      <c r="GP25" s="127">
        <f>IF(OR(GP$4="",$B25=""),0,SUMIF('DADOS BRUTOS'!$A$3:$A$500,$B25,'DADOS BRUTOS'!DP$3:DP$500)+IF($C25="",0,SUMIF('DADOS BRUTOS'!$A$3:$A$500,$C25,'DADOS BRUTOS'!DP$3:DP$500)))</f>
        <v/>
      </c>
      <c r="GQ25" s="127">
        <f>IF(OR(GQ$4="",$B25=""),0,SUMIF('DADOS BRUTOS'!$A$3:$A$500,$B25,'DADOS BRUTOS'!DQ$3:DQ$500)+IF($C25="",0,SUMIF('DADOS BRUTOS'!$A$3:$A$500,$C25,'DADOS BRUTOS'!DQ$3:DQ$500)))</f>
        <v/>
      </c>
      <c r="GR25" s="127">
        <f>IF(OR(GR$4="",$B25=""),0,SUMIF('DADOS BRUTOS'!$A$3:$A$500,$B25,'DADOS BRUTOS'!DR$3:DR$500)+IF($C25="",0,SUMIF('DADOS BRUTOS'!$A$3:$A$500,$C25,'DADOS BRUTOS'!DR$3:DR$500)))</f>
        <v/>
      </c>
      <c r="GS25" s="127">
        <f>IF(OR(GS$4="",$B25=""),0,SUMIF('DADOS BRUTOS'!$A$3:$A$500,$B25,'DADOS BRUTOS'!DS$3:DS$500)+IF($C25="",0,SUMIF('DADOS BRUTOS'!$A$3:$A$500,$C25,'DADOS BRUTOS'!DS$3:DS$500)))</f>
        <v/>
      </c>
      <c r="GT25" s="127">
        <f>IF(OR(GT$4="",$B25=""),0,SUMIF('DADOS BRUTOS'!$A$3:$A$500,$B25,'DADOS BRUTOS'!DT$3:DT$500)+IF($C25="",0,SUMIF('DADOS BRUTOS'!$A$3:$A$500,$C25,'DADOS BRUTOS'!DT$3:DT$500)))</f>
        <v/>
      </c>
      <c r="GU25" s="127">
        <f>IF(OR(GU$4="",$B25=""),0,SUMIF('DADOS BRUTOS'!$A$3:$A$500,$B25,'DADOS BRUTOS'!DU$3:DU$500)+IF($C25="",0,SUMIF('DADOS BRUTOS'!$A$3:$A$500,$C25,'DADOS BRUTOS'!DU$3:DU$500)))</f>
        <v/>
      </c>
      <c r="GV25" s="127">
        <f>IF(OR(GV$4="",$B25=""),0,SUMIF('DADOS BRUTOS'!$A$3:$A$500,$B25,'DADOS BRUTOS'!DV$3:DV$500)+IF($C25="",0,SUMIF('DADOS BRUTOS'!$A$3:$A$500,$C25,'DADOS BRUTOS'!DV$3:DV$500)))</f>
        <v/>
      </c>
      <c r="GW25" s="127">
        <f>IF(OR(GW$4="",$B25=""),0,SUMIF('DADOS BRUTOS'!$A$3:$A$500,$B25,'DADOS BRUTOS'!DW$3:DW$500)+IF($C25="",0,SUMIF('DADOS BRUTOS'!$A$3:$A$500,$C25,'DADOS BRUTOS'!DW$3:DW$500)))</f>
        <v/>
      </c>
      <c r="GX25" s="127">
        <f>IF(OR(GX$4="",$B25=""),0,SUMIF('DADOS BRUTOS'!$A$3:$A$500,$B25,'DADOS BRUTOS'!DX$3:DX$500)+IF($C25="",0,SUMIF('DADOS BRUTOS'!$A$3:$A$500,$C25,'DADOS BRUTOS'!DX$3:DX$500)))</f>
        <v/>
      </c>
      <c r="GY25" s="127">
        <f>IF(OR(GY$4="",$B25=""),0,SUMIF('DADOS BRUTOS'!$A$3:$A$500,$B25,'DADOS BRUTOS'!DY$3:DY$500)+IF($C25="",0,SUMIF('DADOS BRUTOS'!$A$3:$A$500,$C25,'DADOS BRUTOS'!DY$3:DY$500)))</f>
        <v/>
      </c>
      <c r="GZ25" s="127">
        <f>IF(OR(GZ$4="",$B25=""),0,SUMIF('DADOS BRUTOS'!$A$3:$A$500,$B25,'DADOS BRUTOS'!DZ$3:DZ$500)+IF($C25="",0,SUMIF('DADOS BRUTOS'!$A$3:$A$500,$C25,'DADOS BRUTOS'!DZ$3:DZ$500)))</f>
        <v/>
      </c>
      <c r="HA25" s="127">
        <f>IF(OR(HA$4="",$B25=""),0,SUMIF('DADOS BRUTOS'!$A$3:$A$500,$B25,'DADOS BRUTOS'!EA$3:EA$500)+IF($C25="",0,SUMIF('DADOS BRUTOS'!$A$3:$A$500,$C25,'DADOS BRUTOS'!EA$3:EA$500)))</f>
        <v/>
      </c>
      <c r="HB25" s="127">
        <f>IF(OR(HB$4="",$B25=""),0,SUMIF('DADOS BRUTOS'!$A$3:$A$500,$B25,'DADOS BRUTOS'!EB$3:EB$500)+IF($C25="",0,SUMIF('DADOS BRUTOS'!$A$3:$A$500,$C25,'DADOS BRUTOS'!EB$3:EB$500)))</f>
        <v/>
      </c>
      <c r="HC25" s="127">
        <f>IF(OR(HC$4="",$B25=""),0,SUMIF('DADOS BRUTOS'!$A$3:$A$500,$B25,'DADOS BRUTOS'!EC$3:EC$500)+IF($C25="",0,SUMIF('DADOS BRUTOS'!$A$3:$A$500,$C25,'DADOS BRUTOS'!EC$3:EC$500)))</f>
        <v/>
      </c>
      <c r="HD25" s="127">
        <f>IF(OR(HD$4="",$B25=""),0,SUMIF('DADOS BRUTOS'!$A$3:$A$500,$B25,'DADOS BRUTOS'!ED$3:ED$500)+IF($C25="",0,SUMIF('DADOS BRUTOS'!$A$3:$A$500,$C25,'DADOS BRUTOS'!ED$3:ED$500)))</f>
        <v/>
      </c>
      <c r="HE25" s="127">
        <f>IF(OR(HE$4="",$B25=""),0,SUMIF('DADOS BRUTOS'!$A$3:$A$500,$B25,'DADOS BRUTOS'!EE$3:EE$500)+IF($C25="",0,SUMIF('DADOS BRUTOS'!$A$3:$A$500,$C25,'DADOS BRUTOS'!EE$3:EE$500)))</f>
        <v/>
      </c>
      <c r="HF25" s="127">
        <f>IF(OR(HF$4="",$B25=""),0,SUMIF('DADOS BRUTOS'!$A$3:$A$500,$B25,'DADOS BRUTOS'!EF$3:EF$500)+IF($C25="",0,SUMIF('DADOS BRUTOS'!$A$3:$A$500,$C25,'DADOS BRUTOS'!EF$3:EF$500)))</f>
        <v/>
      </c>
      <c r="HG25" s="127">
        <f>IF(OR(HG$4="",$B25=""),0,SUMIF('DADOS BRUTOS'!$A$3:$A$500,$B25,'DADOS BRUTOS'!EG$3:EG$500)+IF($C25="",0,SUMIF('DADOS BRUTOS'!$A$3:$A$500,$C25,'DADOS BRUTOS'!EG$3:EG$500)))</f>
        <v/>
      </c>
      <c r="HH25" s="127">
        <f>IF(OR(HH$4="",$B25=""),0,SUMIF('DADOS BRUTOS'!$A$3:$A$500,$B25,'DADOS BRUTOS'!EH$3:EH$500)+IF($C25="",0,SUMIF('DADOS BRUTOS'!$A$3:$A$500,$C25,'DADOS BRUTOS'!EH$3:EH$500)))</f>
        <v/>
      </c>
      <c r="HI25" s="127">
        <f>IF(OR(HI$4="",$B25=""),0,SUMIF('DADOS BRUTOS'!$A$3:$A$500,$B25,'DADOS BRUTOS'!EI$3:EI$500)+IF($C25="",0,SUMIF('DADOS BRUTOS'!$A$3:$A$500,$C25,'DADOS BRUTOS'!EI$3:EI$500)))</f>
        <v/>
      </c>
      <c r="HJ25" s="127">
        <f>IF(OR(HJ$4="",$B25=""),0,SUMIF('DADOS BRUTOS'!$A$3:$A$500,$B25,'DADOS BRUTOS'!EJ$3:EJ$500)+IF($C25="",0,SUMIF('DADOS BRUTOS'!$A$3:$A$500,$C25,'DADOS BRUTOS'!EJ$3:EJ$500)))</f>
        <v/>
      </c>
      <c r="HK25" s="127">
        <f>IF(OR(HK$4="",$B25=""),0,SUMIF('DADOS BRUTOS'!$A$3:$A$500,$B25,'DADOS BRUTOS'!EK$3:EK$500)+IF($C25="",0,SUMIF('DADOS BRUTOS'!$A$3:$A$500,$C25,'DADOS BRUTOS'!EK$3:EK$500)))</f>
        <v/>
      </c>
      <c r="HL25" s="127">
        <f>IF(OR(HL$4="",$B25=""),0,SUMIF('DADOS BRUTOS'!$A$3:$A$500,$B25,'DADOS BRUTOS'!EL$3:EL$500)+IF($C25="",0,SUMIF('DADOS BRUTOS'!$A$3:$A$500,$C25,'DADOS BRUTOS'!EL$3:EL$500)))</f>
        <v/>
      </c>
      <c r="HM25" s="127">
        <f>IF(OR(HM$4="",$B25=""),0,SUMIF('DADOS BRUTOS'!$A$3:$A$500,$B25,'DADOS BRUTOS'!EM$3:EM$500)+IF($C25="",0,SUMIF('DADOS BRUTOS'!$A$3:$A$500,$C25,'DADOS BRUTOS'!EM$3:EM$500)))</f>
        <v/>
      </c>
      <c r="HN25" s="127">
        <f>IF(OR(HN$4="",$B25=""),0,SUMIF('DADOS BRUTOS'!$A$3:$A$500,$B25,'DADOS BRUTOS'!EN$3:EN$500)+IF($C25="",0,SUMIF('DADOS BRUTOS'!$A$3:$A$500,$C25,'DADOS BRUTOS'!EN$3:EN$500)))</f>
        <v/>
      </c>
      <c r="HO25" s="127">
        <f>IF(OR(HO$4="",$B25=""),0,SUMIF('DADOS BRUTOS'!$A$3:$A$500,$B25,'DADOS BRUTOS'!EO$3:EO$500)+IF($C25="",0,SUMIF('DADOS BRUTOS'!$A$3:$A$500,$C25,'DADOS BRUTOS'!EO$3:EO$500)))</f>
        <v/>
      </c>
      <c r="HP25" s="127">
        <f>IF(OR(HP$4="",$B25=""),0,SUMIF('DADOS BRUTOS'!$A$3:$A$500,$B25,'DADOS BRUTOS'!EP$3:EP$500)+IF($C25="",0,SUMIF('DADOS BRUTOS'!$A$3:$A$500,$C25,'DADOS BRUTOS'!EP$3:EP$500)))</f>
        <v/>
      </c>
      <c r="HQ25" s="127">
        <f>IF(OR(HQ$4="",$B25=""),0,SUMIF('DADOS BRUTOS'!$A$3:$A$500,$B25,'DADOS BRUTOS'!EQ$3:EQ$500)+IF($C25="",0,SUMIF('DADOS BRUTOS'!$A$3:$A$500,$C25,'DADOS BRUTOS'!EQ$3:EQ$500)))</f>
        <v/>
      </c>
      <c r="HR25" s="127">
        <f>IF(OR(HR$4="",$B25=""),0,SUMIF('DADOS BRUTOS'!$A$3:$A$500,$B25,'DADOS BRUTOS'!ER$3:ER$500)+IF($C25="",0,SUMIF('DADOS BRUTOS'!$A$3:$A$500,$C25,'DADOS BRUTOS'!ER$3:ER$500)))</f>
        <v/>
      </c>
      <c r="HS25" s="127">
        <f>IF(OR(HS$4="",$B25=""),0,SUMIF('DADOS BRUTOS'!$A$3:$A$500,$B25,'DADOS BRUTOS'!ES$3:ES$500)+IF($C25="",0,SUMIF('DADOS BRUTOS'!$A$3:$A$500,$C25,'DADOS BRUTOS'!ES$3:ES$500)))</f>
        <v/>
      </c>
      <c r="HT25" s="127">
        <f>IF(OR(HT$4="",$B25=""),0,SUMIF('DADOS BRUTOS'!$A$3:$A$500,$B25,'DADOS BRUTOS'!ET$3:ET$500)+IF($C25="",0,SUMIF('DADOS BRUTOS'!$A$3:$A$500,$C25,'DADOS BRUTOS'!ET$3:ET$500)))</f>
        <v/>
      </c>
      <c r="HU25" s="127">
        <f>IF(OR(HU$4="",$B25=""),0,SUMIF('DADOS BRUTOS'!$A$3:$A$500,$B25,'DADOS BRUTOS'!EU$3:EU$500)+IF($C25="",0,SUMIF('DADOS BRUTOS'!$A$3:$A$500,$C25,'DADOS BRUTOS'!EU$3:EU$500)))</f>
        <v/>
      </c>
      <c r="HV25" s="127">
        <f>IF(OR(HV$4="",$B25=""),0,SUMIF('DADOS BRUTOS'!$A$3:$A$500,$B25,'DADOS BRUTOS'!EV$3:EV$500)+IF($C25="",0,SUMIF('DADOS BRUTOS'!$A$3:$A$500,$C25,'DADOS BRUTOS'!EV$3:EV$500)))</f>
        <v/>
      </c>
      <c r="HW25" s="127">
        <f>IF(OR(HW$4="",$B25=""),0,SUMIF('DADOS BRUTOS'!$A$3:$A$500,$B25,'DADOS BRUTOS'!EW$3:EW$500)+IF($C25="",0,SUMIF('DADOS BRUTOS'!$A$3:$A$500,$C25,'DADOS BRUTOS'!EW$3:EW$500)))</f>
        <v/>
      </c>
      <c r="HX25" s="127">
        <f>IF(OR(HX$4="",$B25=""),0,SUMIF('DADOS BRUTOS'!$A$3:$A$500,$B25,'DADOS BRUTOS'!EX$3:EX$500)+IF($C25="",0,SUMIF('DADOS BRUTOS'!$A$3:$A$500,$C25,'DADOS BRUTOS'!EX$3:EX$500)))</f>
        <v/>
      </c>
      <c r="HY25" s="127">
        <f>IF(OR(HY$4="",$B25=""),0,SUMIF('DADOS BRUTOS'!$A$3:$A$500,$B25,'DADOS BRUTOS'!EY$3:EY$500)+IF($C25="",0,SUMIF('DADOS BRUTOS'!$A$3:$A$500,$C25,'DADOS BRUTOS'!EY$3:EY$500)))</f>
        <v/>
      </c>
      <c r="HZ25" s="127">
        <f>IF(OR(HZ$4="",$B25=""),0,SUMIF('DADOS BRUTOS'!$A$3:$A$500,$B25,'DADOS BRUTOS'!EZ$3:EZ$500)+IF($C25="",0,SUMIF('DADOS BRUTOS'!$A$3:$A$500,$C25,'DADOS BRUTOS'!EZ$3:EZ$500)))</f>
        <v/>
      </c>
      <c r="IA25" s="127">
        <f>IF(OR(IA$4="",$B25=""),0,SUMIF('DADOS BRUTOS'!$A$3:$A$500,$B25,'DADOS BRUTOS'!FA$3:FA$500)+IF($C25="",0,SUMIF('DADOS BRUTOS'!$A$3:$A$500,$C25,'DADOS BRUTOS'!FA$3:FA$500)))</f>
        <v/>
      </c>
      <c r="IB25" s="127">
        <f>IF(OR(IB$4="",$B25=""),0,SUMIF('DADOS BRUTOS'!$A$3:$A$500,$B25,'DADOS BRUTOS'!FB$3:FB$500)+IF($C25="",0,SUMIF('DADOS BRUTOS'!$A$3:$A$500,$C25,'DADOS BRUTOS'!FB$3:FB$500)))</f>
        <v/>
      </c>
      <c r="IC25" s="127">
        <f>IF(OR(IC$4="",$B25=""),0,SUMIF('DADOS BRUTOS'!$A$3:$A$500,$B25,'DADOS BRUTOS'!FC$3:FC$500)+IF($C25="",0,SUMIF('DADOS BRUTOS'!$A$3:$A$500,$C25,'DADOS BRUTOS'!FC$3:FC$500)))</f>
        <v/>
      </c>
      <c r="ID25" s="127">
        <f>IF(OR(ID$4="",$B25=""),0,SUMIF('DADOS BRUTOS'!$A$3:$A$500,$B25,'DADOS BRUTOS'!FD$3:FD$500)+IF($C25="",0,SUMIF('DADOS BRUTOS'!$A$3:$A$500,$C25,'DADOS BRUTOS'!FD$3:FD$500)))</f>
        <v/>
      </c>
      <c r="IE25" s="127">
        <f>IF(OR(IE$4="",$B25=""),0,SUMIF('DADOS BRUTOS'!$A$3:$A$500,$B25,'DADOS BRUTOS'!FE$3:FE$500)+IF($C25="",0,SUMIF('DADOS BRUTOS'!$A$3:$A$500,$C25,'DADOS BRUTOS'!FE$3:FE$500)))</f>
        <v/>
      </c>
      <c r="IF25" s="127">
        <f>IF(OR(IF$4="",$B25=""),0,SUMIF('DADOS BRUTOS'!$A$3:$A$500,$B25,'DADOS BRUTOS'!FF$3:FF$500)+IF($C25="",0,SUMIF('DADOS BRUTOS'!$A$3:$A$500,$C25,'DADOS BRUTOS'!FF$3:FF$500)))</f>
        <v/>
      </c>
      <c r="IG25" s="127">
        <f>IF(OR(IG$4="",$B25=""),0,SUMIF('DADOS BRUTOS'!$A$3:$A$500,$B25,'DADOS BRUTOS'!FG$3:FG$500)+IF($C25="",0,SUMIF('DADOS BRUTOS'!$A$3:$A$500,$C25,'DADOS BRUTOS'!FG$3:FG$500)))</f>
        <v/>
      </c>
      <c r="IH25" s="127">
        <f>IF(OR(IH$4="",$B25=""),0,SUMIF('DADOS BRUTOS'!$A$3:$A$500,$B25,'DADOS BRUTOS'!FH$3:FH$500)+IF($C25="",0,SUMIF('DADOS BRUTOS'!$A$3:$A$500,$C25,'DADOS BRUTOS'!FH$3:FH$500)))</f>
        <v/>
      </c>
      <c r="II25" s="127">
        <f>IF(OR(II$4="",$B25=""),0,SUMIF('DADOS BRUTOS'!$A$3:$A$500,$B25,'DADOS BRUTOS'!FI$3:FI$500)+IF($C25="",0,SUMIF('DADOS BRUTOS'!$A$3:$A$500,$C25,'DADOS BRUTOS'!FI$3:FI$500)))</f>
        <v/>
      </c>
      <c r="IJ25" s="127">
        <f>IF(OR(IJ$4="",$B25=""),0,SUMIF('DADOS BRUTOS'!$A$3:$A$500,$B25,'DADOS BRUTOS'!FJ$3:FJ$500)+IF($C25="",0,SUMIF('DADOS BRUTOS'!$A$3:$A$500,$C25,'DADOS BRUTOS'!FJ$3:FJ$500)))</f>
        <v/>
      </c>
      <c r="IK25" s="127">
        <f>IF(OR(IK$4="",$B25=""),0,SUMIF('DADOS BRUTOS'!$A$3:$A$500,$B25,'DADOS BRUTOS'!FK$3:FK$500)+IF($C25="",0,SUMIF('DADOS BRUTOS'!$A$3:$A$500,$C25,'DADOS BRUTOS'!FK$3:FK$500)))</f>
        <v/>
      </c>
      <c r="IL25" s="127">
        <f>IF(OR(IL$4="",$B25=""),0,SUMIF('DADOS BRUTOS'!$A$3:$A$500,$B25,'DADOS BRUTOS'!FL$3:FL$500)+IF($C25="",0,SUMIF('DADOS BRUTOS'!$A$3:$A$500,$C25,'DADOS BRUTOS'!FL$3:FL$500)))</f>
        <v/>
      </c>
      <c r="IM25" s="127">
        <f>IF(OR(IM$4="",$B25=""),0,SUMIF('DADOS BRUTOS'!$A$3:$A$500,$B25,'DADOS BRUTOS'!FM$3:FM$500)+IF($C25="",0,SUMIF('DADOS BRUTOS'!$A$3:$A$500,$C25,'DADOS BRUTOS'!FM$3:FM$500)))</f>
        <v/>
      </c>
      <c r="IN25" s="127">
        <f>IF(OR(IN$4="",$B25=""),0,SUMIF('DADOS BRUTOS'!$A$3:$A$500,$B25,'DADOS BRUTOS'!FN$3:FN$500)+IF($C25="",0,SUMIF('DADOS BRUTOS'!$A$3:$A$500,$C25,'DADOS BRUTOS'!FN$3:FN$500)))</f>
        <v/>
      </c>
      <c r="IO25" s="127">
        <f>IF(OR(IO$4="",$B25=""),0,SUMIF('DADOS BRUTOS'!$A$3:$A$500,$B25,'DADOS BRUTOS'!FO$3:FO$500)+IF($C25="",0,SUMIF('DADOS BRUTOS'!$A$3:$A$500,$C25,'DADOS BRUTOS'!FO$3:FO$500)))</f>
        <v/>
      </c>
      <c r="IP25" s="127">
        <f>IF(OR(IP$4="",$B25=""),0,SUMIF('DADOS BRUTOS'!$A$3:$A$500,$B25,'DADOS BRUTOS'!FP$3:FP$500)+IF($C25="",0,SUMIF('DADOS BRUTOS'!$A$3:$A$500,$C25,'DADOS BRUTOS'!FP$3:FP$500)))</f>
        <v/>
      </c>
      <c r="IQ25" s="127">
        <f>IF(OR(IQ$4="",$B25=""),0,SUMIF('DADOS BRUTOS'!$A$3:$A$500,$B25,'DADOS BRUTOS'!FQ$3:FQ$500)+IF($C25="",0,SUMIF('DADOS BRUTOS'!$A$3:$A$500,$C25,'DADOS BRUTOS'!FQ$3:FQ$500)))</f>
        <v/>
      </c>
      <c r="IR25" s="127">
        <f>IF(OR(IR$4="",$B25=""),0,SUMIF('DADOS BRUTOS'!$A$3:$A$500,$B25,'DADOS BRUTOS'!FR$3:FR$500)+IF($C25="",0,SUMIF('DADOS BRUTOS'!$A$3:$A$500,$C25,'DADOS BRUTOS'!FR$3:FR$500)))</f>
        <v/>
      </c>
      <c r="IS25" s="127">
        <f>IF(OR(IS$4="",$B25=""),0,SUMIF('DADOS BRUTOS'!$A$3:$A$500,$B25,'DADOS BRUTOS'!FS$3:FS$500)+IF($C25="",0,SUMIF('DADOS BRUTOS'!$A$3:$A$500,$C25,'DADOS BRUTOS'!FS$3:FS$500)))</f>
        <v/>
      </c>
      <c r="IT25" s="127">
        <f>IF(OR(IT$4="",$B25=""),0,SUMIF('DADOS BRUTOS'!$A$3:$A$500,$B25,'DADOS BRUTOS'!FT$3:FT$500)+IF($C25="",0,SUMIF('DADOS BRUTOS'!$A$3:$A$500,$C25,'DADOS BRUTOS'!FT$3:FT$500)))</f>
        <v/>
      </c>
      <c r="IU25" s="127">
        <f>IF(OR(IU$4="",$B25=""),0,SUMIF('DADOS BRUTOS'!$A$3:$A$500,$B25,'DADOS BRUTOS'!FU$3:FU$500)+IF($C25="",0,SUMIF('DADOS BRUTOS'!$A$3:$A$500,$C25,'DADOS BRUTOS'!FU$3:FU$500)))</f>
        <v/>
      </c>
      <c r="IV25" s="127">
        <f>IF(OR(IV$4="",$B25=""),0,SUMIF('DADOS BRUTOS'!$A$3:$A$500,$B25,'DADOS BRUTOS'!FV$3:FV$500)+IF($C25="",0,SUMIF('DADOS BRUTOS'!$A$3:$A$500,$C25,'DADOS BRUTOS'!FV$3:FV$500)))</f>
        <v/>
      </c>
      <c r="IW25" s="127">
        <f>IF(OR(IW$4="",$B25=""),0,SUMIF('DADOS BRUTOS'!$A$3:$A$500,$B25,'DADOS BRUTOS'!FW$3:FW$500)+IF($C25="",0,SUMIF('DADOS BRUTOS'!$A$3:$A$500,$C25,'DADOS BRUTOS'!FW$3:FW$500)))</f>
        <v/>
      </c>
      <c r="IX25" s="127">
        <f>IF(OR(IX$4="",$B25=""),0,SUMIF('DADOS BRUTOS'!$A$3:$A$500,$B25,'DADOS BRUTOS'!FX$3:FX$500)+IF($C25="",0,SUMIF('DADOS BRUTOS'!$A$3:$A$500,$C25,'DADOS BRUTOS'!FX$3:FX$500)))</f>
        <v/>
      </c>
      <c r="IY25" s="127">
        <f>IF(OR(IY$4="",$B25=""),0,SUMIF('DADOS BRUTOS'!$A$3:$A$500,$B25,'DADOS BRUTOS'!FY$3:FY$500)+IF($C25="",0,SUMIF('DADOS BRUTOS'!$A$3:$A$500,$C25,'DADOS BRUTOS'!FY$3:FY$500)))</f>
        <v/>
      </c>
      <c r="IZ25" s="127">
        <f>IF(OR(IZ$4="",$B25=""),0,SUMIF('DADOS BRUTOS'!$A$3:$A$500,$B25,'DADOS BRUTOS'!FZ$3:FZ$500)+IF($C25="",0,SUMIF('DADOS BRUTOS'!$A$3:$A$500,$C25,'DADOS BRUTOS'!FZ$3:FZ$500)))</f>
        <v/>
      </c>
      <c r="JA25" s="127">
        <f>IF(OR(JA$4="",$B25=""),0,SUMIF('DADOS BRUTOS'!$A$3:$A$500,$B25,'DADOS BRUTOS'!GA$3:GA$500)+IF($C25="",0,SUMIF('DADOS BRUTOS'!$A$3:$A$500,$C25,'DADOS BRUTOS'!GA$3:GA$500)))</f>
        <v/>
      </c>
      <c r="JB25" s="127">
        <f>IF(OR(JB$4="",$B25=""),0,SUMIF('DADOS BRUTOS'!$A$3:$A$500,$B25,'DADOS BRUTOS'!GB$3:GB$500)+IF($C25="",0,SUMIF('DADOS BRUTOS'!$A$3:$A$500,$C25,'DADOS BRUTOS'!GB$3:GB$500)))</f>
        <v/>
      </c>
      <c r="JC25" s="127">
        <f>IF(OR(JC$4="",$B25=""),0,SUMIF('DADOS BRUTOS'!$A$3:$A$500,$B25,'DADOS BRUTOS'!GC$3:GC$500)+IF($C25="",0,SUMIF('DADOS BRUTOS'!$A$3:$A$500,$C25,'DADOS BRUTOS'!GC$3:GC$500)))</f>
        <v/>
      </c>
      <c r="JD25" s="127">
        <f>IF(OR(JD$4="",$B25=""),0,SUMIF('DADOS BRUTOS'!$A$3:$A$500,$B25,'DADOS BRUTOS'!GD$3:GD$500)+IF($C25="",0,SUMIF('DADOS BRUTOS'!$A$3:$A$500,$C25,'DADOS BRUTOS'!GD$3:GD$500)))</f>
        <v/>
      </c>
      <c r="JE25" s="127">
        <f>IF(OR(JE$4="",$B25=""),0,SUMIF('DADOS BRUTOS'!$A$3:$A$500,$B25,'DADOS BRUTOS'!GE$3:GE$500)+IF($C25="",0,SUMIF('DADOS BRUTOS'!$A$3:$A$500,$C25,'DADOS BRUTOS'!GE$3:GE$500)))</f>
        <v/>
      </c>
      <c r="JF25" s="127">
        <f>IF(OR(JF$4="",$B25=""),0,SUMIF('DADOS BRUTOS'!$A$3:$A$500,$B25,'DADOS BRUTOS'!GF$3:GF$500)+IF($C25="",0,SUMIF('DADOS BRUTOS'!$A$3:$A$500,$C25,'DADOS BRUTOS'!GF$3:GF$500)))</f>
        <v/>
      </c>
      <c r="JG25" s="127">
        <f>IF(OR(JG$4="",$B25=""),0,SUMIF('DADOS BRUTOS'!$A$3:$A$500,$B25,'DADOS BRUTOS'!GG$3:GG$500)+IF($C25="",0,SUMIF('DADOS BRUTOS'!$A$3:$A$500,$C25,'DADOS BRUTOS'!GG$3:GG$500)))</f>
        <v/>
      </c>
      <c r="JH25" s="127">
        <f>IF(OR(JH$4="",$B25=""),0,SUMIF('DADOS BRUTOS'!$A$3:$A$500,$B25,'DADOS BRUTOS'!GH$3:GH$500)+IF($C25="",0,SUMIF('DADOS BRUTOS'!$A$3:$A$500,$C25,'DADOS BRUTOS'!GH$3:GH$500)))</f>
        <v/>
      </c>
      <c r="JI25" s="127">
        <f>IF(OR(JI$4="",$B25=""),0,SUMIF('DADOS BRUTOS'!$A$3:$A$500,$B25,'DADOS BRUTOS'!GI$3:GI$500)+IF($C25="",0,SUMIF('DADOS BRUTOS'!$A$3:$A$500,$C25,'DADOS BRUTOS'!GI$3:GI$500)))</f>
        <v/>
      </c>
      <c r="JJ25" s="127">
        <f>IF(OR(JJ$4="",$B25=""),0,SUMIF('DADOS BRUTOS'!$A$3:$A$500,$B25,'DADOS BRUTOS'!GJ$3:GJ$500)+IF($C25="",0,SUMIF('DADOS BRUTOS'!$A$3:$A$500,$C25,'DADOS BRUTOS'!GJ$3:GJ$500)))</f>
        <v/>
      </c>
      <c r="JK25" s="127">
        <f>IF(OR(JK$4="",$B25=""),0,SUMIF('DADOS BRUTOS'!$A$3:$A$500,$B25,'DADOS BRUTOS'!GK$3:GK$500)+IF($C25="",0,SUMIF('DADOS BRUTOS'!$A$3:$A$500,$C25,'DADOS BRUTOS'!GK$3:GK$500)))</f>
        <v/>
      </c>
      <c r="JL25" s="127">
        <f>IF(OR(JL$4="",$B25=""),0,SUMIF('DADOS BRUTOS'!$A$3:$A$500,$B25,'DADOS BRUTOS'!GL$3:GL$500)+IF($C25="",0,SUMIF('DADOS BRUTOS'!$A$3:$A$500,$C25,'DADOS BRUTOS'!GL$3:GL$500)))</f>
        <v/>
      </c>
      <c r="JM25" s="127">
        <f>IF(OR(JM$4="",$B25=""),0,SUMIF('DADOS BRUTOS'!$A$3:$A$500,$B25,'DADOS BRUTOS'!GM$3:GM$500)+IF($C25="",0,SUMIF('DADOS BRUTOS'!$A$3:$A$500,$C25,'DADOS BRUTOS'!GM$3:GM$500)))</f>
        <v/>
      </c>
      <c r="JN25" s="127">
        <f>IF(OR(JN$4="",$B25=""),0,SUMIF('DADOS BRUTOS'!$A$3:$A$500,$B25,'DADOS BRUTOS'!GN$3:GN$500)+IF($C25="",0,SUMIF('DADOS BRUTOS'!$A$3:$A$500,$C25,'DADOS BRUTOS'!GN$3:GN$500)))</f>
        <v/>
      </c>
      <c r="JO25" s="127">
        <f>IF(OR(JO$4="",$B25=""),0,SUMIF('DADOS BRUTOS'!$A$3:$A$500,$B25,'DADOS BRUTOS'!GO$3:GO$500)+IF($C25="",0,SUMIF('DADOS BRUTOS'!$A$3:$A$500,$C25,'DADOS BRUTOS'!GO$3:GO$500)))</f>
        <v/>
      </c>
      <c r="JP25" s="127">
        <f>IF(OR(JP$4="",$B25=""),0,SUMIF('DADOS BRUTOS'!$A$3:$A$500,$B25,'DADOS BRUTOS'!GP$3:GP$500)+IF($C25="",0,SUMIF('DADOS BRUTOS'!$A$3:$A$500,$C25,'DADOS BRUTOS'!GP$3:GP$500)))</f>
        <v/>
      </c>
      <c r="JQ25" s="127">
        <f>IF(OR(JQ$4="",$B25=""),0,SUMIF('DADOS BRUTOS'!$A$3:$A$500,$B25,'DADOS BRUTOS'!GQ$3:GQ$500)+IF($C25="",0,SUMIF('DADOS BRUTOS'!$A$3:$A$500,$C25,'DADOS BRUTOS'!GQ$3:GQ$500)))</f>
        <v/>
      </c>
      <c r="JR25" s="127">
        <f>IF(OR(JR$4="",$B25=""),0,SUMIF('DADOS BRUTOS'!$A$3:$A$500,$B25,'DADOS BRUTOS'!GR$3:GR$500)+IF($C25="",0,SUMIF('DADOS BRUTOS'!$A$3:$A$500,$C25,'DADOS BRUTOS'!GR$3:GR$500)))</f>
        <v/>
      </c>
      <c r="JS25" s="127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7">
        <f>IF(OR(CB$4="",$B26=""),0,SUMIF('DADOS BRUTOS'!$A$3:$A$500,$B26,'DADOS BRUTOS'!B$3:B$500)+IF($C26="",0,SUMIF('DADOS BRUTOS'!$A$3:$A$500,$C26,'DADOS BRUTOS'!B$3:B$500)))</f>
        <v/>
      </c>
      <c r="CC26" s="127">
        <f>IF(OR(CC$4="",$B26=""),0,SUMIF('DADOS BRUTOS'!$A$3:$A$500,$B26,'DADOS BRUTOS'!C$3:C$500)+IF($C26="",0,SUMIF('DADOS BRUTOS'!$A$3:$A$500,$C26,'DADOS BRUTOS'!C$3:C$500)))</f>
        <v/>
      </c>
      <c r="CD26" s="127">
        <f>IF(OR(CD$4="",$B26=""),0,SUMIF('DADOS BRUTOS'!$A$3:$A$500,$B26,'DADOS BRUTOS'!D$3:D$500)+IF($C26="",0,SUMIF('DADOS BRUTOS'!$A$3:$A$500,$C26,'DADOS BRUTOS'!D$3:D$500)))</f>
        <v/>
      </c>
      <c r="CE26" s="127">
        <f>IF(OR(CE$4="",$B26=""),0,SUMIF('DADOS BRUTOS'!$A$3:$A$500,$B26,'DADOS BRUTOS'!E$3:E$500)+IF($C26="",0,SUMIF('DADOS BRUTOS'!$A$3:$A$500,$C26,'DADOS BRUTOS'!E$3:E$500)))</f>
        <v/>
      </c>
      <c r="CF26" s="127">
        <f>IF(OR(CF$4="",$B26=""),0,SUMIF('DADOS BRUTOS'!$A$3:$A$500,$B26,'DADOS BRUTOS'!F$3:F$500)+IF($C26="",0,SUMIF('DADOS BRUTOS'!$A$3:$A$500,$C26,'DADOS BRUTOS'!F$3:F$500)))</f>
        <v/>
      </c>
      <c r="CG26" s="127">
        <f>IF(OR(CG$4="",$B26=""),0,SUMIF('DADOS BRUTOS'!$A$3:$A$500,$B26,'DADOS BRUTOS'!G$3:G$500)+IF($C26="",0,SUMIF('DADOS BRUTOS'!$A$3:$A$500,$C26,'DADOS BRUTOS'!G$3:G$500)))</f>
        <v/>
      </c>
      <c r="CH26" s="127">
        <f>IF(OR(CH$4="",$B26=""),0,SUMIF('DADOS BRUTOS'!$A$3:$A$500,$B26,'DADOS BRUTOS'!H$3:H$500)+IF($C26="",0,SUMIF('DADOS BRUTOS'!$A$3:$A$500,$C26,'DADOS BRUTOS'!H$3:H$500)))</f>
        <v/>
      </c>
      <c r="CI26" s="127">
        <f>IF(OR(CI$4="",$B26=""),0,SUMIF('DADOS BRUTOS'!$A$3:$A$500,$B26,'DADOS BRUTOS'!I$3:I$500)+IF($C26="",0,SUMIF('DADOS BRUTOS'!$A$3:$A$500,$C26,'DADOS BRUTOS'!I$3:I$500)))</f>
        <v/>
      </c>
      <c r="CJ26" s="127">
        <f>IF(OR(CJ$4="",$B26=""),0,SUMIF('DADOS BRUTOS'!$A$3:$A$500,$B26,'DADOS BRUTOS'!J$3:J$500)+IF($C26="",0,SUMIF('DADOS BRUTOS'!$A$3:$A$500,$C26,'DADOS BRUTOS'!J$3:J$500)))</f>
        <v/>
      </c>
      <c r="CK26" s="127">
        <f>IF(OR(CK$4="",$B26=""),0,SUMIF('DADOS BRUTOS'!$A$3:$A$500,$B26,'DADOS BRUTOS'!K$3:K$500)+IF($C26="",0,SUMIF('DADOS BRUTOS'!$A$3:$A$500,$C26,'DADOS BRUTOS'!K$3:K$500)))</f>
        <v/>
      </c>
      <c r="CL26" s="127">
        <f>IF(OR(CL$4="",$B26=""),0,SUMIF('DADOS BRUTOS'!$A$3:$A$500,$B26,'DADOS BRUTOS'!L$3:L$500)+IF($C26="",0,SUMIF('DADOS BRUTOS'!$A$3:$A$500,$C26,'DADOS BRUTOS'!L$3:L$500)))</f>
        <v/>
      </c>
      <c r="CM26" s="127">
        <f>IF(OR(CM$4="",$B26=""),0,SUMIF('DADOS BRUTOS'!$A$3:$A$500,$B26,'DADOS BRUTOS'!M$3:M$500)+IF($C26="",0,SUMIF('DADOS BRUTOS'!$A$3:$A$500,$C26,'DADOS BRUTOS'!M$3:M$500)))</f>
        <v/>
      </c>
      <c r="CN26" s="127">
        <f>IF(OR(CN$4="",$B26=""),0,SUMIF('DADOS BRUTOS'!$A$3:$A$500,$B26,'DADOS BRUTOS'!N$3:N$500)+IF($C26="",0,SUMIF('DADOS BRUTOS'!$A$3:$A$500,$C26,'DADOS BRUTOS'!N$3:N$500)))</f>
        <v/>
      </c>
      <c r="CO26" s="127">
        <f>IF(OR(CO$4="",$B26=""),0,SUMIF('DADOS BRUTOS'!$A$3:$A$500,$B26,'DADOS BRUTOS'!O$3:O$500)+IF($C26="",0,SUMIF('DADOS BRUTOS'!$A$3:$A$500,$C26,'DADOS BRUTOS'!O$3:O$500)))</f>
        <v/>
      </c>
      <c r="CP26" s="127">
        <f>IF(OR(CP$4="",$B26=""),0,SUMIF('DADOS BRUTOS'!$A$3:$A$500,$B26,'DADOS BRUTOS'!P$3:P$500)+IF($C26="",0,SUMIF('DADOS BRUTOS'!$A$3:$A$500,$C26,'DADOS BRUTOS'!P$3:P$500)))</f>
        <v/>
      </c>
      <c r="CQ26" s="127">
        <f>IF(OR(CQ$4="",$B26=""),0,SUMIF('DADOS BRUTOS'!$A$3:$A$500,$B26,'DADOS BRUTOS'!Q$3:Q$500)+IF($C26="",0,SUMIF('DADOS BRUTOS'!$A$3:$A$500,$C26,'DADOS BRUTOS'!Q$3:Q$500)))</f>
        <v/>
      </c>
      <c r="CR26" s="127">
        <f>IF(OR(CR$4="",$B26=""),0,SUMIF('DADOS BRUTOS'!$A$3:$A$500,$B26,'DADOS BRUTOS'!R$3:R$500)+IF($C26="",0,SUMIF('DADOS BRUTOS'!$A$3:$A$500,$C26,'DADOS BRUTOS'!R$3:R$500)))</f>
        <v/>
      </c>
      <c r="CS26" s="127">
        <f>IF(OR(CS$4="",$B26=""),0,SUMIF('DADOS BRUTOS'!$A$3:$A$500,$B26,'DADOS BRUTOS'!S$3:S$500)+IF($C26="",0,SUMIF('DADOS BRUTOS'!$A$3:$A$500,$C26,'DADOS BRUTOS'!S$3:S$500)))</f>
        <v/>
      </c>
      <c r="CT26" s="127">
        <f>IF(OR(CT$4="",$B26=""),0,SUMIF('DADOS BRUTOS'!$A$3:$A$500,$B26,'DADOS BRUTOS'!T$3:T$500)+IF($C26="",0,SUMIF('DADOS BRUTOS'!$A$3:$A$500,$C26,'DADOS BRUTOS'!T$3:T$500)))</f>
        <v/>
      </c>
      <c r="CU26" s="127">
        <f>IF(OR(CU$4="",$B26=""),0,SUMIF('DADOS BRUTOS'!$A$3:$A$500,$B26,'DADOS BRUTOS'!U$3:U$500)+IF($C26="",0,SUMIF('DADOS BRUTOS'!$A$3:$A$500,$C26,'DADOS BRUTOS'!U$3:U$500)))</f>
        <v/>
      </c>
      <c r="CV26" s="127">
        <f>IF(OR(CV$4="",$B26=""),0,SUMIF('DADOS BRUTOS'!$A$3:$A$500,$B26,'DADOS BRUTOS'!V$3:V$500)+IF($C26="",0,SUMIF('DADOS BRUTOS'!$A$3:$A$500,$C26,'DADOS BRUTOS'!V$3:V$500)))</f>
        <v/>
      </c>
      <c r="CW26" s="127">
        <f>IF(OR(CW$4="",$B26=""),0,SUMIF('DADOS BRUTOS'!$A$3:$A$500,$B26,'DADOS BRUTOS'!W$3:W$500)+IF($C26="",0,SUMIF('DADOS BRUTOS'!$A$3:$A$500,$C26,'DADOS BRUTOS'!W$3:W$500)))</f>
        <v/>
      </c>
      <c r="CX26" s="127">
        <f>IF(OR(CX$4="",$B26=""),0,SUMIF('DADOS BRUTOS'!$A$3:$A$500,$B26,'DADOS BRUTOS'!X$3:X$500)+IF($C26="",0,SUMIF('DADOS BRUTOS'!$A$3:$A$500,$C26,'DADOS BRUTOS'!X$3:X$500)))</f>
        <v/>
      </c>
      <c r="CY26" s="127">
        <f>IF(OR(CY$4="",$B26=""),0,SUMIF('DADOS BRUTOS'!$A$3:$A$500,$B26,'DADOS BRUTOS'!Y$3:Y$500)+IF($C26="",0,SUMIF('DADOS BRUTOS'!$A$3:$A$500,$C26,'DADOS BRUTOS'!Y$3:Y$500)))</f>
        <v/>
      </c>
      <c r="CZ26" s="127">
        <f>IF(OR(CZ$4="",$B26=""),0,SUMIF('DADOS BRUTOS'!$A$3:$A$500,$B26,'DADOS BRUTOS'!Z$3:Z$500)+IF($C26="",0,SUMIF('DADOS BRUTOS'!$A$3:$A$500,$C26,'DADOS BRUTOS'!Z$3:Z$500)))</f>
        <v/>
      </c>
      <c r="DA26" s="127">
        <f>IF(OR(DA$4="",$B26=""),0,SUMIF('DADOS BRUTOS'!$A$3:$A$500,$B26,'DADOS BRUTOS'!AA$3:AA$500)+IF($C26="",0,SUMIF('DADOS BRUTOS'!$A$3:$A$500,$C26,'DADOS BRUTOS'!AA$3:AA$500)))</f>
        <v/>
      </c>
      <c r="DB26" s="127">
        <f>IF(OR(DB$4="",$B26=""),0,SUMIF('DADOS BRUTOS'!$A$3:$A$500,$B26,'DADOS BRUTOS'!AB$3:AB$500)+IF($C26="",0,SUMIF('DADOS BRUTOS'!$A$3:$A$500,$C26,'DADOS BRUTOS'!AB$3:AB$500)))</f>
        <v/>
      </c>
      <c r="DC26" s="127">
        <f>IF(OR(DC$4="",$B26=""),0,SUMIF('DADOS BRUTOS'!$A$3:$A$500,$B26,'DADOS BRUTOS'!AC$3:AC$500)+IF($C26="",0,SUMIF('DADOS BRUTOS'!$A$3:$A$500,$C26,'DADOS BRUTOS'!AC$3:AC$500)))</f>
        <v/>
      </c>
      <c r="DD26" s="127">
        <f>IF(OR(DD$4="",$B26=""),0,SUMIF('DADOS BRUTOS'!$A$3:$A$500,$B26,'DADOS BRUTOS'!AD$3:AD$500)+IF($C26="",0,SUMIF('DADOS BRUTOS'!$A$3:$A$500,$C26,'DADOS BRUTOS'!AD$3:AD$500)))</f>
        <v/>
      </c>
      <c r="DE26" s="127">
        <f>IF(OR(DE$4="",$B26=""),0,SUMIF('DADOS BRUTOS'!$A$3:$A$500,$B26,'DADOS BRUTOS'!AE$3:AE$500)+IF($C26="",0,SUMIF('DADOS BRUTOS'!$A$3:$A$500,$C26,'DADOS BRUTOS'!AE$3:AE$500)))</f>
        <v/>
      </c>
      <c r="DF26" s="127">
        <f>IF(OR(DF$4="",$B26=""),0,SUMIF('DADOS BRUTOS'!$A$3:$A$500,$B26,'DADOS BRUTOS'!AF$3:AF$500)+IF($C26="",0,SUMIF('DADOS BRUTOS'!$A$3:$A$500,$C26,'DADOS BRUTOS'!AF$3:AF$500)))</f>
        <v/>
      </c>
      <c r="DG26" s="127">
        <f>IF(OR(DG$4="",$B26=""),0,SUMIF('DADOS BRUTOS'!$A$3:$A$500,$B26,'DADOS BRUTOS'!AG$3:AG$500)+IF($C26="",0,SUMIF('DADOS BRUTOS'!$A$3:$A$500,$C26,'DADOS BRUTOS'!AG$3:AG$500)))</f>
        <v/>
      </c>
      <c r="DH26" s="127">
        <f>IF(OR(DH$4="",$B26=""),0,SUMIF('DADOS BRUTOS'!$A$3:$A$500,$B26,'DADOS BRUTOS'!AH$3:AH$500)+IF($C26="",0,SUMIF('DADOS BRUTOS'!$A$3:$A$500,$C26,'DADOS BRUTOS'!AH$3:AH$500)))</f>
        <v/>
      </c>
      <c r="DI26" s="127">
        <f>IF(OR(DI$4="",$B26=""),0,SUMIF('DADOS BRUTOS'!$A$3:$A$500,$B26,'DADOS BRUTOS'!AI$3:AI$500)+IF($C26="",0,SUMIF('DADOS BRUTOS'!$A$3:$A$500,$C26,'DADOS BRUTOS'!AI$3:AI$500)))</f>
        <v/>
      </c>
      <c r="DJ26" s="127">
        <f>IF(OR(DJ$4="",$B26=""),0,SUMIF('DADOS BRUTOS'!$A$3:$A$500,$B26,'DADOS BRUTOS'!AJ$3:AJ$500)+IF($C26="",0,SUMIF('DADOS BRUTOS'!$A$3:$A$500,$C26,'DADOS BRUTOS'!AJ$3:AJ$500)))</f>
        <v/>
      </c>
      <c r="DK26" s="127">
        <f>IF(OR(DK$4="",$B26=""),0,SUMIF('DADOS BRUTOS'!$A$3:$A$500,$B26,'DADOS BRUTOS'!AK$3:AK$500)+IF($C26="",0,SUMIF('DADOS BRUTOS'!$A$3:$A$500,$C26,'DADOS BRUTOS'!AK$3:AK$500)))</f>
        <v/>
      </c>
      <c r="DL26" s="127">
        <f>IF(OR(DL$4="",$B26=""),0,SUMIF('DADOS BRUTOS'!$A$3:$A$500,$B26,'DADOS BRUTOS'!AL$3:AL$500)+IF($C26="",0,SUMIF('DADOS BRUTOS'!$A$3:$A$500,$C26,'DADOS BRUTOS'!AL$3:AL$500)))</f>
        <v/>
      </c>
      <c r="DM26" s="127">
        <f>IF(OR(DM$4="",$B26=""),0,SUMIF('DADOS BRUTOS'!$A$3:$A$500,$B26,'DADOS BRUTOS'!AM$3:AM$500)+IF($C26="",0,SUMIF('DADOS BRUTOS'!$A$3:$A$500,$C26,'DADOS BRUTOS'!AM$3:AM$500)))</f>
        <v/>
      </c>
      <c r="DN26" s="127">
        <f>IF(OR(DN$4="",$B26=""),0,SUMIF('DADOS BRUTOS'!$A$3:$A$500,$B26,'DADOS BRUTOS'!AN$3:AN$500)+IF($C26="",0,SUMIF('DADOS BRUTOS'!$A$3:$A$500,$C26,'DADOS BRUTOS'!AN$3:AN$500)))</f>
        <v/>
      </c>
      <c r="DO26" s="127">
        <f>IF(OR(DO$4="",$B26=""),0,SUMIF('DADOS BRUTOS'!$A$3:$A$500,$B26,'DADOS BRUTOS'!AO$3:AO$500)+IF($C26="",0,SUMIF('DADOS BRUTOS'!$A$3:$A$500,$C26,'DADOS BRUTOS'!AO$3:AO$500)))</f>
        <v/>
      </c>
      <c r="DP26" s="127">
        <f>IF(OR(DP$4="",$B26=""),0,SUMIF('DADOS BRUTOS'!$A$3:$A$500,$B26,'DADOS BRUTOS'!AP$3:AP$500)+IF($C26="",0,SUMIF('DADOS BRUTOS'!$A$3:$A$500,$C26,'DADOS BRUTOS'!AP$3:AP$500)))</f>
        <v/>
      </c>
      <c r="DQ26" s="127">
        <f>IF(OR(DQ$4="",$B26=""),0,SUMIF('DADOS BRUTOS'!$A$3:$A$500,$B26,'DADOS BRUTOS'!AQ$3:AQ$500)+IF($C26="",0,SUMIF('DADOS BRUTOS'!$A$3:$A$500,$C26,'DADOS BRUTOS'!AQ$3:AQ$500)))</f>
        <v/>
      </c>
      <c r="DR26" s="127">
        <f>IF(OR(DR$4="",$B26=""),0,SUMIF('DADOS BRUTOS'!$A$3:$A$500,$B26,'DADOS BRUTOS'!AR$3:AR$500)+IF($C26="",0,SUMIF('DADOS BRUTOS'!$A$3:$A$500,$C26,'DADOS BRUTOS'!AR$3:AR$500)))</f>
        <v/>
      </c>
      <c r="DS26" s="127">
        <f>IF(OR(DS$4="",$B26=""),0,SUMIF('DADOS BRUTOS'!$A$3:$A$500,$B26,'DADOS BRUTOS'!AS$3:AS$500)+IF($C26="",0,SUMIF('DADOS BRUTOS'!$A$3:$A$500,$C26,'DADOS BRUTOS'!AS$3:AS$500)))</f>
        <v/>
      </c>
      <c r="DT26" s="127">
        <f>IF(OR(DT$4="",$B26=""),0,SUMIF('DADOS BRUTOS'!$A$3:$A$500,$B26,'DADOS BRUTOS'!AT$3:AT$500)+IF($C26="",0,SUMIF('DADOS BRUTOS'!$A$3:$A$500,$C26,'DADOS BRUTOS'!AT$3:AT$500)))</f>
        <v/>
      </c>
      <c r="DU26" s="127">
        <f>IF(OR(DU$4="",$B26=""),0,SUMIF('DADOS BRUTOS'!$A$3:$A$500,$B26,'DADOS BRUTOS'!AU$3:AU$500)+IF($C26="",0,SUMIF('DADOS BRUTOS'!$A$3:$A$500,$C26,'DADOS BRUTOS'!AU$3:AU$500)))</f>
        <v/>
      </c>
      <c r="DV26" s="127">
        <f>IF(OR(DV$4="",$B26=""),0,SUMIF('DADOS BRUTOS'!$A$3:$A$500,$B26,'DADOS BRUTOS'!AV$3:AV$500)+IF($C26="",0,SUMIF('DADOS BRUTOS'!$A$3:$A$500,$C26,'DADOS BRUTOS'!AV$3:AV$500)))</f>
        <v/>
      </c>
      <c r="DW26" s="127">
        <f>IF(OR(DW$4="",$B26=""),0,SUMIF('DADOS BRUTOS'!$A$3:$A$500,$B26,'DADOS BRUTOS'!AW$3:AW$500)+IF($C26="",0,SUMIF('DADOS BRUTOS'!$A$3:$A$500,$C26,'DADOS BRUTOS'!AW$3:AW$500)))</f>
        <v/>
      </c>
      <c r="DX26" s="127">
        <f>IF(OR(DX$4="",$B26=""),0,SUMIF('DADOS BRUTOS'!$A$3:$A$500,$B26,'DADOS BRUTOS'!AX$3:AX$500)+IF($C26="",0,SUMIF('DADOS BRUTOS'!$A$3:$A$500,$C26,'DADOS BRUTOS'!AX$3:AX$500)))</f>
        <v/>
      </c>
      <c r="DY26" s="127">
        <f>IF(OR(DY$4="",$B26=""),0,SUMIF('DADOS BRUTOS'!$A$3:$A$500,$B26,'DADOS BRUTOS'!AY$3:AY$500)+IF($C26="",0,SUMIF('DADOS BRUTOS'!$A$3:$A$500,$C26,'DADOS BRUTOS'!AY$3:AY$500)))</f>
        <v/>
      </c>
      <c r="DZ26" s="127">
        <f>IF(OR(DZ$4="",$B26=""),0,SUMIF('DADOS BRUTOS'!$A$3:$A$500,$B26,'DADOS BRUTOS'!AZ$3:AZ$500)+IF($C26="",0,SUMIF('DADOS BRUTOS'!$A$3:$A$500,$C26,'DADOS BRUTOS'!AZ$3:AZ$500)))</f>
        <v/>
      </c>
      <c r="EA26" s="127">
        <f>IF(OR(EA$4="",$B26=""),0,SUMIF('DADOS BRUTOS'!$A$3:$A$500,$B26,'DADOS BRUTOS'!BA$3:BA$500)+IF($C26="",0,SUMIF('DADOS BRUTOS'!$A$3:$A$500,$C26,'DADOS BRUTOS'!BA$3:BA$500)))</f>
        <v/>
      </c>
      <c r="EB26" s="127">
        <f>IF(OR(EB$4="",$B26=""),0,SUMIF('DADOS BRUTOS'!$A$3:$A$500,$B26,'DADOS BRUTOS'!BB$3:BB$500)+IF($C26="",0,SUMIF('DADOS BRUTOS'!$A$3:$A$500,$C26,'DADOS BRUTOS'!BB$3:BB$500)))</f>
        <v/>
      </c>
      <c r="EC26" s="127">
        <f>IF(OR(EC$4="",$B26=""),0,SUMIF('DADOS BRUTOS'!$A$3:$A$500,$B26,'DADOS BRUTOS'!BC$3:BC$500)+IF($C26="",0,SUMIF('DADOS BRUTOS'!$A$3:$A$500,$C26,'DADOS BRUTOS'!BC$3:BC$500)))</f>
        <v/>
      </c>
      <c r="ED26" s="127">
        <f>IF(OR(ED$4="",$B26=""),0,SUMIF('DADOS BRUTOS'!$A$3:$A$500,$B26,'DADOS BRUTOS'!BD$3:BD$500)+IF($C26="",0,SUMIF('DADOS BRUTOS'!$A$3:$A$500,$C26,'DADOS BRUTOS'!BD$3:BD$500)))</f>
        <v/>
      </c>
      <c r="EE26" s="127">
        <f>IF(OR(EE$4="",$B26=""),0,SUMIF('DADOS BRUTOS'!$A$3:$A$500,$B26,'DADOS BRUTOS'!BE$3:BE$500)+IF($C26="",0,SUMIF('DADOS BRUTOS'!$A$3:$A$500,$C26,'DADOS BRUTOS'!BE$3:BE$500)))</f>
        <v/>
      </c>
      <c r="EF26" s="127">
        <f>IF(OR(EF$4="",$B26=""),0,SUMIF('DADOS BRUTOS'!$A$3:$A$500,$B26,'DADOS BRUTOS'!BF$3:BF$500)+IF($C26="",0,SUMIF('DADOS BRUTOS'!$A$3:$A$500,$C26,'DADOS BRUTOS'!BF$3:BF$500)))</f>
        <v/>
      </c>
      <c r="EG26" s="127">
        <f>IF(OR(EG$4="",$B26=""),0,SUMIF('DADOS BRUTOS'!$A$3:$A$500,$B26,'DADOS BRUTOS'!BG$3:BG$500)+IF($C26="",0,SUMIF('DADOS BRUTOS'!$A$3:$A$500,$C26,'DADOS BRUTOS'!BG$3:BG$500)))</f>
        <v/>
      </c>
      <c r="EH26" s="127">
        <f>IF(OR(EH$4="",$B26=""),0,SUMIF('DADOS BRUTOS'!$A$3:$A$500,$B26,'DADOS BRUTOS'!BH$3:BH$500)+IF($C26="",0,SUMIF('DADOS BRUTOS'!$A$3:$A$500,$C26,'DADOS BRUTOS'!BH$3:BH$500)))</f>
        <v/>
      </c>
      <c r="EI26" s="127">
        <f>IF(OR(EI$4="",$B26=""),0,SUMIF('DADOS BRUTOS'!$A$3:$A$500,$B26,'DADOS BRUTOS'!BI$3:BI$500)+IF($C26="",0,SUMIF('DADOS BRUTOS'!$A$3:$A$500,$C26,'DADOS BRUTOS'!BI$3:BI$500)))</f>
        <v/>
      </c>
      <c r="EJ26" s="127">
        <f>IF(OR(EJ$4="",$B26=""),0,SUMIF('DADOS BRUTOS'!$A$3:$A$500,$B26,'DADOS BRUTOS'!BJ$3:BJ$500)+IF($C26="",0,SUMIF('DADOS BRUTOS'!$A$3:$A$500,$C26,'DADOS BRUTOS'!BJ$3:BJ$500)))</f>
        <v/>
      </c>
      <c r="EK26" s="127">
        <f>IF(OR(EK$4="",$B26=""),0,SUMIF('DADOS BRUTOS'!$A$3:$A$500,$B26,'DADOS BRUTOS'!BK$3:BK$500)+IF($C26="",0,SUMIF('DADOS BRUTOS'!$A$3:$A$500,$C26,'DADOS BRUTOS'!BK$3:BK$500)))</f>
        <v/>
      </c>
      <c r="EL26" s="127">
        <f>IF(OR(EL$4="",$B26=""),0,SUMIF('DADOS BRUTOS'!$A$3:$A$500,$B26,'DADOS BRUTOS'!BL$3:BL$500)+IF($C26="",0,SUMIF('DADOS BRUTOS'!$A$3:$A$500,$C26,'DADOS BRUTOS'!BL$3:BL$500)))</f>
        <v/>
      </c>
      <c r="EM26" s="127">
        <f>IF(OR(EM$4="",$B26=""),0,SUMIF('DADOS BRUTOS'!$A$3:$A$500,$B26,'DADOS BRUTOS'!BM$3:BM$500)+IF($C26="",0,SUMIF('DADOS BRUTOS'!$A$3:$A$500,$C26,'DADOS BRUTOS'!BM$3:BM$500)))</f>
        <v/>
      </c>
      <c r="EN26" s="127">
        <f>IF(OR(EN$4="",$B26=""),0,SUMIF('DADOS BRUTOS'!$A$3:$A$500,$B26,'DADOS BRUTOS'!BN$3:BN$500)+IF($C26="",0,SUMIF('DADOS BRUTOS'!$A$3:$A$500,$C26,'DADOS BRUTOS'!BN$3:BN$500)))</f>
        <v/>
      </c>
      <c r="EO26" s="127">
        <f>IF(OR(EO$4="",$B26=""),0,SUMIF('DADOS BRUTOS'!$A$3:$A$500,$B26,'DADOS BRUTOS'!BO$3:BO$500)+IF($C26="",0,SUMIF('DADOS BRUTOS'!$A$3:$A$500,$C26,'DADOS BRUTOS'!BO$3:BO$500)))</f>
        <v/>
      </c>
      <c r="EP26" s="127">
        <f>IF(OR(EP$4="",$B26=""),0,SUMIF('DADOS BRUTOS'!$A$3:$A$500,$B26,'DADOS BRUTOS'!BP$3:BP$500)+IF($C26="",0,SUMIF('DADOS BRUTOS'!$A$3:$A$500,$C26,'DADOS BRUTOS'!BP$3:BP$500)))</f>
        <v/>
      </c>
      <c r="EQ26" s="127">
        <f>IF(OR(EQ$4="",$B26=""),0,SUMIF('DADOS BRUTOS'!$A$3:$A$500,$B26,'DADOS BRUTOS'!BQ$3:BQ$500)+IF($C26="",0,SUMIF('DADOS BRUTOS'!$A$3:$A$500,$C26,'DADOS BRUTOS'!BQ$3:BQ$500)))</f>
        <v/>
      </c>
      <c r="ER26" s="127">
        <f>IF(OR(ER$4="",$B26=""),0,SUMIF('DADOS BRUTOS'!$A$3:$A$500,$B26,'DADOS BRUTOS'!BR$3:BR$500)+IF($C26="",0,SUMIF('DADOS BRUTOS'!$A$3:$A$500,$C26,'DADOS BRUTOS'!BR$3:BR$500)))</f>
        <v/>
      </c>
      <c r="ES26" s="127">
        <f>IF(OR(ES$4="",$B26=""),0,SUMIF('DADOS BRUTOS'!$A$3:$A$500,$B26,'DADOS BRUTOS'!BS$3:BS$500)+IF($C26="",0,SUMIF('DADOS BRUTOS'!$A$3:$A$500,$C26,'DADOS BRUTOS'!BS$3:BS$500)))</f>
        <v/>
      </c>
      <c r="ET26" s="127">
        <f>IF(OR(ET$4="",$B26=""),0,SUMIF('DADOS BRUTOS'!$A$3:$A$500,$B26,'DADOS BRUTOS'!BT$3:BT$500)+IF($C26="",0,SUMIF('DADOS BRUTOS'!$A$3:$A$500,$C26,'DADOS BRUTOS'!BT$3:BT$500)))</f>
        <v/>
      </c>
      <c r="EU26" s="127">
        <f>IF(OR(EU$4="",$B26=""),0,SUMIF('DADOS BRUTOS'!$A$3:$A$500,$B26,'DADOS BRUTOS'!BU$3:BU$500)+IF($C26="",0,SUMIF('DADOS BRUTOS'!$A$3:$A$500,$C26,'DADOS BRUTOS'!BU$3:BU$500)))</f>
        <v/>
      </c>
      <c r="EV26" s="127">
        <f>IF(OR(EV$4="",$B26=""),0,SUMIF('DADOS BRUTOS'!$A$3:$A$500,$B26,'DADOS BRUTOS'!BV$3:BV$500)+IF($C26="",0,SUMIF('DADOS BRUTOS'!$A$3:$A$500,$C26,'DADOS BRUTOS'!BV$3:BV$500)))</f>
        <v/>
      </c>
      <c r="EW26" s="127">
        <f>IF(OR(EW$4="",$B26=""),0,SUMIF('DADOS BRUTOS'!$A$3:$A$500,$B26,'DADOS BRUTOS'!BW$3:BW$500)+IF($C26="",0,SUMIF('DADOS BRUTOS'!$A$3:$A$500,$C26,'DADOS BRUTOS'!BW$3:BW$500)))</f>
        <v/>
      </c>
      <c r="EX26" s="127">
        <f>IF(OR(EX$4="",$B26=""),0,SUMIF('DADOS BRUTOS'!$A$3:$A$500,$B26,'DADOS BRUTOS'!BX$3:BX$500)+IF($C26="",0,SUMIF('DADOS BRUTOS'!$A$3:$A$500,$C26,'DADOS BRUTOS'!BX$3:BX$500)))</f>
        <v/>
      </c>
      <c r="EY26" s="127">
        <f>IF(OR(EY$4="",$B26=""),0,SUMIF('DADOS BRUTOS'!$A$3:$A$500,$B26,'DADOS BRUTOS'!BY$3:BY$500)+IF($C26="",0,SUMIF('DADOS BRUTOS'!$A$3:$A$500,$C26,'DADOS BRUTOS'!BY$3:BY$500)))</f>
        <v/>
      </c>
      <c r="EZ26" s="127">
        <f>IF(OR(EZ$4="",$B26=""),0,SUMIF('DADOS BRUTOS'!$A$3:$A$500,$B26,'DADOS BRUTOS'!BZ$3:BZ$500)+IF($C26="",0,SUMIF('DADOS BRUTOS'!$A$3:$A$500,$C26,'DADOS BRUTOS'!BZ$3:BZ$500)))</f>
        <v/>
      </c>
      <c r="FA26" s="127">
        <f>IF(OR(FA$4="",$B26=""),0,SUMIF('DADOS BRUTOS'!$A$3:$A$500,$B26,'DADOS BRUTOS'!CA$3:CA$500)+IF($C26="",0,SUMIF('DADOS BRUTOS'!$A$3:$A$500,$C26,'DADOS BRUTOS'!CA$3:CA$500)))</f>
        <v/>
      </c>
      <c r="FB26" s="127">
        <f>IF(OR(FB$4="",$B26=""),0,SUMIF('DADOS BRUTOS'!$A$3:$A$500,$B26,'DADOS BRUTOS'!CB$3:CB$500)+IF($C26="",0,SUMIF('DADOS BRUTOS'!$A$3:$A$500,$C26,'DADOS BRUTOS'!CB$3:CB$500)))</f>
        <v/>
      </c>
      <c r="FC26" s="127">
        <f>IF(OR(FC$4="",$B26=""),0,SUMIF('DADOS BRUTOS'!$A$3:$A$500,$B26,'DADOS BRUTOS'!CC$3:CC$500)+IF($C26="",0,SUMIF('DADOS BRUTOS'!$A$3:$A$500,$C26,'DADOS BRUTOS'!CC$3:CC$500)))</f>
        <v/>
      </c>
      <c r="FD26" s="127">
        <f>IF(OR(FD$4="",$B26=""),0,SUMIF('DADOS BRUTOS'!$A$3:$A$500,$B26,'DADOS BRUTOS'!CD$3:CD$500)+IF($C26="",0,SUMIF('DADOS BRUTOS'!$A$3:$A$500,$C26,'DADOS BRUTOS'!CD$3:CD$500)))</f>
        <v/>
      </c>
      <c r="FE26" s="127">
        <f>IF(OR(FE$4="",$B26=""),0,SUMIF('DADOS BRUTOS'!$A$3:$A$500,$B26,'DADOS BRUTOS'!CE$3:CE$500)+IF($C26="",0,SUMIF('DADOS BRUTOS'!$A$3:$A$500,$C26,'DADOS BRUTOS'!CE$3:CE$500)))</f>
        <v/>
      </c>
      <c r="FF26" s="127">
        <f>IF(OR(FF$4="",$B26=""),0,SUMIF('DADOS BRUTOS'!$A$3:$A$500,$B26,'DADOS BRUTOS'!CF$3:CF$500)+IF($C26="",0,SUMIF('DADOS BRUTOS'!$A$3:$A$500,$C26,'DADOS BRUTOS'!CF$3:CF$500)))</f>
        <v/>
      </c>
      <c r="FG26" s="127">
        <f>IF(OR(FG$4="",$B26=""),0,SUMIF('DADOS BRUTOS'!$A$3:$A$500,$B26,'DADOS BRUTOS'!CG$3:CG$500)+IF($C26="",0,SUMIF('DADOS BRUTOS'!$A$3:$A$500,$C26,'DADOS BRUTOS'!CG$3:CG$500)))</f>
        <v/>
      </c>
      <c r="FH26" s="127">
        <f>IF(OR(FH$4="",$B26=""),0,SUMIF('DADOS BRUTOS'!$A$3:$A$500,$B26,'DADOS BRUTOS'!CH$3:CH$500)+IF($C26="",0,SUMIF('DADOS BRUTOS'!$A$3:$A$500,$C26,'DADOS BRUTOS'!CH$3:CH$500)))</f>
        <v/>
      </c>
      <c r="FI26" s="127">
        <f>IF(OR(FI$4="",$B26=""),0,SUMIF('DADOS BRUTOS'!$A$3:$A$500,$B26,'DADOS BRUTOS'!CI$3:CI$500)+IF($C26="",0,SUMIF('DADOS BRUTOS'!$A$3:$A$500,$C26,'DADOS BRUTOS'!CI$3:CI$500)))</f>
        <v/>
      </c>
      <c r="FJ26" s="127">
        <f>IF(OR(FJ$4="",$B26=""),0,SUMIF('DADOS BRUTOS'!$A$3:$A$500,$B26,'DADOS BRUTOS'!CJ$3:CJ$500)+IF($C26="",0,SUMIF('DADOS BRUTOS'!$A$3:$A$500,$C26,'DADOS BRUTOS'!CJ$3:CJ$500)))</f>
        <v/>
      </c>
      <c r="FK26" s="127">
        <f>IF(OR(FK$4="",$B26=""),0,SUMIF('DADOS BRUTOS'!$A$3:$A$500,$B26,'DADOS BRUTOS'!CK$3:CK$500)+IF($C26="",0,SUMIF('DADOS BRUTOS'!$A$3:$A$500,$C26,'DADOS BRUTOS'!CK$3:CK$500)))</f>
        <v/>
      </c>
      <c r="FL26" s="127">
        <f>IF(OR(FL$4="",$B26=""),0,SUMIF('DADOS BRUTOS'!$A$3:$A$500,$B26,'DADOS BRUTOS'!CL$3:CL$500)+IF($C26="",0,SUMIF('DADOS BRUTOS'!$A$3:$A$500,$C26,'DADOS BRUTOS'!CL$3:CL$500)))</f>
        <v/>
      </c>
      <c r="FM26" s="127">
        <f>IF(OR(FM$4="",$B26=""),0,SUMIF('DADOS BRUTOS'!$A$3:$A$500,$B26,'DADOS BRUTOS'!CM$3:CM$500)+IF($C26="",0,SUMIF('DADOS BRUTOS'!$A$3:$A$500,$C26,'DADOS BRUTOS'!CM$3:CM$500)))</f>
        <v/>
      </c>
      <c r="FN26" s="127">
        <f>IF(OR(FN$4="",$B26=""),0,SUMIF('DADOS BRUTOS'!$A$3:$A$500,$B26,'DADOS BRUTOS'!CN$3:CN$500)+IF($C26="",0,SUMIF('DADOS BRUTOS'!$A$3:$A$500,$C26,'DADOS BRUTOS'!CN$3:CN$500)))</f>
        <v/>
      </c>
      <c r="FO26" s="127">
        <f>IF(OR(FO$4="",$B26=""),0,SUMIF('DADOS BRUTOS'!$A$3:$A$500,$B26,'DADOS BRUTOS'!CO$3:CO$500)+IF($C26="",0,SUMIF('DADOS BRUTOS'!$A$3:$A$500,$C26,'DADOS BRUTOS'!CO$3:CO$500)))</f>
        <v/>
      </c>
      <c r="FP26" s="127">
        <f>IF(OR(FP$4="",$B26=""),0,SUMIF('DADOS BRUTOS'!$A$3:$A$500,$B26,'DADOS BRUTOS'!CP$3:CP$500)+IF($C26="",0,SUMIF('DADOS BRUTOS'!$A$3:$A$500,$C26,'DADOS BRUTOS'!CP$3:CP$500)))</f>
        <v/>
      </c>
      <c r="FQ26" s="127">
        <f>IF(OR(FQ$4="",$B26=""),0,SUMIF('DADOS BRUTOS'!$A$3:$A$500,$B26,'DADOS BRUTOS'!CQ$3:CQ$500)+IF($C26="",0,SUMIF('DADOS BRUTOS'!$A$3:$A$500,$C26,'DADOS BRUTOS'!CQ$3:CQ$500)))</f>
        <v/>
      </c>
      <c r="FR26" s="127">
        <f>IF(OR(FR$4="",$B26=""),0,SUMIF('DADOS BRUTOS'!$A$3:$A$500,$B26,'DADOS BRUTOS'!CR$3:CR$500)+IF($C26="",0,SUMIF('DADOS BRUTOS'!$A$3:$A$500,$C26,'DADOS BRUTOS'!CR$3:CR$500)))</f>
        <v/>
      </c>
      <c r="FS26" s="127">
        <f>IF(OR(FS$4="",$B26=""),0,SUMIF('DADOS BRUTOS'!$A$3:$A$500,$B26,'DADOS BRUTOS'!CS$3:CS$500)+IF($C26="",0,SUMIF('DADOS BRUTOS'!$A$3:$A$500,$C26,'DADOS BRUTOS'!CS$3:CS$500)))</f>
        <v/>
      </c>
      <c r="FT26" s="127">
        <f>IF(OR(FT$4="",$B26=""),0,SUMIF('DADOS BRUTOS'!$A$3:$A$500,$B26,'DADOS BRUTOS'!CT$3:CT$500)+IF($C26="",0,SUMIF('DADOS BRUTOS'!$A$3:$A$500,$C26,'DADOS BRUTOS'!CT$3:CT$500)))</f>
        <v/>
      </c>
      <c r="FU26" s="127">
        <f>IF(OR(FU$4="",$B26=""),0,SUMIF('DADOS BRUTOS'!$A$3:$A$500,$B26,'DADOS BRUTOS'!CU$3:CU$500)+IF($C26="",0,SUMIF('DADOS BRUTOS'!$A$3:$A$500,$C26,'DADOS BRUTOS'!CU$3:CU$500)))</f>
        <v/>
      </c>
      <c r="FV26" s="127">
        <f>IF(OR(FV$4="",$B26=""),0,SUMIF('DADOS BRUTOS'!$A$3:$A$500,$B26,'DADOS BRUTOS'!CV$3:CV$500)+IF($C26="",0,SUMIF('DADOS BRUTOS'!$A$3:$A$500,$C26,'DADOS BRUTOS'!CV$3:CV$500)))</f>
        <v/>
      </c>
      <c r="FW26" s="127">
        <f>IF(OR(FW$4="",$B26=""),0,SUMIF('DADOS BRUTOS'!$A$3:$A$500,$B26,'DADOS BRUTOS'!CW$3:CW$500)+IF($C26="",0,SUMIF('DADOS BRUTOS'!$A$3:$A$500,$C26,'DADOS BRUTOS'!CW$3:CW$500)))</f>
        <v/>
      </c>
      <c r="FX26" s="127">
        <f>IF(OR(FX$4="",$B26=""),0,SUMIF('DADOS BRUTOS'!$A$3:$A$500,$B26,'DADOS BRUTOS'!CX$3:CX$500)+IF($C26="",0,SUMIF('DADOS BRUTOS'!$A$3:$A$500,$C26,'DADOS BRUTOS'!CX$3:CX$500)))</f>
        <v/>
      </c>
      <c r="FY26" s="127">
        <f>IF(OR(FY$4="",$B26=""),0,SUMIF('DADOS BRUTOS'!$A$3:$A$500,$B26,'DADOS BRUTOS'!CY$3:CY$500)+IF($C26="",0,SUMIF('DADOS BRUTOS'!$A$3:$A$500,$C26,'DADOS BRUTOS'!CY$3:CY$500)))</f>
        <v/>
      </c>
      <c r="FZ26" s="127">
        <f>IF(OR(FZ$4="",$B26=""),0,SUMIF('DADOS BRUTOS'!$A$3:$A$500,$B26,'DADOS BRUTOS'!CZ$3:CZ$500)+IF($C26="",0,SUMIF('DADOS BRUTOS'!$A$3:$A$500,$C26,'DADOS BRUTOS'!CZ$3:CZ$500)))</f>
        <v/>
      </c>
      <c r="GA26" s="127">
        <f>IF(OR(GA$4="",$B26=""),0,SUMIF('DADOS BRUTOS'!$A$3:$A$500,$B26,'DADOS BRUTOS'!DA$3:DA$500)+IF($C26="",0,SUMIF('DADOS BRUTOS'!$A$3:$A$500,$C26,'DADOS BRUTOS'!DA$3:DA$500)))</f>
        <v/>
      </c>
      <c r="GB26" s="127">
        <f>IF(OR(GB$4="",$B26=""),0,SUMIF('DADOS BRUTOS'!$A$3:$A$500,$B26,'DADOS BRUTOS'!DB$3:DB$500)+IF($C26="",0,SUMIF('DADOS BRUTOS'!$A$3:$A$500,$C26,'DADOS BRUTOS'!DB$3:DB$500)))</f>
        <v/>
      </c>
      <c r="GC26" s="127">
        <f>IF(OR(GC$4="",$B26=""),0,SUMIF('DADOS BRUTOS'!$A$3:$A$500,$B26,'DADOS BRUTOS'!DC$3:DC$500)+IF($C26="",0,SUMIF('DADOS BRUTOS'!$A$3:$A$500,$C26,'DADOS BRUTOS'!DC$3:DC$500)))</f>
        <v/>
      </c>
      <c r="GD26" s="127">
        <f>IF(OR(GD$4="",$B26=""),0,SUMIF('DADOS BRUTOS'!$A$3:$A$500,$B26,'DADOS BRUTOS'!DD$3:DD$500)+IF($C26="",0,SUMIF('DADOS BRUTOS'!$A$3:$A$500,$C26,'DADOS BRUTOS'!DD$3:DD$500)))</f>
        <v/>
      </c>
      <c r="GE26" s="127">
        <f>IF(OR(GE$4="",$B26=""),0,SUMIF('DADOS BRUTOS'!$A$3:$A$500,$B26,'DADOS BRUTOS'!DE$3:DE$500)+IF($C26="",0,SUMIF('DADOS BRUTOS'!$A$3:$A$500,$C26,'DADOS BRUTOS'!DE$3:DE$500)))</f>
        <v/>
      </c>
      <c r="GF26" s="127">
        <f>IF(OR(GF$4="",$B26=""),0,SUMIF('DADOS BRUTOS'!$A$3:$A$500,$B26,'DADOS BRUTOS'!DF$3:DF$500)+IF($C26="",0,SUMIF('DADOS BRUTOS'!$A$3:$A$500,$C26,'DADOS BRUTOS'!DF$3:DF$500)))</f>
        <v/>
      </c>
      <c r="GG26" s="127">
        <f>IF(OR(GG$4="",$B26=""),0,SUMIF('DADOS BRUTOS'!$A$3:$A$500,$B26,'DADOS BRUTOS'!DG$3:DG$500)+IF($C26="",0,SUMIF('DADOS BRUTOS'!$A$3:$A$500,$C26,'DADOS BRUTOS'!DG$3:DG$500)))</f>
        <v/>
      </c>
      <c r="GH26" s="127">
        <f>IF(OR(GH$4="",$B26=""),0,SUMIF('DADOS BRUTOS'!$A$3:$A$500,$B26,'DADOS BRUTOS'!DH$3:DH$500)+IF($C26="",0,SUMIF('DADOS BRUTOS'!$A$3:$A$500,$C26,'DADOS BRUTOS'!DH$3:DH$500)))</f>
        <v/>
      </c>
      <c r="GI26" s="127">
        <f>IF(OR(GI$4="",$B26=""),0,SUMIF('DADOS BRUTOS'!$A$3:$A$500,$B26,'DADOS BRUTOS'!DI$3:DI$500)+IF($C26="",0,SUMIF('DADOS BRUTOS'!$A$3:$A$500,$C26,'DADOS BRUTOS'!DI$3:DI$500)))</f>
        <v/>
      </c>
      <c r="GJ26" s="127">
        <f>IF(OR(GJ$4="",$B26=""),0,SUMIF('DADOS BRUTOS'!$A$3:$A$500,$B26,'DADOS BRUTOS'!DJ$3:DJ$500)+IF($C26="",0,SUMIF('DADOS BRUTOS'!$A$3:$A$500,$C26,'DADOS BRUTOS'!DJ$3:DJ$500)))</f>
        <v/>
      </c>
      <c r="GK26" s="127">
        <f>IF(OR(GK$4="",$B26=""),0,SUMIF('DADOS BRUTOS'!$A$3:$A$500,$B26,'DADOS BRUTOS'!DK$3:DK$500)+IF($C26="",0,SUMIF('DADOS BRUTOS'!$A$3:$A$500,$C26,'DADOS BRUTOS'!DK$3:DK$500)))</f>
        <v/>
      </c>
      <c r="GL26" s="127">
        <f>IF(OR(GL$4="",$B26=""),0,SUMIF('DADOS BRUTOS'!$A$3:$A$500,$B26,'DADOS BRUTOS'!DL$3:DL$500)+IF($C26="",0,SUMIF('DADOS BRUTOS'!$A$3:$A$500,$C26,'DADOS BRUTOS'!DL$3:DL$500)))</f>
        <v/>
      </c>
      <c r="GM26" s="127">
        <f>IF(OR(GM$4="",$B26=""),0,SUMIF('DADOS BRUTOS'!$A$3:$A$500,$B26,'DADOS BRUTOS'!DM$3:DM$500)+IF($C26="",0,SUMIF('DADOS BRUTOS'!$A$3:$A$500,$C26,'DADOS BRUTOS'!DM$3:DM$500)))</f>
        <v/>
      </c>
      <c r="GN26" s="127">
        <f>IF(OR(GN$4="",$B26=""),0,SUMIF('DADOS BRUTOS'!$A$3:$A$500,$B26,'DADOS BRUTOS'!DN$3:DN$500)+IF($C26="",0,SUMIF('DADOS BRUTOS'!$A$3:$A$500,$C26,'DADOS BRUTOS'!DN$3:DN$500)))</f>
        <v/>
      </c>
      <c r="GO26" s="127">
        <f>IF(OR(GO$4="",$B26=""),0,SUMIF('DADOS BRUTOS'!$A$3:$A$500,$B26,'DADOS BRUTOS'!DO$3:DO$500)+IF($C26="",0,SUMIF('DADOS BRUTOS'!$A$3:$A$500,$C26,'DADOS BRUTOS'!DO$3:DO$500)))</f>
        <v/>
      </c>
      <c r="GP26" s="127">
        <f>IF(OR(GP$4="",$B26=""),0,SUMIF('DADOS BRUTOS'!$A$3:$A$500,$B26,'DADOS BRUTOS'!DP$3:DP$500)+IF($C26="",0,SUMIF('DADOS BRUTOS'!$A$3:$A$500,$C26,'DADOS BRUTOS'!DP$3:DP$500)))</f>
        <v/>
      </c>
      <c r="GQ26" s="127">
        <f>IF(OR(GQ$4="",$B26=""),0,SUMIF('DADOS BRUTOS'!$A$3:$A$500,$B26,'DADOS BRUTOS'!DQ$3:DQ$500)+IF($C26="",0,SUMIF('DADOS BRUTOS'!$A$3:$A$500,$C26,'DADOS BRUTOS'!DQ$3:DQ$500)))</f>
        <v/>
      </c>
      <c r="GR26" s="127">
        <f>IF(OR(GR$4="",$B26=""),0,SUMIF('DADOS BRUTOS'!$A$3:$A$500,$B26,'DADOS BRUTOS'!DR$3:DR$500)+IF($C26="",0,SUMIF('DADOS BRUTOS'!$A$3:$A$500,$C26,'DADOS BRUTOS'!DR$3:DR$500)))</f>
        <v/>
      </c>
      <c r="GS26" s="127">
        <f>IF(OR(GS$4="",$B26=""),0,SUMIF('DADOS BRUTOS'!$A$3:$A$500,$B26,'DADOS BRUTOS'!DS$3:DS$500)+IF($C26="",0,SUMIF('DADOS BRUTOS'!$A$3:$A$500,$C26,'DADOS BRUTOS'!DS$3:DS$500)))</f>
        <v/>
      </c>
      <c r="GT26" s="127">
        <f>IF(OR(GT$4="",$B26=""),0,SUMIF('DADOS BRUTOS'!$A$3:$A$500,$B26,'DADOS BRUTOS'!DT$3:DT$500)+IF($C26="",0,SUMIF('DADOS BRUTOS'!$A$3:$A$500,$C26,'DADOS BRUTOS'!DT$3:DT$500)))</f>
        <v/>
      </c>
      <c r="GU26" s="127">
        <f>IF(OR(GU$4="",$B26=""),0,SUMIF('DADOS BRUTOS'!$A$3:$A$500,$B26,'DADOS BRUTOS'!DU$3:DU$500)+IF($C26="",0,SUMIF('DADOS BRUTOS'!$A$3:$A$500,$C26,'DADOS BRUTOS'!DU$3:DU$500)))</f>
        <v/>
      </c>
      <c r="GV26" s="127">
        <f>IF(OR(GV$4="",$B26=""),0,SUMIF('DADOS BRUTOS'!$A$3:$A$500,$B26,'DADOS BRUTOS'!DV$3:DV$500)+IF($C26="",0,SUMIF('DADOS BRUTOS'!$A$3:$A$500,$C26,'DADOS BRUTOS'!DV$3:DV$500)))</f>
        <v/>
      </c>
      <c r="GW26" s="127">
        <f>IF(OR(GW$4="",$B26=""),0,SUMIF('DADOS BRUTOS'!$A$3:$A$500,$B26,'DADOS BRUTOS'!DW$3:DW$500)+IF($C26="",0,SUMIF('DADOS BRUTOS'!$A$3:$A$500,$C26,'DADOS BRUTOS'!DW$3:DW$500)))</f>
        <v/>
      </c>
      <c r="GX26" s="127">
        <f>IF(OR(GX$4="",$B26=""),0,SUMIF('DADOS BRUTOS'!$A$3:$A$500,$B26,'DADOS BRUTOS'!DX$3:DX$500)+IF($C26="",0,SUMIF('DADOS BRUTOS'!$A$3:$A$500,$C26,'DADOS BRUTOS'!DX$3:DX$500)))</f>
        <v/>
      </c>
      <c r="GY26" s="127">
        <f>IF(OR(GY$4="",$B26=""),0,SUMIF('DADOS BRUTOS'!$A$3:$A$500,$B26,'DADOS BRUTOS'!DY$3:DY$500)+IF($C26="",0,SUMIF('DADOS BRUTOS'!$A$3:$A$500,$C26,'DADOS BRUTOS'!DY$3:DY$500)))</f>
        <v/>
      </c>
      <c r="GZ26" s="127">
        <f>IF(OR(GZ$4="",$B26=""),0,SUMIF('DADOS BRUTOS'!$A$3:$A$500,$B26,'DADOS BRUTOS'!DZ$3:DZ$500)+IF($C26="",0,SUMIF('DADOS BRUTOS'!$A$3:$A$500,$C26,'DADOS BRUTOS'!DZ$3:DZ$500)))</f>
        <v/>
      </c>
      <c r="HA26" s="127">
        <f>IF(OR(HA$4="",$B26=""),0,SUMIF('DADOS BRUTOS'!$A$3:$A$500,$B26,'DADOS BRUTOS'!EA$3:EA$500)+IF($C26="",0,SUMIF('DADOS BRUTOS'!$A$3:$A$500,$C26,'DADOS BRUTOS'!EA$3:EA$500)))</f>
        <v/>
      </c>
      <c r="HB26" s="127">
        <f>IF(OR(HB$4="",$B26=""),0,SUMIF('DADOS BRUTOS'!$A$3:$A$500,$B26,'DADOS BRUTOS'!EB$3:EB$500)+IF($C26="",0,SUMIF('DADOS BRUTOS'!$A$3:$A$500,$C26,'DADOS BRUTOS'!EB$3:EB$500)))</f>
        <v/>
      </c>
      <c r="HC26" s="127">
        <f>IF(OR(HC$4="",$B26=""),0,SUMIF('DADOS BRUTOS'!$A$3:$A$500,$B26,'DADOS BRUTOS'!EC$3:EC$500)+IF($C26="",0,SUMIF('DADOS BRUTOS'!$A$3:$A$500,$C26,'DADOS BRUTOS'!EC$3:EC$500)))</f>
        <v/>
      </c>
      <c r="HD26" s="127">
        <f>IF(OR(HD$4="",$B26=""),0,SUMIF('DADOS BRUTOS'!$A$3:$A$500,$B26,'DADOS BRUTOS'!ED$3:ED$500)+IF($C26="",0,SUMIF('DADOS BRUTOS'!$A$3:$A$500,$C26,'DADOS BRUTOS'!ED$3:ED$500)))</f>
        <v/>
      </c>
      <c r="HE26" s="127">
        <f>IF(OR(HE$4="",$B26=""),0,SUMIF('DADOS BRUTOS'!$A$3:$A$500,$B26,'DADOS BRUTOS'!EE$3:EE$500)+IF($C26="",0,SUMIF('DADOS BRUTOS'!$A$3:$A$500,$C26,'DADOS BRUTOS'!EE$3:EE$500)))</f>
        <v/>
      </c>
      <c r="HF26" s="127">
        <f>IF(OR(HF$4="",$B26=""),0,SUMIF('DADOS BRUTOS'!$A$3:$A$500,$B26,'DADOS BRUTOS'!EF$3:EF$500)+IF($C26="",0,SUMIF('DADOS BRUTOS'!$A$3:$A$500,$C26,'DADOS BRUTOS'!EF$3:EF$500)))</f>
        <v/>
      </c>
      <c r="HG26" s="127">
        <f>IF(OR(HG$4="",$B26=""),0,SUMIF('DADOS BRUTOS'!$A$3:$A$500,$B26,'DADOS BRUTOS'!EG$3:EG$500)+IF($C26="",0,SUMIF('DADOS BRUTOS'!$A$3:$A$500,$C26,'DADOS BRUTOS'!EG$3:EG$500)))</f>
        <v/>
      </c>
      <c r="HH26" s="127">
        <f>IF(OR(HH$4="",$B26=""),0,SUMIF('DADOS BRUTOS'!$A$3:$A$500,$B26,'DADOS BRUTOS'!EH$3:EH$500)+IF($C26="",0,SUMIF('DADOS BRUTOS'!$A$3:$A$500,$C26,'DADOS BRUTOS'!EH$3:EH$500)))</f>
        <v/>
      </c>
      <c r="HI26" s="127">
        <f>IF(OR(HI$4="",$B26=""),0,SUMIF('DADOS BRUTOS'!$A$3:$A$500,$B26,'DADOS BRUTOS'!EI$3:EI$500)+IF($C26="",0,SUMIF('DADOS BRUTOS'!$A$3:$A$500,$C26,'DADOS BRUTOS'!EI$3:EI$500)))</f>
        <v/>
      </c>
      <c r="HJ26" s="127">
        <f>IF(OR(HJ$4="",$B26=""),0,SUMIF('DADOS BRUTOS'!$A$3:$A$500,$B26,'DADOS BRUTOS'!EJ$3:EJ$500)+IF($C26="",0,SUMIF('DADOS BRUTOS'!$A$3:$A$500,$C26,'DADOS BRUTOS'!EJ$3:EJ$500)))</f>
        <v/>
      </c>
      <c r="HK26" s="127">
        <f>IF(OR(HK$4="",$B26=""),0,SUMIF('DADOS BRUTOS'!$A$3:$A$500,$B26,'DADOS BRUTOS'!EK$3:EK$500)+IF($C26="",0,SUMIF('DADOS BRUTOS'!$A$3:$A$500,$C26,'DADOS BRUTOS'!EK$3:EK$500)))</f>
        <v/>
      </c>
      <c r="HL26" s="127">
        <f>IF(OR(HL$4="",$B26=""),0,SUMIF('DADOS BRUTOS'!$A$3:$A$500,$B26,'DADOS BRUTOS'!EL$3:EL$500)+IF($C26="",0,SUMIF('DADOS BRUTOS'!$A$3:$A$500,$C26,'DADOS BRUTOS'!EL$3:EL$500)))</f>
        <v/>
      </c>
      <c r="HM26" s="127">
        <f>IF(OR(HM$4="",$B26=""),0,SUMIF('DADOS BRUTOS'!$A$3:$A$500,$B26,'DADOS BRUTOS'!EM$3:EM$500)+IF($C26="",0,SUMIF('DADOS BRUTOS'!$A$3:$A$500,$C26,'DADOS BRUTOS'!EM$3:EM$500)))</f>
        <v/>
      </c>
      <c r="HN26" s="127">
        <f>IF(OR(HN$4="",$B26=""),0,SUMIF('DADOS BRUTOS'!$A$3:$A$500,$B26,'DADOS BRUTOS'!EN$3:EN$500)+IF($C26="",0,SUMIF('DADOS BRUTOS'!$A$3:$A$500,$C26,'DADOS BRUTOS'!EN$3:EN$500)))</f>
        <v/>
      </c>
      <c r="HO26" s="127">
        <f>IF(OR(HO$4="",$B26=""),0,SUMIF('DADOS BRUTOS'!$A$3:$A$500,$B26,'DADOS BRUTOS'!EO$3:EO$500)+IF($C26="",0,SUMIF('DADOS BRUTOS'!$A$3:$A$500,$C26,'DADOS BRUTOS'!EO$3:EO$500)))</f>
        <v/>
      </c>
      <c r="HP26" s="127">
        <f>IF(OR(HP$4="",$B26=""),0,SUMIF('DADOS BRUTOS'!$A$3:$A$500,$B26,'DADOS BRUTOS'!EP$3:EP$500)+IF($C26="",0,SUMIF('DADOS BRUTOS'!$A$3:$A$500,$C26,'DADOS BRUTOS'!EP$3:EP$500)))</f>
        <v/>
      </c>
      <c r="HQ26" s="127">
        <f>IF(OR(HQ$4="",$B26=""),0,SUMIF('DADOS BRUTOS'!$A$3:$A$500,$B26,'DADOS BRUTOS'!EQ$3:EQ$500)+IF($C26="",0,SUMIF('DADOS BRUTOS'!$A$3:$A$500,$C26,'DADOS BRUTOS'!EQ$3:EQ$500)))</f>
        <v/>
      </c>
      <c r="HR26" s="127">
        <f>IF(OR(HR$4="",$B26=""),0,SUMIF('DADOS BRUTOS'!$A$3:$A$500,$B26,'DADOS BRUTOS'!ER$3:ER$500)+IF($C26="",0,SUMIF('DADOS BRUTOS'!$A$3:$A$500,$C26,'DADOS BRUTOS'!ER$3:ER$500)))</f>
        <v/>
      </c>
      <c r="HS26" s="127">
        <f>IF(OR(HS$4="",$B26=""),0,SUMIF('DADOS BRUTOS'!$A$3:$A$500,$B26,'DADOS BRUTOS'!ES$3:ES$500)+IF($C26="",0,SUMIF('DADOS BRUTOS'!$A$3:$A$500,$C26,'DADOS BRUTOS'!ES$3:ES$500)))</f>
        <v/>
      </c>
      <c r="HT26" s="127">
        <f>IF(OR(HT$4="",$B26=""),0,SUMIF('DADOS BRUTOS'!$A$3:$A$500,$B26,'DADOS BRUTOS'!ET$3:ET$500)+IF($C26="",0,SUMIF('DADOS BRUTOS'!$A$3:$A$500,$C26,'DADOS BRUTOS'!ET$3:ET$500)))</f>
        <v/>
      </c>
      <c r="HU26" s="127">
        <f>IF(OR(HU$4="",$B26=""),0,SUMIF('DADOS BRUTOS'!$A$3:$A$500,$B26,'DADOS BRUTOS'!EU$3:EU$500)+IF($C26="",0,SUMIF('DADOS BRUTOS'!$A$3:$A$500,$C26,'DADOS BRUTOS'!EU$3:EU$500)))</f>
        <v/>
      </c>
      <c r="HV26" s="127">
        <f>IF(OR(HV$4="",$B26=""),0,SUMIF('DADOS BRUTOS'!$A$3:$A$500,$B26,'DADOS BRUTOS'!EV$3:EV$500)+IF($C26="",0,SUMIF('DADOS BRUTOS'!$A$3:$A$500,$C26,'DADOS BRUTOS'!EV$3:EV$500)))</f>
        <v/>
      </c>
      <c r="HW26" s="127">
        <f>IF(OR(HW$4="",$B26=""),0,SUMIF('DADOS BRUTOS'!$A$3:$A$500,$B26,'DADOS BRUTOS'!EW$3:EW$500)+IF($C26="",0,SUMIF('DADOS BRUTOS'!$A$3:$A$500,$C26,'DADOS BRUTOS'!EW$3:EW$500)))</f>
        <v/>
      </c>
      <c r="HX26" s="127">
        <f>IF(OR(HX$4="",$B26=""),0,SUMIF('DADOS BRUTOS'!$A$3:$A$500,$B26,'DADOS BRUTOS'!EX$3:EX$500)+IF($C26="",0,SUMIF('DADOS BRUTOS'!$A$3:$A$500,$C26,'DADOS BRUTOS'!EX$3:EX$500)))</f>
        <v/>
      </c>
      <c r="HY26" s="127">
        <f>IF(OR(HY$4="",$B26=""),0,SUMIF('DADOS BRUTOS'!$A$3:$A$500,$B26,'DADOS BRUTOS'!EY$3:EY$500)+IF($C26="",0,SUMIF('DADOS BRUTOS'!$A$3:$A$500,$C26,'DADOS BRUTOS'!EY$3:EY$500)))</f>
        <v/>
      </c>
      <c r="HZ26" s="127">
        <f>IF(OR(HZ$4="",$B26=""),0,SUMIF('DADOS BRUTOS'!$A$3:$A$500,$B26,'DADOS BRUTOS'!EZ$3:EZ$500)+IF($C26="",0,SUMIF('DADOS BRUTOS'!$A$3:$A$500,$C26,'DADOS BRUTOS'!EZ$3:EZ$500)))</f>
        <v/>
      </c>
      <c r="IA26" s="127">
        <f>IF(OR(IA$4="",$B26=""),0,SUMIF('DADOS BRUTOS'!$A$3:$A$500,$B26,'DADOS BRUTOS'!FA$3:FA$500)+IF($C26="",0,SUMIF('DADOS BRUTOS'!$A$3:$A$500,$C26,'DADOS BRUTOS'!FA$3:FA$500)))</f>
        <v/>
      </c>
      <c r="IB26" s="127">
        <f>IF(OR(IB$4="",$B26=""),0,SUMIF('DADOS BRUTOS'!$A$3:$A$500,$B26,'DADOS BRUTOS'!FB$3:FB$500)+IF($C26="",0,SUMIF('DADOS BRUTOS'!$A$3:$A$500,$C26,'DADOS BRUTOS'!FB$3:FB$500)))</f>
        <v/>
      </c>
      <c r="IC26" s="127">
        <f>IF(OR(IC$4="",$B26=""),0,SUMIF('DADOS BRUTOS'!$A$3:$A$500,$B26,'DADOS BRUTOS'!FC$3:FC$500)+IF($C26="",0,SUMIF('DADOS BRUTOS'!$A$3:$A$500,$C26,'DADOS BRUTOS'!FC$3:FC$500)))</f>
        <v/>
      </c>
      <c r="ID26" s="127">
        <f>IF(OR(ID$4="",$B26=""),0,SUMIF('DADOS BRUTOS'!$A$3:$A$500,$B26,'DADOS BRUTOS'!FD$3:FD$500)+IF($C26="",0,SUMIF('DADOS BRUTOS'!$A$3:$A$500,$C26,'DADOS BRUTOS'!FD$3:FD$500)))</f>
        <v/>
      </c>
      <c r="IE26" s="127">
        <f>IF(OR(IE$4="",$B26=""),0,SUMIF('DADOS BRUTOS'!$A$3:$A$500,$B26,'DADOS BRUTOS'!FE$3:FE$500)+IF($C26="",0,SUMIF('DADOS BRUTOS'!$A$3:$A$500,$C26,'DADOS BRUTOS'!FE$3:FE$500)))</f>
        <v/>
      </c>
      <c r="IF26" s="127">
        <f>IF(OR(IF$4="",$B26=""),0,SUMIF('DADOS BRUTOS'!$A$3:$A$500,$B26,'DADOS BRUTOS'!FF$3:FF$500)+IF($C26="",0,SUMIF('DADOS BRUTOS'!$A$3:$A$500,$C26,'DADOS BRUTOS'!FF$3:FF$500)))</f>
        <v/>
      </c>
      <c r="IG26" s="127">
        <f>IF(OR(IG$4="",$B26=""),0,SUMIF('DADOS BRUTOS'!$A$3:$A$500,$B26,'DADOS BRUTOS'!FG$3:FG$500)+IF($C26="",0,SUMIF('DADOS BRUTOS'!$A$3:$A$500,$C26,'DADOS BRUTOS'!FG$3:FG$500)))</f>
        <v/>
      </c>
      <c r="IH26" s="127">
        <f>IF(OR(IH$4="",$B26=""),0,SUMIF('DADOS BRUTOS'!$A$3:$A$500,$B26,'DADOS BRUTOS'!FH$3:FH$500)+IF($C26="",0,SUMIF('DADOS BRUTOS'!$A$3:$A$500,$C26,'DADOS BRUTOS'!FH$3:FH$500)))</f>
        <v/>
      </c>
      <c r="II26" s="127">
        <f>IF(OR(II$4="",$B26=""),0,SUMIF('DADOS BRUTOS'!$A$3:$A$500,$B26,'DADOS BRUTOS'!FI$3:FI$500)+IF($C26="",0,SUMIF('DADOS BRUTOS'!$A$3:$A$500,$C26,'DADOS BRUTOS'!FI$3:FI$500)))</f>
        <v/>
      </c>
      <c r="IJ26" s="127">
        <f>IF(OR(IJ$4="",$B26=""),0,SUMIF('DADOS BRUTOS'!$A$3:$A$500,$B26,'DADOS BRUTOS'!FJ$3:FJ$500)+IF($C26="",0,SUMIF('DADOS BRUTOS'!$A$3:$A$500,$C26,'DADOS BRUTOS'!FJ$3:FJ$500)))</f>
        <v/>
      </c>
      <c r="IK26" s="127">
        <f>IF(OR(IK$4="",$B26=""),0,SUMIF('DADOS BRUTOS'!$A$3:$A$500,$B26,'DADOS BRUTOS'!FK$3:FK$500)+IF($C26="",0,SUMIF('DADOS BRUTOS'!$A$3:$A$500,$C26,'DADOS BRUTOS'!FK$3:FK$500)))</f>
        <v/>
      </c>
      <c r="IL26" s="127">
        <f>IF(OR(IL$4="",$B26=""),0,SUMIF('DADOS BRUTOS'!$A$3:$A$500,$B26,'DADOS BRUTOS'!FL$3:FL$500)+IF($C26="",0,SUMIF('DADOS BRUTOS'!$A$3:$A$500,$C26,'DADOS BRUTOS'!FL$3:FL$500)))</f>
        <v/>
      </c>
      <c r="IM26" s="127">
        <f>IF(OR(IM$4="",$B26=""),0,SUMIF('DADOS BRUTOS'!$A$3:$A$500,$B26,'DADOS BRUTOS'!FM$3:FM$500)+IF($C26="",0,SUMIF('DADOS BRUTOS'!$A$3:$A$500,$C26,'DADOS BRUTOS'!FM$3:FM$500)))</f>
        <v/>
      </c>
      <c r="IN26" s="127">
        <f>IF(OR(IN$4="",$B26=""),0,SUMIF('DADOS BRUTOS'!$A$3:$A$500,$B26,'DADOS BRUTOS'!FN$3:FN$500)+IF($C26="",0,SUMIF('DADOS BRUTOS'!$A$3:$A$500,$C26,'DADOS BRUTOS'!FN$3:FN$500)))</f>
        <v/>
      </c>
      <c r="IO26" s="127">
        <f>IF(OR(IO$4="",$B26=""),0,SUMIF('DADOS BRUTOS'!$A$3:$A$500,$B26,'DADOS BRUTOS'!FO$3:FO$500)+IF($C26="",0,SUMIF('DADOS BRUTOS'!$A$3:$A$500,$C26,'DADOS BRUTOS'!FO$3:FO$500)))</f>
        <v/>
      </c>
      <c r="IP26" s="127">
        <f>IF(OR(IP$4="",$B26=""),0,SUMIF('DADOS BRUTOS'!$A$3:$A$500,$B26,'DADOS BRUTOS'!FP$3:FP$500)+IF($C26="",0,SUMIF('DADOS BRUTOS'!$A$3:$A$500,$C26,'DADOS BRUTOS'!FP$3:FP$500)))</f>
        <v/>
      </c>
      <c r="IQ26" s="127">
        <f>IF(OR(IQ$4="",$B26=""),0,SUMIF('DADOS BRUTOS'!$A$3:$A$500,$B26,'DADOS BRUTOS'!FQ$3:FQ$500)+IF($C26="",0,SUMIF('DADOS BRUTOS'!$A$3:$A$500,$C26,'DADOS BRUTOS'!FQ$3:FQ$500)))</f>
        <v/>
      </c>
      <c r="IR26" s="127">
        <f>IF(OR(IR$4="",$B26=""),0,SUMIF('DADOS BRUTOS'!$A$3:$A$500,$B26,'DADOS BRUTOS'!FR$3:FR$500)+IF($C26="",0,SUMIF('DADOS BRUTOS'!$A$3:$A$500,$C26,'DADOS BRUTOS'!FR$3:FR$500)))</f>
        <v/>
      </c>
      <c r="IS26" s="127">
        <f>IF(OR(IS$4="",$B26=""),0,SUMIF('DADOS BRUTOS'!$A$3:$A$500,$B26,'DADOS BRUTOS'!FS$3:FS$500)+IF($C26="",0,SUMIF('DADOS BRUTOS'!$A$3:$A$500,$C26,'DADOS BRUTOS'!FS$3:FS$500)))</f>
        <v/>
      </c>
      <c r="IT26" s="127">
        <f>IF(OR(IT$4="",$B26=""),0,SUMIF('DADOS BRUTOS'!$A$3:$A$500,$B26,'DADOS BRUTOS'!FT$3:FT$500)+IF($C26="",0,SUMIF('DADOS BRUTOS'!$A$3:$A$500,$C26,'DADOS BRUTOS'!FT$3:FT$500)))</f>
        <v/>
      </c>
      <c r="IU26" s="127">
        <f>IF(OR(IU$4="",$B26=""),0,SUMIF('DADOS BRUTOS'!$A$3:$A$500,$B26,'DADOS BRUTOS'!FU$3:FU$500)+IF($C26="",0,SUMIF('DADOS BRUTOS'!$A$3:$A$500,$C26,'DADOS BRUTOS'!FU$3:FU$500)))</f>
        <v/>
      </c>
      <c r="IV26" s="127">
        <f>IF(OR(IV$4="",$B26=""),0,SUMIF('DADOS BRUTOS'!$A$3:$A$500,$B26,'DADOS BRUTOS'!FV$3:FV$500)+IF($C26="",0,SUMIF('DADOS BRUTOS'!$A$3:$A$500,$C26,'DADOS BRUTOS'!FV$3:FV$500)))</f>
        <v/>
      </c>
      <c r="IW26" s="127">
        <f>IF(OR(IW$4="",$B26=""),0,SUMIF('DADOS BRUTOS'!$A$3:$A$500,$B26,'DADOS BRUTOS'!FW$3:FW$500)+IF($C26="",0,SUMIF('DADOS BRUTOS'!$A$3:$A$500,$C26,'DADOS BRUTOS'!FW$3:FW$500)))</f>
        <v/>
      </c>
      <c r="IX26" s="127">
        <f>IF(OR(IX$4="",$B26=""),0,SUMIF('DADOS BRUTOS'!$A$3:$A$500,$B26,'DADOS BRUTOS'!FX$3:FX$500)+IF($C26="",0,SUMIF('DADOS BRUTOS'!$A$3:$A$500,$C26,'DADOS BRUTOS'!FX$3:FX$500)))</f>
        <v/>
      </c>
      <c r="IY26" s="127">
        <f>IF(OR(IY$4="",$B26=""),0,SUMIF('DADOS BRUTOS'!$A$3:$A$500,$B26,'DADOS BRUTOS'!FY$3:FY$500)+IF($C26="",0,SUMIF('DADOS BRUTOS'!$A$3:$A$500,$C26,'DADOS BRUTOS'!FY$3:FY$500)))</f>
        <v/>
      </c>
      <c r="IZ26" s="127">
        <f>IF(OR(IZ$4="",$B26=""),0,SUMIF('DADOS BRUTOS'!$A$3:$A$500,$B26,'DADOS BRUTOS'!FZ$3:FZ$500)+IF($C26="",0,SUMIF('DADOS BRUTOS'!$A$3:$A$500,$C26,'DADOS BRUTOS'!FZ$3:FZ$500)))</f>
        <v/>
      </c>
      <c r="JA26" s="127">
        <f>IF(OR(JA$4="",$B26=""),0,SUMIF('DADOS BRUTOS'!$A$3:$A$500,$B26,'DADOS BRUTOS'!GA$3:GA$500)+IF($C26="",0,SUMIF('DADOS BRUTOS'!$A$3:$A$500,$C26,'DADOS BRUTOS'!GA$3:GA$500)))</f>
        <v/>
      </c>
      <c r="JB26" s="127">
        <f>IF(OR(JB$4="",$B26=""),0,SUMIF('DADOS BRUTOS'!$A$3:$A$500,$B26,'DADOS BRUTOS'!GB$3:GB$500)+IF($C26="",0,SUMIF('DADOS BRUTOS'!$A$3:$A$500,$C26,'DADOS BRUTOS'!GB$3:GB$500)))</f>
        <v/>
      </c>
      <c r="JC26" s="127">
        <f>IF(OR(JC$4="",$B26=""),0,SUMIF('DADOS BRUTOS'!$A$3:$A$500,$B26,'DADOS BRUTOS'!GC$3:GC$500)+IF($C26="",0,SUMIF('DADOS BRUTOS'!$A$3:$A$500,$C26,'DADOS BRUTOS'!GC$3:GC$500)))</f>
        <v/>
      </c>
      <c r="JD26" s="127">
        <f>IF(OR(JD$4="",$B26=""),0,SUMIF('DADOS BRUTOS'!$A$3:$A$500,$B26,'DADOS BRUTOS'!GD$3:GD$500)+IF($C26="",0,SUMIF('DADOS BRUTOS'!$A$3:$A$500,$C26,'DADOS BRUTOS'!GD$3:GD$500)))</f>
        <v/>
      </c>
      <c r="JE26" s="127">
        <f>IF(OR(JE$4="",$B26=""),0,SUMIF('DADOS BRUTOS'!$A$3:$A$500,$B26,'DADOS BRUTOS'!GE$3:GE$500)+IF($C26="",0,SUMIF('DADOS BRUTOS'!$A$3:$A$500,$C26,'DADOS BRUTOS'!GE$3:GE$500)))</f>
        <v/>
      </c>
      <c r="JF26" s="127">
        <f>IF(OR(JF$4="",$B26=""),0,SUMIF('DADOS BRUTOS'!$A$3:$A$500,$B26,'DADOS BRUTOS'!GF$3:GF$500)+IF($C26="",0,SUMIF('DADOS BRUTOS'!$A$3:$A$500,$C26,'DADOS BRUTOS'!GF$3:GF$500)))</f>
        <v/>
      </c>
      <c r="JG26" s="127">
        <f>IF(OR(JG$4="",$B26=""),0,SUMIF('DADOS BRUTOS'!$A$3:$A$500,$B26,'DADOS BRUTOS'!GG$3:GG$500)+IF($C26="",0,SUMIF('DADOS BRUTOS'!$A$3:$A$500,$C26,'DADOS BRUTOS'!GG$3:GG$500)))</f>
        <v/>
      </c>
      <c r="JH26" s="127">
        <f>IF(OR(JH$4="",$B26=""),0,SUMIF('DADOS BRUTOS'!$A$3:$A$500,$B26,'DADOS BRUTOS'!GH$3:GH$500)+IF($C26="",0,SUMIF('DADOS BRUTOS'!$A$3:$A$500,$C26,'DADOS BRUTOS'!GH$3:GH$500)))</f>
        <v/>
      </c>
      <c r="JI26" s="127">
        <f>IF(OR(JI$4="",$B26=""),0,SUMIF('DADOS BRUTOS'!$A$3:$A$500,$B26,'DADOS BRUTOS'!GI$3:GI$500)+IF($C26="",0,SUMIF('DADOS BRUTOS'!$A$3:$A$500,$C26,'DADOS BRUTOS'!GI$3:GI$500)))</f>
        <v/>
      </c>
      <c r="JJ26" s="127">
        <f>IF(OR(JJ$4="",$B26=""),0,SUMIF('DADOS BRUTOS'!$A$3:$A$500,$B26,'DADOS BRUTOS'!GJ$3:GJ$500)+IF($C26="",0,SUMIF('DADOS BRUTOS'!$A$3:$A$500,$C26,'DADOS BRUTOS'!GJ$3:GJ$500)))</f>
        <v/>
      </c>
      <c r="JK26" s="127">
        <f>IF(OR(JK$4="",$B26=""),0,SUMIF('DADOS BRUTOS'!$A$3:$A$500,$B26,'DADOS BRUTOS'!GK$3:GK$500)+IF($C26="",0,SUMIF('DADOS BRUTOS'!$A$3:$A$500,$C26,'DADOS BRUTOS'!GK$3:GK$500)))</f>
        <v/>
      </c>
      <c r="JL26" s="127">
        <f>IF(OR(JL$4="",$B26=""),0,SUMIF('DADOS BRUTOS'!$A$3:$A$500,$B26,'DADOS BRUTOS'!GL$3:GL$500)+IF($C26="",0,SUMIF('DADOS BRUTOS'!$A$3:$A$500,$C26,'DADOS BRUTOS'!GL$3:GL$500)))</f>
        <v/>
      </c>
      <c r="JM26" s="127">
        <f>IF(OR(JM$4="",$B26=""),0,SUMIF('DADOS BRUTOS'!$A$3:$A$500,$B26,'DADOS BRUTOS'!GM$3:GM$500)+IF($C26="",0,SUMIF('DADOS BRUTOS'!$A$3:$A$500,$C26,'DADOS BRUTOS'!GM$3:GM$500)))</f>
        <v/>
      </c>
      <c r="JN26" s="127">
        <f>IF(OR(JN$4="",$B26=""),0,SUMIF('DADOS BRUTOS'!$A$3:$A$500,$B26,'DADOS BRUTOS'!GN$3:GN$500)+IF($C26="",0,SUMIF('DADOS BRUTOS'!$A$3:$A$500,$C26,'DADOS BRUTOS'!GN$3:GN$500)))</f>
        <v/>
      </c>
      <c r="JO26" s="127">
        <f>IF(OR(JO$4="",$B26=""),0,SUMIF('DADOS BRUTOS'!$A$3:$A$500,$B26,'DADOS BRUTOS'!GO$3:GO$500)+IF($C26="",0,SUMIF('DADOS BRUTOS'!$A$3:$A$500,$C26,'DADOS BRUTOS'!GO$3:GO$500)))</f>
        <v/>
      </c>
      <c r="JP26" s="127">
        <f>IF(OR(JP$4="",$B26=""),0,SUMIF('DADOS BRUTOS'!$A$3:$A$500,$B26,'DADOS BRUTOS'!GP$3:GP$500)+IF($C26="",0,SUMIF('DADOS BRUTOS'!$A$3:$A$500,$C26,'DADOS BRUTOS'!GP$3:GP$500)))</f>
        <v/>
      </c>
      <c r="JQ26" s="127">
        <f>IF(OR(JQ$4="",$B26=""),0,SUMIF('DADOS BRUTOS'!$A$3:$A$500,$B26,'DADOS BRUTOS'!GQ$3:GQ$500)+IF($C26="",0,SUMIF('DADOS BRUTOS'!$A$3:$A$500,$C26,'DADOS BRUTOS'!GQ$3:GQ$500)))</f>
        <v/>
      </c>
      <c r="JR26" s="127">
        <f>IF(OR(JR$4="",$B26=""),0,SUMIF('DADOS BRUTOS'!$A$3:$A$500,$B26,'DADOS BRUTOS'!GR$3:GR$500)+IF($C26="",0,SUMIF('DADOS BRUTOS'!$A$3:$A$500,$C26,'DADOS BRUTOS'!GR$3:GR$500)))</f>
        <v/>
      </c>
      <c r="JS26" s="127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7">
        <f>IF(OR(CB$4="",$B27=""),0,SUMIF('DADOS BRUTOS'!$A$3:$A$500,$B27,'DADOS BRUTOS'!B$3:B$500)+IF($C27="",0,SUMIF('DADOS BRUTOS'!$A$3:$A$500,$C27,'DADOS BRUTOS'!B$3:B$500)))</f>
        <v/>
      </c>
      <c r="CC27" s="127">
        <f>IF(OR(CC$4="",$B27=""),0,SUMIF('DADOS BRUTOS'!$A$3:$A$500,$B27,'DADOS BRUTOS'!C$3:C$500)+IF($C27="",0,SUMIF('DADOS BRUTOS'!$A$3:$A$500,$C27,'DADOS BRUTOS'!C$3:C$500)))</f>
        <v/>
      </c>
      <c r="CD27" s="127">
        <f>IF(OR(CD$4="",$B27=""),0,SUMIF('DADOS BRUTOS'!$A$3:$A$500,$B27,'DADOS BRUTOS'!D$3:D$500)+IF($C27="",0,SUMIF('DADOS BRUTOS'!$A$3:$A$500,$C27,'DADOS BRUTOS'!D$3:D$500)))</f>
        <v/>
      </c>
      <c r="CE27" s="127">
        <f>IF(OR(CE$4="",$B27=""),0,SUMIF('DADOS BRUTOS'!$A$3:$A$500,$B27,'DADOS BRUTOS'!E$3:E$500)+IF($C27="",0,SUMIF('DADOS BRUTOS'!$A$3:$A$500,$C27,'DADOS BRUTOS'!E$3:E$500)))</f>
        <v/>
      </c>
      <c r="CF27" s="127">
        <f>IF(OR(CF$4="",$B27=""),0,SUMIF('DADOS BRUTOS'!$A$3:$A$500,$B27,'DADOS BRUTOS'!F$3:F$500)+IF($C27="",0,SUMIF('DADOS BRUTOS'!$A$3:$A$500,$C27,'DADOS BRUTOS'!F$3:F$500)))</f>
        <v/>
      </c>
      <c r="CG27" s="127">
        <f>IF(OR(CG$4="",$B27=""),0,SUMIF('DADOS BRUTOS'!$A$3:$A$500,$B27,'DADOS BRUTOS'!G$3:G$500)+IF($C27="",0,SUMIF('DADOS BRUTOS'!$A$3:$A$500,$C27,'DADOS BRUTOS'!G$3:G$500)))</f>
        <v/>
      </c>
      <c r="CH27" s="127">
        <f>IF(OR(CH$4="",$B27=""),0,SUMIF('DADOS BRUTOS'!$A$3:$A$500,$B27,'DADOS BRUTOS'!H$3:H$500)+IF($C27="",0,SUMIF('DADOS BRUTOS'!$A$3:$A$500,$C27,'DADOS BRUTOS'!H$3:H$500)))</f>
        <v/>
      </c>
      <c r="CI27" s="127">
        <f>IF(OR(CI$4="",$B27=""),0,SUMIF('DADOS BRUTOS'!$A$3:$A$500,$B27,'DADOS BRUTOS'!I$3:I$500)+IF($C27="",0,SUMIF('DADOS BRUTOS'!$A$3:$A$500,$C27,'DADOS BRUTOS'!I$3:I$500)))</f>
        <v/>
      </c>
      <c r="CJ27" s="127">
        <f>IF(OR(CJ$4="",$B27=""),0,SUMIF('DADOS BRUTOS'!$A$3:$A$500,$B27,'DADOS BRUTOS'!J$3:J$500)+IF($C27="",0,SUMIF('DADOS BRUTOS'!$A$3:$A$500,$C27,'DADOS BRUTOS'!J$3:J$500)))</f>
        <v/>
      </c>
      <c r="CK27" s="127">
        <f>IF(OR(CK$4="",$B27=""),0,SUMIF('DADOS BRUTOS'!$A$3:$A$500,$B27,'DADOS BRUTOS'!K$3:K$500)+IF($C27="",0,SUMIF('DADOS BRUTOS'!$A$3:$A$500,$C27,'DADOS BRUTOS'!K$3:K$500)))</f>
        <v/>
      </c>
      <c r="CL27" s="127">
        <f>IF(OR(CL$4="",$B27=""),0,SUMIF('DADOS BRUTOS'!$A$3:$A$500,$B27,'DADOS BRUTOS'!L$3:L$500)+IF($C27="",0,SUMIF('DADOS BRUTOS'!$A$3:$A$500,$C27,'DADOS BRUTOS'!L$3:L$500)))</f>
        <v/>
      </c>
      <c r="CM27" s="127">
        <f>IF(OR(CM$4="",$B27=""),0,SUMIF('DADOS BRUTOS'!$A$3:$A$500,$B27,'DADOS BRUTOS'!M$3:M$500)+IF($C27="",0,SUMIF('DADOS BRUTOS'!$A$3:$A$500,$C27,'DADOS BRUTOS'!M$3:M$500)))</f>
        <v/>
      </c>
      <c r="CN27" s="127">
        <f>IF(OR(CN$4="",$B27=""),0,SUMIF('DADOS BRUTOS'!$A$3:$A$500,$B27,'DADOS BRUTOS'!N$3:N$500)+IF($C27="",0,SUMIF('DADOS BRUTOS'!$A$3:$A$500,$C27,'DADOS BRUTOS'!N$3:N$500)))</f>
        <v/>
      </c>
      <c r="CO27" s="127">
        <f>IF(OR(CO$4="",$B27=""),0,SUMIF('DADOS BRUTOS'!$A$3:$A$500,$B27,'DADOS BRUTOS'!O$3:O$500)+IF($C27="",0,SUMIF('DADOS BRUTOS'!$A$3:$A$500,$C27,'DADOS BRUTOS'!O$3:O$500)))</f>
        <v/>
      </c>
      <c r="CP27" s="127">
        <f>IF(OR(CP$4="",$B27=""),0,SUMIF('DADOS BRUTOS'!$A$3:$A$500,$B27,'DADOS BRUTOS'!P$3:P$500)+IF($C27="",0,SUMIF('DADOS BRUTOS'!$A$3:$A$500,$C27,'DADOS BRUTOS'!P$3:P$500)))</f>
        <v/>
      </c>
      <c r="CQ27" s="127">
        <f>IF(OR(CQ$4="",$B27=""),0,SUMIF('DADOS BRUTOS'!$A$3:$A$500,$B27,'DADOS BRUTOS'!Q$3:Q$500)+IF($C27="",0,SUMIF('DADOS BRUTOS'!$A$3:$A$500,$C27,'DADOS BRUTOS'!Q$3:Q$500)))</f>
        <v/>
      </c>
      <c r="CR27" s="127">
        <f>IF(OR(CR$4="",$B27=""),0,SUMIF('DADOS BRUTOS'!$A$3:$A$500,$B27,'DADOS BRUTOS'!R$3:R$500)+IF($C27="",0,SUMIF('DADOS BRUTOS'!$A$3:$A$500,$C27,'DADOS BRUTOS'!R$3:R$500)))</f>
        <v/>
      </c>
      <c r="CS27" s="127">
        <f>IF(OR(CS$4="",$B27=""),0,SUMIF('DADOS BRUTOS'!$A$3:$A$500,$B27,'DADOS BRUTOS'!S$3:S$500)+IF($C27="",0,SUMIF('DADOS BRUTOS'!$A$3:$A$500,$C27,'DADOS BRUTOS'!S$3:S$500)))</f>
        <v/>
      </c>
      <c r="CT27" s="127">
        <f>IF(OR(CT$4="",$B27=""),0,SUMIF('DADOS BRUTOS'!$A$3:$A$500,$B27,'DADOS BRUTOS'!T$3:T$500)+IF($C27="",0,SUMIF('DADOS BRUTOS'!$A$3:$A$500,$C27,'DADOS BRUTOS'!T$3:T$500)))</f>
        <v/>
      </c>
      <c r="CU27" s="127">
        <f>IF(OR(CU$4="",$B27=""),0,SUMIF('DADOS BRUTOS'!$A$3:$A$500,$B27,'DADOS BRUTOS'!U$3:U$500)+IF($C27="",0,SUMIF('DADOS BRUTOS'!$A$3:$A$500,$C27,'DADOS BRUTOS'!U$3:U$500)))</f>
        <v/>
      </c>
      <c r="CV27" s="127">
        <f>IF(OR(CV$4="",$B27=""),0,SUMIF('DADOS BRUTOS'!$A$3:$A$500,$B27,'DADOS BRUTOS'!V$3:V$500)+IF($C27="",0,SUMIF('DADOS BRUTOS'!$A$3:$A$500,$C27,'DADOS BRUTOS'!V$3:V$500)))</f>
        <v/>
      </c>
      <c r="CW27" s="127">
        <f>IF(OR(CW$4="",$B27=""),0,SUMIF('DADOS BRUTOS'!$A$3:$A$500,$B27,'DADOS BRUTOS'!W$3:W$500)+IF($C27="",0,SUMIF('DADOS BRUTOS'!$A$3:$A$500,$C27,'DADOS BRUTOS'!W$3:W$500)))</f>
        <v/>
      </c>
      <c r="CX27" s="127">
        <f>IF(OR(CX$4="",$B27=""),0,SUMIF('DADOS BRUTOS'!$A$3:$A$500,$B27,'DADOS BRUTOS'!X$3:X$500)+IF($C27="",0,SUMIF('DADOS BRUTOS'!$A$3:$A$500,$C27,'DADOS BRUTOS'!X$3:X$500)))</f>
        <v/>
      </c>
      <c r="CY27" s="127">
        <f>IF(OR(CY$4="",$B27=""),0,SUMIF('DADOS BRUTOS'!$A$3:$A$500,$B27,'DADOS BRUTOS'!Y$3:Y$500)+IF($C27="",0,SUMIF('DADOS BRUTOS'!$A$3:$A$500,$C27,'DADOS BRUTOS'!Y$3:Y$500)))</f>
        <v/>
      </c>
      <c r="CZ27" s="127">
        <f>IF(OR(CZ$4="",$B27=""),0,SUMIF('DADOS BRUTOS'!$A$3:$A$500,$B27,'DADOS BRUTOS'!Z$3:Z$500)+IF($C27="",0,SUMIF('DADOS BRUTOS'!$A$3:$A$500,$C27,'DADOS BRUTOS'!Z$3:Z$500)))</f>
        <v/>
      </c>
      <c r="DA27" s="127">
        <f>IF(OR(DA$4="",$B27=""),0,SUMIF('DADOS BRUTOS'!$A$3:$A$500,$B27,'DADOS BRUTOS'!AA$3:AA$500)+IF($C27="",0,SUMIF('DADOS BRUTOS'!$A$3:$A$500,$C27,'DADOS BRUTOS'!AA$3:AA$500)))</f>
        <v/>
      </c>
      <c r="DB27" s="127">
        <f>IF(OR(DB$4="",$B27=""),0,SUMIF('DADOS BRUTOS'!$A$3:$A$500,$B27,'DADOS BRUTOS'!AB$3:AB$500)+IF($C27="",0,SUMIF('DADOS BRUTOS'!$A$3:$A$500,$C27,'DADOS BRUTOS'!AB$3:AB$500)))</f>
        <v/>
      </c>
      <c r="DC27" s="127">
        <f>IF(OR(DC$4="",$B27=""),0,SUMIF('DADOS BRUTOS'!$A$3:$A$500,$B27,'DADOS BRUTOS'!AC$3:AC$500)+IF($C27="",0,SUMIF('DADOS BRUTOS'!$A$3:$A$500,$C27,'DADOS BRUTOS'!AC$3:AC$500)))</f>
        <v/>
      </c>
      <c r="DD27" s="127">
        <f>IF(OR(DD$4="",$B27=""),0,SUMIF('DADOS BRUTOS'!$A$3:$A$500,$B27,'DADOS BRUTOS'!AD$3:AD$500)+IF($C27="",0,SUMIF('DADOS BRUTOS'!$A$3:$A$500,$C27,'DADOS BRUTOS'!AD$3:AD$500)))</f>
        <v/>
      </c>
      <c r="DE27" s="127">
        <f>IF(OR(DE$4="",$B27=""),0,SUMIF('DADOS BRUTOS'!$A$3:$A$500,$B27,'DADOS BRUTOS'!AE$3:AE$500)+IF($C27="",0,SUMIF('DADOS BRUTOS'!$A$3:$A$500,$C27,'DADOS BRUTOS'!AE$3:AE$500)))</f>
        <v/>
      </c>
      <c r="DF27" s="127">
        <f>IF(OR(DF$4="",$B27=""),0,SUMIF('DADOS BRUTOS'!$A$3:$A$500,$B27,'DADOS BRUTOS'!AF$3:AF$500)+IF($C27="",0,SUMIF('DADOS BRUTOS'!$A$3:$A$500,$C27,'DADOS BRUTOS'!AF$3:AF$500)))</f>
        <v/>
      </c>
      <c r="DG27" s="127">
        <f>IF(OR(DG$4="",$B27=""),0,SUMIF('DADOS BRUTOS'!$A$3:$A$500,$B27,'DADOS BRUTOS'!AG$3:AG$500)+IF($C27="",0,SUMIF('DADOS BRUTOS'!$A$3:$A$500,$C27,'DADOS BRUTOS'!AG$3:AG$500)))</f>
        <v/>
      </c>
      <c r="DH27" s="127">
        <f>IF(OR(DH$4="",$B27=""),0,SUMIF('DADOS BRUTOS'!$A$3:$A$500,$B27,'DADOS BRUTOS'!AH$3:AH$500)+IF($C27="",0,SUMIF('DADOS BRUTOS'!$A$3:$A$500,$C27,'DADOS BRUTOS'!AH$3:AH$500)))</f>
        <v/>
      </c>
      <c r="DI27" s="127">
        <f>IF(OR(DI$4="",$B27=""),0,SUMIF('DADOS BRUTOS'!$A$3:$A$500,$B27,'DADOS BRUTOS'!AI$3:AI$500)+IF($C27="",0,SUMIF('DADOS BRUTOS'!$A$3:$A$500,$C27,'DADOS BRUTOS'!AI$3:AI$500)))</f>
        <v/>
      </c>
      <c r="DJ27" s="127">
        <f>IF(OR(DJ$4="",$B27=""),0,SUMIF('DADOS BRUTOS'!$A$3:$A$500,$B27,'DADOS BRUTOS'!AJ$3:AJ$500)+IF($C27="",0,SUMIF('DADOS BRUTOS'!$A$3:$A$500,$C27,'DADOS BRUTOS'!AJ$3:AJ$500)))</f>
        <v/>
      </c>
      <c r="DK27" s="127">
        <f>IF(OR(DK$4="",$B27=""),0,SUMIF('DADOS BRUTOS'!$A$3:$A$500,$B27,'DADOS BRUTOS'!AK$3:AK$500)+IF($C27="",0,SUMIF('DADOS BRUTOS'!$A$3:$A$500,$C27,'DADOS BRUTOS'!AK$3:AK$500)))</f>
        <v/>
      </c>
      <c r="DL27" s="127">
        <f>IF(OR(DL$4="",$B27=""),0,SUMIF('DADOS BRUTOS'!$A$3:$A$500,$B27,'DADOS BRUTOS'!AL$3:AL$500)+IF($C27="",0,SUMIF('DADOS BRUTOS'!$A$3:$A$500,$C27,'DADOS BRUTOS'!AL$3:AL$500)))</f>
        <v/>
      </c>
      <c r="DM27" s="127">
        <f>IF(OR(DM$4="",$B27=""),0,SUMIF('DADOS BRUTOS'!$A$3:$A$500,$B27,'DADOS BRUTOS'!AM$3:AM$500)+IF($C27="",0,SUMIF('DADOS BRUTOS'!$A$3:$A$500,$C27,'DADOS BRUTOS'!AM$3:AM$500)))</f>
        <v/>
      </c>
      <c r="DN27" s="127">
        <f>IF(OR(DN$4="",$B27=""),0,SUMIF('DADOS BRUTOS'!$A$3:$A$500,$B27,'DADOS BRUTOS'!AN$3:AN$500)+IF($C27="",0,SUMIF('DADOS BRUTOS'!$A$3:$A$500,$C27,'DADOS BRUTOS'!AN$3:AN$500)))</f>
        <v/>
      </c>
      <c r="DO27" s="127">
        <f>IF(OR(DO$4="",$B27=""),0,SUMIF('DADOS BRUTOS'!$A$3:$A$500,$B27,'DADOS BRUTOS'!AO$3:AO$500)+IF($C27="",0,SUMIF('DADOS BRUTOS'!$A$3:$A$500,$C27,'DADOS BRUTOS'!AO$3:AO$500)))</f>
        <v/>
      </c>
      <c r="DP27" s="127">
        <f>IF(OR(DP$4="",$B27=""),0,SUMIF('DADOS BRUTOS'!$A$3:$A$500,$B27,'DADOS BRUTOS'!AP$3:AP$500)+IF($C27="",0,SUMIF('DADOS BRUTOS'!$A$3:$A$500,$C27,'DADOS BRUTOS'!AP$3:AP$500)))</f>
        <v/>
      </c>
      <c r="DQ27" s="127">
        <f>IF(OR(DQ$4="",$B27=""),0,SUMIF('DADOS BRUTOS'!$A$3:$A$500,$B27,'DADOS BRUTOS'!AQ$3:AQ$500)+IF($C27="",0,SUMIF('DADOS BRUTOS'!$A$3:$A$500,$C27,'DADOS BRUTOS'!AQ$3:AQ$500)))</f>
        <v/>
      </c>
      <c r="DR27" s="127">
        <f>IF(OR(DR$4="",$B27=""),0,SUMIF('DADOS BRUTOS'!$A$3:$A$500,$B27,'DADOS BRUTOS'!AR$3:AR$500)+IF($C27="",0,SUMIF('DADOS BRUTOS'!$A$3:$A$500,$C27,'DADOS BRUTOS'!AR$3:AR$500)))</f>
        <v/>
      </c>
      <c r="DS27" s="127">
        <f>IF(OR(DS$4="",$B27=""),0,SUMIF('DADOS BRUTOS'!$A$3:$A$500,$B27,'DADOS BRUTOS'!AS$3:AS$500)+IF($C27="",0,SUMIF('DADOS BRUTOS'!$A$3:$A$500,$C27,'DADOS BRUTOS'!AS$3:AS$500)))</f>
        <v/>
      </c>
      <c r="DT27" s="127">
        <f>IF(OR(DT$4="",$B27=""),0,SUMIF('DADOS BRUTOS'!$A$3:$A$500,$B27,'DADOS BRUTOS'!AT$3:AT$500)+IF($C27="",0,SUMIF('DADOS BRUTOS'!$A$3:$A$500,$C27,'DADOS BRUTOS'!AT$3:AT$500)))</f>
        <v/>
      </c>
      <c r="DU27" s="127">
        <f>IF(OR(DU$4="",$B27=""),0,SUMIF('DADOS BRUTOS'!$A$3:$A$500,$B27,'DADOS BRUTOS'!AU$3:AU$500)+IF($C27="",0,SUMIF('DADOS BRUTOS'!$A$3:$A$500,$C27,'DADOS BRUTOS'!AU$3:AU$500)))</f>
        <v/>
      </c>
      <c r="DV27" s="127">
        <f>IF(OR(DV$4="",$B27=""),0,SUMIF('DADOS BRUTOS'!$A$3:$A$500,$B27,'DADOS BRUTOS'!AV$3:AV$500)+IF($C27="",0,SUMIF('DADOS BRUTOS'!$A$3:$A$500,$C27,'DADOS BRUTOS'!AV$3:AV$500)))</f>
        <v/>
      </c>
      <c r="DW27" s="127">
        <f>IF(OR(DW$4="",$B27=""),0,SUMIF('DADOS BRUTOS'!$A$3:$A$500,$B27,'DADOS BRUTOS'!AW$3:AW$500)+IF($C27="",0,SUMIF('DADOS BRUTOS'!$A$3:$A$500,$C27,'DADOS BRUTOS'!AW$3:AW$500)))</f>
        <v/>
      </c>
      <c r="DX27" s="127">
        <f>IF(OR(DX$4="",$B27=""),0,SUMIF('DADOS BRUTOS'!$A$3:$A$500,$B27,'DADOS BRUTOS'!AX$3:AX$500)+IF($C27="",0,SUMIF('DADOS BRUTOS'!$A$3:$A$500,$C27,'DADOS BRUTOS'!AX$3:AX$500)))</f>
        <v/>
      </c>
      <c r="DY27" s="127">
        <f>IF(OR(DY$4="",$B27=""),0,SUMIF('DADOS BRUTOS'!$A$3:$A$500,$B27,'DADOS BRUTOS'!AY$3:AY$500)+IF($C27="",0,SUMIF('DADOS BRUTOS'!$A$3:$A$500,$C27,'DADOS BRUTOS'!AY$3:AY$500)))</f>
        <v/>
      </c>
      <c r="DZ27" s="127">
        <f>IF(OR(DZ$4="",$B27=""),0,SUMIF('DADOS BRUTOS'!$A$3:$A$500,$B27,'DADOS BRUTOS'!AZ$3:AZ$500)+IF($C27="",0,SUMIF('DADOS BRUTOS'!$A$3:$A$500,$C27,'DADOS BRUTOS'!AZ$3:AZ$500)))</f>
        <v/>
      </c>
      <c r="EA27" s="127">
        <f>IF(OR(EA$4="",$B27=""),0,SUMIF('DADOS BRUTOS'!$A$3:$A$500,$B27,'DADOS BRUTOS'!BA$3:BA$500)+IF($C27="",0,SUMIF('DADOS BRUTOS'!$A$3:$A$500,$C27,'DADOS BRUTOS'!BA$3:BA$500)))</f>
        <v/>
      </c>
      <c r="EB27" s="127">
        <f>IF(OR(EB$4="",$B27=""),0,SUMIF('DADOS BRUTOS'!$A$3:$A$500,$B27,'DADOS BRUTOS'!BB$3:BB$500)+IF($C27="",0,SUMIF('DADOS BRUTOS'!$A$3:$A$500,$C27,'DADOS BRUTOS'!BB$3:BB$500)))</f>
        <v/>
      </c>
      <c r="EC27" s="127">
        <f>IF(OR(EC$4="",$B27=""),0,SUMIF('DADOS BRUTOS'!$A$3:$A$500,$B27,'DADOS BRUTOS'!BC$3:BC$500)+IF($C27="",0,SUMIF('DADOS BRUTOS'!$A$3:$A$500,$C27,'DADOS BRUTOS'!BC$3:BC$500)))</f>
        <v/>
      </c>
      <c r="ED27" s="127">
        <f>IF(OR(ED$4="",$B27=""),0,SUMIF('DADOS BRUTOS'!$A$3:$A$500,$B27,'DADOS BRUTOS'!BD$3:BD$500)+IF($C27="",0,SUMIF('DADOS BRUTOS'!$A$3:$A$500,$C27,'DADOS BRUTOS'!BD$3:BD$500)))</f>
        <v/>
      </c>
      <c r="EE27" s="127">
        <f>IF(OR(EE$4="",$B27=""),0,SUMIF('DADOS BRUTOS'!$A$3:$A$500,$B27,'DADOS BRUTOS'!BE$3:BE$500)+IF($C27="",0,SUMIF('DADOS BRUTOS'!$A$3:$A$500,$C27,'DADOS BRUTOS'!BE$3:BE$500)))</f>
        <v/>
      </c>
      <c r="EF27" s="127">
        <f>IF(OR(EF$4="",$B27=""),0,SUMIF('DADOS BRUTOS'!$A$3:$A$500,$B27,'DADOS BRUTOS'!BF$3:BF$500)+IF($C27="",0,SUMIF('DADOS BRUTOS'!$A$3:$A$500,$C27,'DADOS BRUTOS'!BF$3:BF$500)))</f>
        <v/>
      </c>
      <c r="EG27" s="127">
        <f>IF(OR(EG$4="",$B27=""),0,SUMIF('DADOS BRUTOS'!$A$3:$A$500,$B27,'DADOS BRUTOS'!BG$3:BG$500)+IF($C27="",0,SUMIF('DADOS BRUTOS'!$A$3:$A$500,$C27,'DADOS BRUTOS'!BG$3:BG$500)))</f>
        <v/>
      </c>
      <c r="EH27" s="127">
        <f>IF(OR(EH$4="",$B27=""),0,SUMIF('DADOS BRUTOS'!$A$3:$A$500,$B27,'DADOS BRUTOS'!BH$3:BH$500)+IF($C27="",0,SUMIF('DADOS BRUTOS'!$A$3:$A$500,$C27,'DADOS BRUTOS'!BH$3:BH$500)))</f>
        <v/>
      </c>
      <c r="EI27" s="127">
        <f>IF(OR(EI$4="",$B27=""),0,SUMIF('DADOS BRUTOS'!$A$3:$A$500,$B27,'DADOS BRUTOS'!BI$3:BI$500)+IF($C27="",0,SUMIF('DADOS BRUTOS'!$A$3:$A$500,$C27,'DADOS BRUTOS'!BI$3:BI$500)))</f>
        <v/>
      </c>
      <c r="EJ27" s="127">
        <f>IF(OR(EJ$4="",$B27=""),0,SUMIF('DADOS BRUTOS'!$A$3:$A$500,$B27,'DADOS BRUTOS'!BJ$3:BJ$500)+IF($C27="",0,SUMIF('DADOS BRUTOS'!$A$3:$A$500,$C27,'DADOS BRUTOS'!BJ$3:BJ$500)))</f>
        <v/>
      </c>
      <c r="EK27" s="127">
        <f>IF(OR(EK$4="",$B27=""),0,SUMIF('DADOS BRUTOS'!$A$3:$A$500,$B27,'DADOS BRUTOS'!BK$3:BK$500)+IF($C27="",0,SUMIF('DADOS BRUTOS'!$A$3:$A$500,$C27,'DADOS BRUTOS'!BK$3:BK$500)))</f>
        <v/>
      </c>
      <c r="EL27" s="127">
        <f>IF(OR(EL$4="",$B27=""),0,SUMIF('DADOS BRUTOS'!$A$3:$A$500,$B27,'DADOS BRUTOS'!BL$3:BL$500)+IF($C27="",0,SUMIF('DADOS BRUTOS'!$A$3:$A$500,$C27,'DADOS BRUTOS'!BL$3:BL$500)))</f>
        <v/>
      </c>
      <c r="EM27" s="127">
        <f>IF(OR(EM$4="",$B27=""),0,SUMIF('DADOS BRUTOS'!$A$3:$A$500,$B27,'DADOS BRUTOS'!BM$3:BM$500)+IF($C27="",0,SUMIF('DADOS BRUTOS'!$A$3:$A$500,$C27,'DADOS BRUTOS'!BM$3:BM$500)))</f>
        <v/>
      </c>
      <c r="EN27" s="127">
        <f>IF(OR(EN$4="",$B27=""),0,SUMIF('DADOS BRUTOS'!$A$3:$A$500,$B27,'DADOS BRUTOS'!BN$3:BN$500)+IF($C27="",0,SUMIF('DADOS BRUTOS'!$A$3:$A$500,$C27,'DADOS BRUTOS'!BN$3:BN$500)))</f>
        <v/>
      </c>
      <c r="EO27" s="127">
        <f>IF(OR(EO$4="",$B27=""),0,SUMIF('DADOS BRUTOS'!$A$3:$A$500,$B27,'DADOS BRUTOS'!BO$3:BO$500)+IF($C27="",0,SUMIF('DADOS BRUTOS'!$A$3:$A$500,$C27,'DADOS BRUTOS'!BO$3:BO$500)))</f>
        <v/>
      </c>
      <c r="EP27" s="127">
        <f>IF(OR(EP$4="",$B27=""),0,SUMIF('DADOS BRUTOS'!$A$3:$A$500,$B27,'DADOS BRUTOS'!BP$3:BP$500)+IF($C27="",0,SUMIF('DADOS BRUTOS'!$A$3:$A$500,$C27,'DADOS BRUTOS'!BP$3:BP$500)))</f>
        <v/>
      </c>
      <c r="EQ27" s="127">
        <f>IF(OR(EQ$4="",$B27=""),0,SUMIF('DADOS BRUTOS'!$A$3:$A$500,$B27,'DADOS BRUTOS'!BQ$3:BQ$500)+IF($C27="",0,SUMIF('DADOS BRUTOS'!$A$3:$A$500,$C27,'DADOS BRUTOS'!BQ$3:BQ$500)))</f>
        <v/>
      </c>
      <c r="ER27" s="127">
        <f>IF(OR(ER$4="",$B27=""),0,SUMIF('DADOS BRUTOS'!$A$3:$A$500,$B27,'DADOS BRUTOS'!BR$3:BR$500)+IF($C27="",0,SUMIF('DADOS BRUTOS'!$A$3:$A$500,$C27,'DADOS BRUTOS'!BR$3:BR$500)))</f>
        <v/>
      </c>
      <c r="ES27" s="127">
        <f>IF(OR(ES$4="",$B27=""),0,SUMIF('DADOS BRUTOS'!$A$3:$A$500,$B27,'DADOS BRUTOS'!BS$3:BS$500)+IF($C27="",0,SUMIF('DADOS BRUTOS'!$A$3:$A$500,$C27,'DADOS BRUTOS'!BS$3:BS$500)))</f>
        <v/>
      </c>
      <c r="ET27" s="127">
        <f>IF(OR(ET$4="",$B27=""),0,SUMIF('DADOS BRUTOS'!$A$3:$A$500,$B27,'DADOS BRUTOS'!BT$3:BT$500)+IF($C27="",0,SUMIF('DADOS BRUTOS'!$A$3:$A$500,$C27,'DADOS BRUTOS'!BT$3:BT$500)))</f>
        <v/>
      </c>
      <c r="EU27" s="127">
        <f>IF(OR(EU$4="",$B27=""),0,SUMIF('DADOS BRUTOS'!$A$3:$A$500,$B27,'DADOS BRUTOS'!BU$3:BU$500)+IF($C27="",0,SUMIF('DADOS BRUTOS'!$A$3:$A$500,$C27,'DADOS BRUTOS'!BU$3:BU$500)))</f>
        <v/>
      </c>
      <c r="EV27" s="127">
        <f>IF(OR(EV$4="",$B27=""),0,SUMIF('DADOS BRUTOS'!$A$3:$A$500,$B27,'DADOS BRUTOS'!BV$3:BV$500)+IF($C27="",0,SUMIF('DADOS BRUTOS'!$A$3:$A$500,$C27,'DADOS BRUTOS'!BV$3:BV$500)))</f>
        <v/>
      </c>
      <c r="EW27" s="127">
        <f>IF(OR(EW$4="",$B27=""),0,SUMIF('DADOS BRUTOS'!$A$3:$A$500,$B27,'DADOS BRUTOS'!BW$3:BW$500)+IF($C27="",0,SUMIF('DADOS BRUTOS'!$A$3:$A$500,$C27,'DADOS BRUTOS'!BW$3:BW$500)))</f>
        <v/>
      </c>
      <c r="EX27" s="127">
        <f>IF(OR(EX$4="",$B27=""),0,SUMIF('DADOS BRUTOS'!$A$3:$A$500,$B27,'DADOS BRUTOS'!BX$3:BX$500)+IF($C27="",0,SUMIF('DADOS BRUTOS'!$A$3:$A$500,$C27,'DADOS BRUTOS'!BX$3:BX$500)))</f>
        <v/>
      </c>
      <c r="EY27" s="127">
        <f>IF(OR(EY$4="",$B27=""),0,SUMIF('DADOS BRUTOS'!$A$3:$A$500,$B27,'DADOS BRUTOS'!BY$3:BY$500)+IF($C27="",0,SUMIF('DADOS BRUTOS'!$A$3:$A$500,$C27,'DADOS BRUTOS'!BY$3:BY$500)))</f>
        <v/>
      </c>
      <c r="EZ27" s="127">
        <f>IF(OR(EZ$4="",$B27=""),0,SUMIF('DADOS BRUTOS'!$A$3:$A$500,$B27,'DADOS BRUTOS'!BZ$3:BZ$500)+IF($C27="",0,SUMIF('DADOS BRUTOS'!$A$3:$A$500,$C27,'DADOS BRUTOS'!BZ$3:BZ$500)))</f>
        <v/>
      </c>
      <c r="FA27" s="127">
        <f>IF(OR(FA$4="",$B27=""),0,SUMIF('DADOS BRUTOS'!$A$3:$A$500,$B27,'DADOS BRUTOS'!CA$3:CA$500)+IF($C27="",0,SUMIF('DADOS BRUTOS'!$A$3:$A$500,$C27,'DADOS BRUTOS'!CA$3:CA$500)))</f>
        <v/>
      </c>
      <c r="FB27" s="127">
        <f>IF(OR(FB$4="",$B27=""),0,SUMIF('DADOS BRUTOS'!$A$3:$A$500,$B27,'DADOS BRUTOS'!CB$3:CB$500)+IF($C27="",0,SUMIF('DADOS BRUTOS'!$A$3:$A$500,$C27,'DADOS BRUTOS'!CB$3:CB$500)))</f>
        <v/>
      </c>
      <c r="FC27" s="127">
        <f>IF(OR(FC$4="",$B27=""),0,SUMIF('DADOS BRUTOS'!$A$3:$A$500,$B27,'DADOS BRUTOS'!CC$3:CC$500)+IF($C27="",0,SUMIF('DADOS BRUTOS'!$A$3:$A$500,$C27,'DADOS BRUTOS'!CC$3:CC$500)))</f>
        <v/>
      </c>
      <c r="FD27" s="127">
        <f>IF(OR(FD$4="",$B27=""),0,SUMIF('DADOS BRUTOS'!$A$3:$A$500,$B27,'DADOS BRUTOS'!CD$3:CD$500)+IF($C27="",0,SUMIF('DADOS BRUTOS'!$A$3:$A$500,$C27,'DADOS BRUTOS'!CD$3:CD$500)))</f>
        <v/>
      </c>
      <c r="FE27" s="127">
        <f>IF(OR(FE$4="",$B27=""),0,SUMIF('DADOS BRUTOS'!$A$3:$A$500,$B27,'DADOS BRUTOS'!CE$3:CE$500)+IF($C27="",0,SUMIF('DADOS BRUTOS'!$A$3:$A$500,$C27,'DADOS BRUTOS'!CE$3:CE$500)))</f>
        <v/>
      </c>
      <c r="FF27" s="127">
        <f>IF(OR(FF$4="",$B27=""),0,SUMIF('DADOS BRUTOS'!$A$3:$A$500,$B27,'DADOS BRUTOS'!CF$3:CF$500)+IF($C27="",0,SUMIF('DADOS BRUTOS'!$A$3:$A$500,$C27,'DADOS BRUTOS'!CF$3:CF$500)))</f>
        <v/>
      </c>
      <c r="FG27" s="127">
        <f>IF(OR(FG$4="",$B27=""),0,SUMIF('DADOS BRUTOS'!$A$3:$A$500,$B27,'DADOS BRUTOS'!CG$3:CG$500)+IF($C27="",0,SUMIF('DADOS BRUTOS'!$A$3:$A$500,$C27,'DADOS BRUTOS'!CG$3:CG$500)))</f>
        <v/>
      </c>
      <c r="FH27" s="127">
        <f>IF(OR(FH$4="",$B27=""),0,SUMIF('DADOS BRUTOS'!$A$3:$A$500,$B27,'DADOS BRUTOS'!CH$3:CH$500)+IF($C27="",0,SUMIF('DADOS BRUTOS'!$A$3:$A$500,$C27,'DADOS BRUTOS'!CH$3:CH$500)))</f>
        <v/>
      </c>
      <c r="FI27" s="127">
        <f>IF(OR(FI$4="",$B27=""),0,SUMIF('DADOS BRUTOS'!$A$3:$A$500,$B27,'DADOS BRUTOS'!CI$3:CI$500)+IF($C27="",0,SUMIF('DADOS BRUTOS'!$A$3:$A$500,$C27,'DADOS BRUTOS'!CI$3:CI$500)))</f>
        <v/>
      </c>
      <c r="FJ27" s="127">
        <f>IF(OR(FJ$4="",$B27=""),0,SUMIF('DADOS BRUTOS'!$A$3:$A$500,$B27,'DADOS BRUTOS'!CJ$3:CJ$500)+IF($C27="",0,SUMIF('DADOS BRUTOS'!$A$3:$A$500,$C27,'DADOS BRUTOS'!CJ$3:CJ$500)))</f>
        <v/>
      </c>
      <c r="FK27" s="127">
        <f>IF(OR(FK$4="",$B27=""),0,SUMIF('DADOS BRUTOS'!$A$3:$A$500,$B27,'DADOS BRUTOS'!CK$3:CK$500)+IF($C27="",0,SUMIF('DADOS BRUTOS'!$A$3:$A$500,$C27,'DADOS BRUTOS'!CK$3:CK$500)))</f>
        <v/>
      </c>
      <c r="FL27" s="127">
        <f>IF(OR(FL$4="",$B27=""),0,SUMIF('DADOS BRUTOS'!$A$3:$A$500,$B27,'DADOS BRUTOS'!CL$3:CL$500)+IF($C27="",0,SUMIF('DADOS BRUTOS'!$A$3:$A$500,$C27,'DADOS BRUTOS'!CL$3:CL$500)))</f>
        <v/>
      </c>
      <c r="FM27" s="127">
        <f>IF(OR(FM$4="",$B27=""),0,SUMIF('DADOS BRUTOS'!$A$3:$A$500,$B27,'DADOS BRUTOS'!CM$3:CM$500)+IF($C27="",0,SUMIF('DADOS BRUTOS'!$A$3:$A$500,$C27,'DADOS BRUTOS'!CM$3:CM$500)))</f>
        <v/>
      </c>
      <c r="FN27" s="127">
        <f>IF(OR(FN$4="",$B27=""),0,SUMIF('DADOS BRUTOS'!$A$3:$A$500,$B27,'DADOS BRUTOS'!CN$3:CN$500)+IF($C27="",0,SUMIF('DADOS BRUTOS'!$A$3:$A$500,$C27,'DADOS BRUTOS'!CN$3:CN$500)))</f>
        <v/>
      </c>
      <c r="FO27" s="127">
        <f>IF(OR(FO$4="",$B27=""),0,SUMIF('DADOS BRUTOS'!$A$3:$A$500,$B27,'DADOS BRUTOS'!CO$3:CO$500)+IF($C27="",0,SUMIF('DADOS BRUTOS'!$A$3:$A$500,$C27,'DADOS BRUTOS'!CO$3:CO$500)))</f>
        <v/>
      </c>
      <c r="FP27" s="127">
        <f>IF(OR(FP$4="",$B27=""),0,SUMIF('DADOS BRUTOS'!$A$3:$A$500,$B27,'DADOS BRUTOS'!CP$3:CP$500)+IF($C27="",0,SUMIF('DADOS BRUTOS'!$A$3:$A$500,$C27,'DADOS BRUTOS'!CP$3:CP$500)))</f>
        <v/>
      </c>
      <c r="FQ27" s="127">
        <f>IF(OR(FQ$4="",$B27=""),0,SUMIF('DADOS BRUTOS'!$A$3:$A$500,$B27,'DADOS BRUTOS'!CQ$3:CQ$500)+IF($C27="",0,SUMIF('DADOS BRUTOS'!$A$3:$A$500,$C27,'DADOS BRUTOS'!CQ$3:CQ$500)))</f>
        <v/>
      </c>
      <c r="FR27" s="127">
        <f>IF(OR(FR$4="",$B27=""),0,SUMIF('DADOS BRUTOS'!$A$3:$A$500,$B27,'DADOS BRUTOS'!CR$3:CR$500)+IF($C27="",0,SUMIF('DADOS BRUTOS'!$A$3:$A$500,$C27,'DADOS BRUTOS'!CR$3:CR$500)))</f>
        <v/>
      </c>
      <c r="FS27" s="127">
        <f>IF(OR(FS$4="",$B27=""),0,SUMIF('DADOS BRUTOS'!$A$3:$A$500,$B27,'DADOS BRUTOS'!CS$3:CS$500)+IF($C27="",0,SUMIF('DADOS BRUTOS'!$A$3:$A$500,$C27,'DADOS BRUTOS'!CS$3:CS$500)))</f>
        <v/>
      </c>
      <c r="FT27" s="127">
        <f>IF(OR(FT$4="",$B27=""),0,SUMIF('DADOS BRUTOS'!$A$3:$A$500,$B27,'DADOS BRUTOS'!CT$3:CT$500)+IF($C27="",0,SUMIF('DADOS BRUTOS'!$A$3:$A$500,$C27,'DADOS BRUTOS'!CT$3:CT$500)))</f>
        <v/>
      </c>
      <c r="FU27" s="127">
        <f>IF(OR(FU$4="",$B27=""),0,SUMIF('DADOS BRUTOS'!$A$3:$A$500,$B27,'DADOS BRUTOS'!CU$3:CU$500)+IF($C27="",0,SUMIF('DADOS BRUTOS'!$A$3:$A$500,$C27,'DADOS BRUTOS'!CU$3:CU$500)))</f>
        <v/>
      </c>
      <c r="FV27" s="127">
        <f>IF(OR(FV$4="",$B27=""),0,SUMIF('DADOS BRUTOS'!$A$3:$A$500,$B27,'DADOS BRUTOS'!CV$3:CV$500)+IF($C27="",0,SUMIF('DADOS BRUTOS'!$A$3:$A$500,$C27,'DADOS BRUTOS'!CV$3:CV$500)))</f>
        <v/>
      </c>
      <c r="FW27" s="127">
        <f>IF(OR(FW$4="",$B27=""),0,SUMIF('DADOS BRUTOS'!$A$3:$A$500,$B27,'DADOS BRUTOS'!CW$3:CW$500)+IF($C27="",0,SUMIF('DADOS BRUTOS'!$A$3:$A$500,$C27,'DADOS BRUTOS'!CW$3:CW$500)))</f>
        <v/>
      </c>
      <c r="FX27" s="127">
        <f>IF(OR(FX$4="",$B27=""),0,SUMIF('DADOS BRUTOS'!$A$3:$A$500,$B27,'DADOS BRUTOS'!CX$3:CX$500)+IF($C27="",0,SUMIF('DADOS BRUTOS'!$A$3:$A$500,$C27,'DADOS BRUTOS'!CX$3:CX$500)))</f>
        <v/>
      </c>
      <c r="FY27" s="127">
        <f>IF(OR(FY$4="",$B27=""),0,SUMIF('DADOS BRUTOS'!$A$3:$A$500,$B27,'DADOS BRUTOS'!CY$3:CY$500)+IF($C27="",0,SUMIF('DADOS BRUTOS'!$A$3:$A$500,$C27,'DADOS BRUTOS'!CY$3:CY$500)))</f>
        <v/>
      </c>
      <c r="FZ27" s="127">
        <f>IF(OR(FZ$4="",$B27=""),0,SUMIF('DADOS BRUTOS'!$A$3:$A$500,$B27,'DADOS BRUTOS'!CZ$3:CZ$500)+IF($C27="",0,SUMIF('DADOS BRUTOS'!$A$3:$A$500,$C27,'DADOS BRUTOS'!CZ$3:CZ$500)))</f>
        <v/>
      </c>
      <c r="GA27" s="127">
        <f>IF(OR(GA$4="",$B27=""),0,SUMIF('DADOS BRUTOS'!$A$3:$A$500,$B27,'DADOS BRUTOS'!DA$3:DA$500)+IF($C27="",0,SUMIF('DADOS BRUTOS'!$A$3:$A$500,$C27,'DADOS BRUTOS'!DA$3:DA$500)))</f>
        <v/>
      </c>
      <c r="GB27" s="127">
        <f>IF(OR(GB$4="",$B27=""),0,SUMIF('DADOS BRUTOS'!$A$3:$A$500,$B27,'DADOS BRUTOS'!DB$3:DB$500)+IF($C27="",0,SUMIF('DADOS BRUTOS'!$A$3:$A$500,$C27,'DADOS BRUTOS'!DB$3:DB$500)))</f>
        <v/>
      </c>
      <c r="GC27" s="127">
        <f>IF(OR(GC$4="",$B27=""),0,SUMIF('DADOS BRUTOS'!$A$3:$A$500,$B27,'DADOS BRUTOS'!DC$3:DC$500)+IF($C27="",0,SUMIF('DADOS BRUTOS'!$A$3:$A$500,$C27,'DADOS BRUTOS'!DC$3:DC$500)))</f>
        <v/>
      </c>
      <c r="GD27" s="127">
        <f>IF(OR(GD$4="",$B27=""),0,SUMIF('DADOS BRUTOS'!$A$3:$A$500,$B27,'DADOS BRUTOS'!DD$3:DD$500)+IF($C27="",0,SUMIF('DADOS BRUTOS'!$A$3:$A$500,$C27,'DADOS BRUTOS'!DD$3:DD$500)))</f>
        <v/>
      </c>
      <c r="GE27" s="127">
        <f>IF(OR(GE$4="",$B27=""),0,SUMIF('DADOS BRUTOS'!$A$3:$A$500,$B27,'DADOS BRUTOS'!DE$3:DE$500)+IF($C27="",0,SUMIF('DADOS BRUTOS'!$A$3:$A$500,$C27,'DADOS BRUTOS'!DE$3:DE$500)))</f>
        <v/>
      </c>
      <c r="GF27" s="127">
        <f>IF(OR(GF$4="",$B27=""),0,SUMIF('DADOS BRUTOS'!$A$3:$A$500,$B27,'DADOS BRUTOS'!DF$3:DF$500)+IF($C27="",0,SUMIF('DADOS BRUTOS'!$A$3:$A$500,$C27,'DADOS BRUTOS'!DF$3:DF$500)))</f>
        <v/>
      </c>
      <c r="GG27" s="127">
        <f>IF(OR(GG$4="",$B27=""),0,SUMIF('DADOS BRUTOS'!$A$3:$A$500,$B27,'DADOS BRUTOS'!DG$3:DG$500)+IF($C27="",0,SUMIF('DADOS BRUTOS'!$A$3:$A$500,$C27,'DADOS BRUTOS'!DG$3:DG$500)))</f>
        <v/>
      </c>
      <c r="GH27" s="127">
        <f>IF(OR(GH$4="",$B27=""),0,SUMIF('DADOS BRUTOS'!$A$3:$A$500,$B27,'DADOS BRUTOS'!DH$3:DH$500)+IF($C27="",0,SUMIF('DADOS BRUTOS'!$A$3:$A$500,$C27,'DADOS BRUTOS'!DH$3:DH$500)))</f>
        <v/>
      </c>
      <c r="GI27" s="127">
        <f>IF(OR(GI$4="",$B27=""),0,SUMIF('DADOS BRUTOS'!$A$3:$A$500,$B27,'DADOS BRUTOS'!DI$3:DI$500)+IF($C27="",0,SUMIF('DADOS BRUTOS'!$A$3:$A$500,$C27,'DADOS BRUTOS'!DI$3:DI$500)))</f>
        <v/>
      </c>
      <c r="GJ27" s="127">
        <f>IF(OR(GJ$4="",$B27=""),0,SUMIF('DADOS BRUTOS'!$A$3:$A$500,$B27,'DADOS BRUTOS'!DJ$3:DJ$500)+IF($C27="",0,SUMIF('DADOS BRUTOS'!$A$3:$A$500,$C27,'DADOS BRUTOS'!DJ$3:DJ$500)))</f>
        <v/>
      </c>
      <c r="GK27" s="127">
        <f>IF(OR(GK$4="",$B27=""),0,SUMIF('DADOS BRUTOS'!$A$3:$A$500,$B27,'DADOS BRUTOS'!DK$3:DK$500)+IF($C27="",0,SUMIF('DADOS BRUTOS'!$A$3:$A$500,$C27,'DADOS BRUTOS'!DK$3:DK$500)))</f>
        <v/>
      </c>
      <c r="GL27" s="127">
        <f>IF(OR(GL$4="",$B27=""),0,SUMIF('DADOS BRUTOS'!$A$3:$A$500,$B27,'DADOS BRUTOS'!DL$3:DL$500)+IF($C27="",0,SUMIF('DADOS BRUTOS'!$A$3:$A$500,$C27,'DADOS BRUTOS'!DL$3:DL$500)))</f>
        <v/>
      </c>
      <c r="GM27" s="127">
        <f>IF(OR(GM$4="",$B27=""),0,SUMIF('DADOS BRUTOS'!$A$3:$A$500,$B27,'DADOS BRUTOS'!DM$3:DM$500)+IF($C27="",0,SUMIF('DADOS BRUTOS'!$A$3:$A$500,$C27,'DADOS BRUTOS'!DM$3:DM$500)))</f>
        <v/>
      </c>
      <c r="GN27" s="127">
        <f>IF(OR(GN$4="",$B27=""),0,SUMIF('DADOS BRUTOS'!$A$3:$A$500,$B27,'DADOS BRUTOS'!DN$3:DN$500)+IF($C27="",0,SUMIF('DADOS BRUTOS'!$A$3:$A$500,$C27,'DADOS BRUTOS'!DN$3:DN$500)))</f>
        <v/>
      </c>
      <c r="GO27" s="127">
        <f>IF(OR(GO$4="",$B27=""),0,SUMIF('DADOS BRUTOS'!$A$3:$A$500,$B27,'DADOS BRUTOS'!DO$3:DO$500)+IF($C27="",0,SUMIF('DADOS BRUTOS'!$A$3:$A$500,$C27,'DADOS BRUTOS'!DO$3:DO$500)))</f>
        <v/>
      </c>
      <c r="GP27" s="127">
        <f>IF(OR(GP$4="",$B27=""),0,SUMIF('DADOS BRUTOS'!$A$3:$A$500,$B27,'DADOS BRUTOS'!DP$3:DP$500)+IF($C27="",0,SUMIF('DADOS BRUTOS'!$A$3:$A$500,$C27,'DADOS BRUTOS'!DP$3:DP$500)))</f>
        <v/>
      </c>
      <c r="GQ27" s="127">
        <f>IF(OR(GQ$4="",$B27=""),0,SUMIF('DADOS BRUTOS'!$A$3:$A$500,$B27,'DADOS BRUTOS'!DQ$3:DQ$500)+IF($C27="",0,SUMIF('DADOS BRUTOS'!$A$3:$A$500,$C27,'DADOS BRUTOS'!DQ$3:DQ$500)))</f>
        <v/>
      </c>
      <c r="GR27" s="127">
        <f>IF(OR(GR$4="",$B27=""),0,SUMIF('DADOS BRUTOS'!$A$3:$A$500,$B27,'DADOS BRUTOS'!DR$3:DR$500)+IF($C27="",0,SUMIF('DADOS BRUTOS'!$A$3:$A$500,$C27,'DADOS BRUTOS'!DR$3:DR$500)))</f>
        <v/>
      </c>
      <c r="GS27" s="127">
        <f>IF(OR(GS$4="",$B27=""),0,SUMIF('DADOS BRUTOS'!$A$3:$A$500,$B27,'DADOS BRUTOS'!DS$3:DS$500)+IF($C27="",0,SUMIF('DADOS BRUTOS'!$A$3:$A$500,$C27,'DADOS BRUTOS'!DS$3:DS$500)))</f>
        <v/>
      </c>
      <c r="GT27" s="127">
        <f>IF(OR(GT$4="",$B27=""),0,SUMIF('DADOS BRUTOS'!$A$3:$A$500,$B27,'DADOS BRUTOS'!DT$3:DT$500)+IF($C27="",0,SUMIF('DADOS BRUTOS'!$A$3:$A$500,$C27,'DADOS BRUTOS'!DT$3:DT$500)))</f>
        <v/>
      </c>
      <c r="GU27" s="127">
        <f>IF(OR(GU$4="",$B27=""),0,SUMIF('DADOS BRUTOS'!$A$3:$A$500,$B27,'DADOS BRUTOS'!DU$3:DU$500)+IF($C27="",0,SUMIF('DADOS BRUTOS'!$A$3:$A$500,$C27,'DADOS BRUTOS'!DU$3:DU$500)))</f>
        <v/>
      </c>
      <c r="GV27" s="127">
        <f>IF(OR(GV$4="",$B27=""),0,SUMIF('DADOS BRUTOS'!$A$3:$A$500,$B27,'DADOS BRUTOS'!DV$3:DV$500)+IF($C27="",0,SUMIF('DADOS BRUTOS'!$A$3:$A$500,$C27,'DADOS BRUTOS'!DV$3:DV$500)))</f>
        <v/>
      </c>
      <c r="GW27" s="127">
        <f>IF(OR(GW$4="",$B27=""),0,SUMIF('DADOS BRUTOS'!$A$3:$A$500,$B27,'DADOS BRUTOS'!DW$3:DW$500)+IF($C27="",0,SUMIF('DADOS BRUTOS'!$A$3:$A$500,$C27,'DADOS BRUTOS'!DW$3:DW$500)))</f>
        <v/>
      </c>
      <c r="GX27" s="127">
        <f>IF(OR(GX$4="",$B27=""),0,SUMIF('DADOS BRUTOS'!$A$3:$A$500,$B27,'DADOS BRUTOS'!DX$3:DX$500)+IF($C27="",0,SUMIF('DADOS BRUTOS'!$A$3:$A$500,$C27,'DADOS BRUTOS'!DX$3:DX$500)))</f>
        <v/>
      </c>
      <c r="GY27" s="127">
        <f>IF(OR(GY$4="",$B27=""),0,SUMIF('DADOS BRUTOS'!$A$3:$A$500,$B27,'DADOS BRUTOS'!DY$3:DY$500)+IF($C27="",0,SUMIF('DADOS BRUTOS'!$A$3:$A$500,$C27,'DADOS BRUTOS'!DY$3:DY$500)))</f>
        <v/>
      </c>
      <c r="GZ27" s="127">
        <f>IF(OR(GZ$4="",$B27=""),0,SUMIF('DADOS BRUTOS'!$A$3:$A$500,$B27,'DADOS BRUTOS'!DZ$3:DZ$500)+IF($C27="",0,SUMIF('DADOS BRUTOS'!$A$3:$A$500,$C27,'DADOS BRUTOS'!DZ$3:DZ$500)))</f>
        <v/>
      </c>
      <c r="HA27" s="127">
        <f>IF(OR(HA$4="",$B27=""),0,SUMIF('DADOS BRUTOS'!$A$3:$A$500,$B27,'DADOS BRUTOS'!EA$3:EA$500)+IF($C27="",0,SUMIF('DADOS BRUTOS'!$A$3:$A$500,$C27,'DADOS BRUTOS'!EA$3:EA$500)))</f>
        <v/>
      </c>
      <c r="HB27" s="127">
        <f>IF(OR(HB$4="",$B27=""),0,SUMIF('DADOS BRUTOS'!$A$3:$A$500,$B27,'DADOS BRUTOS'!EB$3:EB$500)+IF($C27="",0,SUMIF('DADOS BRUTOS'!$A$3:$A$500,$C27,'DADOS BRUTOS'!EB$3:EB$500)))</f>
        <v/>
      </c>
      <c r="HC27" s="127">
        <f>IF(OR(HC$4="",$B27=""),0,SUMIF('DADOS BRUTOS'!$A$3:$A$500,$B27,'DADOS BRUTOS'!EC$3:EC$500)+IF($C27="",0,SUMIF('DADOS BRUTOS'!$A$3:$A$500,$C27,'DADOS BRUTOS'!EC$3:EC$500)))</f>
        <v/>
      </c>
      <c r="HD27" s="127">
        <f>IF(OR(HD$4="",$B27=""),0,SUMIF('DADOS BRUTOS'!$A$3:$A$500,$B27,'DADOS BRUTOS'!ED$3:ED$500)+IF($C27="",0,SUMIF('DADOS BRUTOS'!$A$3:$A$500,$C27,'DADOS BRUTOS'!ED$3:ED$500)))</f>
        <v/>
      </c>
      <c r="HE27" s="127">
        <f>IF(OR(HE$4="",$B27=""),0,SUMIF('DADOS BRUTOS'!$A$3:$A$500,$B27,'DADOS BRUTOS'!EE$3:EE$500)+IF($C27="",0,SUMIF('DADOS BRUTOS'!$A$3:$A$500,$C27,'DADOS BRUTOS'!EE$3:EE$500)))</f>
        <v/>
      </c>
      <c r="HF27" s="127">
        <f>IF(OR(HF$4="",$B27=""),0,SUMIF('DADOS BRUTOS'!$A$3:$A$500,$B27,'DADOS BRUTOS'!EF$3:EF$500)+IF($C27="",0,SUMIF('DADOS BRUTOS'!$A$3:$A$500,$C27,'DADOS BRUTOS'!EF$3:EF$500)))</f>
        <v/>
      </c>
      <c r="HG27" s="127">
        <f>IF(OR(HG$4="",$B27=""),0,SUMIF('DADOS BRUTOS'!$A$3:$A$500,$B27,'DADOS BRUTOS'!EG$3:EG$500)+IF($C27="",0,SUMIF('DADOS BRUTOS'!$A$3:$A$500,$C27,'DADOS BRUTOS'!EG$3:EG$500)))</f>
        <v/>
      </c>
      <c r="HH27" s="127">
        <f>IF(OR(HH$4="",$B27=""),0,SUMIF('DADOS BRUTOS'!$A$3:$A$500,$B27,'DADOS BRUTOS'!EH$3:EH$500)+IF($C27="",0,SUMIF('DADOS BRUTOS'!$A$3:$A$500,$C27,'DADOS BRUTOS'!EH$3:EH$500)))</f>
        <v/>
      </c>
      <c r="HI27" s="127">
        <f>IF(OR(HI$4="",$B27=""),0,SUMIF('DADOS BRUTOS'!$A$3:$A$500,$B27,'DADOS BRUTOS'!EI$3:EI$500)+IF($C27="",0,SUMIF('DADOS BRUTOS'!$A$3:$A$500,$C27,'DADOS BRUTOS'!EI$3:EI$500)))</f>
        <v/>
      </c>
      <c r="HJ27" s="127">
        <f>IF(OR(HJ$4="",$B27=""),0,SUMIF('DADOS BRUTOS'!$A$3:$A$500,$B27,'DADOS BRUTOS'!EJ$3:EJ$500)+IF($C27="",0,SUMIF('DADOS BRUTOS'!$A$3:$A$500,$C27,'DADOS BRUTOS'!EJ$3:EJ$500)))</f>
        <v/>
      </c>
      <c r="HK27" s="127">
        <f>IF(OR(HK$4="",$B27=""),0,SUMIF('DADOS BRUTOS'!$A$3:$A$500,$B27,'DADOS BRUTOS'!EK$3:EK$500)+IF($C27="",0,SUMIF('DADOS BRUTOS'!$A$3:$A$500,$C27,'DADOS BRUTOS'!EK$3:EK$500)))</f>
        <v/>
      </c>
      <c r="HL27" s="127">
        <f>IF(OR(HL$4="",$B27=""),0,SUMIF('DADOS BRUTOS'!$A$3:$A$500,$B27,'DADOS BRUTOS'!EL$3:EL$500)+IF($C27="",0,SUMIF('DADOS BRUTOS'!$A$3:$A$500,$C27,'DADOS BRUTOS'!EL$3:EL$500)))</f>
        <v/>
      </c>
      <c r="HM27" s="127">
        <f>IF(OR(HM$4="",$B27=""),0,SUMIF('DADOS BRUTOS'!$A$3:$A$500,$B27,'DADOS BRUTOS'!EM$3:EM$500)+IF($C27="",0,SUMIF('DADOS BRUTOS'!$A$3:$A$500,$C27,'DADOS BRUTOS'!EM$3:EM$500)))</f>
        <v/>
      </c>
      <c r="HN27" s="127">
        <f>IF(OR(HN$4="",$B27=""),0,SUMIF('DADOS BRUTOS'!$A$3:$A$500,$B27,'DADOS BRUTOS'!EN$3:EN$500)+IF($C27="",0,SUMIF('DADOS BRUTOS'!$A$3:$A$500,$C27,'DADOS BRUTOS'!EN$3:EN$500)))</f>
        <v/>
      </c>
      <c r="HO27" s="127">
        <f>IF(OR(HO$4="",$B27=""),0,SUMIF('DADOS BRUTOS'!$A$3:$A$500,$B27,'DADOS BRUTOS'!EO$3:EO$500)+IF($C27="",0,SUMIF('DADOS BRUTOS'!$A$3:$A$500,$C27,'DADOS BRUTOS'!EO$3:EO$500)))</f>
        <v/>
      </c>
      <c r="HP27" s="127">
        <f>IF(OR(HP$4="",$B27=""),0,SUMIF('DADOS BRUTOS'!$A$3:$A$500,$B27,'DADOS BRUTOS'!EP$3:EP$500)+IF($C27="",0,SUMIF('DADOS BRUTOS'!$A$3:$A$500,$C27,'DADOS BRUTOS'!EP$3:EP$500)))</f>
        <v/>
      </c>
      <c r="HQ27" s="127">
        <f>IF(OR(HQ$4="",$B27=""),0,SUMIF('DADOS BRUTOS'!$A$3:$A$500,$B27,'DADOS BRUTOS'!EQ$3:EQ$500)+IF($C27="",0,SUMIF('DADOS BRUTOS'!$A$3:$A$500,$C27,'DADOS BRUTOS'!EQ$3:EQ$500)))</f>
        <v/>
      </c>
      <c r="HR27" s="127">
        <f>IF(OR(HR$4="",$B27=""),0,SUMIF('DADOS BRUTOS'!$A$3:$A$500,$B27,'DADOS BRUTOS'!ER$3:ER$500)+IF($C27="",0,SUMIF('DADOS BRUTOS'!$A$3:$A$500,$C27,'DADOS BRUTOS'!ER$3:ER$500)))</f>
        <v/>
      </c>
      <c r="HS27" s="127">
        <f>IF(OR(HS$4="",$B27=""),0,SUMIF('DADOS BRUTOS'!$A$3:$A$500,$B27,'DADOS BRUTOS'!ES$3:ES$500)+IF($C27="",0,SUMIF('DADOS BRUTOS'!$A$3:$A$500,$C27,'DADOS BRUTOS'!ES$3:ES$500)))</f>
        <v/>
      </c>
      <c r="HT27" s="127">
        <f>IF(OR(HT$4="",$B27=""),0,SUMIF('DADOS BRUTOS'!$A$3:$A$500,$B27,'DADOS BRUTOS'!ET$3:ET$500)+IF($C27="",0,SUMIF('DADOS BRUTOS'!$A$3:$A$500,$C27,'DADOS BRUTOS'!ET$3:ET$500)))</f>
        <v/>
      </c>
      <c r="HU27" s="127">
        <f>IF(OR(HU$4="",$B27=""),0,SUMIF('DADOS BRUTOS'!$A$3:$A$500,$B27,'DADOS BRUTOS'!EU$3:EU$500)+IF($C27="",0,SUMIF('DADOS BRUTOS'!$A$3:$A$500,$C27,'DADOS BRUTOS'!EU$3:EU$500)))</f>
        <v/>
      </c>
      <c r="HV27" s="127">
        <f>IF(OR(HV$4="",$B27=""),0,SUMIF('DADOS BRUTOS'!$A$3:$A$500,$B27,'DADOS BRUTOS'!EV$3:EV$500)+IF($C27="",0,SUMIF('DADOS BRUTOS'!$A$3:$A$500,$C27,'DADOS BRUTOS'!EV$3:EV$500)))</f>
        <v/>
      </c>
      <c r="HW27" s="127">
        <f>IF(OR(HW$4="",$B27=""),0,SUMIF('DADOS BRUTOS'!$A$3:$A$500,$B27,'DADOS BRUTOS'!EW$3:EW$500)+IF($C27="",0,SUMIF('DADOS BRUTOS'!$A$3:$A$500,$C27,'DADOS BRUTOS'!EW$3:EW$500)))</f>
        <v/>
      </c>
      <c r="HX27" s="127">
        <f>IF(OR(HX$4="",$B27=""),0,SUMIF('DADOS BRUTOS'!$A$3:$A$500,$B27,'DADOS BRUTOS'!EX$3:EX$500)+IF($C27="",0,SUMIF('DADOS BRUTOS'!$A$3:$A$500,$C27,'DADOS BRUTOS'!EX$3:EX$500)))</f>
        <v/>
      </c>
      <c r="HY27" s="127">
        <f>IF(OR(HY$4="",$B27=""),0,SUMIF('DADOS BRUTOS'!$A$3:$A$500,$B27,'DADOS BRUTOS'!EY$3:EY$500)+IF($C27="",0,SUMIF('DADOS BRUTOS'!$A$3:$A$500,$C27,'DADOS BRUTOS'!EY$3:EY$500)))</f>
        <v/>
      </c>
      <c r="HZ27" s="127">
        <f>IF(OR(HZ$4="",$B27=""),0,SUMIF('DADOS BRUTOS'!$A$3:$A$500,$B27,'DADOS BRUTOS'!EZ$3:EZ$500)+IF($C27="",0,SUMIF('DADOS BRUTOS'!$A$3:$A$500,$C27,'DADOS BRUTOS'!EZ$3:EZ$500)))</f>
        <v/>
      </c>
      <c r="IA27" s="127">
        <f>IF(OR(IA$4="",$B27=""),0,SUMIF('DADOS BRUTOS'!$A$3:$A$500,$B27,'DADOS BRUTOS'!FA$3:FA$500)+IF($C27="",0,SUMIF('DADOS BRUTOS'!$A$3:$A$500,$C27,'DADOS BRUTOS'!FA$3:FA$500)))</f>
        <v/>
      </c>
      <c r="IB27" s="127">
        <f>IF(OR(IB$4="",$B27=""),0,SUMIF('DADOS BRUTOS'!$A$3:$A$500,$B27,'DADOS BRUTOS'!FB$3:FB$500)+IF($C27="",0,SUMIF('DADOS BRUTOS'!$A$3:$A$500,$C27,'DADOS BRUTOS'!FB$3:FB$500)))</f>
        <v/>
      </c>
      <c r="IC27" s="127">
        <f>IF(OR(IC$4="",$B27=""),0,SUMIF('DADOS BRUTOS'!$A$3:$A$500,$B27,'DADOS BRUTOS'!FC$3:FC$500)+IF($C27="",0,SUMIF('DADOS BRUTOS'!$A$3:$A$500,$C27,'DADOS BRUTOS'!FC$3:FC$500)))</f>
        <v/>
      </c>
      <c r="ID27" s="127">
        <f>IF(OR(ID$4="",$B27=""),0,SUMIF('DADOS BRUTOS'!$A$3:$A$500,$B27,'DADOS BRUTOS'!FD$3:FD$500)+IF($C27="",0,SUMIF('DADOS BRUTOS'!$A$3:$A$500,$C27,'DADOS BRUTOS'!FD$3:FD$500)))</f>
        <v/>
      </c>
      <c r="IE27" s="127">
        <f>IF(OR(IE$4="",$B27=""),0,SUMIF('DADOS BRUTOS'!$A$3:$A$500,$B27,'DADOS BRUTOS'!FE$3:FE$500)+IF($C27="",0,SUMIF('DADOS BRUTOS'!$A$3:$A$500,$C27,'DADOS BRUTOS'!FE$3:FE$500)))</f>
        <v/>
      </c>
      <c r="IF27" s="127">
        <f>IF(OR(IF$4="",$B27=""),0,SUMIF('DADOS BRUTOS'!$A$3:$A$500,$B27,'DADOS BRUTOS'!FF$3:FF$500)+IF($C27="",0,SUMIF('DADOS BRUTOS'!$A$3:$A$500,$C27,'DADOS BRUTOS'!FF$3:FF$500)))</f>
        <v/>
      </c>
      <c r="IG27" s="127">
        <f>IF(OR(IG$4="",$B27=""),0,SUMIF('DADOS BRUTOS'!$A$3:$A$500,$B27,'DADOS BRUTOS'!FG$3:FG$500)+IF($C27="",0,SUMIF('DADOS BRUTOS'!$A$3:$A$500,$C27,'DADOS BRUTOS'!FG$3:FG$500)))</f>
        <v/>
      </c>
      <c r="IH27" s="127">
        <f>IF(OR(IH$4="",$B27=""),0,SUMIF('DADOS BRUTOS'!$A$3:$A$500,$B27,'DADOS BRUTOS'!FH$3:FH$500)+IF($C27="",0,SUMIF('DADOS BRUTOS'!$A$3:$A$500,$C27,'DADOS BRUTOS'!FH$3:FH$500)))</f>
        <v/>
      </c>
      <c r="II27" s="127">
        <f>IF(OR(II$4="",$B27=""),0,SUMIF('DADOS BRUTOS'!$A$3:$A$500,$B27,'DADOS BRUTOS'!FI$3:FI$500)+IF($C27="",0,SUMIF('DADOS BRUTOS'!$A$3:$A$500,$C27,'DADOS BRUTOS'!FI$3:FI$500)))</f>
        <v/>
      </c>
      <c r="IJ27" s="127">
        <f>IF(OR(IJ$4="",$B27=""),0,SUMIF('DADOS BRUTOS'!$A$3:$A$500,$B27,'DADOS BRUTOS'!FJ$3:FJ$500)+IF($C27="",0,SUMIF('DADOS BRUTOS'!$A$3:$A$500,$C27,'DADOS BRUTOS'!FJ$3:FJ$500)))</f>
        <v/>
      </c>
      <c r="IK27" s="127">
        <f>IF(OR(IK$4="",$B27=""),0,SUMIF('DADOS BRUTOS'!$A$3:$A$500,$B27,'DADOS BRUTOS'!FK$3:FK$500)+IF($C27="",0,SUMIF('DADOS BRUTOS'!$A$3:$A$500,$C27,'DADOS BRUTOS'!FK$3:FK$500)))</f>
        <v/>
      </c>
      <c r="IL27" s="127">
        <f>IF(OR(IL$4="",$B27=""),0,SUMIF('DADOS BRUTOS'!$A$3:$A$500,$B27,'DADOS BRUTOS'!FL$3:FL$500)+IF($C27="",0,SUMIF('DADOS BRUTOS'!$A$3:$A$500,$C27,'DADOS BRUTOS'!FL$3:FL$500)))</f>
        <v/>
      </c>
      <c r="IM27" s="127">
        <f>IF(OR(IM$4="",$B27=""),0,SUMIF('DADOS BRUTOS'!$A$3:$A$500,$B27,'DADOS BRUTOS'!FM$3:FM$500)+IF($C27="",0,SUMIF('DADOS BRUTOS'!$A$3:$A$500,$C27,'DADOS BRUTOS'!FM$3:FM$500)))</f>
        <v/>
      </c>
      <c r="IN27" s="127">
        <f>IF(OR(IN$4="",$B27=""),0,SUMIF('DADOS BRUTOS'!$A$3:$A$500,$B27,'DADOS BRUTOS'!FN$3:FN$500)+IF($C27="",0,SUMIF('DADOS BRUTOS'!$A$3:$A$500,$C27,'DADOS BRUTOS'!FN$3:FN$500)))</f>
        <v/>
      </c>
      <c r="IO27" s="127">
        <f>IF(OR(IO$4="",$B27=""),0,SUMIF('DADOS BRUTOS'!$A$3:$A$500,$B27,'DADOS BRUTOS'!FO$3:FO$500)+IF($C27="",0,SUMIF('DADOS BRUTOS'!$A$3:$A$500,$C27,'DADOS BRUTOS'!FO$3:FO$500)))</f>
        <v/>
      </c>
      <c r="IP27" s="127">
        <f>IF(OR(IP$4="",$B27=""),0,SUMIF('DADOS BRUTOS'!$A$3:$A$500,$B27,'DADOS BRUTOS'!FP$3:FP$500)+IF($C27="",0,SUMIF('DADOS BRUTOS'!$A$3:$A$500,$C27,'DADOS BRUTOS'!FP$3:FP$500)))</f>
        <v/>
      </c>
      <c r="IQ27" s="127">
        <f>IF(OR(IQ$4="",$B27=""),0,SUMIF('DADOS BRUTOS'!$A$3:$A$500,$B27,'DADOS BRUTOS'!FQ$3:FQ$500)+IF($C27="",0,SUMIF('DADOS BRUTOS'!$A$3:$A$500,$C27,'DADOS BRUTOS'!FQ$3:FQ$500)))</f>
        <v/>
      </c>
      <c r="IR27" s="127">
        <f>IF(OR(IR$4="",$B27=""),0,SUMIF('DADOS BRUTOS'!$A$3:$A$500,$B27,'DADOS BRUTOS'!FR$3:FR$500)+IF($C27="",0,SUMIF('DADOS BRUTOS'!$A$3:$A$500,$C27,'DADOS BRUTOS'!FR$3:FR$500)))</f>
        <v/>
      </c>
      <c r="IS27" s="127">
        <f>IF(OR(IS$4="",$B27=""),0,SUMIF('DADOS BRUTOS'!$A$3:$A$500,$B27,'DADOS BRUTOS'!FS$3:FS$500)+IF($C27="",0,SUMIF('DADOS BRUTOS'!$A$3:$A$500,$C27,'DADOS BRUTOS'!FS$3:FS$500)))</f>
        <v/>
      </c>
      <c r="IT27" s="127">
        <f>IF(OR(IT$4="",$B27=""),0,SUMIF('DADOS BRUTOS'!$A$3:$A$500,$B27,'DADOS BRUTOS'!FT$3:FT$500)+IF($C27="",0,SUMIF('DADOS BRUTOS'!$A$3:$A$500,$C27,'DADOS BRUTOS'!FT$3:FT$500)))</f>
        <v/>
      </c>
      <c r="IU27" s="127">
        <f>IF(OR(IU$4="",$B27=""),0,SUMIF('DADOS BRUTOS'!$A$3:$A$500,$B27,'DADOS BRUTOS'!FU$3:FU$500)+IF($C27="",0,SUMIF('DADOS BRUTOS'!$A$3:$A$500,$C27,'DADOS BRUTOS'!FU$3:FU$500)))</f>
        <v/>
      </c>
      <c r="IV27" s="127">
        <f>IF(OR(IV$4="",$B27=""),0,SUMIF('DADOS BRUTOS'!$A$3:$A$500,$B27,'DADOS BRUTOS'!FV$3:FV$500)+IF($C27="",0,SUMIF('DADOS BRUTOS'!$A$3:$A$500,$C27,'DADOS BRUTOS'!FV$3:FV$500)))</f>
        <v/>
      </c>
      <c r="IW27" s="127">
        <f>IF(OR(IW$4="",$B27=""),0,SUMIF('DADOS BRUTOS'!$A$3:$A$500,$B27,'DADOS BRUTOS'!FW$3:FW$500)+IF($C27="",0,SUMIF('DADOS BRUTOS'!$A$3:$A$500,$C27,'DADOS BRUTOS'!FW$3:FW$500)))</f>
        <v/>
      </c>
      <c r="IX27" s="127">
        <f>IF(OR(IX$4="",$B27=""),0,SUMIF('DADOS BRUTOS'!$A$3:$A$500,$B27,'DADOS BRUTOS'!FX$3:FX$500)+IF($C27="",0,SUMIF('DADOS BRUTOS'!$A$3:$A$500,$C27,'DADOS BRUTOS'!FX$3:FX$500)))</f>
        <v/>
      </c>
      <c r="IY27" s="127">
        <f>IF(OR(IY$4="",$B27=""),0,SUMIF('DADOS BRUTOS'!$A$3:$A$500,$B27,'DADOS BRUTOS'!FY$3:FY$500)+IF($C27="",0,SUMIF('DADOS BRUTOS'!$A$3:$A$500,$C27,'DADOS BRUTOS'!FY$3:FY$500)))</f>
        <v/>
      </c>
      <c r="IZ27" s="127">
        <f>IF(OR(IZ$4="",$B27=""),0,SUMIF('DADOS BRUTOS'!$A$3:$A$500,$B27,'DADOS BRUTOS'!FZ$3:FZ$500)+IF($C27="",0,SUMIF('DADOS BRUTOS'!$A$3:$A$500,$C27,'DADOS BRUTOS'!FZ$3:FZ$500)))</f>
        <v/>
      </c>
      <c r="JA27" s="127">
        <f>IF(OR(JA$4="",$B27=""),0,SUMIF('DADOS BRUTOS'!$A$3:$A$500,$B27,'DADOS BRUTOS'!GA$3:GA$500)+IF($C27="",0,SUMIF('DADOS BRUTOS'!$A$3:$A$500,$C27,'DADOS BRUTOS'!GA$3:GA$500)))</f>
        <v/>
      </c>
      <c r="JB27" s="127">
        <f>IF(OR(JB$4="",$B27=""),0,SUMIF('DADOS BRUTOS'!$A$3:$A$500,$B27,'DADOS BRUTOS'!GB$3:GB$500)+IF($C27="",0,SUMIF('DADOS BRUTOS'!$A$3:$A$500,$C27,'DADOS BRUTOS'!GB$3:GB$500)))</f>
        <v/>
      </c>
      <c r="JC27" s="127">
        <f>IF(OR(JC$4="",$B27=""),0,SUMIF('DADOS BRUTOS'!$A$3:$A$500,$B27,'DADOS BRUTOS'!GC$3:GC$500)+IF($C27="",0,SUMIF('DADOS BRUTOS'!$A$3:$A$500,$C27,'DADOS BRUTOS'!GC$3:GC$500)))</f>
        <v/>
      </c>
      <c r="JD27" s="127">
        <f>IF(OR(JD$4="",$B27=""),0,SUMIF('DADOS BRUTOS'!$A$3:$A$500,$B27,'DADOS BRUTOS'!GD$3:GD$500)+IF($C27="",0,SUMIF('DADOS BRUTOS'!$A$3:$A$500,$C27,'DADOS BRUTOS'!GD$3:GD$500)))</f>
        <v/>
      </c>
      <c r="JE27" s="127">
        <f>IF(OR(JE$4="",$B27=""),0,SUMIF('DADOS BRUTOS'!$A$3:$A$500,$B27,'DADOS BRUTOS'!GE$3:GE$500)+IF($C27="",0,SUMIF('DADOS BRUTOS'!$A$3:$A$500,$C27,'DADOS BRUTOS'!GE$3:GE$500)))</f>
        <v/>
      </c>
      <c r="JF27" s="127">
        <f>IF(OR(JF$4="",$B27=""),0,SUMIF('DADOS BRUTOS'!$A$3:$A$500,$B27,'DADOS BRUTOS'!GF$3:GF$500)+IF($C27="",0,SUMIF('DADOS BRUTOS'!$A$3:$A$500,$C27,'DADOS BRUTOS'!GF$3:GF$500)))</f>
        <v/>
      </c>
      <c r="JG27" s="127">
        <f>IF(OR(JG$4="",$B27=""),0,SUMIF('DADOS BRUTOS'!$A$3:$A$500,$B27,'DADOS BRUTOS'!GG$3:GG$500)+IF($C27="",0,SUMIF('DADOS BRUTOS'!$A$3:$A$500,$C27,'DADOS BRUTOS'!GG$3:GG$500)))</f>
        <v/>
      </c>
      <c r="JH27" s="127">
        <f>IF(OR(JH$4="",$B27=""),0,SUMIF('DADOS BRUTOS'!$A$3:$A$500,$B27,'DADOS BRUTOS'!GH$3:GH$500)+IF($C27="",0,SUMIF('DADOS BRUTOS'!$A$3:$A$500,$C27,'DADOS BRUTOS'!GH$3:GH$500)))</f>
        <v/>
      </c>
      <c r="JI27" s="127">
        <f>IF(OR(JI$4="",$B27=""),0,SUMIF('DADOS BRUTOS'!$A$3:$A$500,$B27,'DADOS BRUTOS'!GI$3:GI$500)+IF($C27="",0,SUMIF('DADOS BRUTOS'!$A$3:$A$500,$C27,'DADOS BRUTOS'!GI$3:GI$500)))</f>
        <v/>
      </c>
      <c r="JJ27" s="127">
        <f>IF(OR(JJ$4="",$B27=""),0,SUMIF('DADOS BRUTOS'!$A$3:$A$500,$B27,'DADOS BRUTOS'!GJ$3:GJ$500)+IF($C27="",0,SUMIF('DADOS BRUTOS'!$A$3:$A$500,$C27,'DADOS BRUTOS'!GJ$3:GJ$500)))</f>
        <v/>
      </c>
      <c r="JK27" s="127">
        <f>IF(OR(JK$4="",$B27=""),0,SUMIF('DADOS BRUTOS'!$A$3:$A$500,$B27,'DADOS BRUTOS'!GK$3:GK$500)+IF($C27="",0,SUMIF('DADOS BRUTOS'!$A$3:$A$500,$C27,'DADOS BRUTOS'!GK$3:GK$500)))</f>
        <v/>
      </c>
      <c r="JL27" s="127">
        <f>IF(OR(JL$4="",$B27=""),0,SUMIF('DADOS BRUTOS'!$A$3:$A$500,$B27,'DADOS BRUTOS'!GL$3:GL$500)+IF($C27="",0,SUMIF('DADOS BRUTOS'!$A$3:$A$500,$C27,'DADOS BRUTOS'!GL$3:GL$500)))</f>
        <v/>
      </c>
      <c r="JM27" s="127">
        <f>IF(OR(JM$4="",$B27=""),0,SUMIF('DADOS BRUTOS'!$A$3:$A$500,$B27,'DADOS BRUTOS'!GM$3:GM$500)+IF($C27="",0,SUMIF('DADOS BRUTOS'!$A$3:$A$500,$C27,'DADOS BRUTOS'!GM$3:GM$500)))</f>
        <v/>
      </c>
      <c r="JN27" s="127">
        <f>IF(OR(JN$4="",$B27=""),0,SUMIF('DADOS BRUTOS'!$A$3:$A$500,$B27,'DADOS BRUTOS'!GN$3:GN$500)+IF($C27="",0,SUMIF('DADOS BRUTOS'!$A$3:$A$500,$C27,'DADOS BRUTOS'!GN$3:GN$500)))</f>
        <v/>
      </c>
      <c r="JO27" s="127">
        <f>IF(OR(JO$4="",$B27=""),0,SUMIF('DADOS BRUTOS'!$A$3:$A$500,$B27,'DADOS BRUTOS'!GO$3:GO$500)+IF($C27="",0,SUMIF('DADOS BRUTOS'!$A$3:$A$500,$C27,'DADOS BRUTOS'!GO$3:GO$500)))</f>
        <v/>
      </c>
      <c r="JP27" s="127">
        <f>IF(OR(JP$4="",$B27=""),0,SUMIF('DADOS BRUTOS'!$A$3:$A$500,$B27,'DADOS BRUTOS'!GP$3:GP$500)+IF($C27="",0,SUMIF('DADOS BRUTOS'!$A$3:$A$500,$C27,'DADOS BRUTOS'!GP$3:GP$500)))</f>
        <v/>
      </c>
      <c r="JQ27" s="127">
        <f>IF(OR(JQ$4="",$B27=""),0,SUMIF('DADOS BRUTOS'!$A$3:$A$500,$B27,'DADOS BRUTOS'!GQ$3:GQ$500)+IF($C27="",0,SUMIF('DADOS BRUTOS'!$A$3:$A$500,$C27,'DADOS BRUTOS'!GQ$3:GQ$500)))</f>
        <v/>
      </c>
      <c r="JR27" s="127">
        <f>IF(OR(JR$4="",$B27=""),0,SUMIF('DADOS BRUTOS'!$A$3:$A$500,$B27,'DADOS BRUTOS'!GR$3:GR$500)+IF($C27="",0,SUMIF('DADOS BRUTOS'!$A$3:$A$500,$C27,'DADOS BRUTOS'!GR$3:GR$500)))</f>
        <v/>
      </c>
      <c r="JS27" s="127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7">
        <f>IF(OR(CB$4="",$B28=""),0,SUMIF('DADOS BRUTOS'!$A$3:$A$500,$B28,'DADOS BRUTOS'!B$3:B$500)+IF($C28="",0,SUMIF('DADOS BRUTOS'!$A$3:$A$500,$C28,'DADOS BRUTOS'!B$3:B$500)))</f>
        <v/>
      </c>
      <c r="CC28" s="127">
        <f>IF(OR(CC$4="",$B28=""),0,SUMIF('DADOS BRUTOS'!$A$3:$A$500,$B28,'DADOS BRUTOS'!C$3:C$500)+IF($C28="",0,SUMIF('DADOS BRUTOS'!$A$3:$A$500,$C28,'DADOS BRUTOS'!C$3:C$500)))</f>
        <v/>
      </c>
      <c r="CD28" s="127">
        <f>IF(OR(CD$4="",$B28=""),0,SUMIF('DADOS BRUTOS'!$A$3:$A$500,$B28,'DADOS BRUTOS'!D$3:D$500)+IF($C28="",0,SUMIF('DADOS BRUTOS'!$A$3:$A$500,$C28,'DADOS BRUTOS'!D$3:D$500)))</f>
        <v/>
      </c>
      <c r="CE28" s="127">
        <f>IF(OR(CE$4="",$B28=""),0,SUMIF('DADOS BRUTOS'!$A$3:$A$500,$B28,'DADOS BRUTOS'!E$3:E$500)+IF($C28="",0,SUMIF('DADOS BRUTOS'!$A$3:$A$500,$C28,'DADOS BRUTOS'!E$3:E$500)))</f>
        <v/>
      </c>
      <c r="CF28" s="127">
        <f>IF(OR(CF$4="",$B28=""),0,SUMIF('DADOS BRUTOS'!$A$3:$A$500,$B28,'DADOS BRUTOS'!F$3:F$500)+IF($C28="",0,SUMIF('DADOS BRUTOS'!$A$3:$A$500,$C28,'DADOS BRUTOS'!F$3:F$500)))</f>
        <v/>
      </c>
      <c r="CG28" s="127">
        <f>IF(OR(CG$4="",$B28=""),0,SUMIF('DADOS BRUTOS'!$A$3:$A$500,$B28,'DADOS BRUTOS'!G$3:G$500)+IF($C28="",0,SUMIF('DADOS BRUTOS'!$A$3:$A$500,$C28,'DADOS BRUTOS'!G$3:G$500)))</f>
        <v/>
      </c>
      <c r="CH28" s="127">
        <f>IF(OR(CH$4="",$B28=""),0,SUMIF('DADOS BRUTOS'!$A$3:$A$500,$B28,'DADOS BRUTOS'!H$3:H$500)+IF($C28="",0,SUMIF('DADOS BRUTOS'!$A$3:$A$500,$C28,'DADOS BRUTOS'!H$3:H$500)))</f>
        <v/>
      </c>
      <c r="CI28" s="127">
        <f>IF(OR(CI$4="",$B28=""),0,SUMIF('DADOS BRUTOS'!$A$3:$A$500,$B28,'DADOS BRUTOS'!I$3:I$500)+IF($C28="",0,SUMIF('DADOS BRUTOS'!$A$3:$A$500,$C28,'DADOS BRUTOS'!I$3:I$500)))</f>
        <v/>
      </c>
      <c r="CJ28" s="127">
        <f>IF(OR(CJ$4="",$B28=""),0,SUMIF('DADOS BRUTOS'!$A$3:$A$500,$B28,'DADOS BRUTOS'!J$3:J$500)+IF($C28="",0,SUMIF('DADOS BRUTOS'!$A$3:$A$500,$C28,'DADOS BRUTOS'!J$3:J$500)))</f>
        <v/>
      </c>
      <c r="CK28" s="127">
        <f>IF(OR(CK$4="",$B28=""),0,SUMIF('DADOS BRUTOS'!$A$3:$A$500,$B28,'DADOS BRUTOS'!K$3:K$500)+IF($C28="",0,SUMIF('DADOS BRUTOS'!$A$3:$A$500,$C28,'DADOS BRUTOS'!K$3:K$500)))</f>
        <v/>
      </c>
      <c r="CL28" s="127">
        <f>IF(OR(CL$4="",$B28=""),0,SUMIF('DADOS BRUTOS'!$A$3:$A$500,$B28,'DADOS BRUTOS'!L$3:L$500)+IF($C28="",0,SUMIF('DADOS BRUTOS'!$A$3:$A$500,$C28,'DADOS BRUTOS'!L$3:L$500)))</f>
        <v/>
      </c>
      <c r="CM28" s="127">
        <f>IF(OR(CM$4="",$B28=""),0,SUMIF('DADOS BRUTOS'!$A$3:$A$500,$B28,'DADOS BRUTOS'!M$3:M$500)+IF($C28="",0,SUMIF('DADOS BRUTOS'!$A$3:$A$500,$C28,'DADOS BRUTOS'!M$3:M$500)))</f>
        <v/>
      </c>
      <c r="CN28" s="127">
        <f>IF(OR(CN$4="",$B28=""),0,SUMIF('DADOS BRUTOS'!$A$3:$A$500,$B28,'DADOS BRUTOS'!N$3:N$500)+IF($C28="",0,SUMIF('DADOS BRUTOS'!$A$3:$A$500,$C28,'DADOS BRUTOS'!N$3:N$500)))</f>
        <v/>
      </c>
      <c r="CO28" s="127">
        <f>IF(OR(CO$4="",$B28=""),0,SUMIF('DADOS BRUTOS'!$A$3:$A$500,$B28,'DADOS BRUTOS'!O$3:O$500)+IF($C28="",0,SUMIF('DADOS BRUTOS'!$A$3:$A$500,$C28,'DADOS BRUTOS'!O$3:O$500)))</f>
        <v/>
      </c>
      <c r="CP28" s="127">
        <f>IF(OR(CP$4="",$B28=""),0,SUMIF('DADOS BRUTOS'!$A$3:$A$500,$B28,'DADOS BRUTOS'!P$3:P$500)+IF($C28="",0,SUMIF('DADOS BRUTOS'!$A$3:$A$500,$C28,'DADOS BRUTOS'!P$3:P$500)))</f>
        <v/>
      </c>
      <c r="CQ28" s="127">
        <f>IF(OR(CQ$4="",$B28=""),0,SUMIF('DADOS BRUTOS'!$A$3:$A$500,$B28,'DADOS BRUTOS'!Q$3:Q$500)+IF($C28="",0,SUMIF('DADOS BRUTOS'!$A$3:$A$500,$C28,'DADOS BRUTOS'!Q$3:Q$500)))</f>
        <v/>
      </c>
      <c r="CR28" s="127">
        <f>IF(OR(CR$4="",$B28=""),0,SUMIF('DADOS BRUTOS'!$A$3:$A$500,$B28,'DADOS BRUTOS'!R$3:R$500)+IF($C28="",0,SUMIF('DADOS BRUTOS'!$A$3:$A$500,$C28,'DADOS BRUTOS'!R$3:R$500)))</f>
        <v/>
      </c>
      <c r="CS28" s="127">
        <f>IF(OR(CS$4="",$B28=""),0,SUMIF('DADOS BRUTOS'!$A$3:$A$500,$B28,'DADOS BRUTOS'!S$3:S$500)+IF($C28="",0,SUMIF('DADOS BRUTOS'!$A$3:$A$500,$C28,'DADOS BRUTOS'!S$3:S$500)))</f>
        <v/>
      </c>
      <c r="CT28" s="127">
        <f>IF(OR(CT$4="",$B28=""),0,SUMIF('DADOS BRUTOS'!$A$3:$A$500,$B28,'DADOS BRUTOS'!T$3:T$500)+IF($C28="",0,SUMIF('DADOS BRUTOS'!$A$3:$A$500,$C28,'DADOS BRUTOS'!T$3:T$500)))</f>
        <v/>
      </c>
      <c r="CU28" s="127">
        <f>IF(OR(CU$4="",$B28=""),0,SUMIF('DADOS BRUTOS'!$A$3:$A$500,$B28,'DADOS BRUTOS'!U$3:U$500)+IF($C28="",0,SUMIF('DADOS BRUTOS'!$A$3:$A$500,$C28,'DADOS BRUTOS'!U$3:U$500)))</f>
        <v/>
      </c>
      <c r="CV28" s="127">
        <f>IF(OR(CV$4="",$B28=""),0,SUMIF('DADOS BRUTOS'!$A$3:$A$500,$B28,'DADOS BRUTOS'!V$3:V$500)+IF($C28="",0,SUMIF('DADOS BRUTOS'!$A$3:$A$500,$C28,'DADOS BRUTOS'!V$3:V$500)))</f>
        <v/>
      </c>
      <c r="CW28" s="127">
        <f>IF(OR(CW$4="",$B28=""),0,SUMIF('DADOS BRUTOS'!$A$3:$A$500,$B28,'DADOS BRUTOS'!W$3:W$500)+IF($C28="",0,SUMIF('DADOS BRUTOS'!$A$3:$A$500,$C28,'DADOS BRUTOS'!W$3:W$500)))</f>
        <v/>
      </c>
      <c r="CX28" s="127">
        <f>IF(OR(CX$4="",$B28=""),0,SUMIF('DADOS BRUTOS'!$A$3:$A$500,$B28,'DADOS BRUTOS'!X$3:X$500)+IF($C28="",0,SUMIF('DADOS BRUTOS'!$A$3:$A$500,$C28,'DADOS BRUTOS'!X$3:X$500)))</f>
        <v/>
      </c>
      <c r="CY28" s="127">
        <f>IF(OR(CY$4="",$B28=""),0,SUMIF('DADOS BRUTOS'!$A$3:$A$500,$B28,'DADOS BRUTOS'!Y$3:Y$500)+IF($C28="",0,SUMIF('DADOS BRUTOS'!$A$3:$A$500,$C28,'DADOS BRUTOS'!Y$3:Y$500)))</f>
        <v/>
      </c>
      <c r="CZ28" s="127">
        <f>IF(OR(CZ$4="",$B28=""),0,SUMIF('DADOS BRUTOS'!$A$3:$A$500,$B28,'DADOS BRUTOS'!Z$3:Z$500)+IF($C28="",0,SUMIF('DADOS BRUTOS'!$A$3:$A$500,$C28,'DADOS BRUTOS'!Z$3:Z$500)))</f>
        <v/>
      </c>
      <c r="DA28" s="127">
        <f>IF(OR(DA$4="",$B28=""),0,SUMIF('DADOS BRUTOS'!$A$3:$A$500,$B28,'DADOS BRUTOS'!AA$3:AA$500)+IF($C28="",0,SUMIF('DADOS BRUTOS'!$A$3:$A$500,$C28,'DADOS BRUTOS'!AA$3:AA$500)))</f>
        <v/>
      </c>
      <c r="DB28" s="127">
        <f>IF(OR(DB$4="",$B28=""),0,SUMIF('DADOS BRUTOS'!$A$3:$A$500,$B28,'DADOS BRUTOS'!AB$3:AB$500)+IF($C28="",0,SUMIF('DADOS BRUTOS'!$A$3:$A$500,$C28,'DADOS BRUTOS'!AB$3:AB$500)))</f>
        <v/>
      </c>
      <c r="DC28" s="127">
        <f>IF(OR(DC$4="",$B28=""),0,SUMIF('DADOS BRUTOS'!$A$3:$A$500,$B28,'DADOS BRUTOS'!AC$3:AC$500)+IF($C28="",0,SUMIF('DADOS BRUTOS'!$A$3:$A$500,$C28,'DADOS BRUTOS'!AC$3:AC$500)))</f>
        <v/>
      </c>
      <c r="DD28" s="127">
        <f>IF(OR(DD$4="",$B28=""),0,SUMIF('DADOS BRUTOS'!$A$3:$A$500,$B28,'DADOS BRUTOS'!AD$3:AD$500)+IF($C28="",0,SUMIF('DADOS BRUTOS'!$A$3:$A$500,$C28,'DADOS BRUTOS'!AD$3:AD$500)))</f>
        <v/>
      </c>
      <c r="DE28" s="127">
        <f>IF(OR(DE$4="",$B28=""),0,SUMIF('DADOS BRUTOS'!$A$3:$A$500,$B28,'DADOS BRUTOS'!AE$3:AE$500)+IF($C28="",0,SUMIF('DADOS BRUTOS'!$A$3:$A$500,$C28,'DADOS BRUTOS'!AE$3:AE$500)))</f>
        <v/>
      </c>
      <c r="DF28" s="127">
        <f>IF(OR(DF$4="",$B28=""),0,SUMIF('DADOS BRUTOS'!$A$3:$A$500,$B28,'DADOS BRUTOS'!AF$3:AF$500)+IF($C28="",0,SUMIF('DADOS BRUTOS'!$A$3:$A$500,$C28,'DADOS BRUTOS'!AF$3:AF$500)))</f>
        <v/>
      </c>
      <c r="DG28" s="127">
        <f>IF(OR(DG$4="",$B28=""),0,SUMIF('DADOS BRUTOS'!$A$3:$A$500,$B28,'DADOS BRUTOS'!AG$3:AG$500)+IF($C28="",0,SUMIF('DADOS BRUTOS'!$A$3:$A$500,$C28,'DADOS BRUTOS'!AG$3:AG$500)))</f>
        <v/>
      </c>
      <c r="DH28" s="127">
        <f>IF(OR(DH$4="",$B28=""),0,SUMIF('DADOS BRUTOS'!$A$3:$A$500,$B28,'DADOS BRUTOS'!AH$3:AH$500)+IF($C28="",0,SUMIF('DADOS BRUTOS'!$A$3:$A$500,$C28,'DADOS BRUTOS'!AH$3:AH$500)))</f>
        <v/>
      </c>
      <c r="DI28" s="127">
        <f>IF(OR(DI$4="",$B28=""),0,SUMIF('DADOS BRUTOS'!$A$3:$A$500,$B28,'DADOS BRUTOS'!AI$3:AI$500)+IF($C28="",0,SUMIF('DADOS BRUTOS'!$A$3:$A$500,$C28,'DADOS BRUTOS'!AI$3:AI$500)))</f>
        <v/>
      </c>
      <c r="DJ28" s="127">
        <f>IF(OR(DJ$4="",$B28=""),0,SUMIF('DADOS BRUTOS'!$A$3:$A$500,$B28,'DADOS BRUTOS'!AJ$3:AJ$500)+IF($C28="",0,SUMIF('DADOS BRUTOS'!$A$3:$A$500,$C28,'DADOS BRUTOS'!AJ$3:AJ$500)))</f>
        <v/>
      </c>
      <c r="DK28" s="127">
        <f>IF(OR(DK$4="",$B28=""),0,SUMIF('DADOS BRUTOS'!$A$3:$A$500,$B28,'DADOS BRUTOS'!AK$3:AK$500)+IF($C28="",0,SUMIF('DADOS BRUTOS'!$A$3:$A$500,$C28,'DADOS BRUTOS'!AK$3:AK$500)))</f>
        <v/>
      </c>
      <c r="DL28" s="127">
        <f>IF(OR(DL$4="",$B28=""),0,SUMIF('DADOS BRUTOS'!$A$3:$A$500,$B28,'DADOS BRUTOS'!AL$3:AL$500)+IF($C28="",0,SUMIF('DADOS BRUTOS'!$A$3:$A$500,$C28,'DADOS BRUTOS'!AL$3:AL$500)))</f>
        <v/>
      </c>
      <c r="DM28" s="127">
        <f>IF(OR(DM$4="",$B28=""),0,SUMIF('DADOS BRUTOS'!$A$3:$A$500,$B28,'DADOS BRUTOS'!AM$3:AM$500)+IF($C28="",0,SUMIF('DADOS BRUTOS'!$A$3:$A$500,$C28,'DADOS BRUTOS'!AM$3:AM$500)))</f>
        <v/>
      </c>
      <c r="DN28" s="127">
        <f>IF(OR(DN$4="",$B28=""),0,SUMIF('DADOS BRUTOS'!$A$3:$A$500,$B28,'DADOS BRUTOS'!AN$3:AN$500)+IF($C28="",0,SUMIF('DADOS BRUTOS'!$A$3:$A$500,$C28,'DADOS BRUTOS'!AN$3:AN$500)))</f>
        <v/>
      </c>
      <c r="DO28" s="127">
        <f>IF(OR(DO$4="",$B28=""),0,SUMIF('DADOS BRUTOS'!$A$3:$A$500,$B28,'DADOS BRUTOS'!AO$3:AO$500)+IF($C28="",0,SUMIF('DADOS BRUTOS'!$A$3:$A$500,$C28,'DADOS BRUTOS'!AO$3:AO$500)))</f>
        <v/>
      </c>
      <c r="DP28" s="127">
        <f>IF(OR(DP$4="",$B28=""),0,SUMIF('DADOS BRUTOS'!$A$3:$A$500,$B28,'DADOS BRUTOS'!AP$3:AP$500)+IF($C28="",0,SUMIF('DADOS BRUTOS'!$A$3:$A$500,$C28,'DADOS BRUTOS'!AP$3:AP$500)))</f>
        <v/>
      </c>
      <c r="DQ28" s="127">
        <f>IF(OR(DQ$4="",$B28=""),0,SUMIF('DADOS BRUTOS'!$A$3:$A$500,$B28,'DADOS BRUTOS'!AQ$3:AQ$500)+IF($C28="",0,SUMIF('DADOS BRUTOS'!$A$3:$A$500,$C28,'DADOS BRUTOS'!AQ$3:AQ$500)))</f>
        <v/>
      </c>
      <c r="DR28" s="127">
        <f>IF(OR(DR$4="",$B28=""),0,SUMIF('DADOS BRUTOS'!$A$3:$A$500,$B28,'DADOS BRUTOS'!AR$3:AR$500)+IF($C28="",0,SUMIF('DADOS BRUTOS'!$A$3:$A$500,$C28,'DADOS BRUTOS'!AR$3:AR$500)))</f>
        <v/>
      </c>
      <c r="DS28" s="127">
        <f>IF(OR(DS$4="",$B28=""),0,SUMIF('DADOS BRUTOS'!$A$3:$A$500,$B28,'DADOS BRUTOS'!AS$3:AS$500)+IF($C28="",0,SUMIF('DADOS BRUTOS'!$A$3:$A$500,$C28,'DADOS BRUTOS'!AS$3:AS$500)))</f>
        <v/>
      </c>
      <c r="DT28" s="127">
        <f>IF(OR(DT$4="",$B28=""),0,SUMIF('DADOS BRUTOS'!$A$3:$A$500,$B28,'DADOS BRUTOS'!AT$3:AT$500)+IF($C28="",0,SUMIF('DADOS BRUTOS'!$A$3:$A$500,$C28,'DADOS BRUTOS'!AT$3:AT$500)))</f>
        <v/>
      </c>
      <c r="DU28" s="127">
        <f>IF(OR(DU$4="",$B28=""),0,SUMIF('DADOS BRUTOS'!$A$3:$A$500,$B28,'DADOS BRUTOS'!AU$3:AU$500)+IF($C28="",0,SUMIF('DADOS BRUTOS'!$A$3:$A$500,$C28,'DADOS BRUTOS'!AU$3:AU$500)))</f>
        <v/>
      </c>
      <c r="DV28" s="127">
        <f>IF(OR(DV$4="",$B28=""),0,SUMIF('DADOS BRUTOS'!$A$3:$A$500,$B28,'DADOS BRUTOS'!AV$3:AV$500)+IF($C28="",0,SUMIF('DADOS BRUTOS'!$A$3:$A$500,$C28,'DADOS BRUTOS'!AV$3:AV$500)))</f>
        <v/>
      </c>
      <c r="DW28" s="127">
        <f>IF(OR(DW$4="",$B28=""),0,SUMIF('DADOS BRUTOS'!$A$3:$A$500,$B28,'DADOS BRUTOS'!AW$3:AW$500)+IF($C28="",0,SUMIF('DADOS BRUTOS'!$A$3:$A$500,$C28,'DADOS BRUTOS'!AW$3:AW$500)))</f>
        <v/>
      </c>
      <c r="DX28" s="127">
        <f>IF(OR(DX$4="",$B28=""),0,SUMIF('DADOS BRUTOS'!$A$3:$A$500,$B28,'DADOS BRUTOS'!AX$3:AX$500)+IF($C28="",0,SUMIF('DADOS BRUTOS'!$A$3:$A$500,$C28,'DADOS BRUTOS'!AX$3:AX$500)))</f>
        <v/>
      </c>
      <c r="DY28" s="127">
        <f>IF(OR(DY$4="",$B28=""),0,SUMIF('DADOS BRUTOS'!$A$3:$A$500,$B28,'DADOS BRUTOS'!AY$3:AY$500)+IF($C28="",0,SUMIF('DADOS BRUTOS'!$A$3:$A$500,$C28,'DADOS BRUTOS'!AY$3:AY$500)))</f>
        <v/>
      </c>
      <c r="DZ28" s="127">
        <f>IF(OR(DZ$4="",$B28=""),0,SUMIF('DADOS BRUTOS'!$A$3:$A$500,$B28,'DADOS BRUTOS'!AZ$3:AZ$500)+IF($C28="",0,SUMIF('DADOS BRUTOS'!$A$3:$A$500,$C28,'DADOS BRUTOS'!AZ$3:AZ$500)))</f>
        <v/>
      </c>
      <c r="EA28" s="127">
        <f>IF(OR(EA$4="",$B28=""),0,SUMIF('DADOS BRUTOS'!$A$3:$A$500,$B28,'DADOS BRUTOS'!BA$3:BA$500)+IF($C28="",0,SUMIF('DADOS BRUTOS'!$A$3:$A$500,$C28,'DADOS BRUTOS'!BA$3:BA$500)))</f>
        <v/>
      </c>
      <c r="EB28" s="127">
        <f>IF(OR(EB$4="",$B28=""),0,SUMIF('DADOS BRUTOS'!$A$3:$A$500,$B28,'DADOS BRUTOS'!BB$3:BB$500)+IF($C28="",0,SUMIF('DADOS BRUTOS'!$A$3:$A$500,$C28,'DADOS BRUTOS'!BB$3:BB$500)))</f>
        <v/>
      </c>
      <c r="EC28" s="127">
        <f>IF(OR(EC$4="",$B28=""),0,SUMIF('DADOS BRUTOS'!$A$3:$A$500,$B28,'DADOS BRUTOS'!BC$3:BC$500)+IF($C28="",0,SUMIF('DADOS BRUTOS'!$A$3:$A$500,$C28,'DADOS BRUTOS'!BC$3:BC$500)))</f>
        <v/>
      </c>
      <c r="ED28" s="127">
        <f>IF(OR(ED$4="",$B28=""),0,SUMIF('DADOS BRUTOS'!$A$3:$A$500,$B28,'DADOS BRUTOS'!BD$3:BD$500)+IF($C28="",0,SUMIF('DADOS BRUTOS'!$A$3:$A$500,$C28,'DADOS BRUTOS'!BD$3:BD$500)))</f>
        <v/>
      </c>
      <c r="EE28" s="127">
        <f>IF(OR(EE$4="",$B28=""),0,SUMIF('DADOS BRUTOS'!$A$3:$A$500,$B28,'DADOS BRUTOS'!BE$3:BE$500)+IF($C28="",0,SUMIF('DADOS BRUTOS'!$A$3:$A$500,$C28,'DADOS BRUTOS'!BE$3:BE$500)))</f>
        <v/>
      </c>
      <c r="EF28" s="127">
        <f>IF(OR(EF$4="",$B28=""),0,SUMIF('DADOS BRUTOS'!$A$3:$A$500,$B28,'DADOS BRUTOS'!BF$3:BF$500)+IF($C28="",0,SUMIF('DADOS BRUTOS'!$A$3:$A$500,$C28,'DADOS BRUTOS'!BF$3:BF$500)))</f>
        <v/>
      </c>
      <c r="EG28" s="127">
        <f>IF(OR(EG$4="",$B28=""),0,SUMIF('DADOS BRUTOS'!$A$3:$A$500,$B28,'DADOS BRUTOS'!BG$3:BG$500)+IF($C28="",0,SUMIF('DADOS BRUTOS'!$A$3:$A$500,$C28,'DADOS BRUTOS'!BG$3:BG$500)))</f>
        <v/>
      </c>
      <c r="EH28" s="127">
        <f>IF(OR(EH$4="",$B28=""),0,SUMIF('DADOS BRUTOS'!$A$3:$A$500,$B28,'DADOS BRUTOS'!BH$3:BH$500)+IF($C28="",0,SUMIF('DADOS BRUTOS'!$A$3:$A$500,$C28,'DADOS BRUTOS'!BH$3:BH$500)))</f>
        <v/>
      </c>
      <c r="EI28" s="127">
        <f>IF(OR(EI$4="",$B28=""),0,SUMIF('DADOS BRUTOS'!$A$3:$A$500,$B28,'DADOS BRUTOS'!BI$3:BI$500)+IF($C28="",0,SUMIF('DADOS BRUTOS'!$A$3:$A$500,$C28,'DADOS BRUTOS'!BI$3:BI$500)))</f>
        <v/>
      </c>
      <c r="EJ28" s="127">
        <f>IF(OR(EJ$4="",$B28=""),0,SUMIF('DADOS BRUTOS'!$A$3:$A$500,$B28,'DADOS BRUTOS'!BJ$3:BJ$500)+IF($C28="",0,SUMIF('DADOS BRUTOS'!$A$3:$A$500,$C28,'DADOS BRUTOS'!BJ$3:BJ$500)))</f>
        <v/>
      </c>
      <c r="EK28" s="127">
        <f>IF(OR(EK$4="",$B28=""),0,SUMIF('DADOS BRUTOS'!$A$3:$A$500,$B28,'DADOS BRUTOS'!BK$3:BK$500)+IF($C28="",0,SUMIF('DADOS BRUTOS'!$A$3:$A$500,$C28,'DADOS BRUTOS'!BK$3:BK$500)))</f>
        <v/>
      </c>
      <c r="EL28" s="127">
        <f>IF(OR(EL$4="",$B28=""),0,SUMIF('DADOS BRUTOS'!$A$3:$A$500,$B28,'DADOS BRUTOS'!BL$3:BL$500)+IF($C28="",0,SUMIF('DADOS BRUTOS'!$A$3:$A$500,$C28,'DADOS BRUTOS'!BL$3:BL$500)))</f>
        <v/>
      </c>
      <c r="EM28" s="127">
        <f>IF(OR(EM$4="",$B28=""),0,SUMIF('DADOS BRUTOS'!$A$3:$A$500,$B28,'DADOS BRUTOS'!BM$3:BM$500)+IF($C28="",0,SUMIF('DADOS BRUTOS'!$A$3:$A$500,$C28,'DADOS BRUTOS'!BM$3:BM$500)))</f>
        <v/>
      </c>
      <c r="EN28" s="127">
        <f>IF(OR(EN$4="",$B28=""),0,SUMIF('DADOS BRUTOS'!$A$3:$A$500,$B28,'DADOS BRUTOS'!BN$3:BN$500)+IF($C28="",0,SUMIF('DADOS BRUTOS'!$A$3:$A$500,$C28,'DADOS BRUTOS'!BN$3:BN$500)))</f>
        <v/>
      </c>
      <c r="EO28" s="127">
        <f>IF(OR(EO$4="",$B28=""),0,SUMIF('DADOS BRUTOS'!$A$3:$A$500,$B28,'DADOS BRUTOS'!BO$3:BO$500)+IF($C28="",0,SUMIF('DADOS BRUTOS'!$A$3:$A$500,$C28,'DADOS BRUTOS'!BO$3:BO$500)))</f>
        <v/>
      </c>
      <c r="EP28" s="127">
        <f>IF(OR(EP$4="",$B28=""),0,SUMIF('DADOS BRUTOS'!$A$3:$A$500,$B28,'DADOS BRUTOS'!BP$3:BP$500)+IF($C28="",0,SUMIF('DADOS BRUTOS'!$A$3:$A$500,$C28,'DADOS BRUTOS'!BP$3:BP$500)))</f>
        <v/>
      </c>
      <c r="EQ28" s="127">
        <f>IF(OR(EQ$4="",$B28=""),0,SUMIF('DADOS BRUTOS'!$A$3:$A$500,$B28,'DADOS BRUTOS'!BQ$3:BQ$500)+IF($C28="",0,SUMIF('DADOS BRUTOS'!$A$3:$A$500,$C28,'DADOS BRUTOS'!BQ$3:BQ$500)))</f>
        <v/>
      </c>
      <c r="ER28" s="127">
        <f>IF(OR(ER$4="",$B28=""),0,SUMIF('DADOS BRUTOS'!$A$3:$A$500,$B28,'DADOS BRUTOS'!BR$3:BR$500)+IF($C28="",0,SUMIF('DADOS BRUTOS'!$A$3:$A$500,$C28,'DADOS BRUTOS'!BR$3:BR$500)))</f>
        <v/>
      </c>
      <c r="ES28" s="127">
        <f>IF(OR(ES$4="",$B28=""),0,SUMIF('DADOS BRUTOS'!$A$3:$A$500,$B28,'DADOS BRUTOS'!BS$3:BS$500)+IF($C28="",0,SUMIF('DADOS BRUTOS'!$A$3:$A$500,$C28,'DADOS BRUTOS'!BS$3:BS$500)))</f>
        <v/>
      </c>
      <c r="ET28" s="127">
        <f>IF(OR(ET$4="",$B28=""),0,SUMIF('DADOS BRUTOS'!$A$3:$A$500,$B28,'DADOS BRUTOS'!BT$3:BT$500)+IF($C28="",0,SUMIF('DADOS BRUTOS'!$A$3:$A$500,$C28,'DADOS BRUTOS'!BT$3:BT$500)))</f>
        <v/>
      </c>
      <c r="EU28" s="127">
        <f>IF(OR(EU$4="",$B28=""),0,SUMIF('DADOS BRUTOS'!$A$3:$A$500,$B28,'DADOS BRUTOS'!BU$3:BU$500)+IF($C28="",0,SUMIF('DADOS BRUTOS'!$A$3:$A$500,$C28,'DADOS BRUTOS'!BU$3:BU$500)))</f>
        <v/>
      </c>
      <c r="EV28" s="127">
        <f>IF(OR(EV$4="",$B28=""),0,SUMIF('DADOS BRUTOS'!$A$3:$A$500,$B28,'DADOS BRUTOS'!BV$3:BV$500)+IF($C28="",0,SUMIF('DADOS BRUTOS'!$A$3:$A$500,$C28,'DADOS BRUTOS'!BV$3:BV$500)))</f>
        <v/>
      </c>
      <c r="EW28" s="127">
        <f>IF(OR(EW$4="",$B28=""),0,SUMIF('DADOS BRUTOS'!$A$3:$A$500,$B28,'DADOS BRUTOS'!BW$3:BW$500)+IF($C28="",0,SUMIF('DADOS BRUTOS'!$A$3:$A$500,$C28,'DADOS BRUTOS'!BW$3:BW$500)))</f>
        <v/>
      </c>
      <c r="EX28" s="127">
        <f>IF(OR(EX$4="",$B28=""),0,SUMIF('DADOS BRUTOS'!$A$3:$A$500,$B28,'DADOS BRUTOS'!BX$3:BX$500)+IF($C28="",0,SUMIF('DADOS BRUTOS'!$A$3:$A$500,$C28,'DADOS BRUTOS'!BX$3:BX$500)))</f>
        <v/>
      </c>
      <c r="EY28" s="127">
        <f>IF(OR(EY$4="",$B28=""),0,SUMIF('DADOS BRUTOS'!$A$3:$A$500,$B28,'DADOS BRUTOS'!BY$3:BY$500)+IF($C28="",0,SUMIF('DADOS BRUTOS'!$A$3:$A$500,$C28,'DADOS BRUTOS'!BY$3:BY$500)))</f>
        <v/>
      </c>
      <c r="EZ28" s="127">
        <f>IF(OR(EZ$4="",$B28=""),0,SUMIF('DADOS BRUTOS'!$A$3:$A$500,$B28,'DADOS BRUTOS'!BZ$3:BZ$500)+IF($C28="",0,SUMIF('DADOS BRUTOS'!$A$3:$A$500,$C28,'DADOS BRUTOS'!BZ$3:BZ$500)))</f>
        <v/>
      </c>
      <c r="FA28" s="127">
        <f>IF(OR(FA$4="",$B28=""),0,SUMIF('DADOS BRUTOS'!$A$3:$A$500,$B28,'DADOS BRUTOS'!CA$3:CA$500)+IF($C28="",0,SUMIF('DADOS BRUTOS'!$A$3:$A$500,$C28,'DADOS BRUTOS'!CA$3:CA$500)))</f>
        <v/>
      </c>
      <c r="FB28" s="127">
        <f>IF(OR(FB$4="",$B28=""),0,SUMIF('DADOS BRUTOS'!$A$3:$A$500,$B28,'DADOS BRUTOS'!CB$3:CB$500)+IF($C28="",0,SUMIF('DADOS BRUTOS'!$A$3:$A$500,$C28,'DADOS BRUTOS'!CB$3:CB$500)))</f>
        <v/>
      </c>
      <c r="FC28" s="127">
        <f>IF(OR(FC$4="",$B28=""),0,SUMIF('DADOS BRUTOS'!$A$3:$A$500,$B28,'DADOS BRUTOS'!CC$3:CC$500)+IF($C28="",0,SUMIF('DADOS BRUTOS'!$A$3:$A$500,$C28,'DADOS BRUTOS'!CC$3:CC$500)))</f>
        <v/>
      </c>
      <c r="FD28" s="127">
        <f>IF(OR(FD$4="",$B28=""),0,SUMIF('DADOS BRUTOS'!$A$3:$A$500,$B28,'DADOS BRUTOS'!CD$3:CD$500)+IF($C28="",0,SUMIF('DADOS BRUTOS'!$A$3:$A$500,$C28,'DADOS BRUTOS'!CD$3:CD$500)))</f>
        <v/>
      </c>
      <c r="FE28" s="127">
        <f>IF(OR(FE$4="",$B28=""),0,SUMIF('DADOS BRUTOS'!$A$3:$A$500,$B28,'DADOS BRUTOS'!CE$3:CE$500)+IF($C28="",0,SUMIF('DADOS BRUTOS'!$A$3:$A$500,$C28,'DADOS BRUTOS'!CE$3:CE$500)))</f>
        <v/>
      </c>
      <c r="FF28" s="127">
        <f>IF(OR(FF$4="",$B28=""),0,SUMIF('DADOS BRUTOS'!$A$3:$A$500,$B28,'DADOS BRUTOS'!CF$3:CF$500)+IF($C28="",0,SUMIF('DADOS BRUTOS'!$A$3:$A$500,$C28,'DADOS BRUTOS'!CF$3:CF$500)))</f>
        <v/>
      </c>
      <c r="FG28" s="127">
        <f>IF(OR(FG$4="",$B28=""),0,SUMIF('DADOS BRUTOS'!$A$3:$A$500,$B28,'DADOS BRUTOS'!CG$3:CG$500)+IF($C28="",0,SUMIF('DADOS BRUTOS'!$A$3:$A$500,$C28,'DADOS BRUTOS'!CG$3:CG$500)))</f>
        <v/>
      </c>
      <c r="FH28" s="127">
        <f>IF(OR(FH$4="",$B28=""),0,SUMIF('DADOS BRUTOS'!$A$3:$A$500,$B28,'DADOS BRUTOS'!CH$3:CH$500)+IF($C28="",0,SUMIF('DADOS BRUTOS'!$A$3:$A$500,$C28,'DADOS BRUTOS'!CH$3:CH$500)))</f>
        <v/>
      </c>
      <c r="FI28" s="127">
        <f>IF(OR(FI$4="",$B28=""),0,SUMIF('DADOS BRUTOS'!$A$3:$A$500,$B28,'DADOS BRUTOS'!CI$3:CI$500)+IF($C28="",0,SUMIF('DADOS BRUTOS'!$A$3:$A$500,$C28,'DADOS BRUTOS'!CI$3:CI$500)))</f>
        <v/>
      </c>
      <c r="FJ28" s="127">
        <f>IF(OR(FJ$4="",$B28=""),0,SUMIF('DADOS BRUTOS'!$A$3:$A$500,$B28,'DADOS BRUTOS'!CJ$3:CJ$500)+IF($C28="",0,SUMIF('DADOS BRUTOS'!$A$3:$A$500,$C28,'DADOS BRUTOS'!CJ$3:CJ$500)))</f>
        <v/>
      </c>
      <c r="FK28" s="127">
        <f>IF(OR(FK$4="",$B28=""),0,SUMIF('DADOS BRUTOS'!$A$3:$A$500,$B28,'DADOS BRUTOS'!CK$3:CK$500)+IF($C28="",0,SUMIF('DADOS BRUTOS'!$A$3:$A$500,$C28,'DADOS BRUTOS'!CK$3:CK$500)))</f>
        <v/>
      </c>
      <c r="FL28" s="127">
        <f>IF(OR(FL$4="",$B28=""),0,SUMIF('DADOS BRUTOS'!$A$3:$A$500,$B28,'DADOS BRUTOS'!CL$3:CL$500)+IF($C28="",0,SUMIF('DADOS BRUTOS'!$A$3:$A$500,$C28,'DADOS BRUTOS'!CL$3:CL$500)))</f>
        <v/>
      </c>
      <c r="FM28" s="127">
        <f>IF(OR(FM$4="",$B28=""),0,SUMIF('DADOS BRUTOS'!$A$3:$A$500,$B28,'DADOS BRUTOS'!CM$3:CM$500)+IF($C28="",0,SUMIF('DADOS BRUTOS'!$A$3:$A$500,$C28,'DADOS BRUTOS'!CM$3:CM$500)))</f>
        <v/>
      </c>
      <c r="FN28" s="127">
        <f>IF(OR(FN$4="",$B28=""),0,SUMIF('DADOS BRUTOS'!$A$3:$A$500,$B28,'DADOS BRUTOS'!CN$3:CN$500)+IF($C28="",0,SUMIF('DADOS BRUTOS'!$A$3:$A$500,$C28,'DADOS BRUTOS'!CN$3:CN$500)))</f>
        <v/>
      </c>
      <c r="FO28" s="127">
        <f>IF(OR(FO$4="",$B28=""),0,SUMIF('DADOS BRUTOS'!$A$3:$A$500,$B28,'DADOS BRUTOS'!CO$3:CO$500)+IF($C28="",0,SUMIF('DADOS BRUTOS'!$A$3:$A$500,$C28,'DADOS BRUTOS'!CO$3:CO$500)))</f>
        <v/>
      </c>
      <c r="FP28" s="127">
        <f>IF(OR(FP$4="",$B28=""),0,SUMIF('DADOS BRUTOS'!$A$3:$A$500,$B28,'DADOS BRUTOS'!CP$3:CP$500)+IF($C28="",0,SUMIF('DADOS BRUTOS'!$A$3:$A$500,$C28,'DADOS BRUTOS'!CP$3:CP$500)))</f>
        <v/>
      </c>
      <c r="FQ28" s="127">
        <f>IF(OR(FQ$4="",$B28=""),0,SUMIF('DADOS BRUTOS'!$A$3:$A$500,$B28,'DADOS BRUTOS'!CQ$3:CQ$500)+IF($C28="",0,SUMIF('DADOS BRUTOS'!$A$3:$A$500,$C28,'DADOS BRUTOS'!CQ$3:CQ$500)))</f>
        <v/>
      </c>
      <c r="FR28" s="127">
        <f>IF(OR(FR$4="",$B28=""),0,SUMIF('DADOS BRUTOS'!$A$3:$A$500,$B28,'DADOS BRUTOS'!CR$3:CR$500)+IF($C28="",0,SUMIF('DADOS BRUTOS'!$A$3:$A$500,$C28,'DADOS BRUTOS'!CR$3:CR$500)))</f>
        <v/>
      </c>
      <c r="FS28" s="127">
        <f>IF(OR(FS$4="",$B28=""),0,SUMIF('DADOS BRUTOS'!$A$3:$A$500,$B28,'DADOS BRUTOS'!CS$3:CS$500)+IF($C28="",0,SUMIF('DADOS BRUTOS'!$A$3:$A$500,$C28,'DADOS BRUTOS'!CS$3:CS$500)))</f>
        <v/>
      </c>
      <c r="FT28" s="127">
        <f>IF(OR(FT$4="",$B28=""),0,SUMIF('DADOS BRUTOS'!$A$3:$A$500,$B28,'DADOS BRUTOS'!CT$3:CT$500)+IF($C28="",0,SUMIF('DADOS BRUTOS'!$A$3:$A$500,$C28,'DADOS BRUTOS'!CT$3:CT$500)))</f>
        <v/>
      </c>
      <c r="FU28" s="127">
        <f>IF(OR(FU$4="",$B28=""),0,SUMIF('DADOS BRUTOS'!$A$3:$A$500,$B28,'DADOS BRUTOS'!CU$3:CU$500)+IF($C28="",0,SUMIF('DADOS BRUTOS'!$A$3:$A$500,$C28,'DADOS BRUTOS'!CU$3:CU$500)))</f>
        <v/>
      </c>
      <c r="FV28" s="127">
        <f>IF(OR(FV$4="",$B28=""),0,SUMIF('DADOS BRUTOS'!$A$3:$A$500,$B28,'DADOS BRUTOS'!CV$3:CV$500)+IF($C28="",0,SUMIF('DADOS BRUTOS'!$A$3:$A$500,$C28,'DADOS BRUTOS'!CV$3:CV$500)))</f>
        <v/>
      </c>
      <c r="FW28" s="127">
        <f>IF(OR(FW$4="",$B28=""),0,SUMIF('DADOS BRUTOS'!$A$3:$A$500,$B28,'DADOS BRUTOS'!CW$3:CW$500)+IF($C28="",0,SUMIF('DADOS BRUTOS'!$A$3:$A$500,$C28,'DADOS BRUTOS'!CW$3:CW$500)))</f>
        <v/>
      </c>
      <c r="FX28" s="127">
        <f>IF(OR(FX$4="",$B28=""),0,SUMIF('DADOS BRUTOS'!$A$3:$A$500,$B28,'DADOS BRUTOS'!CX$3:CX$500)+IF($C28="",0,SUMIF('DADOS BRUTOS'!$A$3:$A$500,$C28,'DADOS BRUTOS'!CX$3:CX$500)))</f>
        <v/>
      </c>
      <c r="FY28" s="127">
        <f>IF(OR(FY$4="",$B28=""),0,SUMIF('DADOS BRUTOS'!$A$3:$A$500,$B28,'DADOS BRUTOS'!CY$3:CY$500)+IF($C28="",0,SUMIF('DADOS BRUTOS'!$A$3:$A$500,$C28,'DADOS BRUTOS'!CY$3:CY$500)))</f>
        <v/>
      </c>
      <c r="FZ28" s="127">
        <f>IF(OR(FZ$4="",$B28=""),0,SUMIF('DADOS BRUTOS'!$A$3:$A$500,$B28,'DADOS BRUTOS'!CZ$3:CZ$500)+IF($C28="",0,SUMIF('DADOS BRUTOS'!$A$3:$A$500,$C28,'DADOS BRUTOS'!CZ$3:CZ$500)))</f>
        <v/>
      </c>
      <c r="GA28" s="127">
        <f>IF(OR(GA$4="",$B28=""),0,SUMIF('DADOS BRUTOS'!$A$3:$A$500,$B28,'DADOS BRUTOS'!DA$3:DA$500)+IF($C28="",0,SUMIF('DADOS BRUTOS'!$A$3:$A$500,$C28,'DADOS BRUTOS'!DA$3:DA$500)))</f>
        <v/>
      </c>
      <c r="GB28" s="127">
        <f>IF(OR(GB$4="",$B28=""),0,SUMIF('DADOS BRUTOS'!$A$3:$A$500,$B28,'DADOS BRUTOS'!DB$3:DB$500)+IF($C28="",0,SUMIF('DADOS BRUTOS'!$A$3:$A$500,$C28,'DADOS BRUTOS'!DB$3:DB$500)))</f>
        <v/>
      </c>
      <c r="GC28" s="127">
        <f>IF(OR(GC$4="",$B28=""),0,SUMIF('DADOS BRUTOS'!$A$3:$A$500,$B28,'DADOS BRUTOS'!DC$3:DC$500)+IF($C28="",0,SUMIF('DADOS BRUTOS'!$A$3:$A$500,$C28,'DADOS BRUTOS'!DC$3:DC$500)))</f>
        <v/>
      </c>
      <c r="GD28" s="127">
        <f>IF(OR(GD$4="",$B28=""),0,SUMIF('DADOS BRUTOS'!$A$3:$A$500,$B28,'DADOS BRUTOS'!DD$3:DD$500)+IF($C28="",0,SUMIF('DADOS BRUTOS'!$A$3:$A$500,$C28,'DADOS BRUTOS'!DD$3:DD$500)))</f>
        <v/>
      </c>
      <c r="GE28" s="127">
        <f>IF(OR(GE$4="",$B28=""),0,SUMIF('DADOS BRUTOS'!$A$3:$A$500,$B28,'DADOS BRUTOS'!DE$3:DE$500)+IF($C28="",0,SUMIF('DADOS BRUTOS'!$A$3:$A$500,$C28,'DADOS BRUTOS'!DE$3:DE$500)))</f>
        <v/>
      </c>
      <c r="GF28" s="127">
        <f>IF(OR(GF$4="",$B28=""),0,SUMIF('DADOS BRUTOS'!$A$3:$A$500,$B28,'DADOS BRUTOS'!DF$3:DF$500)+IF($C28="",0,SUMIF('DADOS BRUTOS'!$A$3:$A$500,$C28,'DADOS BRUTOS'!DF$3:DF$500)))</f>
        <v/>
      </c>
      <c r="GG28" s="127">
        <f>IF(OR(GG$4="",$B28=""),0,SUMIF('DADOS BRUTOS'!$A$3:$A$500,$B28,'DADOS BRUTOS'!DG$3:DG$500)+IF($C28="",0,SUMIF('DADOS BRUTOS'!$A$3:$A$500,$C28,'DADOS BRUTOS'!DG$3:DG$500)))</f>
        <v/>
      </c>
      <c r="GH28" s="127">
        <f>IF(OR(GH$4="",$B28=""),0,SUMIF('DADOS BRUTOS'!$A$3:$A$500,$B28,'DADOS BRUTOS'!DH$3:DH$500)+IF($C28="",0,SUMIF('DADOS BRUTOS'!$A$3:$A$500,$C28,'DADOS BRUTOS'!DH$3:DH$500)))</f>
        <v/>
      </c>
      <c r="GI28" s="127">
        <f>IF(OR(GI$4="",$B28=""),0,SUMIF('DADOS BRUTOS'!$A$3:$A$500,$B28,'DADOS BRUTOS'!DI$3:DI$500)+IF($C28="",0,SUMIF('DADOS BRUTOS'!$A$3:$A$500,$C28,'DADOS BRUTOS'!DI$3:DI$500)))</f>
        <v/>
      </c>
      <c r="GJ28" s="127">
        <f>IF(OR(GJ$4="",$B28=""),0,SUMIF('DADOS BRUTOS'!$A$3:$A$500,$B28,'DADOS BRUTOS'!DJ$3:DJ$500)+IF($C28="",0,SUMIF('DADOS BRUTOS'!$A$3:$A$500,$C28,'DADOS BRUTOS'!DJ$3:DJ$500)))</f>
        <v/>
      </c>
      <c r="GK28" s="127">
        <f>IF(OR(GK$4="",$B28=""),0,SUMIF('DADOS BRUTOS'!$A$3:$A$500,$B28,'DADOS BRUTOS'!DK$3:DK$500)+IF($C28="",0,SUMIF('DADOS BRUTOS'!$A$3:$A$500,$C28,'DADOS BRUTOS'!DK$3:DK$500)))</f>
        <v/>
      </c>
      <c r="GL28" s="127">
        <f>IF(OR(GL$4="",$B28=""),0,SUMIF('DADOS BRUTOS'!$A$3:$A$500,$B28,'DADOS BRUTOS'!DL$3:DL$500)+IF($C28="",0,SUMIF('DADOS BRUTOS'!$A$3:$A$500,$C28,'DADOS BRUTOS'!DL$3:DL$500)))</f>
        <v/>
      </c>
      <c r="GM28" s="127">
        <f>IF(OR(GM$4="",$B28=""),0,SUMIF('DADOS BRUTOS'!$A$3:$A$500,$B28,'DADOS BRUTOS'!DM$3:DM$500)+IF($C28="",0,SUMIF('DADOS BRUTOS'!$A$3:$A$500,$C28,'DADOS BRUTOS'!DM$3:DM$500)))</f>
        <v/>
      </c>
      <c r="GN28" s="127">
        <f>IF(OR(GN$4="",$B28=""),0,SUMIF('DADOS BRUTOS'!$A$3:$A$500,$B28,'DADOS BRUTOS'!DN$3:DN$500)+IF($C28="",0,SUMIF('DADOS BRUTOS'!$A$3:$A$500,$C28,'DADOS BRUTOS'!DN$3:DN$500)))</f>
        <v/>
      </c>
      <c r="GO28" s="127">
        <f>IF(OR(GO$4="",$B28=""),0,SUMIF('DADOS BRUTOS'!$A$3:$A$500,$B28,'DADOS BRUTOS'!DO$3:DO$500)+IF($C28="",0,SUMIF('DADOS BRUTOS'!$A$3:$A$500,$C28,'DADOS BRUTOS'!DO$3:DO$500)))</f>
        <v/>
      </c>
      <c r="GP28" s="127">
        <f>IF(OR(GP$4="",$B28=""),0,SUMIF('DADOS BRUTOS'!$A$3:$A$500,$B28,'DADOS BRUTOS'!DP$3:DP$500)+IF($C28="",0,SUMIF('DADOS BRUTOS'!$A$3:$A$500,$C28,'DADOS BRUTOS'!DP$3:DP$500)))</f>
        <v/>
      </c>
      <c r="GQ28" s="127">
        <f>IF(OR(GQ$4="",$B28=""),0,SUMIF('DADOS BRUTOS'!$A$3:$A$500,$B28,'DADOS BRUTOS'!DQ$3:DQ$500)+IF($C28="",0,SUMIF('DADOS BRUTOS'!$A$3:$A$500,$C28,'DADOS BRUTOS'!DQ$3:DQ$500)))</f>
        <v/>
      </c>
      <c r="GR28" s="127">
        <f>IF(OR(GR$4="",$B28=""),0,SUMIF('DADOS BRUTOS'!$A$3:$A$500,$B28,'DADOS BRUTOS'!DR$3:DR$500)+IF($C28="",0,SUMIF('DADOS BRUTOS'!$A$3:$A$500,$C28,'DADOS BRUTOS'!DR$3:DR$500)))</f>
        <v/>
      </c>
      <c r="GS28" s="127">
        <f>IF(OR(GS$4="",$B28=""),0,SUMIF('DADOS BRUTOS'!$A$3:$A$500,$B28,'DADOS BRUTOS'!DS$3:DS$500)+IF($C28="",0,SUMIF('DADOS BRUTOS'!$A$3:$A$500,$C28,'DADOS BRUTOS'!DS$3:DS$500)))</f>
        <v/>
      </c>
      <c r="GT28" s="127">
        <f>IF(OR(GT$4="",$B28=""),0,SUMIF('DADOS BRUTOS'!$A$3:$A$500,$B28,'DADOS BRUTOS'!DT$3:DT$500)+IF($C28="",0,SUMIF('DADOS BRUTOS'!$A$3:$A$500,$C28,'DADOS BRUTOS'!DT$3:DT$500)))</f>
        <v/>
      </c>
      <c r="GU28" s="127">
        <f>IF(OR(GU$4="",$B28=""),0,SUMIF('DADOS BRUTOS'!$A$3:$A$500,$B28,'DADOS BRUTOS'!DU$3:DU$500)+IF($C28="",0,SUMIF('DADOS BRUTOS'!$A$3:$A$500,$C28,'DADOS BRUTOS'!DU$3:DU$500)))</f>
        <v/>
      </c>
      <c r="GV28" s="127">
        <f>IF(OR(GV$4="",$B28=""),0,SUMIF('DADOS BRUTOS'!$A$3:$A$500,$B28,'DADOS BRUTOS'!DV$3:DV$500)+IF($C28="",0,SUMIF('DADOS BRUTOS'!$A$3:$A$500,$C28,'DADOS BRUTOS'!DV$3:DV$500)))</f>
        <v/>
      </c>
      <c r="GW28" s="127">
        <f>IF(OR(GW$4="",$B28=""),0,SUMIF('DADOS BRUTOS'!$A$3:$A$500,$B28,'DADOS BRUTOS'!DW$3:DW$500)+IF($C28="",0,SUMIF('DADOS BRUTOS'!$A$3:$A$500,$C28,'DADOS BRUTOS'!DW$3:DW$500)))</f>
        <v/>
      </c>
      <c r="GX28" s="127">
        <f>IF(OR(GX$4="",$B28=""),0,SUMIF('DADOS BRUTOS'!$A$3:$A$500,$B28,'DADOS BRUTOS'!DX$3:DX$500)+IF($C28="",0,SUMIF('DADOS BRUTOS'!$A$3:$A$500,$C28,'DADOS BRUTOS'!DX$3:DX$500)))</f>
        <v/>
      </c>
      <c r="GY28" s="127">
        <f>IF(OR(GY$4="",$B28=""),0,SUMIF('DADOS BRUTOS'!$A$3:$A$500,$B28,'DADOS BRUTOS'!DY$3:DY$500)+IF($C28="",0,SUMIF('DADOS BRUTOS'!$A$3:$A$500,$C28,'DADOS BRUTOS'!DY$3:DY$500)))</f>
        <v/>
      </c>
      <c r="GZ28" s="127">
        <f>IF(OR(GZ$4="",$B28=""),0,SUMIF('DADOS BRUTOS'!$A$3:$A$500,$B28,'DADOS BRUTOS'!DZ$3:DZ$500)+IF($C28="",0,SUMIF('DADOS BRUTOS'!$A$3:$A$500,$C28,'DADOS BRUTOS'!DZ$3:DZ$500)))</f>
        <v/>
      </c>
      <c r="HA28" s="127">
        <f>IF(OR(HA$4="",$B28=""),0,SUMIF('DADOS BRUTOS'!$A$3:$A$500,$B28,'DADOS BRUTOS'!EA$3:EA$500)+IF($C28="",0,SUMIF('DADOS BRUTOS'!$A$3:$A$500,$C28,'DADOS BRUTOS'!EA$3:EA$500)))</f>
        <v/>
      </c>
      <c r="HB28" s="127">
        <f>IF(OR(HB$4="",$B28=""),0,SUMIF('DADOS BRUTOS'!$A$3:$A$500,$B28,'DADOS BRUTOS'!EB$3:EB$500)+IF($C28="",0,SUMIF('DADOS BRUTOS'!$A$3:$A$500,$C28,'DADOS BRUTOS'!EB$3:EB$500)))</f>
        <v/>
      </c>
      <c r="HC28" s="127">
        <f>IF(OR(HC$4="",$B28=""),0,SUMIF('DADOS BRUTOS'!$A$3:$A$500,$B28,'DADOS BRUTOS'!EC$3:EC$500)+IF($C28="",0,SUMIF('DADOS BRUTOS'!$A$3:$A$500,$C28,'DADOS BRUTOS'!EC$3:EC$500)))</f>
        <v/>
      </c>
      <c r="HD28" s="127">
        <f>IF(OR(HD$4="",$B28=""),0,SUMIF('DADOS BRUTOS'!$A$3:$A$500,$B28,'DADOS BRUTOS'!ED$3:ED$500)+IF($C28="",0,SUMIF('DADOS BRUTOS'!$A$3:$A$500,$C28,'DADOS BRUTOS'!ED$3:ED$500)))</f>
        <v/>
      </c>
      <c r="HE28" s="127">
        <f>IF(OR(HE$4="",$B28=""),0,SUMIF('DADOS BRUTOS'!$A$3:$A$500,$B28,'DADOS BRUTOS'!EE$3:EE$500)+IF($C28="",0,SUMIF('DADOS BRUTOS'!$A$3:$A$500,$C28,'DADOS BRUTOS'!EE$3:EE$500)))</f>
        <v/>
      </c>
      <c r="HF28" s="127">
        <f>IF(OR(HF$4="",$B28=""),0,SUMIF('DADOS BRUTOS'!$A$3:$A$500,$B28,'DADOS BRUTOS'!EF$3:EF$500)+IF($C28="",0,SUMIF('DADOS BRUTOS'!$A$3:$A$500,$C28,'DADOS BRUTOS'!EF$3:EF$500)))</f>
        <v/>
      </c>
      <c r="HG28" s="127">
        <f>IF(OR(HG$4="",$B28=""),0,SUMIF('DADOS BRUTOS'!$A$3:$A$500,$B28,'DADOS BRUTOS'!EG$3:EG$500)+IF($C28="",0,SUMIF('DADOS BRUTOS'!$A$3:$A$500,$C28,'DADOS BRUTOS'!EG$3:EG$500)))</f>
        <v/>
      </c>
      <c r="HH28" s="127">
        <f>IF(OR(HH$4="",$B28=""),0,SUMIF('DADOS BRUTOS'!$A$3:$A$500,$B28,'DADOS BRUTOS'!EH$3:EH$500)+IF($C28="",0,SUMIF('DADOS BRUTOS'!$A$3:$A$500,$C28,'DADOS BRUTOS'!EH$3:EH$500)))</f>
        <v/>
      </c>
      <c r="HI28" s="127">
        <f>IF(OR(HI$4="",$B28=""),0,SUMIF('DADOS BRUTOS'!$A$3:$A$500,$B28,'DADOS BRUTOS'!EI$3:EI$500)+IF($C28="",0,SUMIF('DADOS BRUTOS'!$A$3:$A$500,$C28,'DADOS BRUTOS'!EI$3:EI$500)))</f>
        <v/>
      </c>
      <c r="HJ28" s="127">
        <f>IF(OR(HJ$4="",$B28=""),0,SUMIF('DADOS BRUTOS'!$A$3:$A$500,$B28,'DADOS BRUTOS'!EJ$3:EJ$500)+IF($C28="",0,SUMIF('DADOS BRUTOS'!$A$3:$A$500,$C28,'DADOS BRUTOS'!EJ$3:EJ$500)))</f>
        <v/>
      </c>
      <c r="HK28" s="127">
        <f>IF(OR(HK$4="",$B28=""),0,SUMIF('DADOS BRUTOS'!$A$3:$A$500,$B28,'DADOS BRUTOS'!EK$3:EK$500)+IF($C28="",0,SUMIF('DADOS BRUTOS'!$A$3:$A$500,$C28,'DADOS BRUTOS'!EK$3:EK$500)))</f>
        <v/>
      </c>
      <c r="HL28" s="127">
        <f>IF(OR(HL$4="",$B28=""),0,SUMIF('DADOS BRUTOS'!$A$3:$A$500,$B28,'DADOS BRUTOS'!EL$3:EL$500)+IF($C28="",0,SUMIF('DADOS BRUTOS'!$A$3:$A$500,$C28,'DADOS BRUTOS'!EL$3:EL$500)))</f>
        <v/>
      </c>
      <c r="HM28" s="127">
        <f>IF(OR(HM$4="",$B28=""),0,SUMIF('DADOS BRUTOS'!$A$3:$A$500,$B28,'DADOS BRUTOS'!EM$3:EM$500)+IF($C28="",0,SUMIF('DADOS BRUTOS'!$A$3:$A$500,$C28,'DADOS BRUTOS'!EM$3:EM$500)))</f>
        <v/>
      </c>
      <c r="HN28" s="127">
        <f>IF(OR(HN$4="",$B28=""),0,SUMIF('DADOS BRUTOS'!$A$3:$A$500,$B28,'DADOS BRUTOS'!EN$3:EN$500)+IF($C28="",0,SUMIF('DADOS BRUTOS'!$A$3:$A$500,$C28,'DADOS BRUTOS'!EN$3:EN$500)))</f>
        <v/>
      </c>
      <c r="HO28" s="127">
        <f>IF(OR(HO$4="",$B28=""),0,SUMIF('DADOS BRUTOS'!$A$3:$A$500,$B28,'DADOS BRUTOS'!EO$3:EO$500)+IF($C28="",0,SUMIF('DADOS BRUTOS'!$A$3:$A$500,$C28,'DADOS BRUTOS'!EO$3:EO$500)))</f>
        <v/>
      </c>
      <c r="HP28" s="127">
        <f>IF(OR(HP$4="",$B28=""),0,SUMIF('DADOS BRUTOS'!$A$3:$A$500,$B28,'DADOS BRUTOS'!EP$3:EP$500)+IF($C28="",0,SUMIF('DADOS BRUTOS'!$A$3:$A$500,$C28,'DADOS BRUTOS'!EP$3:EP$500)))</f>
        <v/>
      </c>
      <c r="HQ28" s="127">
        <f>IF(OR(HQ$4="",$B28=""),0,SUMIF('DADOS BRUTOS'!$A$3:$A$500,$B28,'DADOS BRUTOS'!EQ$3:EQ$500)+IF($C28="",0,SUMIF('DADOS BRUTOS'!$A$3:$A$500,$C28,'DADOS BRUTOS'!EQ$3:EQ$500)))</f>
        <v/>
      </c>
      <c r="HR28" s="127">
        <f>IF(OR(HR$4="",$B28=""),0,SUMIF('DADOS BRUTOS'!$A$3:$A$500,$B28,'DADOS BRUTOS'!ER$3:ER$500)+IF($C28="",0,SUMIF('DADOS BRUTOS'!$A$3:$A$500,$C28,'DADOS BRUTOS'!ER$3:ER$500)))</f>
        <v/>
      </c>
      <c r="HS28" s="127">
        <f>IF(OR(HS$4="",$B28=""),0,SUMIF('DADOS BRUTOS'!$A$3:$A$500,$B28,'DADOS BRUTOS'!ES$3:ES$500)+IF($C28="",0,SUMIF('DADOS BRUTOS'!$A$3:$A$500,$C28,'DADOS BRUTOS'!ES$3:ES$500)))</f>
        <v/>
      </c>
      <c r="HT28" s="127">
        <f>IF(OR(HT$4="",$B28=""),0,SUMIF('DADOS BRUTOS'!$A$3:$A$500,$B28,'DADOS BRUTOS'!ET$3:ET$500)+IF($C28="",0,SUMIF('DADOS BRUTOS'!$A$3:$A$500,$C28,'DADOS BRUTOS'!ET$3:ET$500)))</f>
        <v/>
      </c>
      <c r="HU28" s="127">
        <f>IF(OR(HU$4="",$B28=""),0,SUMIF('DADOS BRUTOS'!$A$3:$A$500,$B28,'DADOS BRUTOS'!EU$3:EU$500)+IF($C28="",0,SUMIF('DADOS BRUTOS'!$A$3:$A$500,$C28,'DADOS BRUTOS'!EU$3:EU$500)))</f>
        <v/>
      </c>
      <c r="HV28" s="127">
        <f>IF(OR(HV$4="",$B28=""),0,SUMIF('DADOS BRUTOS'!$A$3:$A$500,$B28,'DADOS BRUTOS'!EV$3:EV$500)+IF($C28="",0,SUMIF('DADOS BRUTOS'!$A$3:$A$500,$C28,'DADOS BRUTOS'!EV$3:EV$500)))</f>
        <v/>
      </c>
      <c r="HW28" s="127">
        <f>IF(OR(HW$4="",$B28=""),0,SUMIF('DADOS BRUTOS'!$A$3:$A$500,$B28,'DADOS BRUTOS'!EW$3:EW$500)+IF($C28="",0,SUMIF('DADOS BRUTOS'!$A$3:$A$500,$C28,'DADOS BRUTOS'!EW$3:EW$500)))</f>
        <v/>
      </c>
      <c r="HX28" s="127">
        <f>IF(OR(HX$4="",$B28=""),0,SUMIF('DADOS BRUTOS'!$A$3:$A$500,$B28,'DADOS BRUTOS'!EX$3:EX$500)+IF($C28="",0,SUMIF('DADOS BRUTOS'!$A$3:$A$500,$C28,'DADOS BRUTOS'!EX$3:EX$500)))</f>
        <v/>
      </c>
      <c r="HY28" s="127">
        <f>IF(OR(HY$4="",$B28=""),0,SUMIF('DADOS BRUTOS'!$A$3:$A$500,$B28,'DADOS BRUTOS'!EY$3:EY$500)+IF($C28="",0,SUMIF('DADOS BRUTOS'!$A$3:$A$500,$C28,'DADOS BRUTOS'!EY$3:EY$500)))</f>
        <v/>
      </c>
      <c r="HZ28" s="127">
        <f>IF(OR(HZ$4="",$B28=""),0,SUMIF('DADOS BRUTOS'!$A$3:$A$500,$B28,'DADOS BRUTOS'!EZ$3:EZ$500)+IF($C28="",0,SUMIF('DADOS BRUTOS'!$A$3:$A$500,$C28,'DADOS BRUTOS'!EZ$3:EZ$500)))</f>
        <v/>
      </c>
      <c r="IA28" s="127">
        <f>IF(OR(IA$4="",$B28=""),0,SUMIF('DADOS BRUTOS'!$A$3:$A$500,$B28,'DADOS BRUTOS'!FA$3:FA$500)+IF($C28="",0,SUMIF('DADOS BRUTOS'!$A$3:$A$500,$C28,'DADOS BRUTOS'!FA$3:FA$500)))</f>
        <v/>
      </c>
      <c r="IB28" s="127">
        <f>IF(OR(IB$4="",$B28=""),0,SUMIF('DADOS BRUTOS'!$A$3:$A$500,$B28,'DADOS BRUTOS'!FB$3:FB$500)+IF($C28="",0,SUMIF('DADOS BRUTOS'!$A$3:$A$500,$C28,'DADOS BRUTOS'!FB$3:FB$500)))</f>
        <v/>
      </c>
      <c r="IC28" s="127">
        <f>IF(OR(IC$4="",$B28=""),0,SUMIF('DADOS BRUTOS'!$A$3:$A$500,$B28,'DADOS BRUTOS'!FC$3:FC$500)+IF($C28="",0,SUMIF('DADOS BRUTOS'!$A$3:$A$500,$C28,'DADOS BRUTOS'!FC$3:FC$500)))</f>
        <v/>
      </c>
      <c r="ID28" s="127">
        <f>IF(OR(ID$4="",$B28=""),0,SUMIF('DADOS BRUTOS'!$A$3:$A$500,$B28,'DADOS BRUTOS'!FD$3:FD$500)+IF($C28="",0,SUMIF('DADOS BRUTOS'!$A$3:$A$500,$C28,'DADOS BRUTOS'!FD$3:FD$500)))</f>
        <v/>
      </c>
      <c r="IE28" s="127">
        <f>IF(OR(IE$4="",$B28=""),0,SUMIF('DADOS BRUTOS'!$A$3:$A$500,$B28,'DADOS BRUTOS'!FE$3:FE$500)+IF($C28="",0,SUMIF('DADOS BRUTOS'!$A$3:$A$500,$C28,'DADOS BRUTOS'!FE$3:FE$500)))</f>
        <v/>
      </c>
      <c r="IF28" s="127">
        <f>IF(OR(IF$4="",$B28=""),0,SUMIF('DADOS BRUTOS'!$A$3:$A$500,$B28,'DADOS BRUTOS'!FF$3:FF$500)+IF($C28="",0,SUMIF('DADOS BRUTOS'!$A$3:$A$500,$C28,'DADOS BRUTOS'!FF$3:FF$500)))</f>
        <v/>
      </c>
      <c r="IG28" s="127">
        <f>IF(OR(IG$4="",$B28=""),0,SUMIF('DADOS BRUTOS'!$A$3:$A$500,$B28,'DADOS BRUTOS'!FG$3:FG$500)+IF($C28="",0,SUMIF('DADOS BRUTOS'!$A$3:$A$500,$C28,'DADOS BRUTOS'!FG$3:FG$500)))</f>
        <v/>
      </c>
      <c r="IH28" s="127">
        <f>IF(OR(IH$4="",$B28=""),0,SUMIF('DADOS BRUTOS'!$A$3:$A$500,$B28,'DADOS BRUTOS'!FH$3:FH$500)+IF($C28="",0,SUMIF('DADOS BRUTOS'!$A$3:$A$500,$C28,'DADOS BRUTOS'!FH$3:FH$500)))</f>
        <v/>
      </c>
      <c r="II28" s="127">
        <f>IF(OR(II$4="",$B28=""),0,SUMIF('DADOS BRUTOS'!$A$3:$A$500,$B28,'DADOS BRUTOS'!FI$3:FI$500)+IF($C28="",0,SUMIF('DADOS BRUTOS'!$A$3:$A$500,$C28,'DADOS BRUTOS'!FI$3:FI$500)))</f>
        <v/>
      </c>
      <c r="IJ28" s="127">
        <f>IF(OR(IJ$4="",$B28=""),0,SUMIF('DADOS BRUTOS'!$A$3:$A$500,$B28,'DADOS BRUTOS'!FJ$3:FJ$500)+IF($C28="",0,SUMIF('DADOS BRUTOS'!$A$3:$A$500,$C28,'DADOS BRUTOS'!FJ$3:FJ$500)))</f>
        <v/>
      </c>
      <c r="IK28" s="127">
        <f>IF(OR(IK$4="",$B28=""),0,SUMIF('DADOS BRUTOS'!$A$3:$A$500,$B28,'DADOS BRUTOS'!FK$3:FK$500)+IF($C28="",0,SUMIF('DADOS BRUTOS'!$A$3:$A$500,$C28,'DADOS BRUTOS'!FK$3:FK$500)))</f>
        <v/>
      </c>
      <c r="IL28" s="127">
        <f>IF(OR(IL$4="",$B28=""),0,SUMIF('DADOS BRUTOS'!$A$3:$A$500,$B28,'DADOS BRUTOS'!FL$3:FL$500)+IF($C28="",0,SUMIF('DADOS BRUTOS'!$A$3:$A$500,$C28,'DADOS BRUTOS'!FL$3:FL$500)))</f>
        <v/>
      </c>
      <c r="IM28" s="127">
        <f>IF(OR(IM$4="",$B28=""),0,SUMIF('DADOS BRUTOS'!$A$3:$A$500,$B28,'DADOS BRUTOS'!FM$3:FM$500)+IF($C28="",0,SUMIF('DADOS BRUTOS'!$A$3:$A$500,$C28,'DADOS BRUTOS'!FM$3:FM$500)))</f>
        <v/>
      </c>
      <c r="IN28" s="127">
        <f>IF(OR(IN$4="",$B28=""),0,SUMIF('DADOS BRUTOS'!$A$3:$A$500,$B28,'DADOS BRUTOS'!FN$3:FN$500)+IF($C28="",0,SUMIF('DADOS BRUTOS'!$A$3:$A$500,$C28,'DADOS BRUTOS'!FN$3:FN$500)))</f>
        <v/>
      </c>
      <c r="IO28" s="127">
        <f>IF(OR(IO$4="",$B28=""),0,SUMIF('DADOS BRUTOS'!$A$3:$A$500,$B28,'DADOS BRUTOS'!FO$3:FO$500)+IF($C28="",0,SUMIF('DADOS BRUTOS'!$A$3:$A$500,$C28,'DADOS BRUTOS'!FO$3:FO$500)))</f>
        <v/>
      </c>
      <c r="IP28" s="127">
        <f>IF(OR(IP$4="",$B28=""),0,SUMIF('DADOS BRUTOS'!$A$3:$A$500,$B28,'DADOS BRUTOS'!FP$3:FP$500)+IF($C28="",0,SUMIF('DADOS BRUTOS'!$A$3:$A$500,$C28,'DADOS BRUTOS'!FP$3:FP$500)))</f>
        <v/>
      </c>
      <c r="IQ28" s="127">
        <f>IF(OR(IQ$4="",$B28=""),0,SUMIF('DADOS BRUTOS'!$A$3:$A$500,$B28,'DADOS BRUTOS'!FQ$3:FQ$500)+IF($C28="",0,SUMIF('DADOS BRUTOS'!$A$3:$A$500,$C28,'DADOS BRUTOS'!FQ$3:FQ$500)))</f>
        <v/>
      </c>
      <c r="IR28" s="127">
        <f>IF(OR(IR$4="",$B28=""),0,SUMIF('DADOS BRUTOS'!$A$3:$A$500,$B28,'DADOS BRUTOS'!FR$3:FR$500)+IF($C28="",0,SUMIF('DADOS BRUTOS'!$A$3:$A$500,$C28,'DADOS BRUTOS'!FR$3:FR$500)))</f>
        <v/>
      </c>
      <c r="IS28" s="127">
        <f>IF(OR(IS$4="",$B28=""),0,SUMIF('DADOS BRUTOS'!$A$3:$A$500,$B28,'DADOS BRUTOS'!FS$3:FS$500)+IF($C28="",0,SUMIF('DADOS BRUTOS'!$A$3:$A$500,$C28,'DADOS BRUTOS'!FS$3:FS$500)))</f>
        <v/>
      </c>
      <c r="IT28" s="127">
        <f>IF(OR(IT$4="",$B28=""),0,SUMIF('DADOS BRUTOS'!$A$3:$A$500,$B28,'DADOS BRUTOS'!FT$3:FT$500)+IF($C28="",0,SUMIF('DADOS BRUTOS'!$A$3:$A$500,$C28,'DADOS BRUTOS'!FT$3:FT$500)))</f>
        <v/>
      </c>
      <c r="IU28" s="127">
        <f>IF(OR(IU$4="",$B28=""),0,SUMIF('DADOS BRUTOS'!$A$3:$A$500,$B28,'DADOS BRUTOS'!FU$3:FU$500)+IF($C28="",0,SUMIF('DADOS BRUTOS'!$A$3:$A$500,$C28,'DADOS BRUTOS'!FU$3:FU$500)))</f>
        <v/>
      </c>
      <c r="IV28" s="127">
        <f>IF(OR(IV$4="",$B28=""),0,SUMIF('DADOS BRUTOS'!$A$3:$A$500,$B28,'DADOS BRUTOS'!FV$3:FV$500)+IF($C28="",0,SUMIF('DADOS BRUTOS'!$A$3:$A$500,$C28,'DADOS BRUTOS'!FV$3:FV$500)))</f>
        <v/>
      </c>
      <c r="IW28" s="127">
        <f>IF(OR(IW$4="",$B28=""),0,SUMIF('DADOS BRUTOS'!$A$3:$A$500,$B28,'DADOS BRUTOS'!FW$3:FW$500)+IF($C28="",0,SUMIF('DADOS BRUTOS'!$A$3:$A$500,$C28,'DADOS BRUTOS'!FW$3:FW$500)))</f>
        <v/>
      </c>
      <c r="IX28" s="127">
        <f>IF(OR(IX$4="",$B28=""),0,SUMIF('DADOS BRUTOS'!$A$3:$A$500,$B28,'DADOS BRUTOS'!FX$3:FX$500)+IF($C28="",0,SUMIF('DADOS BRUTOS'!$A$3:$A$500,$C28,'DADOS BRUTOS'!FX$3:FX$500)))</f>
        <v/>
      </c>
      <c r="IY28" s="127">
        <f>IF(OR(IY$4="",$B28=""),0,SUMIF('DADOS BRUTOS'!$A$3:$A$500,$B28,'DADOS BRUTOS'!FY$3:FY$500)+IF($C28="",0,SUMIF('DADOS BRUTOS'!$A$3:$A$500,$C28,'DADOS BRUTOS'!FY$3:FY$500)))</f>
        <v/>
      </c>
      <c r="IZ28" s="127">
        <f>IF(OR(IZ$4="",$B28=""),0,SUMIF('DADOS BRUTOS'!$A$3:$A$500,$B28,'DADOS BRUTOS'!FZ$3:FZ$500)+IF($C28="",0,SUMIF('DADOS BRUTOS'!$A$3:$A$500,$C28,'DADOS BRUTOS'!FZ$3:FZ$500)))</f>
        <v/>
      </c>
      <c r="JA28" s="127">
        <f>IF(OR(JA$4="",$B28=""),0,SUMIF('DADOS BRUTOS'!$A$3:$A$500,$B28,'DADOS BRUTOS'!GA$3:GA$500)+IF($C28="",0,SUMIF('DADOS BRUTOS'!$A$3:$A$500,$C28,'DADOS BRUTOS'!GA$3:GA$500)))</f>
        <v/>
      </c>
      <c r="JB28" s="127">
        <f>IF(OR(JB$4="",$B28=""),0,SUMIF('DADOS BRUTOS'!$A$3:$A$500,$B28,'DADOS BRUTOS'!GB$3:GB$500)+IF($C28="",0,SUMIF('DADOS BRUTOS'!$A$3:$A$500,$C28,'DADOS BRUTOS'!GB$3:GB$500)))</f>
        <v/>
      </c>
      <c r="JC28" s="127">
        <f>IF(OR(JC$4="",$B28=""),0,SUMIF('DADOS BRUTOS'!$A$3:$A$500,$B28,'DADOS BRUTOS'!GC$3:GC$500)+IF($C28="",0,SUMIF('DADOS BRUTOS'!$A$3:$A$500,$C28,'DADOS BRUTOS'!GC$3:GC$500)))</f>
        <v/>
      </c>
      <c r="JD28" s="127">
        <f>IF(OR(JD$4="",$B28=""),0,SUMIF('DADOS BRUTOS'!$A$3:$A$500,$B28,'DADOS BRUTOS'!GD$3:GD$500)+IF($C28="",0,SUMIF('DADOS BRUTOS'!$A$3:$A$500,$C28,'DADOS BRUTOS'!GD$3:GD$500)))</f>
        <v/>
      </c>
      <c r="JE28" s="127">
        <f>IF(OR(JE$4="",$B28=""),0,SUMIF('DADOS BRUTOS'!$A$3:$A$500,$B28,'DADOS BRUTOS'!GE$3:GE$500)+IF($C28="",0,SUMIF('DADOS BRUTOS'!$A$3:$A$500,$C28,'DADOS BRUTOS'!GE$3:GE$500)))</f>
        <v/>
      </c>
      <c r="JF28" s="127">
        <f>IF(OR(JF$4="",$B28=""),0,SUMIF('DADOS BRUTOS'!$A$3:$A$500,$B28,'DADOS BRUTOS'!GF$3:GF$500)+IF($C28="",0,SUMIF('DADOS BRUTOS'!$A$3:$A$500,$C28,'DADOS BRUTOS'!GF$3:GF$500)))</f>
        <v/>
      </c>
      <c r="JG28" s="127">
        <f>IF(OR(JG$4="",$B28=""),0,SUMIF('DADOS BRUTOS'!$A$3:$A$500,$B28,'DADOS BRUTOS'!GG$3:GG$500)+IF($C28="",0,SUMIF('DADOS BRUTOS'!$A$3:$A$500,$C28,'DADOS BRUTOS'!GG$3:GG$500)))</f>
        <v/>
      </c>
      <c r="JH28" s="127">
        <f>IF(OR(JH$4="",$B28=""),0,SUMIF('DADOS BRUTOS'!$A$3:$A$500,$B28,'DADOS BRUTOS'!GH$3:GH$500)+IF($C28="",0,SUMIF('DADOS BRUTOS'!$A$3:$A$500,$C28,'DADOS BRUTOS'!GH$3:GH$500)))</f>
        <v/>
      </c>
      <c r="JI28" s="127">
        <f>IF(OR(JI$4="",$B28=""),0,SUMIF('DADOS BRUTOS'!$A$3:$A$500,$B28,'DADOS BRUTOS'!GI$3:GI$500)+IF($C28="",0,SUMIF('DADOS BRUTOS'!$A$3:$A$500,$C28,'DADOS BRUTOS'!GI$3:GI$500)))</f>
        <v/>
      </c>
      <c r="JJ28" s="127">
        <f>IF(OR(JJ$4="",$B28=""),0,SUMIF('DADOS BRUTOS'!$A$3:$A$500,$B28,'DADOS BRUTOS'!GJ$3:GJ$500)+IF($C28="",0,SUMIF('DADOS BRUTOS'!$A$3:$A$500,$C28,'DADOS BRUTOS'!GJ$3:GJ$500)))</f>
        <v/>
      </c>
      <c r="JK28" s="127">
        <f>IF(OR(JK$4="",$B28=""),0,SUMIF('DADOS BRUTOS'!$A$3:$A$500,$B28,'DADOS BRUTOS'!GK$3:GK$500)+IF($C28="",0,SUMIF('DADOS BRUTOS'!$A$3:$A$500,$C28,'DADOS BRUTOS'!GK$3:GK$500)))</f>
        <v/>
      </c>
      <c r="JL28" s="127">
        <f>IF(OR(JL$4="",$B28=""),0,SUMIF('DADOS BRUTOS'!$A$3:$A$500,$B28,'DADOS BRUTOS'!GL$3:GL$500)+IF($C28="",0,SUMIF('DADOS BRUTOS'!$A$3:$A$500,$C28,'DADOS BRUTOS'!GL$3:GL$500)))</f>
        <v/>
      </c>
      <c r="JM28" s="127">
        <f>IF(OR(JM$4="",$B28=""),0,SUMIF('DADOS BRUTOS'!$A$3:$A$500,$B28,'DADOS BRUTOS'!GM$3:GM$500)+IF($C28="",0,SUMIF('DADOS BRUTOS'!$A$3:$A$500,$C28,'DADOS BRUTOS'!GM$3:GM$500)))</f>
        <v/>
      </c>
      <c r="JN28" s="127">
        <f>IF(OR(JN$4="",$B28=""),0,SUMIF('DADOS BRUTOS'!$A$3:$A$500,$B28,'DADOS BRUTOS'!GN$3:GN$500)+IF($C28="",0,SUMIF('DADOS BRUTOS'!$A$3:$A$500,$C28,'DADOS BRUTOS'!GN$3:GN$500)))</f>
        <v/>
      </c>
      <c r="JO28" s="127">
        <f>IF(OR(JO$4="",$B28=""),0,SUMIF('DADOS BRUTOS'!$A$3:$A$500,$B28,'DADOS BRUTOS'!GO$3:GO$500)+IF($C28="",0,SUMIF('DADOS BRUTOS'!$A$3:$A$500,$C28,'DADOS BRUTOS'!GO$3:GO$500)))</f>
        <v/>
      </c>
      <c r="JP28" s="127">
        <f>IF(OR(JP$4="",$B28=""),0,SUMIF('DADOS BRUTOS'!$A$3:$A$500,$B28,'DADOS BRUTOS'!GP$3:GP$500)+IF($C28="",0,SUMIF('DADOS BRUTOS'!$A$3:$A$500,$C28,'DADOS BRUTOS'!GP$3:GP$500)))</f>
        <v/>
      </c>
      <c r="JQ28" s="127">
        <f>IF(OR(JQ$4="",$B28=""),0,SUMIF('DADOS BRUTOS'!$A$3:$A$500,$B28,'DADOS BRUTOS'!GQ$3:GQ$500)+IF($C28="",0,SUMIF('DADOS BRUTOS'!$A$3:$A$500,$C28,'DADOS BRUTOS'!GQ$3:GQ$500)))</f>
        <v/>
      </c>
      <c r="JR28" s="127">
        <f>IF(OR(JR$4="",$B28=""),0,SUMIF('DADOS BRUTOS'!$A$3:$A$500,$B28,'DADOS BRUTOS'!GR$3:GR$500)+IF($C28="",0,SUMIF('DADOS BRUTOS'!$A$3:$A$500,$C28,'DADOS BRUTOS'!GR$3:GR$500)))</f>
        <v/>
      </c>
      <c r="JS28" s="127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7">
        <f>IF(OR(CB$4="",$B29=""),0,SUMIF('DADOS BRUTOS'!$A$3:$A$500,$B29,'DADOS BRUTOS'!B$3:B$500)+IF($C29="",0,SUMIF('DADOS BRUTOS'!$A$3:$A$500,$C29,'DADOS BRUTOS'!B$3:B$500)))</f>
        <v/>
      </c>
      <c r="CC29" s="127">
        <f>IF(OR(CC$4="",$B29=""),0,SUMIF('DADOS BRUTOS'!$A$3:$A$500,$B29,'DADOS BRUTOS'!C$3:C$500)+IF($C29="",0,SUMIF('DADOS BRUTOS'!$A$3:$A$500,$C29,'DADOS BRUTOS'!C$3:C$500)))</f>
        <v/>
      </c>
      <c r="CD29" s="127">
        <f>IF(OR(CD$4="",$B29=""),0,SUMIF('DADOS BRUTOS'!$A$3:$A$500,$B29,'DADOS BRUTOS'!D$3:D$500)+IF($C29="",0,SUMIF('DADOS BRUTOS'!$A$3:$A$500,$C29,'DADOS BRUTOS'!D$3:D$500)))</f>
        <v/>
      </c>
      <c r="CE29" s="127">
        <f>IF(OR(CE$4="",$B29=""),0,SUMIF('DADOS BRUTOS'!$A$3:$A$500,$B29,'DADOS BRUTOS'!E$3:E$500)+IF($C29="",0,SUMIF('DADOS BRUTOS'!$A$3:$A$500,$C29,'DADOS BRUTOS'!E$3:E$500)))</f>
        <v/>
      </c>
      <c r="CF29" s="127">
        <f>IF(OR(CF$4="",$B29=""),0,SUMIF('DADOS BRUTOS'!$A$3:$A$500,$B29,'DADOS BRUTOS'!F$3:F$500)+IF($C29="",0,SUMIF('DADOS BRUTOS'!$A$3:$A$500,$C29,'DADOS BRUTOS'!F$3:F$500)))</f>
        <v/>
      </c>
      <c r="CG29" s="127">
        <f>IF(OR(CG$4="",$B29=""),0,SUMIF('DADOS BRUTOS'!$A$3:$A$500,$B29,'DADOS BRUTOS'!G$3:G$500)+IF($C29="",0,SUMIF('DADOS BRUTOS'!$A$3:$A$500,$C29,'DADOS BRUTOS'!G$3:G$500)))</f>
        <v/>
      </c>
      <c r="CH29" s="127">
        <f>IF(OR(CH$4="",$B29=""),0,SUMIF('DADOS BRUTOS'!$A$3:$A$500,$B29,'DADOS BRUTOS'!H$3:H$500)+IF($C29="",0,SUMIF('DADOS BRUTOS'!$A$3:$A$500,$C29,'DADOS BRUTOS'!H$3:H$500)))</f>
        <v/>
      </c>
      <c r="CI29" s="127">
        <f>IF(OR(CI$4="",$B29=""),0,SUMIF('DADOS BRUTOS'!$A$3:$A$500,$B29,'DADOS BRUTOS'!I$3:I$500)+IF($C29="",0,SUMIF('DADOS BRUTOS'!$A$3:$A$500,$C29,'DADOS BRUTOS'!I$3:I$500)))</f>
        <v/>
      </c>
      <c r="CJ29" s="127">
        <f>IF(OR(CJ$4="",$B29=""),0,SUMIF('DADOS BRUTOS'!$A$3:$A$500,$B29,'DADOS BRUTOS'!J$3:J$500)+IF($C29="",0,SUMIF('DADOS BRUTOS'!$A$3:$A$500,$C29,'DADOS BRUTOS'!J$3:J$500)))</f>
        <v/>
      </c>
      <c r="CK29" s="127">
        <f>IF(OR(CK$4="",$B29=""),0,SUMIF('DADOS BRUTOS'!$A$3:$A$500,$B29,'DADOS BRUTOS'!K$3:K$500)+IF($C29="",0,SUMIF('DADOS BRUTOS'!$A$3:$A$500,$C29,'DADOS BRUTOS'!K$3:K$500)))</f>
        <v/>
      </c>
      <c r="CL29" s="127">
        <f>IF(OR(CL$4="",$B29=""),0,SUMIF('DADOS BRUTOS'!$A$3:$A$500,$B29,'DADOS BRUTOS'!L$3:L$500)+IF($C29="",0,SUMIF('DADOS BRUTOS'!$A$3:$A$500,$C29,'DADOS BRUTOS'!L$3:L$500)))</f>
        <v/>
      </c>
      <c r="CM29" s="127">
        <f>IF(OR(CM$4="",$B29=""),0,SUMIF('DADOS BRUTOS'!$A$3:$A$500,$B29,'DADOS BRUTOS'!M$3:M$500)+IF($C29="",0,SUMIF('DADOS BRUTOS'!$A$3:$A$500,$C29,'DADOS BRUTOS'!M$3:M$500)))</f>
        <v/>
      </c>
      <c r="CN29" s="127">
        <f>IF(OR(CN$4="",$B29=""),0,SUMIF('DADOS BRUTOS'!$A$3:$A$500,$B29,'DADOS BRUTOS'!N$3:N$500)+IF($C29="",0,SUMIF('DADOS BRUTOS'!$A$3:$A$500,$C29,'DADOS BRUTOS'!N$3:N$500)))</f>
        <v/>
      </c>
      <c r="CO29" s="127">
        <f>IF(OR(CO$4="",$B29=""),0,SUMIF('DADOS BRUTOS'!$A$3:$A$500,$B29,'DADOS BRUTOS'!O$3:O$500)+IF($C29="",0,SUMIF('DADOS BRUTOS'!$A$3:$A$500,$C29,'DADOS BRUTOS'!O$3:O$500)))</f>
        <v/>
      </c>
      <c r="CP29" s="127">
        <f>IF(OR(CP$4="",$B29=""),0,SUMIF('DADOS BRUTOS'!$A$3:$A$500,$B29,'DADOS BRUTOS'!P$3:P$500)+IF($C29="",0,SUMIF('DADOS BRUTOS'!$A$3:$A$500,$C29,'DADOS BRUTOS'!P$3:P$500)))</f>
        <v/>
      </c>
      <c r="CQ29" s="127">
        <f>IF(OR(CQ$4="",$B29=""),0,SUMIF('DADOS BRUTOS'!$A$3:$A$500,$B29,'DADOS BRUTOS'!Q$3:Q$500)+IF($C29="",0,SUMIF('DADOS BRUTOS'!$A$3:$A$500,$C29,'DADOS BRUTOS'!Q$3:Q$500)))</f>
        <v/>
      </c>
      <c r="CR29" s="127">
        <f>IF(OR(CR$4="",$B29=""),0,SUMIF('DADOS BRUTOS'!$A$3:$A$500,$B29,'DADOS BRUTOS'!R$3:R$500)+IF($C29="",0,SUMIF('DADOS BRUTOS'!$A$3:$A$500,$C29,'DADOS BRUTOS'!R$3:R$500)))</f>
        <v/>
      </c>
      <c r="CS29" s="127">
        <f>IF(OR(CS$4="",$B29=""),0,SUMIF('DADOS BRUTOS'!$A$3:$A$500,$B29,'DADOS BRUTOS'!S$3:S$500)+IF($C29="",0,SUMIF('DADOS BRUTOS'!$A$3:$A$500,$C29,'DADOS BRUTOS'!S$3:S$500)))</f>
        <v/>
      </c>
      <c r="CT29" s="127">
        <f>IF(OR(CT$4="",$B29=""),0,SUMIF('DADOS BRUTOS'!$A$3:$A$500,$B29,'DADOS BRUTOS'!T$3:T$500)+IF($C29="",0,SUMIF('DADOS BRUTOS'!$A$3:$A$500,$C29,'DADOS BRUTOS'!T$3:T$500)))</f>
        <v/>
      </c>
      <c r="CU29" s="127">
        <f>IF(OR(CU$4="",$B29=""),0,SUMIF('DADOS BRUTOS'!$A$3:$A$500,$B29,'DADOS BRUTOS'!U$3:U$500)+IF($C29="",0,SUMIF('DADOS BRUTOS'!$A$3:$A$500,$C29,'DADOS BRUTOS'!U$3:U$500)))</f>
        <v/>
      </c>
      <c r="CV29" s="127">
        <f>IF(OR(CV$4="",$B29=""),0,SUMIF('DADOS BRUTOS'!$A$3:$A$500,$B29,'DADOS BRUTOS'!V$3:V$500)+IF($C29="",0,SUMIF('DADOS BRUTOS'!$A$3:$A$500,$C29,'DADOS BRUTOS'!V$3:V$500)))</f>
        <v/>
      </c>
      <c r="CW29" s="127">
        <f>IF(OR(CW$4="",$B29=""),0,SUMIF('DADOS BRUTOS'!$A$3:$A$500,$B29,'DADOS BRUTOS'!W$3:W$500)+IF($C29="",0,SUMIF('DADOS BRUTOS'!$A$3:$A$500,$C29,'DADOS BRUTOS'!W$3:W$500)))</f>
        <v/>
      </c>
      <c r="CX29" s="127">
        <f>IF(OR(CX$4="",$B29=""),0,SUMIF('DADOS BRUTOS'!$A$3:$A$500,$B29,'DADOS BRUTOS'!X$3:X$500)+IF($C29="",0,SUMIF('DADOS BRUTOS'!$A$3:$A$500,$C29,'DADOS BRUTOS'!X$3:X$500)))</f>
        <v/>
      </c>
      <c r="CY29" s="127">
        <f>IF(OR(CY$4="",$B29=""),0,SUMIF('DADOS BRUTOS'!$A$3:$A$500,$B29,'DADOS BRUTOS'!Y$3:Y$500)+IF($C29="",0,SUMIF('DADOS BRUTOS'!$A$3:$A$500,$C29,'DADOS BRUTOS'!Y$3:Y$500)))</f>
        <v/>
      </c>
      <c r="CZ29" s="127">
        <f>IF(OR(CZ$4="",$B29=""),0,SUMIF('DADOS BRUTOS'!$A$3:$A$500,$B29,'DADOS BRUTOS'!Z$3:Z$500)+IF($C29="",0,SUMIF('DADOS BRUTOS'!$A$3:$A$500,$C29,'DADOS BRUTOS'!Z$3:Z$500)))</f>
        <v/>
      </c>
      <c r="DA29" s="127">
        <f>IF(OR(DA$4="",$B29=""),0,SUMIF('DADOS BRUTOS'!$A$3:$A$500,$B29,'DADOS BRUTOS'!AA$3:AA$500)+IF($C29="",0,SUMIF('DADOS BRUTOS'!$A$3:$A$500,$C29,'DADOS BRUTOS'!AA$3:AA$500)))</f>
        <v/>
      </c>
      <c r="DB29" s="127">
        <f>IF(OR(DB$4="",$B29=""),0,SUMIF('DADOS BRUTOS'!$A$3:$A$500,$B29,'DADOS BRUTOS'!AB$3:AB$500)+IF($C29="",0,SUMIF('DADOS BRUTOS'!$A$3:$A$500,$C29,'DADOS BRUTOS'!AB$3:AB$500)))</f>
        <v/>
      </c>
      <c r="DC29" s="127">
        <f>IF(OR(DC$4="",$B29=""),0,SUMIF('DADOS BRUTOS'!$A$3:$A$500,$B29,'DADOS BRUTOS'!AC$3:AC$500)+IF($C29="",0,SUMIF('DADOS BRUTOS'!$A$3:$A$500,$C29,'DADOS BRUTOS'!AC$3:AC$500)))</f>
        <v/>
      </c>
      <c r="DD29" s="127">
        <f>IF(OR(DD$4="",$B29=""),0,SUMIF('DADOS BRUTOS'!$A$3:$A$500,$B29,'DADOS BRUTOS'!AD$3:AD$500)+IF($C29="",0,SUMIF('DADOS BRUTOS'!$A$3:$A$500,$C29,'DADOS BRUTOS'!AD$3:AD$500)))</f>
        <v/>
      </c>
      <c r="DE29" s="127">
        <f>IF(OR(DE$4="",$B29=""),0,SUMIF('DADOS BRUTOS'!$A$3:$A$500,$B29,'DADOS BRUTOS'!AE$3:AE$500)+IF($C29="",0,SUMIF('DADOS BRUTOS'!$A$3:$A$500,$C29,'DADOS BRUTOS'!AE$3:AE$500)))</f>
        <v/>
      </c>
      <c r="DF29" s="127">
        <f>IF(OR(DF$4="",$B29=""),0,SUMIF('DADOS BRUTOS'!$A$3:$A$500,$B29,'DADOS BRUTOS'!AF$3:AF$500)+IF($C29="",0,SUMIF('DADOS BRUTOS'!$A$3:$A$500,$C29,'DADOS BRUTOS'!AF$3:AF$500)))</f>
        <v/>
      </c>
      <c r="DG29" s="127">
        <f>IF(OR(DG$4="",$B29=""),0,SUMIF('DADOS BRUTOS'!$A$3:$A$500,$B29,'DADOS BRUTOS'!AG$3:AG$500)+IF($C29="",0,SUMIF('DADOS BRUTOS'!$A$3:$A$500,$C29,'DADOS BRUTOS'!AG$3:AG$500)))</f>
        <v/>
      </c>
      <c r="DH29" s="127">
        <f>IF(OR(DH$4="",$B29=""),0,SUMIF('DADOS BRUTOS'!$A$3:$A$500,$B29,'DADOS BRUTOS'!AH$3:AH$500)+IF($C29="",0,SUMIF('DADOS BRUTOS'!$A$3:$A$500,$C29,'DADOS BRUTOS'!AH$3:AH$500)))</f>
        <v/>
      </c>
      <c r="DI29" s="127">
        <f>IF(OR(DI$4="",$B29=""),0,SUMIF('DADOS BRUTOS'!$A$3:$A$500,$B29,'DADOS BRUTOS'!AI$3:AI$500)+IF($C29="",0,SUMIF('DADOS BRUTOS'!$A$3:$A$500,$C29,'DADOS BRUTOS'!AI$3:AI$500)))</f>
        <v/>
      </c>
      <c r="DJ29" s="127">
        <f>IF(OR(DJ$4="",$B29=""),0,SUMIF('DADOS BRUTOS'!$A$3:$A$500,$B29,'DADOS BRUTOS'!AJ$3:AJ$500)+IF($C29="",0,SUMIF('DADOS BRUTOS'!$A$3:$A$500,$C29,'DADOS BRUTOS'!AJ$3:AJ$500)))</f>
        <v/>
      </c>
      <c r="DK29" s="127">
        <f>IF(OR(DK$4="",$B29=""),0,SUMIF('DADOS BRUTOS'!$A$3:$A$500,$B29,'DADOS BRUTOS'!AK$3:AK$500)+IF($C29="",0,SUMIF('DADOS BRUTOS'!$A$3:$A$500,$C29,'DADOS BRUTOS'!AK$3:AK$500)))</f>
        <v/>
      </c>
      <c r="DL29" s="127">
        <f>IF(OR(DL$4="",$B29=""),0,SUMIF('DADOS BRUTOS'!$A$3:$A$500,$B29,'DADOS BRUTOS'!AL$3:AL$500)+IF($C29="",0,SUMIF('DADOS BRUTOS'!$A$3:$A$500,$C29,'DADOS BRUTOS'!AL$3:AL$500)))</f>
        <v/>
      </c>
      <c r="DM29" s="127">
        <f>IF(OR(DM$4="",$B29=""),0,SUMIF('DADOS BRUTOS'!$A$3:$A$500,$B29,'DADOS BRUTOS'!AM$3:AM$500)+IF($C29="",0,SUMIF('DADOS BRUTOS'!$A$3:$A$500,$C29,'DADOS BRUTOS'!AM$3:AM$500)))</f>
        <v/>
      </c>
      <c r="DN29" s="127">
        <f>IF(OR(DN$4="",$B29=""),0,SUMIF('DADOS BRUTOS'!$A$3:$A$500,$B29,'DADOS BRUTOS'!AN$3:AN$500)+IF($C29="",0,SUMIF('DADOS BRUTOS'!$A$3:$A$500,$C29,'DADOS BRUTOS'!AN$3:AN$500)))</f>
        <v/>
      </c>
      <c r="DO29" s="127">
        <f>IF(OR(DO$4="",$B29=""),0,SUMIF('DADOS BRUTOS'!$A$3:$A$500,$B29,'DADOS BRUTOS'!AO$3:AO$500)+IF($C29="",0,SUMIF('DADOS BRUTOS'!$A$3:$A$500,$C29,'DADOS BRUTOS'!AO$3:AO$500)))</f>
        <v/>
      </c>
      <c r="DP29" s="127">
        <f>IF(OR(DP$4="",$B29=""),0,SUMIF('DADOS BRUTOS'!$A$3:$A$500,$B29,'DADOS BRUTOS'!AP$3:AP$500)+IF($C29="",0,SUMIF('DADOS BRUTOS'!$A$3:$A$500,$C29,'DADOS BRUTOS'!AP$3:AP$500)))</f>
        <v/>
      </c>
      <c r="DQ29" s="127">
        <f>IF(OR(DQ$4="",$B29=""),0,SUMIF('DADOS BRUTOS'!$A$3:$A$500,$B29,'DADOS BRUTOS'!AQ$3:AQ$500)+IF($C29="",0,SUMIF('DADOS BRUTOS'!$A$3:$A$500,$C29,'DADOS BRUTOS'!AQ$3:AQ$500)))</f>
        <v/>
      </c>
      <c r="DR29" s="127">
        <f>IF(OR(DR$4="",$B29=""),0,SUMIF('DADOS BRUTOS'!$A$3:$A$500,$B29,'DADOS BRUTOS'!AR$3:AR$500)+IF($C29="",0,SUMIF('DADOS BRUTOS'!$A$3:$A$500,$C29,'DADOS BRUTOS'!AR$3:AR$500)))</f>
        <v/>
      </c>
      <c r="DS29" s="127">
        <f>IF(OR(DS$4="",$B29=""),0,SUMIF('DADOS BRUTOS'!$A$3:$A$500,$B29,'DADOS BRUTOS'!AS$3:AS$500)+IF($C29="",0,SUMIF('DADOS BRUTOS'!$A$3:$A$500,$C29,'DADOS BRUTOS'!AS$3:AS$500)))</f>
        <v/>
      </c>
      <c r="DT29" s="127">
        <f>IF(OR(DT$4="",$B29=""),0,SUMIF('DADOS BRUTOS'!$A$3:$A$500,$B29,'DADOS BRUTOS'!AT$3:AT$500)+IF($C29="",0,SUMIF('DADOS BRUTOS'!$A$3:$A$500,$C29,'DADOS BRUTOS'!AT$3:AT$500)))</f>
        <v/>
      </c>
      <c r="DU29" s="127">
        <f>IF(OR(DU$4="",$B29=""),0,SUMIF('DADOS BRUTOS'!$A$3:$A$500,$B29,'DADOS BRUTOS'!AU$3:AU$500)+IF($C29="",0,SUMIF('DADOS BRUTOS'!$A$3:$A$500,$C29,'DADOS BRUTOS'!AU$3:AU$500)))</f>
        <v/>
      </c>
      <c r="DV29" s="127">
        <f>IF(OR(DV$4="",$B29=""),0,SUMIF('DADOS BRUTOS'!$A$3:$A$500,$B29,'DADOS BRUTOS'!AV$3:AV$500)+IF($C29="",0,SUMIF('DADOS BRUTOS'!$A$3:$A$500,$C29,'DADOS BRUTOS'!AV$3:AV$500)))</f>
        <v/>
      </c>
      <c r="DW29" s="127">
        <f>IF(OR(DW$4="",$B29=""),0,SUMIF('DADOS BRUTOS'!$A$3:$A$500,$B29,'DADOS BRUTOS'!AW$3:AW$500)+IF($C29="",0,SUMIF('DADOS BRUTOS'!$A$3:$A$500,$C29,'DADOS BRUTOS'!AW$3:AW$500)))</f>
        <v/>
      </c>
      <c r="DX29" s="127">
        <f>IF(OR(DX$4="",$B29=""),0,SUMIF('DADOS BRUTOS'!$A$3:$A$500,$B29,'DADOS BRUTOS'!AX$3:AX$500)+IF($C29="",0,SUMIF('DADOS BRUTOS'!$A$3:$A$500,$C29,'DADOS BRUTOS'!AX$3:AX$500)))</f>
        <v/>
      </c>
      <c r="DY29" s="127">
        <f>IF(OR(DY$4="",$B29=""),0,SUMIF('DADOS BRUTOS'!$A$3:$A$500,$B29,'DADOS BRUTOS'!AY$3:AY$500)+IF($C29="",0,SUMIF('DADOS BRUTOS'!$A$3:$A$500,$C29,'DADOS BRUTOS'!AY$3:AY$500)))</f>
        <v/>
      </c>
      <c r="DZ29" s="127">
        <f>IF(OR(DZ$4="",$B29=""),0,SUMIF('DADOS BRUTOS'!$A$3:$A$500,$B29,'DADOS BRUTOS'!AZ$3:AZ$500)+IF($C29="",0,SUMIF('DADOS BRUTOS'!$A$3:$A$500,$C29,'DADOS BRUTOS'!AZ$3:AZ$500)))</f>
        <v/>
      </c>
      <c r="EA29" s="127">
        <f>IF(OR(EA$4="",$B29=""),0,SUMIF('DADOS BRUTOS'!$A$3:$A$500,$B29,'DADOS BRUTOS'!BA$3:BA$500)+IF($C29="",0,SUMIF('DADOS BRUTOS'!$A$3:$A$500,$C29,'DADOS BRUTOS'!BA$3:BA$500)))</f>
        <v/>
      </c>
      <c r="EB29" s="127">
        <f>IF(OR(EB$4="",$B29=""),0,SUMIF('DADOS BRUTOS'!$A$3:$A$500,$B29,'DADOS BRUTOS'!BB$3:BB$500)+IF($C29="",0,SUMIF('DADOS BRUTOS'!$A$3:$A$500,$C29,'DADOS BRUTOS'!BB$3:BB$500)))</f>
        <v/>
      </c>
      <c r="EC29" s="127">
        <f>IF(OR(EC$4="",$B29=""),0,SUMIF('DADOS BRUTOS'!$A$3:$A$500,$B29,'DADOS BRUTOS'!BC$3:BC$500)+IF($C29="",0,SUMIF('DADOS BRUTOS'!$A$3:$A$500,$C29,'DADOS BRUTOS'!BC$3:BC$500)))</f>
        <v/>
      </c>
      <c r="ED29" s="127">
        <f>IF(OR(ED$4="",$B29=""),0,SUMIF('DADOS BRUTOS'!$A$3:$A$500,$B29,'DADOS BRUTOS'!BD$3:BD$500)+IF($C29="",0,SUMIF('DADOS BRUTOS'!$A$3:$A$500,$C29,'DADOS BRUTOS'!BD$3:BD$500)))</f>
        <v/>
      </c>
      <c r="EE29" s="127">
        <f>IF(OR(EE$4="",$B29=""),0,SUMIF('DADOS BRUTOS'!$A$3:$A$500,$B29,'DADOS BRUTOS'!BE$3:BE$500)+IF($C29="",0,SUMIF('DADOS BRUTOS'!$A$3:$A$500,$C29,'DADOS BRUTOS'!BE$3:BE$500)))</f>
        <v/>
      </c>
      <c r="EF29" s="127">
        <f>IF(OR(EF$4="",$B29=""),0,SUMIF('DADOS BRUTOS'!$A$3:$A$500,$B29,'DADOS BRUTOS'!BF$3:BF$500)+IF($C29="",0,SUMIF('DADOS BRUTOS'!$A$3:$A$500,$C29,'DADOS BRUTOS'!BF$3:BF$500)))</f>
        <v/>
      </c>
      <c r="EG29" s="127">
        <f>IF(OR(EG$4="",$B29=""),0,SUMIF('DADOS BRUTOS'!$A$3:$A$500,$B29,'DADOS BRUTOS'!BG$3:BG$500)+IF($C29="",0,SUMIF('DADOS BRUTOS'!$A$3:$A$500,$C29,'DADOS BRUTOS'!BG$3:BG$500)))</f>
        <v/>
      </c>
      <c r="EH29" s="127">
        <f>IF(OR(EH$4="",$B29=""),0,SUMIF('DADOS BRUTOS'!$A$3:$A$500,$B29,'DADOS BRUTOS'!BH$3:BH$500)+IF($C29="",0,SUMIF('DADOS BRUTOS'!$A$3:$A$500,$C29,'DADOS BRUTOS'!BH$3:BH$500)))</f>
        <v/>
      </c>
      <c r="EI29" s="127">
        <f>IF(OR(EI$4="",$B29=""),0,SUMIF('DADOS BRUTOS'!$A$3:$A$500,$B29,'DADOS BRUTOS'!BI$3:BI$500)+IF($C29="",0,SUMIF('DADOS BRUTOS'!$A$3:$A$500,$C29,'DADOS BRUTOS'!BI$3:BI$500)))</f>
        <v/>
      </c>
      <c r="EJ29" s="127">
        <f>IF(OR(EJ$4="",$B29=""),0,SUMIF('DADOS BRUTOS'!$A$3:$A$500,$B29,'DADOS BRUTOS'!BJ$3:BJ$500)+IF($C29="",0,SUMIF('DADOS BRUTOS'!$A$3:$A$500,$C29,'DADOS BRUTOS'!BJ$3:BJ$500)))</f>
        <v/>
      </c>
      <c r="EK29" s="127">
        <f>IF(OR(EK$4="",$B29=""),0,SUMIF('DADOS BRUTOS'!$A$3:$A$500,$B29,'DADOS BRUTOS'!BK$3:BK$500)+IF($C29="",0,SUMIF('DADOS BRUTOS'!$A$3:$A$500,$C29,'DADOS BRUTOS'!BK$3:BK$500)))</f>
        <v/>
      </c>
      <c r="EL29" s="127">
        <f>IF(OR(EL$4="",$B29=""),0,SUMIF('DADOS BRUTOS'!$A$3:$A$500,$B29,'DADOS BRUTOS'!BL$3:BL$500)+IF($C29="",0,SUMIF('DADOS BRUTOS'!$A$3:$A$500,$C29,'DADOS BRUTOS'!BL$3:BL$500)))</f>
        <v/>
      </c>
      <c r="EM29" s="127">
        <f>IF(OR(EM$4="",$B29=""),0,SUMIF('DADOS BRUTOS'!$A$3:$A$500,$B29,'DADOS BRUTOS'!BM$3:BM$500)+IF($C29="",0,SUMIF('DADOS BRUTOS'!$A$3:$A$500,$C29,'DADOS BRUTOS'!BM$3:BM$500)))</f>
        <v/>
      </c>
      <c r="EN29" s="127">
        <f>IF(OR(EN$4="",$B29=""),0,SUMIF('DADOS BRUTOS'!$A$3:$A$500,$B29,'DADOS BRUTOS'!BN$3:BN$500)+IF($C29="",0,SUMIF('DADOS BRUTOS'!$A$3:$A$500,$C29,'DADOS BRUTOS'!BN$3:BN$500)))</f>
        <v/>
      </c>
      <c r="EO29" s="127">
        <f>IF(OR(EO$4="",$B29=""),0,SUMIF('DADOS BRUTOS'!$A$3:$A$500,$B29,'DADOS BRUTOS'!BO$3:BO$500)+IF($C29="",0,SUMIF('DADOS BRUTOS'!$A$3:$A$500,$C29,'DADOS BRUTOS'!BO$3:BO$500)))</f>
        <v/>
      </c>
      <c r="EP29" s="127">
        <f>IF(OR(EP$4="",$B29=""),0,SUMIF('DADOS BRUTOS'!$A$3:$A$500,$B29,'DADOS BRUTOS'!BP$3:BP$500)+IF($C29="",0,SUMIF('DADOS BRUTOS'!$A$3:$A$500,$C29,'DADOS BRUTOS'!BP$3:BP$500)))</f>
        <v/>
      </c>
      <c r="EQ29" s="127">
        <f>IF(OR(EQ$4="",$B29=""),0,SUMIF('DADOS BRUTOS'!$A$3:$A$500,$B29,'DADOS BRUTOS'!BQ$3:BQ$500)+IF($C29="",0,SUMIF('DADOS BRUTOS'!$A$3:$A$500,$C29,'DADOS BRUTOS'!BQ$3:BQ$500)))</f>
        <v/>
      </c>
      <c r="ER29" s="127">
        <f>IF(OR(ER$4="",$B29=""),0,SUMIF('DADOS BRUTOS'!$A$3:$A$500,$B29,'DADOS BRUTOS'!BR$3:BR$500)+IF($C29="",0,SUMIF('DADOS BRUTOS'!$A$3:$A$500,$C29,'DADOS BRUTOS'!BR$3:BR$500)))</f>
        <v/>
      </c>
      <c r="ES29" s="127">
        <f>IF(OR(ES$4="",$B29=""),0,SUMIF('DADOS BRUTOS'!$A$3:$A$500,$B29,'DADOS BRUTOS'!BS$3:BS$500)+IF($C29="",0,SUMIF('DADOS BRUTOS'!$A$3:$A$500,$C29,'DADOS BRUTOS'!BS$3:BS$500)))</f>
        <v/>
      </c>
      <c r="ET29" s="127">
        <f>IF(OR(ET$4="",$B29=""),0,SUMIF('DADOS BRUTOS'!$A$3:$A$500,$B29,'DADOS BRUTOS'!BT$3:BT$500)+IF($C29="",0,SUMIF('DADOS BRUTOS'!$A$3:$A$500,$C29,'DADOS BRUTOS'!BT$3:BT$500)))</f>
        <v/>
      </c>
      <c r="EU29" s="127">
        <f>IF(OR(EU$4="",$B29=""),0,SUMIF('DADOS BRUTOS'!$A$3:$A$500,$B29,'DADOS BRUTOS'!BU$3:BU$500)+IF($C29="",0,SUMIF('DADOS BRUTOS'!$A$3:$A$500,$C29,'DADOS BRUTOS'!BU$3:BU$500)))</f>
        <v/>
      </c>
      <c r="EV29" s="127">
        <f>IF(OR(EV$4="",$B29=""),0,SUMIF('DADOS BRUTOS'!$A$3:$A$500,$B29,'DADOS BRUTOS'!BV$3:BV$500)+IF($C29="",0,SUMIF('DADOS BRUTOS'!$A$3:$A$500,$C29,'DADOS BRUTOS'!BV$3:BV$500)))</f>
        <v/>
      </c>
      <c r="EW29" s="127">
        <f>IF(OR(EW$4="",$B29=""),0,SUMIF('DADOS BRUTOS'!$A$3:$A$500,$B29,'DADOS BRUTOS'!BW$3:BW$500)+IF($C29="",0,SUMIF('DADOS BRUTOS'!$A$3:$A$500,$C29,'DADOS BRUTOS'!BW$3:BW$500)))</f>
        <v/>
      </c>
      <c r="EX29" s="127">
        <f>IF(OR(EX$4="",$B29=""),0,SUMIF('DADOS BRUTOS'!$A$3:$A$500,$B29,'DADOS BRUTOS'!BX$3:BX$500)+IF($C29="",0,SUMIF('DADOS BRUTOS'!$A$3:$A$500,$C29,'DADOS BRUTOS'!BX$3:BX$500)))</f>
        <v/>
      </c>
      <c r="EY29" s="127">
        <f>IF(OR(EY$4="",$B29=""),0,SUMIF('DADOS BRUTOS'!$A$3:$A$500,$B29,'DADOS BRUTOS'!BY$3:BY$500)+IF($C29="",0,SUMIF('DADOS BRUTOS'!$A$3:$A$500,$C29,'DADOS BRUTOS'!BY$3:BY$500)))</f>
        <v/>
      </c>
      <c r="EZ29" s="127">
        <f>IF(OR(EZ$4="",$B29=""),0,SUMIF('DADOS BRUTOS'!$A$3:$A$500,$B29,'DADOS BRUTOS'!BZ$3:BZ$500)+IF($C29="",0,SUMIF('DADOS BRUTOS'!$A$3:$A$500,$C29,'DADOS BRUTOS'!BZ$3:BZ$500)))</f>
        <v/>
      </c>
      <c r="FA29" s="127">
        <f>IF(OR(FA$4="",$B29=""),0,SUMIF('DADOS BRUTOS'!$A$3:$A$500,$B29,'DADOS BRUTOS'!CA$3:CA$500)+IF($C29="",0,SUMIF('DADOS BRUTOS'!$A$3:$A$500,$C29,'DADOS BRUTOS'!CA$3:CA$500)))</f>
        <v/>
      </c>
      <c r="FB29" s="127">
        <f>IF(OR(FB$4="",$B29=""),0,SUMIF('DADOS BRUTOS'!$A$3:$A$500,$B29,'DADOS BRUTOS'!CB$3:CB$500)+IF($C29="",0,SUMIF('DADOS BRUTOS'!$A$3:$A$500,$C29,'DADOS BRUTOS'!CB$3:CB$500)))</f>
        <v/>
      </c>
      <c r="FC29" s="127">
        <f>IF(OR(FC$4="",$B29=""),0,SUMIF('DADOS BRUTOS'!$A$3:$A$500,$B29,'DADOS BRUTOS'!CC$3:CC$500)+IF($C29="",0,SUMIF('DADOS BRUTOS'!$A$3:$A$500,$C29,'DADOS BRUTOS'!CC$3:CC$500)))</f>
        <v/>
      </c>
      <c r="FD29" s="127">
        <f>IF(OR(FD$4="",$B29=""),0,SUMIF('DADOS BRUTOS'!$A$3:$A$500,$B29,'DADOS BRUTOS'!CD$3:CD$500)+IF($C29="",0,SUMIF('DADOS BRUTOS'!$A$3:$A$500,$C29,'DADOS BRUTOS'!CD$3:CD$500)))</f>
        <v/>
      </c>
      <c r="FE29" s="127">
        <f>IF(OR(FE$4="",$B29=""),0,SUMIF('DADOS BRUTOS'!$A$3:$A$500,$B29,'DADOS BRUTOS'!CE$3:CE$500)+IF($C29="",0,SUMIF('DADOS BRUTOS'!$A$3:$A$500,$C29,'DADOS BRUTOS'!CE$3:CE$500)))</f>
        <v/>
      </c>
      <c r="FF29" s="127">
        <f>IF(OR(FF$4="",$B29=""),0,SUMIF('DADOS BRUTOS'!$A$3:$A$500,$B29,'DADOS BRUTOS'!CF$3:CF$500)+IF($C29="",0,SUMIF('DADOS BRUTOS'!$A$3:$A$500,$C29,'DADOS BRUTOS'!CF$3:CF$500)))</f>
        <v/>
      </c>
      <c r="FG29" s="127">
        <f>IF(OR(FG$4="",$B29=""),0,SUMIF('DADOS BRUTOS'!$A$3:$A$500,$B29,'DADOS BRUTOS'!CG$3:CG$500)+IF($C29="",0,SUMIF('DADOS BRUTOS'!$A$3:$A$500,$C29,'DADOS BRUTOS'!CG$3:CG$500)))</f>
        <v/>
      </c>
      <c r="FH29" s="127">
        <f>IF(OR(FH$4="",$B29=""),0,SUMIF('DADOS BRUTOS'!$A$3:$A$500,$B29,'DADOS BRUTOS'!CH$3:CH$500)+IF($C29="",0,SUMIF('DADOS BRUTOS'!$A$3:$A$500,$C29,'DADOS BRUTOS'!CH$3:CH$500)))</f>
        <v/>
      </c>
      <c r="FI29" s="127">
        <f>IF(OR(FI$4="",$B29=""),0,SUMIF('DADOS BRUTOS'!$A$3:$A$500,$B29,'DADOS BRUTOS'!CI$3:CI$500)+IF($C29="",0,SUMIF('DADOS BRUTOS'!$A$3:$A$500,$C29,'DADOS BRUTOS'!CI$3:CI$500)))</f>
        <v/>
      </c>
      <c r="FJ29" s="127">
        <f>IF(OR(FJ$4="",$B29=""),0,SUMIF('DADOS BRUTOS'!$A$3:$A$500,$B29,'DADOS BRUTOS'!CJ$3:CJ$500)+IF($C29="",0,SUMIF('DADOS BRUTOS'!$A$3:$A$500,$C29,'DADOS BRUTOS'!CJ$3:CJ$500)))</f>
        <v/>
      </c>
      <c r="FK29" s="127">
        <f>IF(OR(FK$4="",$B29=""),0,SUMIF('DADOS BRUTOS'!$A$3:$A$500,$B29,'DADOS BRUTOS'!CK$3:CK$500)+IF($C29="",0,SUMIF('DADOS BRUTOS'!$A$3:$A$500,$C29,'DADOS BRUTOS'!CK$3:CK$500)))</f>
        <v/>
      </c>
      <c r="FL29" s="127">
        <f>IF(OR(FL$4="",$B29=""),0,SUMIF('DADOS BRUTOS'!$A$3:$A$500,$B29,'DADOS BRUTOS'!CL$3:CL$500)+IF($C29="",0,SUMIF('DADOS BRUTOS'!$A$3:$A$500,$C29,'DADOS BRUTOS'!CL$3:CL$500)))</f>
        <v/>
      </c>
      <c r="FM29" s="127">
        <f>IF(OR(FM$4="",$B29=""),0,SUMIF('DADOS BRUTOS'!$A$3:$A$500,$B29,'DADOS BRUTOS'!CM$3:CM$500)+IF($C29="",0,SUMIF('DADOS BRUTOS'!$A$3:$A$500,$C29,'DADOS BRUTOS'!CM$3:CM$500)))</f>
        <v/>
      </c>
      <c r="FN29" s="127">
        <f>IF(OR(FN$4="",$B29=""),0,SUMIF('DADOS BRUTOS'!$A$3:$A$500,$B29,'DADOS BRUTOS'!CN$3:CN$500)+IF($C29="",0,SUMIF('DADOS BRUTOS'!$A$3:$A$500,$C29,'DADOS BRUTOS'!CN$3:CN$500)))</f>
        <v/>
      </c>
      <c r="FO29" s="127">
        <f>IF(OR(FO$4="",$B29=""),0,SUMIF('DADOS BRUTOS'!$A$3:$A$500,$B29,'DADOS BRUTOS'!CO$3:CO$500)+IF($C29="",0,SUMIF('DADOS BRUTOS'!$A$3:$A$500,$C29,'DADOS BRUTOS'!CO$3:CO$500)))</f>
        <v/>
      </c>
      <c r="FP29" s="127">
        <f>IF(OR(FP$4="",$B29=""),0,SUMIF('DADOS BRUTOS'!$A$3:$A$500,$B29,'DADOS BRUTOS'!CP$3:CP$500)+IF($C29="",0,SUMIF('DADOS BRUTOS'!$A$3:$A$500,$C29,'DADOS BRUTOS'!CP$3:CP$500)))</f>
        <v/>
      </c>
      <c r="FQ29" s="127">
        <f>IF(OR(FQ$4="",$B29=""),0,SUMIF('DADOS BRUTOS'!$A$3:$A$500,$B29,'DADOS BRUTOS'!CQ$3:CQ$500)+IF($C29="",0,SUMIF('DADOS BRUTOS'!$A$3:$A$500,$C29,'DADOS BRUTOS'!CQ$3:CQ$500)))</f>
        <v/>
      </c>
      <c r="FR29" s="127">
        <f>IF(OR(FR$4="",$B29=""),0,SUMIF('DADOS BRUTOS'!$A$3:$A$500,$B29,'DADOS BRUTOS'!CR$3:CR$500)+IF($C29="",0,SUMIF('DADOS BRUTOS'!$A$3:$A$500,$C29,'DADOS BRUTOS'!CR$3:CR$500)))</f>
        <v/>
      </c>
      <c r="FS29" s="127">
        <f>IF(OR(FS$4="",$B29=""),0,SUMIF('DADOS BRUTOS'!$A$3:$A$500,$B29,'DADOS BRUTOS'!CS$3:CS$500)+IF($C29="",0,SUMIF('DADOS BRUTOS'!$A$3:$A$500,$C29,'DADOS BRUTOS'!CS$3:CS$500)))</f>
        <v/>
      </c>
      <c r="FT29" s="127">
        <f>IF(OR(FT$4="",$B29=""),0,SUMIF('DADOS BRUTOS'!$A$3:$A$500,$B29,'DADOS BRUTOS'!CT$3:CT$500)+IF($C29="",0,SUMIF('DADOS BRUTOS'!$A$3:$A$500,$C29,'DADOS BRUTOS'!CT$3:CT$500)))</f>
        <v/>
      </c>
      <c r="FU29" s="127">
        <f>IF(OR(FU$4="",$B29=""),0,SUMIF('DADOS BRUTOS'!$A$3:$A$500,$B29,'DADOS BRUTOS'!CU$3:CU$500)+IF($C29="",0,SUMIF('DADOS BRUTOS'!$A$3:$A$500,$C29,'DADOS BRUTOS'!CU$3:CU$500)))</f>
        <v/>
      </c>
      <c r="FV29" s="127">
        <f>IF(OR(FV$4="",$B29=""),0,SUMIF('DADOS BRUTOS'!$A$3:$A$500,$B29,'DADOS BRUTOS'!CV$3:CV$500)+IF($C29="",0,SUMIF('DADOS BRUTOS'!$A$3:$A$500,$C29,'DADOS BRUTOS'!CV$3:CV$500)))</f>
        <v/>
      </c>
      <c r="FW29" s="127">
        <f>IF(OR(FW$4="",$B29=""),0,SUMIF('DADOS BRUTOS'!$A$3:$A$500,$B29,'DADOS BRUTOS'!CW$3:CW$500)+IF($C29="",0,SUMIF('DADOS BRUTOS'!$A$3:$A$500,$C29,'DADOS BRUTOS'!CW$3:CW$500)))</f>
        <v/>
      </c>
      <c r="FX29" s="127">
        <f>IF(OR(FX$4="",$B29=""),0,SUMIF('DADOS BRUTOS'!$A$3:$A$500,$B29,'DADOS BRUTOS'!CX$3:CX$500)+IF($C29="",0,SUMIF('DADOS BRUTOS'!$A$3:$A$500,$C29,'DADOS BRUTOS'!CX$3:CX$500)))</f>
        <v/>
      </c>
      <c r="FY29" s="127">
        <f>IF(OR(FY$4="",$B29=""),0,SUMIF('DADOS BRUTOS'!$A$3:$A$500,$B29,'DADOS BRUTOS'!CY$3:CY$500)+IF($C29="",0,SUMIF('DADOS BRUTOS'!$A$3:$A$500,$C29,'DADOS BRUTOS'!CY$3:CY$500)))</f>
        <v/>
      </c>
      <c r="FZ29" s="127">
        <f>IF(OR(FZ$4="",$B29=""),0,SUMIF('DADOS BRUTOS'!$A$3:$A$500,$B29,'DADOS BRUTOS'!CZ$3:CZ$500)+IF($C29="",0,SUMIF('DADOS BRUTOS'!$A$3:$A$500,$C29,'DADOS BRUTOS'!CZ$3:CZ$500)))</f>
        <v/>
      </c>
      <c r="GA29" s="127">
        <f>IF(OR(GA$4="",$B29=""),0,SUMIF('DADOS BRUTOS'!$A$3:$A$500,$B29,'DADOS BRUTOS'!DA$3:DA$500)+IF($C29="",0,SUMIF('DADOS BRUTOS'!$A$3:$A$500,$C29,'DADOS BRUTOS'!DA$3:DA$500)))</f>
        <v/>
      </c>
      <c r="GB29" s="127">
        <f>IF(OR(GB$4="",$B29=""),0,SUMIF('DADOS BRUTOS'!$A$3:$A$500,$B29,'DADOS BRUTOS'!DB$3:DB$500)+IF($C29="",0,SUMIF('DADOS BRUTOS'!$A$3:$A$500,$C29,'DADOS BRUTOS'!DB$3:DB$500)))</f>
        <v/>
      </c>
      <c r="GC29" s="127">
        <f>IF(OR(GC$4="",$B29=""),0,SUMIF('DADOS BRUTOS'!$A$3:$A$500,$B29,'DADOS BRUTOS'!DC$3:DC$500)+IF($C29="",0,SUMIF('DADOS BRUTOS'!$A$3:$A$500,$C29,'DADOS BRUTOS'!DC$3:DC$500)))</f>
        <v/>
      </c>
      <c r="GD29" s="127">
        <f>IF(OR(GD$4="",$B29=""),0,SUMIF('DADOS BRUTOS'!$A$3:$A$500,$B29,'DADOS BRUTOS'!DD$3:DD$500)+IF($C29="",0,SUMIF('DADOS BRUTOS'!$A$3:$A$500,$C29,'DADOS BRUTOS'!DD$3:DD$500)))</f>
        <v/>
      </c>
      <c r="GE29" s="127">
        <f>IF(OR(GE$4="",$B29=""),0,SUMIF('DADOS BRUTOS'!$A$3:$A$500,$B29,'DADOS BRUTOS'!DE$3:DE$500)+IF($C29="",0,SUMIF('DADOS BRUTOS'!$A$3:$A$500,$C29,'DADOS BRUTOS'!DE$3:DE$500)))</f>
        <v/>
      </c>
      <c r="GF29" s="127">
        <f>IF(OR(GF$4="",$B29=""),0,SUMIF('DADOS BRUTOS'!$A$3:$A$500,$B29,'DADOS BRUTOS'!DF$3:DF$500)+IF($C29="",0,SUMIF('DADOS BRUTOS'!$A$3:$A$500,$C29,'DADOS BRUTOS'!DF$3:DF$500)))</f>
        <v/>
      </c>
      <c r="GG29" s="127">
        <f>IF(OR(GG$4="",$B29=""),0,SUMIF('DADOS BRUTOS'!$A$3:$A$500,$B29,'DADOS BRUTOS'!DG$3:DG$500)+IF($C29="",0,SUMIF('DADOS BRUTOS'!$A$3:$A$500,$C29,'DADOS BRUTOS'!DG$3:DG$500)))</f>
        <v/>
      </c>
      <c r="GH29" s="127">
        <f>IF(OR(GH$4="",$B29=""),0,SUMIF('DADOS BRUTOS'!$A$3:$A$500,$B29,'DADOS BRUTOS'!DH$3:DH$500)+IF($C29="",0,SUMIF('DADOS BRUTOS'!$A$3:$A$500,$C29,'DADOS BRUTOS'!DH$3:DH$500)))</f>
        <v/>
      </c>
      <c r="GI29" s="127">
        <f>IF(OR(GI$4="",$B29=""),0,SUMIF('DADOS BRUTOS'!$A$3:$A$500,$B29,'DADOS BRUTOS'!DI$3:DI$500)+IF($C29="",0,SUMIF('DADOS BRUTOS'!$A$3:$A$500,$C29,'DADOS BRUTOS'!DI$3:DI$500)))</f>
        <v/>
      </c>
      <c r="GJ29" s="127">
        <f>IF(OR(GJ$4="",$B29=""),0,SUMIF('DADOS BRUTOS'!$A$3:$A$500,$B29,'DADOS BRUTOS'!DJ$3:DJ$500)+IF($C29="",0,SUMIF('DADOS BRUTOS'!$A$3:$A$500,$C29,'DADOS BRUTOS'!DJ$3:DJ$500)))</f>
        <v/>
      </c>
      <c r="GK29" s="127">
        <f>IF(OR(GK$4="",$B29=""),0,SUMIF('DADOS BRUTOS'!$A$3:$A$500,$B29,'DADOS BRUTOS'!DK$3:DK$500)+IF($C29="",0,SUMIF('DADOS BRUTOS'!$A$3:$A$500,$C29,'DADOS BRUTOS'!DK$3:DK$500)))</f>
        <v/>
      </c>
      <c r="GL29" s="127">
        <f>IF(OR(GL$4="",$B29=""),0,SUMIF('DADOS BRUTOS'!$A$3:$A$500,$B29,'DADOS BRUTOS'!DL$3:DL$500)+IF($C29="",0,SUMIF('DADOS BRUTOS'!$A$3:$A$500,$C29,'DADOS BRUTOS'!DL$3:DL$500)))</f>
        <v/>
      </c>
      <c r="GM29" s="127">
        <f>IF(OR(GM$4="",$B29=""),0,SUMIF('DADOS BRUTOS'!$A$3:$A$500,$B29,'DADOS BRUTOS'!DM$3:DM$500)+IF($C29="",0,SUMIF('DADOS BRUTOS'!$A$3:$A$500,$C29,'DADOS BRUTOS'!DM$3:DM$500)))</f>
        <v/>
      </c>
      <c r="GN29" s="127">
        <f>IF(OR(GN$4="",$B29=""),0,SUMIF('DADOS BRUTOS'!$A$3:$A$500,$B29,'DADOS BRUTOS'!DN$3:DN$500)+IF($C29="",0,SUMIF('DADOS BRUTOS'!$A$3:$A$500,$C29,'DADOS BRUTOS'!DN$3:DN$500)))</f>
        <v/>
      </c>
      <c r="GO29" s="127">
        <f>IF(OR(GO$4="",$B29=""),0,SUMIF('DADOS BRUTOS'!$A$3:$A$500,$B29,'DADOS BRUTOS'!DO$3:DO$500)+IF($C29="",0,SUMIF('DADOS BRUTOS'!$A$3:$A$500,$C29,'DADOS BRUTOS'!DO$3:DO$500)))</f>
        <v/>
      </c>
      <c r="GP29" s="127">
        <f>IF(OR(GP$4="",$B29=""),0,SUMIF('DADOS BRUTOS'!$A$3:$A$500,$B29,'DADOS BRUTOS'!DP$3:DP$500)+IF($C29="",0,SUMIF('DADOS BRUTOS'!$A$3:$A$500,$C29,'DADOS BRUTOS'!DP$3:DP$500)))</f>
        <v/>
      </c>
      <c r="GQ29" s="127">
        <f>IF(OR(GQ$4="",$B29=""),0,SUMIF('DADOS BRUTOS'!$A$3:$A$500,$B29,'DADOS BRUTOS'!DQ$3:DQ$500)+IF($C29="",0,SUMIF('DADOS BRUTOS'!$A$3:$A$500,$C29,'DADOS BRUTOS'!DQ$3:DQ$500)))</f>
        <v/>
      </c>
      <c r="GR29" s="127">
        <f>IF(OR(GR$4="",$B29=""),0,SUMIF('DADOS BRUTOS'!$A$3:$A$500,$B29,'DADOS BRUTOS'!DR$3:DR$500)+IF($C29="",0,SUMIF('DADOS BRUTOS'!$A$3:$A$500,$C29,'DADOS BRUTOS'!DR$3:DR$500)))</f>
        <v/>
      </c>
      <c r="GS29" s="127">
        <f>IF(OR(GS$4="",$B29=""),0,SUMIF('DADOS BRUTOS'!$A$3:$A$500,$B29,'DADOS BRUTOS'!DS$3:DS$500)+IF($C29="",0,SUMIF('DADOS BRUTOS'!$A$3:$A$500,$C29,'DADOS BRUTOS'!DS$3:DS$500)))</f>
        <v/>
      </c>
      <c r="GT29" s="127">
        <f>IF(OR(GT$4="",$B29=""),0,SUMIF('DADOS BRUTOS'!$A$3:$A$500,$B29,'DADOS BRUTOS'!DT$3:DT$500)+IF($C29="",0,SUMIF('DADOS BRUTOS'!$A$3:$A$500,$C29,'DADOS BRUTOS'!DT$3:DT$500)))</f>
        <v/>
      </c>
      <c r="GU29" s="127">
        <f>IF(OR(GU$4="",$B29=""),0,SUMIF('DADOS BRUTOS'!$A$3:$A$500,$B29,'DADOS BRUTOS'!DU$3:DU$500)+IF($C29="",0,SUMIF('DADOS BRUTOS'!$A$3:$A$500,$C29,'DADOS BRUTOS'!DU$3:DU$500)))</f>
        <v/>
      </c>
      <c r="GV29" s="127">
        <f>IF(OR(GV$4="",$B29=""),0,SUMIF('DADOS BRUTOS'!$A$3:$A$500,$B29,'DADOS BRUTOS'!DV$3:DV$500)+IF($C29="",0,SUMIF('DADOS BRUTOS'!$A$3:$A$500,$C29,'DADOS BRUTOS'!DV$3:DV$500)))</f>
        <v/>
      </c>
      <c r="GW29" s="127">
        <f>IF(OR(GW$4="",$B29=""),0,SUMIF('DADOS BRUTOS'!$A$3:$A$500,$B29,'DADOS BRUTOS'!DW$3:DW$500)+IF($C29="",0,SUMIF('DADOS BRUTOS'!$A$3:$A$500,$C29,'DADOS BRUTOS'!DW$3:DW$500)))</f>
        <v/>
      </c>
      <c r="GX29" s="127">
        <f>IF(OR(GX$4="",$B29=""),0,SUMIF('DADOS BRUTOS'!$A$3:$A$500,$B29,'DADOS BRUTOS'!DX$3:DX$500)+IF($C29="",0,SUMIF('DADOS BRUTOS'!$A$3:$A$500,$C29,'DADOS BRUTOS'!DX$3:DX$500)))</f>
        <v/>
      </c>
      <c r="GY29" s="127">
        <f>IF(OR(GY$4="",$B29=""),0,SUMIF('DADOS BRUTOS'!$A$3:$A$500,$B29,'DADOS BRUTOS'!DY$3:DY$500)+IF($C29="",0,SUMIF('DADOS BRUTOS'!$A$3:$A$500,$C29,'DADOS BRUTOS'!DY$3:DY$500)))</f>
        <v/>
      </c>
      <c r="GZ29" s="127">
        <f>IF(OR(GZ$4="",$B29=""),0,SUMIF('DADOS BRUTOS'!$A$3:$A$500,$B29,'DADOS BRUTOS'!DZ$3:DZ$500)+IF($C29="",0,SUMIF('DADOS BRUTOS'!$A$3:$A$500,$C29,'DADOS BRUTOS'!DZ$3:DZ$500)))</f>
        <v/>
      </c>
      <c r="HA29" s="127">
        <f>IF(OR(HA$4="",$B29=""),0,SUMIF('DADOS BRUTOS'!$A$3:$A$500,$B29,'DADOS BRUTOS'!EA$3:EA$500)+IF($C29="",0,SUMIF('DADOS BRUTOS'!$A$3:$A$500,$C29,'DADOS BRUTOS'!EA$3:EA$500)))</f>
        <v/>
      </c>
      <c r="HB29" s="127">
        <f>IF(OR(HB$4="",$B29=""),0,SUMIF('DADOS BRUTOS'!$A$3:$A$500,$B29,'DADOS BRUTOS'!EB$3:EB$500)+IF($C29="",0,SUMIF('DADOS BRUTOS'!$A$3:$A$500,$C29,'DADOS BRUTOS'!EB$3:EB$500)))</f>
        <v/>
      </c>
      <c r="HC29" s="127">
        <f>IF(OR(HC$4="",$B29=""),0,SUMIF('DADOS BRUTOS'!$A$3:$A$500,$B29,'DADOS BRUTOS'!EC$3:EC$500)+IF($C29="",0,SUMIF('DADOS BRUTOS'!$A$3:$A$500,$C29,'DADOS BRUTOS'!EC$3:EC$500)))</f>
        <v/>
      </c>
      <c r="HD29" s="127">
        <f>IF(OR(HD$4="",$B29=""),0,SUMIF('DADOS BRUTOS'!$A$3:$A$500,$B29,'DADOS BRUTOS'!ED$3:ED$500)+IF($C29="",0,SUMIF('DADOS BRUTOS'!$A$3:$A$500,$C29,'DADOS BRUTOS'!ED$3:ED$500)))</f>
        <v/>
      </c>
      <c r="HE29" s="127">
        <f>IF(OR(HE$4="",$B29=""),0,SUMIF('DADOS BRUTOS'!$A$3:$A$500,$B29,'DADOS BRUTOS'!EE$3:EE$500)+IF($C29="",0,SUMIF('DADOS BRUTOS'!$A$3:$A$500,$C29,'DADOS BRUTOS'!EE$3:EE$500)))</f>
        <v/>
      </c>
      <c r="HF29" s="127">
        <f>IF(OR(HF$4="",$B29=""),0,SUMIF('DADOS BRUTOS'!$A$3:$A$500,$B29,'DADOS BRUTOS'!EF$3:EF$500)+IF($C29="",0,SUMIF('DADOS BRUTOS'!$A$3:$A$500,$C29,'DADOS BRUTOS'!EF$3:EF$500)))</f>
        <v/>
      </c>
      <c r="HG29" s="127">
        <f>IF(OR(HG$4="",$B29=""),0,SUMIF('DADOS BRUTOS'!$A$3:$A$500,$B29,'DADOS BRUTOS'!EG$3:EG$500)+IF($C29="",0,SUMIF('DADOS BRUTOS'!$A$3:$A$500,$C29,'DADOS BRUTOS'!EG$3:EG$500)))</f>
        <v/>
      </c>
      <c r="HH29" s="127">
        <f>IF(OR(HH$4="",$B29=""),0,SUMIF('DADOS BRUTOS'!$A$3:$A$500,$B29,'DADOS BRUTOS'!EH$3:EH$500)+IF($C29="",0,SUMIF('DADOS BRUTOS'!$A$3:$A$500,$C29,'DADOS BRUTOS'!EH$3:EH$500)))</f>
        <v/>
      </c>
      <c r="HI29" s="127">
        <f>IF(OR(HI$4="",$B29=""),0,SUMIF('DADOS BRUTOS'!$A$3:$A$500,$B29,'DADOS BRUTOS'!EI$3:EI$500)+IF($C29="",0,SUMIF('DADOS BRUTOS'!$A$3:$A$500,$C29,'DADOS BRUTOS'!EI$3:EI$500)))</f>
        <v/>
      </c>
      <c r="HJ29" s="127">
        <f>IF(OR(HJ$4="",$B29=""),0,SUMIF('DADOS BRUTOS'!$A$3:$A$500,$B29,'DADOS BRUTOS'!EJ$3:EJ$500)+IF($C29="",0,SUMIF('DADOS BRUTOS'!$A$3:$A$500,$C29,'DADOS BRUTOS'!EJ$3:EJ$500)))</f>
        <v/>
      </c>
      <c r="HK29" s="127">
        <f>IF(OR(HK$4="",$B29=""),0,SUMIF('DADOS BRUTOS'!$A$3:$A$500,$B29,'DADOS BRUTOS'!EK$3:EK$500)+IF($C29="",0,SUMIF('DADOS BRUTOS'!$A$3:$A$500,$C29,'DADOS BRUTOS'!EK$3:EK$500)))</f>
        <v/>
      </c>
      <c r="HL29" s="127">
        <f>IF(OR(HL$4="",$B29=""),0,SUMIF('DADOS BRUTOS'!$A$3:$A$500,$B29,'DADOS BRUTOS'!EL$3:EL$500)+IF($C29="",0,SUMIF('DADOS BRUTOS'!$A$3:$A$500,$C29,'DADOS BRUTOS'!EL$3:EL$500)))</f>
        <v/>
      </c>
      <c r="HM29" s="127">
        <f>IF(OR(HM$4="",$B29=""),0,SUMIF('DADOS BRUTOS'!$A$3:$A$500,$B29,'DADOS BRUTOS'!EM$3:EM$500)+IF($C29="",0,SUMIF('DADOS BRUTOS'!$A$3:$A$500,$C29,'DADOS BRUTOS'!EM$3:EM$500)))</f>
        <v/>
      </c>
      <c r="HN29" s="127">
        <f>IF(OR(HN$4="",$B29=""),0,SUMIF('DADOS BRUTOS'!$A$3:$A$500,$B29,'DADOS BRUTOS'!EN$3:EN$500)+IF($C29="",0,SUMIF('DADOS BRUTOS'!$A$3:$A$500,$C29,'DADOS BRUTOS'!EN$3:EN$500)))</f>
        <v/>
      </c>
      <c r="HO29" s="127">
        <f>IF(OR(HO$4="",$B29=""),0,SUMIF('DADOS BRUTOS'!$A$3:$A$500,$B29,'DADOS BRUTOS'!EO$3:EO$500)+IF($C29="",0,SUMIF('DADOS BRUTOS'!$A$3:$A$500,$C29,'DADOS BRUTOS'!EO$3:EO$500)))</f>
        <v/>
      </c>
      <c r="HP29" s="127">
        <f>IF(OR(HP$4="",$B29=""),0,SUMIF('DADOS BRUTOS'!$A$3:$A$500,$B29,'DADOS BRUTOS'!EP$3:EP$500)+IF($C29="",0,SUMIF('DADOS BRUTOS'!$A$3:$A$500,$C29,'DADOS BRUTOS'!EP$3:EP$500)))</f>
        <v/>
      </c>
      <c r="HQ29" s="127">
        <f>IF(OR(HQ$4="",$B29=""),0,SUMIF('DADOS BRUTOS'!$A$3:$A$500,$B29,'DADOS BRUTOS'!EQ$3:EQ$500)+IF($C29="",0,SUMIF('DADOS BRUTOS'!$A$3:$A$500,$C29,'DADOS BRUTOS'!EQ$3:EQ$500)))</f>
        <v/>
      </c>
      <c r="HR29" s="127">
        <f>IF(OR(HR$4="",$B29=""),0,SUMIF('DADOS BRUTOS'!$A$3:$A$500,$B29,'DADOS BRUTOS'!ER$3:ER$500)+IF($C29="",0,SUMIF('DADOS BRUTOS'!$A$3:$A$500,$C29,'DADOS BRUTOS'!ER$3:ER$500)))</f>
        <v/>
      </c>
      <c r="HS29" s="127">
        <f>IF(OR(HS$4="",$B29=""),0,SUMIF('DADOS BRUTOS'!$A$3:$A$500,$B29,'DADOS BRUTOS'!ES$3:ES$500)+IF($C29="",0,SUMIF('DADOS BRUTOS'!$A$3:$A$500,$C29,'DADOS BRUTOS'!ES$3:ES$500)))</f>
        <v/>
      </c>
      <c r="HT29" s="127">
        <f>IF(OR(HT$4="",$B29=""),0,SUMIF('DADOS BRUTOS'!$A$3:$A$500,$B29,'DADOS BRUTOS'!ET$3:ET$500)+IF($C29="",0,SUMIF('DADOS BRUTOS'!$A$3:$A$500,$C29,'DADOS BRUTOS'!ET$3:ET$500)))</f>
        <v/>
      </c>
      <c r="HU29" s="127">
        <f>IF(OR(HU$4="",$B29=""),0,SUMIF('DADOS BRUTOS'!$A$3:$A$500,$B29,'DADOS BRUTOS'!EU$3:EU$500)+IF($C29="",0,SUMIF('DADOS BRUTOS'!$A$3:$A$500,$C29,'DADOS BRUTOS'!EU$3:EU$500)))</f>
        <v/>
      </c>
      <c r="HV29" s="127">
        <f>IF(OR(HV$4="",$B29=""),0,SUMIF('DADOS BRUTOS'!$A$3:$A$500,$B29,'DADOS BRUTOS'!EV$3:EV$500)+IF($C29="",0,SUMIF('DADOS BRUTOS'!$A$3:$A$500,$C29,'DADOS BRUTOS'!EV$3:EV$500)))</f>
        <v/>
      </c>
      <c r="HW29" s="127">
        <f>IF(OR(HW$4="",$B29=""),0,SUMIF('DADOS BRUTOS'!$A$3:$A$500,$B29,'DADOS BRUTOS'!EW$3:EW$500)+IF($C29="",0,SUMIF('DADOS BRUTOS'!$A$3:$A$500,$C29,'DADOS BRUTOS'!EW$3:EW$500)))</f>
        <v/>
      </c>
      <c r="HX29" s="127">
        <f>IF(OR(HX$4="",$B29=""),0,SUMIF('DADOS BRUTOS'!$A$3:$A$500,$B29,'DADOS BRUTOS'!EX$3:EX$500)+IF($C29="",0,SUMIF('DADOS BRUTOS'!$A$3:$A$500,$C29,'DADOS BRUTOS'!EX$3:EX$500)))</f>
        <v/>
      </c>
      <c r="HY29" s="127">
        <f>IF(OR(HY$4="",$B29=""),0,SUMIF('DADOS BRUTOS'!$A$3:$A$500,$B29,'DADOS BRUTOS'!EY$3:EY$500)+IF($C29="",0,SUMIF('DADOS BRUTOS'!$A$3:$A$500,$C29,'DADOS BRUTOS'!EY$3:EY$500)))</f>
        <v/>
      </c>
      <c r="HZ29" s="127">
        <f>IF(OR(HZ$4="",$B29=""),0,SUMIF('DADOS BRUTOS'!$A$3:$A$500,$B29,'DADOS BRUTOS'!EZ$3:EZ$500)+IF($C29="",0,SUMIF('DADOS BRUTOS'!$A$3:$A$500,$C29,'DADOS BRUTOS'!EZ$3:EZ$500)))</f>
        <v/>
      </c>
      <c r="IA29" s="127">
        <f>IF(OR(IA$4="",$B29=""),0,SUMIF('DADOS BRUTOS'!$A$3:$A$500,$B29,'DADOS BRUTOS'!FA$3:FA$500)+IF($C29="",0,SUMIF('DADOS BRUTOS'!$A$3:$A$500,$C29,'DADOS BRUTOS'!FA$3:FA$500)))</f>
        <v/>
      </c>
      <c r="IB29" s="127">
        <f>IF(OR(IB$4="",$B29=""),0,SUMIF('DADOS BRUTOS'!$A$3:$A$500,$B29,'DADOS BRUTOS'!FB$3:FB$500)+IF($C29="",0,SUMIF('DADOS BRUTOS'!$A$3:$A$500,$C29,'DADOS BRUTOS'!FB$3:FB$500)))</f>
        <v/>
      </c>
      <c r="IC29" s="127">
        <f>IF(OR(IC$4="",$B29=""),0,SUMIF('DADOS BRUTOS'!$A$3:$A$500,$B29,'DADOS BRUTOS'!FC$3:FC$500)+IF($C29="",0,SUMIF('DADOS BRUTOS'!$A$3:$A$500,$C29,'DADOS BRUTOS'!FC$3:FC$500)))</f>
        <v/>
      </c>
      <c r="ID29" s="127">
        <f>IF(OR(ID$4="",$B29=""),0,SUMIF('DADOS BRUTOS'!$A$3:$A$500,$B29,'DADOS BRUTOS'!FD$3:FD$500)+IF($C29="",0,SUMIF('DADOS BRUTOS'!$A$3:$A$500,$C29,'DADOS BRUTOS'!FD$3:FD$500)))</f>
        <v/>
      </c>
      <c r="IE29" s="127">
        <f>IF(OR(IE$4="",$B29=""),0,SUMIF('DADOS BRUTOS'!$A$3:$A$500,$B29,'DADOS BRUTOS'!FE$3:FE$500)+IF($C29="",0,SUMIF('DADOS BRUTOS'!$A$3:$A$500,$C29,'DADOS BRUTOS'!FE$3:FE$500)))</f>
        <v/>
      </c>
      <c r="IF29" s="127">
        <f>IF(OR(IF$4="",$B29=""),0,SUMIF('DADOS BRUTOS'!$A$3:$A$500,$B29,'DADOS BRUTOS'!FF$3:FF$500)+IF($C29="",0,SUMIF('DADOS BRUTOS'!$A$3:$A$500,$C29,'DADOS BRUTOS'!FF$3:FF$500)))</f>
        <v/>
      </c>
      <c r="IG29" s="127">
        <f>IF(OR(IG$4="",$B29=""),0,SUMIF('DADOS BRUTOS'!$A$3:$A$500,$B29,'DADOS BRUTOS'!FG$3:FG$500)+IF($C29="",0,SUMIF('DADOS BRUTOS'!$A$3:$A$500,$C29,'DADOS BRUTOS'!FG$3:FG$500)))</f>
        <v/>
      </c>
      <c r="IH29" s="127">
        <f>IF(OR(IH$4="",$B29=""),0,SUMIF('DADOS BRUTOS'!$A$3:$A$500,$B29,'DADOS BRUTOS'!FH$3:FH$500)+IF($C29="",0,SUMIF('DADOS BRUTOS'!$A$3:$A$500,$C29,'DADOS BRUTOS'!FH$3:FH$500)))</f>
        <v/>
      </c>
      <c r="II29" s="127">
        <f>IF(OR(II$4="",$B29=""),0,SUMIF('DADOS BRUTOS'!$A$3:$A$500,$B29,'DADOS BRUTOS'!FI$3:FI$500)+IF($C29="",0,SUMIF('DADOS BRUTOS'!$A$3:$A$500,$C29,'DADOS BRUTOS'!FI$3:FI$500)))</f>
        <v/>
      </c>
      <c r="IJ29" s="127">
        <f>IF(OR(IJ$4="",$B29=""),0,SUMIF('DADOS BRUTOS'!$A$3:$A$500,$B29,'DADOS BRUTOS'!FJ$3:FJ$500)+IF($C29="",0,SUMIF('DADOS BRUTOS'!$A$3:$A$500,$C29,'DADOS BRUTOS'!FJ$3:FJ$500)))</f>
        <v/>
      </c>
      <c r="IK29" s="127">
        <f>IF(OR(IK$4="",$B29=""),0,SUMIF('DADOS BRUTOS'!$A$3:$A$500,$B29,'DADOS BRUTOS'!FK$3:FK$500)+IF($C29="",0,SUMIF('DADOS BRUTOS'!$A$3:$A$500,$C29,'DADOS BRUTOS'!FK$3:FK$500)))</f>
        <v/>
      </c>
      <c r="IL29" s="127">
        <f>IF(OR(IL$4="",$B29=""),0,SUMIF('DADOS BRUTOS'!$A$3:$A$500,$B29,'DADOS BRUTOS'!FL$3:FL$500)+IF($C29="",0,SUMIF('DADOS BRUTOS'!$A$3:$A$500,$C29,'DADOS BRUTOS'!FL$3:FL$500)))</f>
        <v/>
      </c>
      <c r="IM29" s="127">
        <f>IF(OR(IM$4="",$B29=""),0,SUMIF('DADOS BRUTOS'!$A$3:$A$500,$B29,'DADOS BRUTOS'!FM$3:FM$500)+IF($C29="",0,SUMIF('DADOS BRUTOS'!$A$3:$A$500,$C29,'DADOS BRUTOS'!FM$3:FM$500)))</f>
        <v/>
      </c>
      <c r="IN29" s="127">
        <f>IF(OR(IN$4="",$B29=""),0,SUMIF('DADOS BRUTOS'!$A$3:$A$500,$B29,'DADOS BRUTOS'!FN$3:FN$500)+IF($C29="",0,SUMIF('DADOS BRUTOS'!$A$3:$A$500,$C29,'DADOS BRUTOS'!FN$3:FN$500)))</f>
        <v/>
      </c>
      <c r="IO29" s="127">
        <f>IF(OR(IO$4="",$B29=""),0,SUMIF('DADOS BRUTOS'!$A$3:$A$500,$B29,'DADOS BRUTOS'!FO$3:FO$500)+IF($C29="",0,SUMIF('DADOS BRUTOS'!$A$3:$A$500,$C29,'DADOS BRUTOS'!FO$3:FO$500)))</f>
        <v/>
      </c>
      <c r="IP29" s="127">
        <f>IF(OR(IP$4="",$B29=""),0,SUMIF('DADOS BRUTOS'!$A$3:$A$500,$B29,'DADOS BRUTOS'!FP$3:FP$500)+IF($C29="",0,SUMIF('DADOS BRUTOS'!$A$3:$A$500,$C29,'DADOS BRUTOS'!FP$3:FP$500)))</f>
        <v/>
      </c>
      <c r="IQ29" s="127">
        <f>IF(OR(IQ$4="",$B29=""),0,SUMIF('DADOS BRUTOS'!$A$3:$A$500,$B29,'DADOS BRUTOS'!FQ$3:FQ$500)+IF($C29="",0,SUMIF('DADOS BRUTOS'!$A$3:$A$500,$C29,'DADOS BRUTOS'!FQ$3:FQ$500)))</f>
        <v/>
      </c>
      <c r="IR29" s="127">
        <f>IF(OR(IR$4="",$B29=""),0,SUMIF('DADOS BRUTOS'!$A$3:$A$500,$B29,'DADOS BRUTOS'!FR$3:FR$500)+IF($C29="",0,SUMIF('DADOS BRUTOS'!$A$3:$A$500,$C29,'DADOS BRUTOS'!FR$3:FR$500)))</f>
        <v/>
      </c>
      <c r="IS29" s="127">
        <f>IF(OR(IS$4="",$B29=""),0,SUMIF('DADOS BRUTOS'!$A$3:$A$500,$B29,'DADOS BRUTOS'!FS$3:FS$500)+IF($C29="",0,SUMIF('DADOS BRUTOS'!$A$3:$A$500,$C29,'DADOS BRUTOS'!FS$3:FS$500)))</f>
        <v/>
      </c>
      <c r="IT29" s="127">
        <f>IF(OR(IT$4="",$B29=""),0,SUMIF('DADOS BRUTOS'!$A$3:$A$500,$B29,'DADOS BRUTOS'!FT$3:FT$500)+IF($C29="",0,SUMIF('DADOS BRUTOS'!$A$3:$A$500,$C29,'DADOS BRUTOS'!FT$3:FT$500)))</f>
        <v/>
      </c>
      <c r="IU29" s="127">
        <f>IF(OR(IU$4="",$B29=""),0,SUMIF('DADOS BRUTOS'!$A$3:$A$500,$B29,'DADOS BRUTOS'!FU$3:FU$500)+IF($C29="",0,SUMIF('DADOS BRUTOS'!$A$3:$A$500,$C29,'DADOS BRUTOS'!FU$3:FU$500)))</f>
        <v/>
      </c>
      <c r="IV29" s="127">
        <f>IF(OR(IV$4="",$B29=""),0,SUMIF('DADOS BRUTOS'!$A$3:$A$500,$B29,'DADOS BRUTOS'!FV$3:FV$500)+IF($C29="",0,SUMIF('DADOS BRUTOS'!$A$3:$A$500,$C29,'DADOS BRUTOS'!FV$3:FV$500)))</f>
        <v/>
      </c>
      <c r="IW29" s="127">
        <f>IF(OR(IW$4="",$B29=""),0,SUMIF('DADOS BRUTOS'!$A$3:$A$500,$B29,'DADOS BRUTOS'!FW$3:FW$500)+IF($C29="",0,SUMIF('DADOS BRUTOS'!$A$3:$A$500,$C29,'DADOS BRUTOS'!FW$3:FW$500)))</f>
        <v/>
      </c>
      <c r="IX29" s="127">
        <f>IF(OR(IX$4="",$B29=""),0,SUMIF('DADOS BRUTOS'!$A$3:$A$500,$B29,'DADOS BRUTOS'!FX$3:FX$500)+IF($C29="",0,SUMIF('DADOS BRUTOS'!$A$3:$A$500,$C29,'DADOS BRUTOS'!FX$3:FX$500)))</f>
        <v/>
      </c>
      <c r="IY29" s="127">
        <f>IF(OR(IY$4="",$B29=""),0,SUMIF('DADOS BRUTOS'!$A$3:$A$500,$B29,'DADOS BRUTOS'!FY$3:FY$500)+IF($C29="",0,SUMIF('DADOS BRUTOS'!$A$3:$A$500,$C29,'DADOS BRUTOS'!FY$3:FY$500)))</f>
        <v/>
      </c>
      <c r="IZ29" s="127">
        <f>IF(OR(IZ$4="",$B29=""),0,SUMIF('DADOS BRUTOS'!$A$3:$A$500,$B29,'DADOS BRUTOS'!FZ$3:FZ$500)+IF($C29="",0,SUMIF('DADOS BRUTOS'!$A$3:$A$500,$C29,'DADOS BRUTOS'!FZ$3:FZ$500)))</f>
        <v/>
      </c>
      <c r="JA29" s="127">
        <f>IF(OR(JA$4="",$B29=""),0,SUMIF('DADOS BRUTOS'!$A$3:$A$500,$B29,'DADOS BRUTOS'!GA$3:GA$500)+IF($C29="",0,SUMIF('DADOS BRUTOS'!$A$3:$A$500,$C29,'DADOS BRUTOS'!GA$3:GA$500)))</f>
        <v/>
      </c>
      <c r="JB29" s="127">
        <f>IF(OR(JB$4="",$B29=""),0,SUMIF('DADOS BRUTOS'!$A$3:$A$500,$B29,'DADOS BRUTOS'!GB$3:GB$500)+IF($C29="",0,SUMIF('DADOS BRUTOS'!$A$3:$A$500,$C29,'DADOS BRUTOS'!GB$3:GB$500)))</f>
        <v/>
      </c>
      <c r="JC29" s="127">
        <f>IF(OR(JC$4="",$B29=""),0,SUMIF('DADOS BRUTOS'!$A$3:$A$500,$B29,'DADOS BRUTOS'!GC$3:GC$500)+IF($C29="",0,SUMIF('DADOS BRUTOS'!$A$3:$A$500,$C29,'DADOS BRUTOS'!GC$3:GC$500)))</f>
        <v/>
      </c>
      <c r="JD29" s="127">
        <f>IF(OR(JD$4="",$B29=""),0,SUMIF('DADOS BRUTOS'!$A$3:$A$500,$B29,'DADOS BRUTOS'!GD$3:GD$500)+IF($C29="",0,SUMIF('DADOS BRUTOS'!$A$3:$A$500,$C29,'DADOS BRUTOS'!GD$3:GD$500)))</f>
        <v/>
      </c>
      <c r="JE29" s="127">
        <f>IF(OR(JE$4="",$B29=""),0,SUMIF('DADOS BRUTOS'!$A$3:$A$500,$B29,'DADOS BRUTOS'!GE$3:GE$500)+IF($C29="",0,SUMIF('DADOS BRUTOS'!$A$3:$A$500,$C29,'DADOS BRUTOS'!GE$3:GE$500)))</f>
        <v/>
      </c>
      <c r="JF29" s="127">
        <f>IF(OR(JF$4="",$B29=""),0,SUMIF('DADOS BRUTOS'!$A$3:$A$500,$B29,'DADOS BRUTOS'!GF$3:GF$500)+IF($C29="",0,SUMIF('DADOS BRUTOS'!$A$3:$A$500,$C29,'DADOS BRUTOS'!GF$3:GF$500)))</f>
        <v/>
      </c>
      <c r="JG29" s="127">
        <f>IF(OR(JG$4="",$B29=""),0,SUMIF('DADOS BRUTOS'!$A$3:$A$500,$B29,'DADOS BRUTOS'!GG$3:GG$500)+IF($C29="",0,SUMIF('DADOS BRUTOS'!$A$3:$A$500,$C29,'DADOS BRUTOS'!GG$3:GG$500)))</f>
        <v/>
      </c>
      <c r="JH29" s="127">
        <f>IF(OR(JH$4="",$B29=""),0,SUMIF('DADOS BRUTOS'!$A$3:$A$500,$B29,'DADOS BRUTOS'!GH$3:GH$500)+IF($C29="",0,SUMIF('DADOS BRUTOS'!$A$3:$A$500,$C29,'DADOS BRUTOS'!GH$3:GH$500)))</f>
        <v/>
      </c>
      <c r="JI29" s="127">
        <f>IF(OR(JI$4="",$B29=""),0,SUMIF('DADOS BRUTOS'!$A$3:$A$500,$B29,'DADOS BRUTOS'!GI$3:GI$500)+IF($C29="",0,SUMIF('DADOS BRUTOS'!$A$3:$A$500,$C29,'DADOS BRUTOS'!GI$3:GI$500)))</f>
        <v/>
      </c>
      <c r="JJ29" s="127">
        <f>IF(OR(JJ$4="",$B29=""),0,SUMIF('DADOS BRUTOS'!$A$3:$A$500,$B29,'DADOS BRUTOS'!GJ$3:GJ$500)+IF($C29="",0,SUMIF('DADOS BRUTOS'!$A$3:$A$500,$C29,'DADOS BRUTOS'!GJ$3:GJ$500)))</f>
        <v/>
      </c>
      <c r="JK29" s="127">
        <f>IF(OR(JK$4="",$B29=""),0,SUMIF('DADOS BRUTOS'!$A$3:$A$500,$B29,'DADOS BRUTOS'!GK$3:GK$500)+IF($C29="",0,SUMIF('DADOS BRUTOS'!$A$3:$A$500,$C29,'DADOS BRUTOS'!GK$3:GK$500)))</f>
        <v/>
      </c>
      <c r="JL29" s="127">
        <f>IF(OR(JL$4="",$B29=""),0,SUMIF('DADOS BRUTOS'!$A$3:$A$500,$B29,'DADOS BRUTOS'!GL$3:GL$500)+IF($C29="",0,SUMIF('DADOS BRUTOS'!$A$3:$A$500,$C29,'DADOS BRUTOS'!GL$3:GL$500)))</f>
        <v/>
      </c>
      <c r="JM29" s="127">
        <f>IF(OR(JM$4="",$B29=""),0,SUMIF('DADOS BRUTOS'!$A$3:$A$500,$B29,'DADOS BRUTOS'!GM$3:GM$500)+IF($C29="",0,SUMIF('DADOS BRUTOS'!$A$3:$A$500,$C29,'DADOS BRUTOS'!GM$3:GM$500)))</f>
        <v/>
      </c>
      <c r="JN29" s="127">
        <f>IF(OR(JN$4="",$B29=""),0,SUMIF('DADOS BRUTOS'!$A$3:$A$500,$B29,'DADOS BRUTOS'!GN$3:GN$500)+IF($C29="",0,SUMIF('DADOS BRUTOS'!$A$3:$A$500,$C29,'DADOS BRUTOS'!GN$3:GN$500)))</f>
        <v/>
      </c>
      <c r="JO29" s="127">
        <f>IF(OR(JO$4="",$B29=""),0,SUMIF('DADOS BRUTOS'!$A$3:$A$500,$B29,'DADOS BRUTOS'!GO$3:GO$500)+IF($C29="",0,SUMIF('DADOS BRUTOS'!$A$3:$A$500,$C29,'DADOS BRUTOS'!GO$3:GO$500)))</f>
        <v/>
      </c>
      <c r="JP29" s="127">
        <f>IF(OR(JP$4="",$B29=""),0,SUMIF('DADOS BRUTOS'!$A$3:$A$500,$B29,'DADOS BRUTOS'!GP$3:GP$500)+IF($C29="",0,SUMIF('DADOS BRUTOS'!$A$3:$A$500,$C29,'DADOS BRUTOS'!GP$3:GP$500)))</f>
        <v/>
      </c>
      <c r="JQ29" s="127">
        <f>IF(OR(JQ$4="",$B29=""),0,SUMIF('DADOS BRUTOS'!$A$3:$A$500,$B29,'DADOS BRUTOS'!GQ$3:GQ$500)+IF($C29="",0,SUMIF('DADOS BRUTOS'!$A$3:$A$500,$C29,'DADOS BRUTOS'!GQ$3:GQ$500)))</f>
        <v/>
      </c>
      <c r="JR29" s="127">
        <f>IF(OR(JR$4="",$B29=""),0,SUMIF('DADOS BRUTOS'!$A$3:$A$500,$B29,'DADOS BRUTOS'!GR$3:GR$500)+IF($C29="",0,SUMIF('DADOS BRUTOS'!$A$3:$A$500,$C29,'DADOS BRUTOS'!GR$3:GR$500)))</f>
        <v/>
      </c>
      <c r="JS29" s="127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7">
        <f>IF(OR(CB$4="",$B30=""),0,SUMIF('DADOS BRUTOS'!$A$3:$A$500,$B30,'DADOS BRUTOS'!B$3:B$500)+IF($C30="",0,SUMIF('DADOS BRUTOS'!$A$3:$A$500,$C30,'DADOS BRUTOS'!B$3:B$500)))</f>
        <v/>
      </c>
      <c r="CC30" s="127">
        <f>IF(OR(CC$4="",$B30=""),0,SUMIF('DADOS BRUTOS'!$A$3:$A$500,$B30,'DADOS BRUTOS'!C$3:C$500)+IF($C30="",0,SUMIF('DADOS BRUTOS'!$A$3:$A$500,$C30,'DADOS BRUTOS'!C$3:C$500)))</f>
        <v/>
      </c>
      <c r="CD30" s="127">
        <f>IF(OR(CD$4="",$B30=""),0,SUMIF('DADOS BRUTOS'!$A$3:$A$500,$B30,'DADOS BRUTOS'!D$3:D$500)+IF($C30="",0,SUMIF('DADOS BRUTOS'!$A$3:$A$500,$C30,'DADOS BRUTOS'!D$3:D$500)))</f>
        <v/>
      </c>
      <c r="CE30" s="127">
        <f>IF(OR(CE$4="",$B30=""),0,SUMIF('DADOS BRUTOS'!$A$3:$A$500,$B30,'DADOS BRUTOS'!E$3:E$500)+IF($C30="",0,SUMIF('DADOS BRUTOS'!$A$3:$A$500,$C30,'DADOS BRUTOS'!E$3:E$500)))</f>
        <v/>
      </c>
      <c r="CF30" s="127">
        <f>IF(OR(CF$4="",$B30=""),0,SUMIF('DADOS BRUTOS'!$A$3:$A$500,$B30,'DADOS BRUTOS'!F$3:F$500)+IF($C30="",0,SUMIF('DADOS BRUTOS'!$A$3:$A$500,$C30,'DADOS BRUTOS'!F$3:F$500)))</f>
        <v/>
      </c>
      <c r="CG30" s="127">
        <f>IF(OR(CG$4="",$B30=""),0,SUMIF('DADOS BRUTOS'!$A$3:$A$500,$B30,'DADOS BRUTOS'!G$3:G$500)+IF($C30="",0,SUMIF('DADOS BRUTOS'!$A$3:$A$500,$C30,'DADOS BRUTOS'!G$3:G$500)))</f>
        <v/>
      </c>
      <c r="CH30" s="127">
        <f>IF(OR(CH$4="",$B30=""),0,SUMIF('DADOS BRUTOS'!$A$3:$A$500,$B30,'DADOS BRUTOS'!H$3:H$500)+IF($C30="",0,SUMIF('DADOS BRUTOS'!$A$3:$A$500,$C30,'DADOS BRUTOS'!H$3:H$500)))</f>
        <v/>
      </c>
      <c r="CI30" s="127">
        <f>IF(OR(CI$4="",$B30=""),0,SUMIF('DADOS BRUTOS'!$A$3:$A$500,$B30,'DADOS BRUTOS'!I$3:I$500)+IF($C30="",0,SUMIF('DADOS BRUTOS'!$A$3:$A$500,$C30,'DADOS BRUTOS'!I$3:I$500)))</f>
        <v/>
      </c>
      <c r="CJ30" s="127">
        <f>IF(OR(CJ$4="",$B30=""),0,SUMIF('DADOS BRUTOS'!$A$3:$A$500,$B30,'DADOS BRUTOS'!J$3:J$500)+IF($C30="",0,SUMIF('DADOS BRUTOS'!$A$3:$A$500,$C30,'DADOS BRUTOS'!J$3:J$500)))</f>
        <v/>
      </c>
      <c r="CK30" s="127">
        <f>IF(OR(CK$4="",$B30=""),0,SUMIF('DADOS BRUTOS'!$A$3:$A$500,$B30,'DADOS BRUTOS'!K$3:K$500)+IF($C30="",0,SUMIF('DADOS BRUTOS'!$A$3:$A$500,$C30,'DADOS BRUTOS'!K$3:K$500)))</f>
        <v/>
      </c>
      <c r="CL30" s="127">
        <f>IF(OR(CL$4="",$B30=""),0,SUMIF('DADOS BRUTOS'!$A$3:$A$500,$B30,'DADOS BRUTOS'!L$3:L$500)+IF($C30="",0,SUMIF('DADOS BRUTOS'!$A$3:$A$500,$C30,'DADOS BRUTOS'!L$3:L$500)))</f>
        <v/>
      </c>
      <c r="CM30" s="127">
        <f>IF(OR(CM$4="",$B30=""),0,SUMIF('DADOS BRUTOS'!$A$3:$A$500,$B30,'DADOS BRUTOS'!M$3:M$500)+IF($C30="",0,SUMIF('DADOS BRUTOS'!$A$3:$A$500,$C30,'DADOS BRUTOS'!M$3:M$500)))</f>
        <v/>
      </c>
      <c r="CN30" s="127">
        <f>IF(OR(CN$4="",$B30=""),0,SUMIF('DADOS BRUTOS'!$A$3:$A$500,$B30,'DADOS BRUTOS'!N$3:N$500)+IF($C30="",0,SUMIF('DADOS BRUTOS'!$A$3:$A$500,$C30,'DADOS BRUTOS'!N$3:N$500)))</f>
        <v/>
      </c>
      <c r="CO30" s="127">
        <f>IF(OR(CO$4="",$B30=""),0,SUMIF('DADOS BRUTOS'!$A$3:$A$500,$B30,'DADOS BRUTOS'!O$3:O$500)+IF($C30="",0,SUMIF('DADOS BRUTOS'!$A$3:$A$500,$C30,'DADOS BRUTOS'!O$3:O$500)))</f>
        <v/>
      </c>
      <c r="CP30" s="127">
        <f>IF(OR(CP$4="",$B30=""),0,SUMIF('DADOS BRUTOS'!$A$3:$A$500,$B30,'DADOS BRUTOS'!P$3:P$500)+IF($C30="",0,SUMIF('DADOS BRUTOS'!$A$3:$A$500,$C30,'DADOS BRUTOS'!P$3:P$500)))</f>
        <v/>
      </c>
      <c r="CQ30" s="127">
        <f>IF(OR(CQ$4="",$B30=""),0,SUMIF('DADOS BRUTOS'!$A$3:$A$500,$B30,'DADOS BRUTOS'!Q$3:Q$500)+IF($C30="",0,SUMIF('DADOS BRUTOS'!$A$3:$A$500,$C30,'DADOS BRUTOS'!Q$3:Q$500)))</f>
        <v/>
      </c>
      <c r="CR30" s="127">
        <f>IF(OR(CR$4="",$B30=""),0,SUMIF('DADOS BRUTOS'!$A$3:$A$500,$B30,'DADOS BRUTOS'!R$3:R$500)+IF($C30="",0,SUMIF('DADOS BRUTOS'!$A$3:$A$500,$C30,'DADOS BRUTOS'!R$3:R$500)))</f>
        <v/>
      </c>
      <c r="CS30" s="127">
        <f>IF(OR(CS$4="",$B30=""),0,SUMIF('DADOS BRUTOS'!$A$3:$A$500,$B30,'DADOS BRUTOS'!S$3:S$500)+IF($C30="",0,SUMIF('DADOS BRUTOS'!$A$3:$A$500,$C30,'DADOS BRUTOS'!S$3:S$500)))</f>
        <v/>
      </c>
      <c r="CT30" s="127">
        <f>IF(OR(CT$4="",$B30=""),0,SUMIF('DADOS BRUTOS'!$A$3:$A$500,$B30,'DADOS BRUTOS'!T$3:T$500)+IF($C30="",0,SUMIF('DADOS BRUTOS'!$A$3:$A$500,$C30,'DADOS BRUTOS'!T$3:T$500)))</f>
        <v/>
      </c>
      <c r="CU30" s="127">
        <f>IF(OR(CU$4="",$B30=""),0,SUMIF('DADOS BRUTOS'!$A$3:$A$500,$B30,'DADOS BRUTOS'!U$3:U$500)+IF($C30="",0,SUMIF('DADOS BRUTOS'!$A$3:$A$500,$C30,'DADOS BRUTOS'!U$3:U$500)))</f>
        <v/>
      </c>
      <c r="CV30" s="127">
        <f>IF(OR(CV$4="",$B30=""),0,SUMIF('DADOS BRUTOS'!$A$3:$A$500,$B30,'DADOS BRUTOS'!V$3:V$500)+IF($C30="",0,SUMIF('DADOS BRUTOS'!$A$3:$A$500,$C30,'DADOS BRUTOS'!V$3:V$500)))</f>
        <v/>
      </c>
      <c r="CW30" s="127">
        <f>IF(OR(CW$4="",$B30=""),0,SUMIF('DADOS BRUTOS'!$A$3:$A$500,$B30,'DADOS BRUTOS'!W$3:W$500)+IF($C30="",0,SUMIF('DADOS BRUTOS'!$A$3:$A$500,$C30,'DADOS BRUTOS'!W$3:W$500)))</f>
        <v/>
      </c>
      <c r="CX30" s="127">
        <f>IF(OR(CX$4="",$B30=""),0,SUMIF('DADOS BRUTOS'!$A$3:$A$500,$B30,'DADOS BRUTOS'!X$3:X$500)+IF($C30="",0,SUMIF('DADOS BRUTOS'!$A$3:$A$500,$C30,'DADOS BRUTOS'!X$3:X$500)))</f>
        <v/>
      </c>
      <c r="CY30" s="127">
        <f>IF(OR(CY$4="",$B30=""),0,SUMIF('DADOS BRUTOS'!$A$3:$A$500,$B30,'DADOS BRUTOS'!Y$3:Y$500)+IF($C30="",0,SUMIF('DADOS BRUTOS'!$A$3:$A$500,$C30,'DADOS BRUTOS'!Y$3:Y$500)))</f>
        <v/>
      </c>
      <c r="CZ30" s="127">
        <f>IF(OR(CZ$4="",$B30=""),0,SUMIF('DADOS BRUTOS'!$A$3:$A$500,$B30,'DADOS BRUTOS'!Z$3:Z$500)+IF($C30="",0,SUMIF('DADOS BRUTOS'!$A$3:$A$500,$C30,'DADOS BRUTOS'!Z$3:Z$500)))</f>
        <v/>
      </c>
      <c r="DA30" s="127">
        <f>IF(OR(DA$4="",$B30=""),0,SUMIF('DADOS BRUTOS'!$A$3:$A$500,$B30,'DADOS BRUTOS'!AA$3:AA$500)+IF($C30="",0,SUMIF('DADOS BRUTOS'!$A$3:$A$500,$C30,'DADOS BRUTOS'!AA$3:AA$500)))</f>
        <v/>
      </c>
      <c r="DB30" s="127">
        <f>IF(OR(DB$4="",$B30=""),0,SUMIF('DADOS BRUTOS'!$A$3:$A$500,$B30,'DADOS BRUTOS'!AB$3:AB$500)+IF($C30="",0,SUMIF('DADOS BRUTOS'!$A$3:$A$500,$C30,'DADOS BRUTOS'!AB$3:AB$500)))</f>
        <v/>
      </c>
      <c r="DC30" s="127">
        <f>IF(OR(DC$4="",$B30=""),0,SUMIF('DADOS BRUTOS'!$A$3:$A$500,$B30,'DADOS BRUTOS'!AC$3:AC$500)+IF($C30="",0,SUMIF('DADOS BRUTOS'!$A$3:$A$500,$C30,'DADOS BRUTOS'!AC$3:AC$500)))</f>
        <v/>
      </c>
      <c r="DD30" s="127">
        <f>IF(OR(DD$4="",$B30=""),0,SUMIF('DADOS BRUTOS'!$A$3:$A$500,$B30,'DADOS BRUTOS'!AD$3:AD$500)+IF($C30="",0,SUMIF('DADOS BRUTOS'!$A$3:$A$500,$C30,'DADOS BRUTOS'!AD$3:AD$500)))</f>
        <v/>
      </c>
      <c r="DE30" s="127">
        <f>IF(OR(DE$4="",$B30=""),0,SUMIF('DADOS BRUTOS'!$A$3:$A$500,$B30,'DADOS BRUTOS'!AE$3:AE$500)+IF($C30="",0,SUMIF('DADOS BRUTOS'!$A$3:$A$500,$C30,'DADOS BRUTOS'!AE$3:AE$500)))</f>
        <v/>
      </c>
      <c r="DF30" s="127">
        <f>IF(OR(DF$4="",$B30=""),0,SUMIF('DADOS BRUTOS'!$A$3:$A$500,$B30,'DADOS BRUTOS'!AF$3:AF$500)+IF($C30="",0,SUMIF('DADOS BRUTOS'!$A$3:$A$500,$C30,'DADOS BRUTOS'!AF$3:AF$500)))</f>
        <v/>
      </c>
      <c r="DG30" s="127">
        <f>IF(OR(DG$4="",$B30=""),0,SUMIF('DADOS BRUTOS'!$A$3:$A$500,$B30,'DADOS BRUTOS'!AG$3:AG$500)+IF($C30="",0,SUMIF('DADOS BRUTOS'!$A$3:$A$500,$C30,'DADOS BRUTOS'!AG$3:AG$500)))</f>
        <v/>
      </c>
      <c r="DH30" s="127">
        <f>IF(OR(DH$4="",$B30=""),0,SUMIF('DADOS BRUTOS'!$A$3:$A$500,$B30,'DADOS BRUTOS'!AH$3:AH$500)+IF($C30="",0,SUMIF('DADOS BRUTOS'!$A$3:$A$500,$C30,'DADOS BRUTOS'!AH$3:AH$500)))</f>
        <v/>
      </c>
      <c r="DI30" s="127">
        <f>IF(OR(DI$4="",$B30=""),0,SUMIF('DADOS BRUTOS'!$A$3:$A$500,$B30,'DADOS BRUTOS'!AI$3:AI$500)+IF($C30="",0,SUMIF('DADOS BRUTOS'!$A$3:$A$500,$C30,'DADOS BRUTOS'!AI$3:AI$500)))</f>
        <v/>
      </c>
      <c r="DJ30" s="127">
        <f>IF(OR(DJ$4="",$B30=""),0,SUMIF('DADOS BRUTOS'!$A$3:$A$500,$B30,'DADOS BRUTOS'!AJ$3:AJ$500)+IF($C30="",0,SUMIF('DADOS BRUTOS'!$A$3:$A$500,$C30,'DADOS BRUTOS'!AJ$3:AJ$500)))</f>
        <v/>
      </c>
      <c r="DK30" s="127">
        <f>IF(OR(DK$4="",$B30=""),0,SUMIF('DADOS BRUTOS'!$A$3:$A$500,$B30,'DADOS BRUTOS'!AK$3:AK$500)+IF($C30="",0,SUMIF('DADOS BRUTOS'!$A$3:$A$500,$C30,'DADOS BRUTOS'!AK$3:AK$500)))</f>
        <v/>
      </c>
      <c r="DL30" s="127">
        <f>IF(OR(DL$4="",$B30=""),0,SUMIF('DADOS BRUTOS'!$A$3:$A$500,$B30,'DADOS BRUTOS'!AL$3:AL$500)+IF($C30="",0,SUMIF('DADOS BRUTOS'!$A$3:$A$500,$C30,'DADOS BRUTOS'!AL$3:AL$500)))</f>
        <v/>
      </c>
      <c r="DM30" s="127">
        <f>IF(OR(DM$4="",$B30=""),0,SUMIF('DADOS BRUTOS'!$A$3:$A$500,$B30,'DADOS BRUTOS'!AM$3:AM$500)+IF($C30="",0,SUMIF('DADOS BRUTOS'!$A$3:$A$500,$C30,'DADOS BRUTOS'!AM$3:AM$500)))</f>
        <v/>
      </c>
      <c r="DN30" s="127">
        <f>IF(OR(DN$4="",$B30=""),0,SUMIF('DADOS BRUTOS'!$A$3:$A$500,$B30,'DADOS BRUTOS'!AN$3:AN$500)+IF($C30="",0,SUMIF('DADOS BRUTOS'!$A$3:$A$500,$C30,'DADOS BRUTOS'!AN$3:AN$500)))</f>
        <v/>
      </c>
      <c r="DO30" s="127">
        <f>IF(OR(DO$4="",$B30=""),0,SUMIF('DADOS BRUTOS'!$A$3:$A$500,$B30,'DADOS BRUTOS'!AO$3:AO$500)+IF($C30="",0,SUMIF('DADOS BRUTOS'!$A$3:$A$500,$C30,'DADOS BRUTOS'!AO$3:AO$500)))</f>
        <v/>
      </c>
      <c r="DP30" s="127">
        <f>IF(OR(DP$4="",$B30=""),0,SUMIF('DADOS BRUTOS'!$A$3:$A$500,$B30,'DADOS BRUTOS'!AP$3:AP$500)+IF($C30="",0,SUMIF('DADOS BRUTOS'!$A$3:$A$500,$C30,'DADOS BRUTOS'!AP$3:AP$500)))</f>
        <v/>
      </c>
      <c r="DQ30" s="127">
        <f>IF(OR(DQ$4="",$B30=""),0,SUMIF('DADOS BRUTOS'!$A$3:$A$500,$B30,'DADOS BRUTOS'!AQ$3:AQ$500)+IF($C30="",0,SUMIF('DADOS BRUTOS'!$A$3:$A$500,$C30,'DADOS BRUTOS'!AQ$3:AQ$500)))</f>
        <v/>
      </c>
      <c r="DR30" s="127">
        <f>IF(OR(DR$4="",$B30=""),0,SUMIF('DADOS BRUTOS'!$A$3:$A$500,$B30,'DADOS BRUTOS'!AR$3:AR$500)+IF($C30="",0,SUMIF('DADOS BRUTOS'!$A$3:$A$500,$C30,'DADOS BRUTOS'!AR$3:AR$500)))</f>
        <v/>
      </c>
      <c r="DS30" s="127">
        <f>IF(OR(DS$4="",$B30=""),0,SUMIF('DADOS BRUTOS'!$A$3:$A$500,$B30,'DADOS BRUTOS'!AS$3:AS$500)+IF($C30="",0,SUMIF('DADOS BRUTOS'!$A$3:$A$500,$C30,'DADOS BRUTOS'!AS$3:AS$500)))</f>
        <v/>
      </c>
      <c r="DT30" s="127">
        <f>IF(OR(DT$4="",$B30=""),0,SUMIF('DADOS BRUTOS'!$A$3:$A$500,$B30,'DADOS BRUTOS'!AT$3:AT$500)+IF($C30="",0,SUMIF('DADOS BRUTOS'!$A$3:$A$500,$C30,'DADOS BRUTOS'!AT$3:AT$500)))</f>
        <v/>
      </c>
      <c r="DU30" s="127">
        <f>IF(OR(DU$4="",$B30=""),0,SUMIF('DADOS BRUTOS'!$A$3:$A$500,$B30,'DADOS BRUTOS'!AU$3:AU$500)+IF($C30="",0,SUMIF('DADOS BRUTOS'!$A$3:$A$500,$C30,'DADOS BRUTOS'!AU$3:AU$500)))</f>
        <v/>
      </c>
      <c r="DV30" s="127">
        <f>IF(OR(DV$4="",$B30=""),0,SUMIF('DADOS BRUTOS'!$A$3:$A$500,$B30,'DADOS BRUTOS'!AV$3:AV$500)+IF($C30="",0,SUMIF('DADOS BRUTOS'!$A$3:$A$500,$C30,'DADOS BRUTOS'!AV$3:AV$500)))</f>
        <v/>
      </c>
      <c r="DW30" s="127">
        <f>IF(OR(DW$4="",$B30=""),0,SUMIF('DADOS BRUTOS'!$A$3:$A$500,$B30,'DADOS BRUTOS'!AW$3:AW$500)+IF($C30="",0,SUMIF('DADOS BRUTOS'!$A$3:$A$500,$C30,'DADOS BRUTOS'!AW$3:AW$500)))</f>
        <v/>
      </c>
      <c r="DX30" s="127">
        <f>IF(OR(DX$4="",$B30=""),0,SUMIF('DADOS BRUTOS'!$A$3:$A$500,$B30,'DADOS BRUTOS'!AX$3:AX$500)+IF($C30="",0,SUMIF('DADOS BRUTOS'!$A$3:$A$500,$C30,'DADOS BRUTOS'!AX$3:AX$500)))</f>
        <v/>
      </c>
      <c r="DY30" s="127">
        <f>IF(OR(DY$4="",$B30=""),0,SUMIF('DADOS BRUTOS'!$A$3:$A$500,$B30,'DADOS BRUTOS'!AY$3:AY$500)+IF($C30="",0,SUMIF('DADOS BRUTOS'!$A$3:$A$500,$C30,'DADOS BRUTOS'!AY$3:AY$500)))</f>
        <v/>
      </c>
      <c r="DZ30" s="127">
        <f>IF(OR(DZ$4="",$B30=""),0,SUMIF('DADOS BRUTOS'!$A$3:$A$500,$B30,'DADOS BRUTOS'!AZ$3:AZ$500)+IF($C30="",0,SUMIF('DADOS BRUTOS'!$A$3:$A$500,$C30,'DADOS BRUTOS'!AZ$3:AZ$500)))</f>
        <v/>
      </c>
      <c r="EA30" s="127">
        <f>IF(OR(EA$4="",$B30=""),0,SUMIF('DADOS BRUTOS'!$A$3:$A$500,$B30,'DADOS BRUTOS'!BA$3:BA$500)+IF($C30="",0,SUMIF('DADOS BRUTOS'!$A$3:$A$500,$C30,'DADOS BRUTOS'!BA$3:BA$500)))</f>
        <v/>
      </c>
      <c r="EB30" s="127">
        <f>IF(OR(EB$4="",$B30=""),0,SUMIF('DADOS BRUTOS'!$A$3:$A$500,$B30,'DADOS BRUTOS'!BB$3:BB$500)+IF($C30="",0,SUMIF('DADOS BRUTOS'!$A$3:$A$500,$C30,'DADOS BRUTOS'!BB$3:BB$500)))</f>
        <v/>
      </c>
      <c r="EC30" s="127">
        <f>IF(OR(EC$4="",$B30=""),0,SUMIF('DADOS BRUTOS'!$A$3:$A$500,$B30,'DADOS BRUTOS'!BC$3:BC$500)+IF($C30="",0,SUMIF('DADOS BRUTOS'!$A$3:$A$500,$C30,'DADOS BRUTOS'!BC$3:BC$500)))</f>
        <v/>
      </c>
      <c r="ED30" s="127">
        <f>IF(OR(ED$4="",$B30=""),0,SUMIF('DADOS BRUTOS'!$A$3:$A$500,$B30,'DADOS BRUTOS'!BD$3:BD$500)+IF($C30="",0,SUMIF('DADOS BRUTOS'!$A$3:$A$500,$C30,'DADOS BRUTOS'!BD$3:BD$500)))</f>
        <v/>
      </c>
      <c r="EE30" s="127">
        <f>IF(OR(EE$4="",$B30=""),0,SUMIF('DADOS BRUTOS'!$A$3:$A$500,$B30,'DADOS BRUTOS'!BE$3:BE$500)+IF($C30="",0,SUMIF('DADOS BRUTOS'!$A$3:$A$500,$C30,'DADOS BRUTOS'!BE$3:BE$500)))</f>
        <v/>
      </c>
      <c r="EF30" s="127">
        <f>IF(OR(EF$4="",$B30=""),0,SUMIF('DADOS BRUTOS'!$A$3:$A$500,$B30,'DADOS BRUTOS'!BF$3:BF$500)+IF($C30="",0,SUMIF('DADOS BRUTOS'!$A$3:$A$500,$C30,'DADOS BRUTOS'!BF$3:BF$500)))</f>
        <v/>
      </c>
      <c r="EG30" s="127">
        <f>IF(OR(EG$4="",$B30=""),0,SUMIF('DADOS BRUTOS'!$A$3:$A$500,$B30,'DADOS BRUTOS'!BG$3:BG$500)+IF($C30="",0,SUMIF('DADOS BRUTOS'!$A$3:$A$500,$C30,'DADOS BRUTOS'!BG$3:BG$500)))</f>
        <v/>
      </c>
      <c r="EH30" s="127">
        <f>IF(OR(EH$4="",$B30=""),0,SUMIF('DADOS BRUTOS'!$A$3:$A$500,$B30,'DADOS BRUTOS'!BH$3:BH$500)+IF($C30="",0,SUMIF('DADOS BRUTOS'!$A$3:$A$500,$C30,'DADOS BRUTOS'!BH$3:BH$500)))</f>
        <v/>
      </c>
      <c r="EI30" s="127">
        <f>IF(OR(EI$4="",$B30=""),0,SUMIF('DADOS BRUTOS'!$A$3:$A$500,$B30,'DADOS BRUTOS'!BI$3:BI$500)+IF($C30="",0,SUMIF('DADOS BRUTOS'!$A$3:$A$500,$C30,'DADOS BRUTOS'!BI$3:BI$500)))</f>
        <v/>
      </c>
      <c r="EJ30" s="127">
        <f>IF(OR(EJ$4="",$B30=""),0,SUMIF('DADOS BRUTOS'!$A$3:$A$500,$B30,'DADOS BRUTOS'!BJ$3:BJ$500)+IF($C30="",0,SUMIF('DADOS BRUTOS'!$A$3:$A$500,$C30,'DADOS BRUTOS'!BJ$3:BJ$500)))</f>
        <v/>
      </c>
      <c r="EK30" s="127">
        <f>IF(OR(EK$4="",$B30=""),0,SUMIF('DADOS BRUTOS'!$A$3:$A$500,$B30,'DADOS BRUTOS'!BK$3:BK$500)+IF($C30="",0,SUMIF('DADOS BRUTOS'!$A$3:$A$500,$C30,'DADOS BRUTOS'!BK$3:BK$500)))</f>
        <v/>
      </c>
      <c r="EL30" s="127">
        <f>IF(OR(EL$4="",$B30=""),0,SUMIF('DADOS BRUTOS'!$A$3:$A$500,$B30,'DADOS BRUTOS'!BL$3:BL$500)+IF($C30="",0,SUMIF('DADOS BRUTOS'!$A$3:$A$500,$C30,'DADOS BRUTOS'!BL$3:BL$500)))</f>
        <v/>
      </c>
      <c r="EM30" s="127">
        <f>IF(OR(EM$4="",$B30=""),0,SUMIF('DADOS BRUTOS'!$A$3:$A$500,$B30,'DADOS BRUTOS'!BM$3:BM$500)+IF($C30="",0,SUMIF('DADOS BRUTOS'!$A$3:$A$500,$C30,'DADOS BRUTOS'!BM$3:BM$500)))</f>
        <v/>
      </c>
      <c r="EN30" s="127">
        <f>IF(OR(EN$4="",$B30=""),0,SUMIF('DADOS BRUTOS'!$A$3:$A$500,$B30,'DADOS BRUTOS'!BN$3:BN$500)+IF($C30="",0,SUMIF('DADOS BRUTOS'!$A$3:$A$500,$C30,'DADOS BRUTOS'!BN$3:BN$500)))</f>
        <v/>
      </c>
      <c r="EO30" s="127">
        <f>IF(OR(EO$4="",$B30=""),0,SUMIF('DADOS BRUTOS'!$A$3:$A$500,$B30,'DADOS BRUTOS'!BO$3:BO$500)+IF($C30="",0,SUMIF('DADOS BRUTOS'!$A$3:$A$500,$C30,'DADOS BRUTOS'!BO$3:BO$500)))</f>
        <v/>
      </c>
      <c r="EP30" s="127">
        <f>IF(OR(EP$4="",$B30=""),0,SUMIF('DADOS BRUTOS'!$A$3:$A$500,$B30,'DADOS BRUTOS'!BP$3:BP$500)+IF($C30="",0,SUMIF('DADOS BRUTOS'!$A$3:$A$500,$C30,'DADOS BRUTOS'!BP$3:BP$500)))</f>
        <v/>
      </c>
      <c r="EQ30" s="127">
        <f>IF(OR(EQ$4="",$B30=""),0,SUMIF('DADOS BRUTOS'!$A$3:$A$500,$B30,'DADOS BRUTOS'!BQ$3:BQ$500)+IF($C30="",0,SUMIF('DADOS BRUTOS'!$A$3:$A$500,$C30,'DADOS BRUTOS'!BQ$3:BQ$500)))</f>
        <v/>
      </c>
      <c r="ER30" s="127">
        <f>IF(OR(ER$4="",$B30=""),0,SUMIF('DADOS BRUTOS'!$A$3:$A$500,$B30,'DADOS BRUTOS'!BR$3:BR$500)+IF($C30="",0,SUMIF('DADOS BRUTOS'!$A$3:$A$500,$C30,'DADOS BRUTOS'!BR$3:BR$500)))</f>
        <v/>
      </c>
      <c r="ES30" s="127">
        <f>IF(OR(ES$4="",$B30=""),0,SUMIF('DADOS BRUTOS'!$A$3:$A$500,$B30,'DADOS BRUTOS'!BS$3:BS$500)+IF($C30="",0,SUMIF('DADOS BRUTOS'!$A$3:$A$500,$C30,'DADOS BRUTOS'!BS$3:BS$500)))</f>
        <v/>
      </c>
      <c r="ET30" s="127">
        <f>IF(OR(ET$4="",$B30=""),0,SUMIF('DADOS BRUTOS'!$A$3:$A$500,$B30,'DADOS BRUTOS'!BT$3:BT$500)+IF($C30="",0,SUMIF('DADOS BRUTOS'!$A$3:$A$500,$C30,'DADOS BRUTOS'!BT$3:BT$500)))</f>
        <v/>
      </c>
      <c r="EU30" s="127">
        <f>IF(OR(EU$4="",$B30=""),0,SUMIF('DADOS BRUTOS'!$A$3:$A$500,$B30,'DADOS BRUTOS'!BU$3:BU$500)+IF($C30="",0,SUMIF('DADOS BRUTOS'!$A$3:$A$500,$C30,'DADOS BRUTOS'!BU$3:BU$500)))</f>
        <v/>
      </c>
      <c r="EV30" s="127">
        <f>IF(OR(EV$4="",$B30=""),0,SUMIF('DADOS BRUTOS'!$A$3:$A$500,$B30,'DADOS BRUTOS'!BV$3:BV$500)+IF($C30="",0,SUMIF('DADOS BRUTOS'!$A$3:$A$500,$C30,'DADOS BRUTOS'!BV$3:BV$500)))</f>
        <v/>
      </c>
      <c r="EW30" s="127">
        <f>IF(OR(EW$4="",$B30=""),0,SUMIF('DADOS BRUTOS'!$A$3:$A$500,$B30,'DADOS BRUTOS'!BW$3:BW$500)+IF($C30="",0,SUMIF('DADOS BRUTOS'!$A$3:$A$500,$C30,'DADOS BRUTOS'!BW$3:BW$500)))</f>
        <v/>
      </c>
      <c r="EX30" s="127">
        <f>IF(OR(EX$4="",$B30=""),0,SUMIF('DADOS BRUTOS'!$A$3:$A$500,$B30,'DADOS BRUTOS'!BX$3:BX$500)+IF($C30="",0,SUMIF('DADOS BRUTOS'!$A$3:$A$500,$C30,'DADOS BRUTOS'!BX$3:BX$500)))</f>
        <v/>
      </c>
      <c r="EY30" s="127">
        <f>IF(OR(EY$4="",$B30=""),0,SUMIF('DADOS BRUTOS'!$A$3:$A$500,$B30,'DADOS BRUTOS'!BY$3:BY$500)+IF($C30="",0,SUMIF('DADOS BRUTOS'!$A$3:$A$500,$C30,'DADOS BRUTOS'!BY$3:BY$500)))</f>
        <v/>
      </c>
      <c r="EZ30" s="127">
        <f>IF(OR(EZ$4="",$B30=""),0,SUMIF('DADOS BRUTOS'!$A$3:$A$500,$B30,'DADOS BRUTOS'!BZ$3:BZ$500)+IF($C30="",0,SUMIF('DADOS BRUTOS'!$A$3:$A$500,$C30,'DADOS BRUTOS'!BZ$3:BZ$500)))</f>
        <v/>
      </c>
      <c r="FA30" s="127">
        <f>IF(OR(FA$4="",$B30=""),0,SUMIF('DADOS BRUTOS'!$A$3:$A$500,$B30,'DADOS BRUTOS'!CA$3:CA$500)+IF($C30="",0,SUMIF('DADOS BRUTOS'!$A$3:$A$500,$C30,'DADOS BRUTOS'!CA$3:CA$500)))</f>
        <v/>
      </c>
      <c r="FB30" s="127">
        <f>IF(OR(FB$4="",$B30=""),0,SUMIF('DADOS BRUTOS'!$A$3:$A$500,$B30,'DADOS BRUTOS'!CB$3:CB$500)+IF($C30="",0,SUMIF('DADOS BRUTOS'!$A$3:$A$500,$C30,'DADOS BRUTOS'!CB$3:CB$500)))</f>
        <v/>
      </c>
      <c r="FC30" s="127">
        <f>IF(OR(FC$4="",$B30=""),0,SUMIF('DADOS BRUTOS'!$A$3:$A$500,$B30,'DADOS BRUTOS'!CC$3:CC$500)+IF($C30="",0,SUMIF('DADOS BRUTOS'!$A$3:$A$500,$C30,'DADOS BRUTOS'!CC$3:CC$500)))</f>
        <v/>
      </c>
      <c r="FD30" s="127">
        <f>IF(OR(FD$4="",$B30=""),0,SUMIF('DADOS BRUTOS'!$A$3:$A$500,$B30,'DADOS BRUTOS'!CD$3:CD$500)+IF($C30="",0,SUMIF('DADOS BRUTOS'!$A$3:$A$500,$C30,'DADOS BRUTOS'!CD$3:CD$500)))</f>
        <v/>
      </c>
      <c r="FE30" s="127">
        <f>IF(OR(FE$4="",$B30=""),0,SUMIF('DADOS BRUTOS'!$A$3:$A$500,$B30,'DADOS BRUTOS'!CE$3:CE$500)+IF($C30="",0,SUMIF('DADOS BRUTOS'!$A$3:$A$500,$C30,'DADOS BRUTOS'!CE$3:CE$500)))</f>
        <v/>
      </c>
      <c r="FF30" s="127">
        <f>IF(OR(FF$4="",$B30=""),0,SUMIF('DADOS BRUTOS'!$A$3:$A$500,$B30,'DADOS BRUTOS'!CF$3:CF$500)+IF($C30="",0,SUMIF('DADOS BRUTOS'!$A$3:$A$500,$C30,'DADOS BRUTOS'!CF$3:CF$500)))</f>
        <v/>
      </c>
      <c r="FG30" s="127">
        <f>IF(OR(FG$4="",$B30=""),0,SUMIF('DADOS BRUTOS'!$A$3:$A$500,$B30,'DADOS BRUTOS'!CG$3:CG$500)+IF($C30="",0,SUMIF('DADOS BRUTOS'!$A$3:$A$500,$C30,'DADOS BRUTOS'!CG$3:CG$500)))</f>
        <v/>
      </c>
      <c r="FH30" s="127">
        <f>IF(OR(FH$4="",$B30=""),0,SUMIF('DADOS BRUTOS'!$A$3:$A$500,$B30,'DADOS BRUTOS'!CH$3:CH$500)+IF($C30="",0,SUMIF('DADOS BRUTOS'!$A$3:$A$500,$C30,'DADOS BRUTOS'!CH$3:CH$500)))</f>
        <v/>
      </c>
      <c r="FI30" s="127">
        <f>IF(OR(FI$4="",$B30=""),0,SUMIF('DADOS BRUTOS'!$A$3:$A$500,$B30,'DADOS BRUTOS'!CI$3:CI$500)+IF($C30="",0,SUMIF('DADOS BRUTOS'!$A$3:$A$500,$C30,'DADOS BRUTOS'!CI$3:CI$500)))</f>
        <v/>
      </c>
      <c r="FJ30" s="127">
        <f>IF(OR(FJ$4="",$B30=""),0,SUMIF('DADOS BRUTOS'!$A$3:$A$500,$B30,'DADOS BRUTOS'!CJ$3:CJ$500)+IF($C30="",0,SUMIF('DADOS BRUTOS'!$A$3:$A$500,$C30,'DADOS BRUTOS'!CJ$3:CJ$500)))</f>
        <v/>
      </c>
      <c r="FK30" s="127">
        <f>IF(OR(FK$4="",$B30=""),0,SUMIF('DADOS BRUTOS'!$A$3:$A$500,$B30,'DADOS BRUTOS'!CK$3:CK$500)+IF($C30="",0,SUMIF('DADOS BRUTOS'!$A$3:$A$500,$C30,'DADOS BRUTOS'!CK$3:CK$500)))</f>
        <v/>
      </c>
      <c r="FL30" s="127">
        <f>IF(OR(FL$4="",$B30=""),0,SUMIF('DADOS BRUTOS'!$A$3:$A$500,$B30,'DADOS BRUTOS'!CL$3:CL$500)+IF($C30="",0,SUMIF('DADOS BRUTOS'!$A$3:$A$500,$C30,'DADOS BRUTOS'!CL$3:CL$500)))</f>
        <v/>
      </c>
      <c r="FM30" s="127">
        <f>IF(OR(FM$4="",$B30=""),0,SUMIF('DADOS BRUTOS'!$A$3:$A$500,$B30,'DADOS BRUTOS'!CM$3:CM$500)+IF($C30="",0,SUMIF('DADOS BRUTOS'!$A$3:$A$500,$C30,'DADOS BRUTOS'!CM$3:CM$500)))</f>
        <v/>
      </c>
      <c r="FN30" s="127">
        <f>IF(OR(FN$4="",$B30=""),0,SUMIF('DADOS BRUTOS'!$A$3:$A$500,$B30,'DADOS BRUTOS'!CN$3:CN$500)+IF($C30="",0,SUMIF('DADOS BRUTOS'!$A$3:$A$500,$C30,'DADOS BRUTOS'!CN$3:CN$500)))</f>
        <v/>
      </c>
      <c r="FO30" s="127">
        <f>IF(OR(FO$4="",$B30=""),0,SUMIF('DADOS BRUTOS'!$A$3:$A$500,$B30,'DADOS BRUTOS'!CO$3:CO$500)+IF($C30="",0,SUMIF('DADOS BRUTOS'!$A$3:$A$500,$C30,'DADOS BRUTOS'!CO$3:CO$500)))</f>
        <v/>
      </c>
      <c r="FP30" s="127">
        <f>IF(OR(FP$4="",$B30=""),0,SUMIF('DADOS BRUTOS'!$A$3:$A$500,$B30,'DADOS BRUTOS'!CP$3:CP$500)+IF($C30="",0,SUMIF('DADOS BRUTOS'!$A$3:$A$500,$C30,'DADOS BRUTOS'!CP$3:CP$500)))</f>
        <v/>
      </c>
      <c r="FQ30" s="127">
        <f>IF(OR(FQ$4="",$B30=""),0,SUMIF('DADOS BRUTOS'!$A$3:$A$500,$B30,'DADOS BRUTOS'!CQ$3:CQ$500)+IF($C30="",0,SUMIF('DADOS BRUTOS'!$A$3:$A$500,$C30,'DADOS BRUTOS'!CQ$3:CQ$500)))</f>
        <v/>
      </c>
      <c r="FR30" s="127">
        <f>IF(OR(FR$4="",$B30=""),0,SUMIF('DADOS BRUTOS'!$A$3:$A$500,$B30,'DADOS BRUTOS'!CR$3:CR$500)+IF($C30="",0,SUMIF('DADOS BRUTOS'!$A$3:$A$500,$C30,'DADOS BRUTOS'!CR$3:CR$500)))</f>
        <v/>
      </c>
      <c r="FS30" s="127">
        <f>IF(OR(FS$4="",$B30=""),0,SUMIF('DADOS BRUTOS'!$A$3:$A$500,$B30,'DADOS BRUTOS'!CS$3:CS$500)+IF($C30="",0,SUMIF('DADOS BRUTOS'!$A$3:$A$500,$C30,'DADOS BRUTOS'!CS$3:CS$500)))</f>
        <v/>
      </c>
      <c r="FT30" s="127">
        <f>IF(OR(FT$4="",$B30=""),0,SUMIF('DADOS BRUTOS'!$A$3:$A$500,$B30,'DADOS BRUTOS'!CT$3:CT$500)+IF($C30="",0,SUMIF('DADOS BRUTOS'!$A$3:$A$500,$C30,'DADOS BRUTOS'!CT$3:CT$500)))</f>
        <v/>
      </c>
      <c r="FU30" s="127">
        <f>IF(OR(FU$4="",$B30=""),0,SUMIF('DADOS BRUTOS'!$A$3:$A$500,$B30,'DADOS BRUTOS'!CU$3:CU$500)+IF($C30="",0,SUMIF('DADOS BRUTOS'!$A$3:$A$500,$C30,'DADOS BRUTOS'!CU$3:CU$500)))</f>
        <v/>
      </c>
      <c r="FV30" s="127">
        <f>IF(OR(FV$4="",$B30=""),0,SUMIF('DADOS BRUTOS'!$A$3:$A$500,$B30,'DADOS BRUTOS'!CV$3:CV$500)+IF($C30="",0,SUMIF('DADOS BRUTOS'!$A$3:$A$500,$C30,'DADOS BRUTOS'!CV$3:CV$500)))</f>
        <v/>
      </c>
      <c r="FW30" s="127">
        <f>IF(OR(FW$4="",$B30=""),0,SUMIF('DADOS BRUTOS'!$A$3:$A$500,$B30,'DADOS BRUTOS'!CW$3:CW$500)+IF($C30="",0,SUMIF('DADOS BRUTOS'!$A$3:$A$500,$C30,'DADOS BRUTOS'!CW$3:CW$500)))</f>
        <v/>
      </c>
      <c r="FX30" s="127">
        <f>IF(OR(FX$4="",$B30=""),0,SUMIF('DADOS BRUTOS'!$A$3:$A$500,$B30,'DADOS BRUTOS'!CX$3:CX$500)+IF($C30="",0,SUMIF('DADOS BRUTOS'!$A$3:$A$500,$C30,'DADOS BRUTOS'!CX$3:CX$500)))</f>
        <v/>
      </c>
      <c r="FY30" s="127">
        <f>IF(OR(FY$4="",$B30=""),0,SUMIF('DADOS BRUTOS'!$A$3:$A$500,$B30,'DADOS BRUTOS'!CY$3:CY$500)+IF($C30="",0,SUMIF('DADOS BRUTOS'!$A$3:$A$500,$C30,'DADOS BRUTOS'!CY$3:CY$500)))</f>
        <v/>
      </c>
      <c r="FZ30" s="127">
        <f>IF(OR(FZ$4="",$B30=""),0,SUMIF('DADOS BRUTOS'!$A$3:$A$500,$B30,'DADOS BRUTOS'!CZ$3:CZ$500)+IF($C30="",0,SUMIF('DADOS BRUTOS'!$A$3:$A$500,$C30,'DADOS BRUTOS'!CZ$3:CZ$500)))</f>
        <v/>
      </c>
      <c r="GA30" s="127">
        <f>IF(OR(GA$4="",$B30=""),0,SUMIF('DADOS BRUTOS'!$A$3:$A$500,$B30,'DADOS BRUTOS'!DA$3:DA$500)+IF($C30="",0,SUMIF('DADOS BRUTOS'!$A$3:$A$500,$C30,'DADOS BRUTOS'!DA$3:DA$500)))</f>
        <v/>
      </c>
      <c r="GB30" s="127">
        <f>IF(OR(GB$4="",$B30=""),0,SUMIF('DADOS BRUTOS'!$A$3:$A$500,$B30,'DADOS BRUTOS'!DB$3:DB$500)+IF($C30="",0,SUMIF('DADOS BRUTOS'!$A$3:$A$500,$C30,'DADOS BRUTOS'!DB$3:DB$500)))</f>
        <v/>
      </c>
      <c r="GC30" s="127">
        <f>IF(OR(GC$4="",$B30=""),0,SUMIF('DADOS BRUTOS'!$A$3:$A$500,$B30,'DADOS BRUTOS'!DC$3:DC$500)+IF($C30="",0,SUMIF('DADOS BRUTOS'!$A$3:$A$500,$C30,'DADOS BRUTOS'!DC$3:DC$500)))</f>
        <v/>
      </c>
      <c r="GD30" s="127">
        <f>IF(OR(GD$4="",$B30=""),0,SUMIF('DADOS BRUTOS'!$A$3:$A$500,$B30,'DADOS BRUTOS'!DD$3:DD$500)+IF($C30="",0,SUMIF('DADOS BRUTOS'!$A$3:$A$500,$C30,'DADOS BRUTOS'!DD$3:DD$500)))</f>
        <v/>
      </c>
      <c r="GE30" s="127">
        <f>IF(OR(GE$4="",$B30=""),0,SUMIF('DADOS BRUTOS'!$A$3:$A$500,$B30,'DADOS BRUTOS'!DE$3:DE$500)+IF($C30="",0,SUMIF('DADOS BRUTOS'!$A$3:$A$500,$C30,'DADOS BRUTOS'!DE$3:DE$500)))</f>
        <v/>
      </c>
      <c r="GF30" s="127">
        <f>IF(OR(GF$4="",$B30=""),0,SUMIF('DADOS BRUTOS'!$A$3:$A$500,$B30,'DADOS BRUTOS'!DF$3:DF$500)+IF($C30="",0,SUMIF('DADOS BRUTOS'!$A$3:$A$500,$C30,'DADOS BRUTOS'!DF$3:DF$500)))</f>
        <v/>
      </c>
      <c r="GG30" s="127">
        <f>IF(OR(GG$4="",$B30=""),0,SUMIF('DADOS BRUTOS'!$A$3:$A$500,$B30,'DADOS BRUTOS'!DG$3:DG$500)+IF($C30="",0,SUMIF('DADOS BRUTOS'!$A$3:$A$500,$C30,'DADOS BRUTOS'!DG$3:DG$500)))</f>
        <v/>
      </c>
      <c r="GH30" s="127">
        <f>IF(OR(GH$4="",$B30=""),0,SUMIF('DADOS BRUTOS'!$A$3:$A$500,$B30,'DADOS BRUTOS'!DH$3:DH$500)+IF($C30="",0,SUMIF('DADOS BRUTOS'!$A$3:$A$500,$C30,'DADOS BRUTOS'!DH$3:DH$500)))</f>
        <v/>
      </c>
      <c r="GI30" s="127">
        <f>IF(OR(GI$4="",$B30=""),0,SUMIF('DADOS BRUTOS'!$A$3:$A$500,$B30,'DADOS BRUTOS'!DI$3:DI$500)+IF($C30="",0,SUMIF('DADOS BRUTOS'!$A$3:$A$500,$C30,'DADOS BRUTOS'!DI$3:DI$500)))</f>
        <v/>
      </c>
      <c r="GJ30" s="127">
        <f>IF(OR(GJ$4="",$B30=""),0,SUMIF('DADOS BRUTOS'!$A$3:$A$500,$B30,'DADOS BRUTOS'!DJ$3:DJ$500)+IF($C30="",0,SUMIF('DADOS BRUTOS'!$A$3:$A$500,$C30,'DADOS BRUTOS'!DJ$3:DJ$500)))</f>
        <v/>
      </c>
      <c r="GK30" s="127">
        <f>IF(OR(GK$4="",$B30=""),0,SUMIF('DADOS BRUTOS'!$A$3:$A$500,$B30,'DADOS BRUTOS'!DK$3:DK$500)+IF($C30="",0,SUMIF('DADOS BRUTOS'!$A$3:$A$500,$C30,'DADOS BRUTOS'!DK$3:DK$500)))</f>
        <v/>
      </c>
      <c r="GL30" s="127">
        <f>IF(OR(GL$4="",$B30=""),0,SUMIF('DADOS BRUTOS'!$A$3:$A$500,$B30,'DADOS BRUTOS'!DL$3:DL$500)+IF($C30="",0,SUMIF('DADOS BRUTOS'!$A$3:$A$500,$C30,'DADOS BRUTOS'!DL$3:DL$500)))</f>
        <v/>
      </c>
      <c r="GM30" s="127">
        <f>IF(OR(GM$4="",$B30=""),0,SUMIF('DADOS BRUTOS'!$A$3:$A$500,$B30,'DADOS BRUTOS'!DM$3:DM$500)+IF($C30="",0,SUMIF('DADOS BRUTOS'!$A$3:$A$500,$C30,'DADOS BRUTOS'!DM$3:DM$500)))</f>
        <v/>
      </c>
      <c r="GN30" s="127">
        <f>IF(OR(GN$4="",$B30=""),0,SUMIF('DADOS BRUTOS'!$A$3:$A$500,$B30,'DADOS BRUTOS'!DN$3:DN$500)+IF($C30="",0,SUMIF('DADOS BRUTOS'!$A$3:$A$500,$C30,'DADOS BRUTOS'!DN$3:DN$500)))</f>
        <v/>
      </c>
      <c r="GO30" s="127">
        <f>IF(OR(GO$4="",$B30=""),0,SUMIF('DADOS BRUTOS'!$A$3:$A$500,$B30,'DADOS BRUTOS'!DO$3:DO$500)+IF($C30="",0,SUMIF('DADOS BRUTOS'!$A$3:$A$500,$C30,'DADOS BRUTOS'!DO$3:DO$500)))</f>
        <v/>
      </c>
      <c r="GP30" s="127">
        <f>IF(OR(GP$4="",$B30=""),0,SUMIF('DADOS BRUTOS'!$A$3:$A$500,$B30,'DADOS BRUTOS'!DP$3:DP$500)+IF($C30="",0,SUMIF('DADOS BRUTOS'!$A$3:$A$500,$C30,'DADOS BRUTOS'!DP$3:DP$500)))</f>
        <v/>
      </c>
      <c r="GQ30" s="127">
        <f>IF(OR(GQ$4="",$B30=""),0,SUMIF('DADOS BRUTOS'!$A$3:$A$500,$B30,'DADOS BRUTOS'!DQ$3:DQ$500)+IF($C30="",0,SUMIF('DADOS BRUTOS'!$A$3:$A$500,$C30,'DADOS BRUTOS'!DQ$3:DQ$500)))</f>
        <v/>
      </c>
      <c r="GR30" s="127">
        <f>IF(OR(GR$4="",$B30=""),0,SUMIF('DADOS BRUTOS'!$A$3:$A$500,$B30,'DADOS BRUTOS'!DR$3:DR$500)+IF($C30="",0,SUMIF('DADOS BRUTOS'!$A$3:$A$500,$C30,'DADOS BRUTOS'!DR$3:DR$500)))</f>
        <v/>
      </c>
      <c r="GS30" s="127">
        <f>IF(OR(GS$4="",$B30=""),0,SUMIF('DADOS BRUTOS'!$A$3:$A$500,$B30,'DADOS BRUTOS'!DS$3:DS$500)+IF($C30="",0,SUMIF('DADOS BRUTOS'!$A$3:$A$500,$C30,'DADOS BRUTOS'!DS$3:DS$500)))</f>
        <v/>
      </c>
      <c r="GT30" s="127">
        <f>IF(OR(GT$4="",$B30=""),0,SUMIF('DADOS BRUTOS'!$A$3:$A$500,$B30,'DADOS BRUTOS'!DT$3:DT$500)+IF($C30="",0,SUMIF('DADOS BRUTOS'!$A$3:$A$500,$C30,'DADOS BRUTOS'!DT$3:DT$500)))</f>
        <v/>
      </c>
      <c r="GU30" s="127">
        <f>IF(OR(GU$4="",$B30=""),0,SUMIF('DADOS BRUTOS'!$A$3:$A$500,$B30,'DADOS BRUTOS'!DU$3:DU$500)+IF($C30="",0,SUMIF('DADOS BRUTOS'!$A$3:$A$500,$C30,'DADOS BRUTOS'!DU$3:DU$500)))</f>
        <v/>
      </c>
      <c r="GV30" s="127">
        <f>IF(OR(GV$4="",$B30=""),0,SUMIF('DADOS BRUTOS'!$A$3:$A$500,$B30,'DADOS BRUTOS'!DV$3:DV$500)+IF($C30="",0,SUMIF('DADOS BRUTOS'!$A$3:$A$500,$C30,'DADOS BRUTOS'!DV$3:DV$500)))</f>
        <v/>
      </c>
      <c r="GW30" s="127">
        <f>IF(OR(GW$4="",$B30=""),0,SUMIF('DADOS BRUTOS'!$A$3:$A$500,$B30,'DADOS BRUTOS'!DW$3:DW$500)+IF($C30="",0,SUMIF('DADOS BRUTOS'!$A$3:$A$500,$C30,'DADOS BRUTOS'!DW$3:DW$500)))</f>
        <v/>
      </c>
      <c r="GX30" s="127">
        <f>IF(OR(GX$4="",$B30=""),0,SUMIF('DADOS BRUTOS'!$A$3:$A$500,$B30,'DADOS BRUTOS'!DX$3:DX$500)+IF($C30="",0,SUMIF('DADOS BRUTOS'!$A$3:$A$500,$C30,'DADOS BRUTOS'!DX$3:DX$500)))</f>
        <v/>
      </c>
      <c r="GY30" s="127">
        <f>IF(OR(GY$4="",$B30=""),0,SUMIF('DADOS BRUTOS'!$A$3:$A$500,$B30,'DADOS BRUTOS'!DY$3:DY$500)+IF($C30="",0,SUMIF('DADOS BRUTOS'!$A$3:$A$500,$C30,'DADOS BRUTOS'!DY$3:DY$500)))</f>
        <v/>
      </c>
      <c r="GZ30" s="127">
        <f>IF(OR(GZ$4="",$B30=""),0,SUMIF('DADOS BRUTOS'!$A$3:$A$500,$B30,'DADOS BRUTOS'!DZ$3:DZ$500)+IF($C30="",0,SUMIF('DADOS BRUTOS'!$A$3:$A$500,$C30,'DADOS BRUTOS'!DZ$3:DZ$500)))</f>
        <v/>
      </c>
      <c r="HA30" s="127">
        <f>IF(OR(HA$4="",$B30=""),0,SUMIF('DADOS BRUTOS'!$A$3:$A$500,$B30,'DADOS BRUTOS'!EA$3:EA$500)+IF($C30="",0,SUMIF('DADOS BRUTOS'!$A$3:$A$500,$C30,'DADOS BRUTOS'!EA$3:EA$500)))</f>
        <v/>
      </c>
      <c r="HB30" s="127">
        <f>IF(OR(HB$4="",$B30=""),0,SUMIF('DADOS BRUTOS'!$A$3:$A$500,$B30,'DADOS BRUTOS'!EB$3:EB$500)+IF($C30="",0,SUMIF('DADOS BRUTOS'!$A$3:$A$500,$C30,'DADOS BRUTOS'!EB$3:EB$500)))</f>
        <v/>
      </c>
      <c r="HC30" s="127">
        <f>IF(OR(HC$4="",$B30=""),0,SUMIF('DADOS BRUTOS'!$A$3:$A$500,$B30,'DADOS BRUTOS'!EC$3:EC$500)+IF($C30="",0,SUMIF('DADOS BRUTOS'!$A$3:$A$500,$C30,'DADOS BRUTOS'!EC$3:EC$500)))</f>
        <v/>
      </c>
      <c r="HD30" s="127">
        <f>IF(OR(HD$4="",$B30=""),0,SUMIF('DADOS BRUTOS'!$A$3:$A$500,$B30,'DADOS BRUTOS'!ED$3:ED$500)+IF($C30="",0,SUMIF('DADOS BRUTOS'!$A$3:$A$500,$C30,'DADOS BRUTOS'!ED$3:ED$500)))</f>
        <v/>
      </c>
      <c r="HE30" s="127">
        <f>IF(OR(HE$4="",$B30=""),0,SUMIF('DADOS BRUTOS'!$A$3:$A$500,$B30,'DADOS BRUTOS'!EE$3:EE$500)+IF($C30="",0,SUMIF('DADOS BRUTOS'!$A$3:$A$500,$C30,'DADOS BRUTOS'!EE$3:EE$500)))</f>
        <v/>
      </c>
      <c r="HF30" s="127">
        <f>IF(OR(HF$4="",$B30=""),0,SUMIF('DADOS BRUTOS'!$A$3:$A$500,$B30,'DADOS BRUTOS'!EF$3:EF$500)+IF($C30="",0,SUMIF('DADOS BRUTOS'!$A$3:$A$500,$C30,'DADOS BRUTOS'!EF$3:EF$500)))</f>
        <v/>
      </c>
      <c r="HG30" s="127">
        <f>IF(OR(HG$4="",$B30=""),0,SUMIF('DADOS BRUTOS'!$A$3:$A$500,$B30,'DADOS BRUTOS'!EG$3:EG$500)+IF($C30="",0,SUMIF('DADOS BRUTOS'!$A$3:$A$500,$C30,'DADOS BRUTOS'!EG$3:EG$500)))</f>
        <v/>
      </c>
      <c r="HH30" s="127">
        <f>IF(OR(HH$4="",$B30=""),0,SUMIF('DADOS BRUTOS'!$A$3:$A$500,$B30,'DADOS BRUTOS'!EH$3:EH$500)+IF($C30="",0,SUMIF('DADOS BRUTOS'!$A$3:$A$500,$C30,'DADOS BRUTOS'!EH$3:EH$500)))</f>
        <v/>
      </c>
      <c r="HI30" s="127">
        <f>IF(OR(HI$4="",$B30=""),0,SUMIF('DADOS BRUTOS'!$A$3:$A$500,$B30,'DADOS BRUTOS'!EI$3:EI$500)+IF($C30="",0,SUMIF('DADOS BRUTOS'!$A$3:$A$500,$C30,'DADOS BRUTOS'!EI$3:EI$500)))</f>
        <v/>
      </c>
      <c r="HJ30" s="127">
        <f>IF(OR(HJ$4="",$B30=""),0,SUMIF('DADOS BRUTOS'!$A$3:$A$500,$B30,'DADOS BRUTOS'!EJ$3:EJ$500)+IF($C30="",0,SUMIF('DADOS BRUTOS'!$A$3:$A$500,$C30,'DADOS BRUTOS'!EJ$3:EJ$500)))</f>
        <v/>
      </c>
      <c r="HK30" s="127">
        <f>IF(OR(HK$4="",$B30=""),0,SUMIF('DADOS BRUTOS'!$A$3:$A$500,$B30,'DADOS BRUTOS'!EK$3:EK$500)+IF($C30="",0,SUMIF('DADOS BRUTOS'!$A$3:$A$500,$C30,'DADOS BRUTOS'!EK$3:EK$500)))</f>
        <v/>
      </c>
      <c r="HL30" s="127">
        <f>IF(OR(HL$4="",$B30=""),0,SUMIF('DADOS BRUTOS'!$A$3:$A$500,$B30,'DADOS BRUTOS'!EL$3:EL$500)+IF($C30="",0,SUMIF('DADOS BRUTOS'!$A$3:$A$500,$C30,'DADOS BRUTOS'!EL$3:EL$500)))</f>
        <v/>
      </c>
      <c r="HM30" s="127">
        <f>IF(OR(HM$4="",$B30=""),0,SUMIF('DADOS BRUTOS'!$A$3:$A$500,$B30,'DADOS BRUTOS'!EM$3:EM$500)+IF($C30="",0,SUMIF('DADOS BRUTOS'!$A$3:$A$500,$C30,'DADOS BRUTOS'!EM$3:EM$500)))</f>
        <v/>
      </c>
      <c r="HN30" s="127">
        <f>IF(OR(HN$4="",$B30=""),0,SUMIF('DADOS BRUTOS'!$A$3:$A$500,$B30,'DADOS BRUTOS'!EN$3:EN$500)+IF($C30="",0,SUMIF('DADOS BRUTOS'!$A$3:$A$500,$C30,'DADOS BRUTOS'!EN$3:EN$500)))</f>
        <v/>
      </c>
      <c r="HO30" s="127">
        <f>IF(OR(HO$4="",$B30=""),0,SUMIF('DADOS BRUTOS'!$A$3:$A$500,$B30,'DADOS BRUTOS'!EO$3:EO$500)+IF($C30="",0,SUMIF('DADOS BRUTOS'!$A$3:$A$500,$C30,'DADOS BRUTOS'!EO$3:EO$500)))</f>
        <v/>
      </c>
      <c r="HP30" s="127">
        <f>IF(OR(HP$4="",$B30=""),0,SUMIF('DADOS BRUTOS'!$A$3:$A$500,$B30,'DADOS BRUTOS'!EP$3:EP$500)+IF($C30="",0,SUMIF('DADOS BRUTOS'!$A$3:$A$500,$C30,'DADOS BRUTOS'!EP$3:EP$500)))</f>
        <v/>
      </c>
      <c r="HQ30" s="127">
        <f>IF(OR(HQ$4="",$B30=""),0,SUMIF('DADOS BRUTOS'!$A$3:$A$500,$B30,'DADOS BRUTOS'!EQ$3:EQ$500)+IF($C30="",0,SUMIF('DADOS BRUTOS'!$A$3:$A$500,$C30,'DADOS BRUTOS'!EQ$3:EQ$500)))</f>
        <v/>
      </c>
      <c r="HR30" s="127">
        <f>IF(OR(HR$4="",$B30=""),0,SUMIF('DADOS BRUTOS'!$A$3:$A$500,$B30,'DADOS BRUTOS'!ER$3:ER$500)+IF($C30="",0,SUMIF('DADOS BRUTOS'!$A$3:$A$500,$C30,'DADOS BRUTOS'!ER$3:ER$500)))</f>
        <v/>
      </c>
      <c r="HS30" s="127">
        <f>IF(OR(HS$4="",$B30=""),0,SUMIF('DADOS BRUTOS'!$A$3:$A$500,$B30,'DADOS BRUTOS'!ES$3:ES$500)+IF($C30="",0,SUMIF('DADOS BRUTOS'!$A$3:$A$500,$C30,'DADOS BRUTOS'!ES$3:ES$500)))</f>
        <v/>
      </c>
      <c r="HT30" s="127">
        <f>IF(OR(HT$4="",$B30=""),0,SUMIF('DADOS BRUTOS'!$A$3:$A$500,$B30,'DADOS BRUTOS'!ET$3:ET$500)+IF($C30="",0,SUMIF('DADOS BRUTOS'!$A$3:$A$500,$C30,'DADOS BRUTOS'!ET$3:ET$500)))</f>
        <v/>
      </c>
      <c r="HU30" s="127">
        <f>IF(OR(HU$4="",$B30=""),0,SUMIF('DADOS BRUTOS'!$A$3:$A$500,$B30,'DADOS BRUTOS'!EU$3:EU$500)+IF($C30="",0,SUMIF('DADOS BRUTOS'!$A$3:$A$500,$C30,'DADOS BRUTOS'!EU$3:EU$500)))</f>
        <v/>
      </c>
      <c r="HV30" s="127">
        <f>IF(OR(HV$4="",$B30=""),0,SUMIF('DADOS BRUTOS'!$A$3:$A$500,$B30,'DADOS BRUTOS'!EV$3:EV$500)+IF($C30="",0,SUMIF('DADOS BRUTOS'!$A$3:$A$500,$C30,'DADOS BRUTOS'!EV$3:EV$500)))</f>
        <v/>
      </c>
      <c r="HW30" s="127">
        <f>IF(OR(HW$4="",$B30=""),0,SUMIF('DADOS BRUTOS'!$A$3:$A$500,$B30,'DADOS BRUTOS'!EW$3:EW$500)+IF($C30="",0,SUMIF('DADOS BRUTOS'!$A$3:$A$500,$C30,'DADOS BRUTOS'!EW$3:EW$500)))</f>
        <v/>
      </c>
      <c r="HX30" s="127">
        <f>IF(OR(HX$4="",$B30=""),0,SUMIF('DADOS BRUTOS'!$A$3:$A$500,$B30,'DADOS BRUTOS'!EX$3:EX$500)+IF($C30="",0,SUMIF('DADOS BRUTOS'!$A$3:$A$500,$C30,'DADOS BRUTOS'!EX$3:EX$500)))</f>
        <v/>
      </c>
      <c r="HY30" s="127">
        <f>IF(OR(HY$4="",$B30=""),0,SUMIF('DADOS BRUTOS'!$A$3:$A$500,$B30,'DADOS BRUTOS'!EY$3:EY$500)+IF($C30="",0,SUMIF('DADOS BRUTOS'!$A$3:$A$500,$C30,'DADOS BRUTOS'!EY$3:EY$500)))</f>
        <v/>
      </c>
      <c r="HZ30" s="127">
        <f>IF(OR(HZ$4="",$B30=""),0,SUMIF('DADOS BRUTOS'!$A$3:$A$500,$B30,'DADOS BRUTOS'!EZ$3:EZ$500)+IF($C30="",0,SUMIF('DADOS BRUTOS'!$A$3:$A$500,$C30,'DADOS BRUTOS'!EZ$3:EZ$500)))</f>
        <v/>
      </c>
      <c r="IA30" s="127">
        <f>IF(OR(IA$4="",$B30=""),0,SUMIF('DADOS BRUTOS'!$A$3:$A$500,$B30,'DADOS BRUTOS'!FA$3:FA$500)+IF($C30="",0,SUMIF('DADOS BRUTOS'!$A$3:$A$500,$C30,'DADOS BRUTOS'!FA$3:FA$500)))</f>
        <v/>
      </c>
      <c r="IB30" s="127">
        <f>IF(OR(IB$4="",$B30=""),0,SUMIF('DADOS BRUTOS'!$A$3:$A$500,$B30,'DADOS BRUTOS'!FB$3:FB$500)+IF($C30="",0,SUMIF('DADOS BRUTOS'!$A$3:$A$500,$C30,'DADOS BRUTOS'!FB$3:FB$500)))</f>
        <v/>
      </c>
      <c r="IC30" s="127">
        <f>IF(OR(IC$4="",$B30=""),0,SUMIF('DADOS BRUTOS'!$A$3:$A$500,$B30,'DADOS BRUTOS'!FC$3:FC$500)+IF($C30="",0,SUMIF('DADOS BRUTOS'!$A$3:$A$500,$C30,'DADOS BRUTOS'!FC$3:FC$500)))</f>
        <v/>
      </c>
      <c r="ID30" s="127">
        <f>IF(OR(ID$4="",$B30=""),0,SUMIF('DADOS BRUTOS'!$A$3:$A$500,$B30,'DADOS BRUTOS'!FD$3:FD$500)+IF($C30="",0,SUMIF('DADOS BRUTOS'!$A$3:$A$500,$C30,'DADOS BRUTOS'!FD$3:FD$500)))</f>
        <v/>
      </c>
      <c r="IE30" s="127">
        <f>IF(OR(IE$4="",$B30=""),0,SUMIF('DADOS BRUTOS'!$A$3:$A$500,$B30,'DADOS BRUTOS'!FE$3:FE$500)+IF($C30="",0,SUMIF('DADOS BRUTOS'!$A$3:$A$500,$C30,'DADOS BRUTOS'!FE$3:FE$500)))</f>
        <v/>
      </c>
      <c r="IF30" s="127">
        <f>IF(OR(IF$4="",$B30=""),0,SUMIF('DADOS BRUTOS'!$A$3:$A$500,$B30,'DADOS BRUTOS'!FF$3:FF$500)+IF($C30="",0,SUMIF('DADOS BRUTOS'!$A$3:$A$500,$C30,'DADOS BRUTOS'!FF$3:FF$500)))</f>
        <v/>
      </c>
      <c r="IG30" s="127">
        <f>IF(OR(IG$4="",$B30=""),0,SUMIF('DADOS BRUTOS'!$A$3:$A$500,$B30,'DADOS BRUTOS'!FG$3:FG$500)+IF($C30="",0,SUMIF('DADOS BRUTOS'!$A$3:$A$500,$C30,'DADOS BRUTOS'!FG$3:FG$500)))</f>
        <v/>
      </c>
      <c r="IH30" s="127">
        <f>IF(OR(IH$4="",$B30=""),0,SUMIF('DADOS BRUTOS'!$A$3:$A$500,$B30,'DADOS BRUTOS'!FH$3:FH$500)+IF($C30="",0,SUMIF('DADOS BRUTOS'!$A$3:$A$500,$C30,'DADOS BRUTOS'!FH$3:FH$500)))</f>
        <v/>
      </c>
      <c r="II30" s="127">
        <f>IF(OR(II$4="",$B30=""),0,SUMIF('DADOS BRUTOS'!$A$3:$A$500,$B30,'DADOS BRUTOS'!FI$3:FI$500)+IF($C30="",0,SUMIF('DADOS BRUTOS'!$A$3:$A$500,$C30,'DADOS BRUTOS'!FI$3:FI$500)))</f>
        <v/>
      </c>
      <c r="IJ30" s="127">
        <f>IF(OR(IJ$4="",$B30=""),0,SUMIF('DADOS BRUTOS'!$A$3:$A$500,$B30,'DADOS BRUTOS'!FJ$3:FJ$500)+IF($C30="",0,SUMIF('DADOS BRUTOS'!$A$3:$A$500,$C30,'DADOS BRUTOS'!FJ$3:FJ$500)))</f>
        <v/>
      </c>
      <c r="IK30" s="127">
        <f>IF(OR(IK$4="",$B30=""),0,SUMIF('DADOS BRUTOS'!$A$3:$A$500,$B30,'DADOS BRUTOS'!FK$3:FK$500)+IF($C30="",0,SUMIF('DADOS BRUTOS'!$A$3:$A$500,$C30,'DADOS BRUTOS'!FK$3:FK$500)))</f>
        <v/>
      </c>
      <c r="IL30" s="127">
        <f>IF(OR(IL$4="",$B30=""),0,SUMIF('DADOS BRUTOS'!$A$3:$A$500,$B30,'DADOS BRUTOS'!FL$3:FL$500)+IF($C30="",0,SUMIF('DADOS BRUTOS'!$A$3:$A$500,$C30,'DADOS BRUTOS'!FL$3:FL$500)))</f>
        <v/>
      </c>
      <c r="IM30" s="127">
        <f>IF(OR(IM$4="",$B30=""),0,SUMIF('DADOS BRUTOS'!$A$3:$A$500,$B30,'DADOS BRUTOS'!FM$3:FM$500)+IF($C30="",0,SUMIF('DADOS BRUTOS'!$A$3:$A$500,$C30,'DADOS BRUTOS'!FM$3:FM$500)))</f>
        <v/>
      </c>
      <c r="IN30" s="127">
        <f>IF(OR(IN$4="",$B30=""),0,SUMIF('DADOS BRUTOS'!$A$3:$A$500,$B30,'DADOS BRUTOS'!FN$3:FN$500)+IF($C30="",0,SUMIF('DADOS BRUTOS'!$A$3:$A$500,$C30,'DADOS BRUTOS'!FN$3:FN$500)))</f>
        <v/>
      </c>
      <c r="IO30" s="127">
        <f>IF(OR(IO$4="",$B30=""),0,SUMIF('DADOS BRUTOS'!$A$3:$A$500,$B30,'DADOS BRUTOS'!FO$3:FO$500)+IF($C30="",0,SUMIF('DADOS BRUTOS'!$A$3:$A$500,$C30,'DADOS BRUTOS'!FO$3:FO$500)))</f>
        <v/>
      </c>
      <c r="IP30" s="127">
        <f>IF(OR(IP$4="",$B30=""),0,SUMIF('DADOS BRUTOS'!$A$3:$A$500,$B30,'DADOS BRUTOS'!FP$3:FP$500)+IF($C30="",0,SUMIF('DADOS BRUTOS'!$A$3:$A$500,$C30,'DADOS BRUTOS'!FP$3:FP$500)))</f>
        <v/>
      </c>
      <c r="IQ30" s="127">
        <f>IF(OR(IQ$4="",$B30=""),0,SUMIF('DADOS BRUTOS'!$A$3:$A$500,$B30,'DADOS BRUTOS'!FQ$3:FQ$500)+IF($C30="",0,SUMIF('DADOS BRUTOS'!$A$3:$A$500,$C30,'DADOS BRUTOS'!FQ$3:FQ$500)))</f>
        <v/>
      </c>
      <c r="IR30" s="127">
        <f>IF(OR(IR$4="",$B30=""),0,SUMIF('DADOS BRUTOS'!$A$3:$A$500,$B30,'DADOS BRUTOS'!FR$3:FR$500)+IF($C30="",0,SUMIF('DADOS BRUTOS'!$A$3:$A$500,$C30,'DADOS BRUTOS'!FR$3:FR$500)))</f>
        <v/>
      </c>
      <c r="IS30" s="127">
        <f>IF(OR(IS$4="",$B30=""),0,SUMIF('DADOS BRUTOS'!$A$3:$A$500,$B30,'DADOS BRUTOS'!FS$3:FS$500)+IF($C30="",0,SUMIF('DADOS BRUTOS'!$A$3:$A$500,$C30,'DADOS BRUTOS'!FS$3:FS$500)))</f>
        <v/>
      </c>
      <c r="IT30" s="127">
        <f>IF(OR(IT$4="",$B30=""),0,SUMIF('DADOS BRUTOS'!$A$3:$A$500,$B30,'DADOS BRUTOS'!FT$3:FT$500)+IF($C30="",0,SUMIF('DADOS BRUTOS'!$A$3:$A$500,$C30,'DADOS BRUTOS'!FT$3:FT$500)))</f>
        <v/>
      </c>
      <c r="IU30" s="127">
        <f>IF(OR(IU$4="",$B30=""),0,SUMIF('DADOS BRUTOS'!$A$3:$A$500,$B30,'DADOS BRUTOS'!FU$3:FU$500)+IF($C30="",0,SUMIF('DADOS BRUTOS'!$A$3:$A$500,$C30,'DADOS BRUTOS'!FU$3:FU$500)))</f>
        <v/>
      </c>
      <c r="IV30" s="127">
        <f>IF(OR(IV$4="",$B30=""),0,SUMIF('DADOS BRUTOS'!$A$3:$A$500,$B30,'DADOS BRUTOS'!FV$3:FV$500)+IF($C30="",0,SUMIF('DADOS BRUTOS'!$A$3:$A$500,$C30,'DADOS BRUTOS'!FV$3:FV$500)))</f>
        <v/>
      </c>
      <c r="IW30" s="127">
        <f>IF(OR(IW$4="",$B30=""),0,SUMIF('DADOS BRUTOS'!$A$3:$A$500,$B30,'DADOS BRUTOS'!FW$3:FW$500)+IF($C30="",0,SUMIF('DADOS BRUTOS'!$A$3:$A$500,$C30,'DADOS BRUTOS'!FW$3:FW$500)))</f>
        <v/>
      </c>
      <c r="IX30" s="127">
        <f>IF(OR(IX$4="",$B30=""),0,SUMIF('DADOS BRUTOS'!$A$3:$A$500,$B30,'DADOS BRUTOS'!FX$3:FX$500)+IF($C30="",0,SUMIF('DADOS BRUTOS'!$A$3:$A$500,$C30,'DADOS BRUTOS'!FX$3:FX$500)))</f>
        <v/>
      </c>
      <c r="IY30" s="127">
        <f>IF(OR(IY$4="",$B30=""),0,SUMIF('DADOS BRUTOS'!$A$3:$A$500,$B30,'DADOS BRUTOS'!FY$3:FY$500)+IF($C30="",0,SUMIF('DADOS BRUTOS'!$A$3:$A$500,$C30,'DADOS BRUTOS'!FY$3:FY$500)))</f>
        <v/>
      </c>
      <c r="IZ30" s="127">
        <f>IF(OR(IZ$4="",$B30=""),0,SUMIF('DADOS BRUTOS'!$A$3:$A$500,$B30,'DADOS BRUTOS'!FZ$3:FZ$500)+IF($C30="",0,SUMIF('DADOS BRUTOS'!$A$3:$A$500,$C30,'DADOS BRUTOS'!FZ$3:FZ$500)))</f>
        <v/>
      </c>
      <c r="JA30" s="127">
        <f>IF(OR(JA$4="",$B30=""),0,SUMIF('DADOS BRUTOS'!$A$3:$A$500,$B30,'DADOS BRUTOS'!GA$3:GA$500)+IF($C30="",0,SUMIF('DADOS BRUTOS'!$A$3:$A$500,$C30,'DADOS BRUTOS'!GA$3:GA$500)))</f>
        <v/>
      </c>
      <c r="JB30" s="127">
        <f>IF(OR(JB$4="",$B30=""),0,SUMIF('DADOS BRUTOS'!$A$3:$A$500,$B30,'DADOS BRUTOS'!GB$3:GB$500)+IF($C30="",0,SUMIF('DADOS BRUTOS'!$A$3:$A$500,$C30,'DADOS BRUTOS'!GB$3:GB$500)))</f>
        <v/>
      </c>
      <c r="JC30" s="127">
        <f>IF(OR(JC$4="",$B30=""),0,SUMIF('DADOS BRUTOS'!$A$3:$A$500,$B30,'DADOS BRUTOS'!GC$3:GC$500)+IF($C30="",0,SUMIF('DADOS BRUTOS'!$A$3:$A$500,$C30,'DADOS BRUTOS'!GC$3:GC$500)))</f>
        <v/>
      </c>
      <c r="JD30" s="127">
        <f>IF(OR(JD$4="",$B30=""),0,SUMIF('DADOS BRUTOS'!$A$3:$A$500,$B30,'DADOS BRUTOS'!GD$3:GD$500)+IF($C30="",0,SUMIF('DADOS BRUTOS'!$A$3:$A$500,$C30,'DADOS BRUTOS'!GD$3:GD$500)))</f>
        <v/>
      </c>
      <c r="JE30" s="127">
        <f>IF(OR(JE$4="",$B30=""),0,SUMIF('DADOS BRUTOS'!$A$3:$A$500,$B30,'DADOS BRUTOS'!GE$3:GE$500)+IF($C30="",0,SUMIF('DADOS BRUTOS'!$A$3:$A$500,$C30,'DADOS BRUTOS'!GE$3:GE$500)))</f>
        <v/>
      </c>
      <c r="JF30" s="127">
        <f>IF(OR(JF$4="",$B30=""),0,SUMIF('DADOS BRUTOS'!$A$3:$A$500,$B30,'DADOS BRUTOS'!GF$3:GF$500)+IF($C30="",0,SUMIF('DADOS BRUTOS'!$A$3:$A$500,$C30,'DADOS BRUTOS'!GF$3:GF$500)))</f>
        <v/>
      </c>
      <c r="JG30" s="127">
        <f>IF(OR(JG$4="",$B30=""),0,SUMIF('DADOS BRUTOS'!$A$3:$A$500,$B30,'DADOS BRUTOS'!GG$3:GG$500)+IF($C30="",0,SUMIF('DADOS BRUTOS'!$A$3:$A$500,$C30,'DADOS BRUTOS'!GG$3:GG$500)))</f>
        <v/>
      </c>
      <c r="JH30" s="127">
        <f>IF(OR(JH$4="",$B30=""),0,SUMIF('DADOS BRUTOS'!$A$3:$A$500,$B30,'DADOS BRUTOS'!GH$3:GH$500)+IF($C30="",0,SUMIF('DADOS BRUTOS'!$A$3:$A$500,$C30,'DADOS BRUTOS'!GH$3:GH$500)))</f>
        <v/>
      </c>
      <c r="JI30" s="127">
        <f>IF(OR(JI$4="",$B30=""),0,SUMIF('DADOS BRUTOS'!$A$3:$A$500,$B30,'DADOS BRUTOS'!GI$3:GI$500)+IF($C30="",0,SUMIF('DADOS BRUTOS'!$A$3:$A$500,$C30,'DADOS BRUTOS'!GI$3:GI$500)))</f>
        <v/>
      </c>
      <c r="JJ30" s="127">
        <f>IF(OR(JJ$4="",$B30=""),0,SUMIF('DADOS BRUTOS'!$A$3:$A$500,$B30,'DADOS BRUTOS'!GJ$3:GJ$500)+IF($C30="",0,SUMIF('DADOS BRUTOS'!$A$3:$A$500,$C30,'DADOS BRUTOS'!GJ$3:GJ$500)))</f>
        <v/>
      </c>
      <c r="JK30" s="127">
        <f>IF(OR(JK$4="",$B30=""),0,SUMIF('DADOS BRUTOS'!$A$3:$A$500,$B30,'DADOS BRUTOS'!GK$3:GK$500)+IF($C30="",0,SUMIF('DADOS BRUTOS'!$A$3:$A$500,$C30,'DADOS BRUTOS'!GK$3:GK$500)))</f>
        <v/>
      </c>
      <c r="JL30" s="127">
        <f>IF(OR(JL$4="",$B30=""),0,SUMIF('DADOS BRUTOS'!$A$3:$A$500,$B30,'DADOS BRUTOS'!GL$3:GL$500)+IF($C30="",0,SUMIF('DADOS BRUTOS'!$A$3:$A$500,$C30,'DADOS BRUTOS'!GL$3:GL$500)))</f>
        <v/>
      </c>
      <c r="JM30" s="127">
        <f>IF(OR(JM$4="",$B30=""),0,SUMIF('DADOS BRUTOS'!$A$3:$A$500,$B30,'DADOS BRUTOS'!GM$3:GM$500)+IF($C30="",0,SUMIF('DADOS BRUTOS'!$A$3:$A$500,$C30,'DADOS BRUTOS'!GM$3:GM$500)))</f>
        <v/>
      </c>
      <c r="JN30" s="127">
        <f>IF(OR(JN$4="",$B30=""),0,SUMIF('DADOS BRUTOS'!$A$3:$A$500,$B30,'DADOS BRUTOS'!GN$3:GN$500)+IF($C30="",0,SUMIF('DADOS BRUTOS'!$A$3:$A$500,$C30,'DADOS BRUTOS'!GN$3:GN$500)))</f>
        <v/>
      </c>
      <c r="JO30" s="127">
        <f>IF(OR(JO$4="",$B30=""),0,SUMIF('DADOS BRUTOS'!$A$3:$A$500,$B30,'DADOS BRUTOS'!GO$3:GO$500)+IF($C30="",0,SUMIF('DADOS BRUTOS'!$A$3:$A$500,$C30,'DADOS BRUTOS'!GO$3:GO$500)))</f>
        <v/>
      </c>
      <c r="JP30" s="127">
        <f>IF(OR(JP$4="",$B30=""),0,SUMIF('DADOS BRUTOS'!$A$3:$A$500,$B30,'DADOS BRUTOS'!GP$3:GP$500)+IF($C30="",0,SUMIF('DADOS BRUTOS'!$A$3:$A$500,$C30,'DADOS BRUTOS'!GP$3:GP$500)))</f>
        <v/>
      </c>
      <c r="JQ30" s="127">
        <f>IF(OR(JQ$4="",$B30=""),0,SUMIF('DADOS BRUTOS'!$A$3:$A$500,$B30,'DADOS BRUTOS'!GQ$3:GQ$500)+IF($C30="",0,SUMIF('DADOS BRUTOS'!$A$3:$A$500,$C30,'DADOS BRUTOS'!GQ$3:GQ$500)))</f>
        <v/>
      </c>
      <c r="JR30" s="127">
        <f>IF(OR(JR$4="",$B30=""),0,SUMIF('DADOS BRUTOS'!$A$3:$A$500,$B30,'DADOS BRUTOS'!GR$3:GR$500)+IF($C30="",0,SUMIF('DADOS BRUTOS'!$A$3:$A$500,$C30,'DADOS BRUTOS'!GR$3:GR$500)))</f>
        <v/>
      </c>
      <c r="JS30" s="127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7">
        <f>IF(OR(CB$4="",$B31=""),0,SUMIF('DADOS BRUTOS'!$A$3:$A$500,$B31,'DADOS BRUTOS'!B$3:B$500)+IF($C31="",0,SUMIF('DADOS BRUTOS'!$A$3:$A$500,$C31,'DADOS BRUTOS'!B$3:B$500)))</f>
        <v/>
      </c>
      <c r="CC31" s="127">
        <f>IF(OR(CC$4="",$B31=""),0,SUMIF('DADOS BRUTOS'!$A$3:$A$500,$B31,'DADOS BRUTOS'!C$3:C$500)+IF($C31="",0,SUMIF('DADOS BRUTOS'!$A$3:$A$500,$C31,'DADOS BRUTOS'!C$3:C$500)))</f>
        <v/>
      </c>
      <c r="CD31" s="127">
        <f>IF(OR(CD$4="",$B31=""),0,SUMIF('DADOS BRUTOS'!$A$3:$A$500,$B31,'DADOS BRUTOS'!D$3:D$500)+IF($C31="",0,SUMIF('DADOS BRUTOS'!$A$3:$A$500,$C31,'DADOS BRUTOS'!D$3:D$500)))</f>
        <v/>
      </c>
      <c r="CE31" s="127">
        <f>IF(OR(CE$4="",$B31=""),0,SUMIF('DADOS BRUTOS'!$A$3:$A$500,$B31,'DADOS BRUTOS'!E$3:E$500)+IF($C31="",0,SUMIF('DADOS BRUTOS'!$A$3:$A$500,$C31,'DADOS BRUTOS'!E$3:E$500)))</f>
        <v/>
      </c>
      <c r="CF31" s="127">
        <f>IF(OR(CF$4="",$B31=""),0,SUMIF('DADOS BRUTOS'!$A$3:$A$500,$B31,'DADOS BRUTOS'!F$3:F$500)+IF($C31="",0,SUMIF('DADOS BRUTOS'!$A$3:$A$500,$C31,'DADOS BRUTOS'!F$3:F$500)))</f>
        <v/>
      </c>
      <c r="CG31" s="127">
        <f>IF(OR(CG$4="",$B31=""),0,SUMIF('DADOS BRUTOS'!$A$3:$A$500,$B31,'DADOS BRUTOS'!G$3:G$500)+IF($C31="",0,SUMIF('DADOS BRUTOS'!$A$3:$A$500,$C31,'DADOS BRUTOS'!G$3:G$500)))</f>
        <v/>
      </c>
      <c r="CH31" s="127">
        <f>IF(OR(CH$4="",$B31=""),0,SUMIF('DADOS BRUTOS'!$A$3:$A$500,$B31,'DADOS BRUTOS'!H$3:H$500)+IF($C31="",0,SUMIF('DADOS BRUTOS'!$A$3:$A$500,$C31,'DADOS BRUTOS'!H$3:H$500)))</f>
        <v/>
      </c>
      <c r="CI31" s="127">
        <f>IF(OR(CI$4="",$B31=""),0,SUMIF('DADOS BRUTOS'!$A$3:$A$500,$B31,'DADOS BRUTOS'!I$3:I$500)+IF($C31="",0,SUMIF('DADOS BRUTOS'!$A$3:$A$500,$C31,'DADOS BRUTOS'!I$3:I$500)))</f>
        <v/>
      </c>
      <c r="CJ31" s="127">
        <f>IF(OR(CJ$4="",$B31=""),0,SUMIF('DADOS BRUTOS'!$A$3:$A$500,$B31,'DADOS BRUTOS'!J$3:J$500)+IF($C31="",0,SUMIF('DADOS BRUTOS'!$A$3:$A$500,$C31,'DADOS BRUTOS'!J$3:J$500)))</f>
        <v/>
      </c>
      <c r="CK31" s="127">
        <f>IF(OR(CK$4="",$B31=""),0,SUMIF('DADOS BRUTOS'!$A$3:$A$500,$B31,'DADOS BRUTOS'!K$3:K$500)+IF($C31="",0,SUMIF('DADOS BRUTOS'!$A$3:$A$500,$C31,'DADOS BRUTOS'!K$3:K$500)))</f>
        <v/>
      </c>
      <c r="CL31" s="127">
        <f>IF(OR(CL$4="",$B31=""),0,SUMIF('DADOS BRUTOS'!$A$3:$A$500,$B31,'DADOS BRUTOS'!L$3:L$500)+IF($C31="",0,SUMIF('DADOS BRUTOS'!$A$3:$A$500,$C31,'DADOS BRUTOS'!L$3:L$500)))</f>
        <v/>
      </c>
      <c r="CM31" s="127">
        <f>IF(OR(CM$4="",$B31=""),0,SUMIF('DADOS BRUTOS'!$A$3:$A$500,$B31,'DADOS BRUTOS'!M$3:M$500)+IF($C31="",0,SUMIF('DADOS BRUTOS'!$A$3:$A$500,$C31,'DADOS BRUTOS'!M$3:M$500)))</f>
        <v/>
      </c>
      <c r="CN31" s="127">
        <f>IF(OR(CN$4="",$B31=""),0,SUMIF('DADOS BRUTOS'!$A$3:$A$500,$B31,'DADOS BRUTOS'!N$3:N$500)+IF($C31="",0,SUMIF('DADOS BRUTOS'!$A$3:$A$500,$C31,'DADOS BRUTOS'!N$3:N$500)))</f>
        <v/>
      </c>
      <c r="CO31" s="127">
        <f>IF(OR(CO$4="",$B31=""),0,SUMIF('DADOS BRUTOS'!$A$3:$A$500,$B31,'DADOS BRUTOS'!O$3:O$500)+IF($C31="",0,SUMIF('DADOS BRUTOS'!$A$3:$A$500,$C31,'DADOS BRUTOS'!O$3:O$500)))</f>
        <v/>
      </c>
      <c r="CP31" s="127">
        <f>IF(OR(CP$4="",$B31=""),0,SUMIF('DADOS BRUTOS'!$A$3:$A$500,$B31,'DADOS BRUTOS'!P$3:P$500)+IF($C31="",0,SUMIF('DADOS BRUTOS'!$A$3:$A$500,$C31,'DADOS BRUTOS'!P$3:P$500)))</f>
        <v/>
      </c>
      <c r="CQ31" s="127">
        <f>IF(OR(CQ$4="",$B31=""),0,SUMIF('DADOS BRUTOS'!$A$3:$A$500,$B31,'DADOS BRUTOS'!Q$3:Q$500)+IF($C31="",0,SUMIF('DADOS BRUTOS'!$A$3:$A$500,$C31,'DADOS BRUTOS'!Q$3:Q$500)))</f>
        <v/>
      </c>
      <c r="CR31" s="127">
        <f>IF(OR(CR$4="",$B31=""),0,SUMIF('DADOS BRUTOS'!$A$3:$A$500,$B31,'DADOS BRUTOS'!R$3:R$500)+IF($C31="",0,SUMIF('DADOS BRUTOS'!$A$3:$A$500,$C31,'DADOS BRUTOS'!R$3:R$500)))</f>
        <v/>
      </c>
      <c r="CS31" s="127">
        <f>IF(OR(CS$4="",$B31=""),0,SUMIF('DADOS BRUTOS'!$A$3:$A$500,$B31,'DADOS BRUTOS'!S$3:S$500)+IF($C31="",0,SUMIF('DADOS BRUTOS'!$A$3:$A$500,$C31,'DADOS BRUTOS'!S$3:S$500)))</f>
        <v/>
      </c>
      <c r="CT31" s="127">
        <f>IF(OR(CT$4="",$B31=""),0,SUMIF('DADOS BRUTOS'!$A$3:$A$500,$B31,'DADOS BRUTOS'!T$3:T$500)+IF($C31="",0,SUMIF('DADOS BRUTOS'!$A$3:$A$500,$C31,'DADOS BRUTOS'!T$3:T$500)))</f>
        <v/>
      </c>
      <c r="CU31" s="127">
        <f>IF(OR(CU$4="",$B31=""),0,SUMIF('DADOS BRUTOS'!$A$3:$A$500,$B31,'DADOS BRUTOS'!U$3:U$500)+IF($C31="",0,SUMIF('DADOS BRUTOS'!$A$3:$A$500,$C31,'DADOS BRUTOS'!U$3:U$500)))</f>
        <v/>
      </c>
      <c r="CV31" s="127">
        <f>IF(OR(CV$4="",$B31=""),0,SUMIF('DADOS BRUTOS'!$A$3:$A$500,$B31,'DADOS BRUTOS'!V$3:V$500)+IF($C31="",0,SUMIF('DADOS BRUTOS'!$A$3:$A$500,$C31,'DADOS BRUTOS'!V$3:V$500)))</f>
        <v/>
      </c>
      <c r="CW31" s="127">
        <f>IF(OR(CW$4="",$B31=""),0,SUMIF('DADOS BRUTOS'!$A$3:$A$500,$B31,'DADOS BRUTOS'!W$3:W$500)+IF($C31="",0,SUMIF('DADOS BRUTOS'!$A$3:$A$500,$C31,'DADOS BRUTOS'!W$3:W$500)))</f>
        <v/>
      </c>
      <c r="CX31" s="127">
        <f>IF(OR(CX$4="",$B31=""),0,SUMIF('DADOS BRUTOS'!$A$3:$A$500,$B31,'DADOS BRUTOS'!X$3:X$500)+IF($C31="",0,SUMIF('DADOS BRUTOS'!$A$3:$A$500,$C31,'DADOS BRUTOS'!X$3:X$500)))</f>
        <v/>
      </c>
      <c r="CY31" s="127">
        <f>IF(OR(CY$4="",$B31=""),0,SUMIF('DADOS BRUTOS'!$A$3:$A$500,$B31,'DADOS BRUTOS'!Y$3:Y$500)+IF($C31="",0,SUMIF('DADOS BRUTOS'!$A$3:$A$500,$C31,'DADOS BRUTOS'!Y$3:Y$500)))</f>
        <v/>
      </c>
      <c r="CZ31" s="127">
        <f>IF(OR(CZ$4="",$B31=""),0,SUMIF('DADOS BRUTOS'!$A$3:$A$500,$B31,'DADOS BRUTOS'!Z$3:Z$500)+IF($C31="",0,SUMIF('DADOS BRUTOS'!$A$3:$A$500,$C31,'DADOS BRUTOS'!Z$3:Z$500)))</f>
        <v/>
      </c>
      <c r="DA31" s="127">
        <f>IF(OR(DA$4="",$B31=""),0,SUMIF('DADOS BRUTOS'!$A$3:$A$500,$B31,'DADOS BRUTOS'!AA$3:AA$500)+IF($C31="",0,SUMIF('DADOS BRUTOS'!$A$3:$A$500,$C31,'DADOS BRUTOS'!AA$3:AA$500)))</f>
        <v/>
      </c>
      <c r="DB31" s="127">
        <f>IF(OR(DB$4="",$B31=""),0,SUMIF('DADOS BRUTOS'!$A$3:$A$500,$B31,'DADOS BRUTOS'!AB$3:AB$500)+IF($C31="",0,SUMIF('DADOS BRUTOS'!$A$3:$A$500,$C31,'DADOS BRUTOS'!AB$3:AB$500)))</f>
        <v/>
      </c>
      <c r="DC31" s="127">
        <f>IF(OR(DC$4="",$B31=""),0,SUMIF('DADOS BRUTOS'!$A$3:$A$500,$B31,'DADOS BRUTOS'!AC$3:AC$500)+IF($C31="",0,SUMIF('DADOS BRUTOS'!$A$3:$A$500,$C31,'DADOS BRUTOS'!AC$3:AC$500)))</f>
        <v/>
      </c>
      <c r="DD31" s="127">
        <f>IF(OR(DD$4="",$B31=""),0,SUMIF('DADOS BRUTOS'!$A$3:$A$500,$B31,'DADOS BRUTOS'!AD$3:AD$500)+IF($C31="",0,SUMIF('DADOS BRUTOS'!$A$3:$A$500,$C31,'DADOS BRUTOS'!AD$3:AD$500)))</f>
        <v/>
      </c>
      <c r="DE31" s="127">
        <f>IF(OR(DE$4="",$B31=""),0,SUMIF('DADOS BRUTOS'!$A$3:$A$500,$B31,'DADOS BRUTOS'!AE$3:AE$500)+IF($C31="",0,SUMIF('DADOS BRUTOS'!$A$3:$A$500,$C31,'DADOS BRUTOS'!AE$3:AE$500)))</f>
        <v/>
      </c>
      <c r="DF31" s="127">
        <f>IF(OR(DF$4="",$B31=""),0,SUMIF('DADOS BRUTOS'!$A$3:$A$500,$B31,'DADOS BRUTOS'!AF$3:AF$500)+IF($C31="",0,SUMIF('DADOS BRUTOS'!$A$3:$A$500,$C31,'DADOS BRUTOS'!AF$3:AF$500)))</f>
        <v/>
      </c>
      <c r="DG31" s="127">
        <f>IF(OR(DG$4="",$B31=""),0,SUMIF('DADOS BRUTOS'!$A$3:$A$500,$B31,'DADOS BRUTOS'!AG$3:AG$500)+IF($C31="",0,SUMIF('DADOS BRUTOS'!$A$3:$A$500,$C31,'DADOS BRUTOS'!AG$3:AG$500)))</f>
        <v/>
      </c>
      <c r="DH31" s="127">
        <f>IF(OR(DH$4="",$B31=""),0,SUMIF('DADOS BRUTOS'!$A$3:$A$500,$B31,'DADOS BRUTOS'!AH$3:AH$500)+IF($C31="",0,SUMIF('DADOS BRUTOS'!$A$3:$A$500,$C31,'DADOS BRUTOS'!AH$3:AH$500)))</f>
        <v/>
      </c>
      <c r="DI31" s="127">
        <f>IF(OR(DI$4="",$B31=""),0,SUMIF('DADOS BRUTOS'!$A$3:$A$500,$B31,'DADOS BRUTOS'!AI$3:AI$500)+IF($C31="",0,SUMIF('DADOS BRUTOS'!$A$3:$A$500,$C31,'DADOS BRUTOS'!AI$3:AI$500)))</f>
        <v/>
      </c>
      <c r="DJ31" s="127">
        <f>IF(OR(DJ$4="",$B31=""),0,SUMIF('DADOS BRUTOS'!$A$3:$A$500,$B31,'DADOS BRUTOS'!AJ$3:AJ$500)+IF($C31="",0,SUMIF('DADOS BRUTOS'!$A$3:$A$500,$C31,'DADOS BRUTOS'!AJ$3:AJ$500)))</f>
        <v/>
      </c>
      <c r="DK31" s="127">
        <f>IF(OR(DK$4="",$B31=""),0,SUMIF('DADOS BRUTOS'!$A$3:$A$500,$B31,'DADOS BRUTOS'!AK$3:AK$500)+IF($C31="",0,SUMIF('DADOS BRUTOS'!$A$3:$A$500,$C31,'DADOS BRUTOS'!AK$3:AK$500)))</f>
        <v/>
      </c>
      <c r="DL31" s="127">
        <f>IF(OR(DL$4="",$B31=""),0,SUMIF('DADOS BRUTOS'!$A$3:$A$500,$B31,'DADOS BRUTOS'!AL$3:AL$500)+IF($C31="",0,SUMIF('DADOS BRUTOS'!$A$3:$A$500,$C31,'DADOS BRUTOS'!AL$3:AL$500)))</f>
        <v/>
      </c>
      <c r="DM31" s="127">
        <f>IF(OR(DM$4="",$B31=""),0,SUMIF('DADOS BRUTOS'!$A$3:$A$500,$B31,'DADOS BRUTOS'!AM$3:AM$500)+IF($C31="",0,SUMIF('DADOS BRUTOS'!$A$3:$A$500,$C31,'DADOS BRUTOS'!AM$3:AM$500)))</f>
        <v/>
      </c>
      <c r="DN31" s="127">
        <f>IF(OR(DN$4="",$B31=""),0,SUMIF('DADOS BRUTOS'!$A$3:$A$500,$B31,'DADOS BRUTOS'!AN$3:AN$500)+IF($C31="",0,SUMIF('DADOS BRUTOS'!$A$3:$A$500,$C31,'DADOS BRUTOS'!AN$3:AN$500)))</f>
        <v/>
      </c>
      <c r="DO31" s="127">
        <f>IF(OR(DO$4="",$B31=""),0,SUMIF('DADOS BRUTOS'!$A$3:$A$500,$B31,'DADOS BRUTOS'!AO$3:AO$500)+IF($C31="",0,SUMIF('DADOS BRUTOS'!$A$3:$A$500,$C31,'DADOS BRUTOS'!AO$3:AO$500)))</f>
        <v/>
      </c>
      <c r="DP31" s="127">
        <f>IF(OR(DP$4="",$B31=""),0,SUMIF('DADOS BRUTOS'!$A$3:$A$500,$B31,'DADOS BRUTOS'!AP$3:AP$500)+IF($C31="",0,SUMIF('DADOS BRUTOS'!$A$3:$A$500,$C31,'DADOS BRUTOS'!AP$3:AP$500)))</f>
        <v/>
      </c>
      <c r="DQ31" s="127">
        <f>IF(OR(DQ$4="",$B31=""),0,SUMIF('DADOS BRUTOS'!$A$3:$A$500,$B31,'DADOS BRUTOS'!AQ$3:AQ$500)+IF($C31="",0,SUMIF('DADOS BRUTOS'!$A$3:$A$500,$C31,'DADOS BRUTOS'!AQ$3:AQ$500)))</f>
        <v/>
      </c>
      <c r="DR31" s="127">
        <f>IF(OR(DR$4="",$B31=""),0,SUMIF('DADOS BRUTOS'!$A$3:$A$500,$B31,'DADOS BRUTOS'!AR$3:AR$500)+IF($C31="",0,SUMIF('DADOS BRUTOS'!$A$3:$A$500,$C31,'DADOS BRUTOS'!AR$3:AR$500)))</f>
        <v/>
      </c>
      <c r="DS31" s="127">
        <f>IF(OR(DS$4="",$B31=""),0,SUMIF('DADOS BRUTOS'!$A$3:$A$500,$B31,'DADOS BRUTOS'!AS$3:AS$500)+IF($C31="",0,SUMIF('DADOS BRUTOS'!$A$3:$A$500,$C31,'DADOS BRUTOS'!AS$3:AS$500)))</f>
        <v/>
      </c>
      <c r="DT31" s="127">
        <f>IF(OR(DT$4="",$B31=""),0,SUMIF('DADOS BRUTOS'!$A$3:$A$500,$B31,'DADOS BRUTOS'!AT$3:AT$500)+IF($C31="",0,SUMIF('DADOS BRUTOS'!$A$3:$A$500,$C31,'DADOS BRUTOS'!AT$3:AT$500)))</f>
        <v/>
      </c>
      <c r="DU31" s="127">
        <f>IF(OR(DU$4="",$B31=""),0,SUMIF('DADOS BRUTOS'!$A$3:$A$500,$B31,'DADOS BRUTOS'!AU$3:AU$500)+IF($C31="",0,SUMIF('DADOS BRUTOS'!$A$3:$A$500,$C31,'DADOS BRUTOS'!AU$3:AU$500)))</f>
        <v/>
      </c>
      <c r="DV31" s="127">
        <f>IF(OR(DV$4="",$B31=""),0,SUMIF('DADOS BRUTOS'!$A$3:$A$500,$B31,'DADOS BRUTOS'!AV$3:AV$500)+IF($C31="",0,SUMIF('DADOS BRUTOS'!$A$3:$A$500,$C31,'DADOS BRUTOS'!AV$3:AV$500)))</f>
        <v/>
      </c>
      <c r="DW31" s="127">
        <f>IF(OR(DW$4="",$B31=""),0,SUMIF('DADOS BRUTOS'!$A$3:$A$500,$B31,'DADOS BRUTOS'!AW$3:AW$500)+IF($C31="",0,SUMIF('DADOS BRUTOS'!$A$3:$A$500,$C31,'DADOS BRUTOS'!AW$3:AW$500)))</f>
        <v/>
      </c>
      <c r="DX31" s="127">
        <f>IF(OR(DX$4="",$B31=""),0,SUMIF('DADOS BRUTOS'!$A$3:$A$500,$B31,'DADOS BRUTOS'!AX$3:AX$500)+IF($C31="",0,SUMIF('DADOS BRUTOS'!$A$3:$A$500,$C31,'DADOS BRUTOS'!AX$3:AX$500)))</f>
        <v/>
      </c>
      <c r="DY31" s="127">
        <f>IF(OR(DY$4="",$B31=""),0,SUMIF('DADOS BRUTOS'!$A$3:$A$500,$B31,'DADOS BRUTOS'!AY$3:AY$500)+IF($C31="",0,SUMIF('DADOS BRUTOS'!$A$3:$A$500,$C31,'DADOS BRUTOS'!AY$3:AY$500)))</f>
        <v/>
      </c>
      <c r="DZ31" s="127">
        <f>IF(OR(DZ$4="",$B31=""),0,SUMIF('DADOS BRUTOS'!$A$3:$A$500,$B31,'DADOS BRUTOS'!AZ$3:AZ$500)+IF($C31="",0,SUMIF('DADOS BRUTOS'!$A$3:$A$500,$C31,'DADOS BRUTOS'!AZ$3:AZ$500)))</f>
        <v/>
      </c>
      <c r="EA31" s="127">
        <f>IF(OR(EA$4="",$B31=""),0,SUMIF('DADOS BRUTOS'!$A$3:$A$500,$B31,'DADOS BRUTOS'!BA$3:BA$500)+IF($C31="",0,SUMIF('DADOS BRUTOS'!$A$3:$A$500,$C31,'DADOS BRUTOS'!BA$3:BA$500)))</f>
        <v/>
      </c>
      <c r="EB31" s="127">
        <f>IF(OR(EB$4="",$B31=""),0,SUMIF('DADOS BRUTOS'!$A$3:$A$500,$B31,'DADOS BRUTOS'!BB$3:BB$500)+IF($C31="",0,SUMIF('DADOS BRUTOS'!$A$3:$A$500,$C31,'DADOS BRUTOS'!BB$3:BB$500)))</f>
        <v/>
      </c>
      <c r="EC31" s="127">
        <f>IF(OR(EC$4="",$B31=""),0,SUMIF('DADOS BRUTOS'!$A$3:$A$500,$B31,'DADOS BRUTOS'!BC$3:BC$500)+IF($C31="",0,SUMIF('DADOS BRUTOS'!$A$3:$A$500,$C31,'DADOS BRUTOS'!BC$3:BC$500)))</f>
        <v/>
      </c>
      <c r="ED31" s="127">
        <f>IF(OR(ED$4="",$B31=""),0,SUMIF('DADOS BRUTOS'!$A$3:$A$500,$B31,'DADOS BRUTOS'!BD$3:BD$500)+IF($C31="",0,SUMIF('DADOS BRUTOS'!$A$3:$A$500,$C31,'DADOS BRUTOS'!BD$3:BD$500)))</f>
        <v/>
      </c>
      <c r="EE31" s="127">
        <f>IF(OR(EE$4="",$B31=""),0,SUMIF('DADOS BRUTOS'!$A$3:$A$500,$B31,'DADOS BRUTOS'!BE$3:BE$500)+IF($C31="",0,SUMIF('DADOS BRUTOS'!$A$3:$A$500,$C31,'DADOS BRUTOS'!BE$3:BE$500)))</f>
        <v/>
      </c>
      <c r="EF31" s="127">
        <f>IF(OR(EF$4="",$B31=""),0,SUMIF('DADOS BRUTOS'!$A$3:$A$500,$B31,'DADOS BRUTOS'!BF$3:BF$500)+IF($C31="",0,SUMIF('DADOS BRUTOS'!$A$3:$A$500,$C31,'DADOS BRUTOS'!BF$3:BF$500)))</f>
        <v/>
      </c>
      <c r="EG31" s="127">
        <f>IF(OR(EG$4="",$B31=""),0,SUMIF('DADOS BRUTOS'!$A$3:$A$500,$B31,'DADOS BRUTOS'!BG$3:BG$500)+IF($C31="",0,SUMIF('DADOS BRUTOS'!$A$3:$A$500,$C31,'DADOS BRUTOS'!BG$3:BG$500)))</f>
        <v/>
      </c>
      <c r="EH31" s="127">
        <f>IF(OR(EH$4="",$B31=""),0,SUMIF('DADOS BRUTOS'!$A$3:$A$500,$B31,'DADOS BRUTOS'!BH$3:BH$500)+IF($C31="",0,SUMIF('DADOS BRUTOS'!$A$3:$A$500,$C31,'DADOS BRUTOS'!BH$3:BH$500)))</f>
        <v/>
      </c>
      <c r="EI31" s="127">
        <f>IF(OR(EI$4="",$B31=""),0,SUMIF('DADOS BRUTOS'!$A$3:$A$500,$B31,'DADOS BRUTOS'!BI$3:BI$500)+IF($C31="",0,SUMIF('DADOS BRUTOS'!$A$3:$A$500,$C31,'DADOS BRUTOS'!BI$3:BI$500)))</f>
        <v/>
      </c>
      <c r="EJ31" s="127">
        <f>IF(OR(EJ$4="",$B31=""),0,SUMIF('DADOS BRUTOS'!$A$3:$A$500,$B31,'DADOS BRUTOS'!BJ$3:BJ$500)+IF($C31="",0,SUMIF('DADOS BRUTOS'!$A$3:$A$500,$C31,'DADOS BRUTOS'!BJ$3:BJ$500)))</f>
        <v/>
      </c>
      <c r="EK31" s="127">
        <f>IF(OR(EK$4="",$B31=""),0,SUMIF('DADOS BRUTOS'!$A$3:$A$500,$B31,'DADOS BRUTOS'!BK$3:BK$500)+IF($C31="",0,SUMIF('DADOS BRUTOS'!$A$3:$A$500,$C31,'DADOS BRUTOS'!BK$3:BK$500)))</f>
        <v/>
      </c>
      <c r="EL31" s="127">
        <f>IF(OR(EL$4="",$B31=""),0,SUMIF('DADOS BRUTOS'!$A$3:$A$500,$B31,'DADOS BRUTOS'!BL$3:BL$500)+IF($C31="",0,SUMIF('DADOS BRUTOS'!$A$3:$A$500,$C31,'DADOS BRUTOS'!BL$3:BL$500)))</f>
        <v/>
      </c>
      <c r="EM31" s="127">
        <f>IF(OR(EM$4="",$B31=""),0,SUMIF('DADOS BRUTOS'!$A$3:$A$500,$B31,'DADOS BRUTOS'!BM$3:BM$500)+IF($C31="",0,SUMIF('DADOS BRUTOS'!$A$3:$A$500,$C31,'DADOS BRUTOS'!BM$3:BM$500)))</f>
        <v/>
      </c>
      <c r="EN31" s="127">
        <f>IF(OR(EN$4="",$B31=""),0,SUMIF('DADOS BRUTOS'!$A$3:$A$500,$B31,'DADOS BRUTOS'!BN$3:BN$500)+IF($C31="",0,SUMIF('DADOS BRUTOS'!$A$3:$A$500,$C31,'DADOS BRUTOS'!BN$3:BN$500)))</f>
        <v/>
      </c>
      <c r="EO31" s="127">
        <f>IF(OR(EO$4="",$B31=""),0,SUMIF('DADOS BRUTOS'!$A$3:$A$500,$B31,'DADOS BRUTOS'!BO$3:BO$500)+IF($C31="",0,SUMIF('DADOS BRUTOS'!$A$3:$A$500,$C31,'DADOS BRUTOS'!BO$3:BO$500)))</f>
        <v/>
      </c>
      <c r="EP31" s="127">
        <f>IF(OR(EP$4="",$B31=""),0,SUMIF('DADOS BRUTOS'!$A$3:$A$500,$B31,'DADOS BRUTOS'!BP$3:BP$500)+IF($C31="",0,SUMIF('DADOS BRUTOS'!$A$3:$A$500,$C31,'DADOS BRUTOS'!BP$3:BP$500)))</f>
        <v/>
      </c>
      <c r="EQ31" s="127">
        <f>IF(OR(EQ$4="",$B31=""),0,SUMIF('DADOS BRUTOS'!$A$3:$A$500,$B31,'DADOS BRUTOS'!BQ$3:BQ$500)+IF($C31="",0,SUMIF('DADOS BRUTOS'!$A$3:$A$500,$C31,'DADOS BRUTOS'!BQ$3:BQ$500)))</f>
        <v/>
      </c>
      <c r="ER31" s="127">
        <f>IF(OR(ER$4="",$B31=""),0,SUMIF('DADOS BRUTOS'!$A$3:$A$500,$B31,'DADOS BRUTOS'!BR$3:BR$500)+IF($C31="",0,SUMIF('DADOS BRUTOS'!$A$3:$A$500,$C31,'DADOS BRUTOS'!BR$3:BR$500)))</f>
        <v/>
      </c>
      <c r="ES31" s="127">
        <f>IF(OR(ES$4="",$B31=""),0,SUMIF('DADOS BRUTOS'!$A$3:$A$500,$B31,'DADOS BRUTOS'!BS$3:BS$500)+IF($C31="",0,SUMIF('DADOS BRUTOS'!$A$3:$A$500,$C31,'DADOS BRUTOS'!BS$3:BS$500)))</f>
        <v/>
      </c>
      <c r="ET31" s="127">
        <f>IF(OR(ET$4="",$B31=""),0,SUMIF('DADOS BRUTOS'!$A$3:$A$500,$B31,'DADOS BRUTOS'!BT$3:BT$500)+IF($C31="",0,SUMIF('DADOS BRUTOS'!$A$3:$A$500,$C31,'DADOS BRUTOS'!BT$3:BT$500)))</f>
        <v/>
      </c>
      <c r="EU31" s="127">
        <f>IF(OR(EU$4="",$B31=""),0,SUMIF('DADOS BRUTOS'!$A$3:$A$500,$B31,'DADOS BRUTOS'!BU$3:BU$500)+IF($C31="",0,SUMIF('DADOS BRUTOS'!$A$3:$A$500,$C31,'DADOS BRUTOS'!BU$3:BU$500)))</f>
        <v/>
      </c>
      <c r="EV31" s="127">
        <f>IF(OR(EV$4="",$B31=""),0,SUMIF('DADOS BRUTOS'!$A$3:$A$500,$B31,'DADOS BRUTOS'!BV$3:BV$500)+IF($C31="",0,SUMIF('DADOS BRUTOS'!$A$3:$A$500,$C31,'DADOS BRUTOS'!BV$3:BV$500)))</f>
        <v/>
      </c>
      <c r="EW31" s="127">
        <f>IF(OR(EW$4="",$B31=""),0,SUMIF('DADOS BRUTOS'!$A$3:$A$500,$B31,'DADOS BRUTOS'!BW$3:BW$500)+IF($C31="",0,SUMIF('DADOS BRUTOS'!$A$3:$A$500,$C31,'DADOS BRUTOS'!BW$3:BW$500)))</f>
        <v/>
      </c>
      <c r="EX31" s="127">
        <f>IF(OR(EX$4="",$B31=""),0,SUMIF('DADOS BRUTOS'!$A$3:$A$500,$B31,'DADOS BRUTOS'!BX$3:BX$500)+IF($C31="",0,SUMIF('DADOS BRUTOS'!$A$3:$A$500,$C31,'DADOS BRUTOS'!BX$3:BX$500)))</f>
        <v/>
      </c>
      <c r="EY31" s="127">
        <f>IF(OR(EY$4="",$B31=""),0,SUMIF('DADOS BRUTOS'!$A$3:$A$500,$B31,'DADOS BRUTOS'!BY$3:BY$500)+IF($C31="",0,SUMIF('DADOS BRUTOS'!$A$3:$A$500,$C31,'DADOS BRUTOS'!BY$3:BY$500)))</f>
        <v/>
      </c>
      <c r="EZ31" s="127">
        <f>IF(OR(EZ$4="",$B31=""),0,SUMIF('DADOS BRUTOS'!$A$3:$A$500,$B31,'DADOS BRUTOS'!BZ$3:BZ$500)+IF($C31="",0,SUMIF('DADOS BRUTOS'!$A$3:$A$500,$C31,'DADOS BRUTOS'!BZ$3:BZ$500)))</f>
        <v/>
      </c>
      <c r="FA31" s="127">
        <f>IF(OR(FA$4="",$B31=""),0,SUMIF('DADOS BRUTOS'!$A$3:$A$500,$B31,'DADOS BRUTOS'!CA$3:CA$500)+IF($C31="",0,SUMIF('DADOS BRUTOS'!$A$3:$A$500,$C31,'DADOS BRUTOS'!CA$3:CA$500)))</f>
        <v/>
      </c>
      <c r="FB31" s="127">
        <f>IF(OR(FB$4="",$B31=""),0,SUMIF('DADOS BRUTOS'!$A$3:$A$500,$B31,'DADOS BRUTOS'!CB$3:CB$500)+IF($C31="",0,SUMIF('DADOS BRUTOS'!$A$3:$A$500,$C31,'DADOS BRUTOS'!CB$3:CB$500)))</f>
        <v/>
      </c>
      <c r="FC31" s="127">
        <f>IF(OR(FC$4="",$B31=""),0,SUMIF('DADOS BRUTOS'!$A$3:$A$500,$B31,'DADOS BRUTOS'!CC$3:CC$500)+IF($C31="",0,SUMIF('DADOS BRUTOS'!$A$3:$A$500,$C31,'DADOS BRUTOS'!CC$3:CC$500)))</f>
        <v/>
      </c>
      <c r="FD31" s="127">
        <f>IF(OR(FD$4="",$B31=""),0,SUMIF('DADOS BRUTOS'!$A$3:$A$500,$B31,'DADOS BRUTOS'!CD$3:CD$500)+IF($C31="",0,SUMIF('DADOS BRUTOS'!$A$3:$A$500,$C31,'DADOS BRUTOS'!CD$3:CD$500)))</f>
        <v/>
      </c>
      <c r="FE31" s="127">
        <f>IF(OR(FE$4="",$B31=""),0,SUMIF('DADOS BRUTOS'!$A$3:$A$500,$B31,'DADOS BRUTOS'!CE$3:CE$500)+IF($C31="",0,SUMIF('DADOS BRUTOS'!$A$3:$A$500,$C31,'DADOS BRUTOS'!CE$3:CE$500)))</f>
        <v/>
      </c>
      <c r="FF31" s="127">
        <f>IF(OR(FF$4="",$B31=""),0,SUMIF('DADOS BRUTOS'!$A$3:$A$500,$B31,'DADOS BRUTOS'!CF$3:CF$500)+IF($C31="",0,SUMIF('DADOS BRUTOS'!$A$3:$A$500,$C31,'DADOS BRUTOS'!CF$3:CF$500)))</f>
        <v/>
      </c>
      <c r="FG31" s="127">
        <f>IF(OR(FG$4="",$B31=""),0,SUMIF('DADOS BRUTOS'!$A$3:$A$500,$B31,'DADOS BRUTOS'!CG$3:CG$500)+IF($C31="",0,SUMIF('DADOS BRUTOS'!$A$3:$A$500,$C31,'DADOS BRUTOS'!CG$3:CG$500)))</f>
        <v/>
      </c>
      <c r="FH31" s="127">
        <f>IF(OR(FH$4="",$B31=""),0,SUMIF('DADOS BRUTOS'!$A$3:$A$500,$B31,'DADOS BRUTOS'!CH$3:CH$500)+IF($C31="",0,SUMIF('DADOS BRUTOS'!$A$3:$A$500,$C31,'DADOS BRUTOS'!CH$3:CH$500)))</f>
        <v/>
      </c>
      <c r="FI31" s="127">
        <f>IF(OR(FI$4="",$B31=""),0,SUMIF('DADOS BRUTOS'!$A$3:$A$500,$B31,'DADOS BRUTOS'!CI$3:CI$500)+IF($C31="",0,SUMIF('DADOS BRUTOS'!$A$3:$A$500,$C31,'DADOS BRUTOS'!CI$3:CI$500)))</f>
        <v/>
      </c>
      <c r="FJ31" s="127">
        <f>IF(OR(FJ$4="",$B31=""),0,SUMIF('DADOS BRUTOS'!$A$3:$A$500,$B31,'DADOS BRUTOS'!CJ$3:CJ$500)+IF($C31="",0,SUMIF('DADOS BRUTOS'!$A$3:$A$500,$C31,'DADOS BRUTOS'!CJ$3:CJ$500)))</f>
        <v/>
      </c>
      <c r="FK31" s="127">
        <f>IF(OR(FK$4="",$B31=""),0,SUMIF('DADOS BRUTOS'!$A$3:$A$500,$B31,'DADOS BRUTOS'!CK$3:CK$500)+IF($C31="",0,SUMIF('DADOS BRUTOS'!$A$3:$A$500,$C31,'DADOS BRUTOS'!CK$3:CK$500)))</f>
        <v/>
      </c>
      <c r="FL31" s="127">
        <f>IF(OR(FL$4="",$B31=""),0,SUMIF('DADOS BRUTOS'!$A$3:$A$500,$B31,'DADOS BRUTOS'!CL$3:CL$500)+IF($C31="",0,SUMIF('DADOS BRUTOS'!$A$3:$A$500,$C31,'DADOS BRUTOS'!CL$3:CL$500)))</f>
        <v/>
      </c>
      <c r="FM31" s="127">
        <f>IF(OR(FM$4="",$B31=""),0,SUMIF('DADOS BRUTOS'!$A$3:$A$500,$B31,'DADOS BRUTOS'!CM$3:CM$500)+IF($C31="",0,SUMIF('DADOS BRUTOS'!$A$3:$A$500,$C31,'DADOS BRUTOS'!CM$3:CM$500)))</f>
        <v/>
      </c>
      <c r="FN31" s="127">
        <f>IF(OR(FN$4="",$B31=""),0,SUMIF('DADOS BRUTOS'!$A$3:$A$500,$B31,'DADOS BRUTOS'!CN$3:CN$500)+IF($C31="",0,SUMIF('DADOS BRUTOS'!$A$3:$A$500,$C31,'DADOS BRUTOS'!CN$3:CN$500)))</f>
        <v/>
      </c>
      <c r="FO31" s="127">
        <f>IF(OR(FO$4="",$B31=""),0,SUMIF('DADOS BRUTOS'!$A$3:$A$500,$B31,'DADOS BRUTOS'!CO$3:CO$500)+IF($C31="",0,SUMIF('DADOS BRUTOS'!$A$3:$A$500,$C31,'DADOS BRUTOS'!CO$3:CO$500)))</f>
        <v/>
      </c>
      <c r="FP31" s="127">
        <f>IF(OR(FP$4="",$B31=""),0,SUMIF('DADOS BRUTOS'!$A$3:$A$500,$B31,'DADOS BRUTOS'!CP$3:CP$500)+IF($C31="",0,SUMIF('DADOS BRUTOS'!$A$3:$A$500,$C31,'DADOS BRUTOS'!CP$3:CP$500)))</f>
        <v/>
      </c>
      <c r="FQ31" s="127">
        <f>IF(OR(FQ$4="",$B31=""),0,SUMIF('DADOS BRUTOS'!$A$3:$A$500,$B31,'DADOS BRUTOS'!CQ$3:CQ$500)+IF($C31="",0,SUMIF('DADOS BRUTOS'!$A$3:$A$500,$C31,'DADOS BRUTOS'!CQ$3:CQ$500)))</f>
        <v/>
      </c>
      <c r="FR31" s="127">
        <f>IF(OR(FR$4="",$B31=""),0,SUMIF('DADOS BRUTOS'!$A$3:$A$500,$B31,'DADOS BRUTOS'!CR$3:CR$500)+IF($C31="",0,SUMIF('DADOS BRUTOS'!$A$3:$A$500,$C31,'DADOS BRUTOS'!CR$3:CR$500)))</f>
        <v/>
      </c>
      <c r="FS31" s="127">
        <f>IF(OR(FS$4="",$B31=""),0,SUMIF('DADOS BRUTOS'!$A$3:$A$500,$B31,'DADOS BRUTOS'!CS$3:CS$500)+IF($C31="",0,SUMIF('DADOS BRUTOS'!$A$3:$A$500,$C31,'DADOS BRUTOS'!CS$3:CS$500)))</f>
        <v/>
      </c>
      <c r="FT31" s="127">
        <f>IF(OR(FT$4="",$B31=""),0,SUMIF('DADOS BRUTOS'!$A$3:$A$500,$B31,'DADOS BRUTOS'!CT$3:CT$500)+IF($C31="",0,SUMIF('DADOS BRUTOS'!$A$3:$A$500,$C31,'DADOS BRUTOS'!CT$3:CT$500)))</f>
        <v/>
      </c>
      <c r="FU31" s="127">
        <f>IF(OR(FU$4="",$B31=""),0,SUMIF('DADOS BRUTOS'!$A$3:$A$500,$B31,'DADOS BRUTOS'!CU$3:CU$500)+IF($C31="",0,SUMIF('DADOS BRUTOS'!$A$3:$A$500,$C31,'DADOS BRUTOS'!CU$3:CU$500)))</f>
        <v/>
      </c>
      <c r="FV31" s="127">
        <f>IF(OR(FV$4="",$B31=""),0,SUMIF('DADOS BRUTOS'!$A$3:$A$500,$B31,'DADOS BRUTOS'!CV$3:CV$500)+IF($C31="",0,SUMIF('DADOS BRUTOS'!$A$3:$A$500,$C31,'DADOS BRUTOS'!CV$3:CV$500)))</f>
        <v/>
      </c>
      <c r="FW31" s="127">
        <f>IF(OR(FW$4="",$B31=""),0,SUMIF('DADOS BRUTOS'!$A$3:$A$500,$B31,'DADOS BRUTOS'!CW$3:CW$500)+IF($C31="",0,SUMIF('DADOS BRUTOS'!$A$3:$A$500,$C31,'DADOS BRUTOS'!CW$3:CW$500)))</f>
        <v/>
      </c>
      <c r="FX31" s="127">
        <f>IF(OR(FX$4="",$B31=""),0,SUMIF('DADOS BRUTOS'!$A$3:$A$500,$B31,'DADOS BRUTOS'!CX$3:CX$500)+IF($C31="",0,SUMIF('DADOS BRUTOS'!$A$3:$A$500,$C31,'DADOS BRUTOS'!CX$3:CX$500)))</f>
        <v/>
      </c>
      <c r="FY31" s="127">
        <f>IF(OR(FY$4="",$B31=""),0,SUMIF('DADOS BRUTOS'!$A$3:$A$500,$B31,'DADOS BRUTOS'!CY$3:CY$500)+IF($C31="",0,SUMIF('DADOS BRUTOS'!$A$3:$A$500,$C31,'DADOS BRUTOS'!CY$3:CY$500)))</f>
        <v/>
      </c>
      <c r="FZ31" s="127">
        <f>IF(OR(FZ$4="",$B31=""),0,SUMIF('DADOS BRUTOS'!$A$3:$A$500,$B31,'DADOS BRUTOS'!CZ$3:CZ$500)+IF($C31="",0,SUMIF('DADOS BRUTOS'!$A$3:$A$500,$C31,'DADOS BRUTOS'!CZ$3:CZ$500)))</f>
        <v/>
      </c>
      <c r="GA31" s="127">
        <f>IF(OR(GA$4="",$B31=""),0,SUMIF('DADOS BRUTOS'!$A$3:$A$500,$B31,'DADOS BRUTOS'!DA$3:DA$500)+IF($C31="",0,SUMIF('DADOS BRUTOS'!$A$3:$A$500,$C31,'DADOS BRUTOS'!DA$3:DA$500)))</f>
        <v/>
      </c>
      <c r="GB31" s="127">
        <f>IF(OR(GB$4="",$B31=""),0,SUMIF('DADOS BRUTOS'!$A$3:$A$500,$B31,'DADOS BRUTOS'!DB$3:DB$500)+IF($C31="",0,SUMIF('DADOS BRUTOS'!$A$3:$A$500,$C31,'DADOS BRUTOS'!DB$3:DB$500)))</f>
        <v/>
      </c>
      <c r="GC31" s="127">
        <f>IF(OR(GC$4="",$B31=""),0,SUMIF('DADOS BRUTOS'!$A$3:$A$500,$B31,'DADOS BRUTOS'!DC$3:DC$500)+IF($C31="",0,SUMIF('DADOS BRUTOS'!$A$3:$A$500,$C31,'DADOS BRUTOS'!DC$3:DC$500)))</f>
        <v/>
      </c>
      <c r="GD31" s="127">
        <f>IF(OR(GD$4="",$B31=""),0,SUMIF('DADOS BRUTOS'!$A$3:$A$500,$B31,'DADOS BRUTOS'!DD$3:DD$500)+IF($C31="",0,SUMIF('DADOS BRUTOS'!$A$3:$A$500,$C31,'DADOS BRUTOS'!DD$3:DD$500)))</f>
        <v/>
      </c>
      <c r="GE31" s="127">
        <f>IF(OR(GE$4="",$B31=""),0,SUMIF('DADOS BRUTOS'!$A$3:$A$500,$B31,'DADOS BRUTOS'!DE$3:DE$500)+IF($C31="",0,SUMIF('DADOS BRUTOS'!$A$3:$A$500,$C31,'DADOS BRUTOS'!DE$3:DE$500)))</f>
        <v/>
      </c>
      <c r="GF31" s="127">
        <f>IF(OR(GF$4="",$B31=""),0,SUMIF('DADOS BRUTOS'!$A$3:$A$500,$B31,'DADOS BRUTOS'!DF$3:DF$500)+IF($C31="",0,SUMIF('DADOS BRUTOS'!$A$3:$A$500,$C31,'DADOS BRUTOS'!DF$3:DF$500)))</f>
        <v/>
      </c>
      <c r="GG31" s="127">
        <f>IF(OR(GG$4="",$B31=""),0,SUMIF('DADOS BRUTOS'!$A$3:$A$500,$B31,'DADOS BRUTOS'!DG$3:DG$500)+IF($C31="",0,SUMIF('DADOS BRUTOS'!$A$3:$A$500,$C31,'DADOS BRUTOS'!DG$3:DG$500)))</f>
        <v/>
      </c>
      <c r="GH31" s="127">
        <f>IF(OR(GH$4="",$B31=""),0,SUMIF('DADOS BRUTOS'!$A$3:$A$500,$B31,'DADOS BRUTOS'!DH$3:DH$500)+IF($C31="",0,SUMIF('DADOS BRUTOS'!$A$3:$A$500,$C31,'DADOS BRUTOS'!DH$3:DH$500)))</f>
        <v/>
      </c>
      <c r="GI31" s="127">
        <f>IF(OR(GI$4="",$B31=""),0,SUMIF('DADOS BRUTOS'!$A$3:$A$500,$B31,'DADOS BRUTOS'!DI$3:DI$500)+IF($C31="",0,SUMIF('DADOS BRUTOS'!$A$3:$A$500,$C31,'DADOS BRUTOS'!DI$3:DI$500)))</f>
        <v/>
      </c>
      <c r="GJ31" s="127">
        <f>IF(OR(GJ$4="",$B31=""),0,SUMIF('DADOS BRUTOS'!$A$3:$A$500,$B31,'DADOS BRUTOS'!DJ$3:DJ$500)+IF($C31="",0,SUMIF('DADOS BRUTOS'!$A$3:$A$500,$C31,'DADOS BRUTOS'!DJ$3:DJ$500)))</f>
        <v/>
      </c>
      <c r="GK31" s="127">
        <f>IF(OR(GK$4="",$B31=""),0,SUMIF('DADOS BRUTOS'!$A$3:$A$500,$B31,'DADOS BRUTOS'!DK$3:DK$500)+IF($C31="",0,SUMIF('DADOS BRUTOS'!$A$3:$A$500,$C31,'DADOS BRUTOS'!DK$3:DK$500)))</f>
        <v/>
      </c>
      <c r="GL31" s="127">
        <f>IF(OR(GL$4="",$B31=""),0,SUMIF('DADOS BRUTOS'!$A$3:$A$500,$B31,'DADOS BRUTOS'!DL$3:DL$500)+IF($C31="",0,SUMIF('DADOS BRUTOS'!$A$3:$A$500,$C31,'DADOS BRUTOS'!DL$3:DL$500)))</f>
        <v/>
      </c>
      <c r="GM31" s="127">
        <f>IF(OR(GM$4="",$B31=""),0,SUMIF('DADOS BRUTOS'!$A$3:$A$500,$B31,'DADOS BRUTOS'!DM$3:DM$500)+IF($C31="",0,SUMIF('DADOS BRUTOS'!$A$3:$A$500,$C31,'DADOS BRUTOS'!DM$3:DM$500)))</f>
        <v/>
      </c>
      <c r="GN31" s="127">
        <f>IF(OR(GN$4="",$B31=""),0,SUMIF('DADOS BRUTOS'!$A$3:$A$500,$B31,'DADOS BRUTOS'!DN$3:DN$500)+IF($C31="",0,SUMIF('DADOS BRUTOS'!$A$3:$A$500,$C31,'DADOS BRUTOS'!DN$3:DN$500)))</f>
        <v/>
      </c>
      <c r="GO31" s="127">
        <f>IF(OR(GO$4="",$B31=""),0,SUMIF('DADOS BRUTOS'!$A$3:$A$500,$B31,'DADOS BRUTOS'!DO$3:DO$500)+IF($C31="",0,SUMIF('DADOS BRUTOS'!$A$3:$A$500,$C31,'DADOS BRUTOS'!DO$3:DO$500)))</f>
        <v/>
      </c>
      <c r="GP31" s="127">
        <f>IF(OR(GP$4="",$B31=""),0,SUMIF('DADOS BRUTOS'!$A$3:$A$500,$B31,'DADOS BRUTOS'!DP$3:DP$500)+IF($C31="",0,SUMIF('DADOS BRUTOS'!$A$3:$A$500,$C31,'DADOS BRUTOS'!DP$3:DP$500)))</f>
        <v/>
      </c>
      <c r="GQ31" s="127">
        <f>IF(OR(GQ$4="",$B31=""),0,SUMIF('DADOS BRUTOS'!$A$3:$A$500,$B31,'DADOS BRUTOS'!DQ$3:DQ$500)+IF($C31="",0,SUMIF('DADOS BRUTOS'!$A$3:$A$500,$C31,'DADOS BRUTOS'!DQ$3:DQ$500)))</f>
        <v/>
      </c>
      <c r="GR31" s="127">
        <f>IF(OR(GR$4="",$B31=""),0,SUMIF('DADOS BRUTOS'!$A$3:$A$500,$B31,'DADOS BRUTOS'!DR$3:DR$500)+IF($C31="",0,SUMIF('DADOS BRUTOS'!$A$3:$A$500,$C31,'DADOS BRUTOS'!DR$3:DR$500)))</f>
        <v/>
      </c>
      <c r="GS31" s="127">
        <f>IF(OR(GS$4="",$B31=""),0,SUMIF('DADOS BRUTOS'!$A$3:$A$500,$B31,'DADOS BRUTOS'!DS$3:DS$500)+IF($C31="",0,SUMIF('DADOS BRUTOS'!$A$3:$A$500,$C31,'DADOS BRUTOS'!DS$3:DS$500)))</f>
        <v/>
      </c>
      <c r="GT31" s="127">
        <f>IF(OR(GT$4="",$B31=""),0,SUMIF('DADOS BRUTOS'!$A$3:$A$500,$B31,'DADOS BRUTOS'!DT$3:DT$500)+IF($C31="",0,SUMIF('DADOS BRUTOS'!$A$3:$A$500,$C31,'DADOS BRUTOS'!DT$3:DT$500)))</f>
        <v/>
      </c>
      <c r="GU31" s="127">
        <f>IF(OR(GU$4="",$B31=""),0,SUMIF('DADOS BRUTOS'!$A$3:$A$500,$B31,'DADOS BRUTOS'!DU$3:DU$500)+IF($C31="",0,SUMIF('DADOS BRUTOS'!$A$3:$A$500,$C31,'DADOS BRUTOS'!DU$3:DU$500)))</f>
        <v/>
      </c>
      <c r="GV31" s="127">
        <f>IF(OR(GV$4="",$B31=""),0,SUMIF('DADOS BRUTOS'!$A$3:$A$500,$B31,'DADOS BRUTOS'!DV$3:DV$500)+IF($C31="",0,SUMIF('DADOS BRUTOS'!$A$3:$A$500,$C31,'DADOS BRUTOS'!DV$3:DV$500)))</f>
        <v/>
      </c>
      <c r="GW31" s="127">
        <f>IF(OR(GW$4="",$B31=""),0,SUMIF('DADOS BRUTOS'!$A$3:$A$500,$B31,'DADOS BRUTOS'!DW$3:DW$500)+IF($C31="",0,SUMIF('DADOS BRUTOS'!$A$3:$A$500,$C31,'DADOS BRUTOS'!DW$3:DW$500)))</f>
        <v/>
      </c>
      <c r="GX31" s="127">
        <f>IF(OR(GX$4="",$B31=""),0,SUMIF('DADOS BRUTOS'!$A$3:$A$500,$B31,'DADOS BRUTOS'!DX$3:DX$500)+IF($C31="",0,SUMIF('DADOS BRUTOS'!$A$3:$A$500,$C31,'DADOS BRUTOS'!DX$3:DX$500)))</f>
        <v/>
      </c>
      <c r="GY31" s="127">
        <f>IF(OR(GY$4="",$B31=""),0,SUMIF('DADOS BRUTOS'!$A$3:$A$500,$B31,'DADOS BRUTOS'!DY$3:DY$500)+IF($C31="",0,SUMIF('DADOS BRUTOS'!$A$3:$A$500,$C31,'DADOS BRUTOS'!DY$3:DY$500)))</f>
        <v/>
      </c>
      <c r="GZ31" s="127">
        <f>IF(OR(GZ$4="",$B31=""),0,SUMIF('DADOS BRUTOS'!$A$3:$A$500,$B31,'DADOS BRUTOS'!DZ$3:DZ$500)+IF($C31="",0,SUMIF('DADOS BRUTOS'!$A$3:$A$500,$C31,'DADOS BRUTOS'!DZ$3:DZ$500)))</f>
        <v/>
      </c>
      <c r="HA31" s="127">
        <f>IF(OR(HA$4="",$B31=""),0,SUMIF('DADOS BRUTOS'!$A$3:$A$500,$B31,'DADOS BRUTOS'!EA$3:EA$500)+IF($C31="",0,SUMIF('DADOS BRUTOS'!$A$3:$A$500,$C31,'DADOS BRUTOS'!EA$3:EA$500)))</f>
        <v/>
      </c>
      <c r="HB31" s="127">
        <f>IF(OR(HB$4="",$B31=""),0,SUMIF('DADOS BRUTOS'!$A$3:$A$500,$B31,'DADOS BRUTOS'!EB$3:EB$500)+IF($C31="",0,SUMIF('DADOS BRUTOS'!$A$3:$A$500,$C31,'DADOS BRUTOS'!EB$3:EB$500)))</f>
        <v/>
      </c>
      <c r="HC31" s="127">
        <f>IF(OR(HC$4="",$B31=""),0,SUMIF('DADOS BRUTOS'!$A$3:$A$500,$B31,'DADOS BRUTOS'!EC$3:EC$500)+IF($C31="",0,SUMIF('DADOS BRUTOS'!$A$3:$A$500,$C31,'DADOS BRUTOS'!EC$3:EC$500)))</f>
        <v/>
      </c>
      <c r="HD31" s="127">
        <f>IF(OR(HD$4="",$B31=""),0,SUMIF('DADOS BRUTOS'!$A$3:$A$500,$B31,'DADOS BRUTOS'!ED$3:ED$500)+IF($C31="",0,SUMIF('DADOS BRUTOS'!$A$3:$A$500,$C31,'DADOS BRUTOS'!ED$3:ED$500)))</f>
        <v/>
      </c>
      <c r="HE31" s="127">
        <f>IF(OR(HE$4="",$B31=""),0,SUMIF('DADOS BRUTOS'!$A$3:$A$500,$B31,'DADOS BRUTOS'!EE$3:EE$500)+IF($C31="",0,SUMIF('DADOS BRUTOS'!$A$3:$A$500,$C31,'DADOS BRUTOS'!EE$3:EE$500)))</f>
        <v/>
      </c>
      <c r="HF31" s="127">
        <f>IF(OR(HF$4="",$B31=""),0,SUMIF('DADOS BRUTOS'!$A$3:$A$500,$B31,'DADOS BRUTOS'!EF$3:EF$500)+IF($C31="",0,SUMIF('DADOS BRUTOS'!$A$3:$A$500,$C31,'DADOS BRUTOS'!EF$3:EF$500)))</f>
        <v/>
      </c>
      <c r="HG31" s="127">
        <f>IF(OR(HG$4="",$B31=""),0,SUMIF('DADOS BRUTOS'!$A$3:$A$500,$B31,'DADOS BRUTOS'!EG$3:EG$500)+IF($C31="",0,SUMIF('DADOS BRUTOS'!$A$3:$A$500,$C31,'DADOS BRUTOS'!EG$3:EG$500)))</f>
        <v/>
      </c>
      <c r="HH31" s="127">
        <f>IF(OR(HH$4="",$B31=""),0,SUMIF('DADOS BRUTOS'!$A$3:$A$500,$B31,'DADOS BRUTOS'!EH$3:EH$500)+IF($C31="",0,SUMIF('DADOS BRUTOS'!$A$3:$A$500,$C31,'DADOS BRUTOS'!EH$3:EH$500)))</f>
        <v/>
      </c>
      <c r="HI31" s="127">
        <f>IF(OR(HI$4="",$B31=""),0,SUMIF('DADOS BRUTOS'!$A$3:$A$500,$B31,'DADOS BRUTOS'!EI$3:EI$500)+IF($C31="",0,SUMIF('DADOS BRUTOS'!$A$3:$A$500,$C31,'DADOS BRUTOS'!EI$3:EI$500)))</f>
        <v/>
      </c>
      <c r="HJ31" s="127">
        <f>IF(OR(HJ$4="",$B31=""),0,SUMIF('DADOS BRUTOS'!$A$3:$A$500,$B31,'DADOS BRUTOS'!EJ$3:EJ$500)+IF($C31="",0,SUMIF('DADOS BRUTOS'!$A$3:$A$500,$C31,'DADOS BRUTOS'!EJ$3:EJ$500)))</f>
        <v/>
      </c>
      <c r="HK31" s="127">
        <f>IF(OR(HK$4="",$B31=""),0,SUMIF('DADOS BRUTOS'!$A$3:$A$500,$B31,'DADOS BRUTOS'!EK$3:EK$500)+IF($C31="",0,SUMIF('DADOS BRUTOS'!$A$3:$A$500,$C31,'DADOS BRUTOS'!EK$3:EK$500)))</f>
        <v/>
      </c>
      <c r="HL31" s="127">
        <f>IF(OR(HL$4="",$B31=""),0,SUMIF('DADOS BRUTOS'!$A$3:$A$500,$B31,'DADOS BRUTOS'!EL$3:EL$500)+IF($C31="",0,SUMIF('DADOS BRUTOS'!$A$3:$A$500,$C31,'DADOS BRUTOS'!EL$3:EL$500)))</f>
        <v/>
      </c>
      <c r="HM31" s="127">
        <f>IF(OR(HM$4="",$B31=""),0,SUMIF('DADOS BRUTOS'!$A$3:$A$500,$B31,'DADOS BRUTOS'!EM$3:EM$500)+IF($C31="",0,SUMIF('DADOS BRUTOS'!$A$3:$A$500,$C31,'DADOS BRUTOS'!EM$3:EM$500)))</f>
        <v/>
      </c>
      <c r="HN31" s="127">
        <f>IF(OR(HN$4="",$B31=""),0,SUMIF('DADOS BRUTOS'!$A$3:$A$500,$B31,'DADOS BRUTOS'!EN$3:EN$500)+IF($C31="",0,SUMIF('DADOS BRUTOS'!$A$3:$A$500,$C31,'DADOS BRUTOS'!EN$3:EN$500)))</f>
        <v/>
      </c>
      <c r="HO31" s="127">
        <f>IF(OR(HO$4="",$B31=""),0,SUMIF('DADOS BRUTOS'!$A$3:$A$500,$B31,'DADOS BRUTOS'!EO$3:EO$500)+IF($C31="",0,SUMIF('DADOS BRUTOS'!$A$3:$A$500,$C31,'DADOS BRUTOS'!EO$3:EO$500)))</f>
        <v/>
      </c>
      <c r="HP31" s="127">
        <f>IF(OR(HP$4="",$B31=""),0,SUMIF('DADOS BRUTOS'!$A$3:$A$500,$B31,'DADOS BRUTOS'!EP$3:EP$500)+IF($C31="",0,SUMIF('DADOS BRUTOS'!$A$3:$A$500,$C31,'DADOS BRUTOS'!EP$3:EP$500)))</f>
        <v/>
      </c>
      <c r="HQ31" s="127">
        <f>IF(OR(HQ$4="",$B31=""),0,SUMIF('DADOS BRUTOS'!$A$3:$A$500,$B31,'DADOS BRUTOS'!EQ$3:EQ$500)+IF($C31="",0,SUMIF('DADOS BRUTOS'!$A$3:$A$500,$C31,'DADOS BRUTOS'!EQ$3:EQ$500)))</f>
        <v/>
      </c>
      <c r="HR31" s="127">
        <f>IF(OR(HR$4="",$B31=""),0,SUMIF('DADOS BRUTOS'!$A$3:$A$500,$B31,'DADOS BRUTOS'!ER$3:ER$500)+IF($C31="",0,SUMIF('DADOS BRUTOS'!$A$3:$A$500,$C31,'DADOS BRUTOS'!ER$3:ER$500)))</f>
        <v/>
      </c>
      <c r="HS31" s="127">
        <f>IF(OR(HS$4="",$B31=""),0,SUMIF('DADOS BRUTOS'!$A$3:$A$500,$B31,'DADOS BRUTOS'!ES$3:ES$500)+IF($C31="",0,SUMIF('DADOS BRUTOS'!$A$3:$A$500,$C31,'DADOS BRUTOS'!ES$3:ES$500)))</f>
        <v/>
      </c>
      <c r="HT31" s="127">
        <f>IF(OR(HT$4="",$B31=""),0,SUMIF('DADOS BRUTOS'!$A$3:$A$500,$B31,'DADOS BRUTOS'!ET$3:ET$500)+IF($C31="",0,SUMIF('DADOS BRUTOS'!$A$3:$A$500,$C31,'DADOS BRUTOS'!ET$3:ET$500)))</f>
        <v/>
      </c>
      <c r="HU31" s="127">
        <f>IF(OR(HU$4="",$B31=""),0,SUMIF('DADOS BRUTOS'!$A$3:$A$500,$B31,'DADOS BRUTOS'!EU$3:EU$500)+IF($C31="",0,SUMIF('DADOS BRUTOS'!$A$3:$A$500,$C31,'DADOS BRUTOS'!EU$3:EU$500)))</f>
        <v/>
      </c>
      <c r="HV31" s="127">
        <f>IF(OR(HV$4="",$B31=""),0,SUMIF('DADOS BRUTOS'!$A$3:$A$500,$B31,'DADOS BRUTOS'!EV$3:EV$500)+IF($C31="",0,SUMIF('DADOS BRUTOS'!$A$3:$A$500,$C31,'DADOS BRUTOS'!EV$3:EV$500)))</f>
        <v/>
      </c>
      <c r="HW31" s="127">
        <f>IF(OR(HW$4="",$B31=""),0,SUMIF('DADOS BRUTOS'!$A$3:$A$500,$B31,'DADOS BRUTOS'!EW$3:EW$500)+IF($C31="",0,SUMIF('DADOS BRUTOS'!$A$3:$A$500,$C31,'DADOS BRUTOS'!EW$3:EW$500)))</f>
        <v/>
      </c>
      <c r="HX31" s="127">
        <f>IF(OR(HX$4="",$B31=""),0,SUMIF('DADOS BRUTOS'!$A$3:$A$500,$B31,'DADOS BRUTOS'!EX$3:EX$500)+IF($C31="",0,SUMIF('DADOS BRUTOS'!$A$3:$A$500,$C31,'DADOS BRUTOS'!EX$3:EX$500)))</f>
        <v/>
      </c>
      <c r="HY31" s="127">
        <f>IF(OR(HY$4="",$B31=""),0,SUMIF('DADOS BRUTOS'!$A$3:$A$500,$B31,'DADOS BRUTOS'!EY$3:EY$500)+IF($C31="",0,SUMIF('DADOS BRUTOS'!$A$3:$A$500,$C31,'DADOS BRUTOS'!EY$3:EY$500)))</f>
        <v/>
      </c>
      <c r="HZ31" s="127">
        <f>IF(OR(HZ$4="",$B31=""),0,SUMIF('DADOS BRUTOS'!$A$3:$A$500,$B31,'DADOS BRUTOS'!EZ$3:EZ$500)+IF($C31="",0,SUMIF('DADOS BRUTOS'!$A$3:$A$500,$C31,'DADOS BRUTOS'!EZ$3:EZ$500)))</f>
        <v/>
      </c>
      <c r="IA31" s="127">
        <f>IF(OR(IA$4="",$B31=""),0,SUMIF('DADOS BRUTOS'!$A$3:$A$500,$B31,'DADOS BRUTOS'!FA$3:FA$500)+IF($C31="",0,SUMIF('DADOS BRUTOS'!$A$3:$A$500,$C31,'DADOS BRUTOS'!FA$3:FA$500)))</f>
        <v/>
      </c>
      <c r="IB31" s="127">
        <f>IF(OR(IB$4="",$B31=""),0,SUMIF('DADOS BRUTOS'!$A$3:$A$500,$B31,'DADOS BRUTOS'!FB$3:FB$500)+IF($C31="",0,SUMIF('DADOS BRUTOS'!$A$3:$A$500,$C31,'DADOS BRUTOS'!FB$3:FB$500)))</f>
        <v/>
      </c>
      <c r="IC31" s="127">
        <f>IF(OR(IC$4="",$B31=""),0,SUMIF('DADOS BRUTOS'!$A$3:$A$500,$B31,'DADOS BRUTOS'!FC$3:FC$500)+IF($C31="",0,SUMIF('DADOS BRUTOS'!$A$3:$A$500,$C31,'DADOS BRUTOS'!FC$3:FC$500)))</f>
        <v/>
      </c>
      <c r="ID31" s="127">
        <f>IF(OR(ID$4="",$B31=""),0,SUMIF('DADOS BRUTOS'!$A$3:$A$500,$B31,'DADOS BRUTOS'!FD$3:FD$500)+IF($C31="",0,SUMIF('DADOS BRUTOS'!$A$3:$A$500,$C31,'DADOS BRUTOS'!FD$3:FD$500)))</f>
        <v/>
      </c>
      <c r="IE31" s="127">
        <f>IF(OR(IE$4="",$B31=""),0,SUMIF('DADOS BRUTOS'!$A$3:$A$500,$B31,'DADOS BRUTOS'!FE$3:FE$500)+IF($C31="",0,SUMIF('DADOS BRUTOS'!$A$3:$A$500,$C31,'DADOS BRUTOS'!FE$3:FE$500)))</f>
        <v/>
      </c>
      <c r="IF31" s="127">
        <f>IF(OR(IF$4="",$B31=""),0,SUMIF('DADOS BRUTOS'!$A$3:$A$500,$B31,'DADOS BRUTOS'!FF$3:FF$500)+IF($C31="",0,SUMIF('DADOS BRUTOS'!$A$3:$A$500,$C31,'DADOS BRUTOS'!FF$3:FF$500)))</f>
        <v/>
      </c>
      <c r="IG31" s="127">
        <f>IF(OR(IG$4="",$B31=""),0,SUMIF('DADOS BRUTOS'!$A$3:$A$500,$B31,'DADOS BRUTOS'!FG$3:FG$500)+IF($C31="",0,SUMIF('DADOS BRUTOS'!$A$3:$A$500,$C31,'DADOS BRUTOS'!FG$3:FG$500)))</f>
        <v/>
      </c>
      <c r="IH31" s="127">
        <f>IF(OR(IH$4="",$B31=""),0,SUMIF('DADOS BRUTOS'!$A$3:$A$500,$B31,'DADOS BRUTOS'!FH$3:FH$500)+IF($C31="",0,SUMIF('DADOS BRUTOS'!$A$3:$A$500,$C31,'DADOS BRUTOS'!FH$3:FH$500)))</f>
        <v/>
      </c>
      <c r="II31" s="127">
        <f>IF(OR(II$4="",$B31=""),0,SUMIF('DADOS BRUTOS'!$A$3:$A$500,$B31,'DADOS BRUTOS'!FI$3:FI$500)+IF($C31="",0,SUMIF('DADOS BRUTOS'!$A$3:$A$500,$C31,'DADOS BRUTOS'!FI$3:FI$500)))</f>
        <v/>
      </c>
      <c r="IJ31" s="127">
        <f>IF(OR(IJ$4="",$B31=""),0,SUMIF('DADOS BRUTOS'!$A$3:$A$500,$B31,'DADOS BRUTOS'!FJ$3:FJ$500)+IF($C31="",0,SUMIF('DADOS BRUTOS'!$A$3:$A$500,$C31,'DADOS BRUTOS'!FJ$3:FJ$500)))</f>
        <v/>
      </c>
      <c r="IK31" s="127">
        <f>IF(OR(IK$4="",$B31=""),0,SUMIF('DADOS BRUTOS'!$A$3:$A$500,$B31,'DADOS BRUTOS'!FK$3:FK$500)+IF($C31="",0,SUMIF('DADOS BRUTOS'!$A$3:$A$500,$C31,'DADOS BRUTOS'!FK$3:FK$500)))</f>
        <v/>
      </c>
      <c r="IL31" s="127">
        <f>IF(OR(IL$4="",$B31=""),0,SUMIF('DADOS BRUTOS'!$A$3:$A$500,$B31,'DADOS BRUTOS'!FL$3:FL$500)+IF($C31="",0,SUMIF('DADOS BRUTOS'!$A$3:$A$500,$C31,'DADOS BRUTOS'!FL$3:FL$500)))</f>
        <v/>
      </c>
      <c r="IM31" s="127">
        <f>IF(OR(IM$4="",$B31=""),0,SUMIF('DADOS BRUTOS'!$A$3:$A$500,$B31,'DADOS BRUTOS'!FM$3:FM$500)+IF($C31="",0,SUMIF('DADOS BRUTOS'!$A$3:$A$500,$C31,'DADOS BRUTOS'!FM$3:FM$500)))</f>
        <v/>
      </c>
      <c r="IN31" s="127">
        <f>IF(OR(IN$4="",$B31=""),0,SUMIF('DADOS BRUTOS'!$A$3:$A$500,$B31,'DADOS BRUTOS'!FN$3:FN$500)+IF($C31="",0,SUMIF('DADOS BRUTOS'!$A$3:$A$500,$C31,'DADOS BRUTOS'!FN$3:FN$500)))</f>
        <v/>
      </c>
      <c r="IO31" s="127">
        <f>IF(OR(IO$4="",$B31=""),0,SUMIF('DADOS BRUTOS'!$A$3:$A$500,$B31,'DADOS BRUTOS'!FO$3:FO$500)+IF($C31="",0,SUMIF('DADOS BRUTOS'!$A$3:$A$500,$C31,'DADOS BRUTOS'!FO$3:FO$500)))</f>
        <v/>
      </c>
      <c r="IP31" s="127">
        <f>IF(OR(IP$4="",$B31=""),0,SUMIF('DADOS BRUTOS'!$A$3:$A$500,$B31,'DADOS BRUTOS'!FP$3:FP$500)+IF($C31="",0,SUMIF('DADOS BRUTOS'!$A$3:$A$500,$C31,'DADOS BRUTOS'!FP$3:FP$500)))</f>
        <v/>
      </c>
      <c r="IQ31" s="127">
        <f>IF(OR(IQ$4="",$B31=""),0,SUMIF('DADOS BRUTOS'!$A$3:$A$500,$B31,'DADOS BRUTOS'!FQ$3:FQ$500)+IF($C31="",0,SUMIF('DADOS BRUTOS'!$A$3:$A$500,$C31,'DADOS BRUTOS'!FQ$3:FQ$500)))</f>
        <v/>
      </c>
      <c r="IR31" s="127">
        <f>IF(OR(IR$4="",$B31=""),0,SUMIF('DADOS BRUTOS'!$A$3:$A$500,$B31,'DADOS BRUTOS'!FR$3:FR$500)+IF($C31="",0,SUMIF('DADOS BRUTOS'!$A$3:$A$500,$C31,'DADOS BRUTOS'!FR$3:FR$500)))</f>
        <v/>
      </c>
      <c r="IS31" s="127">
        <f>IF(OR(IS$4="",$B31=""),0,SUMIF('DADOS BRUTOS'!$A$3:$A$500,$B31,'DADOS BRUTOS'!FS$3:FS$500)+IF($C31="",0,SUMIF('DADOS BRUTOS'!$A$3:$A$500,$C31,'DADOS BRUTOS'!FS$3:FS$500)))</f>
        <v/>
      </c>
      <c r="IT31" s="127">
        <f>IF(OR(IT$4="",$B31=""),0,SUMIF('DADOS BRUTOS'!$A$3:$A$500,$B31,'DADOS BRUTOS'!FT$3:FT$500)+IF($C31="",0,SUMIF('DADOS BRUTOS'!$A$3:$A$500,$C31,'DADOS BRUTOS'!FT$3:FT$500)))</f>
        <v/>
      </c>
      <c r="IU31" s="127">
        <f>IF(OR(IU$4="",$B31=""),0,SUMIF('DADOS BRUTOS'!$A$3:$A$500,$B31,'DADOS BRUTOS'!FU$3:FU$500)+IF($C31="",0,SUMIF('DADOS BRUTOS'!$A$3:$A$500,$C31,'DADOS BRUTOS'!FU$3:FU$500)))</f>
        <v/>
      </c>
      <c r="IV31" s="127">
        <f>IF(OR(IV$4="",$B31=""),0,SUMIF('DADOS BRUTOS'!$A$3:$A$500,$B31,'DADOS BRUTOS'!FV$3:FV$500)+IF($C31="",0,SUMIF('DADOS BRUTOS'!$A$3:$A$500,$C31,'DADOS BRUTOS'!FV$3:FV$500)))</f>
        <v/>
      </c>
      <c r="IW31" s="127">
        <f>IF(OR(IW$4="",$B31=""),0,SUMIF('DADOS BRUTOS'!$A$3:$A$500,$B31,'DADOS BRUTOS'!FW$3:FW$500)+IF($C31="",0,SUMIF('DADOS BRUTOS'!$A$3:$A$500,$C31,'DADOS BRUTOS'!FW$3:FW$500)))</f>
        <v/>
      </c>
      <c r="IX31" s="127">
        <f>IF(OR(IX$4="",$B31=""),0,SUMIF('DADOS BRUTOS'!$A$3:$A$500,$B31,'DADOS BRUTOS'!FX$3:FX$500)+IF($C31="",0,SUMIF('DADOS BRUTOS'!$A$3:$A$500,$C31,'DADOS BRUTOS'!FX$3:FX$500)))</f>
        <v/>
      </c>
      <c r="IY31" s="127">
        <f>IF(OR(IY$4="",$B31=""),0,SUMIF('DADOS BRUTOS'!$A$3:$A$500,$B31,'DADOS BRUTOS'!FY$3:FY$500)+IF($C31="",0,SUMIF('DADOS BRUTOS'!$A$3:$A$500,$C31,'DADOS BRUTOS'!FY$3:FY$500)))</f>
        <v/>
      </c>
      <c r="IZ31" s="127">
        <f>IF(OR(IZ$4="",$B31=""),0,SUMIF('DADOS BRUTOS'!$A$3:$A$500,$B31,'DADOS BRUTOS'!FZ$3:FZ$500)+IF($C31="",0,SUMIF('DADOS BRUTOS'!$A$3:$A$500,$C31,'DADOS BRUTOS'!FZ$3:FZ$500)))</f>
        <v/>
      </c>
      <c r="JA31" s="127">
        <f>IF(OR(JA$4="",$B31=""),0,SUMIF('DADOS BRUTOS'!$A$3:$A$500,$B31,'DADOS BRUTOS'!GA$3:GA$500)+IF($C31="",0,SUMIF('DADOS BRUTOS'!$A$3:$A$500,$C31,'DADOS BRUTOS'!GA$3:GA$500)))</f>
        <v/>
      </c>
      <c r="JB31" s="127">
        <f>IF(OR(JB$4="",$B31=""),0,SUMIF('DADOS BRUTOS'!$A$3:$A$500,$B31,'DADOS BRUTOS'!GB$3:GB$500)+IF($C31="",0,SUMIF('DADOS BRUTOS'!$A$3:$A$500,$C31,'DADOS BRUTOS'!GB$3:GB$500)))</f>
        <v/>
      </c>
      <c r="JC31" s="127">
        <f>IF(OR(JC$4="",$B31=""),0,SUMIF('DADOS BRUTOS'!$A$3:$A$500,$B31,'DADOS BRUTOS'!GC$3:GC$500)+IF($C31="",0,SUMIF('DADOS BRUTOS'!$A$3:$A$500,$C31,'DADOS BRUTOS'!GC$3:GC$500)))</f>
        <v/>
      </c>
      <c r="JD31" s="127">
        <f>IF(OR(JD$4="",$B31=""),0,SUMIF('DADOS BRUTOS'!$A$3:$A$500,$B31,'DADOS BRUTOS'!GD$3:GD$500)+IF($C31="",0,SUMIF('DADOS BRUTOS'!$A$3:$A$500,$C31,'DADOS BRUTOS'!GD$3:GD$500)))</f>
        <v/>
      </c>
      <c r="JE31" s="127">
        <f>IF(OR(JE$4="",$B31=""),0,SUMIF('DADOS BRUTOS'!$A$3:$A$500,$B31,'DADOS BRUTOS'!GE$3:GE$500)+IF($C31="",0,SUMIF('DADOS BRUTOS'!$A$3:$A$500,$C31,'DADOS BRUTOS'!GE$3:GE$500)))</f>
        <v/>
      </c>
      <c r="JF31" s="127">
        <f>IF(OR(JF$4="",$B31=""),0,SUMIF('DADOS BRUTOS'!$A$3:$A$500,$B31,'DADOS BRUTOS'!GF$3:GF$500)+IF($C31="",0,SUMIF('DADOS BRUTOS'!$A$3:$A$500,$C31,'DADOS BRUTOS'!GF$3:GF$500)))</f>
        <v/>
      </c>
      <c r="JG31" s="127">
        <f>IF(OR(JG$4="",$B31=""),0,SUMIF('DADOS BRUTOS'!$A$3:$A$500,$B31,'DADOS BRUTOS'!GG$3:GG$500)+IF($C31="",0,SUMIF('DADOS BRUTOS'!$A$3:$A$500,$C31,'DADOS BRUTOS'!GG$3:GG$500)))</f>
        <v/>
      </c>
      <c r="JH31" s="127">
        <f>IF(OR(JH$4="",$B31=""),0,SUMIF('DADOS BRUTOS'!$A$3:$A$500,$B31,'DADOS BRUTOS'!GH$3:GH$500)+IF($C31="",0,SUMIF('DADOS BRUTOS'!$A$3:$A$500,$C31,'DADOS BRUTOS'!GH$3:GH$500)))</f>
        <v/>
      </c>
      <c r="JI31" s="127">
        <f>IF(OR(JI$4="",$B31=""),0,SUMIF('DADOS BRUTOS'!$A$3:$A$500,$B31,'DADOS BRUTOS'!GI$3:GI$500)+IF($C31="",0,SUMIF('DADOS BRUTOS'!$A$3:$A$500,$C31,'DADOS BRUTOS'!GI$3:GI$500)))</f>
        <v/>
      </c>
      <c r="JJ31" s="127">
        <f>IF(OR(JJ$4="",$B31=""),0,SUMIF('DADOS BRUTOS'!$A$3:$A$500,$B31,'DADOS BRUTOS'!GJ$3:GJ$500)+IF($C31="",0,SUMIF('DADOS BRUTOS'!$A$3:$A$500,$C31,'DADOS BRUTOS'!GJ$3:GJ$500)))</f>
        <v/>
      </c>
      <c r="JK31" s="127">
        <f>IF(OR(JK$4="",$B31=""),0,SUMIF('DADOS BRUTOS'!$A$3:$A$500,$B31,'DADOS BRUTOS'!GK$3:GK$500)+IF($C31="",0,SUMIF('DADOS BRUTOS'!$A$3:$A$500,$C31,'DADOS BRUTOS'!GK$3:GK$500)))</f>
        <v/>
      </c>
      <c r="JL31" s="127">
        <f>IF(OR(JL$4="",$B31=""),0,SUMIF('DADOS BRUTOS'!$A$3:$A$500,$B31,'DADOS BRUTOS'!GL$3:GL$500)+IF($C31="",0,SUMIF('DADOS BRUTOS'!$A$3:$A$500,$C31,'DADOS BRUTOS'!GL$3:GL$500)))</f>
        <v/>
      </c>
      <c r="JM31" s="127">
        <f>IF(OR(JM$4="",$B31=""),0,SUMIF('DADOS BRUTOS'!$A$3:$A$500,$B31,'DADOS BRUTOS'!GM$3:GM$500)+IF($C31="",0,SUMIF('DADOS BRUTOS'!$A$3:$A$500,$C31,'DADOS BRUTOS'!GM$3:GM$500)))</f>
        <v/>
      </c>
      <c r="JN31" s="127">
        <f>IF(OR(JN$4="",$B31=""),0,SUMIF('DADOS BRUTOS'!$A$3:$A$500,$B31,'DADOS BRUTOS'!GN$3:GN$500)+IF($C31="",0,SUMIF('DADOS BRUTOS'!$A$3:$A$500,$C31,'DADOS BRUTOS'!GN$3:GN$500)))</f>
        <v/>
      </c>
      <c r="JO31" s="127">
        <f>IF(OR(JO$4="",$B31=""),0,SUMIF('DADOS BRUTOS'!$A$3:$A$500,$B31,'DADOS BRUTOS'!GO$3:GO$500)+IF($C31="",0,SUMIF('DADOS BRUTOS'!$A$3:$A$500,$C31,'DADOS BRUTOS'!GO$3:GO$500)))</f>
        <v/>
      </c>
      <c r="JP31" s="127">
        <f>IF(OR(JP$4="",$B31=""),0,SUMIF('DADOS BRUTOS'!$A$3:$A$500,$B31,'DADOS BRUTOS'!GP$3:GP$500)+IF($C31="",0,SUMIF('DADOS BRUTOS'!$A$3:$A$500,$C31,'DADOS BRUTOS'!GP$3:GP$500)))</f>
        <v/>
      </c>
      <c r="JQ31" s="127">
        <f>IF(OR(JQ$4="",$B31=""),0,SUMIF('DADOS BRUTOS'!$A$3:$A$500,$B31,'DADOS BRUTOS'!GQ$3:GQ$500)+IF($C31="",0,SUMIF('DADOS BRUTOS'!$A$3:$A$500,$C31,'DADOS BRUTOS'!GQ$3:GQ$500)))</f>
        <v/>
      </c>
      <c r="JR31" s="127">
        <f>IF(OR(JR$4="",$B31=""),0,SUMIF('DADOS BRUTOS'!$A$3:$A$500,$B31,'DADOS BRUTOS'!GR$3:GR$500)+IF($C31="",0,SUMIF('DADOS BRUTOS'!$A$3:$A$500,$C31,'DADOS BRUTOS'!GR$3:GR$500)))</f>
        <v/>
      </c>
      <c r="JS31" s="127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7">
        <f>IF(OR(CB$4="",$B32=""),0,SUMIF('DADOS BRUTOS'!$A$3:$A$500,$B32,'DADOS BRUTOS'!B$3:B$500)+IF($C32="",0,SUMIF('DADOS BRUTOS'!$A$3:$A$500,$C32,'DADOS BRUTOS'!B$3:B$500)))</f>
        <v/>
      </c>
      <c r="CC32" s="127">
        <f>IF(OR(CC$4="",$B32=""),0,SUMIF('DADOS BRUTOS'!$A$3:$A$500,$B32,'DADOS BRUTOS'!C$3:C$500)+IF($C32="",0,SUMIF('DADOS BRUTOS'!$A$3:$A$500,$C32,'DADOS BRUTOS'!C$3:C$500)))</f>
        <v/>
      </c>
      <c r="CD32" s="127">
        <f>IF(OR(CD$4="",$B32=""),0,SUMIF('DADOS BRUTOS'!$A$3:$A$500,$B32,'DADOS BRUTOS'!D$3:D$500)+IF($C32="",0,SUMIF('DADOS BRUTOS'!$A$3:$A$500,$C32,'DADOS BRUTOS'!D$3:D$500)))</f>
        <v/>
      </c>
      <c r="CE32" s="127">
        <f>IF(OR(CE$4="",$B32=""),0,SUMIF('DADOS BRUTOS'!$A$3:$A$500,$B32,'DADOS BRUTOS'!E$3:E$500)+IF($C32="",0,SUMIF('DADOS BRUTOS'!$A$3:$A$500,$C32,'DADOS BRUTOS'!E$3:E$500)))</f>
        <v/>
      </c>
      <c r="CF32" s="127">
        <f>IF(OR(CF$4="",$B32=""),0,SUMIF('DADOS BRUTOS'!$A$3:$A$500,$B32,'DADOS BRUTOS'!F$3:F$500)+IF($C32="",0,SUMIF('DADOS BRUTOS'!$A$3:$A$500,$C32,'DADOS BRUTOS'!F$3:F$500)))</f>
        <v/>
      </c>
      <c r="CG32" s="127">
        <f>IF(OR(CG$4="",$B32=""),0,SUMIF('DADOS BRUTOS'!$A$3:$A$500,$B32,'DADOS BRUTOS'!G$3:G$500)+IF($C32="",0,SUMIF('DADOS BRUTOS'!$A$3:$A$500,$C32,'DADOS BRUTOS'!G$3:G$500)))</f>
        <v/>
      </c>
      <c r="CH32" s="127">
        <f>IF(OR(CH$4="",$B32=""),0,SUMIF('DADOS BRUTOS'!$A$3:$A$500,$B32,'DADOS BRUTOS'!H$3:H$500)+IF($C32="",0,SUMIF('DADOS BRUTOS'!$A$3:$A$500,$C32,'DADOS BRUTOS'!H$3:H$500)))</f>
        <v/>
      </c>
      <c r="CI32" s="127">
        <f>IF(OR(CI$4="",$B32=""),0,SUMIF('DADOS BRUTOS'!$A$3:$A$500,$B32,'DADOS BRUTOS'!I$3:I$500)+IF($C32="",0,SUMIF('DADOS BRUTOS'!$A$3:$A$500,$C32,'DADOS BRUTOS'!I$3:I$500)))</f>
        <v/>
      </c>
      <c r="CJ32" s="127">
        <f>IF(OR(CJ$4="",$B32=""),0,SUMIF('DADOS BRUTOS'!$A$3:$A$500,$B32,'DADOS BRUTOS'!J$3:J$500)+IF($C32="",0,SUMIF('DADOS BRUTOS'!$A$3:$A$500,$C32,'DADOS BRUTOS'!J$3:J$500)))</f>
        <v/>
      </c>
      <c r="CK32" s="127">
        <f>IF(OR(CK$4="",$B32=""),0,SUMIF('DADOS BRUTOS'!$A$3:$A$500,$B32,'DADOS BRUTOS'!K$3:K$500)+IF($C32="",0,SUMIF('DADOS BRUTOS'!$A$3:$A$500,$C32,'DADOS BRUTOS'!K$3:K$500)))</f>
        <v/>
      </c>
      <c r="CL32" s="127">
        <f>IF(OR(CL$4="",$B32=""),0,SUMIF('DADOS BRUTOS'!$A$3:$A$500,$B32,'DADOS BRUTOS'!L$3:L$500)+IF($C32="",0,SUMIF('DADOS BRUTOS'!$A$3:$A$500,$C32,'DADOS BRUTOS'!L$3:L$500)))</f>
        <v/>
      </c>
      <c r="CM32" s="127">
        <f>IF(OR(CM$4="",$B32=""),0,SUMIF('DADOS BRUTOS'!$A$3:$A$500,$B32,'DADOS BRUTOS'!M$3:M$500)+IF($C32="",0,SUMIF('DADOS BRUTOS'!$A$3:$A$500,$C32,'DADOS BRUTOS'!M$3:M$500)))</f>
        <v/>
      </c>
      <c r="CN32" s="127">
        <f>IF(OR(CN$4="",$B32=""),0,SUMIF('DADOS BRUTOS'!$A$3:$A$500,$B32,'DADOS BRUTOS'!N$3:N$500)+IF($C32="",0,SUMIF('DADOS BRUTOS'!$A$3:$A$500,$C32,'DADOS BRUTOS'!N$3:N$500)))</f>
        <v/>
      </c>
      <c r="CO32" s="127">
        <f>IF(OR(CO$4="",$B32=""),0,SUMIF('DADOS BRUTOS'!$A$3:$A$500,$B32,'DADOS BRUTOS'!O$3:O$500)+IF($C32="",0,SUMIF('DADOS BRUTOS'!$A$3:$A$500,$C32,'DADOS BRUTOS'!O$3:O$500)))</f>
        <v/>
      </c>
      <c r="CP32" s="127">
        <f>IF(OR(CP$4="",$B32=""),0,SUMIF('DADOS BRUTOS'!$A$3:$A$500,$B32,'DADOS BRUTOS'!P$3:P$500)+IF($C32="",0,SUMIF('DADOS BRUTOS'!$A$3:$A$500,$C32,'DADOS BRUTOS'!P$3:P$500)))</f>
        <v/>
      </c>
      <c r="CQ32" s="127">
        <f>IF(OR(CQ$4="",$B32=""),0,SUMIF('DADOS BRUTOS'!$A$3:$A$500,$B32,'DADOS BRUTOS'!Q$3:Q$500)+IF($C32="",0,SUMIF('DADOS BRUTOS'!$A$3:$A$500,$C32,'DADOS BRUTOS'!Q$3:Q$500)))</f>
        <v/>
      </c>
      <c r="CR32" s="127">
        <f>IF(OR(CR$4="",$B32=""),0,SUMIF('DADOS BRUTOS'!$A$3:$A$500,$B32,'DADOS BRUTOS'!R$3:R$500)+IF($C32="",0,SUMIF('DADOS BRUTOS'!$A$3:$A$500,$C32,'DADOS BRUTOS'!R$3:R$500)))</f>
        <v/>
      </c>
      <c r="CS32" s="127">
        <f>IF(OR(CS$4="",$B32=""),0,SUMIF('DADOS BRUTOS'!$A$3:$A$500,$B32,'DADOS BRUTOS'!S$3:S$500)+IF($C32="",0,SUMIF('DADOS BRUTOS'!$A$3:$A$500,$C32,'DADOS BRUTOS'!S$3:S$500)))</f>
        <v/>
      </c>
      <c r="CT32" s="127">
        <f>IF(OR(CT$4="",$B32=""),0,SUMIF('DADOS BRUTOS'!$A$3:$A$500,$B32,'DADOS BRUTOS'!T$3:T$500)+IF($C32="",0,SUMIF('DADOS BRUTOS'!$A$3:$A$500,$C32,'DADOS BRUTOS'!T$3:T$500)))</f>
        <v/>
      </c>
      <c r="CU32" s="127">
        <f>IF(OR(CU$4="",$B32=""),0,SUMIF('DADOS BRUTOS'!$A$3:$A$500,$B32,'DADOS BRUTOS'!U$3:U$500)+IF($C32="",0,SUMIF('DADOS BRUTOS'!$A$3:$A$500,$C32,'DADOS BRUTOS'!U$3:U$500)))</f>
        <v/>
      </c>
      <c r="CV32" s="127">
        <f>IF(OR(CV$4="",$B32=""),0,SUMIF('DADOS BRUTOS'!$A$3:$A$500,$B32,'DADOS BRUTOS'!V$3:V$500)+IF($C32="",0,SUMIF('DADOS BRUTOS'!$A$3:$A$500,$C32,'DADOS BRUTOS'!V$3:V$500)))</f>
        <v/>
      </c>
      <c r="CW32" s="127">
        <f>IF(OR(CW$4="",$B32=""),0,SUMIF('DADOS BRUTOS'!$A$3:$A$500,$B32,'DADOS BRUTOS'!W$3:W$500)+IF($C32="",0,SUMIF('DADOS BRUTOS'!$A$3:$A$500,$C32,'DADOS BRUTOS'!W$3:W$500)))</f>
        <v/>
      </c>
      <c r="CX32" s="127">
        <f>IF(OR(CX$4="",$B32=""),0,SUMIF('DADOS BRUTOS'!$A$3:$A$500,$B32,'DADOS BRUTOS'!X$3:X$500)+IF($C32="",0,SUMIF('DADOS BRUTOS'!$A$3:$A$500,$C32,'DADOS BRUTOS'!X$3:X$500)))</f>
        <v/>
      </c>
      <c r="CY32" s="127">
        <f>IF(OR(CY$4="",$B32=""),0,SUMIF('DADOS BRUTOS'!$A$3:$A$500,$B32,'DADOS BRUTOS'!Y$3:Y$500)+IF($C32="",0,SUMIF('DADOS BRUTOS'!$A$3:$A$500,$C32,'DADOS BRUTOS'!Y$3:Y$500)))</f>
        <v/>
      </c>
      <c r="CZ32" s="127">
        <f>IF(OR(CZ$4="",$B32=""),0,SUMIF('DADOS BRUTOS'!$A$3:$A$500,$B32,'DADOS BRUTOS'!Z$3:Z$500)+IF($C32="",0,SUMIF('DADOS BRUTOS'!$A$3:$A$500,$C32,'DADOS BRUTOS'!Z$3:Z$500)))</f>
        <v/>
      </c>
      <c r="DA32" s="127">
        <f>IF(OR(DA$4="",$B32=""),0,SUMIF('DADOS BRUTOS'!$A$3:$A$500,$B32,'DADOS BRUTOS'!AA$3:AA$500)+IF($C32="",0,SUMIF('DADOS BRUTOS'!$A$3:$A$500,$C32,'DADOS BRUTOS'!AA$3:AA$500)))</f>
        <v/>
      </c>
      <c r="DB32" s="127">
        <f>IF(OR(DB$4="",$B32=""),0,SUMIF('DADOS BRUTOS'!$A$3:$A$500,$B32,'DADOS BRUTOS'!AB$3:AB$500)+IF($C32="",0,SUMIF('DADOS BRUTOS'!$A$3:$A$500,$C32,'DADOS BRUTOS'!AB$3:AB$500)))</f>
        <v/>
      </c>
      <c r="DC32" s="127">
        <f>IF(OR(DC$4="",$B32=""),0,SUMIF('DADOS BRUTOS'!$A$3:$A$500,$B32,'DADOS BRUTOS'!AC$3:AC$500)+IF($C32="",0,SUMIF('DADOS BRUTOS'!$A$3:$A$500,$C32,'DADOS BRUTOS'!AC$3:AC$500)))</f>
        <v/>
      </c>
      <c r="DD32" s="127">
        <f>IF(OR(DD$4="",$B32=""),0,SUMIF('DADOS BRUTOS'!$A$3:$A$500,$B32,'DADOS BRUTOS'!AD$3:AD$500)+IF($C32="",0,SUMIF('DADOS BRUTOS'!$A$3:$A$500,$C32,'DADOS BRUTOS'!AD$3:AD$500)))</f>
        <v/>
      </c>
      <c r="DE32" s="127">
        <f>IF(OR(DE$4="",$B32=""),0,SUMIF('DADOS BRUTOS'!$A$3:$A$500,$B32,'DADOS BRUTOS'!AE$3:AE$500)+IF($C32="",0,SUMIF('DADOS BRUTOS'!$A$3:$A$500,$C32,'DADOS BRUTOS'!AE$3:AE$500)))</f>
        <v/>
      </c>
      <c r="DF32" s="127">
        <f>IF(OR(DF$4="",$B32=""),0,SUMIF('DADOS BRUTOS'!$A$3:$A$500,$B32,'DADOS BRUTOS'!AF$3:AF$500)+IF($C32="",0,SUMIF('DADOS BRUTOS'!$A$3:$A$500,$C32,'DADOS BRUTOS'!AF$3:AF$500)))</f>
        <v/>
      </c>
      <c r="DG32" s="127">
        <f>IF(OR(DG$4="",$B32=""),0,SUMIF('DADOS BRUTOS'!$A$3:$A$500,$B32,'DADOS BRUTOS'!AG$3:AG$500)+IF($C32="",0,SUMIF('DADOS BRUTOS'!$A$3:$A$500,$C32,'DADOS BRUTOS'!AG$3:AG$500)))</f>
        <v/>
      </c>
      <c r="DH32" s="127">
        <f>IF(OR(DH$4="",$B32=""),0,SUMIF('DADOS BRUTOS'!$A$3:$A$500,$B32,'DADOS BRUTOS'!AH$3:AH$500)+IF($C32="",0,SUMIF('DADOS BRUTOS'!$A$3:$A$500,$C32,'DADOS BRUTOS'!AH$3:AH$500)))</f>
        <v/>
      </c>
      <c r="DI32" s="127">
        <f>IF(OR(DI$4="",$B32=""),0,SUMIF('DADOS BRUTOS'!$A$3:$A$500,$B32,'DADOS BRUTOS'!AI$3:AI$500)+IF($C32="",0,SUMIF('DADOS BRUTOS'!$A$3:$A$500,$C32,'DADOS BRUTOS'!AI$3:AI$500)))</f>
        <v/>
      </c>
      <c r="DJ32" s="127">
        <f>IF(OR(DJ$4="",$B32=""),0,SUMIF('DADOS BRUTOS'!$A$3:$A$500,$B32,'DADOS BRUTOS'!AJ$3:AJ$500)+IF($C32="",0,SUMIF('DADOS BRUTOS'!$A$3:$A$500,$C32,'DADOS BRUTOS'!AJ$3:AJ$500)))</f>
        <v/>
      </c>
      <c r="DK32" s="127">
        <f>IF(OR(DK$4="",$B32=""),0,SUMIF('DADOS BRUTOS'!$A$3:$A$500,$B32,'DADOS BRUTOS'!AK$3:AK$500)+IF($C32="",0,SUMIF('DADOS BRUTOS'!$A$3:$A$500,$C32,'DADOS BRUTOS'!AK$3:AK$500)))</f>
        <v/>
      </c>
      <c r="DL32" s="127">
        <f>IF(OR(DL$4="",$B32=""),0,SUMIF('DADOS BRUTOS'!$A$3:$A$500,$B32,'DADOS BRUTOS'!AL$3:AL$500)+IF($C32="",0,SUMIF('DADOS BRUTOS'!$A$3:$A$500,$C32,'DADOS BRUTOS'!AL$3:AL$500)))</f>
        <v/>
      </c>
      <c r="DM32" s="127">
        <f>IF(OR(DM$4="",$B32=""),0,SUMIF('DADOS BRUTOS'!$A$3:$A$500,$B32,'DADOS BRUTOS'!AM$3:AM$500)+IF($C32="",0,SUMIF('DADOS BRUTOS'!$A$3:$A$500,$C32,'DADOS BRUTOS'!AM$3:AM$500)))</f>
        <v/>
      </c>
      <c r="DN32" s="127">
        <f>IF(OR(DN$4="",$B32=""),0,SUMIF('DADOS BRUTOS'!$A$3:$A$500,$B32,'DADOS BRUTOS'!AN$3:AN$500)+IF($C32="",0,SUMIF('DADOS BRUTOS'!$A$3:$A$500,$C32,'DADOS BRUTOS'!AN$3:AN$500)))</f>
        <v/>
      </c>
      <c r="DO32" s="127">
        <f>IF(OR(DO$4="",$B32=""),0,SUMIF('DADOS BRUTOS'!$A$3:$A$500,$B32,'DADOS BRUTOS'!AO$3:AO$500)+IF($C32="",0,SUMIF('DADOS BRUTOS'!$A$3:$A$500,$C32,'DADOS BRUTOS'!AO$3:AO$500)))</f>
        <v/>
      </c>
      <c r="DP32" s="127">
        <f>IF(OR(DP$4="",$B32=""),0,SUMIF('DADOS BRUTOS'!$A$3:$A$500,$B32,'DADOS BRUTOS'!AP$3:AP$500)+IF($C32="",0,SUMIF('DADOS BRUTOS'!$A$3:$A$500,$C32,'DADOS BRUTOS'!AP$3:AP$500)))</f>
        <v/>
      </c>
      <c r="DQ32" s="127">
        <f>IF(OR(DQ$4="",$B32=""),0,SUMIF('DADOS BRUTOS'!$A$3:$A$500,$B32,'DADOS BRUTOS'!AQ$3:AQ$500)+IF($C32="",0,SUMIF('DADOS BRUTOS'!$A$3:$A$500,$C32,'DADOS BRUTOS'!AQ$3:AQ$500)))</f>
        <v/>
      </c>
      <c r="DR32" s="127">
        <f>IF(OR(DR$4="",$B32=""),0,SUMIF('DADOS BRUTOS'!$A$3:$A$500,$B32,'DADOS BRUTOS'!AR$3:AR$500)+IF($C32="",0,SUMIF('DADOS BRUTOS'!$A$3:$A$500,$C32,'DADOS BRUTOS'!AR$3:AR$500)))</f>
        <v/>
      </c>
      <c r="DS32" s="127">
        <f>IF(OR(DS$4="",$B32=""),0,SUMIF('DADOS BRUTOS'!$A$3:$A$500,$B32,'DADOS BRUTOS'!AS$3:AS$500)+IF($C32="",0,SUMIF('DADOS BRUTOS'!$A$3:$A$500,$C32,'DADOS BRUTOS'!AS$3:AS$500)))</f>
        <v/>
      </c>
      <c r="DT32" s="127">
        <f>IF(OR(DT$4="",$B32=""),0,SUMIF('DADOS BRUTOS'!$A$3:$A$500,$B32,'DADOS BRUTOS'!AT$3:AT$500)+IF($C32="",0,SUMIF('DADOS BRUTOS'!$A$3:$A$500,$C32,'DADOS BRUTOS'!AT$3:AT$500)))</f>
        <v/>
      </c>
      <c r="DU32" s="127">
        <f>IF(OR(DU$4="",$B32=""),0,SUMIF('DADOS BRUTOS'!$A$3:$A$500,$B32,'DADOS BRUTOS'!AU$3:AU$500)+IF($C32="",0,SUMIF('DADOS BRUTOS'!$A$3:$A$500,$C32,'DADOS BRUTOS'!AU$3:AU$500)))</f>
        <v/>
      </c>
      <c r="DV32" s="127">
        <f>IF(OR(DV$4="",$B32=""),0,SUMIF('DADOS BRUTOS'!$A$3:$A$500,$B32,'DADOS BRUTOS'!AV$3:AV$500)+IF($C32="",0,SUMIF('DADOS BRUTOS'!$A$3:$A$500,$C32,'DADOS BRUTOS'!AV$3:AV$500)))</f>
        <v/>
      </c>
      <c r="DW32" s="127">
        <f>IF(OR(DW$4="",$B32=""),0,SUMIF('DADOS BRUTOS'!$A$3:$A$500,$B32,'DADOS BRUTOS'!AW$3:AW$500)+IF($C32="",0,SUMIF('DADOS BRUTOS'!$A$3:$A$500,$C32,'DADOS BRUTOS'!AW$3:AW$500)))</f>
        <v/>
      </c>
      <c r="DX32" s="127">
        <f>IF(OR(DX$4="",$B32=""),0,SUMIF('DADOS BRUTOS'!$A$3:$A$500,$B32,'DADOS BRUTOS'!AX$3:AX$500)+IF($C32="",0,SUMIF('DADOS BRUTOS'!$A$3:$A$500,$C32,'DADOS BRUTOS'!AX$3:AX$500)))</f>
        <v/>
      </c>
      <c r="DY32" s="127">
        <f>IF(OR(DY$4="",$B32=""),0,SUMIF('DADOS BRUTOS'!$A$3:$A$500,$B32,'DADOS BRUTOS'!AY$3:AY$500)+IF($C32="",0,SUMIF('DADOS BRUTOS'!$A$3:$A$500,$C32,'DADOS BRUTOS'!AY$3:AY$500)))</f>
        <v/>
      </c>
      <c r="DZ32" s="127">
        <f>IF(OR(DZ$4="",$B32=""),0,SUMIF('DADOS BRUTOS'!$A$3:$A$500,$B32,'DADOS BRUTOS'!AZ$3:AZ$500)+IF($C32="",0,SUMIF('DADOS BRUTOS'!$A$3:$A$500,$C32,'DADOS BRUTOS'!AZ$3:AZ$500)))</f>
        <v/>
      </c>
      <c r="EA32" s="127">
        <f>IF(OR(EA$4="",$B32=""),0,SUMIF('DADOS BRUTOS'!$A$3:$A$500,$B32,'DADOS BRUTOS'!BA$3:BA$500)+IF($C32="",0,SUMIF('DADOS BRUTOS'!$A$3:$A$500,$C32,'DADOS BRUTOS'!BA$3:BA$500)))</f>
        <v/>
      </c>
      <c r="EB32" s="127">
        <f>IF(OR(EB$4="",$B32=""),0,SUMIF('DADOS BRUTOS'!$A$3:$A$500,$B32,'DADOS BRUTOS'!BB$3:BB$500)+IF($C32="",0,SUMIF('DADOS BRUTOS'!$A$3:$A$500,$C32,'DADOS BRUTOS'!BB$3:BB$500)))</f>
        <v/>
      </c>
      <c r="EC32" s="127">
        <f>IF(OR(EC$4="",$B32=""),0,SUMIF('DADOS BRUTOS'!$A$3:$A$500,$B32,'DADOS BRUTOS'!BC$3:BC$500)+IF($C32="",0,SUMIF('DADOS BRUTOS'!$A$3:$A$500,$C32,'DADOS BRUTOS'!BC$3:BC$500)))</f>
        <v/>
      </c>
      <c r="ED32" s="127">
        <f>IF(OR(ED$4="",$B32=""),0,SUMIF('DADOS BRUTOS'!$A$3:$A$500,$B32,'DADOS BRUTOS'!BD$3:BD$500)+IF($C32="",0,SUMIF('DADOS BRUTOS'!$A$3:$A$500,$C32,'DADOS BRUTOS'!BD$3:BD$500)))</f>
        <v/>
      </c>
      <c r="EE32" s="127">
        <f>IF(OR(EE$4="",$B32=""),0,SUMIF('DADOS BRUTOS'!$A$3:$A$500,$B32,'DADOS BRUTOS'!BE$3:BE$500)+IF($C32="",0,SUMIF('DADOS BRUTOS'!$A$3:$A$500,$C32,'DADOS BRUTOS'!BE$3:BE$500)))</f>
        <v/>
      </c>
      <c r="EF32" s="127">
        <f>IF(OR(EF$4="",$B32=""),0,SUMIF('DADOS BRUTOS'!$A$3:$A$500,$B32,'DADOS BRUTOS'!BF$3:BF$500)+IF($C32="",0,SUMIF('DADOS BRUTOS'!$A$3:$A$500,$C32,'DADOS BRUTOS'!BF$3:BF$500)))</f>
        <v/>
      </c>
      <c r="EG32" s="127">
        <f>IF(OR(EG$4="",$B32=""),0,SUMIF('DADOS BRUTOS'!$A$3:$A$500,$B32,'DADOS BRUTOS'!BG$3:BG$500)+IF($C32="",0,SUMIF('DADOS BRUTOS'!$A$3:$A$500,$C32,'DADOS BRUTOS'!BG$3:BG$500)))</f>
        <v/>
      </c>
      <c r="EH32" s="127">
        <f>IF(OR(EH$4="",$B32=""),0,SUMIF('DADOS BRUTOS'!$A$3:$A$500,$B32,'DADOS BRUTOS'!BH$3:BH$500)+IF($C32="",0,SUMIF('DADOS BRUTOS'!$A$3:$A$500,$C32,'DADOS BRUTOS'!BH$3:BH$500)))</f>
        <v/>
      </c>
      <c r="EI32" s="127">
        <f>IF(OR(EI$4="",$B32=""),0,SUMIF('DADOS BRUTOS'!$A$3:$A$500,$B32,'DADOS BRUTOS'!BI$3:BI$500)+IF($C32="",0,SUMIF('DADOS BRUTOS'!$A$3:$A$500,$C32,'DADOS BRUTOS'!BI$3:BI$500)))</f>
        <v/>
      </c>
      <c r="EJ32" s="127">
        <f>IF(OR(EJ$4="",$B32=""),0,SUMIF('DADOS BRUTOS'!$A$3:$A$500,$B32,'DADOS BRUTOS'!BJ$3:BJ$500)+IF($C32="",0,SUMIF('DADOS BRUTOS'!$A$3:$A$500,$C32,'DADOS BRUTOS'!BJ$3:BJ$500)))</f>
        <v/>
      </c>
      <c r="EK32" s="127">
        <f>IF(OR(EK$4="",$B32=""),0,SUMIF('DADOS BRUTOS'!$A$3:$A$500,$B32,'DADOS BRUTOS'!BK$3:BK$500)+IF($C32="",0,SUMIF('DADOS BRUTOS'!$A$3:$A$500,$C32,'DADOS BRUTOS'!BK$3:BK$500)))</f>
        <v/>
      </c>
      <c r="EL32" s="127">
        <f>IF(OR(EL$4="",$B32=""),0,SUMIF('DADOS BRUTOS'!$A$3:$A$500,$B32,'DADOS BRUTOS'!BL$3:BL$500)+IF($C32="",0,SUMIF('DADOS BRUTOS'!$A$3:$A$500,$C32,'DADOS BRUTOS'!BL$3:BL$500)))</f>
        <v/>
      </c>
      <c r="EM32" s="127">
        <f>IF(OR(EM$4="",$B32=""),0,SUMIF('DADOS BRUTOS'!$A$3:$A$500,$B32,'DADOS BRUTOS'!BM$3:BM$500)+IF($C32="",0,SUMIF('DADOS BRUTOS'!$A$3:$A$500,$C32,'DADOS BRUTOS'!BM$3:BM$500)))</f>
        <v/>
      </c>
      <c r="EN32" s="127">
        <f>IF(OR(EN$4="",$B32=""),0,SUMIF('DADOS BRUTOS'!$A$3:$A$500,$B32,'DADOS BRUTOS'!BN$3:BN$500)+IF($C32="",0,SUMIF('DADOS BRUTOS'!$A$3:$A$500,$C32,'DADOS BRUTOS'!BN$3:BN$500)))</f>
        <v/>
      </c>
      <c r="EO32" s="127">
        <f>IF(OR(EO$4="",$B32=""),0,SUMIF('DADOS BRUTOS'!$A$3:$A$500,$B32,'DADOS BRUTOS'!BO$3:BO$500)+IF($C32="",0,SUMIF('DADOS BRUTOS'!$A$3:$A$500,$C32,'DADOS BRUTOS'!BO$3:BO$500)))</f>
        <v/>
      </c>
      <c r="EP32" s="127">
        <f>IF(OR(EP$4="",$B32=""),0,SUMIF('DADOS BRUTOS'!$A$3:$A$500,$B32,'DADOS BRUTOS'!BP$3:BP$500)+IF($C32="",0,SUMIF('DADOS BRUTOS'!$A$3:$A$500,$C32,'DADOS BRUTOS'!BP$3:BP$500)))</f>
        <v/>
      </c>
      <c r="EQ32" s="127">
        <f>IF(OR(EQ$4="",$B32=""),0,SUMIF('DADOS BRUTOS'!$A$3:$A$500,$B32,'DADOS BRUTOS'!BQ$3:BQ$500)+IF($C32="",0,SUMIF('DADOS BRUTOS'!$A$3:$A$500,$C32,'DADOS BRUTOS'!BQ$3:BQ$500)))</f>
        <v/>
      </c>
      <c r="ER32" s="127">
        <f>IF(OR(ER$4="",$B32=""),0,SUMIF('DADOS BRUTOS'!$A$3:$A$500,$B32,'DADOS BRUTOS'!BR$3:BR$500)+IF($C32="",0,SUMIF('DADOS BRUTOS'!$A$3:$A$500,$C32,'DADOS BRUTOS'!BR$3:BR$500)))</f>
        <v/>
      </c>
      <c r="ES32" s="127">
        <f>IF(OR(ES$4="",$B32=""),0,SUMIF('DADOS BRUTOS'!$A$3:$A$500,$B32,'DADOS BRUTOS'!BS$3:BS$500)+IF($C32="",0,SUMIF('DADOS BRUTOS'!$A$3:$A$500,$C32,'DADOS BRUTOS'!BS$3:BS$500)))</f>
        <v/>
      </c>
      <c r="ET32" s="127">
        <f>IF(OR(ET$4="",$B32=""),0,SUMIF('DADOS BRUTOS'!$A$3:$A$500,$B32,'DADOS BRUTOS'!BT$3:BT$500)+IF($C32="",0,SUMIF('DADOS BRUTOS'!$A$3:$A$500,$C32,'DADOS BRUTOS'!BT$3:BT$500)))</f>
        <v/>
      </c>
      <c r="EU32" s="127">
        <f>IF(OR(EU$4="",$B32=""),0,SUMIF('DADOS BRUTOS'!$A$3:$A$500,$B32,'DADOS BRUTOS'!BU$3:BU$500)+IF($C32="",0,SUMIF('DADOS BRUTOS'!$A$3:$A$500,$C32,'DADOS BRUTOS'!BU$3:BU$500)))</f>
        <v/>
      </c>
      <c r="EV32" s="127">
        <f>IF(OR(EV$4="",$B32=""),0,SUMIF('DADOS BRUTOS'!$A$3:$A$500,$B32,'DADOS BRUTOS'!BV$3:BV$500)+IF($C32="",0,SUMIF('DADOS BRUTOS'!$A$3:$A$500,$C32,'DADOS BRUTOS'!BV$3:BV$500)))</f>
        <v/>
      </c>
      <c r="EW32" s="127">
        <f>IF(OR(EW$4="",$B32=""),0,SUMIF('DADOS BRUTOS'!$A$3:$A$500,$B32,'DADOS BRUTOS'!BW$3:BW$500)+IF($C32="",0,SUMIF('DADOS BRUTOS'!$A$3:$A$500,$C32,'DADOS BRUTOS'!BW$3:BW$500)))</f>
        <v/>
      </c>
      <c r="EX32" s="127">
        <f>IF(OR(EX$4="",$B32=""),0,SUMIF('DADOS BRUTOS'!$A$3:$A$500,$B32,'DADOS BRUTOS'!BX$3:BX$500)+IF($C32="",0,SUMIF('DADOS BRUTOS'!$A$3:$A$500,$C32,'DADOS BRUTOS'!BX$3:BX$500)))</f>
        <v/>
      </c>
      <c r="EY32" s="127">
        <f>IF(OR(EY$4="",$B32=""),0,SUMIF('DADOS BRUTOS'!$A$3:$A$500,$B32,'DADOS BRUTOS'!BY$3:BY$500)+IF($C32="",0,SUMIF('DADOS BRUTOS'!$A$3:$A$500,$C32,'DADOS BRUTOS'!BY$3:BY$500)))</f>
        <v/>
      </c>
      <c r="EZ32" s="127">
        <f>IF(OR(EZ$4="",$B32=""),0,SUMIF('DADOS BRUTOS'!$A$3:$A$500,$B32,'DADOS BRUTOS'!BZ$3:BZ$500)+IF($C32="",0,SUMIF('DADOS BRUTOS'!$A$3:$A$500,$C32,'DADOS BRUTOS'!BZ$3:BZ$500)))</f>
        <v/>
      </c>
      <c r="FA32" s="127">
        <f>IF(OR(FA$4="",$B32=""),0,SUMIF('DADOS BRUTOS'!$A$3:$A$500,$B32,'DADOS BRUTOS'!CA$3:CA$500)+IF($C32="",0,SUMIF('DADOS BRUTOS'!$A$3:$A$500,$C32,'DADOS BRUTOS'!CA$3:CA$500)))</f>
        <v/>
      </c>
      <c r="FB32" s="127">
        <f>IF(OR(FB$4="",$B32=""),0,SUMIF('DADOS BRUTOS'!$A$3:$A$500,$B32,'DADOS BRUTOS'!CB$3:CB$500)+IF($C32="",0,SUMIF('DADOS BRUTOS'!$A$3:$A$500,$C32,'DADOS BRUTOS'!CB$3:CB$500)))</f>
        <v/>
      </c>
      <c r="FC32" s="127">
        <f>IF(OR(FC$4="",$B32=""),0,SUMIF('DADOS BRUTOS'!$A$3:$A$500,$B32,'DADOS BRUTOS'!CC$3:CC$500)+IF($C32="",0,SUMIF('DADOS BRUTOS'!$A$3:$A$500,$C32,'DADOS BRUTOS'!CC$3:CC$500)))</f>
        <v/>
      </c>
      <c r="FD32" s="127">
        <f>IF(OR(FD$4="",$B32=""),0,SUMIF('DADOS BRUTOS'!$A$3:$A$500,$B32,'DADOS BRUTOS'!CD$3:CD$500)+IF($C32="",0,SUMIF('DADOS BRUTOS'!$A$3:$A$500,$C32,'DADOS BRUTOS'!CD$3:CD$500)))</f>
        <v/>
      </c>
      <c r="FE32" s="127">
        <f>IF(OR(FE$4="",$B32=""),0,SUMIF('DADOS BRUTOS'!$A$3:$A$500,$B32,'DADOS BRUTOS'!CE$3:CE$500)+IF($C32="",0,SUMIF('DADOS BRUTOS'!$A$3:$A$500,$C32,'DADOS BRUTOS'!CE$3:CE$500)))</f>
        <v/>
      </c>
      <c r="FF32" s="127">
        <f>IF(OR(FF$4="",$B32=""),0,SUMIF('DADOS BRUTOS'!$A$3:$A$500,$B32,'DADOS BRUTOS'!CF$3:CF$500)+IF($C32="",0,SUMIF('DADOS BRUTOS'!$A$3:$A$500,$C32,'DADOS BRUTOS'!CF$3:CF$500)))</f>
        <v/>
      </c>
      <c r="FG32" s="127">
        <f>IF(OR(FG$4="",$B32=""),0,SUMIF('DADOS BRUTOS'!$A$3:$A$500,$B32,'DADOS BRUTOS'!CG$3:CG$500)+IF($C32="",0,SUMIF('DADOS BRUTOS'!$A$3:$A$500,$C32,'DADOS BRUTOS'!CG$3:CG$500)))</f>
        <v/>
      </c>
      <c r="FH32" s="127">
        <f>IF(OR(FH$4="",$B32=""),0,SUMIF('DADOS BRUTOS'!$A$3:$A$500,$B32,'DADOS BRUTOS'!CH$3:CH$500)+IF($C32="",0,SUMIF('DADOS BRUTOS'!$A$3:$A$500,$C32,'DADOS BRUTOS'!CH$3:CH$500)))</f>
        <v/>
      </c>
      <c r="FI32" s="127">
        <f>IF(OR(FI$4="",$B32=""),0,SUMIF('DADOS BRUTOS'!$A$3:$A$500,$B32,'DADOS BRUTOS'!CI$3:CI$500)+IF($C32="",0,SUMIF('DADOS BRUTOS'!$A$3:$A$500,$C32,'DADOS BRUTOS'!CI$3:CI$500)))</f>
        <v/>
      </c>
      <c r="FJ32" s="127">
        <f>IF(OR(FJ$4="",$B32=""),0,SUMIF('DADOS BRUTOS'!$A$3:$A$500,$B32,'DADOS BRUTOS'!CJ$3:CJ$500)+IF($C32="",0,SUMIF('DADOS BRUTOS'!$A$3:$A$500,$C32,'DADOS BRUTOS'!CJ$3:CJ$500)))</f>
        <v/>
      </c>
      <c r="FK32" s="127">
        <f>IF(OR(FK$4="",$B32=""),0,SUMIF('DADOS BRUTOS'!$A$3:$A$500,$B32,'DADOS BRUTOS'!CK$3:CK$500)+IF($C32="",0,SUMIF('DADOS BRUTOS'!$A$3:$A$500,$C32,'DADOS BRUTOS'!CK$3:CK$500)))</f>
        <v/>
      </c>
      <c r="FL32" s="127">
        <f>IF(OR(FL$4="",$B32=""),0,SUMIF('DADOS BRUTOS'!$A$3:$A$500,$B32,'DADOS BRUTOS'!CL$3:CL$500)+IF($C32="",0,SUMIF('DADOS BRUTOS'!$A$3:$A$500,$C32,'DADOS BRUTOS'!CL$3:CL$500)))</f>
        <v/>
      </c>
      <c r="FM32" s="127">
        <f>IF(OR(FM$4="",$B32=""),0,SUMIF('DADOS BRUTOS'!$A$3:$A$500,$B32,'DADOS BRUTOS'!CM$3:CM$500)+IF($C32="",0,SUMIF('DADOS BRUTOS'!$A$3:$A$500,$C32,'DADOS BRUTOS'!CM$3:CM$500)))</f>
        <v/>
      </c>
      <c r="FN32" s="127">
        <f>IF(OR(FN$4="",$B32=""),0,SUMIF('DADOS BRUTOS'!$A$3:$A$500,$B32,'DADOS BRUTOS'!CN$3:CN$500)+IF($C32="",0,SUMIF('DADOS BRUTOS'!$A$3:$A$500,$C32,'DADOS BRUTOS'!CN$3:CN$500)))</f>
        <v/>
      </c>
      <c r="FO32" s="127">
        <f>IF(OR(FO$4="",$B32=""),0,SUMIF('DADOS BRUTOS'!$A$3:$A$500,$B32,'DADOS BRUTOS'!CO$3:CO$500)+IF($C32="",0,SUMIF('DADOS BRUTOS'!$A$3:$A$500,$C32,'DADOS BRUTOS'!CO$3:CO$500)))</f>
        <v/>
      </c>
      <c r="FP32" s="127">
        <f>IF(OR(FP$4="",$B32=""),0,SUMIF('DADOS BRUTOS'!$A$3:$A$500,$B32,'DADOS BRUTOS'!CP$3:CP$500)+IF($C32="",0,SUMIF('DADOS BRUTOS'!$A$3:$A$500,$C32,'DADOS BRUTOS'!CP$3:CP$500)))</f>
        <v/>
      </c>
      <c r="FQ32" s="127">
        <f>IF(OR(FQ$4="",$B32=""),0,SUMIF('DADOS BRUTOS'!$A$3:$A$500,$B32,'DADOS BRUTOS'!CQ$3:CQ$500)+IF($C32="",0,SUMIF('DADOS BRUTOS'!$A$3:$A$500,$C32,'DADOS BRUTOS'!CQ$3:CQ$500)))</f>
        <v/>
      </c>
      <c r="FR32" s="127">
        <f>IF(OR(FR$4="",$B32=""),0,SUMIF('DADOS BRUTOS'!$A$3:$A$500,$B32,'DADOS BRUTOS'!CR$3:CR$500)+IF($C32="",0,SUMIF('DADOS BRUTOS'!$A$3:$A$500,$C32,'DADOS BRUTOS'!CR$3:CR$500)))</f>
        <v/>
      </c>
      <c r="FS32" s="127">
        <f>IF(OR(FS$4="",$B32=""),0,SUMIF('DADOS BRUTOS'!$A$3:$A$500,$B32,'DADOS BRUTOS'!CS$3:CS$500)+IF($C32="",0,SUMIF('DADOS BRUTOS'!$A$3:$A$500,$C32,'DADOS BRUTOS'!CS$3:CS$500)))</f>
        <v/>
      </c>
      <c r="FT32" s="127">
        <f>IF(OR(FT$4="",$B32=""),0,SUMIF('DADOS BRUTOS'!$A$3:$A$500,$B32,'DADOS BRUTOS'!CT$3:CT$500)+IF($C32="",0,SUMIF('DADOS BRUTOS'!$A$3:$A$500,$C32,'DADOS BRUTOS'!CT$3:CT$500)))</f>
        <v/>
      </c>
      <c r="FU32" s="127">
        <f>IF(OR(FU$4="",$B32=""),0,SUMIF('DADOS BRUTOS'!$A$3:$A$500,$B32,'DADOS BRUTOS'!CU$3:CU$500)+IF($C32="",0,SUMIF('DADOS BRUTOS'!$A$3:$A$500,$C32,'DADOS BRUTOS'!CU$3:CU$500)))</f>
        <v/>
      </c>
      <c r="FV32" s="127">
        <f>IF(OR(FV$4="",$B32=""),0,SUMIF('DADOS BRUTOS'!$A$3:$A$500,$B32,'DADOS BRUTOS'!CV$3:CV$500)+IF($C32="",0,SUMIF('DADOS BRUTOS'!$A$3:$A$500,$C32,'DADOS BRUTOS'!CV$3:CV$500)))</f>
        <v/>
      </c>
      <c r="FW32" s="127">
        <f>IF(OR(FW$4="",$B32=""),0,SUMIF('DADOS BRUTOS'!$A$3:$A$500,$B32,'DADOS BRUTOS'!CW$3:CW$500)+IF($C32="",0,SUMIF('DADOS BRUTOS'!$A$3:$A$500,$C32,'DADOS BRUTOS'!CW$3:CW$500)))</f>
        <v/>
      </c>
      <c r="FX32" s="127">
        <f>IF(OR(FX$4="",$B32=""),0,SUMIF('DADOS BRUTOS'!$A$3:$A$500,$B32,'DADOS BRUTOS'!CX$3:CX$500)+IF($C32="",0,SUMIF('DADOS BRUTOS'!$A$3:$A$500,$C32,'DADOS BRUTOS'!CX$3:CX$500)))</f>
        <v/>
      </c>
      <c r="FY32" s="127">
        <f>IF(OR(FY$4="",$B32=""),0,SUMIF('DADOS BRUTOS'!$A$3:$A$500,$B32,'DADOS BRUTOS'!CY$3:CY$500)+IF($C32="",0,SUMIF('DADOS BRUTOS'!$A$3:$A$500,$C32,'DADOS BRUTOS'!CY$3:CY$500)))</f>
        <v/>
      </c>
      <c r="FZ32" s="127">
        <f>IF(OR(FZ$4="",$B32=""),0,SUMIF('DADOS BRUTOS'!$A$3:$A$500,$B32,'DADOS BRUTOS'!CZ$3:CZ$500)+IF($C32="",0,SUMIF('DADOS BRUTOS'!$A$3:$A$500,$C32,'DADOS BRUTOS'!CZ$3:CZ$500)))</f>
        <v/>
      </c>
      <c r="GA32" s="127">
        <f>IF(OR(GA$4="",$B32=""),0,SUMIF('DADOS BRUTOS'!$A$3:$A$500,$B32,'DADOS BRUTOS'!DA$3:DA$500)+IF($C32="",0,SUMIF('DADOS BRUTOS'!$A$3:$A$500,$C32,'DADOS BRUTOS'!DA$3:DA$500)))</f>
        <v/>
      </c>
      <c r="GB32" s="127">
        <f>IF(OR(GB$4="",$B32=""),0,SUMIF('DADOS BRUTOS'!$A$3:$A$500,$B32,'DADOS BRUTOS'!DB$3:DB$500)+IF($C32="",0,SUMIF('DADOS BRUTOS'!$A$3:$A$500,$C32,'DADOS BRUTOS'!DB$3:DB$500)))</f>
        <v/>
      </c>
      <c r="GC32" s="127">
        <f>IF(OR(GC$4="",$B32=""),0,SUMIF('DADOS BRUTOS'!$A$3:$A$500,$B32,'DADOS BRUTOS'!DC$3:DC$500)+IF($C32="",0,SUMIF('DADOS BRUTOS'!$A$3:$A$500,$C32,'DADOS BRUTOS'!DC$3:DC$500)))</f>
        <v/>
      </c>
      <c r="GD32" s="127">
        <f>IF(OR(GD$4="",$B32=""),0,SUMIF('DADOS BRUTOS'!$A$3:$A$500,$B32,'DADOS BRUTOS'!DD$3:DD$500)+IF($C32="",0,SUMIF('DADOS BRUTOS'!$A$3:$A$500,$C32,'DADOS BRUTOS'!DD$3:DD$500)))</f>
        <v/>
      </c>
      <c r="GE32" s="127">
        <f>IF(OR(GE$4="",$B32=""),0,SUMIF('DADOS BRUTOS'!$A$3:$A$500,$B32,'DADOS BRUTOS'!DE$3:DE$500)+IF($C32="",0,SUMIF('DADOS BRUTOS'!$A$3:$A$500,$C32,'DADOS BRUTOS'!DE$3:DE$500)))</f>
        <v/>
      </c>
      <c r="GF32" s="127">
        <f>IF(OR(GF$4="",$B32=""),0,SUMIF('DADOS BRUTOS'!$A$3:$A$500,$B32,'DADOS BRUTOS'!DF$3:DF$500)+IF($C32="",0,SUMIF('DADOS BRUTOS'!$A$3:$A$500,$C32,'DADOS BRUTOS'!DF$3:DF$500)))</f>
        <v/>
      </c>
      <c r="GG32" s="127">
        <f>IF(OR(GG$4="",$B32=""),0,SUMIF('DADOS BRUTOS'!$A$3:$A$500,$B32,'DADOS BRUTOS'!DG$3:DG$500)+IF($C32="",0,SUMIF('DADOS BRUTOS'!$A$3:$A$500,$C32,'DADOS BRUTOS'!DG$3:DG$500)))</f>
        <v/>
      </c>
      <c r="GH32" s="127">
        <f>IF(OR(GH$4="",$B32=""),0,SUMIF('DADOS BRUTOS'!$A$3:$A$500,$B32,'DADOS BRUTOS'!DH$3:DH$500)+IF($C32="",0,SUMIF('DADOS BRUTOS'!$A$3:$A$500,$C32,'DADOS BRUTOS'!DH$3:DH$500)))</f>
        <v/>
      </c>
      <c r="GI32" s="127">
        <f>IF(OR(GI$4="",$B32=""),0,SUMIF('DADOS BRUTOS'!$A$3:$A$500,$B32,'DADOS BRUTOS'!DI$3:DI$500)+IF($C32="",0,SUMIF('DADOS BRUTOS'!$A$3:$A$500,$C32,'DADOS BRUTOS'!DI$3:DI$500)))</f>
        <v/>
      </c>
      <c r="GJ32" s="127">
        <f>IF(OR(GJ$4="",$B32=""),0,SUMIF('DADOS BRUTOS'!$A$3:$A$500,$B32,'DADOS BRUTOS'!DJ$3:DJ$500)+IF($C32="",0,SUMIF('DADOS BRUTOS'!$A$3:$A$500,$C32,'DADOS BRUTOS'!DJ$3:DJ$500)))</f>
        <v/>
      </c>
      <c r="GK32" s="127">
        <f>IF(OR(GK$4="",$B32=""),0,SUMIF('DADOS BRUTOS'!$A$3:$A$500,$B32,'DADOS BRUTOS'!DK$3:DK$500)+IF($C32="",0,SUMIF('DADOS BRUTOS'!$A$3:$A$500,$C32,'DADOS BRUTOS'!DK$3:DK$500)))</f>
        <v/>
      </c>
      <c r="GL32" s="127">
        <f>IF(OR(GL$4="",$B32=""),0,SUMIF('DADOS BRUTOS'!$A$3:$A$500,$B32,'DADOS BRUTOS'!DL$3:DL$500)+IF($C32="",0,SUMIF('DADOS BRUTOS'!$A$3:$A$500,$C32,'DADOS BRUTOS'!DL$3:DL$500)))</f>
        <v/>
      </c>
      <c r="GM32" s="127">
        <f>IF(OR(GM$4="",$B32=""),0,SUMIF('DADOS BRUTOS'!$A$3:$A$500,$B32,'DADOS BRUTOS'!DM$3:DM$500)+IF($C32="",0,SUMIF('DADOS BRUTOS'!$A$3:$A$500,$C32,'DADOS BRUTOS'!DM$3:DM$500)))</f>
        <v/>
      </c>
      <c r="GN32" s="127">
        <f>IF(OR(GN$4="",$B32=""),0,SUMIF('DADOS BRUTOS'!$A$3:$A$500,$B32,'DADOS BRUTOS'!DN$3:DN$500)+IF($C32="",0,SUMIF('DADOS BRUTOS'!$A$3:$A$500,$C32,'DADOS BRUTOS'!DN$3:DN$500)))</f>
        <v/>
      </c>
      <c r="GO32" s="127">
        <f>IF(OR(GO$4="",$B32=""),0,SUMIF('DADOS BRUTOS'!$A$3:$A$500,$B32,'DADOS BRUTOS'!DO$3:DO$500)+IF($C32="",0,SUMIF('DADOS BRUTOS'!$A$3:$A$500,$C32,'DADOS BRUTOS'!DO$3:DO$500)))</f>
        <v/>
      </c>
      <c r="GP32" s="127">
        <f>IF(OR(GP$4="",$B32=""),0,SUMIF('DADOS BRUTOS'!$A$3:$A$500,$B32,'DADOS BRUTOS'!DP$3:DP$500)+IF($C32="",0,SUMIF('DADOS BRUTOS'!$A$3:$A$500,$C32,'DADOS BRUTOS'!DP$3:DP$500)))</f>
        <v/>
      </c>
      <c r="GQ32" s="127">
        <f>IF(OR(GQ$4="",$B32=""),0,SUMIF('DADOS BRUTOS'!$A$3:$A$500,$B32,'DADOS BRUTOS'!DQ$3:DQ$500)+IF($C32="",0,SUMIF('DADOS BRUTOS'!$A$3:$A$500,$C32,'DADOS BRUTOS'!DQ$3:DQ$500)))</f>
        <v/>
      </c>
      <c r="GR32" s="127">
        <f>IF(OR(GR$4="",$B32=""),0,SUMIF('DADOS BRUTOS'!$A$3:$A$500,$B32,'DADOS BRUTOS'!DR$3:DR$500)+IF($C32="",0,SUMIF('DADOS BRUTOS'!$A$3:$A$500,$C32,'DADOS BRUTOS'!DR$3:DR$500)))</f>
        <v/>
      </c>
      <c r="GS32" s="127">
        <f>IF(OR(GS$4="",$B32=""),0,SUMIF('DADOS BRUTOS'!$A$3:$A$500,$B32,'DADOS BRUTOS'!DS$3:DS$500)+IF($C32="",0,SUMIF('DADOS BRUTOS'!$A$3:$A$500,$C32,'DADOS BRUTOS'!DS$3:DS$500)))</f>
        <v/>
      </c>
      <c r="GT32" s="127">
        <f>IF(OR(GT$4="",$B32=""),0,SUMIF('DADOS BRUTOS'!$A$3:$A$500,$B32,'DADOS BRUTOS'!DT$3:DT$500)+IF($C32="",0,SUMIF('DADOS BRUTOS'!$A$3:$A$500,$C32,'DADOS BRUTOS'!DT$3:DT$500)))</f>
        <v/>
      </c>
      <c r="GU32" s="127">
        <f>IF(OR(GU$4="",$B32=""),0,SUMIF('DADOS BRUTOS'!$A$3:$A$500,$B32,'DADOS BRUTOS'!DU$3:DU$500)+IF($C32="",0,SUMIF('DADOS BRUTOS'!$A$3:$A$500,$C32,'DADOS BRUTOS'!DU$3:DU$500)))</f>
        <v/>
      </c>
      <c r="GV32" s="127">
        <f>IF(OR(GV$4="",$B32=""),0,SUMIF('DADOS BRUTOS'!$A$3:$A$500,$B32,'DADOS BRUTOS'!DV$3:DV$500)+IF($C32="",0,SUMIF('DADOS BRUTOS'!$A$3:$A$500,$C32,'DADOS BRUTOS'!DV$3:DV$500)))</f>
        <v/>
      </c>
      <c r="GW32" s="127">
        <f>IF(OR(GW$4="",$B32=""),0,SUMIF('DADOS BRUTOS'!$A$3:$A$500,$B32,'DADOS BRUTOS'!DW$3:DW$500)+IF($C32="",0,SUMIF('DADOS BRUTOS'!$A$3:$A$500,$C32,'DADOS BRUTOS'!DW$3:DW$500)))</f>
        <v/>
      </c>
      <c r="GX32" s="127">
        <f>IF(OR(GX$4="",$B32=""),0,SUMIF('DADOS BRUTOS'!$A$3:$A$500,$B32,'DADOS BRUTOS'!DX$3:DX$500)+IF($C32="",0,SUMIF('DADOS BRUTOS'!$A$3:$A$500,$C32,'DADOS BRUTOS'!DX$3:DX$500)))</f>
        <v/>
      </c>
      <c r="GY32" s="127">
        <f>IF(OR(GY$4="",$B32=""),0,SUMIF('DADOS BRUTOS'!$A$3:$A$500,$B32,'DADOS BRUTOS'!DY$3:DY$500)+IF($C32="",0,SUMIF('DADOS BRUTOS'!$A$3:$A$500,$C32,'DADOS BRUTOS'!DY$3:DY$500)))</f>
        <v/>
      </c>
      <c r="GZ32" s="127">
        <f>IF(OR(GZ$4="",$B32=""),0,SUMIF('DADOS BRUTOS'!$A$3:$A$500,$B32,'DADOS BRUTOS'!DZ$3:DZ$500)+IF($C32="",0,SUMIF('DADOS BRUTOS'!$A$3:$A$500,$C32,'DADOS BRUTOS'!DZ$3:DZ$500)))</f>
        <v/>
      </c>
      <c r="HA32" s="127">
        <f>IF(OR(HA$4="",$B32=""),0,SUMIF('DADOS BRUTOS'!$A$3:$A$500,$B32,'DADOS BRUTOS'!EA$3:EA$500)+IF($C32="",0,SUMIF('DADOS BRUTOS'!$A$3:$A$500,$C32,'DADOS BRUTOS'!EA$3:EA$500)))</f>
        <v/>
      </c>
      <c r="HB32" s="127">
        <f>IF(OR(HB$4="",$B32=""),0,SUMIF('DADOS BRUTOS'!$A$3:$A$500,$B32,'DADOS BRUTOS'!EB$3:EB$500)+IF($C32="",0,SUMIF('DADOS BRUTOS'!$A$3:$A$500,$C32,'DADOS BRUTOS'!EB$3:EB$500)))</f>
        <v/>
      </c>
      <c r="HC32" s="127">
        <f>IF(OR(HC$4="",$B32=""),0,SUMIF('DADOS BRUTOS'!$A$3:$A$500,$B32,'DADOS BRUTOS'!EC$3:EC$500)+IF($C32="",0,SUMIF('DADOS BRUTOS'!$A$3:$A$500,$C32,'DADOS BRUTOS'!EC$3:EC$500)))</f>
        <v/>
      </c>
      <c r="HD32" s="127">
        <f>IF(OR(HD$4="",$B32=""),0,SUMIF('DADOS BRUTOS'!$A$3:$A$500,$B32,'DADOS BRUTOS'!ED$3:ED$500)+IF($C32="",0,SUMIF('DADOS BRUTOS'!$A$3:$A$500,$C32,'DADOS BRUTOS'!ED$3:ED$500)))</f>
        <v/>
      </c>
      <c r="HE32" s="127">
        <f>IF(OR(HE$4="",$B32=""),0,SUMIF('DADOS BRUTOS'!$A$3:$A$500,$B32,'DADOS BRUTOS'!EE$3:EE$500)+IF($C32="",0,SUMIF('DADOS BRUTOS'!$A$3:$A$500,$C32,'DADOS BRUTOS'!EE$3:EE$500)))</f>
        <v/>
      </c>
      <c r="HF32" s="127">
        <f>IF(OR(HF$4="",$B32=""),0,SUMIF('DADOS BRUTOS'!$A$3:$A$500,$B32,'DADOS BRUTOS'!EF$3:EF$500)+IF($C32="",0,SUMIF('DADOS BRUTOS'!$A$3:$A$500,$C32,'DADOS BRUTOS'!EF$3:EF$500)))</f>
        <v/>
      </c>
      <c r="HG32" s="127">
        <f>IF(OR(HG$4="",$B32=""),0,SUMIF('DADOS BRUTOS'!$A$3:$A$500,$B32,'DADOS BRUTOS'!EG$3:EG$500)+IF($C32="",0,SUMIF('DADOS BRUTOS'!$A$3:$A$500,$C32,'DADOS BRUTOS'!EG$3:EG$500)))</f>
        <v/>
      </c>
      <c r="HH32" s="127">
        <f>IF(OR(HH$4="",$B32=""),0,SUMIF('DADOS BRUTOS'!$A$3:$A$500,$B32,'DADOS BRUTOS'!EH$3:EH$500)+IF($C32="",0,SUMIF('DADOS BRUTOS'!$A$3:$A$500,$C32,'DADOS BRUTOS'!EH$3:EH$500)))</f>
        <v/>
      </c>
      <c r="HI32" s="127">
        <f>IF(OR(HI$4="",$B32=""),0,SUMIF('DADOS BRUTOS'!$A$3:$A$500,$B32,'DADOS BRUTOS'!EI$3:EI$500)+IF($C32="",0,SUMIF('DADOS BRUTOS'!$A$3:$A$500,$C32,'DADOS BRUTOS'!EI$3:EI$500)))</f>
        <v/>
      </c>
      <c r="HJ32" s="127">
        <f>IF(OR(HJ$4="",$B32=""),0,SUMIF('DADOS BRUTOS'!$A$3:$A$500,$B32,'DADOS BRUTOS'!EJ$3:EJ$500)+IF($C32="",0,SUMIF('DADOS BRUTOS'!$A$3:$A$500,$C32,'DADOS BRUTOS'!EJ$3:EJ$500)))</f>
        <v/>
      </c>
      <c r="HK32" s="127">
        <f>IF(OR(HK$4="",$B32=""),0,SUMIF('DADOS BRUTOS'!$A$3:$A$500,$B32,'DADOS BRUTOS'!EK$3:EK$500)+IF($C32="",0,SUMIF('DADOS BRUTOS'!$A$3:$A$500,$C32,'DADOS BRUTOS'!EK$3:EK$500)))</f>
        <v/>
      </c>
      <c r="HL32" s="127">
        <f>IF(OR(HL$4="",$B32=""),0,SUMIF('DADOS BRUTOS'!$A$3:$A$500,$B32,'DADOS BRUTOS'!EL$3:EL$500)+IF($C32="",0,SUMIF('DADOS BRUTOS'!$A$3:$A$500,$C32,'DADOS BRUTOS'!EL$3:EL$500)))</f>
        <v/>
      </c>
      <c r="HM32" s="127">
        <f>IF(OR(HM$4="",$B32=""),0,SUMIF('DADOS BRUTOS'!$A$3:$A$500,$B32,'DADOS BRUTOS'!EM$3:EM$500)+IF($C32="",0,SUMIF('DADOS BRUTOS'!$A$3:$A$500,$C32,'DADOS BRUTOS'!EM$3:EM$500)))</f>
        <v/>
      </c>
      <c r="HN32" s="127">
        <f>IF(OR(HN$4="",$B32=""),0,SUMIF('DADOS BRUTOS'!$A$3:$A$500,$B32,'DADOS BRUTOS'!EN$3:EN$500)+IF($C32="",0,SUMIF('DADOS BRUTOS'!$A$3:$A$500,$C32,'DADOS BRUTOS'!EN$3:EN$500)))</f>
        <v/>
      </c>
      <c r="HO32" s="127">
        <f>IF(OR(HO$4="",$B32=""),0,SUMIF('DADOS BRUTOS'!$A$3:$A$500,$B32,'DADOS BRUTOS'!EO$3:EO$500)+IF($C32="",0,SUMIF('DADOS BRUTOS'!$A$3:$A$500,$C32,'DADOS BRUTOS'!EO$3:EO$500)))</f>
        <v/>
      </c>
      <c r="HP32" s="127">
        <f>IF(OR(HP$4="",$B32=""),0,SUMIF('DADOS BRUTOS'!$A$3:$A$500,$B32,'DADOS BRUTOS'!EP$3:EP$500)+IF($C32="",0,SUMIF('DADOS BRUTOS'!$A$3:$A$500,$C32,'DADOS BRUTOS'!EP$3:EP$500)))</f>
        <v/>
      </c>
      <c r="HQ32" s="127">
        <f>IF(OR(HQ$4="",$B32=""),0,SUMIF('DADOS BRUTOS'!$A$3:$A$500,$B32,'DADOS BRUTOS'!EQ$3:EQ$500)+IF($C32="",0,SUMIF('DADOS BRUTOS'!$A$3:$A$500,$C32,'DADOS BRUTOS'!EQ$3:EQ$500)))</f>
        <v/>
      </c>
      <c r="HR32" s="127">
        <f>IF(OR(HR$4="",$B32=""),0,SUMIF('DADOS BRUTOS'!$A$3:$A$500,$B32,'DADOS BRUTOS'!ER$3:ER$500)+IF($C32="",0,SUMIF('DADOS BRUTOS'!$A$3:$A$500,$C32,'DADOS BRUTOS'!ER$3:ER$500)))</f>
        <v/>
      </c>
      <c r="HS32" s="127">
        <f>IF(OR(HS$4="",$B32=""),0,SUMIF('DADOS BRUTOS'!$A$3:$A$500,$B32,'DADOS BRUTOS'!ES$3:ES$500)+IF($C32="",0,SUMIF('DADOS BRUTOS'!$A$3:$A$500,$C32,'DADOS BRUTOS'!ES$3:ES$500)))</f>
        <v/>
      </c>
      <c r="HT32" s="127">
        <f>IF(OR(HT$4="",$B32=""),0,SUMIF('DADOS BRUTOS'!$A$3:$A$500,$B32,'DADOS BRUTOS'!ET$3:ET$500)+IF($C32="",0,SUMIF('DADOS BRUTOS'!$A$3:$A$500,$C32,'DADOS BRUTOS'!ET$3:ET$500)))</f>
        <v/>
      </c>
      <c r="HU32" s="127">
        <f>IF(OR(HU$4="",$B32=""),0,SUMIF('DADOS BRUTOS'!$A$3:$A$500,$B32,'DADOS BRUTOS'!EU$3:EU$500)+IF($C32="",0,SUMIF('DADOS BRUTOS'!$A$3:$A$500,$C32,'DADOS BRUTOS'!EU$3:EU$500)))</f>
        <v/>
      </c>
      <c r="HV32" s="127">
        <f>IF(OR(HV$4="",$B32=""),0,SUMIF('DADOS BRUTOS'!$A$3:$A$500,$B32,'DADOS BRUTOS'!EV$3:EV$500)+IF($C32="",0,SUMIF('DADOS BRUTOS'!$A$3:$A$500,$C32,'DADOS BRUTOS'!EV$3:EV$500)))</f>
        <v/>
      </c>
      <c r="HW32" s="127">
        <f>IF(OR(HW$4="",$B32=""),0,SUMIF('DADOS BRUTOS'!$A$3:$A$500,$B32,'DADOS BRUTOS'!EW$3:EW$500)+IF($C32="",0,SUMIF('DADOS BRUTOS'!$A$3:$A$500,$C32,'DADOS BRUTOS'!EW$3:EW$500)))</f>
        <v/>
      </c>
      <c r="HX32" s="127">
        <f>IF(OR(HX$4="",$B32=""),0,SUMIF('DADOS BRUTOS'!$A$3:$A$500,$B32,'DADOS BRUTOS'!EX$3:EX$500)+IF($C32="",0,SUMIF('DADOS BRUTOS'!$A$3:$A$500,$C32,'DADOS BRUTOS'!EX$3:EX$500)))</f>
        <v/>
      </c>
      <c r="HY32" s="127">
        <f>IF(OR(HY$4="",$B32=""),0,SUMIF('DADOS BRUTOS'!$A$3:$A$500,$B32,'DADOS BRUTOS'!EY$3:EY$500)+IF($C32="",0,SUMIF('DADOS BRUTOS'!$A$3:$A$500,$C32,'DADOS BRUTOS'!EY$3:EY$500)))</f>
        <v/>
      </c>
      <c r="HZ32" s="127">
        <f>IF(OR(HZ$4="",$B32=""),0,SUMIF('DADOS BRUTOS'!$A$3:$A$500,$B32,'DADOS BRUTOS'!EZ$3:EZ$500)+IF($C32="",0,SUMIF('DADOS BRUTOS'!$A$3:$A$500,$C32,'DADOS BRUTOS'!EZ$3:EZ$500)))</f>
        <v/>
      </c>
      <c r="IA32" s="127">
        <f>IF(OR(IA$4="",$B32=""),0,SUMIF('DADOS BRUTOS'!$A$3:$A$500,$B32,'DADOS BRUTOS'!FA$3:FA$500)+IF($C32="",0,SUMIF('DADOS BRUTOS'!$A$3:$A$500,$C32,'DADOS BRUTOS'!FA$3:FA$500)))</f>
        <v/>
      </c>
      <c r="IB32" s="127">
        <f>IF(OR(IB$4="",$B32=""),0,SUMIF('DADOS BRUTOS'!$A$3:$A$500,$B32,'DADOS BRUTOS'!FB$3:FB$500)+IF($C32="",0,SUMIF('DADOS BRUTOS'!$A$3:$A$500,$C32,'DADOS BRUTOS'!FB$3:FB$500)))</f>
        <v/>
      </c>
      <c r="IC32" s="127">
        <f>IF(OR(IC$4="",$B32=""),0,SUMIF('DADOS BRUTOS'!$A$3:$A$500,$B32,'DADOS BRUTOS'!FC$3:FC$500)+IF($C32="",0,SUMIF('DADOS BRUTOS'!$A$3:$A$500,$C32,'DADOS BRUTOS'!FC$3:FC$500)))</f>
        <v/>
      </c>
      <c r="ID32" s="127">
        <f>IF(OR(ID$4="",$B32=""),0,SUMIF('DADOS BRUTOS'!$A$3:$A$500,$B32,'DADOS BRUTOS'!FD$3:FD$500)+IF($C32="",0,SUMIF('DADOS BRUTOS'!$A$3:$A$500,$C32,'DADOS BRUTOS'!FD$3:FD$500)))</f>
        <v/>
      </c>
      <c r="IE32" s="127">
        <f>IF(OR(IE$4="",$B32=""),0,SUMIF('DADOS BRUTOS'!$A$3:$A$500,$B32,'DADOS BRUTOS'!FE$3:FE$500)+IF($C32="",0,SUMIF('DADOS BRUTOS'!$A$3:$A$500,$C32,'DADOS BRUTOS'!FE$3:FE$500)))</f>
        <v/>
      </c>
      <c r="IF32" s="127">
        <f>IF(OR(IF$4="",$B32=""),0,SUMIF('DADOS BRUTOS'!$A$3:$A$500,$B32,'DADOS BRUTOS'!FF$3:FF$500)+IF($C32="",0,SUMIF('DADOS BRUTOS'!$A$3:$A$500,$C32,'DADOS BRUTOS'!FF$3:FF$500)))</f>
        <v/>
      </c>
      <c r="IG32" s="127">
        <f>IF(OR(IG$4="",$B32=""),0,SUMIF('DADOS BRUTOS'!$A$3:$A$500,$B32,'DADOS BRUTOS'!FG$3:FG$500)+IF($C32="",0,SUMIF('DADOS BRUTOS'!$A$3:$A$500,$C32,'DADOS BRUTOS'!FG$3:FG$500)))</f>
        <v/>
      </c>
      <c r="IH32" s="127">
        <f>IF(OR(IH$4="",$B32=""),0,SUMIF('DADOS BRUTOS'!$A$3:$A$500,$B32,'DADOS BRUTOS'!FH$3:FH$500)+IF($C32="",0,SUMIF('DADOS BRUTOS'!$A$3:$A$500,$C32,'DADOS BRUTOS'!FH$3:FH$500)))</f>
        <v/>
      </c>
      <c r="II32" s="127">
        <f>IF(OR(II$4="",$B32=""),0,SUMIF('DADOS BRUTOS'!$A$3:$A$500,$B32,'DADOS BRUTOS'!FI$3:FI$500)+IF($C32="",0,SUMIF('DADOS BRUTOS'!$A$3:$A$500,$C32,'DADOS BRUTOS'!FI$3:FI$500)))</f>
        <v/>
      </c>
      <c r="IJ32" s="127">
        <f>IF(OR(IJ$4="",$B32=""),0,SUMIF('DADOS BRUTOS'!$A$3:$A$500,$B32,'DADOS BRUTOS'!FJ$3:FJ$500)+IF($C32="",0,SUMIF('DADOS BRUTOS'!$A$3:$A$500,$C32,'DADOS BRUTOS'!FJ$3:FJ$500)))</f>
        <v/>
      </c>
      <c r="IK32" s="127">
        <f>IF(OR(IK$4="",$B32=""),0,SUMIF('DADOS BRUTOS'!$A$3:$A$500,$B32,'DADOS BRUTOS'!FK$3:FK$500)+IF($C32="",0,SUMIF('DADOS BRUTOS'!$A$3:$A$500,$C32,'DADOS BRUTOS'!FK$3:FK$500)))</f>
        <v/>
      </c>
      <c r="IL32" s="127">
        <f>IF(OR(IL$4="",$B32=""),0,SUMIF('DADOS BRUTOS'!$A$3:$A$500,$B32,'DADOS BRUTOS'!FL$3:FL$500)+IF($C32="",0,SUMIF('DADOS BRUTOS'!$A$3:$A$500,$C32,'DADOS BRUTOS'!FL$3:FL$500)))</f>
        <v/>
      </c>
      <c r="IM32" s="127">
        <f>IF(OR(IM$4="",$B32=""),0,SUMIF('DADOS BRUTOS'!$A$3:$A$500,$B32,'DADOS BRUTOS'!FM$3:FM$500)+IF($C32="",0,SUMIF('DADOS BRUTOS'!$A$3:$A$500,$C32,'DADOS BRUTOS'!FM$3:FM$500)))</f>
        <v/>
      </c>
      <c r="IN32" s="127">
        <f>IF(OR(IN$4="",$B32=""),0,SUMIF('DADOS BRUTOS'!$A$3:$A$500,$B32,'DADOS BRUTOS'!FN$3:FN$500)+IF($C32="",0,SUMIF('DADOS BRUTOS'!$A$3:$A$500,$C32,'DADOS BRUTOS'!FN$3:FN$500)))</f>
        <v/>
      </c>
      <c r="IO32" s="127">
        <f>IF(OR(IO$4="",$B32=""),0,SUMIF('DADOS BRUTOS'!$A$3:$A$500,$B32,'DADOS BRUTOS'!FO$3:FO$500)+IF($C32="",0,SUMIF('DADOS BRUTOS'!$A$3:$A$500,$C32,'DADOS BRUTOS'!FO$3:FO$500)))</f>
        <v/>
      </c>
      <c r="IP32" s="127">
        <f>IF(OR(IP$4="",$B32=""),0,SUMIF('DADOS BRUTOS'!$A$3:$A$500,$B32,'DADOS BRUTOS'!FP$3:FP$500)+IF($C32="",0,SUMIF('DADOS BRUTOS'!$A$3:$A$500,$C32,'DADOS BRUTOS'!FP$3:FP$500)))</f>
        <v/>
      </c>
      <c r="IQ32" s="127">
        <f>IF(OR(IQ$4="",$B32=""),0,SUMIF('DADOS BRUTOS'!$A$3:$A$500,$B32,'DADOS BRUTOS'!FQ$3:FQ$500)+IF($C32="",0,SUMIF('DADOS BRUTOS'!$A$3:$A$500,$C32,'DADOS BRUTOS'!FQ$3:FQ$500)))</f>
        <v/>
      </c>
      <c r="IR32" s="127">
        <f>IF(OR(IR$4="",$B32=""),0,SUMIF('DADOS BRUTOS'!$A$3:$A$500,$B32,'DADOS BRUTOS'!FR$3:FR$500)+IF($C32="",0,SUMIF('DADOS BRUTOS'!$A$3:$A$500,$C32,'DADOS BRUTOS'!FR$3:FR$500)))</f>
        <v/>
      </c>
      <c r="IS32" s="127">
        <f>IF(OR(IS$4="",$B32=""),0,SUMIF('DADOS BRUTOS'!$A$3:$A$500,$B32,'DADOS BRUTOS'!FS$3:FS$500)+IF($C32="",0,SUMIF('DADOS BRUTOS'!$A$3:$A$500,$C32,'DADOS BRUTOS'!FS$3:FS$500)))</f>
        <v/>
      </c>
      <c r="IT32" s="127">
        <f>IF(OR(IT$4="",$B32=""),0,SUMIF('DADOS BRUTOS'!$A$3:$A$500,$B32,'DADOS BRUTOS'!FT$3:FT$500)+IF($C32="",0,SUMIF('DADOS BRUTOS'!$A$3:$A$500,$C32,'DADOS BRUTOS'!FT$3:FT$500)))</f>
        <v/>
      </c>
      <c r="IU32" s="127">
        <f>IF(OR(IU$4="",$B32=""),0,SUMIF('DADOS BRUTOS'!$A$3:$A$500,$B32,'DADOS BRUTOS'!FU$3:FU$500)+IF($C32="",0,SUMIF('DADOS BRUTOS'!$A$3:$A$500,$C32,'DADOS BRUTOS'!FU$3:FU$500)))</f>
        <v/>
      </c>
      <c r="IV32" s="127">
        <f>IF(OR(IV$4="",$B32=""),0,SUMIF('DADOS BRUTOS'!$A$3:$A$500,$B32,'DADOS BRUTOS'!FV$3:FV$500)+IF($C32="",0,SUMIF('DADOS BRUTOS'!$A$3:$A$500,$C32,'DADOS BRUTOS'!FV$3:FV$500)))</f>
        <v/>
      </c>
      <c r="IW32" s="127">
        <f>IF(OR(IW$4="",$B32=""),0,SUMIF('DADOS BRUTOS'!$A$3:$A$500,$B32,'DADOS BRUTOS'!FW$3:FW$500)+IF($C32="",0,SUMIF('DADOS BRUTOS'!$A$3:$A$500,$C32,'DADOS BRUTOS'!FW$3:FW$500)))</f>
        <v/>
      </c>
      <c r="IX32" s="127">
        <f>IF(OR(IX$4="",$B32=""),0,SUMIF('DADOS BRUTOS'!$A$3:$A$500,$B32,'DADOS BRUTOS'!FX$3:FX$500)+IF($C32="",0,SUMIF('DADOS BRUTOS'!$A$3:$A$500,$C32,'DADOS BRUTOS'!FX$3:FX$500)))</f>
        <v/>
      </c>
      <c r="IY32" s="127">
        <f>IF(OR(IY$4="",$B32=""),0,SUMIF('DADOS BRUTOS'!$A$3:$A$500,$B32,'DADOS BRUTOS'!FY$3:FY$500)+IF($C32="",0,SUMIF('DADOS BRUTOS'!$A$3:$A$500,$C32,'DADOS BRUTOS'!FY$3:FY$500)))</f>
        <v/>
      </c>
      <c r="IZ32" s="127">
        <f>IF(OR(IZ$4="",$B32=""),0,SUMIF('DADOS BRUTOS'!$A$3:$A$500,$B32,'DADOS BRUTOS'!FZ$3:FZ$500)+IF($C32="",0,SUMIF('DADOS BRUTOS'!$A$3:$A$500,$C32,'DADOS BRUTOS'!FZ$3:FZ$500)))</f>
        <v/>
      </c>
      <c r="JA32" s="127">
        <f>IF(OR(JA$4="",$B32=""),0,SUMIF('DADOS BRUTOS'!$A$3:$A$500,$B32,'DADOS BRUTOS'!GA$3:GA$500)+IF($C32="",0,SUMIF('DADOS BRUTOS'!$A$3:$A$500,$C32,'DADOS BRUTOS'!GA$3:GA$500)))</f>
        <v/>
      </c>
      <c r="JB32" s="127">
        <f>IF(OR(JB$4="",$B32=""),0,SUMIF('DADOS BRUTOS'!$A$3:$A$500,$B32,'DADOS BRUTOS'!GB$3:GB$500)+IF($C32="",0,SUMIF('DADOS BRUTOS'!$A$3:$A$500,$C32,'DADOS BRUTOS'!GB$3:GB$500)))</f>
        <v/>
      </c>
      <c r="JC32" s="127">
        <f>IF(OR(JC$4="",$B32=""),0,SUMIF('DADOS BRUTOS'!$A$3:$A$500,$B32,'DADOS BRUTOS'!GC$3:GC$500)+IF($C32="",0,SUMIF('DADOS BRUTOS'!$A$3:$A$500,$C32,'DADOS BRUTOS'!GC$3:GC$500)))</f>
        <v/>
      </c>
      <c r="JD32" s="127">
        <f>IF(OR(JD$4="",$B32=""),0,SUMIF('DADOS BRUTOS'!$A$3:$A$500,$B32,'DADOS BRUTOS'!GD$3:GD$500)+IF($C32="",0,SUMIF('DADOS BRUTOS'!$A$3:$A$500,$C32,'DADOS BRUTOS'!GD$3:GD$500)))</f>
        <v/>
      </c>
      <c r="JE32" s="127">
        <f>IF(OR(JE$4="",$B32=""),0,SUMIF('DADOS BRUTOS'!$A$3:$A$500,$B32,'DADOS BRUTOS'!GE$3:GE$500)+IF($C32="",0,SUMIF('DADOS BRUTOS'!$A$3:$A$500,$C32,'DADOS BRUTOS'!GE$3:GE$500)))</f>
        <v/>
      </c>
      <c r="JF32" s="127">
        <f>IF(OR(JF$4="",$B32=""),0,SUMIF('DADOS BRUTOS'!$A$3:$A$500,$B32,'DADOS BRUTOS'!GF$3:GF$500)+IF($C32="",0,SUMIF('DADOS BRUTOS'!$A$3:$A$500,$C32,'DADOS BRUTOS'!GF$3:GF$500)))</f>
        <v/>
      </c>
      <c r="JG32" s="127">
        <f>IF(OR(JG$4="",$B32=""),0,SUMIF('DADOS BRUTOS'!$A$3:$A$500,$B32,'DADOS BRUTOS'!GG$3:GG$500)+IF($C32="",0,SUMIF('DADOS BRUTOS'!$A$3:$A$500,$C32,'DADOS BRUTOS'!GG$3:GG$500)))</f>
        <v/>
      </c>
      <c r="JH32" s="127">
        <f>IF(OR(JH$4="",$B32=""),0,SUMIF('DADOS BRUTOS'!$A$3:$A$500,$B32,'DADOS BRUTOS'!GH$3:GH$500)+IF($C32="",0,SUMIF('DADOS BRUTOS'!$A$3:$A$500,$C32,'DADOS BRUTOS'!GH$3:GH$500)))</f>
        <v/>
      </c>
      <c r="JI32" s="127">
        <f>IF(OR(JI$4="",$B32=""),0,SUMIF('DADOS BRUTOS'!$A$3:$A$500,$B32,'DADOS BRUTOS'!GI$3:GI$500)+IF($C32="",0,SUMIF('DADOS BRUTOS'!$A$3:$A$500,$C32,'DADOS BRUTOS'!GI$3:GI$500)))</f>
        <v/>
      </c>
      <c r="JJ32" s="127">
        <f>IF(OR(JJ$4="",$B32=""),0,SUMIF('DADOS BRUTOS'!$A$3:$A$500,$B32,'DADOS BRUTOS'!GJ$3:GJ$500)+IF($C32="",0,SUMIF('DADOS BRUTOS'!$A$3:$A$500,$C32,'DADOS BRUTOS'!GJ$3:GJ$500)))</f>
        <v/>
      </c>
      <c r="JK32" s="127">
        <f>IF(OR(JK$4="",$B32=""),0,SUMIF('DADOS BRUTOS'!$A$3:$A$500,$B32,'DADOS BRUTOS'!GK$3:GK$500)+IF($C32="",0,SUMIF('DADOS BRUTOS'!$A$3:$A$500,$C32,'DADOS BRUTOS'!GK$3:GK$500)))</f>
        <v/>
      </c>
      <c r="JL32" s="127">
        <f>IF(OR(JL$4="",$B32=""),0,SUMIF('DADOS BRUTOS'!$A$3:$A$500,$B32,'DADOS BRUTOS'!GL$3:GL$500)+IF($C32="",0,SUMIF('DADOS BRUTOS'!$A$3:$A$500,$C32,'DADOS BRUTOS'!GL$3:GL$500)))</f>
        <v/>
      </c>
      <c r="JM32" s="127">
        <f>IF(OR(JM$4="",$B32=""),0,SUMIF('DADOS BRUTOS'!$A$3:$A$500,$B32,'DADOS BRUTOS'!GM$3:GM$500)+IF($C32="",0,SUMIF('DADOS BRUTOS'!$A$3:$A$500,$C32,'DADOS BRUTOS'!GM$3:GM$500)))</f>
        <v/>
      </c>
      <c r="JN32" s="127">
        <f>IF(OR(JN$4="",$B32=""),0,SUMIF('DADOS BRUTOS'!$A$3:$A$500,$B32,'DADOS BRUTOS'!GN$3:GN$500)+IF($C32="",0,SUMIF('DADOS BRUTOS'!$A$3:$A$500,$C32,'DADOS BRUTOS'!GN$3:GN$500)))</f>
        <v/>
      </c>
      <c r="JO32" s="127">
        <f>IF(OR(JO$4="",$B32=""),0,SUMIF('DADOS BRUTOS'!$A$3:$A$500,$B32,'DADOS BRUTOS'!GO$3:GO$500)+IF($C32="",0,SUMIF('DADOS BRUTOS'!$A$3:$A$500,$C32,'DADOS BRUTOS'!GO$3:GO$500)))</f>
        <v/>
      </c>
      <c r="JP32" s="127">
        <f>IF(OR(JP$4="",$B32=""),0,SUMIF('DADOS BRUTOS'!$A$3:$A$500,$B32,'DADOS BRUTOS'!GP$3:GP$500)+IF($C32="",0,SUMIF('DADOS BRUTOS'!$A$3:$A$500,$C32,'DADOS BRUTOS'!GP$3:GP$500)))</f>
        <v/>
      </c>
      <c r="JQ32" s="127">
        <f>IF(OR(JQ$4="",$B32=""),0,SUMIF('DADOS BRUTOS'!$A$3:$A$500,$B32,'DADOS BRUTOS'!GQ$3:GQ$500)+IF($C32="",0,SUMIF('DADOS BRUTOS'!$A$3:$A$500,$C32,'DADOS BRUTOS'!GQ$3:GQ$500)))</f>
        <v/>
      </c>
      <c r="JR32" s="127">
        <f>IF(OR(JR$4="",$B32=""),0,SUMIF('DADOS BRUTOS'!$A$3:$A$500,$B32,'DADOS BRUTOS'!GR$3:GR$500)+IF($C32="",0,SUMIF('DADOS BRUTOS'!$A$3:$A$500,$C32,'DADOS BRUTOS'!GR$3:GR$500)))</f>
        <v/>
      </c>
      <c r="JS32" s="127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7">
        <f>IF(OR(CB$4="",$B33=""),0,SUMIF('DADOS BRUTOS'!$A$3:$A$500,$B33,'DADOS BRUTOS'!B$3:B$500)+IF($C33="",0,SUMIF('DADOS BRUTOS'!$A$3:$A$500,$C33,'DADOS BRUTOS'!B$3:B$500)))</f>
        <v/>
      </c>
      <c r="CC33" s="127">
        <f>IF(OR(CC$4="",$B33=""),0,SUMIF('DADOS BRUTOS'!$A$3:$A$500,$B33,'DADOS BRUTOS'!C$3:C$500)+IF($C33="",0,SUMIF('DADOS BRUTOS'!$A$3:$A$500,$C33,'DADOS BRUTOS'!C$3:C$500)))</f>
        <v/>
      </c>
      <c r="CD33" s="127">
        <f>IF(OR(CD$4="",$B33=""),0,SUMIF('DADOS BRUTOS'!$A$3:$A$500,$B33,'DADOS BRUTOS'!D$3:D$500)+IF($C33="",0,SUMIF('DADOS BRUTOS'!$A$3:$A$500,$C33,'DADOS BRUTOS'!D$3:D$500)))</f>
        <v/>
      </c>
      <c r="CE33" s="127">
        <f>IF(OR(CE$4="",$B33=""),0,SUMIF('DADOS BRUTOS'!$A$3:$A$500,$B33,'DADOS BRUTOS'!E$3:E$500)+IF($C33="",0,SUMIF('DADOS BRUTOS'!$A$3:$A$500,$C33,'DADOS BRUTOS'!E$3:E$500)))</f>
        <v/>
      </c>
      <c r="CF33" s="127">
        <f>IF(OR(CF$4="",$B33=""),0,SUMIF('DADOS BRUTOS'!$A$3:$A$500,$B33,'DADOS BRUTOS'!F$3:F$500)+IF($C33="",0,SUMIF('DADOS BRUTOS'!$A$3:$A$500,$C33,'DADOS BRUTOS'!F$3:F$500)))</f>
        <v/>
      </c>
      <c r="CG33" s="127">
        <f>IF(OR(CG$4="",$B33=""),0,SUMIF('DADOS BRUTOS'!$A$3:$A$500,$B33,'DADOS BRUTOS'!G$3:G$500)+IF($C33="",0,SUMIF('DADOS BRUTOS'!$A$3:$A$500,$C33,'DADOS BRUTOS'!G$3:G$500)))</f>
        <v/>
      </c>
      <c r="CH33" s="127">
        <f>IF(OR(CH$4="",$B33=""),0,SUMIF('DADOS BRUTOS'!$A$3:$A$500,$B33,'DADOS BRUTOS'!H$3:H$500)+IF($C33="",0,SUMIF('DADOS BRUTOS'!$A$3:$A$500,$C33,'DADOS BRUTOS'!H$3:H$500)))</f>
        <v/>
      </c>
      <c r="CI33" s="127">
        <f>IF(OR(CI$4="",$B33=""),0,SUMIF('DADOS BRUTOS'!$A$3:$A$500,$B33,'DADOS BRUTOS'!I$3:I$500)+IF($C33="",0,SUMIF('DADOS BRUTOS'!$A$3:$A$500,$C33,'DADOS BRUTOS'!I$3:I$500)))</f>
        <v/>
      </c>
      <c r="CJ33" s="127">
        <f>IF(OR(CJ$4="",$B33=""),0,SUMIF('DADOS BRUTOS'!$A$3:$A$500,$B33,'DADOS BRUTOS'!J$3:J$500)+IF($C33="",0,SUMIF('DADOS BRUTOS'!$A$3:$A$500,$C33,'DADOS BRUTOS'!J$3:J$500)))</f>
        <v/>
      </c>
      <c r="CK33" s="127">
        <f>IF(OR(CK$4="",$B33=""),0,SUMIF('DADOS BRUTOS'!$A$3:$A$500,$B33,'DADOS BRUTOS'!K$3:K$500)+IF($C33="",0,SUMIF('DADOS BRUTOS'!$A$3:$A$500,$C33,'DADOS BRUTOS'!K$3:K$500)))</f>
        <v/>
      </c>
      <c r="CL33" s="127">
        <f>IF(OR(CL$4="",$B33=""),0,SUMIF('DADOS BRUTOS'!$A$3:$A$500,$B33,'DADOS BRUTOS'!L$3:L$500)+IF($C33="",0,SUMIF('DADOS BRUTOS'!$A$3:$A$500,$C33,'DADOS BRUTOS'!L$3:L$500)))</f>
        <v/>
      </c>
      <c r="CM33" s="127">
        <f>IF(OR(CM$4="",$B33=""),0,SUMIF('DADOS BRUTOS'!$A$3:$A$500,$B33,'DADOS BRUTOS'!M$3:M$500)+IF($C33="",0,SUMIF('DADOS BRUTOS'!$A$3:$A$500,$C33,'DADOS BRUTOS'!M$3:M$500)))</f>
        <v/>
      </c>
      <c r="CN33" s="127">
        <f>IF(OR(CN$4="",$B33=""),0,SUMIF('DADOS BRUTOS'!$A$3:$A$500,$B33,'DADOS BRUTOS'!N$3:N$500)+IF($C33="",0,SUMIF('DADOS BRUTOS'!$A$3:$A$500,$C33,'DADOS BRUTOS'!N$3:N$500)))</f>
        <v/>
      </c>
      <c r="CO33" s="127">
        <f>IF(OR(CO$4="",$B33=""),0,SUMIF('DADOS BRUTOS'!$A$3:$A$500,$B33,'DADOS BRUTOS'!O$3:O$500)+IF($C33="",0,SUMIF('DADOS BRUTOS'!$A$3:$A$500,$C33,'DADOS BRUTOS'!O$3:O$500)))</f>
        <v/>
      </c>
      <c r="CP33" s="127">
        <f>IF(OR(CP$4="",$B33=""),0,SUMIF('DADOS BRUTOS'!$A$3:$A$500,$B33,'DADOS BRUTOS'!P$3:P$500)+IF($C33="",0,SUMIF('DADOS BRUTOS'!$A$3:$A$500,$C33,'DADOS BRUTOS'!P$3:P$500)))</f>
        <v/>
      </c>
      <c r="CQ33" s="127">
        <f>IF(OR(CQ$4="",$B33=""),0,SUMIF('DADOS BRUTOS'!$A$3:$A$500,$B33,'DADOS BRUTOS'!Q$3:Q$500)+IF($C33="",0,SUMIF('DADOS BRUTOS'!$A$3:$A$500,$C33,'DADOS BRUTOS'!Q$3:Q$500)))</f>
        <v/>
      </c>
      <c r="CR33" s="127">
        <f>IF(OR(CR$4="",$B33=""),0,SUMIF('DADOS BRUTOS'!$A$3:$A$500,$B33,'DADOS BRUTOS'!R$3:R$500)+IF($C33="",0,SUMIF('DADOS BRUTOS'!$A$3:$A$500,$C33,'DADOS BRUTOS'!R$3:R$500)))</f>
        <v/>
      </c>
      <c r="CS33" s="127">
        <f>IF(OR(CS$4="",$B33=""),0,SUMIF('DADOS BRUTOS'!$A$3:$A$500,$B33,'DADOS BRUTOS'!S$3:S$500)+IF($C33="",0,SUMIF('DADOS BRUTOS'!$A$3:$A$500,$C33,'DADOS BRUTOS'!S$3:S$500)))</f>
        <v/>
      </c>
      <c r="CT33" s="127">
        <f>IF(OR(CT$4="",$B33=""),0,SUMIF('DADOS BRUTOS'!$A$3:$A$500,$B33,'DADOS BRUTOS'!T$3:T$500)+IF($C33="",0,SUMIF('DADOS BRUTOS'!$A$3:$A$500,$C33,'DADOS BRUTOS'!T$3:T$500)))</f>
        <v/>
      </c>
      <c r="CU33" s="127">
        <f>IF(OR(CU$4="",$B33=""),0,SUMIF('DADOS BRUTOS'!$A$3:$A$500,$B33,'DADOS BRUTOS'!U$3:U$500)+IF($C33="",0,SUMIF('DADOS BRUTOS'!$A$3:$A$500,$C33,'DADOS BRUTOS'!U$3:U$500)))</f>
        <v/>
      </c>
      <c r="CV33" s="127">
        <f>IF(OR(CV$4="",$B33=""),0,SUMIF('DADOS BRUTOS'!$A$3:$A$500,$B33,'DADOS BRUTOS'!V$3:V$500)+IF($C33="",0,SUMIF('DADOS BRUTOS'!$A$3:$A$500,$C33,'DADOS BRUTOS'!V$3:V$500)))</f>
        <v/>
      </c>
      <c r="CW33" s="127">
        <f>IF(OR(CW$4="",$B33=""),0,SUMIF('DADOS BRUTOS'!$A$3:$A$500,$B33,'DADOS BRUTOS'!W$3:W$500)+IF($C33="",0,SUMIF('DADOS BRUTOS'!$A$3:$A$500,$C33,'DADOS BRUTOS'!W$3:W$500)))</f>
        <v/>
      </c>
      <c r="CX33" s="127">
        <f>IF(OR(CX$4="",$B33=""),0,SUMIF('DADOS BRUTOS'!$A$3:$A$500,$B33,'DADOS BRUTOS'!X$3:X$500)+IF($C33="",0,SUMIF('DADOS BRUTOS'!$A$3:$A$500,$C33,'DADOS BRUTOS'!X$3:X$500)))</f>
        <v/>
      </c>
      <c r="CY33" s="127">
        <f>IF(OR(CY$4="",$B33=""),0,SUMIF('DADOS BRUTOS'!$A$3:$A$500,$B33,'DADOS BRUTOS'!Y$3:Y$500)+IF($C33="",0,SUMIF('DADOS BRUTOS'!$A$3:$A$500,$C33,'DADOS BRUTOS'!Y$3:Y$500)))</f>
        <v/>
      </c>
      <c r="CZ33" s="127">
        <f>IF(OR(CZ$4="",$B33=""),0,SUMIF('DADOS BRUTOS'!$A$3:$A$500,$B33,'DADOS BRUTOS'!Z$3:Z$500)+IF($C33="",0,SUMIF('DADOS BRUTOS'!$A$3:$A$500,$C33,'DADOS BRUTOS'!Z$3:Z$500)))</f>
        <v/>
      </c>
      <c r="DA33" s="127">
        <f>IF(OR(DA$4="",$B33=""),0,SUMIF('DADOS BRUTOS'!$A$3:$A$500,$B33,'DADOS BRUTOS'!AA$3:AA$500)+IF($C33="",0,SUMIF('DADOS BRUTOS'!$A$3:$A$500,$C33,'DADOS BRUTOS'!AA$3:AA$500)))</f>
        <v/>
      </c>
      <c r="DB33" s="127">
        <f>IF(OR(DB$4="",$B33=""),0,SUMIF('DADOS BRUTOS'!$A$3:$A$500,$B33,'DADOS BRUTOS'!AB$3:AB$500)+IF($C33="",0,SUMIF('DADOS BRUTOS'!$A$3:$A$500,$C33,'DADOS BRUTOS'!AB$3:AB$500)))</f>
        <v/>
      </c>
      <c r="DC33" s="127">
        <f>IF(OR(DC$4="",$B33=""),0,SUMIF('DADOS BRUTOS'!$A$3:$A$500,$B33,'DADOS BRUTOS'!AC$3:AC$500)+IF($C33="",0,SUMIF('DADOS BRUTOS'!$A$3:$A$500,$C33,'DADOS BRUTOS'!AC$3:AC$500)))</f>
        <v/>
      </c>
      <c r="DD33" s="127">
        <f>IF(OR(DD$4="",$B33=""),0,SUMIF('DADOS BRUTOS'!$A$3:$A$500,$B33,'DADOS BRUTOS'!AD$3:AD$500)+IF($C33="",0,SUMIF('DADOS BRUTOS'!$A$3:$A$500,$C33,'DADOS BRUTOS'!AD$3:AD$500)))</f>
        <v/>
      </c>
      <c r="DE33" s="127">
        <f>IF(OR(DE$4="",$B33=""),0,SUMIF('DADOS BRUTOS'!$A$3:$A$500,$B33,'DADOS BRUTOS'!AE$3:AE$500)+IF($C33="",0,SUMIF('DADOS BRUTOS'!$A$3:$A$500,$C33,'DADOS BRUTOS'!AE$3:AE$500)))</f>
        <v/>
      </c>
      <c r="DF33" s="127">
        <f>IF(OR(DF$4="",$B33=""),0,SUMIF('DADOS BRUTOS'!$A$3:$A$500,$B33,'DADOS BRUTOS'!AF$3:AF$500)+IF($C33="",0,SUMIF('DADOS BRUTOS'!$A$3:$A$500,$C33,'DADOS BRUTOS'!AF$3:AF$500)))</f>
        <v/>
      </c>
      <c r="DG33" s="127">
        <f>IF(OR(DG$4="",$B33=""),0,SUMIF('DADOS BRUTOS'!$A$3:$A$500,$B33,'DADOS BRUTOS'!AG$3:AG$500)+IF($C33="",0,SUMIF('DADOS BRUTOS'!$A$3:$A$500,$C33,'DADOS BRUTOS'!AG$3:AG$500)))</f>
        <v/>
      </c>
      <c r="DH33" s="127">
        <f>IF(OR(DH$4="",$B33=""),0,SUMIF('DADOS BRUTOS'!$A$3:$A$500,$B33,'DADOS BRUTOS'!AH$3:AH$500)+IF($C33="",0,SUMIF('DADOS BRUTOS'!$A$3:$A$500,$C33,'DADOS BRUTOS'!AH$3:AH$500)))</f>
        <v/>
      </c>
      <c r="DI33" s="127">
        <f>IF(OR(DI$4="",$B33=""),0,SUMIF('DADOS BRUTOS'!$A$3:$A$500,$B33,'DADOS BRUTOS'!AI$3:AI$500)+IF($C33="",0,SUMIF('DADOS BRUTOS'!$A$3:$A$500,$C33,'DADOS BRUTOS'!AI$3:AI$500)))</f>
        <v/>
      </c>
      <c r="DJ33" s="127">
        <f>IF(OR(DJ$4="",$B33=""),0,SUMIF('DADOS BRUTOS'!$A$3:$A$500,$B33,'DADOS BRUTOS'!AJ$3:AJ$500)+IF($C33="",0,SUMIF('DADOS BRUTOS'!$A$3:$A$500,$C33,'DADOS BRUTOS'!AJ$3:AJ$500)))</f>
        <v/>
      </c>
      <c r="DK33" s="127">
        <f>IF(OR(DK$4="",$B33=""),0,SUMIF('DADOS BRUTOS'!$A$3:$A$500,$B33,'DADOS BRUTOS'!AK$3:AK$500)+IF($C33="",0,SUMIF('DADOS BRUTOS'!$A$3:$A$500,$C33,'DADOS BRUTOS'!AK$3:AK$500)))</f>
        <v/>
      </c>
      <c r="DL33" s="127">
        <f>IF(OR(DL$4="",$B33=""),0,SUMIF('DADOS BRUTOS'!$A$3:$A$500,$B33,'DADOS BRUTOS'!AL$3:AL$500)+IF($C33="",0,SUMIF('DADOS BRUTOS'!$A$3:$A$500,$C33,'DADOS BRUTOS'!AL$3:AL$500)))</f>
        <v/>
      </c>
      <c r="DM33" s="127">
        <f>IF(OR(DM$4="",$B33=""),0,SUMIF('DADOS BRUTOS'!$A$3:$A$500,$B33,'DADOS BRUTOS'!AM$3:AM$500)+IF($C33="",0,SUMIF('DADOS BRUTOS'!$A$3:$A$500,$C33,'DADOS BRUTOS'!AM$3:AM$500)))</f>
        <v/>
      </c>
      <c r="DN33" s="127">
        <f>IF(OR(DN$4="",$B33=""),0,SUMIF('DADOS BRUTOS'!$A$3:$A$500,$B33,'DADOS BRUTOS'!AN$3:AN$500)+IF($C33="",0,SUMIF('DADOS BRUTOS'!$A$3:$A$500,$C33,'DADOS BRUTOS'!AN$3:AN$500)))</f>
        <v/>
      </c>
      <c r="DO33" s="127">
        <f>IF(OR(DO$4="",$B33=""),0,SUMIF('DADOS BRUTOS'!$A$3:$A$500,$B33,'DADOS BRUTOS'!AO$3:AO$500)+IF($C33="",0,SUMIF('DADOS BRUTOS'!$A$3:$A$500,$C33,'DADOS BRUTOS'!AO$3:AO$500)))</f>
        <v/>
      </c>
      <c r="DP33" s="127">
        <f>IF(OR(DP$4="",$B33=""),0,SUMIF('DADOS BRUTOS'!$A$3:$A$500,$B33,'DADOS BRUTOS'!AP$3:AP$500)+IF($C33="",0,SUMIF('DADOS BRUTOS'!$A$3:$A$500,$C33,'DADOS BRUTOS'!AP$3:AP$500)))</f>
        <v/>
      </c>
      <c r="DQ33" s="127">
        <f>IF(OR(DQ$4="",$B33=""),0,SUMIF('DADOS BRUTOS'!$A$3:$A$500,$B33,'DADOS BRUTOS'!AQ$3:AQ$500)+IF($C33="",0,SUMIF('DADOS BRUTOS'!$A$3:$A$500,$C33,'DADOS BRUTOS'!AQ$3:AQ$500)))</f>
        <v/>
      </c>
      <c r="DR33" s="127">
        <f>IF(OR(DR$4="",$B33=""),0,SUMIF('DADOS BRUTOS'!$A$3:$A$500,$B33,'DADOS BRUTOS'!AR$3:AR$500)+IF($C33="",0,SUMIF('DADOS BRUTOS'!$A$3:$A$500,$C33,'DADOS BRUTOS'!AR$3:AR$500)))</f>
        <v/>
      </c>
      <c r="DS33" s="127">
        <f>IF(OR(DS$4="",$B33=""),0,SUMIF('DADOS BRUTOS'!$A$3:$A$500,$B33,'DADOS BRUTOS'!AS$3:AS$500)+IF($C33="",0,SUMIF('DADOS BRUTOS'!$A$3:$A$500,$C33,'DADOS BRUTOS'!AS$3:AS$500)))</f>
        <v/>
      </c>
      <c r="DT33" s="127">
        <f>IF(OR(DT$4="",$B33=""),0,SUMIF('DADOS BRUTOS'!$A$3:$A$500,$B33,'DADOS BRUTOS'!AT$3:AT$500)+IF($C33="",0,SUMIF('DADOS BRUTOS'!$A$3:$A$500,$C33,'DADOS BRUTOS'!AT$3:AT$500)))</f>
        <v/>
      </c>
      <c r="DU33" s="127">
        <f>IF(OR(DU$4="",$B33=""),0,SUMIF('DADOS BRUTOS'!$A$3:$A$500,$B33,'DADOS BRUTOS'!AU$3:AU$500)+IF($C33="",0,SUMIF('DADOS BRUTOS'!$A$3:$A$500,$C33,'DADOS BRUTOS'!AU$3:AU$500)))</f>
        <v/>
      </c>
      <c r="DV33" s="127">
        <f>IF(OR(DV$4="",$B33=""),0,SUMIF('DADOS BRUTOS'!$A$3:$A$500,$B33,'DADOS BRUTOS'!AV$3:AV$500)+IF($C33="",0,SUMIF('DADOS BRUTOS'!$A$3:$A$500,$C33,'DADOS BRUTOS'!AV$3:AV$500)))</f>
        <v/>
      </c>
      <c r="DW33" s="127">
        <f>IF(OR(DW$4="",$B33=""),0,SUMIF('DADOS BRUTOS'!$A$3:$A$500,$B33,'DADOS BRUTOS'!AW$3:AW$500)+IF($C33="",0,SUMIF('DADOS BRUTOS'!$A$3:$A$500,$C33,'DADOS BRUTOS'!AW$3:AW$500)))</f>
        <v/>
      </c>
      <c r="DX33" s="127">
        <f>IF(OR(DX$4="",$B33=""),0,SUMIF('DADOS BRUTOS'!$A$3:$A$500,$B33,'DADOS BRUTOS'!AX$3:AX$500)+IF($C33="",0,SUMIF('DADOS BRUTOS'!$A$3:$A$500,$C33,'DADOS BRUTOS'!AX$3:AX$500)))</f>
        <v/>
      </c>
      <c r="DY33" s="127">
        <f>IF(OR(DY$4="",$B33=""),0,SUMIF('DADOS BRUTOS'!$A$3:$A$500,$B33,'DADOS BRUTOS'!AY$3:AY$500)+IF($C33="",0,SUMIF('DADOS BRUTOS'!$A$3:$A$500,$C33,'DADOS BRUTOS'!AY$3:AY$500)))</f>
        <v/>
      </c>
      <c r="DZ33" s="127">
        <f>IF(OR(DZ$4="",$B33=""),0,SUMIF('DADOS BRUTOS'!$A$3:$A$500,$B33,'DADOS BRUTOS'!AZ$3:AZ$500)+IF($C33="",0,SUMIF('DADOS BRUTOS'!$A$3:$A$500,$C33,'DADOS BRUTOS'!AZ$3:AZ$500)))</f>
        <v/>
      </c>
      <c r="EA33" s="127">
        <f>IF(OR(EA$4="",$B33=""),0,SUMIF('DADOS BRUTOS'!$A$3:$A$500,$B33,'DADOS BRUTOS'!BA$3:BA$500)+IF($C33="",0,SUMIF('DADOS BRUTOS'!$A$3:$A$500,$C33,'DADOS BRUTOS'!BA$3:BA$500)))</f>
        <v/>
      </c>
      <c r="EB33" s="127">
        <f>IF(OR(EB$4="",$B33=""),0,SUMIF('DADOS BRUTOS'!$A$3:$A$500,$B33,'DADOS BRUTOS'!BB$3:BB$500)+IF($C33="",0,SUMIF('DADOS BRUTOS'!$A$3:$A$500,$C33,'DADOS BRUTOS'!BB$3:BB$500)))</f>
        <v/>
      </c>
      <c r="EC33" s="127">
        <f>IF(OR(EC$4="",$B33=""),0,SUMIF('DADOS BRUTOS'!$A$3:$A$500,$B33,'DADOS BRUTOS'!BC$3:BC$500)+IF($C33="",0,SUMIF('DADOS BRUTOS'!$A$3:$A$500,$C33,'DADOS BRUTOS'!BC$3:BC$500)))</f>
        <v/>
      </c>
      <c r="ED33" s="127">
        <f>IF(OR(ED$4="",$B33=""),0,SUMIF('DADOS BRUTOS'!$A$3:$A$500,$B33,'DADOS BRUTOS'!BD$3:BD$500)+IF($C33="",0,SUMIF('DADOS BRUTOS'!$A$3:$A$500,$C33,'DADOS BRUTOS'!BD$3:BD$500)))</f>
        <v/>
      </c>
      <c r="EE33" s="127">
        <f>IF(OR(EE$4="",$B33=""),0,SUMIF('DADOS BRUTOS'!$A$3:$A$500,$B33,'DADOS BRUTOS'!BE$3:BE$500)+IF($C33="",0,SUMIF('DADOS BRUTOS'!$A$3:$A$500,$C33,'DADOS BRUTOS'!BE$3:BE$500)))</f>
        <v/>
      </c>
      <c r="EF33" s="127">
        <f>IF(OR(EF$4="",$B33=""),0,SUMIF('DADOS BRUTOS'!$A$3:$A$500,$B33,'DADOS BRUTOS'!BF$3:BF$500)+IF($C33="",0,SUMIF('DADOS BRUTOS'!$A$3:$A$500,$C33,'DADOS BRUTOS'!BF$3:BF$500)))</f>
        <v/>
      </c>
      <c r="EG33" s="127">
        <f>IF(OR(EG$4="",$B33=""),0,SUMIF('DADOS BRUTOS'!$A$3:$A$500,$B33,'DADOS BRUTOS'!BG$3:BG$500)+IF($C33="",0,SUMIF('DADOS BRUTOS'!$A$3:$A$500,$C33,'DADOS BRUTOS'!BG$3:BG$500)))</f>
        <v/>
      </c>
      <c r="EH33" s="127">
        <f>IF(OR(EH$4="",$B33=""),0,SUMIF('DADOS BRUTOS'!$A$3:$A$500,$B33,'DADOS BRUTOS'!BH$3:BH$500)+IF($C33="",0,SUMIF('DADOS BRUTOS'!$A$3:$A$500,$C33,'DADOS BRUTOS'!BH$3:BH$500)))</f>
        <v/>
      </c>
      <c r="EI33" s="127">
        <f>IF(OR(EI$4="",$B33=""),0,SUMIF('DADOS BRUTOS'!$A$3:$A$500,$B33,'DADOS BRUTOS'!BI$3:BI$500)+IF($C33="",0,SUMIF('DADOS BRUTOS'!$A$3:$A$500,$C33,'DADOS BRUTOS'!BI$3:BI$500)))</f>
        <v/>
      </c>
      <c r="EJ33" s="127">
        <f>IF(OR(EJ$4="",$B33=""),0,SUMIF('DADOS BRUTOS'!$A$3:$A$500,$B33,'DADOS BRUTOS'!BJ$3:BJ$500)+IF($C33="",0,SUMIF('DADOS BRUTOS'!$A$3:$A$500,$C33,'DADOS BRUTOS'!BJ$3:BJ$500)))</f>
        <v/>
      </c>
      <c r="EK33" s="127">
        <f>IF(OR(EK$4="",$B33=""),0,SUMIF('DADOS BRUTOS'!$A$3:$A$500,$B33,'DADOS BRUTOS'!BK$3:BK$500)+IF($C33="",0,SUMIF('DADOS BRUTOS'!$A$3:$A$500,$C33,'DADOS BRUTOS'!BK$3:BK$500)))</f>
        <v/>
      </c>
      <c r="EL33" s="127">
        <f>IF(OR(EL$4="",$B33=""),0,SUMIF('DADOS BRUTOS'!$A$3:$A$500,$B33,'DADOS BRUTOS'!BL$3:BL$500)+IF($C33="",0,SUMIF('DADOS BRUTOS'!$A$3:$A$500,$C33,'DADOS BRUTOS'!BL$3:BL$500)))</f>
        <v/>
      </c>
      <c r="EM33" s="127">
        <f>IF(OR(EM$4="",$B33=""),0,SUMIF('DADOS BRUTOS'!$A$3:$A$500,$B33,'DADOS BRUTOS'!BM$3:BM$500)+IF($C33="",0,SUMIF('DADOS BRUTOS'!$A$3:$A$500,$C33,'DADOS BRUTOS'!BM$3:BM$500)))</f>
        <v/>
      </c>
      <c r="EN33" s="127">
        <f>IF(OR(EN$4="",$B33=""),0,SUMIF('DADOS BRUTOS'!$A$3:$A$500,$B33,'DADOS BRUTOS'!BN$3:BN$500)+IF($C33="",0,SUMIF('DADOS BRUTOS'!$A$3:$A$500,$C33,'DADOS BRUTOS'!BN$3:BN$500)))</f>
        <v/>
      </c>
      <c r="EO33" s="127">
        <f>IF(OR(EO$4="",$B33=""),0,SUMIF('DADOS BRUTOS'!$A$3:$A$500,$B33,'DADOS BRUTOS'!BO$3:BO$500)+IF($C33="",0,SUMIF('DADOS BRUTOS'!$A$3:$A$500,$C33,'DADOS BRUTOS'!BO$3:BO$500)))</f>
        <v/>
      </c>
      <c r="EP33" s="127">
        <f>IF(OR(EP$4="",$B33=""),0,SUMIF('DADOS BRUTOS'!$A$3:$A$500,$B33,'DADOS BRUTOS'!BP$3:BP$500)+IF($C33="",0,SUMIF('DADOS BRUTOS'!$A$3:$A$500,$C33,'DADOS BRUTOS'!BP$3:BP$500)))</f>
        <v/>
      </c>
      <c r="EQ33" s="127">
        <f>IF(OR(EQ$4="",$B33=""),0,SUMIF('DADOS BRUTOS'!$A$3:$A$500,$B33,'DADOS BRUTOS'!BQ$3:BQ$500)+IF($C33="",0,SUMIF('DADOS BRUTOS'!$A$3:$A$500,$C33,'DADOS BRUTOS'!BQ$3:BQ$500)))</f>
        <v/>
      </c>
      <c r="ER33" s="127">
        <f>IF(OR(ER$4="",$B33=""),0,SUMIF('DADOS BRUTOS'!$A$3:$A$500,$B33,'DADOS BRUTOS'!BR$3:BR$500)+IF($C33="",0,SUMIF('DADOS BRUTOS'!$A$3:$A$500,$C33,'DADOS BRUTOS'!BR$3:BR$500)))</f>
        <v/>
      </c>
      <c r="ES33" s="127">
        <f>IF(OR(ES$4="",$B33=""),0,SUMIF('DADOS BRUTOS'!$A$3:$A$500,$B33,'DADOS BRUTOS'!BS$3:BS$500)+IF($C33="",0,SUMIF('DADOS BRUTOS'!$A$3:$A$500,$C33,'DADOS BRUTOS'!BS$3:BS$500)))</f>
        <v/>
      </c>
      <c r="ET33" s="127">
        <f>IF(OR(ET$4="",$B33=""),0,SUMIF('DADOS BRUTOS'!$A$3:$A$500,$B33,'DADOS BRUTOS'!BT$3:BT$500)+IF($C33="",0,SUMIF('DADOS BRUTOS'!$A$3:$A$500,$C33,'DADOS BRUTOS'!BT$3:BT$500)))</f>
        <v/>
      </c>
      <c r="EU33" s="127">
        <f>IF(OR(EU$4="",$B33=""),0,SUMIF('DADOS BRUTOS'!$A$3:$A$500,$B33,'DADOS BRUTOS'!BU$3:BU$500)+IF($C33="",0,SUMIF('DADOS BRUTOS'!$A$3:$A$500,$C33,'DADOS BRUTOS'!BU$3:BU$500)))</f>
        <v/>
      </c>
      <c r="EV33" s="127">
        <f>IF(OR(EV$4="",$B33=""),0,SUMIF('DADOS BRUTOS'!$A$3:$A$500,$B33,'DADOS BRUTOS'!BV$3:BV$500)+IF($C33="",0,SUMIF('DADOS BRUTOS'!$A$3:$A$500,$C33,'DADOS BRUTOS'!BV$3:BV$500)))</f>
        <v/>
      </c>
      <c r="EW33" s="127">
        <f>IF(OR(EW$4="",$B33=""),0,SUMIF('DADOS BRUTOS'!$A$3:$A$500,$B33,'DADOS BRUTOS'!BW$3:BW$500)+IF($C33="",0,SUMIF('DADOS BRUTOS'!$A$3:$A$500,$C33,'DADOS BRUTOS'!BW$3:BW$500)))</f>
        <v/>
      </c>
      <c r="EX33" s="127">
        <f>IF(OR(EX$4="",$B33=""),0,SUMIF('DADOS BRUTOS'!$A$3:$A$500,$B33,'DADOS BRUTOS'!BX$3:BX$500)+IF($C33="",0,SUMIF('DADOS BRUTOS'!$A$3:$A$500,$C33,'DADOS BRUTOS'!BX$3:BX$500)))</f>
        <v/>
      </c>
      <c r="EY33" s="127">
        <f>IF(OR(EY$4="",$B33=""),0,SUMIF('DADOS BRUTOS'!$A$3:$A$500,$B33,'DADOS BRUTOS'!BY$3:BY$500)+IF($C33="",0,SUMIF('DADOS BRUTOS'!$A$3:$A$500,$C33,'DADOS BRUTOS'!BY$3:BY$500)))</f>
        <v/>
      </c>
      <c r="EZ33" s="127">
        <f>IF(OR(EZ$4="",$B33=""),0,SUMIF('DADOS BRUTOS'!$A$3:$A$500,$B33,'DADOS BRUTOS'!BZ$3:BZ$500)+IF($C33="",0,SUMIF('DADOS BRUTOS'!$A$3:$A$500,$C33,'DADOS BRUTOS'!BZ$3:BZ$500)))</f>
        <v/>
      </c>
      <c r="FA33" s="127">
        <f>IF(OR(FA$4="",$B33=""),0,SUMIF('DADOS BRUTOS'!$A$3:$A$500,$B33,'DADOS BRUTOS'!CA$3:CA$500)+IF($C33="",0,SUMIF('DADOS BRUTOS'!$A$3:$A$500,$C33,'DADOS BRUTOS'!CA$3:CA$500)))</f>
        <v/>
      </c>
      <c r="FB33" s="127">
        <f>IF(OR(FB$4="",$B33=""),0,SUMIF('DADOS BRUTOS'!$A$3:$A$500,$B33,'DADOS BRUTOS'!CB$3:CB$500)+IF($C33="",0,SUMIF('DADOS BRUTOS'!$A$3:$A$500,$C33,'DADOS BRUTOS'!CB$3:CB$500)))</f>
        <v/>
      </c>
      <c r="FC33" s="127">
        <f>IF(OR(FC$4="",$B33=""),0,SUMIF('DADOS BRUTOS'!$A$3:$A$500,$B33,'DADOS BRUTOS'!CC$3:CC$500)+IF($C33="",0,SUMIF('DADOS BRUTOS'!$A$3:$A$500,$C33,'DADOS BRUTOS'!CC$3:CC$500)))</f>
        <v/>
      </c>
      <c r="FD33" s="127">
        <f>IF(OR(FD$4="",$B33=""),0,SUMIF('DADOS BRUTOS'!$A$3:$A$500,$B33,'DADOS BRUTOS'!CD$3:CD$500)+IF($C33="",0,SUMIF('DADOS BRUTOS'!$A$3:$A$500,$C33,'DADOS BRUTOS'!CD$3:CD$500)))</f>
        <v/>
      </c>
      <c r="FE33" s="127">
        <f>IF(OR(FE$4="",$B33=""),0,SUMIF('DADOS BRUTOS'!$A$3:$A$500,$B33,'DADOS BRUTOS'!CE$3:CE$500)+IF($C33="",0,SUMIF('DADOS BRUTOS'!$A$3:$A$500,$C33,'DADOS BRUTOS'!CE$3:CE$500)))</f>
        <v/>
      </c>
      <c r="FF33" s="127">
        <f>IF(OR(FF$4="",$B33=""),0,SUMIF('DADOS BRUTOS'!$A$3:$A$500,$B33,'DADOS BRUTOS'!CF$3:CF$500)+IF($C33="",0,SUMIF('DADOS BRUTOS'!$A$3:$A$500,$C33,'DADOS BRUTOS'!CF$3:CF$500)))</f>
        <v/>
      </c>
      <c r="FG33" s="127">
        <f>IF(OR(FG$4="",$B33=""),0,SUMIF('DADOS BRUTOS'!$A$3:$A$500,$B33,'DADOS BRUTOS'!CG$3:CG$500)+IF($C33="",0,SUMIF('DADOS BRUTOS'!$A$3:$A$500,$C33,'DADOS BRUTOS'!CG$3:CG$500)))</f>
        <v/>
      </c>
      <c r="FH33" s="127">
        <f>IF(OR(FH$4="",$B33=""),0,SUMIF('DADOS BRUTOS'!$A$3:$A$500,$B33,'DADOS BRUTOS'!CH$3:CH$500)+IF($C33="",0,SUMIF('DADOS BRUTOS'!$A$3:$A$500,$C33,'DADOS BRUTOS'!CH$3:CH$500)))</f>
        <v/>
      </c>
      <c r="FI33" s="127">
        <f>IF(OR(FI$4="",$B33=""),0,SUMIF('DADOS BRUTOS'!$A$3:$A$500,$B33,'DADOS BRUTOS'!CI$3:CI$500)+IF($C33="",0,SUMIF('DADOS BRUTOS'!$A$3:$A$500,$C33,'DADOS BRUTOS'!CI$3:CI$500)))</f>
        <v/>
      </c>
      <c r="FJ33" s="127">
        <f>IF(OR(FJ$4="",$B33=""),0,SUMIF('DADOS BRUTOS'!$A$3:$A$500,$B33,'DADOS BRUTOS'!CJ$3:CJ$500)+IF($C33="",0,SUMIF('DADOS BRUTOS'!$A$3:$A$500,$C33,'DADOS BRUTOS'!CJ$3:CJ$500)))</f>
        <v/>
      </c>
      <c r="FK33" s="127">
        <f>IF(OR(FK$4="",$B33=""),0,SUMIF('DADOS BRUTOS'!$A$3:$A$500,$B33,'DADOS BRUTOS'!CK$3:CK$500)+IF($C33="",0,SUMIF('DADOS BRUTOS'!$A$3:$A$500,$C33,'DADOS BRUTOS'!CK$3:CK$500)))</f>
        <v/>
      </c>
      <c r="FL33" s="127">
        <f>IF(OR(FL$4="",$B33=""),0,SUMIF('DADOS BRUTOS'!$A$3:$A$500,$B33,'DADOS BRUTOS'!CL$3:CL$500)+IF($C33="",0,SUMIF('DADOS BRUTOS'!$A$3:$A$500,$C33,'DADOS BRUTOS'!CL$3:CL$500)))</f>
        <v/>
      </c>
      <c r="FM33" s="127">
        <f>IF(OR(FM$4="",$B33=""),0,SUMIF('DADOS BRUTOS'!$A$3:$A$500,$B33,'DADOS BRUTOS'!CM$3:CM$500)+IF($C33="",0,SUMIF('DADOS BRUTOS'!$A$3:$A$500,$C33,'DADOS BRUTOS'!CM$3:CM$500)))</f>
        <v/>
      </c>
      <c r="FN33" s="127">
        <f>IF(OR(FN$4="",$B33=""),0,SUMIF('DADOS BRUTOS'!$A$3:$A$500,$B33,'DADOS BRUTOS'!CN$3:CN$500)+IF($C33="",0,SUMIF('DADOS BRUTOS'!$A$3:$A$500,$C33,'DADOS BRUTOS'!CN$3:CN$500)))</f>
        <v/>
      </c>
      <c r="FO33" s="127">
        <f>IF(OR(FO$4="",$B33=""),0,SUMIF('DADOS BRUTOS'!$A$3:$A$500,$B33,'DADOS BRUTOS'!CO$3:CO$500)+IF($C33="",0,SUMIF('DADOS BRUTOS'!$A$3:$A$500,$C33,'DADOS BRUTOS'!CO$3:CO$500)))</f>
        <v/>
      </c>
      <c r="FP33" s="127">
        <f>IF(OR(FP$4="",$B33=""),0,SUMIF('DADOS BRUTOS'!$A$3:$A$500,$B33,'DADOS BRUTOS'!CP$3:CP$500)+IF($C33="",0,SUMIF('DADOS BRUTOS'!$A$3:$A$500,$C33,'DADOS BRUTOS'!CP$3:CP$500)))</f>
        <v/>
      </c>
      <c r="FQ33" s="127">
        <f>IF(OR(FQ$4="",$B33=""),0,SUMIF('DADOS BRUTOS'!$A$3:$A$500,$B33,'DADOS BRUTOS'!CQ$3:CQ$500)+IF($C33="",0,SUMIF('DADOS BRUTOS'!$A$3:$A$500,$C33,'DADOS BRUTOS'!CQ$3:CQ$500)))</f>
        <v/>
      </c>
      <c r="FR33" s="127">
        <f>IF(OR(FR$4="",$B33=""),0,SUMIF('DADOS BRUTOS'!$A$3:$A$500,$B33,'DADOS BRUTOS'!CR$3:CR$500)+IF($C33="",0,SUMIF('DADOS BRUTOS'!$A$3:$A$500,$C33,'DADOS BRUTOS'!CR$3:CR$500)))</f>
        <v/>
      </c>
      <c r="FS33" s="127">
        <f>IF(OR(FS$4="",$B33=""),0,SUMIF('DADOS BRUTOS'!$A$3:$A$500,$B33,'DADOS BRUTOS'!CS$3:CS$500)+IF($C33="",0,SUMIF('DADOS BRUTOS'!$A$3:$A$500,$C33,'DADOS BRUTOS'!CS$3:CS$500)))</f>
        <v/>
      </c>
      <c r="FT33" s="127">
        <f>IF(OR(FT$4="",$B33=""),0,SUMIF('DADOS BRUTOS'!$A$3:$A$500,$B33,'DADOS BRUTOS'!CT$3:CT$500)+IF($C33="",0,SUMIF('DADOS BRUTOS'!$A$3:$A$500,$C33,'DADOS BRUTOS'!CT$3:CT$500)))</f>
        <v/>
      </c>
      <c r="FU33" s="127">
        <f>IF(OR(FU$4="",$B33=""),0,SUMIF('DADOS BRUTOS'!$A$3:$A$500,$B33,'DADOS BRUTOS'!CU$3:CU$500)+IF($C33="",0,SUMIF('DADOS BRUTOS'!$A$3:$A$500,$C33,'DADOS BRUTOS'!CU$3:CU$500)))</f>
        <v/>
      </c>
      <c r="FV33" s="127">
        <f>IF(OR(FV$4="",$B33=""),0,SUMIF('DADOS BRUTOS'!$A$3:$A$500,$B33,'DADOS BRUTOS'!CV$3:CV$500)+IF($C33="",0,SUMIF('DADOS BRUTOS'!$A$3:$A$500,$C33,'DADOS BRUTOS'!CV$3:CV$500)))</f>
        <v/>
      </c>
      <c r="FW33" s="127">
        <f>IF(OR(FW$4="",$B33=""),0,SUMIF('DADOS BRUTOS'!$A$3:$A$500,$B33,'DADOS BRUTOS'!CW$3:CW$500)+IF($C33="",0,SUMIF('DADOS BRUTOS'!$A$3:$A$500,$C33,'DADOS BRUTOS'!CW$3:CW$500)))</f>
        <v/>
      </c>
      <c r="FX33" s="127">
        <f>IF(OR(FX$4="",$B33=""),0,SUMIF('DADOS BRUTOS'!$A$3:$A$500,$B33,'DADOS BRUTOS'!CX$3:CX$500)+IF($C33="",0,SUMIF('DADOS BRUTOS'!$A$3:$A$500,$C33,'DADOS BRUTOS'!CX$3:CX$500)))</f>
        <v/>
      </c>
      <c r="FY33" s="127">
        <f>IF(OR(FY$4="",$B33=""),0,SUMIF('DADOS BRUTOS'!$A$3:$A$500,$B33,'DADOS BRUTOS'!CY$3:CY$500)+IF($C33="",0,SUMIF('DADOS BRUTOS'!$A$3:$A$500,$C33,'DADOS BRUTOS'!CY$3:CY$500)))</f>
        <v/>
      </c>
      <c r="FZ33" s="127">
        <f>IF(OR(FZ$4="",$B33=""),0,SUMIF('DADOS BRUTOS'!$A$3:$A$500,$B33,'DADOS BRUTOS'!CZ$3:CZ$500)+IF($C33="",0,SUMIF('DADOS BRUTOS'!$A$3:$A$500,$C33,'DADOS BRUTOS'!CZ$3:CZ$500)))</f>
        <v/>
      </c>
      <c r="GA33" s="127">
        <f>IF(OR(GA$4="",$B33=""),0,SUMIF('DADOS BRUTOS'!$A$3:$A$500,$B33,'DADOS BRUTOS'!DA$3:DA$500)+IF($C33="",0,SUMIF('DADOS BRUTOS'!$A$3:$A$500,$C33,'DADOS BRUTOS'!DA$3:DA$500)))</f>
        <v/>
      </c>
      <c r="GB33" s="127">
        <f>IF(OR(GB$4="",$B33=""),0,SUMIF('DADOS BRUTOS'!$A$3:$A$500,$B33,'DADOS BRUTOS'!DB$3:DB$500)+IF($C33="",0,SUMIF('DADOS BRUTOS'!$A$3:$A$500,$C33,'DADOS BRUTOS'!DB$3:DB$500)))</f>
        <v/>
      </c>
      <c r="GC33" s="127">
        <f>IF(OR(GC$4="",$B33=""),0,SUMIF('DADOS BRUTOS'!$A$3:$A$500,$B33,'DADOS BRUTOS'!DC$3:DC$500)+IF($C33="",0,SUMIF('DADOS BRUTOS'!$A$3:$A$500,$C33,'DADOS BRUTOS'!DC$3:DC$500)))</f>
        <v/>
      </c>
      <c r="GD33" s="127">
        <f>IF(OR(GD$4="",$B33=""),0,SUMIF('DADOS BRUTOS'!$A$3:$A$500,$B33,'DADOS BRUTOS'!DD$3:DD$500)+IF($C33="",0,SUMIF('DADOS BRUTOS'!$A$3:$A$500,$C33,'DADOS BRUTOS'!DD$3:DD$500)))</f>
        <v/>
      </c>
      <c r="GE33" s="127">
        <f>IF(OR(GE$4="",$B33=""),0,SUMIF('DADOS BRUTOS'!$A$3:$A$500,$B33,'DADOS BRUTOS'!DE$3:DE$500)+IF($C33="",0,SUMIF('DADOS BRUTOS'!$A$3:$A$500,$C33,'DADOS BRUTOS'!DE$3:DE$500)))</f>
        <v/>
      </c>
      <c r="GF33" s="127">
        <f>IF(OR(GF$4="",$B33=""),0,SUMIF('DADOS BRUTOS'!$A$3:$A$500,$B33,'DADOS BRUTOS'!DF$3:DF$500)+IF($C33="",0,SUMIF('DADOS BRUTOS'!$A$3:$A$500,$C33,'DADOS BRUTOS'!DF$3:DF$500)))</f>
        <v/>
      </c>
      <c r="GG33" s="127">
        <f>IF(OR(GG$4="",$B33=""),0,SUMIF('DADOS BRUTOS'!$A$3:$A$500,$B33,'DADOS BRUTOS'!DG$3:DG$500)+IF($C33="",0,SUMIF('DADOS BRUTOS'!$A$3:$A$500,$C33,'DADOS BRUTOS'!DG$3:DG$500)))</f>
        <v/>
      </c>
      <c r="GH33" s="127">
        <f>IF(OR(GH$4="",$B33=""),0,SUMIF('DADOS BRUTOS'!$A$3:$A$500,$B33,'DADOS BRUTOS'!DH$3:DH$500)+IF($C33="",0,SUMIF('DADOS BRUTOS'!$A$3:$A$500,$C33,'DADOS BRUTOS'!DH$3:DH$500)))</f>
        <v/>
      </c>
      <c r="GI33" s="127">
        <f>IF(OR(GI$4="",$B33=""),0,SUMIF('DADOS BRUTOS'!$A$3:$A$500,$B33,'DADOS BRUTOS'!DI$3:DI$500)+IF($C33="",0,SUMIF('DADOS BRUTOS'!$A$3:$A$500,$C33,'DADOS BRUTOS'!DI$3:DI$500)))</f>
        <v/>
      </c>
      <c r="GJ33" s="127">
        <f>IF(OR(GJ$4="",$B33=""),0,SUMIF('DADOS BRUTOS'!$A$3:$A$500,$B33,'DADOS BRUTOS'!DJ$3:DJ$500)+IF($C33="",0,SUMIF('DADOS BRUTOS'!$A$3:$A$500,$C33,'DADOS BRUTOS'!DJ$3:DJ$500)))</f>
        <v/>
      </c>
      <c r="GK33" s="127">
        <f>IF(OR(GK$4="",$B33=""),0,SUMIF('DADOS BRUTOS'!$A$3:$A$500,$B33,'DADOS BRUTOS'!DK$3:DK$500)+IF($C33="",0,SUMIF('DADOS BRUTOS'!$A$3:$A$500,$C33,'DADOS BRUTOS'!DK$3:DK$500)))</f>
        <v/>
      </c>
      <c r="GL33" s="127">
        <f>IF(OR(GL$4="",$B33=""),0,SUMIF('DADOS BRUTOS'!$A$3:$A$500,$B33,'DADOS BRUTOS'!DL$3:DL$500)+IF($C33="",0,SUMIF('DADOS BRUTOS'!$A$3:$A$500,$C33,'DADOS BRUTOS'!DL$3:DL$500)))</f>
        <v/>
      </c>
      <c r="GM33" s="127">
        <f>IF(OR(GM$4="",$B33=""),0,SUMIF('DADOS BRUTOS'!$A$3:$A$500,$B33,'DADOS BRUTOS'!DM$3:DM$500)+IF($C33="",0,SUMIF('DADOS BRUTOS'!$A$3:$A$500,$C33,'DADOS BRUTOS'!DM$3:DM$500)))</f>
        <v/>
      </c>
      <c r="GN33" s="127">
        <f>IF(OR(GN$4="",$B33=""),0,SUMIF('DADOS BRUTOS'!$A$3:$A$500,$B33,'DADOS BRUTOS'!DN$3:DN$500)+IF($C33="",0,SUMIF('DADOS BRUTOS'!$A$3:$A$500,$C33,'DADOS BRUTOS'!DN$3:DN$500)))</f>
        <v/>
      </c>
      <c r="GO33" s="127">
        <f>IF(OR(GO$4="",$B33=""),0,SUMIF('DADOS BRUTOS'!$A$3:$A$500,$B33,'DADOS BRUTOS'!DO$3:DO$500)+IF($C33="",0,SUMIF('DADOS BRUTOS'!$A$3:$A$500,$C33,'DADOS BRUTOS'!DO$3:DO$500)))</f>
        <v/>
      </c>
      <c r="GP33" s="127">
        <f>IF(OR(GP$4="",$B33=""),0,SUMIF('DADOS BRUTOS'!$A$3:$A$500,$B33,'DADOS BRUTOS'!DP$3:DP$500)+IF($C33="",0,SUMIF('DADOS BRUTOS'!$A$3:$A$500,$C33,'DADOS BRUTOS'!DP$3:DP$500)))</f>
        <v/>
      </c>
      <c r="GQ33" s="127">
        <f>IF(OR(GQ$4="",$B33=""),0,SUMIF('DADOS BRUTOS'!$A$3:$A$500,$B33,'DADOS BRUTOS'!DQ$3:DQ$500)+IF($C33="",0,SUMIF('DADOS BRUTOS'!$A$3:$A$500,$C33,'DADOS BRUTOS'!DQ$3:DQ$500)))</f>
        <v/>
      </c>
      <c r="GR33" s="127">
        <f>IF(OR(GR$4="",$B33=""),0,SUMIF('DADOS BRUTOS'!$A$3:$A$500,$B33,'DADOS BRUTOS'!DR$3:DR$500)+IF($C33="",0,SUMIF('DADOS BRUTOS'!$A$3:$A$500,$C33,'DADOS BRUTOS'!DR$3:DR$500)))</f>
        <v/>
      </c>
      <c r="GS33" s="127">
        <f>IF(OR(GS$4="",$B33=""),0,SUMIF('DADOS BRUTOS'!$A$3:$A$500,$B33,'DADOS BRUTOS'!DS$3:DS$500)+IF($C33="",0,SUMIF('DADOS BRUTOS'!$A$3:$A$500,$C33,'DADOS BRUTOS'!DS$3:DS$500)))</f>
        <v/>
      </c>
      <c r="GT33" s="127">
        <f>IF(OR(GT$4="",$B33=""),0,SUMIF('DADOS BRUTOS'!$A$3:$A$500,$B33,'DADOS BRUTOS'!DT$3:DT$500)+IF($C33="",0,SUMIF('DADOS BRUTOS'!$A$3:$A$500,$C33,'DADOS BRUTOS'!DT$3:DT$500)))</f>
        <v/>
      </c>
      <c r="GU33" s="127">
        <f>IF(OR(GU$4="",$B33=""),0,SUMIF('DADOS BRUTOS'!$A$3:$A$500,$B33,'DADOS BRUTOS'!DU$3:DU$500)+IF($C33="",0,SUMIF('DADOS BRUTOS'!$A$3:$A$500,$C33,'DADOS BRUTOS'!DU$3:DU$500)))</f>
        <v/>
      </c>
      <c r="GV33" s="127">
        <f>IF(OR(GV$4="",$B33=""),0,SUMIF('DADOS BRUTOS'!$A$3:$A$500,$B33,'DADOS BRUTOS'!DV$3:DV$500)+IF($C33="",0,SUMIF('DADOS BRUTOS'!$A$3:$A$500,$C33,'DADOS BRUTOS'!DV$3:DV$500)))</f>
        <v/>
      </c>
      <c r="GW33" s="127">
        <f>IF(OR(GW$4="",$B33=""),0,SUMIF('DADOS BRUTOS'!$A$3:$A$500,$B33,'DADOS BRUTOS'!DW$3:DW$500)+IF($C33="",0,SUMIF('DADOS BRUTOS'!$A$3:$A$500,$C33,'DADOS BRUTOS'!DW$3:DW$500)))</f>
        <v/>
      </c>
      <c r="GX33" s="127">
        <f>IF(OR(GX$4="",$B33=""),0,SUMIF('DADOS BRUTOS'!$A$3:$A$500,$B33,'DADOS BRUTOS'!DX$3:DX$500)+IF($C33="",0,SUMIF('DADOS BRUTOS'!$A$3:$A$500,$C33,'DADOS BRUTOS'!DX$3:DX$500)))</f>
        <v/>
      </c>
      <c r="GY33" s="127">
        <f>IF(OR(GY$4="",$B33=""),0,SUMIF('DADOS BRUTOS'!$A$3:$A$500,$B33,'DADOS BRUTOS'!DY$3:DY$500)+IF($C33="",0,SUMIF('DADOS BRUTOS'!$A$3:$A$500,$C33,'DADOS BRUTOS'!DY$3:DY$500)))</f>
        <v/>
      </c>
      <c r="GZ33" s="127">
        <f>IF(OR(GZ$4="",$B33=""),0,SUMIF('DADOS BRUTOS'!$A$3:$A$500,$B33,'DADOS BRUTOS'!DZ$3:DZ$500)+IF($C33="",0,SUMIF('DADOS BRUTOS'!$A$3:$A$500,$C33,'DADOS BRUTOS'!DZ$3:DZ$500)))</f>
        <v/>
      </c>
      <c r="HA33" s="127">
        <f>IF(OR(HA$4="",$B33=""),0,SUMIF('DADOS BRUTOS'!$A$3:$A$500,$B33,'DADOS BRUTOS'!EA$3:EA$500)+IF($C33="",0,SUMIF('DADOS BRUTOS'!$A$3:$A$500,$C33,'DADOS BRUTOS'!EA$3:EA$500)))</f>
        <v/>
      </c>
      <c r="HB33" s="127">
        <f>IF(OR(HB$4="",$B33=""),0,SUMIF('DADOS BRUTOS'!$A$3:$A$500,$B33,'DADOS BRUTOS'!EB$3:EB$500)+IF($C33="",0,SUMIF('DADOS BRUTOS'!$A$3:$A$500,$C33,'DADOS BRUTOS'!EB$3:EB$500)))</f>
        <v/>
      </c>
      <c r="HC33" s="127">
        <f>IF(OR(HC$4="",$B33=""),0,SUMIF('DADOS BRUTOS'!$A$3:$A$500,$B33,'DADOS BRUTOS'!EC$3:EC$500)+IF($C33="",0,SUMIF('DADOS BRUTOS'!$A$3:$A$500,$C33,'DADOS BRUTOS'!EC$3:EC$500)))</f>
        <v/>
      </c>
      <c r="HD33" s="127">
        <f>IF(OR(HD$4="",$B33=""),0,SUMIF('DADOS BRUTOS'!$A$3:$A$500,$B33,'DADOS BRUTOS'!ED$3:ED$500)+IF($C33="",0,SUMIF('DADOS BRUTOS'!$A$3:$A$500,$C33,'DADOS BRUTOS'!ED$3:ED$500)))</f>
        <v/>
      </c>
      <c r="HE33" s="127">
        <f>IF(OR(HE$4="",$B33=""),0,SUMIF('DADOS BRUTOS'!$A$3:$A$500,$B33,'DADOS BRUTOS'!EE$3:EE$500)+IF($C33="",0,SUMIF('DADOS BRUTOS'!$A$3:$A$500,$C33,'DADOS BRUTOS'!EE$3:EE$500)))</f>
        <v/>
      </c>
      <c r="HF33" s="127">
        <f>IF(OR(HF$4="",$B33=""),0,SUMIF('DADOS BRUTOS'!$A$3:$A$500,$B33,'DADOS BRUTOS'!EF$3:EF$500)+IF($C33="",0,SUMIF('DADOS BRUTOS'!$A$3:$A$500,$C33,'DADOS BRUTOS'!EF$3:EF$500)))</f>
        <v/>
      </c>
      <c r="HG33" s="127">
        <f>IF(OR(HG$4="",$B33=""),0,SUMIF('DADOS BRUTOS'!$A$3:$A$500,$B33,'DADOS BRUTOS'!EG$3:EG$500)+IF($C33="",0,SUMIF('DADOS BRUTOS'!$A$3:$A$500,$C33,'DADOS BRUTOS'!EG$3:EG$500)))</f>
        <v/>
      </c>
      <c r="HH33" s="127">
        <f>IF(OR(HH$4="",$B33=""),0,SUMIF('DADOS BRUTOS'!$A$3:$A$500,$B33,'DADOS BRUTOS'!EH$3:EH$500)+IF($C33="",0,SUMIF('DADOS BRUTOS'!$A$3:$A$500,$C33,'DADOS BRUTOS'!EH$3:EH$500)))</f>
        <v/>
      </c>
      <c r="HI33" s="127">
        <f>IF(OR(HI$4="",$B33=""),0,SUMIF('DADOS BRUTOS'!$A$3:$A$500,$B33,'DADOS BRUTOS'!EI$3:EI$500)+IF($C33="",0,SUMIF('DADOS BRUTOS'!$A$3:$A$500,$C33,'DADOS BRUTOS'!EI$3:EI$500)))</f>
        <v/>
      </c>
      <c r="HJ33" s="127">
        <f>IF(OR(HJ$4="",$B33=""),0,SUMIF('DADOS BRUTOS'!$A$3:$A$500,$B33,'DADOS BRUTOS'!EJ$3:EJ$500)+IF($C33="",0,SUMIF('DADOS BRUTOS'!$A$3:$A$500,$C33,'DADOS BRUTOS'!EJ$3:EJ$500)))</f>
        <v/>
      </c>
      <c r="HK33" s="127">
        <f>IF(OR(HK$4="",$B33=""),0,SUMIF('DADOS BRUTOS'!$A$3:$A$500,$B33,'DADOS BRUTOS'!EK$3:EK$500)+IF($C33="",0,SUMIF('DADOS BRUTOS'!$A$3:$A$500,$C33,'DADOS BRUTOS'!EK$3:EK$500)))</f>
        <v/>
      </c>
      <c r="HL33" s="127">
        <f>IF(OR(HL$4="",$B33=""),0,SUMIF('DADOS BRUTOS'!$A$3:$A$500,$B33,'DADOS BRUTOS'!EL$3:EL$500)+IF($C33="",0,SUMIF('DADOS BRUTOS'!$A$3:$A$500,$C33,'DADOS BRUTOS'!EL$3:EL$500)))</f>
        <v/>
      </c>
      <c r="HM33" s="127">
        <f>IF(OR(HM$4="",$B33=""),0,SUMIF('DADOS BRUTOS'!$A$3:$A$500,$B33,'DADOS BRUTOS'!EM$3:EM$500)+IF($C33="",0,SUMIF('DADOS BRUTOS'!$A$3:$A$500,$C33,'DADOS BRUTOS'!EM$3:EM$500)))</f>
        <v/>
      </c>
      <c r="HN33" s="127">
        <f>IF(OR(HN$4="",$B33=""),0,SUMIF('DADOS BRUTOS'!$A$3:$A$500,$B33,'DADOS BRUTOS'!EN$3:EN$500)+IF($C33="",0,SUMIF('DADOS BRUTOS'!$A$3:$A$500,$C33,'DADOS BRUTOS'!EN$3:EN$500)))</f>
        <v/>
      </c>
      <c r="HO33" s="127">
        <f>IF(OR(HO$4="",$B33=""),0,SUMIF('DADOS BRUTOS'!$A$3:$A$500,$B33,'DADOS BRUTOS'!EO$3:EO$500)+IF($C33="",0,SUMIF('DADOS BRUTOS'!$A$3:$A$500,$C33,'DADOS BRUTOS'!EO$3:EO$500)))</f>
        <v/>
      </c>
      <c r="HP33" s="127">
        <f>IF(OR(HP$4="",$B33=""),0,SUMIF('DADOS BRUTOS'!$A$3:$A$500,$B33,'DADOS BRUTOS'!EP$3:EP$500)+IF($C33="",0,SUMIF('DADOS BRUTOS'!$A$3:$A$500,$C33,'DADOS BRUTOS'!EP$3:EP$500)))</f>
        <v/>
      </c>
      <c r="HQ33" s="127">
        <f>IF(OR(HQ$4="",$B33=""),0,SUMIF('DADOS BRUTOS'!$A$3:$A$500,$B33,'DADOS BRUTOS'!EQ$3:EQ$500)+IF($C33="",0,SUMIF('DADOS BRUTOS'!$A$3:$A$500,$C33,'DADOS BRUTOS'!EQ$3:EQ$500)))</f>
        <v/>
      </c>
      <c r="HR33" s="127">
        <f>IF(OR(HR$4="",$B33=""),0,SUMIF('DADOS BRUTOS'!$A$3:$A$500,$B33,'DADOS BRUTOS'!ER$3:ER$500)+IF($C33="",0,SUMIF('DADOS BRUTOS'!$A$3:$A$500,$C33,'DADOS BRUTOS'!ER$3:ER$500)))</f>
        <v/>
      </c>
      <c r="HS33" s="127">
        <f>IF(OR(HS$4="",$B33=""),0,SUMIF('DADOS BRUTOS'!$A$3:$A$500,$B33,'DADOS BRUTOS'!ES$3:ES$500)+IF($C33="",0,SUMIF('DADOS BRUTOS'!$A$3:$A$500,$C33,'DADOS BRUTOS'!ES$3:ES$500)))</f>
        <v/>
      </c>
      <c r="HT33" s="127">
        <f>IF(OR(HT$4="",$B33=""),0,SUMIF('DADOS BRUTOS'!$A$3:$A$500,$B33,'DADOS BRUTOS'!ET$3:ET$500)+IF($C33="",0,SUMIF('DADOS BRUTOS'!$A$3:$A$500,$C33,'DADOS BRUTOS'!ET$3:ET$500)))</f>
        <v/>
      </c>
      <c r="HU33" s="127">
        <f>IF(OR(HU$4="",$B33=""),0,SUMIF('DADOS BRUTOS'!$A$3:$A$500,$B33,'DADOS BRUTOS'!EU$3:EU$500)+IF($C33="",0,SUMIF('DADOS BRUTOS'!$A$3:$A$500,$C33,'DADOS BRUTOS'!EU$3:EU$500)))</f>
        <v/>
      </c>
      <c r="HV33" s="127">
        <f>IF(OR(HV$4="",$B33=""),0,SUMIF('DADOS BRUTOS'!$A$3:$A$500,$B33,'DADOS BRUTOS'!EV$3:EV$500)+IF($C33="",0,SUMIF('DADOS BRUTOS'!$A$3:$A$500,$C33,'DADOS BRUTOS'!EV$3:EV$500)))</f>
        <v/>
      </c>
      <c r="HW33" s="127">
        <f>IF(OR(HW$4="",$B33=""),0,SUMIF('DADOS BRUTOS'!$A$3:$A$500,$B33,'DADOS BRUTOS'!EW$3:EW$500)+IF($C33="",0,SUMIF('DADOS BRUTOS'!$A$3:$A$500,$C33,'DADOS BRUTOS'!EW$3:EW$500)))</f>
        <v/>
      </c>
      <c r="HX33" s="127">
        <f>IF(OR(HX$4="",$B33=""),0,SUMIF('DADOS BRUTOS'!$A$3:$A$500,$B33,'DADOS BRUTOS'!EX$3:EX$500)+IF($C33="",0,SUMIF('DADOS BRUTOS'!$A$3:$A$500,$C33,'DADOS BRUTOS'!EX$3:EX$500)))</f>
        <v/>
      </c>
      <c r="HY33" s="127">
        <f>IF(OR(HY$4="",$B33=""),0,SUMIF('DADOS BRUTOS'!$A$3:$A$500,$B33,'DADOS BRUTOS'!EY$3:EY$500)+IF($C33="",0,SUMIF('DADOS BRUTOS'!$A$3:$A$500,$C33,'DADOS BRUTOS'!EY$3:EY$500)))</f>
        <v/>
      </c>
      <c r="HZ33" s="127">
        <f>IF(OR(HZ$4="",$B33=""),0,SUMIF('DADOS BRUTOS'!$A$3:$A$500,$B33,'DADOS BRUTOS'!EZ$3:EZ$500)+IF($C33="",0,SUMIF('DADOS BRUTOS'!$A$3:$A$500,$C33,'DADOS BRUTOS'!EZ$3:EZ$500)))</f>
        <v/>
      </c>
      <c r="IA33" s="127">
        <f>IF(OR(IA$4="",$B33=""),0,SUMIF('DADOS BRUTOS'!$A$3:$A$500,$B33,'DADOS BRUTOS'!FA$3:FA$500)+IF($C33="",0,SUMIF('DADOS BRUTOS'!$A$3:$A$500,$C33,'DADOS BRUTOS'!FA$3:FA$500)))</f>
        <v/>
      </c>
      <c r="IB33" s="127">
        <f>IF(OR(IB$4="",$B33=""),0,SUMIF('DADOS BRUTOS'!$A$3:$A$500,$B33,'DADOS BRUTOS'!FB$3:FB$500)+IF($C33="",0,SUMIF('DADOS BRUTOS'!$A$3:$A$500,$C33,'DADOS BRUTOS'!FB$3:FB$500)))</f>
        <v/>
      </c>
      <c r="IC33" s="127">
        <f>IF(OR(IC$4="",$B33=""),0,SUMIF('DADOS BRUTOS'!$A$3:$A$500,$B33,'DADOS BRUTOS'!FC$3:FC$500)+IF($C33="",0,SUMIF('DADOS BRUTOS'!$A$3:$A$500,$C33,'DADOS BRUTOS'!FC$3:FC$500)))</f>
        <v/>
      </c>
      <c r="ID33" s="127">
        <f>IF(OR(ID$4="",$B33=""),0,SUMIF('DADOS BRUTOS'!$A$3:$A$500,$B33,'DADOS BRUTOS'!FD$3:FD$500)+IF($C33="",0,SUMIF('DADOS BRUTOS'!$A$3:$A$500,$C33,'DADOS BRUTOS'!FD$3:FD$500)))</f>
        <v/>
      </c>
      <c r="IE33" s="127">
        <f>IF(OR(IE$4="",$B33=""),0,SUMIF('DADOS BRUTOS'!$A$3:$A$500,$B33,'DADOS BRUTOS'!FE$3:FE$500)+IF($C33="",0,SUMIF('DADOS BRUTOS'!$A$3:$A$500,$C33,'DADOS BRUTOS'!FE$3:FE$500)))</f>
        <v/>
      </c>
      <c r="IF33" s="127">
        <f>IF(OR(IF$4="",$B33=""),0,SUMIF('DADOS BRUTOS'!$A$3:$A$500,$B33,'DADOS BRUTOS'!FF$3:FF$500)+IF($C33="",0,SUMIF('DADOS BRUTOS'!$A$3:$A$500,$C33,'DADOS BRUTOS'!FF$3:FF$500)))</f>
        <v/>
      </c>
      <c r="IG33" s="127">
        <f>IF(OR(IG$4="",$B33=""),0,SUMIF('DADOS BRUTOS'!$A$3:$A$500,$B33,'DADOS BRUTOS'!FG$3:FG$500)+IF($C33="",0,SUMIF('DADOS BRUTOS'!$A$3:$A$500,$C33,'DADOS BRUTOS'!FG$3:FG$500)))</f>
        <v/>
      </c>
      <c r="IH33" s="127">
        <f>IF(OR(IH$4="",$B33=""),0,SUMIF('DADOS BRUTOS'!$A$3:$A$500,$B33,'DADOS BRUTOS'!FH$3:FH$500)+IF($C33="",0,SUMIF('DADOS BRUTOS'!$A$3:$A$500,$C33,'DADOS BRUTOS'!FH$3:FH$500)))</f>
        <v/>
      </c>
      <c r="II33" s="127">
        <f>IF(OR(II$4="",$B33=""),0,SUMIF('DADOS BRUTOS'!$A$3:$A$500,$B33,'DADOS BRUTOS'!FI$3:FI$500)+IF($C33="",0,SUMIF('DADOS BRUTOS'!$A$3:$A$500,$C33,'DADOS BRUTOS'!FI$3:FI$500)))</f>
        <v/>
      </c>
      <c r="IJ33" s="127">
        <f>IF(OR(IJ$4="",$B33=""),0,SUMIF('DADOS BRUTOS'!$A$3:$A$500,$B33,'DADOS BRUTOS'!FJ$3:FJ$500)+IF($C33="",0,SUMIF('DADOS BRUTOS'!$A$3:$A$500,$C33,'DADOS BRUTOS'!FJ$3:FJ$500)))</f>
        <v/>
      </c>
      <c r="IK33" s="127">
        <f>IF(OR(IK$4="",$B33=""),0,SUMIF('DADOS BRUTOS'!$A$3:$A$500,$B33,'DADOS BRUTOS'!FK$3:FK$500)+IF($C33="",0,SUMIF('DADOS BRUTOS'!$A$3:$A$500,$C33,'DADOS BRUTOS'!FK$3:FK$500)))</f>
        <v/>
      </c>
      <c r="IL33" s="127">
        <f>IF(OR(IL$4="",$B33=""),0,SUMIF('DADOS BRUTOS'!$A$3:$A$500,$B33,'DADOS BRUTOS'!FL$3:FL$500)+IF($C33="",0,SUMIF('DADOS BRUTOS'!$A$3:$A$500,$C33,'DADOS BRUTOS'!FL$3:FL$500)))</f>
        <v/>
      </c>
      <c r="IM33" s="127">
        <f>IF(OR(IM$4="",$B33=""),0,SUMIF('DADOS BRUTOS'!$A$3:$A$500,$B33,'DADOS BRUTOS'!FM$3:FM$500)+IF($C33="",0,SUMIF('DADOS BRUTOS'!$A$3:$A$500,$C33,'DADOS BRUTOS'!FM$3:FM$500)))</f>
        <v/>
      </c>
      <c r="IN33" s="127">
        <f>IF(OR(IN$4="",$B33=""),0,SUMIF('DADOS BRUTOS'!$A$3:$A$500,$B33,'DADOS BRUTOS'!FN$3:FN$500)+IF($C33="",0,SUMIF('DADOS BRUTOS'!$A$3:$A$500,$C33,'DADOS BRUTOS'!FN$3:FN$500)))</f>
        <v/>
      </c>
      <c r="IO33" s="127">
        <f>IF(OR(IO$4="",$B33=""),0,SUMIF('DADOS BRUTOS'!$A$3:$A$500,$B33,'DADOS BRUTOS'!FO$3:FO$500)+IF($C33="",0,SUMIF('DADOS BRUTOS'!$A$3:$A$500,$C33,'DADOS BRUTOS'!FO$3:FO$500)))</f>
        <v/>
      </c>
      <c r="IP33" s="127">
        <f>IF(OR(IP$4="",$B33=""),0,SUMIF('DADOS BRUTOS'!$A$3:$A$500,$B33,'DADOS BRUTOS'!FP$3:FP$500)+IF($C33="",0,SUMIF('DADOS BRUTOS'!$A$3:$A$500,$C33,'DADOS BRUTOS'!FP$3:FP$500)))</f>
        <v/>
      </c>
      <c r="IQ33" s="127">
        <f>IF(OR(IQ$4="",$B33=""),0,SUMIF('DADOS BRUTOS'!$A$3:$A$500,$B33,'DADOS BRUTOS'!FQ$3:FQ$500)+IF($C33="",0,SUMIF('DADOS BRUTOS'!$A$3:$A$500,$C33,'DADOS BRUTOS'!FQ$3:FQ$500)))</f>
        <v/>
      </c>
      <c r="IR33" s="127">
        <f>IF(OR(IR$4="",$B33=""),0,SUMIF('DADOS BRUTOS'!$A$3:$A$500,$B33,'DADOS BRUTOS'!FR$3:FR$500)+IF($C33="",0,SUMIF('DADOS BRUTOS'!$A$3:$A$500,$C33,'DADOS BRUTOS'!FR$3:FR$500)))</f>
        <v/>
      </c>
      <c r="IS33" s="127">
        <f>IF(OR(IS$4="",$B33=""),0,SUMIF('DADOS BRUTOS'!$A$3:$A$500,$B33,'DADOS BRUTOS'!FS$3:FS$500)+IF($C33="",0,SUMIF('DADOS BRUTOS'!$A$3:$A$500,$C33,'DADOS BRUTOS'!FS$3:FS$500)))</f>
        <v/>
      </c>
      <c r="IT33" s="127">
        <f>IF(OR(IT$4="",$B33=""),0,SUMIF('DADOS BRUTOS'!$A$3:$A$500,$B33,'DADOS BRUTOS'!FT$3:FT$500)+IF($C33="",0,SUMIF('DADOS BRUTOS'!$A$3:$A$500,$C33,'DADOS BRUTOS'!FT$3:FT$500)))</f>
        <v/>
      </c>
      <c r="IU33" s="127">
        <f>IF(OR(IU$4="",$B33=""),0,SUMIF('DADOS BRUTOS'!$A$3:$A$500,$B33,'DADOS BRUTOS'!FU$3:FU$500)+IF($C33="",0,SUMIF('DADOS BRUTOS'!$A$3:$A$500,$C33,'DADOS BRUTOS'!FU$3:FU$500)))</f>
        <v/>
      </c>
      <c r="IV33" s="127">
        <f>IF(OR(IV$4="",$B33=""),0,SUMIF('DADOS BRUTOS'!$A$3:$A$500,$B33,'DADOS BRUTOS'!FV$3:FV$500)+IF($C33="",0,SUMIF('DADOS BRUTOS'!$A$3:$A$500,$C33,'DADOS BRUTOS'!FV$3:FV$500)))</f>
        <v/>
      </c>
      <c r="IW33" s="127">
        <f>IF(OR(IW$4="",$B33=""),0,SUMIF('DADOS BRUTOS'!$A$3:$A$500,$B33,'DADOS BRUTOS'!FW$3:FW$500)+IF($C33="",0,SUMIF('DADOS BRUTOS'!$A$3:$A$500,$C33,'DADOS BRUTOS'!FW$3:FW$500)))</f>
        <v/>
      </c>
      <c r="IX33" s="127">
        <f>IF(OR(IX$4="",$B33=""),0,SUMIF('DADOS BRUTOS'!$A$3:$A$500,$B33,'DADOS BRUTOS'!FX$3:FX$500)+IF($C33="",0,SUMIF('DADOS BRUTOS'!$A$3:$A$500,$C33,'DADOS BRUTOS'!FX$3:FX$500)))</f>
        <v/>
      </c>
      <c r="IY33" s="127">
        <f>IF(OR(IY$4="",$B33=""),0,SUMIF('DADOS BRUTOS'!$A$3:$A$500,$B33,'DADOS BRUTOS'!FY$3:FY$500)+IF($C33="",0,SUMIF('DADOS BRUTOS'!$A$3:$A$500,$C33,'DADOS BRUTOS'!FY$3:FY$500)))</f>
        <v/>
      </c>
      <c r="IZ33" s="127">
        <f>IF(OR(IZ$4="",$B33=""),0,SUMIF('DADOS BRUTOS'!$A$3:$A$500,$B33,'DADOS BRUTOS'!FZ$3:FZ$500)+IF($C33="",0,SUMIF('DADOS BRUTOS'!$A$3:$A$500,$C33,'DADOS BRUTOS'!FZ$3:FZ$500)))</f>
        <v/>
      </c>
      <c r="JA33" s="127">
        <f>IF(OR(JA$4="",$B33=""),0,SUMIF('DADOS BRUTOS'!$A$3:$A$500,$B33,'DADOS BRUTOS'!GA$3:GA$500)+IF($C33="",0,SUMIF('DADOS BRUTOS'!$A$3:$A$500,$C33,'DADOS BRUTOS'!GA$3:GA$500)))</f>
        <v/>
      </c>
      <c r="JB33" s="127">
        <f>IF(OR(JB$4="",$B33=""),0,SUMIF('DADOS BRUTOS'!$A$3:$A$500,$B33,'DADOS BRUTOS'!GB$3:GB$500)+IF($C33="",0,SUMIF('DADOS BRUTOS'!$A$3:$A$500,$C33,'DADOS BRUTOS'!GB$3:GB$500)))</f>
        <v/>
      </c>
      <c r="JC33" s="127">
        <f>IF(OR(JC$4="",$B33=""),0,SUMIF('DADOS BRUTOS'!$A$3:$A$500,$B33,'DADOS BRUTOS'!GC$3:GC$500)+IF($C33="",0,SUMIF('DADOS BRUTOS'!$A$3:$A$500,$C33,'DADOS BRUTOS'!GC$3:GC$500)))</f>
        <v/>
      </c>
      <c r="JD33" s="127">
        <f>IF(OR(JD$4="",$B33=""),0,SUMIF('DADOS BRUTOS'!$A$3:$A$500,$B33,'DADOS BRUTOS'!GD$3:GD$500)+IF($C33="",0,SUMIF('DADOS BRUTOS'!$A$3:$A$500,$C33,'DADOS BRUTOS'!GD$3:GD$500)))</f>
        <v/>
      </c>
      <c r="JE33" s="127">
        <f>IF(OR(JE$4="",$B33=""),0,SUMIF('DADOS BRUTOS'!$A$3:$A$500,$B33,'DADOS BRUTOS'!GE$3:GE$500)+IF($C33="",0,SUMIF('DADOS BRUTOS'!$A$3:$A$500,$C33,'DADOS BRUTOS'!GE$3:GE$500)))</f>
        <v/>
      </c>
      <c r="JF33" s="127">
        <f>IF(OR(JF$4="",$B33=""),0,SUMIF('DADOS BRUTOS'!$A$3:$A$500,$B33,'DADOS BRUTOS'!GF$3:GF$500)+IF($C33="",0,SUMIF('DADOS BRUTOS'!$A$3:$A$500,$C33,'DADOS BRUTOS'!GF$3:GF$500)))</f>
        <v/>
      </c>
      <c r="JG33" s="127">
        <f>IF(OR(JG$4="",$B33=""),0,SUMIF('DADOS BRUTOS'!$A$3:$A$500,$B33,'DADOS BRUTOS'!GG$3:GG$500)+IF($C33="",0,SUMIF('DADOS BRUTOS'!$A$3:$A$500,$C33,'DADOS BRUTOS'!GG$3:GG$500)))</f>
        <v/>
      </c>
      <c r="JH33" s="127">
        <f>IF(OR(JH$4="",$B33=""),0,SUMIF('DADOS BRUTOS'!$A$3:$A$500,$B33,'DADOS BRUTOS'!GH$3:GH$500)+IF($C33="",0,SUMIF('DADOS BRUTOS'!$A$3:$A$500,$C33,'DADOS BRUTOS'!GH$3:GH$500)))</f>
        <v/>
      </c>
      <c r="JI33" s="127">
        <f>IF(OR(JI$4="",$B33=""),0,SUMIF('DADOS BRUTOS'!$A$3:$A$500,$B33,'DADOS BRUTOS'!GI$3:GI$500)+IF($C33="",0,SUMIF('DADOS BRUTOS'!$A$3:$A$500,$C33,'DADOS BRUTOS'!GI$3:GI$500)))</f>
        <v/>
      </c>
      <c r="JJ33" s="127">
        <f>IF(OR(JJ$4="",$B33=""),0,SUMIF('DADOS BRUTOS'!$A$3:$A$500,$B33,'DADOS BRUTOS'!GJ$3:GJ$500)+IF($C33="",0,SUMIF('DADOS BRUTOS'!$A$3:$A$500,$C33,'DADOS BRUTOS'!GJ$3:GJ$500)))</f>
        <v/>
      </c>
      <c r="JK33" s="127">
        <f>IF(OR(JK$4="",$B33=""),0,SUMIF('DADOS BRUTOS'!$A$3:$A$500,$B33,'DADOS BRUTOS'!GK$3:GK$500)+IF($C33="",0,SUMIF('DADOS BRUTOS'!$A$3:$A$500,$C33,'DADOS BRUTOS'!GK$3:GK$500)))</f>
        <v/>
      </c>
      <c r="JL33" s="127">
        <f>IF(OR(JL$4="",$B33=""),0,SUMIF('DADOS BRUTOS'!$A$3:$A$500,$B33,'DADOS BRUTOS'!GL$3:GL$500)+IF($C33="",0,SUMIF('DADOS BRUTOS'!$A$3:$A$500,$C33,'DADOS BRUTOS'!GL$3:GL$500)))</f>
        <v/>
      </c>
      <c r="JM33" s="127">
        <f>IF(OR(JM$4="",$B33=""),0,SUMIF('DADOS BRUTOS'!$A$3:$A$500,$B33,'DADOS BRUTOS'!GM$3:GM$500)+IF($C33="",0,SUMIF('DADOS BRUTOS'!$A$3:$A$500,$C33,'DADOS BRUTOS'!GM$3:GM$500)))</f>
        <v/>
      </c>
      <c r="JN33" s="127">
        <f>IF(OR(JN$4="",$B33=""),0,SUMIF('DADOS BRUTOS'!$A$3:$A$500,$B33,'DADOS BRUTOS'!GN$3:GN$500)+IF($C33="",0,SUMIF('DADOS BRUTOS'!$A$3:$A$500,$C33,'DADOS BRUTOS'!GN$3:GN$500)))</f>
        <v/>
      </c>
      <c r="JO33" s="127">
        <f>IF(OR(JO$4="",$B33=""),0,SUMIF('DADOS BRUTOS'!$A$3:$A$500,$B33,'DADOS BRUTOS'!GO$3:GO$500)+IF($C33="",0,SUMIF('DADOS BRUTOS'!$A$3:$A$500,$C33,'DADOS BRUTOS'!GO$3:GO$500)))</f>
        <v/>
      </c>
      <c r="JP33" s="127">
        <f>IF(OR(JP$4="",$B33=""),0,SUMIF('DADOS BRUTOS'!$A$3:$A$500,$B33,'DADOS BRUTOS'!GP$3:GP$500)+IF($C33="",0,SUMIF('DADOS BRUTOS'!$A$3:$A$500,$C33,'DADOS BRUTOS'!GP$3:GP$500)))</f>
        <v/>
      </c>
      <c r="JQ33" s="127">
        <f>IF(OR(JQ$4="",$B33=""),0,SUMIF('DADOS BRUTOS'!$A$3:$A$500,$B33,'DADOS BRUTOS'!GQ$3:GQ$500)+IF($C33="",0,SUMIF('DADOS BRUTOS'!$A$3:$A$500,$C33,'DADOS BRUTOS'!GQ$3:GQ$500)))</f>
        <v/>
      </c>
      <c r="JR33" s="127">
        <f>IF(OR(JR$4="",$B33=""),0,SUMIF('DADOS BRUTOS'!$A$3:$A$500,$B33,'DADOS BRUTOS'!GR$3:GR$500)+IF($C33="",0,SUMIF('DADOS BRUTOS'!$A$3:$A$500,$C33,'DADOS BRUTOS'!GR$3:GR$500)))</f>
        <v/>
      </c>
      <c r="JS33" s="127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7">
        <f>IF(OR(CB$4="",$B34=""),0,SUMIF('DADOS BRUTOS'!$A$3:$A$500,$B34,'DADOS BRUTOS'!B$3:B$500)+IF($C34="",0,SUMIF('DADOS BRUTOS'!$A$3:$A$500,$C34,'DADOS BRUTOS'!B$3:B$500)))</f>
        <v/>
      </c>
      <c r="CC34" s="127">
        <f>IF(OR(CC$4="",$B34=""),0,SUMIF('DADOS BRUTOS'!$A$3:$A$500,$B34,'DADOS BRUTOS'!C$3:C$500)+IF($C34="",0,SUMIF('DADOS BRUTOS'!$A$3:$A$500,$C34,'DADOS BRUTOS'!C$3:C$500)))</f>
        <v/>
      </c>
      <c r="CD34" s="127">
        <f>IF(OR(CD$4="",$B34=""),0,SUMIF('DADOS BRUTOS'!$A$3:$A$500,$B34,'DADOS BRUTOS'!D$3:D$500)+IF($C34="",0,SUMIF('DADOS BRUTOS'!$A$3:$A$500,$C34,'DADOS BRUTOS'!D$3:D$500)))</f>
        <v/>
      </c>
      <c r="CE34" s="127">
        <f>IF(OR(CE$4="",$B34=""),0,SUMIF('DADOS BRUTOS'!$A$3:$A$500,$B34,'DADOS BRUTOS'!E$3:E$500)+IF($C34="",0,SUMIF('DADOS BRUTOS'!$A$3:$A$500,$C34,'DADOS BRUTOS'!E$3:E$500)))</f>
        <v/>
      </c>
      <c r="CF34" s="127">
        <f>IF(OR(CF$4="",$B34=""),0,SUMIF('DADOS BRUTOS'!$A$3:$A$500,$B34,'DADOS BRUTOS'!F$3:F$500)+IF($C34="",0,SUMIF('DADOS BRUTOS'!$A$3:$A$500,$C34,'DADOS BRUTOS'!F$3:F$500)))</f>
        <v/>
      </c>
      <c r="CG34" s="127">
        <f>IF(OR(CG$4="",$B34=""),0,SUMIF('DADOS BRUTOS'!$A$3:$A$500,$B34,'DADOS BRUTOS'!G$3:G$500)+IF($C34="",0,SUMIF('DADOS BRUTOS'!$A$3:$A$500,$C34,'DADOS BRUTOS'!G$3:G$500)))</f>
        <v/>
      </c>
      <c r="CH34" s="127">
        <f>IF(OR(CH$4="",$B34=""),0,SUMIF('DADOS BRUTOS'!$A$3:$A$500,$B34,'DADOS BRUTOS'!H$3:H$500)+IF($C34="",0,SUMIF('DADOS BRUTOS'!$A$3:$A$500,$C34,'DADOS BRUTOS'!H$3:H$500)))</f>
        <v/>
      </c>
      <c r="CI34" s="127">
        <f>IF(OR(CI$4="",$B34=""),0,SUMIF('DADOS BRUTOS'!$A$3:$A$500,$B34,'DADOS BRUTOS'!I$3:I$500)+IF($C34="",0,SUMIF('DADOS BRUTOS'!$A$3:$A$500,$C34,'DADOS BRUTOS'!I$3:I$500)))</f>
        <v/>
      </c>
      <c r="CJ34" s="127">
        <f>IF(OR(CJ$4="",$B34=""),0,SUMIF('DADOS BRUTOS'!$A$3:$A$500,$B34,'DADOS BRUTOS'!J$3:J$500)+IF($C34="",0,SUMIF('DADOS BRUTOS'!$A$3:$A$500,$C34,'DADOS BRUTOS'!J$3:J$500)))</f>
        <v/>
      </c>
      <c r="CK34" s="127">
        <f>IF(OR(CK$4="",$B34=""),0,SUMIF('DADOS BRUTOS'!$A$3:$A$500,$B34,'DADOS BRUTOS'!K$3:K$500)+IF($C34="",0,SUMIF('DADOS BRUTOS'!$A$3:$A$500,$C34,'DADOS BRUTOS'!K$3:K$500)))</f>
        <v/>
      </c>
      <c r="CL34" s="127">
        <f>IF(OR(CL$4="",$B34=""),0,SUMIF('DADOS BRUTOS'!$A$3:$A$500,$B34,'DADOS BRUTOS'!L$3:L$500)+IF($C34="",0,SUMIF('DADOS BRUTOS'!$A$3:$A$500,$C34,'DADOS BRUTOS'!L$3:L$500)))</f>
        <v/>
      </c>
      <c r="CM34" s="127">
        <f>IF(OR(CM$4="",$B34=""),0,SUMIF('DADOS BRUTOS'!$A$3:$A$500,$B34,'DADOS BRUTOS'!M$3:M$500)+IF($C34="",0,SUMIF('DADOS BRUTOS'!$A$3:$A$500,$C34,'DADOS BRUTOS'!M$3:M$500)))</f>
        <v/>
      </c>
      <c r="CN34" s="127">
        <f>IF(OR(CN$4="",$B34=""),0,SUMIF('DADOS BRUTOS'!$A$3:$A$500,$B34,'DADOS BRUTOS'!N$3:N$500)+IF($C34="",0,SUMIF('DADOS BRUTOS'!$A$3:$A$500,$C34,'DADOS BRUTOS'!N$3:N$500)))</f>
        <v/>
      </c>
      <c r="CO34" s="127">
        <f>IF(OR(CO$4="",$B34=""),0,SUMIF('DADOS BRUTOS'!$A$3:$A$500,$B34,'DADOS BRUTOS'!O$3:O$500)+IF($C34="",0,SUMIF('DADOS BRUTOS'!$A$3:$A$500,$C34,'DADOS BRUTOS'!O$3:O$500)))</f>
        <v/>
      </c>
      <c r="CP34" s="127">
        <f>IF(OR(CP$4="",$B34=""),0,SUMIF('DADOS BRUTOS'!$A$3:$A$500,$B34,'DADOS BRUTOS'!P$3:P$500)+IF($C34="",0,SUMIF('DADOS BRUTOS'!$A$3:$A$500,$C34,'DADOS BRUTOS'!P$3:P$500)))</f>
        <v/>
      </c>
      <c r="CQ34" s="127">
        <f>IF(OR(CQ$4="",$B34=""),0,SUMIF('DADOS BRUTOS'!$A$3:$A$500,$B34,'DADOS BRUTOS'!Q$3:Q$500)+IF($C34="",0,SUMIF('DADOS BRUTOS'!$A$3:$A$500,$C34,'DADOS BRUTOS'!Q$3:Q$500)))</f>
        <v/>
      </c>
      <c r="CR34" s="127">
        <f>IF(OR(CR$4="",$B34=""),0,SUMIF('DADOS BRUTOS'!$A$3:$A$500,$B34,'DADOS BRUTOS'!R$3:R$500)+IF($C34="",0,SUMIF('DADOS BRUTOS'!$A$3:$A$500,$C34,'DADOS BRUTOS'!R$3:R$500)))</f>
        <v/>
      </c>
      <c r="CS34" s="127">
        <f>IF(OR(CS$4="",$B34=""),0,SUMIF('DADOS BRUTOS'!$A$3:$A$500,$B34,'DADOS BRUTOS'!S$3:S$500)+IF($C34="",0,SUMIF('DADOS BRUTOS'!$A$3:$A$500,$C34,'DADOS BRUTOS'!S$3:S$500)))</f>
        <v/>
      </c>
      <c r="CT34" s="127">
        <f>IF(OR(CT$4="",$B34=""),0,SUMIF('DADOS BRUTOS'!$A$3:$A$500,$B34,'DADOS BRUTOS'!T$3:T$500)+IF($C34="",0,SUMIF('DADOS BRUTOS'!$A$3:$A$500,$C34,'DADOS BRUTOS'!T$3:T$500)))</f>
        <v/>
      </c>
      <c r="CU34" s="127">
        <f>IF(OR(CU$4="",$B34=""),0,SUMIF('DADOS BRUTOS'!$A$3:$A$500,$B34,'DADOS BRUTOS'!U$3:U$500)+IF($C34="",0,SUMIF('DADOS BRUTOS'!$A$3:$A$500,$C34,'DADOS BRUTOS'!U$3:U$500)))</f>
        <v/>
      </c>
      <c r="CV34" s="127">
        <f>IF(OR(CV$4="",$B34=""),0,SUMIF('DADOS BRUTOS'!$A$3:$A$500,$B34,'DADOS BRUTOS'!V$3:V$500)+IF($C34="",0,SUMIF('DADOS BRUTOS'!$A$3:$A$500,$C34,'DADOS BRUTOS'!V$3:V$500)))</f>
        <v/>
      </c>
      <c r="CW34" s="127">
        <f>IF(OR(CW$4="",$B34=""),0,SUMIF('DADOS BRUTOS'!$A$3:$A$500,$B34,'DADOS BRUTOS'!W$3:W$500)+IF($C34="",0,SUMIF('DADOS BRUTOS'!$A$3:$A$500,$C34,'DADOS BRUTOS'!W$3:W$500)))</f>
        <v/>
      </c>
      <c r="CX34" s="127">
        <f>IF(OR(CX$4="",$B34=""),0,SUMIF('DADOS BRUTOS'!$A$3:$A$500,$B34,'DADOS BRUTOS'!X$3:X$500)+IF($C34="",0,SUMIF('DADOS BRUTOS'!$A$3:$A$500,$C34,'DADOS BRUTOS'!X$3:X$500)))</f>
        <v/>
      </c>
      <c r="CY34" s="127">
        <f>IF(OR(CY$4="",$B34=""),0,SUMIF('DADOS BRUTOS'!$A$3:$A$500,$B34,'DADOS BRUTOS'!Y$3:Y$500)+IF($C34="",0,SUMIF('DADOS BRUTOS'!$A$3:$A$500,$C34,'DADOS BRUTOS'!Y$3:Y$500)))</f>
        <v/>
      </c>
      <c r="CZ34" s="127">
        <f>IF(OR(CZ$4="",$B34=""),0,SUMIF('DADOS BRUTOS'!$A$3:$A$500,$B34,'DADOS BRUTOS'!Z$3:Z$500)+IF($C34="",0,SUMIF('DADOS BRUTOS'!$A$3:$A$500,$C34,'DADOS BRUTOS'!Z$3:Z$500)))</f>
        <v/>
      </c>
      <c r="DA34" s="127">
        <f>IF(OR(DA$4="",$B34=""),0,SUMIF('DADOS BRUTOS'!$A$3:$A$500,$B34,'DADOS BRUTOS'!AA$3:AA$500)+IF($C34="",0,SUMIF('DADOS BRUTOS'!$A$3:$A$500,$C34,'DADOS BRUTOS'!AA$3:AA$500)))</f>
        <v/>
      </c>
      <c r="DB34" s="127">
        <f>IF(OR(DB$4="",$B34=""),0,SUMIF('DADOS BRUTOS'!$A$3:$A$500,$B34,'DADOS BRUTOS'!AB$3:AB$500)+IF($C34="",0,SUMIF('DADOS BRUTOS'!$A$3:$A$500,$C34,'DADOS BRUTOS'!AB$3:AB$500)))</f>
        <v/>
      </c>
      <c r="DC34" s="127">
        <f>IF(OR(DC$4="",$B34=""),0,SUMIF('DADOS BRUTOS'!$A$3:$A$500,$B34,'DADOS BRUTOS'!AC$3:AC$500)+IF($C34="",0,SUMIF('DADOS BRUTOS'!$A$3:$A$500,$C34,'DADOS BRUTOS'!AC$3:AC$500)))</f>
        <v/>
      </c>
      <c r="DD34" s="127">
        <f>IF(OR(DD$4="",$B34=""),0,SUMIF('DADOS BRUTOS'!$A$3:$A$500,$B34,'DADOS BRUTOS'!AD$3:AD$500)+IF($C34="",0,SUMIF('DADOS BRUTOS'!$A$3:$A$500,$C34,'DADOS BRUTOS'!AD$3:AD$500)))</f>
        <v/>
      </c>
      <c r="DE34" s="127">
        <f>IF(OR(DE$4="",$B34=""),0,SUMIF('DADOS BRUTOS'!$A$3:$A$500,$B34,'DADOS BRUTOS'!AE$3:AE$500)+IF($C34="",0,SUMIF('DADOS BRUTOS'!$A$3:$A$500,$C34,'DADOS BRUTOS'!AE$3:AE$500)))</f>
        <v/>
      </c>
      <c r="DF34" s="127">
        <f>IF(OR(DF$4="",$B34=""),0,SUMIF('DADOS BRUTOS'!$A$3:$A$500,$B34,'DADOS BRUTOS'!AF$3:AF$500)+IF($C34="",0,SUMIF('DADOS BRUTOS'!$A$3:$A$500,$C34,'DADOS BRUTOS'!AF$3:AF$500)))</f>
        <v/>
      </c>
      <c r="DG34" s="127">
        <f>IF(OR(DG$4="",$B34=""),0,SUMIF('DADOS BRUTOS'!$A$3:$A$500,$B34,'DADOS BRUTOS'!AG$3:AG$500)+IF($C34="",0,SUMIF('DADOS BRUTOS'!$A$3:$A$500,$C34,'DADOS BRUTOS'!AG$3:AG$500)))</f>
        <v/>
      </c>
      <c r="DH34" s="127">
        <f>IF(OR(DH$4="",$B34=""),0,SUMIF('DADOS BRUTOS'!$A$3:$A$500,$B34,'DADOS BRUTOS'!AH$3:AH$500)+IF($C34="",0,SUMIF('DADOS BRUTOS'!$A$3:$A$500,$C34,'DADOS BRUTOS'!AH$3:AH$500)))</f>
        <v/>
      </c>
      <c r="DI34" s="127">
        <f>IF(OR(DI$4="",$B34=""),0,SUMIF('DADOS BRUTOS'!$A$3:$A$500,$B34,'DADOS BRUTOS'!AI$3:AI$500)+IF($C34="",0,SUMIF('DADOS BRUTOS'!$A$3:$A$500,$C34,'DADOS BRUTOS'!AI$3:AI$500)))</f>
        <v/>
      </c>
      <c r="DJ34" s="127">
        <f>IF(OR(DJ$4="",$B34=""),0,SUMIF('DADOS BRUTOS'!$A$3:$A$500,$B34,'DADOS BRUTOS'!AJ$3:AJ$500)+IF($C34="",0,SUMIF('DADOS BRUTOS'!$A$3:$A$500,$C34,'DADOS BRUTOS'!AJ$3:AJ$500)))</f>
        <v/>
      </c>
      <c r="DK34" s="127">
        <f>IF(OR(DK$4="",$B34=""),0,SUMIF('DADOS BRUTOS'!$A$3:$A$500,$B34,'DADOS BRUTOS'!AK$3:AK$500)+IF($C34="",0,SUMIF('DADOS BRUTOS'!$A$3:$A$500,$C34,'DADOS BRUTOS'!AK$3:AK$500)))</f>
        <v/>
      </c>
      <c r="DL34" s="127">
        <f>IF(OR(DL$4="",$B34=""),0,SUMIF('DADOS BRUTOS'!$A$3:$A$500,$B34,'DADOS BRUTOS'!AL$3:AL$500)+IF($C34="",0,SUMIF('DADOS BRUTOS'!$A$3:$A$500,$C34,'DADOS BRUTOS'!AL$3:AL$500)))</f>
        <v/>
      </c>
      <c r="DM34" s="127">
        <f>IF(OR(DM$4="",$B34=""),0,SUMIF('DADOS BRUTOS'!$A$3:$A$500,$B34,'DADOS BRUTOS'!AM$3:AM$500)+IF($C34="",0,SUMIF('DADOS BRUTOS'!$A$3:$A$500,$C34,'DADOS BRUTOS'!AM$3:AM$500)))</f>
        <v/>
      </c>
      <c r="DN34" s="127">
        <f>IF(OR(DN$4="",$B34=""),0,SUMIF('DADOS BRUTOS'!$A$3:$A$500,$B34,'DADOS BRUTOS'!AN$3:AN$500)+IF($C34="",0,SUMIF('DADOS BRUTOS'!$A$3:$A$500,$C34,'DADOS BRUTOS'!AN$3:AN$500)))</f>
        <v/>
      </c>
      <c r="DO34" s="127">
        <f>IF(OR(DO$4="",$B34=""),0,SUMIF('DADOS BRUTOS'!$A$3:$A$500,$B34,'DADOS BRUTOS'!AO$3:AO$500)+IF($C34="",0,SUMIF('DADOS BRUTOS'!$A$3:$A$500,$C34,'DADOS BRUTOS'!AO$3:AO$500)))</f>
        <v/>
      </c>
      <c r="DP34" s="127">
        <f>IF(OR(DP$4="",$B34=""),0,SUMIF('DADOS BRUTOS'!$A$3:$A$500,$B34,'DADOS BRUTOS'!AP$3:AP$500)+IF($C34="",0,SUMIF('DADOS BRUTOS'!$A$3:$A$500,$C34,'DADOS BRUTOS'!AP$3:AP$500)))</f>
        <v/>
      </c>
      <c r="DQ34" s="127">
        <f>IF(OR(DQ$4="",$B34=""),0,SUMIF('DADOS BRUTOS'!$A$3:$A$500,$B34,'DADOS BRUTOS'!AQ$3:AQ$500)+IF($C34="",0,SUMIF('DADOS BRUTOS'!$A$3:$A$500,$C34,'DADOS BRUTOS'!AQ$3:AQ$500)))</f>
        <v/>
      </c>
      <c r="DR34" s="127">
        <f>IF(OR(DR$4="",$B34=""),0,SUMIF('DADOS BRUTOS'!$A$3:$A$500,$B34,'DADOS BRUTOS'!AR$3:AR$500)+IF($C34="",0,SUMIF('DADOS BRUTOS'!$A$3:$A$500,$C34,'DADOS BRUTOS'!AR$3:AR$500)))</f>
        <v/>
      </c>
      <c r="DS34" s="127">
        <f>IF(OR(DS$4="",$B34=""),0,SUMIF('DADOS BRUTOS'!$A$3:$A$500,$B34,'DADOS BRUTOS'!AS$3:AS$500)+IF($C34="",0,SUMIF('DADOS BRUTOS'!$A$3:$A$500,$C34,'DADOS BRUTOS'!AS$3:AS$500)))</f>
        <v/>
      </c>
      <c r="DT34" s="127">
        <f>IF(OR(DT$4="",$B34=""),0,SUMIF('DADOS BRUTOS'!$A$3:$A$500,$B34,'DADOS BRUTOS'!AT$3:AT$500)+IF($C34="",0,SUMIF('DADOS BRUTOS'!$A$3:$A$500,$C34,'DADOS BRUTOS'!AT$3:AT$500)))</f>
        <v/>
      </c>
      <c r="DU34" s="127">
        <f>IF(OR(DU$4="",$B34=""),0,SUMIF('DADOS BRUTOS'!$A$3:$A$500,$B34,'DADOS BRUTOS'!AU$3:AU$500)+IF($C34="",0,SUMIF('DADOS BRUTOS'!$A$3:$A$500,$C34,'DADOS BRUTOS'!AU$3:AU$500)))</f>
        <v/>
      </c>
      <c r="DV34" s="127">
        <f>IF(OR(DV$4="",$B34=""),0,SUMIF('DADOS BRUTOS'!$A$3:$A$500,$B34,'DADOS BRUTOS'!AV$3:AV$500)+IF($C34="",0,SUMIF('DADOS BRUTOS'!$A$3:$A$500,$C34,'DADOS BRUTOS'!AV$3:AV$500)))</f>
        <v/>
      </c>
      <c r="DW34" s="127">
        <f>IF(OR(DW$4="",$B34=""),0,SUMIF('DADOS BRUTOS'!$A$3:$A$500,$B34,'DADOS BRUTOS'!AW$3:AW$500)+IF($C34="",0,SUMIF('DADOS BRUTOS'!$A$3:$A$500,$C34,'DADOS BRUTOS'!AW$3:AW$500)))</f>
        <v/>
      </c>
      <c r="DX34" s="127">
        <f>IF(OR(DX$4="",$B34=""),0,SUMIF('DADOS BRUTOS'!$A$3:$A$500,$B34,'DADOS BRUTOS'!AX$3:AX$500)+IF($C34="",0,SUMIF('DADOS BRUTOS'!$A$3:$A$500,$C34,'DADOS BRUTOS'!AX$3:AX$500)))</f>
        <v/>
      </c>
      <c r="DY34" s="127">
        <f>IF(OR(DY$4="",$B34=""),0,SUMIF('DADOS BRUTOS'!$A$3:$A$500,$B34,'DADOS BRUTOS'!AY$3:AY$500)+IF($C34="",0,SUMIF('DADOS BRUTOS'!$A$3:$A$500,$C34,'DADOS BRUTOS'!AY$3:AY$500)))</f>
        <v/>
      </c>
      <c r="DZ34" s="127">
        <f>IF(OR(DZ$4="",$B34=""),0,SUMIF('DADOS BRUTOS'!$A$3:$A$500,$B34,'DADOS BRUTOS'!AZ$3:AZ$500)+IF($C34="",0,SUMIF('DADOS BRUTOS'!$A$3:$A$500,$C34,'DADOS BRUTOS'!AZ$3:AZ$500)))</f>
        <v/>
      </c>
      <c r="EA34" s="127">
        <f>IF(OR(EA$4="",$B34=""),0,SUMIF('DADOS BRUTOS'!$A$3:$A$500,$B34,'DADOS BRUTOS'!BA$3:BA$500)+IF($C34="",0,SUMIF('DADOS BRUTOS'!$A$3:$A$500,$C34,'DADOS BRUTOS'!BA$3:BA$500)))</f>
        <v/>
      </c>
      <c r="EB34" s="127">
        <f>IF(OR(EB$4="",$B34=""),0,SUMIF('DADOS BRUTOS'!$A$3:$A$500,$B34,'DADOS BRUTOS'!BB$3:BB$500)+IF($C34="",0,SUMIF('DADOS BRUTOS'!$A$3:$A$500,$C34,'DADOS BRUTOS'!BB$3:BB$500)))</f>
        <v/>
      </c>
      <c r="EC34" s="127">
        <f>IF(OR(EC$4="",$B34=""),0,SUMIF('DADOS BRUTOS'!$A$3:$A$500,$B34,'DADOS BRUTOS'!BC$3:BC$500)+IF($C34="",0,SUMIF('DADOS BRUTOS'!$A$3:$A$500,$C34,'DADOS BRUTOS'!BC$3:BC$500)))</f>
        <v/>
      </c>
      <c r="ED34" s="127">
        <f>IF(OR(ED$4="",$B34=""),0,SUMIF('DADOS BRUTOS'!$A$3:$A$500,$B34,'DADOS BRUTOS'!BD$3:BD$500)+IF($C34="",0,SUMIF('DADOS BRUTOS'!$A$3:$A$500,$C34,'DADOS BRUTOS'!BD$3:BD$500)))</f>
        <v/>
      </c>
      <c r="EE34" s="127">
        <f>IF(OR(EE$4="",$B34=""),0,SUMIF('DADOS BRUTOS'!$A$3:$A$500,$B34,'DADOS BRUTOS'!BE$3:BE$500)+IF($C34="",0,SUMIF('DADOS BRUTOS'!$A$3:$A$500,$C34,'DADOS BRUTOS'!BE$3:BE$500)))</f>
        <v/>
      </c>
      <c r="EF34" s="127">
        <f>IF(OR(EF$4="",$B34=""),0,SUMIF('DADOS BRUTOS'!$A$3:$A$500,$B34,'DADOS BRUTOS'!BF$3:BF$500)+IF($C34="",0,SUMIF('DADOS BRUTOS'!$A$3:$A$500,$C34,'DADOS BRUTOS'!BF$3:BF$500)))</f>
        <v/>
      </c>
      <c r="EG34" s="127">
        <f>IF(OR(EG$4="",$B34=""),0,SUMIF('DADOS BRUTOS'!$A$3:$A$500,$B34,'DADOS BRUTOS'!BG$3:BG$500)+IF($C34="",0,SUMIF('DADOS BRUTOS'!$A$3:$A$500,$C34,'DADOS BRUTOS'!BG$3:BG$500)))</f>
        <v/>
      </c>
      <c r="EH34" s="127">
        <f>IF(OR(EH$4="",$B34=""),0,SUMIF('DADOS BRUTOS'!$A$3:$A$500,$B34,'DADOS BRUTOS'!BH$3:BH$500)+IF($C34="",0,SUMIF('DADOS BRUTOS'!$A$3:$A$500,$C34,'DADOS BRUTOS'!BH$3:BH$500)))</f>
        <v/>
      </c>
      <c r="EI34" s="127">
        <f>IF(OR(EI$4="",$B34=""),0,SUMIF('DADOS BRUTOS'!$A$3:$A$500,$B34,'DADOS BRUTOS'!BI$3:BI$500)+IF($C34="",0,SUMIF('DADOS BRUTOS'!$A$3:$A$500,$C34,'DADOS BRUTOS'!BI$3:BI$500)))</f>
        <v/>
      </c>
      <c r="EJ34" s="127">
        <f>IF(OR(EJ$4="",$B34=""),0,SUMIF('DADOS BRUTOS'!$A$3:$A$500,$B34,'DADOS BRUTOS'!BJ$3:BJ$500)+IF($C34="",0,SUMIF('DADOS BRUTOS'!$A$3:$A$500,$C34,'DADOS BRUTOS'!BJ$3:BJ$500)))</f>
        <v/>
      </c>
      <c r="EK34" s="127">
        <f>IF(OR(EK$4="",$B34=""),0,SUMIF('DADOS BRUTOS'!$A$3:$A$500,$B34,'DADOS BRUTOS'!BK$3:BK$500)+IF($C34="",0,SUMIF('DADOS BRUTOS'!$A$3:$A$500,$C34,'DADOS BRUTOS'!BK$3:BK$500)))</f>
        <v/>
      </c>
      <c r="EL34" s="127">
        <f>IF(OR(EL$4="",$B34=""),0,SUMIF('DADOS BRUTOS'!$A$3:$A$500,$B34,'DADOS BRUTOS'!BL$3:BL$500)+IF($C34="",0,SUMIF('DADOS BRUTOS'!$A$3:$A$500,$C34,'DADOS BRUTOS'!BL$3:BL$500)))</f>
        <v/>
      </c>
      <c r="EM34" s="127">
        <f>IF(OR(EM$4="",$B34=""),0,SUMIF('DADOS BRUTOS'!$A$3:$A$500,$B34,'DADOS BRUTOS'!BM$3:BM$500)+IF($C34="",0,SUMIF('DADOS BRUTOS'!$A$3:$A$500,$C34,'DADOS BRUTOS'!BM$3:BM$500)))</f>
        <v/>
      </c>
      <c r="EN34" s="127">
        <f>IF(OR(EN$4="",$B34=""),0,SUMIF('DADOS BRUTOS'!$A$3:$A$500,$B34,'DADOS BRUTOS'!BN$3:BN$500)+IF($C34="",0,SUMIF('DADOS BRUTOS'!$A$3:$A$500,$C34,'DADOS BRUTOS'!BN$3:BN$500)))</f>
        <v/>
      </c>
      <c r="EO34" s="127">
        <f>IF(OR(EO$4="",$B34=""),0,SUMIF('DADOS BRUTOS'!$A$3:$A$500,$B34,'DADOS BRUTOS'!BO$3:BO$500)+IF($C34="",0,SUMIF('DADOS BRUTOS'!$A$3:$A$500,$C34,'DADOS BRUTOS'!BO$3:BO$500)))</f>
        <v/>
      </c>
      <c r="EP34" s="127">
        <f>IF(OR(EP$4="",$B34=""),0,SUMIF('DADOS BRUTOS'!$A$3:$A$500,$B34,'DADOS BRUTOS'!BP$3:BP$500)+IF($C34="",0,SUMIF('DADOS BRUTOS'!$A$3:$A$500,$C34,'DADOS BRUTOS'!BP$3:BP$500)))</f>
        <v/>
      </c>
      <c r="EQ34" s="127">
        <f>IF(OR(EQ$4="",$B34=""),0,SUMIF('DADOS BRUTOS'!$A$3:$A$500,$B34,'DADOS BRUTOS'!BQ$3:BQ$500)+IF($C34="",0,SUMIF('DADOS BRUTOS'!$A$3:$A$500,$C34,'DADOS BRUTOS'!BQ$3:BQ$500)))</f>
        <v/>
      </c>
      <c r="ER34" s="127">
        <f>IF(OR(ER$4="",$B34=""),0,SUMIF('DADOS BRUTOS'!$A$3:$A$500,$B34,'DADOS BRUTOS'!BR$3:BR$500)+IF($C34="",0,SUMIF('DADOS BRUTOS'!$A$3:$A$500,$C34,'DADOS BRUTOS'!BR$3:BR$500)))</f>
        <v/>
      </c>
      <c r="ES34" s="127">
        <f>IF(OR(ES$4="",$B34=""),0,SUMIF('DADOS BRUTOS'!$A$3:$A$500,$B34,'DADOS BRUTOS'!BS$3:BS$500)+IF($C34="",0,SUMIF('DADOS BRUTOS'!$A$3:$A$500,$C34,'DADOS BRUTOS'!BS$3:BS$500)))</f>
        <v/>
      </c>
      <c r="ET34" s="127">
        <f>IF(OR(ET$4="",$B34=""),0,SUMIF('DADOS BRUTOS'!$A$3:$A$500,$B34,'DADOS BRUTOS'!BT$3:BT$500)+IF($C34="",0,SUMIF('DADOS BRUTOS'!$A$3:$A$500,$C34,'DADOS BRUTOS'!BT$3:BT$500)))</f>
        <v/>
      </c>
      <c r="EU34" s="127">
        <f>IF(OR(EU$4="",$B34=""),0,SUMIF('DADOS BRUTOS'!$A$3:$A$500,$B34,'DADOS BRUTOS'!BU$3:BU$500)+IF($C34="",0,SUMIF('DADOS BRUTOS'!$A$3:$A$500,$C34,'DADOS BRUTOS'!BU$3:BU$500)))</f>
        <v/>
      </c>
      <c r="EV34" s="127">
        <f>IF(OR(EV$4="",$B34=""),0,SUMIF('DADOS BRUTOS'!$A$3:$A$500,$B34,'DADOS BRUTOS'!BV$3:BV$500)+IF($C34="",0,SUMIF('DADOS BRUTOS'!$A$3:$A$500,$C34,'DADOS BRUTOS'!BV$3:BV$500)))</f>
        <v/>
      </c>
      <c r="EW34" s="127">
        <f>IF(OR(EW$4="",$B34=""),0,SUMIF('DADOS BRUTOS'!$A$3:$A$500,$B34,'DADOS BRUTOS'!BW$3:BW$500)+IF($C34="",0,SUMIF('DADOS BRUTOS'!$A$3:$A$500,$C34,'DADOS BRUTOS'!BW$3:BW$500)))</f>
        <v/>
      </c>
      <c r="EX34" s="127">
        <f>IF(OR(EX$4="",$B34=""),0,SUMIF('DADOS BRUTOS'!$A$3:$A$500,$B34,'DADOS BRUTOS'!BX$3:BX$500)+IF($C34="",0,SUMIF('DADOS BRUTOS'!$A$3:$A$500,$C34,'DADOS BRUTOS'!BX$3:BX$500)))</f>
        <v/>
      </c>
      <c r="EY34" s="127">
        <f>IF(OR(EY$4="",$B34=""),0,SUMIF('DADOS BRUTOS'!$A$3:$A$500,$B34,'DADOS BRUTOS'!BY$3:BY$500)+IF($C34="",0,SUMIF('DADOS BRUTOS'!$A$3:$A$500,$C34,'DADOS BRUTOS'!BY$3:BY$500)))</f>
        <v/>
      </c>
      <c r="EZ34" s="127">
        <f>IF(OR(EZ$4="",$B34=""),0,SUMIF('DADOS BRUTOS'!$A$3:$A$500,$B34,'DADOS BRUTOS'!BZ$3:BZ$500)+IF($C34="",0,SUMIF('DADOS BRUTOS'!$A$3:$A$500,$C34,'DADOS BRUTOS'!BZ$3:BZ$500)))</f>
        <v/>
      </c>
      <c r="FA34" s="127">
        <f>IF(OR(FA$4="",$B34=""),0,SUMIF('DADOS BRUTOS'!$A$3:$A$500,$B34,'DADOS BRUTOS'!CA$3:CA$500)+IF($C34="",0,SUMIF('DADOS BRUTOS'!$A$3:$A$500,$C34,'DADOS BRUTOS'!CA$3:CA$500)))</f>
        <v/>
      </c>
      <c r="FB34" s="127">
        <f>IF(OR(FB$4="",$B34=""),0,SUMIF('DADOS BRUTOS'!$A$3:$A$500,$B34,'DADOS BRUTOS'!CB$3:CB$500)+IF($C34="",0,SUMIF('DADOS BRUTOS'!$A$3:$A$500,$C34,'DADOS BRUTOS'!CB$3:CB$500)))</f>
        <v/>
      </c>
      <c r="FC34" s="127">
        <f>IF(OR(FC$4="",$B34=""),0,SUMIF('DADOS BRUTOS'!$A$3:$A$500,$B34,'DADOS BRUTOS'!CC$3:CC$500)+IF($C34="",0,SUMIF('DADOS BRUTOS'!$A$3:$A$500,$C34,'DADOS BRUTOS'!CC$3:CC$500)))</f>
        <v/>
      </c>
      <c r="FD34" s="127">
        <f>IF(OR(FD$4="",$B34=""),0,SUMIF('DADOS BRUTOS'!$A$3:$A$500,$B34,'DADOS BRUTOS'!CD$3:CD$500)+IF($C34="",0,SUMIF('DADOS BRUTOS'!$A$3:$A$500,$C34,'DADOS BRUTOS'!CD$3:CD$500)))</f>
        <v/>
      </c>
      <c r="FE34" s="127">
        <f>IF(OR(FE$4="",$B34=""),0,SUMIF('DADOS BRUTOS'!$A$3:$A$500,$B34,'DADOS BRUTOS'!CE$3:CE$500)+IF($C34="",0,SUMIF('DADOS BRUTOS'!$A$3:$A$500,$C34,'DADOS BRUTOS'!CE$3:CE$500)))</f>
        <v/>
      </c>
      <c r="FF34" s="127">
        <f>IF(OR(FF$4="",$B34=""),0,SUMIF('DADOS BRUTOS'!$A$3:$A$500,$B34,'DADOS BRUTOS'!CF$3:CF$500)+IF($C34="",0,SUMIF('DADOS BRUTOS'!$A$3:$A$500,$C34,'DADOS BRUTOS'!CF$3:CF$500)))</f>
        <v/>
      </c>
      <c r="FG34" s="127">
        <f>IF(OR(FG$4="",$B34=""),0,SUMIF('DADOS BRUTOS'!$A$3:$A$500,$B34,'DADOS BRUTOS'!CG$3:CG$500)+IF($C34="",0,SUMIF('DADOS BRUTOS'!$A$3:$A$500,$C34,'DADOS BRUTOS'!CG$3:CG$500)))</f>
        <v/>
      </c>
      <c r="FH34" s="127">
        <f>IF(OR(FH$4="",$B34=""),0,SUMIF('DADOS BRUTOS'!$A$3:$A$500,$B34,'DADOS BRUTOS'!CH$3:CH$500)+IF($C34="",0,SUMIF('DADOS BRUTOS'!$A$3:$A$500,$C34,'DADOS BRUTOS'!CH$3:CH$500)))</f>
        <v/>
      </c>
      <c r="FI34" s="127">
        <f>IF(OR(FI$4="",$B34=""),0,SUMIF('DADOS BRUTOS'!$A$3:$A$500,$B34,'DADOS BRUTOS'!CI$3:CI$500)+IF($C34="",0,SUMIF('DADOS BRUTOS'!$A$3:$A$500,$C34,'DADOS BRUTOS'!CI$3:CI$500)))</f>
        <v/>
      </c>
      <c r="FJ34" s="127">
        <f>IF(OR(FJ$4="",$B34=""),0,SUMIF('DADOS BRUTOS'!$A$3:$A$500,$B34,'DADOS BRUTOS'!CJ$3:CJ$500)+IF($C34="",0,SUMIF('DADOS BRUTOS'!$A$3:$A$500,$C34,'DADOS BRUTOS'!CJ$3:CJ$500)))</f>
        <v/>
      </c>
      <c r="FK34" s="127">
        <f>IF(OR(FK$4="",$B34=""),0,SUMIF('DADOS BRUTOS'!$A$3:$A$500,$B34,'DADOS BRUTOS'!CK$3:CK$500)+IF($C34="",0,SUMIF('DADOS BRUTOS'!$A$3:$A$500,$C34,'DADOS BRUTOS'!CK$3:CK$500)))</f>
        <v/>
      </c>
      <c r="FL34" s="127">
        <f>IF(OR(FL$4="",$B34=""),0,SUMIF('DADOS BRUTOS'!$A$3:$A$500,$B34,'DADOS BRUTOS'!CL$3:CL$500)+IF($C34="",0,SUMIF('DADOS BRUTOS'!$A$3:$A$500,$C34,'DADOS BRUTOS'!CL$3:CL$500)))</f>
        <v/>
      </c>
      <c r="FM34" s="127">
        <f>IF(OR(FM$4="",$B34=""),0,SUMIF('DADOS BRUTOS'!$A$3:$A$500,$B34,'DADOS BRUTOS'!CM$3:CM$500)+IF($C34="",0,SUMIF('DADOS BRUTOS'!$A$3:$A$500,$C34,'DADOS BRUTOS'!CM$3:CM$500)))</f>
        <v/>
      </c>
      <c r="FN34" s="127">
        <f>IF(OR(FN$4="",$B34=""),0,SUMIF('DADOS BRUTOS'!$A$3:$A$500,$B34,'DADOS BRUTOS'!CN$3:CN$500)+IF($C34="",0,SUMIF('DADOS BRUTOS'!$A$3:$A$500,$C34,'DADOS BRUTOS'!CN$3:CN$500)))</f>
        <v/>
      </c>
      <c r="FO34" s="127">
        <f>IF(OR(FO$4="",$B34=""),0,SUMIF('DADOS BRUTOS'!$A$3:$A$500,$B34,'DADOS BRUTOS'!CO$3:CO$500)+IF($C34="",0,SUMIF('DADOS BRUTOS'!$A$3:$A$500,$C34,'DADOS BRUTOS'!CO$3:CO$500)))</f>
        <v/>
      </c>
      <c r="FP34" s="127">
        <f>IF(OR(FP$4="",$B34=""),0,SUMIF('DADOS BRUTOS'!$A$3:$A$500,$B34,'DADOS BRUTOS'!CP$3:CP$500)+IF($C34="",0,SUMIF('DADOS BRUTOS'!$A$3:$A$500,$C34,'DADOS BRUTOS'!CP$3:CP$500)))</f>
        <v/>
      </c>
      <c r="FQ34" s="127">
        <f>IF(OR(FQ$4="",$B34=""),0,SUMIF('DADOS BRUTOS'!$A$3:$A$500,$B34,'DADOS BRUTOS'!CQ$3:CQ$500)+IF($C34="",0,SUMIF('DADOS BRUTOS'!$A$3:$A$500,$C34,'DADOS BRUTOS'!CQ$3:CQ$500)))</f>
        <v/>
      </c>
      <c r="FR34" s="127">
        <f>IF(OR(FR$4="",$B34=""),0,SUMIF('DADOS BRUTOS'!$A$3:$A$500,$B34,'DADOS BRUTOS'!CR$3:CR$500)+IF($C34="",0,SUMIF('DADOS BRUTOS'!$A$3:$A$500,$C34,'DADOS BRUTOS'!CR$3:CR$500)))</f>
        <v/>
      </c>
      <c r="FS34" s="127">
        <f>IF(OR(FS$4="",$B34=""),0,SUMIF('DADOS BRUTOS'!$A$3:$A$500,$B34,'DADOS BRUTOS'!CS$3:CS$500)+IF($C34="",0,SUMIF('DADOS BRUTOS'!$A$3:$A$500,$C34,'DADOS BRUTOS'!CS$3:CS$500)))</f>
        <v/>
      </c>
      <c r="FT34" s="127">
        <f>IF(OR(FT$4="",$B34=""),0,SUMIF('DADOS BRUTOS'!$A$3:$A$500,$B34,'DADOS BRUTOS'!CT$3:CT$500)+IF($C34="",0,SUMIF('DADOS BRUTOS'!$A$3:$A$500,$C34,'DADOS BRUTOS'!CT$3:CT$500)))</f>
        <v/>
      </c>
      <c r="FU34" s="127">
        <f>IF(OR(FU$4="",$B34=""),0,SUMIF('DADOS BRUTOS'!$A$3:$A$500,$B34,'DADOS BRUTOS'!CU$3:CU$500)+IF($C34="",0,SUMIF('DADOS BRUTOS'!$A$3:$A$500,$C34,'DADOS BRUTOS'!CU$3:CU$500)))</f>
        <v/>
      </c>
      <c r="FV34" s="127">
        <f>IF(OR(FV$4="",$B34=""),0,SUMIF('DADOS BRUTOS'!$A$3:$A$500,$B34,'DADOS BRUTOS'!CV$3:CV$500)+IF($C34="",0,SUMIF('DADOS BRUTOS'!$A$3:$A$500,$C34,'DADOS BRUTOS'!CV$3:CV$500)))</f>
        <v/>
      </c>
      <c r="FW34" s="127">
        <f>IF(OR(FW$4="",$B34=""),0,SUMIF('DADOS BRUTOS'!$A$3:$A$500,$B34,'DADOS BRUTOS'!CW$3:CW$500)+IF($C34="",0,SUMIF('DADOS BRUTOS'!$A$3:$A$500,$C34,'DADOS BRUTOS'!CW$3:CW$500)))</f>
        <v/>
      </c>
      <c r="FX34" s="127">
        <f>IF(OR(FX$4="",$B34=""),0,SUMIF('DADOS BRUTOS'!$A$3:$A$500,$B34,'DADOS BRUTOS'!CX$3:CX$500)+IF($C34="",0,SUMIF('DADOS BRUTOS'!$A$3:$A$500,$C34,'DADOS BRUTOS'!CX$3:CX$500)))</f>
        <v/>
      </c>
      <c r="FY34" s="127">
        <f>IF(OR(FY$4="",$B34=""),0,SUMIF('DADOS BRUTOS'!$A$3:$A$500,$B34,'DADOS BRUTOS'!CY$3:CY$500)+IF($C34="",0,SUMIF('DADOS BRUTOS'!$A$3:$A$500,$C34,'DADOS BRUTOS'!CY$3:CY$500)))</f>
        <v/>
      </c>
      <c r="FZ34" s="127">
        <f>IF(OR(FZ$4="",$B34=""),0,SUMIF('DADOS BRUTOS'!$A$3:$A$500,$B34,'DADOS BRUTOS'!CZ$3:CZ$500)+IF($C34="",0,SUMIF('DADOS BRUTOS'!$A$3:$A$500,$C34,'DADOS BRUTOS'!CZ$3:CZ$500)))</f>
        <v/>
      </c>
      <c r="GA34" s="127">
        <f>IF(OR(GA$4="",$B34=""),0,SUMIF('DADOS BRUTOS'!$A$3:$A$500,$B34,'DADOS BRUTOS'!DA$3:DA$500)+IF($C34="",0,SUMIF('DADOS BRUTOS'!$A$3:$A$500,$C34,'DADOS BRUTOS'!DA$3:DA$500)))</f>
        <v/>
      </c>
      <c r="GB34" s="127">
        <f>IF(OR(GB$4="",$B34=""),0,SUMIF('DADOS BRUTOS'!$A$3:$A$500,$B34,'DADOS BRUTOS'!DB$3:DB$500)+IF($C34="",0,SUMIF('DADOS BRUTOS'!$A$3:$A$500,$C34,'DADOS BRUTOS'!DB$3:DB$500)))</f>
        <v/>
      </c>
      <c r="GC34" s="127">
        <f>IF(OR(GC$4="",$B34=""),0,SUMIF('DADOS BRUTOS'!$A$3:$A$500,$B34,'DADOS BRUTOS'!DC$3:DC$500)+IF($C34="",0,SUMIF('DADOS BRUTOS'!$A$3:$A$500,$C34,'DADOS BRUTOS'!DC$3:DC$500)))</f>
        <v/>
      </c>
      <c r="GD34" s="127">
        <f>IF(OR(GD$4="",$B34=""),0,SUMIF('DADOS BRUTOS'!$A$3:$A$500,$B34,'DADOS BRUTOS'!DD$3:DD$500)+IF($C34="",0,SUMIF('DADOS BRUTOS'!$A$3:$A$500,$C34,'DADOS BRUTOS'!DD$3:DD$500)))</f>
        <v/>
      </c>
      <c r="GE34" s="127">
        <f>IF(OR(GE$4="",$B34=""),0,SUMIF('DADOS BRUTOS'!$A$3:$A$500,$B34,'DADOS BRUTOS'!DE$3:DE$500)+IF($C34="",0,SUMIF('DADOS BRUTOS'!$A$3:$A$500,$C34,'DADOS BRUTOS'!DE$3:DE$500)))</f>
        <v/>
      </c>
      <c r="GF34" s="127">
        <f>IF(OR(GF$4="",$B34=""),0,SUMIF('DADOS BRUTOS'!$A$3:$A$500,$B34,'DADOS BRUTOS'!DF$3:DF$500)+IF($C34="",0,SUMIF('DADOS BRUTOS'!$A$3:$A$500,$C34,'DADOS BRUTOS'!DF$3:DF$500)))</f>
        <v/>
      </c>
      <c r="GG34" s="127">
        <f>IF(OR(GG$4="",$B34=""),0,SUMIF('DADOS BRUTOS'!$A$3:$A$500,$B34,'DADOS BRUTOS'!DG$3:DG$500)+IF($C34="",0,SUMIF('DADOS BRUTOS'!$A$3:$A$500,$C34,'DADOS BRUTOS'!DG$3:DG$500)))</f>
        <v/>
      </c>
      <c r="GH34" s="127">
        <f>IF(OR(GH$4="",$B34=""),0,SUMIF('DADOS BRUTOS'!$A$3:$A$500,$B34,'DADOS BRUTOS'!DH$3:DH$500)+IF($C34="",0,SUMIF('DADOS BRUTOS'!$A$3:$A$500,$C34,'DADOS BRUTOS'!DH$3:DH$500)))</f>
        <v/>
      </c>
      <c r="GI34" s="127">
        <f>IF(OR(GI$4="",$B34=""),0,SUMIF('DADOS BRUTOS'!$A$3:$A$500,$B34,'DADOS BRUTOS'!DI$3:DI$500)+IF($C34="",0,SUMIF('DADOS BRUTOS'!$A$3:$A$500,$C34,'DADOS BRUTOS'!DI$3:DI$500)))</f>
        <v/>
      </c>
      <c r="GJ34" s="127">
        <f>IF(OR(GJ$4="",$B34=""),0,SUMIF('DADOS BRUTOS'!$A$3:$A$500,$B34,'DADOS BRUTOS'!DJ$3:DJ$500)+IF($C34="",0,SUMIF('DADOS BRUTOS'!$A$3:$A$500,$C34,'DADOS BRUTOS'!DJ$3:DJ$500)))</f>
        <v/>
      </c>
      <c r="GK34" s="127">
        <f>IF(OR(GK$4="",$B34=""),0,SUMIF('DADOS BRUTOS'!$A$3:$A$500,$B34,'DADOS BRUTOS'!DK$3:DK$500)+IF($C34="",0,SUMIF('DADOS BRUTOS'!$A$3:$A$500,$C34,'DADOS BRUTOS'!DK$3:DK$500)))</f>
        <v/>
      </c>
      <c r="GL34" s="127">
        <f>IF(OR(GL$4="",$B34=""),0,SUMIF('DADOS BRUTOS'!$A$3:$A$500,$B34,'DADOS BRUTOS'!DL$3:DL$500)+IF($C34="",0,SUMIF('DADOS BRUTOS'!$A$3:$A$500,$C34,'DADOS BRUTOS'!DL$3:DL$500)))</f>
        <v/>
      </c>
      <c r="GM34" s="127">
        <f>IF(OR(GM$4="",$B34=""),0,SUMIF('DADOS BRUTOS'!$A$3:$A$500,$B34,'DADOS BRUTOS'!DM$3:DM$500)+IF($C34="",0,SUMIF('DADOS BRUTOS'!$A$3:$A$500,$C34,'DADOS BRUTOS'!DM$3:DM$500)))</f>
        <v/>
      </c>
      <c r="GN34" s="127">
        <f>IF(OR(GN$4="",$B34=""),0,SUMIF('DADOS BRUTOS'!$A$3:$A$500,$B34,'DADOS BRUTOS'!DN$3:DN$500)+IF($C34="",0,SUMIF('DADOS BRUTOS'!$A$3:$A$500,$C34,'DADOS BRUTOS'!DN$3:DN$500)))</f>
        <v/>
      </c>
      <c r="GO34" s="127">
        <f>IF(OR(GO$4="",$B34=""),0,SUMIF('DADOS BRUTOS'!$A$3:$A$500,$B34,'DADOS BRUTOS'!DO$3:DO$500)+IF($C34="",0,SUMIF('DADOS BRUTOS'!$A$3:$A$500,$C34,'DADOS BRUTOS'!DO$3:DO$500)))</f>
        <v/>
      </c>
      <c r="GP34" s="127">
        <f>IF(OR(GP$4="",$B34=""),0,SUMIF('DADOS BRUTOS'!$A$3:$A$500,$B34,'DADOS BRUTOS'!DP$3:DP$500)+IF($C34="",0,SUMIF('DADOS BRUTOS'!$A$3:$A$500,$C34,'DADOS BRUTOS'!DP$3:DP$500)))</f>
        <v/>
      </c>
      <c r="GQ34" s="127">
        <f>IF(OR(GQ$4="",$B34=""),0,SUMIF('DADOS BRUTOS'!$A$3:$A$500,$B34,'DADOS BRUTOS'!DQ$3:DQ$500)+IF($C34="",0,SUMIF('DADOS BRUTOS'!$A$3:$A$500,$C34,'DADOS BRUTOS'!DQ$3:DQ$500)))</f>
        <v/>
      </c>
      <c r="GR34" s="127">
        <f>IF(OR(GR$4="",$B34=""),0,SUMIF('DADOS BRUTOS'!$A$3:$A$500,$B34,'DADOS BRUTOS'!DR$3:DR$500)+IF($C34="",0,SUMIF('DADOS BRUTOS'!$A$3:$A$500,$C34,'DADOS BRUTOS'!DR$3:DR$500)))</f>
        <v/>
      </c>
      <c r="GS34" s="127">
        <f>IF(OR(GS$4="",$B34=""),0,SUMIF('DADOS BRUTOS'!$A$3:$A$500,$B34,'DADOS BRUTOS'!DS$3:DS$500)+IF($C34="",0,SUMIF('DADOS BRUTOS'!$A$3:$A$500,$C34,'DADOS BRUTOS'!DS$3:DS$500)))</f>
        <v/>
      </c>
      <c r="GT34" s="127">
        <f>IF(OR(GT$4="",$B34=""),0,SUMIF('DADOS BRUTOS'!$A$3:$A$500,$B34,'DADOS BRUTOS'!DT$3:DT$500)+IF($C34="",0,SUMIF('DADOS BRUTOS'!$A$3:$A$500,$C34,'DADOS BRUTOS'!DT$3:DT$500)))</f>
        <v/>
      </c>
      <c r="GU34" s="127">
        <f>IF(OR(GU$4="",$B34=""),0,SUMIF('DADOS BRUTOS'!$A$3:$A$500,$B34,'DADOS BRUTOS'!DU$3:DU$500)+IF($C34="",0,SUMIF('DADOS BRUTOS'!$A$3:$A$500,$C34,'DADOS BRUTOS'!DU$3:DU$500)))</f>
        <v/>
      </c>
      <c r="GV34" s="127">
        <f>IF(OR(GV$4="",$B34=""),0,SUMIF('DADOS BRUTOS'!$A$3:$A$500,$B34,'DADOS BRUTOS'!DV$3:DV$500)+IF($C34="",0,SUMIF('DADOS BRUTOS'!$A$3:$A$500,$C34,'DADOS BRUTOS'!DV$3:DV$500)))</f>
        <v/>
      </c>
      <c r="GW34" s="127">
        <f>IF(OR(GW$4="",$B34=""),0,SUMIF('DADOS BRUTOS'!$A$3:$A$500,$B34,'DADOS BRUTOS'!DW$3:DW$500)+IF($C34="",0,SUMIF('DADOS BRUTOS'!$A$3:$A$500,$C34,'DADOS BRUTOS'!DW$3:DW$500)))</f>
        <v/>
      </c>
      <c r="GX34" s="127">
        <f>IF(OR(GX$4="",$B34=""),0,SUMIF('DADOS BRUTOS'!$A$3:$A$500,$B34,'DADOS BRUTOS'!DX$3:DX$500)+IF($C34="",0,SUMIF('DADOS BRUTOS'!$A$3:$A$500,$C34,'DADOS BRUTOS'!DX$3:DX$500)))</f>
        <v/>
      </c>
      <c r="GY34" s="127">
        <f>IF(OR(GY$4="",$B34=""),0,SUMIF('DADOS BRUTOS'!$A$3:$A$500,$B34,'DADOS BRUTOS'!DY$3:DY$500)+IF($C34="",0,SUMIF('DADOS BRUTOS'!$A$3:$A$500,$C34,'DADOS BRUTOS'!DY$3:DY$500)))</f>
        <v/>
      </c>
      <c r="GZ34" s="127">
        <f>IF(OR(GZ$4="",$B34=""),0,SUMIF('DADOS BRUTOS'!$A$3:$A$500,$B34,'DADOS BRUTOS'!DZ$3:DZ$500)+IF($C34="",0,SUMIF('DADOS BRUTOS'!$A$3:$A$500,$C34,'DADOS BRUTOS'!DZ$3:DZ$500)))</f>
        <v/>
      </c>
      <c r="HA34" s="127">
        <f>IF(OR(HA$4="",$B34=""),0,SUMIF('DADOS BRUTOS'!$A$3:$A$500,$B34,'DADOS BRUTOS'!EA$3:EA$500)+IF($C34="",0,SUMIF('DADOS BRUTOS'!$A$3:$A$500,$C34,'DADOS BRUTOS'!EA$3:EA$500)))</f>
        <v/>
      </c>
      <c r="HB34" s="127">
        <f>IF(OR(HB$4="",$B34=""),0,SUMIF('DADOS BRUTOS'!$A$3:$A$500,$B34,'DADOS BRUTOS'!EB$3:EB$500)+IF($C34="",0,SUMIF('DADOS BRUTOS'!$A$3:$A$500,$C34,'DADOS BRUTOS'!EB$3:EB$500)))</f>
        <v/>
      </c>
      <c r="HC34" s="127">
        <f>IF(OR(HC$4="",$B34=""),0,SUMIF('DADOS BRUTOS'!$A$3:$A$500,$B34,'DADOS BRUTOS'!EC$3:EC$500)+IF($C34="",0,SUMIF('DADOS BRUTOS'!$A$3:$A$500,$C34,'DADOS BRUTOS'!EC$3:EC$500)))</f>
        <v/>
      </c>
      <c r="HD34" s="127">
        <f>IF(OR(HD$4="",$B34=""),0,SUMIF('DADOS BRUTOS'!$A$3:$A$500,$B34,'DADOS BRUTOS'!ED$3:ED$500)+IF($C34="",0,SUMIF('DADOS BRUTOS'!$A$3:$A$500,$C34,'DADOS BRUTOS'!ED$3:ED$500)))</f>
        <v/>
      </c>
      <c r="HE34" s="127">
        <f>IF(OR(HE$4="",$B34=""),0,SUMIF('DADOS BRUTOS'!$A$3:$A$500,$B34,'DADOS BRUTOS'!EE$3:EE$500)+IF($C34="",0,SUMIF('DADOS BRUTOS'!$A$3:$A$500,$C34,'DADOS BRUTOS'!EE$3:EE$500)))</f>
        <v/>
      </c>
      <c r="HF34" s="127">
        <f>IF(OR(HF$4="",$B34=""),0,SUMIF('DADOS BRUTOS'!$A$3:$A$500,$B34,'DADOS BRUTOS'!EF$3:EF$500)+IF($C34="",0,SUMIF('DADOS BRUTOS'!$A$3:$A$500,$C34,'DADOS BRUTOS'!EF$3:EF$500)))</f>
        <v/>
      </c>
      <c r="HG34" s="127">
        <f>IF(OR(HG$4="",$B34=""),0,SUMIF('DADOS BRUTOS'!$A$3:$A$500,$B34,'DADOS BRUTOS'!EG$3:EG$500)+IF($C34="",0,SUMIF('DADOS BRUTOS'!$A$3:$A$500,$C34,'DADOS BRUTOS'!EG$3:EG$500)))</f>
        <v/>
      </c>
      <c r="HH34" s="127">
        <f>IF(OR(HH$4="",$B34=""),0,SUMIF('DADOS BRUTOS'!$A$3:$A$500,$B34,'DADOS BRUTOS'!EH$3:EH$500)+IF($C34="",0,SUMIF('DADOS BRUTOS'!$A$3:$A$500,$C34,'DADOS BRUTOS'!EH$3:EH$500)))</f>
        <v/>
      </c>
      <c r="HI34" s="127">
        <f>IF(OR(HI$4="",$B34=""),0,SUMIF('DADOS BRUTOS'!$A$3:$A$500,$B34,'DADOS BRUTOS'!EI$3:EI$500)+IF($C34="",0,SUMIF('DADOS BRUTOS'!$A$3:$A$500,$C34,'DADOS BRUTOS'!EI$3:EI$500)))</f>
        <v/>
      </c>
      <c r="HJ34" s="127">
        <f>IF(OR(HJ$4="",$B34=""),0,SUMIF('DADOS BRUTOS'!$A$3:$A$500,$B34,'DADOS BRUTOS'!EJ$3:EJ$500)+IF($C34="",0,SUMIF('DADOS BRUTOS'!$A$3:$A$500,$C34,'DADOS BRUTOS'!EJ$3:EJ$500)))</f>
        <v/>
      </c>
      <c r="HK34" s="127">
        <f>IF(OR(HK$4="",$B34=""),0,SUMIF('DADOS BRUTOS'!$A$3:$A$500,$B34,'DADOS BRUTOS'!EK$3:EK$500)+IF($C34="",0,SUMIF('DADOS BRUTOS'!$A$3:$A$500,$C34,'DADOS BRUTOS'!EK$3:EK$500)))</f>
        <v/>
      </c>
      <c r="HL34" s="127">
        <f>IF(OR(HL$4="",$B34=""),0,SUMIF('DADOS BRUTOS'!$A$3:$A$500,$B34,'DADOS BRUTOS'!EL$3:EL$500)+IF($C34="",0,SUMIF('DADOS BRUTOS'!$A$3:$A$500,$C34,'DADOS BRUTOS'!EL$3:EL$500)))</f>
        <v/>
      </c>
      <c r="HM34" s="127">
        <f>IF(OR(HM$4="",$B34=""),0,SUMIF('DADOS BRUTOS'!$A$3:$A$500,$B34,'DADOS BRUTOS'!EM$3:EM$500)+IF($C34="",0,SUMIF('DADOS BRUTOS'!$A$3:$A$500,$C34,'DADOS BRUTOS'!EM$3:EM$500)))</f>
        <v/>
      </c>
      <c r="HN34" s="127">
        <f>IF(OR(HN$4="",$B34=""),0,SUMIF('DADOS BRUTOS'!$A$3:$A$500,$B34,'DADOS BRUTOS'!EN$3:EN$500)+IF($C34="",0,SUMIF('DADOS BRUTOS'!$A$3:$A$500,$C34,'DADOS BRUTOS'!EN$3:EN$500)))</f>
        <v/>
      </c>
      <c r="HO34" s="127">
        <f>IF(OR(HO$4="",$B34=""),0,SUMIF('DADOS BRUTOS'!$A$3:$A$500,$B34,'DADOS BRUTOS'!EO$3:EO$500)+IF($C34="",0,SUMIF('DADOS BRUTOS'!$A$3:$A$500,$C34,'DADOS BRUTOS'!EO$3:EO$500)))</f>
        <v/>
      </c>
      <c r="HP34" s="127">
        <f>IF(OR(HP$4="",$B34=""),0,SUMIF('DADOS BRUTOS'!$A$3:$A$500,$B34,'DADOS BRUTOS'!EP$3:EP$500)+IF($C34="",0,SUMIF('DADOS BRUTOS'!$A$3:$A$500,$C34,'DADOS BRUTOS'!EP$3:EP$500)))</f>
        <v/>
      </c>
      <c r="HQ34" s="127">
        <f>IF(OR(HQ$4="",$B34=""),0,SUMIF('DADOS BRUTOS'!$A$3:$A$500,$B34,'DADOS BRUTOS'!EQ$3:EQ$500)+IF($C34="",0,SUMIF('DADOS BRUTOS'!$A$3:$A$500,$C34,'DADOS BRUTOS'!EQ$3:EQ$500)))</f>
        <v/>
      </c>
      <c r="HR34" s="127">
        <f>IF(OR(HR$4="",$B34=""),0,SUMIF('DADOS BRUTOS'!$A$3:$A$500,$B34,'DADOS BRUTOS'!ER$3:ER$500)+IF($C34="",0,SUMIF('DADOS BRUTOS'!$A$3:$A$500,$C34,'DADOS BRUTOS'!ER$3:ER$500)))</f>
        <v/>
      </c>
      <c r="HS34" s="127">
        <f>IF(OR(HS$4="",$B34=""),0,SUMIF('DADOS BRUTOS'!$A$3:$A$500,$B34,'DADOS BRUTOS'!ES$3:ES$500)+IF($C34="",0,SUMIF('DADOS BRUTOS'!$A$3:$A$500,$C34,'DADOS BRUTOS'!ES$3:ES$500)))</f>
        <v/>
      </c>
      <c r="HT34" s="127">
        <f>IF(OR(HT$4="",$B34=""),0,SUMIF('DADOS BRUTOS'!$A$3:$A$500,$B34,'DADOS BRUTOS'!ET$3:ET$500)+IF($C34="",0,SUMIF('DADOS BRUTOS'!$A$3:$A$500,$C34,'DADOS BRUTOS'!ET$3:ET$500)))</f>
        <v/>
      </c>
      <c r="HU34" s="127">
        <f>IF(OR(HU$4="",$B34=""),0,SUMIF('DADOS BRUTOS'!$A$3:$A$500,$B34,'DADOS BRUTOS'!EU$3:EU$500)+IF($C34="",0,SUMIF('DADOS BRUTOS'!$A$3:$A$500,$C34,'DADOS BRUTOS'!EU$3:EU$500)))</f>
        <v/>
      </c>
      <c r="HV34" s="127">
        <f>IF(OR(HV$4="",$B34=""),0,SUMIF('DADOS BRUTOS'!$A$3:$A$500,$B34,'DADOS BRUTOS'!EV$3:EV$500)+IF($C34="",0,SUMIF('DADOS BRUTOS'!$A$3:$A$500,$C34,'DADOS BRUTOS'!EV$3:EV$500)))</f>
        <v/>
      </c>
      <c r="HW34" s="127">
        <f>IF(OR(HW$4="",$B34=""),0,SUMIF('DADOS BRUTOS'!$A$3:$A$500,$B34,'DADOS BRUTOS'!EW$3:EW$500)+IF($C34="",0,SUMIF('DADOS BRUTOS'!$A$3:$A$500,$C34,'DADOS BRUTOS'!EW$3:EW$500)))</f>
        <v/>
      </c>
      <c r="HX34" s="127">
        <f>IF(OR(HX$4="",$B34=""),0,SUMIF('DADOS BRUTOS'!$A$3:$A$500,$B34,'DADOS BRUTOS'!EX$3:EX$500)+IF($C34="",0,SUMIF('DADOS BRUTOS'!$A$3:$A$500,$C34,'DADOS BRUTOS'!EX$3:EX$500)))</f>
        <v/>
      </c>
      <c r="HY34" s="127">
        <f>IF(OR(HY$4="",$B34=""),0,SUMIF('DADOS BRUTOS'!$A$3:$A$500,$B34,'DADOS BRUTOS'!EY$3:EY$500)+IF($C34="",0,SUMIF('DADOS BRUTOS'!$A$3:$A$500,$C34,'DADOS BRUTOS'!EY$3:EY$500)))</f>
        <v/>
      </c>
      <c r="HZ34" s="127">
        <f>IF(OR(HZ$4="",$B34=""),0,SUMIF('DADOS BRUTOS'!$A$3:$A$500,$B34,'DADOS BRUTOS'!EZ$3:EZ$500)+IF($C34="",0,SUMIF('DADOS BRUTOS'!$A$3:$A$500,$C34,'DADOS BRUTOS'!EZ$3:EZ$500)))</f>
        <v/>
      </c>
      <c r="IA34" s="127">
        <f>IF(OR(IA$4="",$B34=""),0,SUMIF('DADOS BRUTOS'!$A$3:$A$500,$B34,'DADOS BRUTOS'!FA$3:FA$500)+IF($C34="",0,SUMIF('DADOS BRUTOS'!$A$3:$A$500,$C34,'DADOS BRUTOS'!FA$3:FA$500)))</f>
        <v/>
      </c>
      <c r="IB34" s="127">
        <f>IF(OR(IB$4="",$B34=""),0,SUMIF('DADOS BRUTOS'!$A$3:$A$500,$B34,'DADOS BRUTOS'!FB$3:FB$500)+IF($C34="",0,SUMIF('DADOS BRUTOS'!$A$3:$A$500,$C34,'DADOS BRUTOS'!FB$3:FB$500)))</f>
        <v/>
      </c>
      <c r="IC34" s="127">
        <f>IF(OR(IC$4="",$B34=""),0,SUMIF('DADOS BRUTOS'!$A$3:$A$500,$B34,'DADOS BRUTOS'!FC$3:FC$500)+IF($C34="",0,SUMIF('DADOS BRUTOS'!$A$3:$A$500,$C34,'DADOS BRUTOS'!FC$3:FC$500)))</f>
        <v/>
      </c>
      <c r="ID34" s="127">
        <f>IF(OR(ID$4="",$B34=""),0,SUMIF('DADOS BRUTOS'!$A$3:$A$500,$B34,'DADOS BRUTOS'!FD$3:FD$500)+IF($C34="",0,SUMIF('DADOS BRUTOS'!$A$3:$A$500,$C34,'DADOS BRUTOS'!FD$3:FD$500)))</f>
        <v/>
      </c>
      <c r="IE34" s="127">
        <f>IF(OR(IE$4="",$B34=""),0,SUMIF('DADOS BRUTOS'!$A$3:$A$500,$B34,'DADOS BRUTOS'!FE$3:FE$500)+IF($C34="",0,SUMIF('DADOS BRUTOS'!$A$3:$A$500,$C34,'DADOS BRUTOS'!FE$3:FE$500)))</f>
        <v/>
      </c>
      <c r="IF34" s="127">
        <f>IF(OR(IF$4="",$B34=""),0,SUMIF('DADOS BRUTOS'!$A$3:$A$500,$B34,'DADOS BRUTOS'!FF$3:FF$500)+IF($C34="",0,SUMIF('DADOS BRUTOS'!$A$3:$A$500,$C34,'DADOS BRUTOS'!FF$3:FF$500)))</f>
        <v/>
      </c>
      <c r="IG34" s="127">
        <f>IF(OR(IG$4="",$B34=""),0,SUMIF('DADOS BRUTOS'!$A$3:$A$500,$B34,'DADOS BRUTOS'!FG$3:FG$500)+IF($C34="",0,SUMIF('DADOS BRUTOS'!$A$3:$A$500,$C34,'DADOS BRUTOS'!FG$3:FG$500)))</f>
        <v/>
      </c>
      <c r="IH34" s="127">
        <f>IF(OR(IH$4="",$B34=""),0,SUMIF('DADOS BRUTOS'!$A$3:$A$500,$B34,'DADOS BRUTOS'!FH$3:FH$500)+IF($C34="",0,SUMIF('DADOS BRUTOS'!$A$3:$A$500,$C34,'DADOS BRUTOS'!FH$3:FH$500)))</f>
        <v/>
      </c>
      <c r="II34" s="127">
        <f>IF(OR(II$4="",$B34=""),0,SUMIF('DADOS BRUTOS'!$A$3:$A$500,$B34,'DADOS BRUTOS'!FI$3:FI$500)+IF($C34="",0,SUMIF('DADOS BRUTOS'!$A$3:$A$500,$C34,'DADOS BRUTOS'!FI$3:FI$500)))</f>
        <v/>
      </c>
      <c r="IJ34" s="127">
        <f>IF(OR(IJ$4="",$B34=""),0,SUMIF('DADOS BRUTOS'!$A$3:$A$500,$B34,'DADOS BRUTOS'!FJ$3:FJ$500)+IF($C34="",0,SUMIF('DADOS BRUTOS'!$A$3:$A$500,$C34,'DADOS BRUTOS'!FJ$3:FJ$500)))</f>
        <v/>
      </c>
      <c r="IK34" s="127">
        <f>IF(OR(IK$4="",$B34=""),0,SUMIF('DADOS BRUTOS'!$A$3:$A$500,$B34,'DADOS BRUTOS'!FK$3:FK$500)+IF($C34="",0,SUMIF('DADOS BRUTOS'!$A$3:$A$500,$C34,'DADOS BRUTOS'!FK$3:FK$500)))</f>
        <v/>
      </c>
      <c r="IL34" s="127">
        <f>IF(OR(IL$4="",$B34=""),0,SUMIF('DADOS BRUTOS'!$A$3:$A$500,$B34,'DADOS BRUTOS'!FL$3:FL$500)+IF($C34="",0,SUMIF('DADOS BRUTOS'!$A$3:$A$500,$C34,'DADOS BRUTOS'!FL$3:FL$500)))</f>
        <v/>
      </c>
      <c r="IM34" s="127">
        <f>IF(OR(IM$4="",$B34=""),0,SUMIF('DADOS BRUTOS'!$A$3:$A$500,$B34,'DADOS BRUTOS'!FM$3:FM$500)+IF($C34="",0,SUMIF('DADOS BRUTOS'!$A$3:$A$500,$C34,'DADOS BRUTOS'!FM$3:FM$500)))</f>
        <v/>
      </c>
      <c r="IN34" s="127">
        <f>IF(OR(IN$4="",$B34=""),0,SUMIF('DADOS BRUTOS'!$A$3:$A$500,$B34,'DADOS BRUTOS'!FN$3:FN$500)+IF($C34="",0,SUMIF('DADOS BRUTOS'!$A$3:$A$500,$C34,'DADOS BRUTOS'!FN$3:FN$500)))</f>
        <v/>
      </c>
      <c r="IO34" s="127">
        <f>IF(OR(IO$4="",$B34=""),0,SUMIF('DADOS BRUTOS'!$A$3:$A$500,$B34,'DADOS BRUTOS'!FO$3:FO$500)+IF($C34="",0,SUMIF('DADOS BRUTOS'!$A$3:$A$500,$C34,'DADOS BRUTOS'!FO$3:FO$500)))</f>
        <v/>
      </c>
      <c r="IP34" s="127">
        <f>IF(OR(IP$4="",$B34=""),0,SUMIF('DADOS BRUTOS'!$A$3:$A$500,$B34,'DADOS BRUTOS'!FP$3:FP$500)+IF($C34="",0,SUMIF('DADOS BRUTOS'!$A$3:$A$500,$C34,'DADOS BRUTOS'!FP$3:FP$500)))</f>
        <v/>
      </c>
      <c r="IQ34" s="127">
        <f>IF(OR(IQ$4="",$B34=""),0,SUMIF('DADOS BRUTOS'!$A$3:$A$500,$B34,'DADOS BRUTOS'!FQ$3:FQ$500)+IF($C34="",0,SUMIF('DADOS BRUTOS'!$A$3:$A$500,$C34,'DADOS BRUTOS'!FQ$3:FQ$500)))</f>
        <v/>
      </c>
      <c r="IR34" s="127">
        <f>IF(OR(IR$4="",$B34=""),0,SUMIF('DADOS BRUTOS'!$A$3:$A$500,$B34,'DADOS BRUTOS'!FR$3:FR$500)+IF($C34="",0,SUMIF('DADOS BRUTOS'!$A$3:$A$500,$C34,'DADOS BRUTOS'!FR$3:FR$500)))</f>
        <v/>
      </c>
      <c r="IS34" s="127">
        <f>IF(OR(IS$4="",$B34=""),0,SUMIF('DADOS BRUTOS'!$A$3:$A$500,$B34,'DADOS BRUTOS'!FS$3:FS$500)+IF($C34="",0,SUMIF('DADOS BRUTOS'!$A$3:$A$500,$C34,'DADOS BRUTOS'!FS$3:FS$500)))</f>
        <v/>
      </c>
      <c r="IT34" s="127">
        <f>IF(OR(IT$4="",$B34=""),0,SUMIF('DADOS BRUTOS'!$A$3:$A$500,$B34,'DADOS BRUTOS'!FT$3:FT$500)+IF($C34="",0,SUMIF('DADOS BRUTOS'!$A$3:$A$500,$C34,'DADOS BRUTOS'!FT$3:FT$500)))</f>
        <v/>
      </c>
      <c r="IU34" s="127">
        <f>IF(OR(IU$4="",$B34=""),0,SUMIF('DADOS BRUTOS'!$A$3:$A$500,$B34,'DADOS BRUTOS'!FU$3:FU$500)+IF($C34="",0,SUMIF('DADOS BRUTOS'!$A$3:$A$500,$C34,'DADOS BRUTOS'!FU$3:FU$500)))</f>
        <v/>
      </c>
      <c r="IV34" s="127">
        <f>IF(OR(IV$4="",$B34=""),0,SUMIF('DADOS BRUTOS'!$A$3:$A$500,$B34,'DADOS BRUTOS'!FV$3:FV$500)+IF($C34="",0,SUMIF('DADOS BRUTOS'!$A$3:$A$500,$C34,'DADOS BRUTOS'!FV$3:FV$500)))</f>
        <v/>
      </c>
      <c r="IW34" s="127">
        <f>IF(OR(IW$4="",$B34=""),0,SUMIF('DADOS BRUTOS'!$A$3:$A$500,$B34,'DADOS BRUTOS'!FW$3:FW$500)+IF($C34="",0,SUMIF('DADOS BRUTOS'!$A$3:$A$500,$C34,'DADOS BRUTOS'!FW$3:FW$500)))</f>
        <v/>
      </c>
      <c r="IX34" s="127">
        <f>IF(OR(IX$4="",$B34=""),0,SUMIF('DADOS BRUTOS'!$A$3:$A$500,$B34,'DADOS BRUTOS'!FX$3:FX$500)+IF($C34="",0,SUMIF('DADOS BRUTOS'!$A$3:$A$500,$C34,'DADOS BRUTOS'!FX$3:FX$500)))</f>
        <v/>
      </c>
      <c r="IY34" s="127">
        <f>IF(OR(IY$4="",$B34=""),0,SUMIF('DADOS BRUTOS'!$A$3:$A$500,$B34,'DADOS BRUTOS'!FY$3:FY$500)+IF($C34="",0,SUMIF('DADOS BRUTOS'!$A$3:$A$500,$C34,'DADOS BRUTOS'!FY$3:FY$500)))</f>
        <v/>
      </c>
      <c r="IZ34" s="127">
        <f>IF(OR(IZ$4="",$B34=""),0,SUMIF('DADOS BRUTOS'!$A$3:$A$500,$B34,'DADOS BRUTOS'!FZ$3:FZ$500)+IF($C34="",0,SUMIF('DADOS BRUTOS'!$A$3:$A$500,$C34,'DADOS BRUTOS'!FZ$3:FZ$500)))</f>
        <v/>
      </c>
      <c r="JA34" s="127">
        <f>IF(OR(JA$4="",$B34=""),0,SUMIF('DADOS BRUTOS'!$A$3:$A$500,$B34,'DADOS BRUTOS'!GA$3:GA$500)+IF($C34="",0,SUMIF('DADOS BRUTOS'!$A$3:$A$500,$C34,'DADOS BRUTOS'!GA$3:GA$500)))</f>
        <v/>
      </c>
      <c r="JB34" s="127">
        <f>IF(OR(JB$4="",$B34=""),0,SUMIF('DADOS BRUTOS'!$A$3:$A$500,$B34,'DADOS BRUTOS'!GB$3:GB$500)+IF($C34="",0,SUMIF('DADOS BRUTOS'!$A$3:$A$500,$C34,'DADOS BRUTOS'!GB$3:GB$500)))</f>
        <v/>
      </c>
      <c r="JC34" s="127">
        <f>IF(OR(JC$4="",$B34=""),0,SUMIF('DADOS BRUTOS'!$A$3:$A$500,$B34,'DADOS BRUTOS'!GC$3:GC$500)+IF($C34="",0,SUMIF('DADOS BRUTOS'!$A$3:$A$500,$C34,'DADOS BRUTOS'!GC$3:GC$500)))</f>
        <v/>
      </c>
      <c r="JD34" s="127">
        <f>IF(OR(JD$4="",$B34=""),0,SUMIF('DADOS BRUTOS'!$A$3:$A$500,$B34,'DADOS BRUTOS'!GD$3:GD$500)+IF($C34="",0,SUMIF('DADOS BRUTOS'!$A$3:$A$500,$C34,'DADOS BRUTOS'!GD$3:GD$500)))</f>
        <v/>
      </c>
      <c r="JE34" s="127">
        <f>IF(OR(JE$4="",$B34=""),0,SUMIF('DADOS BRUTOS'!$A$3:$A$500,$B34,'DADOS BRUTOS'!GE$3:GE$500)+IF($C34="",0,SUMIF('DADOS BRUTOS'!$A$3:$A$500,$C34,'DADOS BRUTOS'!GE$3:GE$500)))</f>
        <v/>
      </c>
      <c r="JF34" s="127">
        <f>IF(OR(JF$4="",$B34=""),0,SUMIF('DADOS BRUTOS'!$A$3:$A$500,$B34,'DADOS BRUTOS'!GF$3:GF$500)+IF($C34="",0,SUMIF('DADOS BRUTOS'!$A$3:$A$500,$C34,'DADOS BRUTOS'!GF$3:GF$500)))</f>
        <v/>
      </c>
      <c r="JG34" s="127">
        <f>IF(OR(JG$4="",$B34=""),0,SUMIF('DADOS BRUTOS'!$A$3:$A$500,$B34,'DADOS BRUTOS'!GG$3:GG$500)+IF($C34="",0,SUMIF('DADOS BRUTOS'!$A$3:$A$500,$C34,'DADOS BRUTOS'!GG$3:GG$500)))</f>
        <v/>
      </c>
      <c r="JH34" s="127">
        <f>IF(OR(JH$4="",$B34=""),0,SUMIF('DADOS BRUTOS'!$A$3:$A$500,$B34,'DADOS BRUTOS'!GH$3:GH$500)+IF($C34="",0,SUMIF('DADOS BRUTOS'!$A$3:$A$500,$C34,'DADOS BRUTOS'!GH$3:GH$500)))</f>
        <v/>
      </c>
      <c r="JI34" s="127">
        <f>IF(OR(JI$4="",$B34=""),0,SUMIF('DADOS BRUTOS'!$A$3:$A$500,$B34,'DADOS BRUTOS'!GI$3:GI$500)+IF($C34="",0,SUMIF('DADOS BRUTOS'!$A$3:$A$500,$C34,'DADOS BRUTOS'!GI$3:GI$500)))</f>
        <v/>
      </c>
      <c r="JJ34" s="127">
        <f>IF(OR(JJ$4="",$B34=""),0,SUMIF('DADOS BRUTOS'!$A$3:$A$500,$B34,'DADOS BRUTOS'!GJ$3:GJ$500)+IF($C34="",0,SUMIF('DADOS BRUTOS'!$A$3:$A$500,$C34,'DADOS BRUTOS'!GJ$3:GJ$500)))</f>
        <v/>
      </c>
      <c r="JK34" s="127">
        <f>IF(OR(JK$4="",$B34=""),0,SUMIF('DADOS BRUTOS'!$A$3:$A$500,$B34,'DADOS BRUTOS'!GK$3:GK$500)+IF($C34="",0,SUMIF('DADOS BRUTOS'!$A$3:$A$500,$C34,'DADOS BRUTOS'!GK$3:GK$500)))</f>
        <v/>
      </c>
      <c r="JL34" s="127">
        <f>IF(OR(JL$4="",$B34=""),0,SUMIF('DADOS BRUTOS'!$A$3:$A$500,$B34,'DADOS BRUTOS'!GL$3:GL$500)+IF($C34="",0,SUMIF('DADOS BRUTOS'!$A$3:$A$500,$C34,'DADOS BRUTOS'!GL$3:GL$500)))</f>
        <v/>
      </c>
      <c r="JM34" s="127">
        <f>IF(OR(JM$4="",$B34=""),0,SUMIF('DADOS BRUTOS'!$A$3:$A$500,$B34,'DADOS BRUTOS'!GM$3:GM$500)+IF($C34="",0,SUMIF('DADOS BRUTOS'!$A$3:$A$500,$C34,'DADOS BRUTOS'!GM$3:GM$500)))</f>
        <v/>
      </c>
      <c r="JN34" s="127">
        <f>IF(OR(JN$4="",$B34=""),0,SUMIF('DADOS BRUTOS'!$A$3:$A$500,$B34,'DADOS BRUTOS'!GN$3:GN$500)+IF($C34="",0,SUMIF('DADOS BRUTOS'!$A$3:$A$500,$C34,'DADOS BRUTOS'!GN$3:GN$500)))</f>
        <v/>
      </c>
      <c r="JO34" s="127">
        <f>IF(OR(JO$4="",$B34=""),0,SUMIF('DADOS BRUTOS'!$A$3:$A$500,$B34,'DADOS BRUTOS'!GO$3:GO$500)+IF($C34="",0,SUMIF('DADOS BRUTOS'!$A$3:$A$500,$C34,'DADOS BRUTOS'!GO$3:GO$500)))</f>
        <v/>
      </c>
      <c r="JP34" s="127">
        <f>IF(OR(JP$4="",$B34=""),0,SUMIF('DADOS BRUTOS'!$A$3:$A$500,$B34,'DADOS BRUTOS'!GP$3:GP$500)+IF($C34="",0,SUMIF('DADOS BRUTOS'!$A$3:$A$500,$C34,'DADOS BRUTOS'!GP$3:GP$500)))</f>
        <v/>
      </c>
      <c r="JQ34" s="127">
        <f>IF(OR(JQ$4="",$B34=""),0,SUMIF('DADOS BRUTOS'!$A$3:$A$500,$B34,'DADOS BRUTOS'!GQ$3:GQ$500)+IF($C34="",0,SUMIF('DADOS BRUTOS'!$A$3:$A$500,$C34,'DADOS BRUTOS'!GQ$3:GQ$500)))</f>
        <v/>
      </c>
      <c r="JR34" s="127">
        <f>IF(OR(JR$4="",$B34=""),0,SUMIF('DADOS BRUTOS'!$A$3:$A$500,$B34,'DADOS BRUTOS'!GR$3:GR$500)+IF($C34="",0,SUMIF('DADOS BRUTOS'!$A$3:$A$500,$C34,'DADOS BRUTOS'!GR$3:GR$500)))</f>
        <v/>
      </c>
      <c r="JS34" s="127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7">
        <f>IF(OR(CB$4="",$B35=""),0,SUMIF('DADOS BRUTOS'!$A$3:$A$500,$B35,'DADOS BRUTOS'!B$3:B$500)+IF($C35="",0,SUMIF('DADOS BRUTOS'!$A$3:$A$500,$C35,'DADOS BRUTOS'!B$3:B$500)))</f>
        <v/>
      </c>
      <c r="CC35" s="127">
        <f>IF(OR(CC$4="",$B35=""),0,SUMIF('DADOS BRUTOS'!$A$3:$A$500,$B35,'DADOS BRUTOS'!C$3:C$500)+IF($C35="",0,SUMIF('DADOS BRUTOS'!$A$3:$A$500,$C35,'DADOS BRUTOS'!C$3:C$500)))</f>
        <v/>
      </c>
      <c r="CD35" s="127">
        <f>IF(OR(CD$4="",$B35=""),0,SUMIF('DADOS BRUTOS'!$A$3:$A$500,$B35,'DADOS BRUTOS'!D$3:D$500)+IF($C35="",0,SUMIF('DADOS BRUTOS'!$A$3:$A$500,$C35,'DADOS BRUTOS'!D$3:D$500)))</f>
        <v/>
      </c>
      <c r="CE35" s="127">
        <f>IF(OR(CE$4="",$B35=""),0,SUMIF('DADOS BRUTOS'!$A$3:$A$500,$B35,'DADOS BRUTOS'!E$3:E$500)+IF($C35="",0,SUMIF('DADOS BRUTOS'!$A$3:$A$500,$C35,'DADOS BRUTOS'!E$3:E$500)))</f>
        <v/>
      </c>
      <c r="CF35" s="127">
        <f>IF(OR(CF$4="",$B35=""),0,SUMIF('DADOS BRUTOS'!$A$3:$A$500,$B35,'DADOS BRUTOS'!F$3:F$500)+IF($C35="",0,SUMIF('DADOS BRUTOS'!$A$3:$A$500,$C35,'DADOS BRUTOS'!F$3:F$500)))</f>
        <v/>
      </c>
      <c r="CG35" s="127">
        <f>IF(OR(CG$4="",$B35=""),0,SUMIF('DADOS BRUTOS'!$A$3:$A$500,$B35,'DADOS BRUTOS'!G$3:G$500)+IF($C35="",0,SUMIF('DADOS BRUTOS'!$A$3:$A$500,$C35,'DADOS BRUTOS'!G$3:G$500)))</f>
        <v/>
      </c>
      <c r="CH35" s="127">
        <f>IF(OR(CH$4="",$B35=""),0,SUMIF('DADOS BRUTOS'!$A$3:$A$500,$B35,'DADOS BRUTOS'!H$3:H$500)+IF($C35="",0,SUMIF('DADOS BRUTOS'!$A$3:$A$500,$C35,'DADOS BRUTOS'!H$3:H$500)))</f>
        <v/>
      </c>
      <c r="CI35" s="127">
        <f>IF(OR(CI$4="",$B35=""),0,SUMIF('DADOS BRUTOS'!$A$3:$A$500,$B35,'DADOS BRUTOS'!I$3:I$500)+IF($C35="",0,SUMIF('DADOS BRUTOS'!$A$3:$A$500,$C35,'DADOS BRUTOS'!I$3:I$500)))</f>
        <v/>
      </c>
      <c r="CJ35" s="127">
        <f>IF(OR(CJ$4="",$B35=""),0,SUMIF('DADOS BRUTOS'!$A$3:$A$500,$B35,'DADOS BRUTOS'!J$3:J$500)+IF($C35="",0,SUMIF('DADOS BRUTOS'!$A$3:$A$500,$C35,'DADOS BRUTOS'!J$3:J$500)))</f>
        <v/>
      </c>
      <c r="CK35" s="127">
        <f>IF(OR(CK$4="",$B35=""),0,SUMIF('DADOS BRUTOS'!$A$3:$A$500,$B35,'DADOS BRUTOS'!K$3:K$500)+IF($C35="",0,SUMIF('DADOS BRUTOS'!$A$3:$A$500,$C35,'DADOS BRUTOS'!K$3:K$500)))</f>
        <v/>
      </c>
      <c r="CL35" s="127">
        <f>IF(OR(CL$4="",$B35=""),0,SUMIF('DADOS BRUTOS'!$A$3:$A$500,$B35,'DADOS BRUTOS'!L$3:L$500)+IF($C35="",0,SUMIF('DADOS BRUTOS'!$A$3:$A$500,$C35,'DADOS BRUTOS'!L$3:L$500)))</f>
        <v/>
      </c>
      <c r="CM35" s="127">
        <f>IF(OR(CM$4="",$B35=""),0,SUMIF('DADOS BRUTOS'!$A$3:$A$500,$B35,'DADOS BRUTOS'!M$3:M$500)+IF($C35="",0,SUMIF('DADOS BRUTOS'!$A$3:$A$500,$C35,'DADOS BRUTOS'!M$3:M$500)))</f>
        <v/>
      </c>
      <c r="CN35" s="127">
        <f>IF(OR(CN$4="",$B35=""),0,SUMIF('DADOS BRUTOS'!$A$3:$A$500,$B35,'DADOS BRUTOS'!N$3:N$500)+IF($C35="",0,SUMIF('DADOS BRUTOS'!$A$3:$A$500,$C35,'DADOS BRUTOS'!N$3:N$500)))</f>
        <v/>
      </c>
      <c r="CO35" s="127">
        <f>IF(OR(CO$4="",$B35=""),0,SUMIF('DADOS BRUTOS'!$A$3:$A$500,$B35,'DADOS BRUTOS'!O$3:O$500)+IF($C35="",0,SUMIF('DADOS BRUTOS'!$A$3:$A$500,$C35,'DADOS BRUTOS'!O$3:O$500)))</f>
        <v/>
      </c>
      <c r="CP35" s="127">
        <f>IF(OR(CP$4="",$B35=""),0,SUMIF('DADOS BRUTOS'!$A$3:$A$500,$B35,'DADOS BRUTOS'!P$3:P$500)+IF($C35="",0,SUMIF('DADOS BRUTOS'!$A$3:$A$500,$C35,'DADOS BRUTOS'!P$3:P$500)))</f>
        <v/>
      </c>
      <c r="CQ35" s="127">
        <f>IF(OR(CQ$4="",$B35=""),0,SUMIF('DADOS BRUTOS'!$A$3:$A$500,$B35,'DADOS BRUTOS'!Q$3:Q$500)+IF($C35="",0,SUMIF('DADOS BRUTOS'!$A$3:$A$500,$C35,'DADOS BRUTOS'!Q$3:Q$500)))</f>
        <v/>
      </c>
      <c r="CR35" s="127">
        <f>IF(OR(CR$4="",$B35=""),0,SUMIF('DADOS BRUTOS'!$A$3:$A$500,$B35,'DADOS BRUTOS'!R$3:R$500)+IF($C35="",0,SUMIF('DADOS BRUTOS'!$A$3:$A$500,$C35,'DADOS BRUTOS'!R$3:R$500)))</f>
        <v/>
      </c>
      <c r="CS35" s="127">
        <f>IF(OR(CS$4="",$B35=""),0,SUMIF('DADOS BRUTOS'!$A$3:$A$500,$B35,'DADOS BRUTOS'!S$3:S$500)+IF($C35="",0,SUMIF('DADOS BRUTOS'!$A$3:$A$500,$C35,'DADOS BRUTOS'!S$3:S$500)))</f>
        <v/>
      </c>
      <c r="CT35" s="127">
        <f>IF(OR(CT$4="",$B35=""),0,SUMIF('DADOS BRUTOS'!$A$3:$A$500,$B35,'DADOS BRUTOS'!T$3:T$500)+IF($C35="",0,SUMIF('DADOS BRUTOS'!$A$3:$A$500,$C35,'DADOS BRUTOS'!T$3:T$500)))</f>
        <v/>
      </c>
      <c r="CU35" s="127">
        <f>IF(OR(CU$4="",$B35=""),0,SUMIF('DADOS BRUTOS'!$A$3:$A$500,$B35,'DADOS BRUTOS'!U$3:U$500)+IF($C35="",0,SUMIF('DADOS BRUTOS'!$A$3:$A$500,$C35,'DADOS BRUTOS'!U$3:U$500)))</f>
        <v/>
      </c>
      <c r="CV35" s="127">
        <f>IF(OR(CV$4="",$B35=""),0,SUMIF('DADOS BRUTOS'!$A$3:$A$500,$B35,'DADOS BRUTOS'!V$3:V$500)+IF($C35="",0,SUMIF('DADOS BRUTOS'!$A$3:$A$500,$C35,'DADOS BRUTOS'!V$3:V$500)))</f>
        <v/>
      </c>
      <c r="CW35" s="127">
        <f>IF(OR(CW$4="",$B35=""),0,SUMIF('DADOS BRUTOS'!$A$3:$A$500,$B35,'DADOS BRUTOS'!W$3:W$500)+IF($C35="",0,SUMIF('DADOS BRUTOS'!$A$3:$A$500,$C35,'DADOS BRUTOS'!W$3:W$500)))</f>
        <v/>
      </c>
      <c r="CX35" s="127">
        <f>IF(OR(CX$4="",$B35=""),0,SUMIF('DADOS BRUTOS'!$A$3:$A$500,$B35,'DADOS BRUTOS'!X$3:X$500)+IF($C35="",0,SUMIF('DADOS BRUTOS'!$A$3:$A$500,$C35,'DADOS BRUTOS'!X$3:X$500)))</f>
        <v/>
      </c>
      <c r="CY35" s="127">
        <f>IF(OR(CY$4="",$B35=""),0,SUMIF('DADOS BRUTOS'!$A$3:$A$500,$B35,'DADOS BRUTOS'!Y$3:Y$500)+IF($C35="",0,SUMIF('DADOS BRUTOS'!$A$3:$A$500,$C35,'DADOS BRUTOS'!Y$3:Y$500)))</f>
        <v/>
      </c>
      <c r="CZ35" s="127">
        <f>IF(OR(CZ$4="",$B35=""),0,SUMIF('DADOS BRUTOS'!$A$3:$A$500,$B35,'DADOS BRUTOS'!Z$3:Z$500)+IF($C35="",0,SUMIF('DADOS BRUTOS'!$A$3:$A$500,$C35,'DADOS BRUTOS'!Z$3:Z$500)))</f>
        <v/>
      </c>
      <c r="DA35" s="127">
        <f>IF(OR(DA$4="",$B35=""),0,SUMIF('DADOS BRUTOS'!$A$3:$A$500,$B35,'DADOS BRUTOS'!AA$3:AA$500)+IF($C35="",0,SUMIF('DADOS BRUTOS'!$A$3:$A$500,$C35,'DADOS BRUTOS'!AA$3:AA$500)))</f>
        <v/>
      </c>
      <c r="DB35" s="127">
        <f>IF(OR(DB$4="",$B35=""),0,SUMIF('DADOS BRUTOS'!$A$3:$A$500,$B35,'DADOS BRUTOS'!AB$3:AB$500)+IF($C35="",0,SUMIF('DADOS BRUTOS'!$A$3:$A$500,$C35,'DADOS BRUTOS'!AB$3:AB$500)))</f>
        <v/>
      </c>
      <c r="DC35" s="127">
        <f>IF(OR(DC$4="",$B35=""),0,SUMIF('DADOS BRUTOS'!$A$3:$A$500,$B35,'DADOS BRUTOS'!AC$3:AC$500)+IF($C35="",0,SUMIF('DADOS BRUTOS'!$A$3:$A$500,$C35,'DADOS BRUTOS'!AC$3:AC$500)))</f>
        <v/>
      </c>
      <c r="DD35" s="127">
        <f>IF(OR(DD$4="",$B35=""),0,SUMIF('DADOS BRUTOS'!$A$3:$A$500,$B35,'DADOS BRUTOS'!AD$3:AD$500)+IF($C35="",0,SUMIF('DADOS BRUTOS'!$A$3:$A$500,$C35,'DADOS BRUTOS'!AD$3:AD$500)))</f>
        <v/>
      </c>
      <c r="DE35" s="127">
        <f>IF(OR(DE$4="",$B35=""),0,SUMIF('DADOS BRUTOS'!$A$3:$A$500,$B35,'DADOS BRUTOS'!AE$3:AE$500)+IF($C35="",0,SUMIF('DADOS BRUTOS'!$A$3:$A$500,$C35,'DADOS BRUTOS'!AE$3:AE$500)))</f>
        <v/>
      </c>
      <c r="DF35" s="127">
        <f>IF(OR(DF$4="",$B35=""),0,SUMIF('DADOS BRUTOS'!$A$3:$A$500,$B35,'DADOS BRUTOS'!AF$3:AF$500)+IF($C35="",0,SUMIF('DADOS BRUTOS'!$A$3:$A$500,$C35,'DADOS BRUTOS'!AF$3:AF$500)))</f>
        <v/>
      </c>
      <c r="DG35" s="127">
        <f>IF(OR(DG$4="",$B35=""),0,SUMIF('DADOS BRUTOS'!$A$3:$A$500,$B35,'DADOS BRUTOS'!AG$3:AG$500)+IF($C35="",0,SUMIF('DADOS BRUTOS'!$A$3:$A$500,$C35,'DADOS BRUTOS'!AG$3:AG$500)))</f>
        <v/>
      </c>
      <c r="DH35" s="127">
        <f>IF(OR(DH$4="",$B35=""),0,SUMIF('DADOS BRUTOS'!$A$3:$A$500,$B35,'DADOS BRUTOS'!AH$3:AH$500)+IF($C35="",0,SUMIF('DADOS BRUTOS'!$A$3:$A$500,$C35,'DADOS BRUTOS'!AH$3:AH$500)))</f>
        <v/>
      </c>
      <c r="DI35" s="127">
        <f>IF(OR(DI$4="",$B35=""),0,SUMIF('DADOS BRUTOS'!$A$3:$A$500,$B35,'DADOS BRUTOS'!AI$3:AI$500)+IF($C35="",0,SUMIF('DADOS BRUTOS'!$A$3:$A$500,$C35,'DADOS BRUTOS'!AI$3:AI$500)))</f>
        <v/>
      </c>
      <c r="DJ35" s="127">
        <f>IF(OR(DJ$4="",$B35=""),0,SUMIF('DADOS BRUTOS'!$A$3:$A$500,$B35,'DADOS BRUTOS'!AJ$3:AJ$500)+IF($C35="",0,SUMIF('DADOS BRUTOS'!$A$3:$A$500,$C35,'DADOS BRUTOS'!AJ$3:AJ$500)))</f>
        <v/>
      </c>
      <c r="DK35" s="127">
        <f>IF(OR(DK$4="",$B35=""),0,SUMIF('DADOS BRUTOS'!$A$3:$A$500,$B35,'DADOS BRUTOS'!AK$3:AK$500)+IF($C35="",0,SUMIF('DADOS BRUTOS'!$A$3:$A$500,$C35,'DADOS BRUTOS'!AK$3:AK$500)))</f>
        <v/>
      </c>
      <c r="DL35" s="127">
        <f>IF(OR(DL$4="",$B35=""),0,SUMIF('DADOS BRUTOS'!$A$3:$A$500,$B35,'DADOS BRUTOS'!AL$3:AL$500)+IF($C35="",0,SUMIF('DADOS BRUTOS'!$A$3:$A$500,$C35,'DADOS BRUTOS'!AL$3:AL$500)))</f>
        <v/>
      </c>
      <c r="DM35" s="127">
        <f>IF(OR(DM$4="",$B35=""),0,SUMIF('DADOS BRUTOS'!$A$3:$A$500,$B35,'DADOS BRUTOS'!AM$3:AM$500)+IF($C35="",0,SUMIF('DADOS BRUTOS'!$A$3:$A$500,$C35,'DADOS BRUTOS'!AM$3:AM$500)))</f>
        <v/>
      </c>
      <c r="DN35" s="127">
        <f>IF(OR(DN$4="",$B35=""),0,SUMIF('DADOS BRUTOS'!$A$3:$A$500,$B35,'DADOS BRUTOS'!AN$3:AN$500)+IF($C35="",0,SUMIF('DADOS BRUTOS'!$A$3:$A$500,$C35,'DADOS BRUTOS'!AN$3:AN$500)))</f>
        <v/>
      </c>
      <c r="DO35" s="127">
        <f>IF(OR(DO$4="",$B35=""),0,SUMIF('DADOS BRUTOS'!$A$3:$A$500,$B35,'DADOS BRUTOS'!AO$3:AO$500)+IF($C35="",0,SUMIF('DADOS BRUTOS'!$A$3:$A$500,$C35,'DADOS BRUTOS'!AO$3:AO$500)))</f>
        <v/>
      </c>
      <c r="DP35" s="127">
        <f>IF(OR(DP$4="",$B35=""),0,SUMIF('DADOS BRUTOS'!$A$3:$A$500,$B35,'DADOS BRUTOS'!AP$3:AP$500)+IF($C35="",0,SUMIF('DADOS BRUTOS'!$A$3:$A$500,$C35,'DADOS BRUTOS'!AP$3:AP$500)))</f>
        <v/>
      </c>
      <c r="DQ35" s="127">
        <f>IF(OR(DQ$4="",$B35=""),0,SUMIF('DADOS BRUTOS'!$A$3:$A$500,$B35,'DADOS BRUTOS'!AQ$3:AQ$500)+IF($C35="",0,SUMIF('DADOS BRUTOS'!$A$3:$A$500,$C35,'DADOS BRUTOS'!AQ$3:AQ$500)))</f>
        <v/>
      </c>
      <c r="DR35" s="127">
        <f>IF(OR(DR$4="",$B35=""),0,SUMIF('DADOS BRUTOS'!$A$3:$A$500,$B35,'DADOS BRUTOS'!AR$3:AR$500)+IF($C35="",0,SUMIF('DADOS BRUTOS'!$A$3:$A$500,$C35,'DADOS BRUTOS'!AR$3:AR$500)))</f>
        <v/>
      </c>
      <c r="DS35" s="127">
        <f>IF(OR(DS$4="",$B35=""),0,SUMIF('DADOS BRUTOS'!$A$3:$A$500,$B35,'DADOS BRUTOS'!AS$3:AS$500)+IF($C35="",0,SUMIF('DADOS BRUTOS'!$A$3:$A$500,$C35,'DADOS BRUTOS'!AS$3:AS$500)))</f>
        <v/>
      </c>
      <c r="DT35" s="127">
        <f>IF(OR(DT$4="",$B35=""),0,SUMIF('DADOS BRUTOS'!$A$3:$A$500,$B35,'DADOS BRUTOS'!AT$3:AT$500)+IF($C35="",0,SUMIF('DADOS BRUTOS'!$A$3:$A$500,$C35,'DADOS BRUTOS'!AT$3:AT$500)))</f>
        <v/>
      </c>
      <c r="DU35" s="127">
        <f>IF(OR(DU$4="",$B35=""),0,SUMIF('DADOS BRUTOS'!$A$3:$A$500,$B35,'DADOS BRUTOS'!AU$3:AU$500)+IF($C35="",0,SUMIF('DADOS BRUTOS'!$A$3:$A$500,$C35,'DADOS BRUTOS'!AU$3:AU$500)))</f>
        <v/>
      </c>
      <c r="DV35" s="127">
        <f>IF(OR(DV$4="",$B35=""),0,SUMIF('DADOS BRUTOS'!$A$3:$A$500,$B35,'DADOS BRUTOS'!AV$3:AV$500)+IF($C35="",0,SUMIF('DADOS BRUTOS'!$A$3:$A$500,$C35,'DADOS BRUTOS'!AV$3:AV$500)))</f>
        <v/>
      </c>
      <c r="DW35" s="127">
        <f>IF(OR(DW$4="",$B35=""),0,SUMIF('DADOS BRUTOS'!$A$3:$A$500,$B35,'DADOS BRUTOS'!AW$3:AW$500)+IF($C35="",0,SUMIF('DADOS BRUTOS'!$A$3:$A$500,$C35,'DADOS BRUTOS'!AW$3:AW$500)))</f>
        <v/>
      </c>
      <c r="DX35" s="127">
        <f>IF(OR(DX$4="",$B35=""),0,SUMIF('DADOS BRUTOS'!$A$3:$A$500,$B35,'DADOS BRUTOS'!AX$3:AX$500)+IF($C35="",0,SUMIF('DADOS BRUTOS'!$A$3:$A$500,$C35,'DADOS BRUTOS'!AX$3:AX$500)))</f>
        <v/>
      </c>
      <c r="DY35" s="127">
        <f>IF(OR(DY$4="",$B35=""),0,SUMIF('DADOS BRUTOS'!$A$3:$A$500,$B35,'DADOS BRUTOS'!AY$3:AY$500)+IF($C35="",0,SUMIF('DADOS BRUTOS'!$A$3:$A$500,$C35,'DADOS BRUTOS'!AY$3:AY$500)))</f>
        <v/>
      </c>
      <c r="DZ35" s="127">
        <f>IF(OR(DZ$4="",$B35=""),0,SUMIF('DADOS BRUTOS'!$A$3:$A$500,$B35,'DADOS BRUTOS'!AZ$3:AZ$500)+IF($C35="",0,SUMIF('DADOS BRUTOS'!$A$3:$A$500,$C35,'DADOS BRUTOS'!AZ$3:AZ$500)))</f>
        <v/>
      </c>
      <c r="EA35" s="127">
        <f>IF(OR(EA$4="",$B35=""),0,SUMIF('DADOS BRUTOS'!$A$3:$A$500,$B35,'DADOS BRUTOS'!BA$3:BA$500)+IF($C35="",0,SUMIF('DADOS BRUTOS'!$A$3:$A$500,$C35,'DADOS BRUTOS'!BA$3:BA$500)))</f>
        <v/>
      </c>
      <c r="EB35" s="127">
        <f>IF(OR(EB$4="",$B35=""),0,SUMIF('DADOS BRUTOS'!$A$3:$A$500,$B35,'DADOS BRUTOS'!BB$3:BB$500)+IF($C35="",0,SUMIF('DADOS BRUTOS'!$A$3:$A$500,$C35,'DADOS BRUTOS'!BB$3:BB$500)))</f>
        <v/>
      </c>
      <c r="EC35" s="127">
        <f>IF(OR(EC$4="",$B35=""),0,SUMIF('DADOS BRUTOS'!$A$3:$A$500,$B35,'DADOS BRUTOS'!BC$3:BC$500)+IF($C35="",0,SUMIF('DADOS BRUTOS'!$A$3:$A$500,$C35,'DADOS BRUTOS'!BC$3:BC$500)))</f>
        <v/>
      </c>
      <c r="ED35" s="127">
        <f>IF(OR(ED$4="",$B35=""),0,SUMIF('DADOS BRUTOS'!$A$3:$A$500,$B35,'DADOS BRUTOS'!BD$3:BD$500)+IF($C35="",0,SUMIF('DADOS BRUTOS'!$A$3:$A$500,$C35,'DADOS BRUTOS'!BD$3:BD$500)))</f>
        <v/>
      </c>
      <c r="EE35" s="127">
        <f>IF(OR(EE$4="",$B35=""),0,SUMIF('DADOS BRUTOS'!$A$3:$A$500,$B35,'DADOS BRUTOS'!BE$3:BE$500)+IF($C35="",0,SUMIF('DADOS BRUTOS'!$A$3:$A$500,$C35,'DADOS BRUTOS'!BE$3:BE$500)))</f>
        <v/>
      </c>
      <c r="EF35" s="127">
        <f>IF(OR(EF$4="",$B35=""),0,SUMIF('DADOS BRUTOS'!$A$3:$A$500,$B35,'DADOS BRUTOS'!BF$3:BF$500)+IF($C35="",0,SUMIF('DADOS BRUTOS'!$A$3:$A$500,$C35,'DADOS BRUTOS'!BF$3:BF$500)))</f>
        <v/>
      </c>
      <c r="EG35" s="127">
        <f>IF(OR(EG$4="",$B35=""),0,SUMIF('DADOS BRUTOS'!$A$3:$A$500,$B35,'DADOS BRUTOS'!BG$3:BG$500)+IF($C35="",0,SUMIF('DADOS BRUTOS'!$A$3:$A$500,$C35,'DADOS BRUTOS'!BG$3:BG$500)))</f>
        <v/>
      </c>
      <c r="EH35" s="127">
        <f>IF(OR(EH$4="",$B35=""),0,SUMIF('DADOS BRUTOS'!$A$3:$A$500,$B35,'DADOS BRUTOS'!BH$3:BH$500)+IF($C35="",0,SUMIF('DADOS BRUTOS'!$A$3:$A$500,$C35,'DADOS BRUTOS'!BH$3:BH$500)))</f>
        <v/>
      </c>
      <c r="EI35" s="127">
        <f>IF(OR(EI$4="",$B35=""),0,SUMIF('DADOS BRUTOS'!$A$3:$A$500,$B35,'DADOS BRUTOS'!BI$3:BI$500)+IF($C35="",0,SUMIF('DADOS BRUTOS'!$A$3:$A$500,$C35,'DADOS BRUTOS'!BI$3:BI$500)))</f>
        <v/>
      </c>
      <c r="EJ35" s="127">
        <f>IF(OR(EJ$4="",$B35=""),0,SUMIF('DADOS BRUTOS'!$A$3:$A$500,$B35,'DADOS BRUTOS'!BJ$3:BJ$500)+IF($C35="",0,SUMIF('DADOS BRUTOS'!$A$3:$A$500,$C35,'DADOS BRUTOS'!BJ$3:BJ$500)))</f>
        <v/>
      </c>
      <c r="EK35" s="127">
        <f>IF(OR(EK$4="",$B35=""),0,SUMIF('DADOS BRUTOS'!$A$3:$A$500,$B35,'DADOS BRUTOS'!BK$3:BK$500)+IF($C35="",0,SUMIF('DADOS BRUTOS'!$A$3:$A$500,$C35,'DADOS BRUTOS'!BK$3:BK$500)))</f>
        <v/>
      </c>
      <c r="EL35" s="127">
        <f>IF(OR(EL$4="",$B35=""),0,SUMIF('DADOS BRUTOS'!$A$3:$A$500,$B35,'DADOS BRUTOS'!BL$3:BL$500)+IF($C35="",0,SUMIF('DADOS BRUTOS'!$A$3:$A$500,$C35,'DADOS BRUTOS'!BL$3:BL$500)))</f>
        <v/>
      </c>
      <c r="EM35" s="127">
        <f>IF(OR(EM$4="",$B35=""),0,SUMIF('DADOS BRUTOS'!$A$3:$A$500,$B35,'DADOS BRUTOS'!BM$3:BM$500)+IF($C35="",0,SUMIF('DADOS BRUTOS'!$A$3:$A$500,$C35,'DADOS BRUTOS'!BM$3:BM$500)))</f>
        <v/>
      </c>
      <c r="EN35" s="127">
        <f>IF(OR(EN$4="",$B35=""),0,SUMIF('DADOS BRUTOS'!$A$3:$A$500,$B35,'DADOS BRUTOS'!BN$3:BN$500)+IF($C35="",0,SUMIF('DADOS BRUTOS'!$A$3:$A$500,$C35,'DADOS BRUTOS'!BN$3:BN$500)))</f>
        <v/>
      </c>
      <c r="EO35" s="127">
        <f>IF(OR(EO$4="",$B35=""),0,SUMIF('DADOS BRUTOS'!$A$3:$A$500,$B35,'DADOS BRUTOS'!BO$3:BO$500)+IF($C35="",0,SUMIF('DADOS BRUTOS'!$A$3:$A$500,$C35,'DADOS BRUTOS'!BO$3:BO$500)))</f>
        <v/>
      </c>
      <c r="EP35" s="127">
        <f>IF(OR(EP$4="",$B35=""),0,SUMIF('DADOS BRUTOS'!$A$3:$A$500,$B35,'DADOS BRUTOS'!BP$3:BP$500)+IF($C35="",0,SUMIF('DADOS BRUTOS'!$A$3:$A$500,$C35,'DADOS BRUTOS'!BP$3:BP$500)))</f>
        <v/>
      </c>
      <c r="EQ35" s="127">
        <f>IF(OR(EQ$4="",$B35=""),0,SUMIF('DADOS BRUTOS'!$A$3:$A$500,$B35,'DADOS BRUTOS'!BQ$3:BQ$500)+IF($C35="",0,SUMIF('DADOS BRUTOS'!$A$3:$A$500,$C35,'DADOS BRUTOS'!BQ$3:BQ$500)))</f>
        <v/>
      </c>
      <c r="ER35" s="127">
        <f>IF(OR(ER$4="",$B35=""),0,SUMIF('DADOS BRUTOS'!$A$3:$A$500,$B35,'DADOS BRUTOS'!BR$3:BR$500)+IF($C35="",0,SUMIF('DADOS BRUTOS'!$A$3:$A$500,$C35,'DADOS BRUTOS'!BR$3:BR$500)))</f>
        <v/>
      </c>
      <c r="ES35" s="127">
        <f>IF(OR(ES$4="",$B35=""),0,SUMIF('DADOS BRUTOS'!$A$3:$A$500,$B35,'DADOS BRUTOS'!BS$3:BS$500)+IF($C35="",0,SUMIF('DADOS BRUTOS'!$A$3:$A$500,$C35,'DADOS BRUTOS'!BS$3:BS$500)))</f>
        <v/>
      </c>
      <c r="ET35" s="127">
        <f>IF(OR(ET$4="",$B35=""),0,SUMIF('DADOS BRUTOS'!$A$3:$A$500,$B35,'DADOS BRUTOS'!BT$3:BT$500)+IF($C35="",0,SUMIF('DADOS BRUTOS'!$A$3:$A$500,$C35,'DADOS BRUTOS'!BT$3:BT$500)))</f>
        <v/>
      </c>
      <c r="EU35" s="127">
        <f>IF(OR(EU$4="",$B35=""),0,SUMIF('DADOS BRUTOS'!$A$3:$A$500,$B35,'DADOS BRUTOS'!BU$3:BU$500)+IF($C35="",0,SUMIF('DADOS BRUTOS'!$A$3:$A$500,$C35,'DADOS BRUTOS'!BU$3:BU$500)))</f>
        <v/>
      </c>
      <c r="EV35" s="127">
        <f>IF(OR(EV$4="",$B35=""),0,SUMIF('DADOS BRUTOS'!$A$3:$A$500,$B35,'DADOS BRUTOS'!BV$3:BV$500)+IF($C35="",0,SUMIF('DADOS BRUTOS'!$A$3:$A$500,$C35,'DADOS BRUTOS'!BV$3:BV$500)))</f>
        <v/>
      </c>
      <c r="EW35" s="127">
        <f>IF(OR(EW$4="",$B35=""),0,SUMIF('DADOS BRUTOS'!$A$3:$A$500,$B35,'DADOS BRUTOS'!BW$3:BW$500)+IF($C35="",0,SUMIF('DADOS BRUTOS'!$A$3:$A$500,$C35,'DADOS BRUTOS'!BW$3:BW$500)))</f>
        <v/>
      </c>
      <c r="EX35" s="127">
        <f>IF(OR(EX$4="",$B35=""),0,SUMIF('DADOS BRUTOS'!$A$3:$A$500,$B35,'DADOS BRUTOS'!BX$3:BX$500)+IF($C35="",0,SUMIF('DADOS BRUTOS'!$A$3:$A$500,$C35,'DADOS BRUTOS'!BX$3:BX$500)))</f>
        <v/>
      </c>
      <c r="EY35" s="127">
        <f>IF(OR(EY$4="",$B35=""),0,SUMIF('DADOS BRUTOS'!$A$3:$A$500,$B35,'DADOS BRUTOS'!BY$3:BY$500)+IF($C35="",0,SUMIF('DADOS BRUTOS'!$A$3:$A$500,$C35,'DADOS BRUTOS'!BY$3:BY$500)))</f>
        <v/>
      </c>
      <c r="EZ35" s="127">
        <f>IF(OR(EZ$4="",$B35=""),0,SUMIF('DADOS BRUTOS'!$A$3:$A$500,$B35,'DADOS BRUTOS'!BZ$3:BZ$500)+IF($C35="",0,SUMIF('DADOS BRUTOS'!$A$3:$A$500,$C35,'DADOS BRUTOS'!BZ$3:BZ$500)))</f>
        <v/>
      </c>
      <c r="FA35" s="127">
        <f>IF(OR(FA$4="",$B35=""),0,SUMIF('DADOS BRUTOS'!$A$3:$A$500,$B35,'DADOS BRUTOS'!CA$3:CA$500)+IF($C35="",0,SUMIF('DADOS BRUTOS'!$A$3:$A$500,$C35,'DADOS BRUTOS'!CA$3:CA$500)))</f>
        <v/>
      </c>
      <c r="FB35" s="127">
        <f>IF(OR(FB$4="",$B35=""),0,SUMIF('DADOS BRUTOS'!$A$3:$A$500,$B35,'DADOS BRUTOS'!CB$3:CB$500)+IF($C35="",0,SUMIF('DADOS BRUTOS'!$A$3:$A$500,$C35,'DADOS BRUTOS'!CB$3:CB$500)))</f>
        <v/>
      </c>
      <c r="FC35" s="127">
        <f>IF(OR(FC$4="",$B35=""),0,SUMIF('DADOS BRUTOS'!$A$3:$A$500,$B35,'DADOS BRUTOS'!CC$3:CC$500)+IF($C35="",0,SUMIF('DADOS BRUTOS'!$A$3:$A$500,$C35,'DADOS BRUTOS'!CC$3:CC$500)))</f>
        <v/>
      </c>
      <c r="FD35" s="127">
        <f>IF(OR(FD$4="",$B35=""),0,SUMIF('DADOS BRUTOS'!$A$3:$A$500,$B35,'DADOS BRUTOS'!CD$3:CD$500)+IF($C35="",0,SUMIF('DADOS BRUTOS'!$A$3:$A$500,$C35,'DADOS BRUTOS'!CD$3:CD$500)))</f>
        <v/>
      </c>
      <c r="FE35" s="127">
        <f>IF(OR(FE$4="",$B35=""),0,SUMIF('DADOS BRUTOS'!$A$3:$A$500,$B35,'DADOS BRUTOS'!CE$3:CE$500)+IF($C35="",0,SUMIF('DADOS BRUTOS'!$A$3:$A$500,$C35,'DADOS BRUTOS'!CE$3:CE$500)))</f>
        <v/>
      </c>
      <c r="FF35" s="127">
        <f>IF(OR(FF$4="",$B35=""),0,SUMIF('DADOS BRUTOS'!$A$3:$A$500,$B35,'DADOS BRUTOS'!CF$3:CF$500)+IF($C35="",0,SUMIF('DADOS BRUTOS'!$A$3:$A$500,$C35,'DADOS BRUTOS'!CF$3:CF$500)))</f>
        <v/>
      </c>
      <c r="FG35" s="127">
        <f>IF(OR(FG$4="",$B35=""),0,SUMIF('DADOS BRUTOS'!$A$3:$A$500,$B35,'DADOS BRUTOS'!CG$3:CG$500)+IF($C35="",0,SUMIF('DADOS BRUTOS'!$A$3:$A$500,$C35,'DADOS BRUTOS'!CG$3:CG$500)))</f>
        <v/>
      </c>
      <c r="FH35" s="127">
        <f>IF(OR(FH$4="",$B35=""),0,SUMIF('DADOS BRUTOS'!$A$3:$A$500,$B35,'DADOS BRUTOS'!CH$3:CH$500)+IF($C35="",0,SUMIF('DADOS BRUTOS'!$A$3:$A$500,$C35,'DADOS BRUTOS'!CH$3:CH$500)))</f>
        <v/>
      </c>
      <c r="FI35" s="127">
        <f>IF(OR(FI$4="",$B35=""),0,SUMIF('DADOS BRUTOS'!$A$3:$A$500,$B35,'DADOS BRUTOS'!CI$3:CI$500)+IF($C35="",0,SUMIF('DADOS BRUTOS'!$A$3:$A$500,$C35,'DADOS BRUTOS'!CI$3:CI$500)))</f>
        <v/>
      </c>
      <c r="FJ35" s="127">
        <f>IF(OR(FJ$4="",$B35=""),0,SUMIF('DADOS BRUTOS'!$A$3:$A$500,$B35,'DADOS BRUTOS'!CJ$3:CJ$500)+IF($C35="",0,SUMIF('DADOS BRUTOS'!$A$3:$A$500,$C35,'DADOS BRUTOS'!CJ$3:CJ$500)))</f>
        <v/>
      </c>
      <c r="FK35" s="127">
        <f>IF(OR(FK$4="",$B35=""),0,SUMIF('DADOS BRUTOS'!$A$3:$A$500,$B35,'DADOS BRUTOS'!CK$3:CK$500)+IF($C35="",0,SUMIF('DADOS BRUTOS'!$A$3:$A$500,$C35,'DADOS BRUTOS'!CK$3:CK$500)))</f>
        <v/>
      </c>
      <c r="FL35" s="127">
        <f>IF(OR(FL$4="",$B35=""),0,SUMIF('DADOS BRUTOS'!$A$3:$A$500,$B35,'DADOS BRUTOS'!CL$3:CL$500)+IF($C35="",0,SUMIF('DADOS BRUTOS'!$A$3:$A$500,$C35,'DADOS BRUTOS'!CL$3:CL$500)))</f>
        <v/>
      </c>
      <c r="FM35" s="127">
        <f>IF(OR(FM$4="",$B35=""),0,SUMIF('DADOS BRUTOS'!$A$3:$A$500,$B35,'DADOS BRUTOS'!CM$3:CM$500)+IF($C35="",0,SUMIF('DADOS BRUTOS'!$A$3:$A$500,$C35,'DADOS BRUTOS'!CM$3:CM$500)))</f>
        <v/>
      </c>
      <c r="FN35" s="127">
        <f>IF(OR(FN$4="",$B35=""),0,SUMIF('DADOS BRUTOS'!$A$3:$A$500,$B35,'DADOS BRUTOS'!CN$3:CN$500)+IF($C35="",0,SUMIF('DADOS BRUTOS'!$A$3:$A$500,$C35,'DADOS BRUTOS'!CN$3:CN$500)))</f>
        <v/>
      </c>
      <c r="FO35" s="127">
        <f>IF(OR(FO$4="",$B35=""),0,SUMIF('DADOS BRUTOS'!$A$3:$A$500,$B35,'DADOS BRUTOS'!CO$3:CO$500)+IF($C35="",0,SUMIF('DADOS BRUTOS'!$A$3:$A$500,$C35,'DADOS BRUTOS'!CO$3:CO$500)))</f>
        <v/>
      </c>
      <c r="FP35" s="127">
        <f>IF(OR(FP$4="",$B35=""),0,SUMIF('DADOS BRUTOS'!$A$3:$A$500,$B35,'DADOS BRUTOS'!CP$3:CP$500)+IF($C35="",0,SUMIF('DADOS BRUTOS'!$A$3:$A$500,$C35,'DADOS BRUTOS'!CP$3:CP$500)))</f>
        <v/>
      </c>
      <c r="FQ35" s="127">
        <f>IF(OR(FQ$4="",$B35=""),0,SUMIF('DADOS BRUTOS'!$A$3:$A$500,$B35,'DADOS BRUTOS'!CQ$3:CQ$500)+IF($C35="",0,SUMIF('DADOS BRUTOS'!$A$3:$A$500,$C35,'DADOS BRUTOS'!CQ$3:CQ$500)))</f>
        <v/>
      </c>
      <c r="FR35" s="127">
        <f>IF(OR(FR$4="",$B35=""),0,SUMIF('DADOS BRUTOS'!$A$3:$A$500,$B35,'DADOS BRUTOS'!CR$3:CR$500)+IF($C35="",0,SUMIF('DADOS BRUTOS'!$A$3:$A$500,$C35,'DADOS BRUTOS'!CR$3:CR$500)))</f>
        <v/>
      </c>
      <c r="FS35" s="127">
        <f>IF(OR(FS$4="",$B35=""),0,SUMIF('DADOS BRUTOS'!$A$3:$A$500,$B35,'DADOS BRUTOS'!CS$3:CS$500)+IF($C35="",0,SUMIF('DADOS BRUTOS'!$A$3:$A$500,$C35,'DADOS BRUTOS'!CS$3:CS$500)))</f>
        <v/>
      </c>
      <c r="FT35" s="127">
        <f>IF(OR(FT$4="",$B35=""),0,SUMIF('DADOS BRUTOS'!$A$3:$A$500,$B35,'DADOS BRUTOS'!CT$3:CT$500)+IF($C35="",0,SUMIF('DADOS BRUTOS'!$A$3:$A$500,$C35,'DADOS BRUTOS'!CT$3:CT$500)))</f>
        <v/>
      </c>
      <c r="FU35" s="127">
        <f>IF(OR(FU$4="",$B35=""),0,SUMIF('DADOS BRUTOS'!$A$3:$A$500,$B35,'DADOS BRUTOS'!CU$3:CU$500)+IF($C35="",0,SUMIF('DADOS BRUTOS'!$A$3:$A$500,$C35,'DADOS BRUTOS'!CU$3:CU$500)))</f>
        <v/>
      </c>
      <c r="FV35" s="127">
        <f>IF(OR(FV$4="",$B35=""),0,SUMIF('DADOS BRUTOS'!$A$3:$A$500,$B35,'DADOS BRUTOS'!CV$3:CV$500)+IF($C35="",0,SUMIF('DADOS BRUTOS'!$A$3:$A$500,$C35,'DADOS BRUTOS'!CV$3:CV$500)))</f>
        <v/>
      </c>
      <c r="FW35" s="127">
        <f>IF(OR(FW$4="",$B35=""),0,SUMIF('DADOS BRUTOS'!$A$3:$A$500,$B35,'DADOS BRUTOS'!CW$3:CW$500)+IF($C35="",0,SUMIF('DADOS BRUTOS'!$A$3:$A$500,$C35,'DADOS BRUTOS'!CW$3:CW$500)))</f>
        <v/>
      </c>
      <c r="FX35" s="127">
        <f>IF(OR(FX$4="",$B35=""),0,SUMIF('DADOS BRUTOS'!$A$3:$A$500,$B35,'DADOS BRUTOS'!CX$3:CX$500)+IF($C35="",0,SUMIF('DADOS BRUTOS'!$A$3:$A$500,$C35,'DADOS BRUTOS'!CX$3:CX$500)))</f>
        <v/>
      </c>
      <c r="FY35" s="127">
        <f>IF(OR(FY$4="",$B35=""),0,SUMIF('DADOS BRUTOS'!$A$3:$A$500,$B35,'DADOS BRUTOS'!CY$3:CY$500)+IF($C35="",0,SUMIF('DADOS BRUTOS'!$A$3:$A$500,$C35,'DADOS BRUTOS'!CY$3:CY$500)))</f>
        <v/>
      </c>
      <c r="FZ35" s="127">
        <f>IF(OR(FZ$4="",$B35=""),0,SUMIF('DADOS BRUTOS'!$A$3:$A$500,$B35,'DADOS BRUTOS'!CZ$3:CZ$500)+IF($C35="",0,SUMIF('DADOS BRUTOS'!$A$3:$A$500,$C35,'DADOS BRUTOS'!CZ$3:CZ$500)))</f>
        <v/>
      </c>
      <c r="GA35" s="127">
        <f>IF(OR(GA$4="",$B35=""),0,SUMIF('DADOS BRUTOS'!$A$3:$A$500,$B35,'DADOS BRUTOS'!DA$3:DA$500)+IF($C35="",0,SUMIF('DADOS BRUTOS'!$A$3:$A$500,$C35,'DADOS BRUTOS'!DA$3:DA$500)))</f>
        <v/>
      </c>
      <c r="GB35" s="127">
        <f>IF(OR(GB$4="",$B35=""),0,SUMIF('DADOS BRUTOS'!$A$3:$A$500,$B35,'DADOS BRUTOS'!DB$3:DB$500)+IF($C35="",0,SUMIF('DADOS BRUTOS'!$A$3:$A$500,$C35,'DADOS BRUTOS'!DB$3:DB$500)))</f>
        <v/>
      </c>
      <c r="GC35" s="127">
        <f>IF(OR(GC$4="",$B35=""),0,SUMIF('DADOS BRUTOS'!$A$3:$A$500,$B35,'DADOS BRUTOS'!DC$3:DC$500)+IF($C35="",0,SUMIF('DADOS BRUTOS'!$A$3:$A$500,$C35,'DADOS BRUTOS'!DC$3:DC$500)))</f>
        <v/>
      </c>
      <c r="GD35" s="127">
        <f>IF(OR(GD$4="",$B35=""),0,SUMIF('DADOS BRUTOS'!$A$3:$A$500,$B35,'DADOS BRUTOS'!DD$3:DD$500)+IF($C35="",0,SUMIF('DADOS BRUTOS'!$A$3:$A$500,$C35,'DADOS BRUTOS'!DD$3:DD$500)))</f>
        <v/>
      </c>
      <c r="GE35" s="127">
        <f>IF(OR(GE$4="",$B35=""),0,SUMIF('DADOS BRUTOS'!$A$3:$A$500,$B35,'DADOS BRUTOS'!DE$3:DE$500)+IF($C35="",0,SUMIF('DADOS BRUTOS'!$A$3:$A$500,$C35,'DADOS BRUTOS'!DE$3:DE$500)))</f>
        <v/>
      </c>
      <c r="GF35" s="127">
        <f>IF(OR(GF$4="",$B35=""),0,SUMIF('DADOS BRUTOS'!$A$3:$A$500,$B35,'DADOS BRUTOS'!DF$3:DF$500)+IF($C35="",0,SUMIF('DADOS BRUTOS'!$A$3:$A$500,$C35,'DADOS BRUTOS'!DF$3:DF$500)))</f>
        <v/>
      </c>
      <c r="GG35" s="127">
        <f>IF(OR(GG$4="",$B35=""),0,SUMIF('DADOS BRUTOS'!$A$3:$A$500,$B35,'DADOS BRUTOS'!DG$3:DG$500)+IF($C35="",0,SUMIF('DADOS BRUTOS'!$A$3:$A$500,$C35,'DADOS BRUTOS'!DG$3:DG$500)))</f>
        <v/>
      </c>
      <c r="GH35" s="127">
        <f>IF(OR(GH$4="",$B35=""),0,SUMIF('DADOS BRUTOS'!$A$3:$A$500,$B35,'DADOS BRUTOS'!DH$3:DH$500)+IF($C35="",0,SUMIF('DADOS BRUTOS'!$A$3:$A$500,$C35,'DADOS BRUTOS'!DH$3:DH$500)))</f>
        <v/>
      </c>
      <c r="GI35" s="127">
        <f>IF(OR(GI$4="",$B35=""),0,SUMIF('DADOS BRUTOS'!$A$3:$A$500,$B35,'DADOS BRUTOS'!DI$3:DI$500)+IF($C35="",0,SUMIF('DADOS BRUTOS'!$A$3:$A$500,$C35,'DADOS BRUTOS'!DI$3:DI$500)))</f>
        <v/>
      </c>
      <c r="GJ35" s="127">
        <f>IF(OR(GJ$4="",$B35=""),0,SUMIF('DADOS BRUTOS'!$A$3:$A$500,$B35,'DADOS BRUTOS'!DJ$3:DJ$500)+IF($C35="",0,SUMIF('DADOS BRUTOS'!$A$3:$A$500,$C35,'DADOS BRUTOS'!DJ$3:DJ$500)))</f>
        <v/>
      </c>
      <c r="GK35" s="127">
        <f>IF(OR(GK$4="",$B35=""),0,SUMIF('DADOS BRUTOS'!$A$3:$A$500,$B35,'DADOS BRUTOS'!DK$3:DK$500)+IF($C35="",0,SUMIF('DADOS BRUTOS'!$A$3:$A$500,$C35,'DADOS BRUTOS'!DK$3:DK$500)))</f>
        <v/>
      </c>
      <c r="GL35" s="127">
        <f>IF(OR(GL$4="",$B35=""),0,SUMIF('DADOS BRUTOS'!$A$3:$A$500,$B35,'DADOS BRUTOS'!DL$3:DL$500)+IF($C35="",0,SUMIF('DADOS BRUTOS'!$A$3:$A$500,$C35,'DADOS BRUTOS'!DL$3:DL$500)))</f>
        <v/>
      </c>
      <c r="GM35" s="127">
        <f>IF(OR(GM$4="",$B35=""),0,SUMIF('DADOS BRUTOS'!$A$3:$A$500,$B35,'DADOS BRUTOS'!DM$3:DM$500)+IF($C35="",0,SUMIF('DADOS BRUTOS'!$A$3:$A$500,$C35,'DADOS BRUTOS'!DM$3:DM$500)))</f>
        <v/>
      </c>
      <c r="GN35" s="127">
        <f>IF(OR(GN$4="",$B35=""),0,SUMIF('DADOS BRUTOS'!$A$3:$A$500,$B35,'DADOS BRUTOS'!DN$3:DN$500)+IF($C35="",0,SUMIF('DADOS BRUTOS'!$A$3:$A$500,$C35,'DADOS BRUTOS'!DN$3:DN$500)))</f>
        <v/>
      </c>
      <c r="GO35" s="127">
        <f>IF(OR(GO$4="",$B35=""),0,SUMIF('DADOS BRUTOS'!$A$3:$A$500,$B35,'DADOS BRUTOS'!DO$3:DO$500)+IF($C35="",0,SUMIF('DADOS BRUTOS'!$A$3:$A$500,$C35,'DADOS BRUTOS'!DO$3:DO$500)))</f>
        <v/>
      </c>
      <c r="GP35" s="127">
        <f>IF(OR(GP$4="",$B35=""),0,SUMIF('DADOS BRUTOS'!$A$3:$A$500,$B35,'DADOS BRUTOS'!DP$3:DP$500)+IF($C35="",0,SUMIF('DADOS BRUTOS'!$A$3:$A$500,$C35,'DADOS BRUTOS'!DP$3:DP$500)))</f>
        <v/>
      </c>
      <c r="GQ35" s="127">
        <f>IF(OR(GQ$4="",$B35=""),0,SUMIF('DADOS BRUTOS'!$A$3:$A$500,$B35,'DADOS BRUTOS'!DQ$3:DQ$500)+IF($C35="",0,SUMIF('DADOS BRUTOS'!$A$3:$A$500,$C35,'DADOS BRUTOS'!DQ$3:DQ$500)))</f>
        <v/>
      </c>
      <c r="GR35" s="127">
        <f>IF(OR(GR$4="",$B35=""),0,SUMIF('DADOS BRUTOS'!$A$3:$A$500,$B35,'DADOS BRUTOS'!DR$3:DR$500)+IF($C35="",0,SUMIF('DADOS BRUTOS'!$A$3:$A$500,$C35,'DADOS BRUTOS'!DR$3:DR$500)))</f>
        <v/>
      </c>
      <c r="GS35" s="127">
        <f>IF(OR(GS$4="",$B35=""),0,SUMIF('DADOS BRUTOS'!$A$3:$A$500,$B35,'DADOS BRUTOS'!DS$3:DS$500)+IF($C35="",0,SUMIF('DADOS BRUTOS'!$A$3:$A$500,$C35,'DADOS BRUTOS'!DS$3:DS$500)))</f>
        <v/>
      </c>
      <c r="GT35" s="127">
        <f>IF(OR(GT$4="",$B35=""),0,SUMIF('DADOS BRUTOS'!$A$3:$A$500,$B35,'DADOS BRUTOS'!DT$3:DT$500)+IF($C35="",0,SUMIF('DADOS BRUTOS'!$A$3:$A$500,$C35,'DADOS BRUTOS'!DT$3:DT$500)))</f>
        <v/>
      </c>
      <c r="GU35" s="127">
        <f>IF(OR(GU$4="",$B35=""),0,SUMIF('DADOS BRUTOS'!$A$3:$A$500,$B35,'DADOS BRUTOS'!DU$3:DU$500)+IF($C35="",0,SUMIF('DADOS BRUTOS'!$A$3:$A$500,$C35,'DADOS BRUTOS'!DU$3:DU$500)))</f>
        <v/>
      </c>
      <c r="GV35" s="127">
        <f>IF(OR(GV$4="",$B35=""),0,SUMIF('DADOS BRUTOS'!$A$3:$A$500,$B35,'DADOS BRUTOS'!DV$3:DV$500)+IF($C35="",0,SUMIF('DADOS BRUTOS'!$A$3:$A$500,$C35,'DADOS BRUTOS'!DV$3:DV$500)))</f>
        <v/>
      </c>
      <c r="GW35" s="127">
        <f>IF(OR(GW$4="",$B35=""),0,SUMIF('DADOS BRUTOS'!$A$3:$A$500,$B35,'DADOS BRUTOS'!DW$3:DW$500)+IF($C35="",0,SUMIF('DADOS BRUTOS'!$A$3:$A$500,$C35,'DADOS BRUTOS'!DW$3:DW$500)))</f>
        <v/>
      </c>
      <c r="GX35" s="127">
        <f>IF(OR(GX$4="",$B35=""),0,SUMIF('DADOS BRUTOS'!$A$3:$A$500,$B35,'DADOS BRUTOS'!DX$3:DX$500)+IF($C35="",0,SUMIF('DADOS BRUTOS'!$A$3:$A$500,$C35,'DADOS BRUTOS'!DX$3:DX$500)))</f>
        <v/>
      </c>
      <c r="GY35" s="127">
        <f>IF(OR(GY$4="",$B35=""),0,SUMIF('DADOS BRUTOS'!$A$3:$A$500,$B35,'DADOS BRUTOS'!DY$3:DY$500)+IF($C35="",0,SUMIF('DADOS BRUTOS'!$A$3:$A$500,$C35,'DADOS BRUTOS'!DY$3:DY$500)))</f>
        <v/>
      </c>
      <c r="GZ35" s="127">
        <f>IF(OR(GZ$4="",$B35=""),0,SUMIF('DADOS BRUTOS'!$A$3:$A$500,$B35,'DADOS BRUTOS'!DZ$3:DZ$500)+IF($C35="",0,SUMIF('DADOS BRUTOS'!$A$3:$A$500,$C35,'DADOS BRUTOS'!DZ$3:DZ$500)))</f>
        <v/>
      </c>
      <c r="HA35" s="127">
        <f>IF(OR(HA$4="",$B35=""),0,SUMIF('DADOS BRUTOS'!$A$3:$A$500,$B35,'DADOS BRUTOS'!EA$3:EA$500)+IF($C35="",0,SUMIF('DADOS BRUTOS'!$A$3:$A$500,$C35,'DADOS BRUTOS'!EA$3:EA$500)))</f>
        <v/>
      </c>
      <c r="HB35" s="127">
        <f>IF(OR(HB$4="",$B35=""),0,SUMIF('DADOS BRUTOS'!$A$3:$A$500,$B35,'DADOS BRUTOS'!EB$3:EB$500)+IF($C35="",0,SUMIF('DADOS BRUTOS'!$A$3:$A$500,$C35,'DADOS BRUTOS'!EB$3:EB$500)))</f>
        <v/>
      </c>
      <c r="HC35" s="127">
        <f>IF(OR(HC$4="",$B35=""),0,SUMIF('DADOS BRUTOS'!$A$3:$A$500,$B35,'DADOS BRUTOS'!EC$3:EC$500)+IF($C35="",0,SUMIF('DADOS BRUTOS'!$A$3:$A$500,$C35,'DADOS BRUTOS'!EC$3:EC$500)))</f>
        <v/>
      </c>
      <c r="HD35" s="127">
        <f>IF(OR(HD$4="",$B35=""),0,SUMIF('DADOS BRUTOS'!$A$3:$A$500,$B35,'DADOS BRUTOS'!ED$3:ED$500)+IF($C35="",0,SUMIF('DADOS BRUTOS'!$A$3:$A$500,$C35,'DADOS BRUTOS'!ED$3:ED$500)))</f>
        <v/>
      </c>
      <c r="HE35" s="127">
        <f>IF(OR(HE$4="",$B35=""),0,SUMIF('DADOS BRUTOS'!$A$3:$A$500,$B35,'DADOS BRUTOS'!EE$3:EE$500)+IF($C35="",0,SUMIF('DADOS BRUTOS'!$A$3:$A$500,$C35,'DADOS BRUTOS'!EE$3:EE$500)))</f>
        <v/>
      </c>
      <c r="HF35" s="127">
        <f>IF(OR(HF$4="",$B35=""),0,SUMIF('DADOS BRUTOS'!$A$3:$A$500,$B35,'DADOS BRUTOS'!EF$3:EF$500)+IF($C35="",0,SUMIF('DADOS BRUTOS'!$A$3:$A$500,$C35,'DADOS BRUTOS'!EF$3:EF$500)))</f>
        <v/>
      </c>
      <c r="HG35" s="127">
        <f>IF(OR(HG$4="",$B35=""),0,SUMIF('DADOS BRUTOS'!$A$3:$A$500,$B35,'DADOS BRUTOS'!EG$3:EG$500)+IF($C35="",0,SUMIF('DADOS BRUTOS'!$A$3:$A$500,$C35,'DADOS BRUTOS'!EG$3:EG$500)))</f>
        <v/>
      </c>
      <c r="HH35" s="127">
        <f>IF(OR(HH$4="",$B35=""),0,SUMIF('DADOS BRUTOS'!$A$3:$A$500,$B35,'DADOS BRUTOS'!EH$3:EH$500)+IF($C35="",0,SUMIF('DADOS BRUTOS'!$A$3:$A$500,$C35,'DADOS BRUTOS'!EH$3:EH$500)))</f>
        <v/>
      </c>
      <c r="HI35" s="127">
        <f>IF(OR(HI$4="",$B35=""),0,SUMIF('DADOS BRUTOS'!$A$3:$A$500,$B35,'DADOS BRUTOS'!EI$3:EI$500)+IF($C35="",0,SUMIF('DADOS BRUTOS'!$A$3:$A$500,$C35,'DADOS BRUTOS'!EI$3:EI$500)))</f>
        <v/>
      </c>
      <c r="HJ35" s="127">
        <f>IF(OR(HJ$4="",$B35=""),0,SUMIF('DADOS BRUTOS'!$A$3:$A$500,$B35,'DADOS BRUTOS'!EJ$3:EJ$500)+IF($C35="",0,SUMIF('DADOS BRUTOS'!$A$3:$A$500,$C35,'DADOS BRUTOS'!EJ$3:EJ$500)))</f>
        <v/>
      </c>
      <c r="HK35" s="127">
        <f>IF(OR(HK$4="",$B35=""),0,SUMIF('DADOS BRUTOS'!$A$3:$A$500,$B35,'DADOS BRUTOS'!EK$3:EK$500)+IF($C35="",0,SUMIF('DADOS BRUTOS'!$A$3:$A$500,$C35,'DADOS BRUTOS'!EK$3:EK$500)))</f>
        <v/>
      </c>
      <c r="HL35" s="127">
        <f>IF(OR(HL$4="",$B35=""),0,SUMIF('DADOS BRUTOS'!$A$3:$A$500,$B35,'DADOS BRUTOS'!EL$3:EL$500)+IF($C35="",0,SUMIF('DADOS BRUTOS'!$A$3:$A$500,$C35,'DADOS BRUTOS'!EL$3:EL$500)))</f>
        <v/>
      </c>
      <c r="HM35" s="127">
        <f>IF(OR(HM$4="",$B35=""),0,SUMIF('DADOS BRUTOS'!$A$3:$A$500,$B35,'DADOS BRUTOS'!EM$3:EM$500)+IF($C35="",0,SUMIF('DADOS BRUTOS'!$A$3:$A$500,$C35,'DADOS BRUTOS'!EM$3:EM$500)))</f>
        <v/>
      </c>
      <c r="HN35" s="127">
        <f>IF(OR(HN$4="",$B35=""),0,SUMIF('DADOS BRUTOS'!$A$3:$A$500,$B35,'DADOS BRUTOS'!EN$3:EN$500)+IF($C35="",0,SUMIF('DADOS BRUTOS'!$A$3:$A$500,$C35,'DADOS BRUTOS'!EN$3:EN$500)))</f>
        <v/>
      </c>
      <c r="HO35" s="127">
        <f>IF(OR(HO$4="",$B35=""),0,SUMIF('DADOS BRUTOS'!$A$3:$A$500,$B35,'DADOS BRUTOS'!EO$3:EO$500)+IF($C35="",0,SUMIF('DADOS BRUTOS'!$A$3:$A$500,$C35,'DADOS BRUTOS'!EO$3:EO$500)))</f>
        <v/>
      </c>
      <c r="HP35" s="127">
        <f>IF(OR(HP$4="",$B35=""),0,SUMIF('DADOS BRUTOS'!$A$3:$A$500,$B35,'DADOS BRUTOS'!EP$3:EP$500)+IF($C35="",0,SUMIF('DADOS BRUTOS'!$A$3:$A$500,$C35,'DADOS BRUTOS'!EP$3:EP$500)))</f>
        <v/>
      </c>
      <c r="HQ35" s="127">
        <f>IF(OR(HQ$4="",$B35=""),0,SUMIF('DADOS BRUTOS'!$A$3:$A$500,$B35,'DADOS BRUTOS'!EQ$3:EQ$500)+IF($C35="",0,SUMIF('DADOS BRUTOS'!$A$3:$A$500,$C35,'DADOS BRUTOS'!EQ$3:EQ$500)))</f>
        <v/>
      </c>
      <c r="HR35" s="127">
        <f>IF(OR(HR$4="",$B35=""),0,SUMIF('DADOS BRUTOS'!$A$3:$A$500,$B35,'DADOS BRUTOS'!ER$3:ER$500)+IF($C35="",0,SUMIF('DADOS BRUTOS'!$A$3:$A$500,$C35,'DADOS BRUTOS'!ER$3:ER$500)))</f>
        <v/>
      </c>
      <c r="HS35" s="127">
        <f>IF(OR(HS$4="",$B35=""),0,SUMIF('DADOS BRUTOS'!$A$3:$A$500,$B35,'DADOS BRUTOS'!ES$3:ES$500)+IF($C35="",0,SUMIF('DADOS BRUTOS'!$A$3:$A$500,$C35,'DADOS BRUTOS'!ES$3:ES$500)))</f>
        <v/>
      </c>
      <c r="HT35" s="127">
        <f>IF(OR(HT$4="",$B35=""),0,SUMIF('DADOS BRUTOS'!$A$3:$A$500,$B35,'DADOS BRUTOS'!ET$3:ET$500)+IF($C35="",0,SUMIF('DADOS BRUTOS'!$A$3:$A$500,$C35,'DADOS BRUTOS'!ET$3:ET$500)))</f>
        <v/>
      </c>
      <c r="HU35" s="127">
        <f>IF(OR(HU$4="",$B35=""),0,SUMIF('DADOS BRUTOS'!$A$3:$A$500,$B35,'DADOS BRUTOS'!EU$3:EU$500)+IF($C35="",0,SUMIF('DADOS BRUTOS'!$A$3:$A$500,$C35,'DADOS BRUTOS'!EU$3:EU$500)))</f>
        <v/>
      </c>
      <c r="HV35" s="127">
        <f>IF(OR(HV$4="",$B35=""),0,SUMIF('DADOS BRUTOS'!$A$3:$A$500,$B35,'DADOS BRUTOS'!EV$3:EV$500)+IF($C35="",0,SUMIF('DADOS BRUTOS'!$A$3:$A$500,$C35,'DADOS BRUTOS'!EV$3:EV$500)))</f>
        <v/>
      </c>
      <c r="HW35" s="127">
        <f>IF(OR(HW$4="",$B35=""),0,SUMIF('DADOS BRUTOS'!$A$3:$A$500,$B35,'DADOS BRUTOS'!EW$3:EW$500)+IF($C35="",0,SUMIF('DADOS BRUTOS'!$A$3:$A$500,$C35,'DADOS BRUTOS'!EW$3:EW$500)))</f>
        <v/>
      </c>
      <c r="HX35" s="127">
        <f>IF(OR(HX$4="",$B35=""),0,SUMIF('DADOS BRUTOS'!$A$3:$A$500,$B35,'DADOS BRUTOS'!EX$3:EX$500)+IF($C35="",0,SUMIF('DADOS BRUTOS'!$A$3:$A$500,$C35,'DADOS BRUTOS'!EX$3:EX$500)))</f>
        <v/>
      </c>
      <c r="HY35" s="127">
        <f>IF(OR(HY$4="",$B35=""),0,SUMIF('DADOS BRUTOS'!$A$3:$A$500,$B35,'DADOS BRUTOS'!EY$3:EY$500)+IF($C35="",0,SUMIF('DADOS BRUTOS'!$A$3:$A$500,$C35,'DADOS BRUTOS'!EY$3:EY$500)))</f>
        <v/>
      </c>
      <c r="HZ35" s="127">
        <f>IF(OR(HZ$4="",$B35=""),0,SUMIF('DADOS BRUTOS'!$A$3:$A$500,$B35,'DADOS BRUTOS'!EZ$3:EZ$500)+IF($C35="",0,SUMIF('DADOS BRUTOS'!$A$3:$A$500,$C35,'DADOS BRUTOS'!EZ$3:EZ$500)))</f>
        <v/>
      </c>
      <c r="IA35" s="127">
        <f>IF(OR(IA$4="",$B35=""),0,SUMIF('DADOS BRUTOS'!$A$3:$A$500,$B35,'DADOS BRUTOS'!FA$3:FA$500)+IF($C35="",0,SUMIF('DADOS BRUTOS'!$A$3:$A$500,$C35,'DADOS BRUTOS'!FA$3:FA$500)))</f>
        <v/>
      </c>
      <c r="IB35" s="127">
        <f>IF(OR(IB$4="",$B35=""),0,SUMIF('DADOS BRUTOS'!$A$3:$A$500,$B35,'DADOS BRUTOS'!FB$3:FB$500)+IF($C35="",0,SUMIF('DADOS BRUTOS'!$A$3:$A$500,$C35,'DADOS BRUTOS'!FB$3:FB$500)))</f>
        <v/>
      </c>
      <c r="IC35" s="127">
        <f>IF(OR(IC$4="",$B35=""),0,SUMIF('DADOS BRUTOS'!$A$3:$A$500,$B35,'DADOS BRUTOS'!FC$3:FC$500)+IF($C35="",0,SUMIF('DADOS BRUTOS'!$A$3:$A$500,$C35,'DADOS BRUTOS'!FC$3:FC$500)))</f>
        <v/>
      </c>
      <c r="ID35" s="127">
        <f>IF(OR(ID$4="",$B35=""),0,SUMIF('DADOS BRUTOS'!$A$3:$A$500,$B35,'DADOS BRUTOS'!FD$3:FD$500)+IF($C35="",0,SUMIF('DADOS BRUTOS'!$A$3:$A$500,$C35,'DADOS BRUTOS'!FD$3:FD$500)))</f>
        <v/>
      </c>
      <c r="IE35" s="127">
        <f>IF(OR(IE$4="",$B35=""),0,SUMIF('DADOS BRUTOS'!$A$3:$A$500,$B35,'DADOS BRUTOS'!FE$3:FE$500)+IF($C35="",0,SUMIF('DADOS BRUTOS'!$A$3:$A$500,$C35,'DADOS BRUTOS'!FE$3:FE$500)))</f>
        <v/>
      </c>
      <c r="IF35" s="127">
        <f>IF(OR(IF$4="",$B35=""),0,SUMIF('DADOS BRUTOS'!$A$3:$A$500,$B35,'DADOS BRUTOS'!FF$3:FF$500)+IF($C35="",0,SUMIF('DADOS BRUTOS'!$A$3:$A$500,$C35,'DADOS BRUTOS'!FF$3:FF$500)))</f>
        <v/>
      </c>
      <c r="IG35" s="127">
        <f>IF(OR(IG$4="",$B35=""),0,SUMIF('DADOS BRUTOS'!$A$3:$A$500,$B35,'DADOS BRUTOS'!FG$3:FG$500)+IF($C35="",0,SUMIF('DADOS BRUTOS'!$A$3:$A$500,$C35,'DADOS BRUTOS'!FG$3:FG$500)))</f>
        <v/>
      </c>
      <c r="IH35" s="127">
        <f>IF(OR(IH$4="",$B35=""),0,SUMIF('DADOS BRUTOS'!$A$3:$A$500,$B35,'DADOS BRUTOS'!FH$3:FH$500)+IF($C35="",0,SUMIF('DADOS BRUTOS'!$A$3:$A$500,$C35,'DADOS BRUTOS'!FH$3:FH$500)))</f>
        <v/>
      </c>
      <c r="II35" s="127">
        <f>IF(OR(II$4="",$B35=""),0,SUMIF('DADOS BRUTOS'!$A$3:$A$500,$B35,'DADOS BRUTOS'!FI$3:FI$500)+IF($C35="",0,SUMIF('DADOS BRUTOS'!$A$3:$A$500,$C35,'DADOS BRUTOS'!FI$3:FI$500)))</f>
        <v/>
      </c>
      <c r="IJ35" s="127">
        <f>IF(OR(IJ$4="",$B35=""),0,SUMIF('DADOS BRUTOS'!$A$3:$A$500,$B35,'DADOS BRUTOS'!FJ$3:FJ$500)+IF($C35="",0,SUMIF('DADOS BRUTOS'!$A$3:$A$500,$C35,'DADOS BRUTOS'!FJ$3:FJ$500)))</f>
        <v/>
      </c>
      <c r="IK35" s="127">
        <f>IF(OR(IK$4="",$B35=""),0,SUMIF('DADOS BRUTOS'!$A$3:$A$500,$B35,'DADOS BRUTOS'!FK$3:FK$500)+IF($C35="",0,SUMIF('DADOS BRUTOS'!$A$3:$A$500,$C35,'DADOS BRUTOS'!FK$3:FK$500)))</f>
        <v/>
      </c>
      <c r="IL35" s="127">
        <f>IF(OR(IL$4="",$B35=""),0,SUMIF('DADOS BRUTOS'!$A$3:$A$500,$B35,'DADOS BRUTOS'!FL$3:FL$500)+IF($C35="",0,SUMIF('DADOS BRUTOS'!$A$3:$A$500,$C35,'DADOS BRUTOS'!FL$3:FL$500)))</f>
        <v/>
      </c>
      <c r="IM35" s="127">
        <f>IF(OR(IM$4="",$B35=""),0,SUMIF('DADOS BRUTOS'!$A$3:$A$500,$B35,'DADOS BRUTOS'!FM$3:FM$500)+IF($C35="",0,SUMIF('DADOS BRUTOS'!$A$3:$A$500,$C35,'DADOS BRUTOS'!FM$3:FM$500)))</f>
        <v/>
      </c>
      <c r="IN35" s="127">
        <f>IF(OR(IN$4="",$B35=""),0,SUMIF('DADOS BRUTOS'!$A$3:$A$500,$B35,'DADOS BRUTOS'!FN$3:FN$500)+IF($C35="",0,SUMIF('DADOS BRUTOS'!$A$3:$A$500,$C35,'DADOS BRUTOS'!FN$3:FN$500)))</f>
        <v/>
      </c>
      <c r="IO35" s="127">
        <f>IF(OR(IO$4="",$B35=""),0,SUMIF('DADOS BRUTOS'!$A$3:$A$500,$B35,'DADOS BRUTOS'!FO$3:FO$500)+IF($C35="",0,SUMIF('DADOS BRUTOS'!$A$3:$A$500,$C35,'DADOS BRUTOS'!FO$3:FO$500)))</f>
        <v/>
      </c>
      <c r="IP35" s="127">
        <f>IF(OR(IP$4="",$B35=""),0,SUMIF('DADOS BRUTOS'!$A$3:$A$500,$B35,'DADOS BRUTOS'!FP$3:FP$500)+IF($C35="",0,SUMIF('DADOS BRUTOS'!$A$3:$A$500,$C35,'DADOS BRUTOS'!FP$3:FP$500)))</f>
        <v/>
      </c>
      <c r="IQ35" s="127">
        <f>IF(OR(IQ$4="",$B35=""),0,SUMIF('DADOS BRUTOS'!$A$3:$A$500,$B35,'DADOS BRUTOS'!FQ$3:FQ$500)+IF($C35="",0,SUMIF('DADOS BRUTOS'!$A$3:$A$500,$C35,'DADOS BRUTOS'!FQ$3:FQ$500)))</f>
        <v/>
      </c>
      <c r="IR35" s="127">
        <f>IF(OR(IR$4="",$B35=""),0,SUMIF('DADOS BRUTOS'!$A$3:$A$500,$B35,'DADOS BRUTOS'!FR$3:FR$500)+IF($C35="",0,SUMIF('DADOS BRUTOS'!$A$3:$A$500,$C35,'DADOS BRUTOS'!FR$3:FR$500)))</f>
        <v/>
      </c>
      <c r="IS35" s="127">
        <f>IF(OR(IS$4="",$B35=""),0,SUMIF('DADOS BRUTOS'!$A$3:$A$500,$B35,'DADOS BRUTOS'!FS$3:FS$500)+IF($C35="",0,SUMIF('DADOS BRUTOS'!$A$3:$A$500,$C35,'DADOS BRUTOS'!FS$3:FS$500)))</f>
        <v/>
      </c>
      <c r="IT35" s="127">
        <f>IF(OR(IT$4="",$B35=""),0,SUMIF('DADOS BRUTOS'!$A$3:$A$500,$B35,'DADOS BRUTOS'!FT$3:FT$500)+IF($C35="",0,SUMIF('DADOS BRUTOS'!$A$3:$A$500,$C35,'DADOS BRUTOS'!FT$3:FT$500)))</f>
        <v/>
      </c>
      <c r="IU35" s="127">
        <f>IF(OR(IU$4="",$B35=""),0,SUMIF('DADOS BRUTOS'!$A$3:$A$500,$B35,'DADOS BRUTOS'!FU$3:FU$500)+IF($C35="",0,SUMIF('DADOS BRUTOS'!$A$3:$A$500,$C35,'DADOS BRUTOS'!FU$3:FU$500)))</f>
        <v/>
      </c>
      <c r="IV35" s="127">
        <f>IF(OR(IV$4="",$B35=""),0,SUMIF('DADOS BRUTOS'!$A$3:$A$500,$B35,'DADOS BRUTOS'!FV$3:FV$500)+IF($C35="",0,SUMIF('DADOS BRUTOS'!$A$3:$A$500,$C35,'DADOS BRUTOS'!FV$3:FV$500)))</f>
        <v/>
      </c>
      <c r="IW35" s="127">
        <f>IF(OR(IW$4="",$B35=""),0,SUMIF('DADOS BRUTOS'!$A$3:$A$500,$B35,'DADOS BRUTOS'!FW$3:FW$500)+IF($C35="",0,SUMIF('DADOS BRUTOS'!$A$3:$A$500,$C35,'DADOS BRUTOS'!FW$3:FW$500)))</f>
        <v/>
      </c>
      <c r="IX35" s="127">
        <f>IF(OR(IX$4="",$B35=""),0,SUMIF('DADOS BRUTOS'!$A$3:$A$500,$B35,'DADOS BRUTOS'!FX$3:FX$500)+IF($C35="",0,SUMIF('DADOS BRUTOS'!$A$3:$A$500,$C35,'DADOS BRUTOS'!FX$3:FX$500)))</f>
        <v/>
      </c>
      <c r="IY35" s="127">
        <f>IF(OR(IY$4="",$B35=""),0,SUMIF('DADOS BRUTOS'!$A$3:$A$500,$B35,'DADOS BRUTOS'!FY$3:FY$500)+IF($C35="",0,SUMIF('DADOS BRUTOS'!$A$3:$A$500,$C35,'DADOS BRUTOS'!FY$3:FY$500)))</f>
        <v/>
      </c>
      <c r="IZ35" s="127">
        <f>IF(OR(IZ$4="",$B35=""),0,SUMIF('DADOS BRUTOS'!$A$3:$A$500,$B35,'DADOS BRUTOS'!FZ$3:FZ$500)+IF($C35="",0,SUMIF('DADOS BRUTOS'!$A$3:$A$500,$C35,'DADOS BRUTOS'!FZ$3:FZ$500)))</f>
        <v/>
      </c>
      <c r="JA35" s="127">
        <f>IF(OR(JA$4="",$B35=""),0,SUMIF('DADOS BRUTOS'!$A$3:$A$500,$B35,'DADOS BRUTOS'!GA$3:GA$500)+IF($C35="",0,SUMIF('DADOS BRUTOS'!$A$3:$A$500,$C35,'DADOS BRUTOS'!GA$3:GA$500)))</f>
        <v/>
      </c>
      <c r="JB35" s="127">
        <f>IF(OR(JB$4="",$B35=""),0,SUMIF('DADOS BRUTOS'!$A$3:$A$500,$B35,'DADOS BRUTOS'!GB$3:GB$500)+IF($C35="",0,SUMIF('DADOS BRUTOS'!$A$3:$A$500,$C35,'DADOS BRUTOS'!GB$3:GB$500)))</f>
        <v/>
      </c>
      <c r="JC35" s="127">
        <f>IF(OR(JC$4="",$B35=""),0,SUMIF('DADOS BRUTOS'!$A$3:$A$500,$B35,'DADOS BRUTOS'!GC$3:GC$500)+IF($C35="",0,SUMIF('DADOS BRUTOS'!$A$3:$A$500,$C35,'DADOS BRUTOS'!GC$3:GC$500)))</f>
        <v/>
      </c>
      <c r="JD35" s="127">
        <f>IF(OR(JD$4="",$B35=""),0,SUMIF('DADOS BRUTOS'!$A$3:$A$500,$B35,'DADOS BRUTOS'!GD$3:GD$500)+IF($C35="",0,SUMIF('DADOS BRUTOS'!$A$3:$A$500,$C35,'DADOS BRUTOS'!GD$3:GD$500)))</f>
        <v/>
      </c>
      <c r="JE35" s="127">
        <f>IF(OR(JE$4="",$B35=""),0,SUMIF('DADOS BRUTOS'!$A$3:$A$500,$B35,'DADOS BRUTOS'!GE$3:GE$500)+IF($C35="",0,SUMIF('DADOS BRUTOS'!$A$3:$A$500,$C35,'DADOS BRUTOS'!GE$3:GE$500)))</f>
        <v/>
      </c>
      <c r="JF35" s="127">
        <f>IF(OR(JF$4="",$B35=""),0,SUMIF('DADOS BRUTOS'!$A$3:$A$500,$B35,'DADOS BRUTOS'!GF$3:GF$500)+IF($C35="",0,SUMIF('DADOS BRUTOS'!$A$3:$A$500,$C35,'DADOS BRUTOS'!GF$3:GF$500)))</f>
        <v/>
      </c>
      <c r="JG35" s="127">
        <f>IF(OR(JG$4="",$B35=""),0,SUMIF('DADOS BRUTOS'!$A$3:$A$500,$B35,'DADOS BRUTOS'!GG$3:GG$500)+IF($C35="",0,SUMIF('DADOS BRUTOS'!$A$3:$A$500,$C35,'DADOS BRUTOS'!GG$3:GG$500)))</f>
        <v/>
      </c>
      <c r="JH35" s="127">
        <f>IF(OR(JH$4="",$B35=""),0,SUMIF('DADOS BRUTOS'!$A$3:$A$500,$B35,'DADOS BRUTOS'!GH$3:GH$500)+IF($C35="",0,SUMIF('DADOS BRUTOS'!$A$3:$A$500,$C35,'DADOS BRUTOS'!GH$3:GH$500)))</f>
        <v/>
      </c>
      <c r="JI35" s="127">
        <f>IF(OR(JI$4="",$B35=""),0,SUMIF('DADOS BRUTOS'!$A$3:$A$500,$B35,'DADOS BRUTOS'!GI$3:GI$500)+IF($C35="",0,SUMIF('DADOS BRUTOS'!$A$3:$A$500,$C35,'DADOS BRUTOS'!GI$3:GI$500)))</f>
        <v/>
      </c>
      <c r="JJ35" s="127">
        <f>IF(OR(JJ$4="",$B35=""),0,SUMIF('DADOS BRUTOS'!$A$3:$A$500,$B35,'DADOS BRUTOS'!GJ$3:GJ$500)+IF($C35="",0,SUMIF('DADOS BRUTOS'!$A$3:$A$500,$C35,'DADOS BRUTOS'!GJ$3:GJ$500)))</f>
        <v/>
      </c>
      <c r="JK35" s="127">
        <f>IF(OR(JK$4="",$B35=""),0,SUMIF('DADOS BRUTOS'!$A$3:$A$500,$B35,'DADOS BRUTOS'!GK$3:GK$500)+IF($C35="",0,SUMIF('DADOS BRUTOS'!$A$3:$A$500,$C35,'DADOS BRUTOS'!GK$3:GK$500)))</f>
        <v/>
      </c>
      <c r="JL35" s="127">
        <f>IF(OR(JL$4="",$B35=""),0,SUMIF('DADOS BRUTOS'!$A$3:$A$500,$B35,'DADOS BRUTOS'!GL$3:GL$500)+IF($C35="",0,SUMIF('DADOS BRUTOS'!$A$3:$A$500,$C35,'DADOS BRUTOS'!GL$3:GL$500)))</f>
        <v/>
      </c>
      <c r="JM35" s="127">
        <f>IF(OR(JM$4="",$B35=""),0,SUMIF('DADOS BRUTOS'!$A$3:$A$500,$B35,'DADOS BRUTOS'!GM$3:GM$500)+IF($C35="",0,SUMIF('DADOS BRUTOS'!$A$3:$A$500,$C35,'DADOS BRUTOS'!GM$3:GM$500)))</f>
        <v/>
      </c>
      <c r="JN35" s="127">
        <f>IF(OR(JN$4="",$B35=""),0,SUMIF('DADOS BRUTOS'!$A$3:$A$500,$B35,'DADOS BRUTOS'!GN$3:GN$500)+IF($C35="",0,SUMIF('DADOS BRUTOS'!$A$3:$A$500,$C35,'DADOS BRUTOS'!GN$3:GN$500)))</f>
        <v/>
      </c>
      <c r="JO35" s="127">
        <f>IF(OR(JO$4="",$B35=""),0,SUMIF('DADOS BRUTOS'!$A$3:$A$500,$B35,'DADOS BRUTOS'!GO$3:GO$500)+IF($C35="",0,SUMIF('DADOS BRUTOS'!$A$3:$A$500,$C35,'DADOS BRUTOS'!GO$3:GO$500)))</f>
        <v/>
      </c>
      <c r="JP35" s="127">
        <f>IF(OR(JP$4="",$B35=""),0,SUMIF('DADOS BRUTOS'!$A$3:$A$500,$B35,'DADOS BRUTOS'!GP$3:GP$500)+IF($C35="",0,SUMIF('DADOS BRUTOS'!$A$3:$A$500,$C35,'DADOS BRUTOS'!GP$3:GP$500)))</f>
        <v/>
      </c>
      <c r="JQ35" s="127">
        <f>IF(OR(JQ$4="",$B35=""),0,SUMIF('DADOS BRUTOS'!$A$3:$A$500,$B35,'DADOS BRUTOS'!GQ$3:GQ$500)+IF($C35="",0,SUMIF('DADOS BRUTOS'!$A$3:$A$500,$C35,'DADOS BRUTOS'!GQ$3:GQ$500)))</f>
        <v/>
      </c>
      <c r="JR35" s="127">
        <f>IF(OR(JR$4="",$B35=""),0,SUMIF('DADOS BRUTOS'!$A$3:$A$500,$B35,'DADOS BRUTOS'!GR$3:GR$500)+IF($C35="",0,SUMIF('DADOS BRUTOS'!$A$3:$A$500,$C35,'DADOS BRUTOS'!GR$3:GR$500)))</f>
        <v/>
      </c>
      <c r="JS35" s="127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7">
        <f>IF(OR(CB$4="",$B36=""),0,SUMIF('DADOS BRUTOS'!$A$3:$A$500,$B36,'DADOS BRUTOS'!B$3:B$500)+IF($C36="",0,SUMIF('DADOS BRUTOS'!$A$3:$A$500,$C36,'DADOS BRUTOS'!B$3:B$500)))</f>
        <v/>
      </c>
      <c r="CC36" s="127">
        <f>IF(OR(CC$4="",$B36=""),0,SUMIF('DADOS BRUTOS'!$A$3:$A$500,$B36,'DADOS BRUTOS'!C$3:C$500)+IF($C36="",0,SUMIF('DADOS BRUTOS'!$A$3:$A$500,$C36,'DADOS BRUTOS'!C$3:C$500)))</f>
        <v/>
      </c>
      <c r="CD36" s="127">
        <f>IF(OR(CD$4="",$B36=""),0,SUMIF('DADOS BRUTOS'!$A$3:$A$500,$B36,'DADOS BRUTOS'!D$3:D$500)+IF($C36="",0,SUMIF('DADOS BRUTOS'!$A$3:$A$500,$C36,'DADOS BRUTOS'!D$3:D$500)))</f>
        <v/>
      </c>
      <c r="CE36" s="127">
        <f>IF(OR(CE$4="",$B36=""),0,SUMIF('DADOS BRUTOS'!$A$3:$A$500,$B36,'DADOS BRUTOS'!E$3:E$500)+IF($C36="",0,SUMIF('DADOS BRUTOS'!$A$3:$A$500,$C36,'DADOS BRUTOS'!E$3:E$500)))</f>
        <v/>
      </c>
      <c r="CF36" s="127">
        <f>IF(OR(CF$4="",$B36=""),0,SUMIF('DADOS BRUTOS'!$A$3:$A$500,$B36,'DADOS BRUTOS'!F$3:F$500)+IF($C36="",0,SUMIF('DADOS BRUTOS'!$A$3:$A$500,$C36,'DADOS BRUTOS'!F$3:F$500)))</f>
        <v/>
      </c>
      <c r="CG36" s="127">
        <f>IF(OR(CG$4="",$B36=""),0,SUMIF('DADOS BRUTOS'!$A$3:$A$500,$B36,'DADOS BRUTOS'!G$3:G$500)+IF($C36="",0,SUMIF('DADOS BRUTOS'!$A$3:$A$500,$C36,'DADOS BRUTOS'!G$3:G$500)))</f>
        <v/>
      </c>
      <c r="CH36" s="127">
        <f>IF(OR(CH$4="",$B36=""),0,SUMIF('DADOS BRUTOS'!$A$3:$A$500,$B36,'DADOS BRUTOS'!H$3:H$500)+IF($C36="",0,SUMIF('DADOS BRUTOS'!$A$3:$A$500,$C36,'DADOS BRUTOS'!H$3:H$500)))</f>
        <v/>
      </c>
      <c r="CI36" s="127">
        <f>IF(OR(CI$4="",$B36=""),0,SUMIF('DADOS BRUTOS'!$A$3:$A$500,$B36,'DADOS BRUTOS'!I$3:I$500)+IF($C36="",0,SUMIF('DADOS BRUTOS'!$A$3:$A$500,$C36,'DADOS BRUTOS'!I$3:I$500)))</f>
        <v/>
      </c>
      <c r="CJ36" s="127">
        <f>IF(OR(CJ$4="",$B36=""),0,SUMIF('DADOS BRUTOS'!$A$3:$A$500,$B36,'DADOS BRUTOS'!J$3:J$500)+IF($C36="",0,SUMIF('DADOS BRUTOS'!$A$3:$A$500,$C36,'DADOS BRUTOS'!J$3:J$500)))</f>
        <v/>
      </c>
      <c r="CK36" s="127">
        <f>IF(OR(CK$4="",$B36=""),0,SUMIF('DADOS BRUTOS'!$A$3:$A$500,$B36,'DADOS BRUTOS'!K$3:K$500)+IF($C36="",0,SUMIF('DADOS BRUTOS'!$A$3:$A$500,$C36,'DADOS BRUTOS'!K$3:K$500)))</f>
        <v/>
      </c>
      <c r="CL36" s="127">
        <f>IF(OR(CL$4="",$B36=""),0,SUMIF('DADOS BRUTOS'!$A$3:$A$500,$B36,'DADOS BRUTOS'!L$3:L$500)+IF($C36="",0,SUMIF('DADOS BRUTOS'!$A$3:$A$500,$C36,'DADOS BRUTOS'!L$3:L$500)))</f>
        <v/>
      </c>
      <c r="CM36" s="127">
        <f>IF(OR(CM$4="",$B36=""),0,SUMIF('DADOS BRUTOS'!$A$3:$A$500,$B36,'DADOS BRUTOS'!M$3:M$500)+IF($C36="",0,SUMIF('DADOS BRUTOS'!$A$3:$A$500,$C36,'DADOS BRUTOS'!M$3:M$500)))</f>
        <v/>
      </c>
      <c r="CN36" s="127">
        <f>IF(OR(CN$4="",$B36=""),0,SUMIF('DADOS BRUTOS'!$A$3:$A$500,$B36,'DADOS BRUTOS'!N$3:N$500)+IF($C36="",0,SUMIF('DADOS BRUTOS'!$A$3:$A$500,$C36,'DADOS BRUTOS'!N$3:N$500)))</f>
        <v/>
      </c>
      <c r="CO36" s="127">
        <f>IF(OR(CO$4="",$B36=""),0,SUMIF('DADOS BRUTOS'!$A$3:$A$500,$B36,'DADOS BRUTOS'!O$3:O$500)+IF($C36="",0,SUMIF('DADOS BRUTOS'!$A$3:$A$500,$C36,'DADOS BRUTOS'!O$3:O$500)))</f>
        <v/>
      </c>
      <c r="CP36" s="127">
        <f>IF(OR(CP$4="",$B36=""),0,SUMIF('DADOS BRUTOS'!$A$3:$A$500,$B36,'DADOS BRUTOS'!P$3:P$500)+IF($C36="",0,SUMIF('DADOS BRUTOS'!$A$3:$A$500,$C36,'DADOS BRUTOS'!P$3:P$500)))</f>
        <v/>
      </c>
      <c r="CQ36" s="127">
        <f>IF(OR(CQ$4="",$B36=""),0,SUMIF('DADOS BRUTOS'!$A$3:$A$500,$B36,'DADOS BRUTOS'!Q$3:Q$500)+IF($C36="",0,SUMIF('DADOS BRUTOS'!$A$3:$A$500,$C36,'DADOS BRUTOS'!Q$3:Q$500)))</f>
        <v/>
      </c>
      <c r="CR36" s="127">
        <f>IF(OR(CR$4="",$B36=""),0,SUMIF('DADOS BRUTOS'!$A$3:$A$500,$B36,'DADOS BRUTOS'!R$3:R$500)+IF($C36="",0,SUMIF('DADOS BRUTOS'!$A$3:$A$500,$C36,'DADOS BRUTOS'!R$3:R$500)))</f>
        <v/>
      </c>
      <c r="CS36" s="127">
        <f>IF(OR(CS$4="",$B36=""),0,SUMIF('DADOS BRUTOS'!$A$3:$A$500,$B36,'DADOS BRUTOS'!S$3:S$500)+IF($C36="",0,SUMIF('DADOS BRUTOS'!$A$3:$A$500,$C36,'DADOS BRUTOS'!S$3:S$500)))</f>
        <v/>
      </c>
      <c r="CT36" s="127">
        <f>IF(OR(CT$4="",$B36=""),0,SUMIF('DADOS BRUTOS'!$A$3:$A$500,$B36,'DADOS BRUTOS'!T$3:T$500)+IF($C36="",0,SUMIF('DADOS BRUTOS'!$A$3:$A$500,$C36,'DADOS BRUTOS'!T$3:T$500)))</f>
        <v/>
      </c>
      <c r="CU36" s="127">
        <f>IF(OR(CU$4="",$B36=""),0,SUMIF('DADOS BRUTOS'!$A$3:$A$500,$B36,'DADOS BRUTOS'!U$3:U$500)+IF($C36="",0,SUMIF('DADOS BRUTOS'!$A$3:$A$500,$C36,'DADOS BRUTOS'!U$3:U$500)))</f>
        <v/>
      </c>
      <c r="CV36" s="127">
        <f>IF(OR(CV$4="",$B36=""),0,SUMIF('DADOS BRUTOS'!$A$3:$A$500,$B36,'DADOS BRUTOS'!V$3:V$500)+IF($C36="",0,SUMIF('DADOS BRUTOS'!$A$3:$A$500,$C36,'DADOS BRUTOS'!V$3:V$500)))</f>
        <v/>
      </c>
      <c r="CW36" s="127">
        <f>IF(OR(CW$4="",$B36=""),0,SUMIF('DADOS BRUTOS'!$A$3:$A$500,$B36,'DADOS BRUTOS'!W$3:W$500)+IF($C36="",0,SUMIF('DADOS BRUTOS'!$A$3:$A$500,$C36,'DADOS BRUTOS'!W$3:W$500)))</f>
        <v/>
      </c>
      <c r="CX36" s="127">
        <f>IF(OR(CX$4="",$B36=""),0,SUMIF('DADOS BRUTOS'!$A$3:$A$500,$B36,'DADOS BRUTOS'!X$3:X$500)+IF($C36="",0,SUMIF('DADOS BRUTOS'!$A$3:$A$500,$C36,'DADOS BRUTOS'!X$3:X$500)))</f>
        <v/>
      </c>
      <c r="CY36" s="127">
        <f>IF(OR(CY$4="",$B36=""),0,SUMIF('DADOS BRUTOS'!$A$3:$A$500,$B36,'DADOS BRUTOS'!Y$3:Y$500)+IF($C36="",0,SUMIF('DADOS BRUTOS'!$A$3:$A$500,$C36,'DADOS BRUTOS'!Y$3:Y$500)))</f>
        <v/>
      </c>
      <c r="CZ36" s="127">
        <f>IF(OR(CZ$4="",$B36=""),0,SUMIF('DADOS BRUTOS'!$A$3:$A$500,$B36,'DADOS BRUTOS'!Z$3:Z$500)+IF($C36="",0,SUMIF('DADOS BRUTOS'!$A$3:$A$500,$C36,'DADOS BRUTOS'!Z$3:Z$500)))</f>
        <v/>
      </c>
      <c r="DA36" s="127">
        <f>IF(OR(DA$4="",$B36=""),0,SUMIF('DADOS BRUTOS'!$A$3:$A$500,$B36,'DADOS BRUTOS'!AA$3:AA$500)+IF($C36="",0,SUMIF('DADOS BRUTOS'!$A$3:$A$500,$C36,'DADOS BRUTOS'!AA$3:AA$500)))</f>
        <v/>
      </c>
      <c r="DB36" s="127">
        <f>IF(OR(DB$4="",$B36=""),0,SUMIF('DADOS BRUTOS'!$A$3:$A$500,$B36,'DADOS BRUTOS'!AB$3:AB$500)+IF($C36="",0,SUMIF('DADOS BRUTOS'!$A$3:$A$500,$C36,'DADOS BRUTOS'!AB$3:AB$500)))</f>
        <v/>
      </c>
      <c r="DC36" s="127">
        <f>IF(OR(DC$4="",$B36=""),0,SUMIF('DADOS BRUTOS'!$A$3:$A$500,$B36,'DADOS BRUTOS'!AC$3:AC$500)+IF($C36="",0,SUMIF('DADOS BRUTOS'!$A$3:$A$500,$C36,'DADOS BRUTOS'!AC$3:AC$500)))</f>
        <v/>
      </c>
      <c r="DD36" s="127">
        <f>IF(OR(DD$4="",$B36=""),0,SUMIF('DADOS BRUTOS'!$A$3:$A$500,$B36,'DADOS BRUTOS'!AD$3:AD$500)+IF($C36="",0,SUMIF('DADOS BRUTOS'!$A$3:$A$500,$C36,'DADOS BRUTOS'!AD$3:AD$500)))</f>
        <v/>
      </c>
      <c r="DE36" s="127">
        <f>IF(OR(DE$4="",$B36=""),0,SUMIF('DADOS BRUTOS'!$A$3:$A$500,$B36,'DADOS BRUTOS'!AE$3:AE$500)+IF($C36="",0,SUMIF('DADOS BRUTOS'!$A$3:$A$500,$C36,'DADOS BRUTOS'!AE$3:AE$500)))</f>
        <v/>
      </c>
      <c r="DF36" s="127">
        <f>IF(OR(DF$4="",$B36=""),0,SUMIF('DADOS BRUTOS'!$A$3:$A$500,$B36,'DADOS BRUTOS'!AF$3:AF$500)+IF($C36="",0,SUMIF('DADOS BRUTOS'!$A$3:$A$500,$C36,'DADOS BRUTOS'!AF$3:AF$500)))</f>
        <v/>
      </c>
      <c r="DG36" s="127">
        <f>IF(OR(DG$4="",$B36=""),0,SUMIF('DADOS BRUTOS'!$A$3:$A$500,$B36,'DADOS BRUTOS'!AG$3:AG$500)+IF($C36="",0,SUMIF('DADOS BRUTOS'!$A$3:$A$500,$C36,'DADOS BRUTOS'!AG$3:AG$500)))</f>
        <v/>
      </c>
      <c r="DH36" s="127">
        <f>IF(OR(DH$4="",$B36=""),0,SUMIF('DADOS BRUTOS'!$A$3:$A$500,$B36,'DADOS BRUTOS'!AH$3:AH$500)+IF($C36="",0,SUMIF('DADOS BRUTOS'!$A$3:$A$500,$C36,'DADOS BRUTOS'!AH$3:AH$500)))</f>
        <v/>
      </c>
      <c r="DI36" s="127">
        <f>IF(OR(DI$4="",$B36=""),0,SUMIF('DADOS BRUTOS'!$A$3:$A$500,$B36,'DADOS BRUTOS'!AI$3:AI$500)+IF($C36="",0,SUMIF('DADOS BRUTOS'!$A$3:$A$500,$C36,'DADOS BRUTOS'!AI$3:AI$500)))</f>
        <v/>
      </c>
      <c r="DJ36" s="127">
        <f>IF(OR(DJ$4="",$B36=""),0,SUMIF('DADOS BRUTOS'!$A$3:$A$500,$B36,'DADOS BRUTOS'!AJ$3:AJ$500)+IF($C36="",0,SUMIF('DADOS BRUTOS'!$A$3:$A$500,$C36,'DADOS BRUTOS'!AJ$3:AJ$500)))</f>
        <v/>
      </c>
      <c r="DK36" s="127">
        <f>IF(OR(DK$4="",$B36=""),0,SUMIF('DADOS BRUTOS'!$A$3:$A$500,$B36,'DADOS BRUTOS'!AK$3:AK$500)+IF($C36="",0,SUMIF('DADOS BRUTOS'!$A$3:$A$500,$C36,'DADOS BRUTOS'!AK$3:AK$500)))</f>
        <v/>
      </c>
      <c r="DL36" s="127">
        <f>IF(OR(DL$4="",$B36=""),0,SUMIF('DADOS BRUTOS'!$A$3:$A$500,$B36,'DADOS BRUTOS'!AL$3:AL$500)+IF($C36="",0,SUMIF('DADOS BRUTOS'!$A$3:$A$500,$C36,'DADOS BRUTOS'!AL$3:AL$500)))</f>
        <v/>
      </c>
      <c r="DM36" s="127">
        <f>IF(OR(DM$4="",$B36=""),0,SUMIF('DADOS BRUTOS'!$A$3:$A$500,$B36,'DADOS BRUTOS'!AM$3:AM$500)+IF($C36="",0,SUMIF('DADOS BRUTOS'!$A$3:$A$500,$C36,'DADOS BRUTOS'!AM$3:AM$500)))</f>
        <v/>
      </c>
      <c r="DN36" s="127">
        <f>IF(OR(DN$4="",$B36=""),0,SUMIF('DADOS BRUTOS'!$A$3:$A$500,$B36,'DADOS BRUTOS'!AN$3:AN$500)+IF($C36="",0,SUMIF('DADOS BRUTOS'!$A$3:$A$500,$C36,'DADOS BRUTOS'!AN$3:AN$500)))</f>
        <v/>
      </c>
      <c r="DO36" s="127">
        <f>IF(OR(DO$4="",$B36=""),0,SUMIF('DADOS BRUTOS'!$A$3:$A$500,$B36,'DADOS BRUTOS'!AO$3:AO$500)+IF($C36="",0,SUMIF('DADOS BRUTOS'!$A$3:$A$500,$C36,'DADOS BRUTOS'!AO$3:AO$500)))</f>
        <v/>
      </c>
      <c r="DP36" s="127">
        <f>IF(OR(DP$4="",$B36=""),0,SUMIF('DADOS BRUTOS'!$A$3:$A$500,$B36,'DADOS BRUTOS'!AP$3:AP$500)+IF($C36="",0,SUMIF('DADOS BRUTOS'!$A$3:$A$500,$C36,'DADOS BRUTOS'!AP$3:AP$500)))</f>
        <v/>
      </c>
      <c r="DQ36" s="127">
        <f>IF(OR(DQ$4="",$B36=""),0,SUMIF('DADOS BRUTOS'!$A$3:$A$500,$B36,'DADOS BRUTOS'!AQ$3:AQ$500)+IF($C36="",0,SUMIF('DADOS BRUTOS'!$A$3:$A$500,$C36,'DADOS BRUTOS'!AQ$3:AQ$500)))</f>
        <v/>
      </c>
      <c r="DR36" s="127">
        <f>IF(OR(DR$4="",$B36=""),0,SUMIF('DADOS BRUTOS'!$A$3:$A$500,$B36,'DADOS BRUTOS'!AR$3:AR$500)+IF($C36="",0,SUMIF('DADOS BRUTOS'!$A$3:$A$500,$C36,'DADOS BRUTOS'!AR$3:AR$500)))</f>
        <v/>
      </c>
      <c r="DS36" s="127">
        <f>IF(OR(DS$4="",$B36=""),0,SUMIF('DADOS BRUTOS'!$A$3:$A$500,$B36,'DADOS BRUTOS'!AS$3:AS$500)+IF($C36="",0,SUMIF('DADOS BRUTOS'!$A$3:$A$500,$C36,'DADOS BRUTOS'!AS$3:AS$500)))</f>
        <v/>
      </c>
      <c r="DT36" s="127">
        <f>IF(OR(DT$4="",$B36=""),0,SUMIF('DADOS BRUTOS'!$A$3:$A$500,$B36,'DADOS BRUTOS'!AT$3:AT$500)+IF($C36="",0,SUMIF('DADOS BRUTOS'!$A$3:$A$500,$C36,'DADOS BRUTOS'!AT$3:AT$500)))</f>
        <v/>
      </c>
      <c r="DU36" s="127">
        <f>IF(OR(DU$4="",$B36=""),0,SUMIF('DADOS BRUTOS'!$A$3:$A$500,$B36,'DADOS BRUTOS'!AU$3:AU$500)+IF($C36="",0,SUMIF('DADOS BRUTOS'!$A$3:$A$500,$C36,'DADOS BRUTOS'!AU$3:AU$500)))</f>
        <v/>
      </c>
      <c r="DV36" s="127">
        <f>IF(OR(DV$4="",$B36=""),0,SUMIF('DADOS BRUTOS'!$A$3:$A$500,$B36,'DADOS BRUTOS'!AV$3:AV$500)+IF($C36="",0,SUMIF('DADOS BRUTOS'!$A$3:$A$500,$C36,'DADOS BRUTOS'!AV$3:AV$500)))</f>
        <v/>
      </c>
      <c r="DW36" s="127">
        <f>IF(OR(DW$4="",$B36=""),0,SUMIF('DADOS BRUTOS'!$A$3:$A$500,$B36,'DADOS BRUTOS'!AW$3:AW$500)+IF($C36="",0,SUMIF('DADOS BRUTOS'!$A$3:$A$500,$C36,'DADOS BRUTOS'!AW$3:AW$500)))</f>
        <v/>
      </c>
      <c r="DX36" s="127">
        <f>IF(OR(DX$4="",$B36=""),0,SUMIF('DADOS BRUTOS'!$A$3:$A$500,$B36,'DADOS BRUTOS'!AX$3:AX$500)+IF($C36="",0,SUMIF('DADOS BRUTOS'!$A$3:$A$500,$C36,'DADOS BRUTOS'!AX$3:AX$500)))</f>
        <v/>
      </c>
      <c r="DY36" s="127">
        <f>IF(OR(DY$4="",$B36=""),0,SUMIF('DADOS BRUTOS'!$A$3:$A$500,$B36,'DADOS BRUTOS'!AY$3:AY$500)+IF($C36="",0,SUMIF('DADOS BRUTOS'!$A$3:$A$500,$C36,'DADOS BRUTOS'!AY$3:AY$500)))</f>
        <v/>
      </c>
      <c r="DZ36" s="127">
        <f>IF(OR(DZ$4="",$B36=""),0,SUMIF('DADOS BRUTOS'!$A$3:$A$500,$B36,'DADOS BRUTOS'!AZ$3:AZ$500)+IF($C36="",0,SUMIF('DADOS BRUTOS'!$A$3:$A$500,$C36,'DADOS BRUTOS'!AZ$3:AZ$500)))</f>
        <v/>
      </c>
      <c r="EA36" s="127">
        <f>IF(OR(EA$4="",$B36=""),0,SUMIF('DADOS BRUTOS'!$A$3:$A$500,$B36,'DADOS BRUTOS'!BA$3:BA$500)+IF($C36="",0,SUMIF('DADOS BRUTOS'!$A$3:$A$500,$C36,'DADOS BRUTOS'!BA$3:BA$500)))</f>
        <v/>
      </c>
      <c r="EB36" s="127">
        <f>IF(OR(EB$4="",$B36=""),0,SUMIF('DADOS BRUTOS'!$A$3:$A$500,$B36,'DADOS BRUTOS'!BB$3:BB$500)+IF($C36="",0,SUMIF('DADOS BRUTOS'!$A$3:$A$500,$C36,'DADOS BRUTOS'!BB$3:BB$500)))</f>
        <v/>
      </c>
      <c r="EC36" s="127">
        <f>IF(OR(EC$4="",$B36=""),0,SUMIF('DADOS BRUTOS'!$A$3:$A$500,$B36,'DADOS BRUTOS'!BC$3:BC$500)+IF($C36="",0,SUMIF('DADOS BRUTOS'!$A$3:$A$500,$C36,'DADOS BRUTOS'!BC$3:BC$500)))</f>
        <v/>
      </c>
      <c r="ED36" s="127">
        <f>IF(OR(ED$4="",$B36=""),0,SUMIF('DADOS BRUTOS'!$A$3:$A$500,$B36,'DADOS BRUTOS'!BD$3:BD$500)+IF($C36="",0,SUMIF('DADOS BRUTOS'!$A$3:$A$500,$C36,'DADOS BRUTOS'!BD$3:BD$500)))</f>
        <v/>
      </c>
      <c r="EE36" s="127">
        <f>IF(OR(EE$4="",$B36=""),0,SUMIF('DADOS BRUTOS'!$A$3:$A$500,$B36,'DADOS BRUTOS'!BE$3:BE$500)+IF($C36="",0,SUMIF('DADOS BRUTOS'!$A$3:$A$500,$C36,'DADOS BRUTOS'!BE$3:BE$500)))</f>
        <v/>
      </c>
      <c r="EF36" s="127">
        <f>IF(OR(EF$4="",$B36=""),0,SUMIF('DADOS BRUTOS'!$A$3:$A$500,$B36,'DADOS BRUTOS'!BF$3:BF$500)+IF($C36="",0,SUMIF('DADOS BRUTOS'!$A$3:$A$500,$C36,'DADOS BRUTOS'!BF$3:BF$500)))</f>
        <v/>
      </c>
      <c r="EG36" s="127">
        <f>IF(OR(EG$4="",$B36=""),0,SUMIF('DADOS BRUTOS'!$A$3:$A$500,$B36,'DADOS BRUTOS'!BG$3:BG$500)+IF($C36="",0,SUMIF('DADOS BRUTOS'!$A$3:$A$500,$C36,'DADOS BRUTOS'!BG$3:BG$500)))</f>
        <v/>
      </c>
      <c r="EH36" s="127">
        <f>IF(OR(EH$4="",$B36=""),0,SUMIF('DADOS BRUTOS'!$A$3:$A$500,$B36,'DADOS BRUTOS'!BH$3:BH$500)+IF($C36="",0,SUMIF('DADOS BRUTOS'!$A$3:$A$500,$C36,'DADOS BRUTOS'!BH$3:BH$500)))</f>
        <v/>
      </c>
      <c r="EI36" s="127">
        <f>IF(OR(EI$4="",$B36=""),0,SUMIF('DADOS BRUTOS'!$A$3:$A$500,$B36,'DADOS BRUTOS'!BI$3:BI$500)+IF($C36="",0,SUMIF('DADOS BRUTOS'!$A$3:$A$500,$C36,'DADOS BRUTOS'!BI$3:BI$500)))</f>
        <v/>
      </c>
      <c r="EJ36" s="127">
        <f>IF(OR(EJ$4="",$B36=""),0,SUMIF('DADOS BRUTOS'!$A$3:$A$500,$B36,'DADOS BRUTOS'!BJ$3:BJ$500)+IF($C36="",0,SUMIF('DADOS BRUTOS'!$A$3:$A$500,$C36,'DADOS BRUTOS'!BJ$3:BJ$500)))</f>
        <v/>
      </c>
      <c r="EK36" s="127">
        <f>IF(OR(EK$4="",$B36=""),0,SUMIF('DADOS BRUTOS'!$A$3:$A$500,$B36,'DADOS BRUTOS'!BK$3:BK$500)+IF($C36="",0,SUMIF('DADOS BRUTOS'!$A$3:$A$500,$C36,'DADOS BRUTOS'!BK$3:BK$500)))</f>
        <v/>
      </c>
      <c r="EL36" s="127">
        <f>IF(OR(EL$4="",$B36=""),0,SUMIF('DADOS BRUTOS'!$A$3:$A$500,$B36,'DADOS BRUTOS'!BL$3:BL$500)+IF($C36="",0,SUMIF('DADOS BRUTOS'!$A$3:$A$500,$C36,'DADOS BRUTOS'!BL$3:BL$500)))</f>
        <v/>
      </c>
      <c r="EM36" s="127">
        <f>IF(OR(EM$4="",$B36=""),0,SUMIF('DADOS BRUTOS'!$A$3:$A$500,$B36,'DADOS BRUTOS'!BM$3:BM$500)+IF($C36="",0,SUMIF('DADOS BRUTOS'!$A$3:$A$500,$C36,'DADOS BRUTOS'!BM$3:BM$500)))</f>
        <v/>
      </c>
      <c r="EN36" s="127">
        <f>IF(OR(EN$4="",$B36=""),0,SUMIF('DADOS BRUTOS'!$A$3:$A$500,$B36,'DADOS BRUTOS'!BN$3:BN$500)+IF($C36="",0,SUMIF('DADOS BRUTOS'!$A$3:$A$500,$C36,'DADOS BRUTOS'!BN$3:BN$500)))</f>
        <v/>
      </c>
      <c r="EO36" s="127">
        <f>IF(OR(EO$4="",$B36=""),0,SUMIF('DADOS BRUTOS'!$A$3:$A$500,$B36,'DADOS BRUTOS'!BO$3:BO$500)+IF($C36="",0,SUMIF('DADOS BRUTOS'!$A$3:$A$500,$C36,'DADOS BRUTOS'!BO$3:BO$500)))</f>
        <v/>
      </c>
      <c r="EP36" s="127">
        <f>IF(OR(EP$4="",$B36=""),0,SUMIF('DADOS BRUTOS'!$A$3:$A$500,$B36,'DADOS BRUTOS'!BP$3:BP$500)+IF($C36="",0,SUMIF('DADOS BRUTOS'!$A$3:$A$500,$C36,'DADOS BRUTOS'!BP$3:BP$500)))</f>
        <v/>
      </c>
      <c r="EQ36" s="127">
        <f>IF(OR(EQ$4="",$B36=""),0,SUMIF('DADOS BRUTOS'!$A$3:$A$500,$B36,'DADOS BRUTOS'!BQ$3:BQ$500)+IF($C36="",0,SUMIF('DADOS BRUTOS'!$A$3:$A$500,$C36,'DADOS BRUTOS'!BQ$3:BQ$500)))</f>
        <v/>
      </c>
      <c r="ER36" s="127">
        <f>IF(OR(ER$4="",$B36=""),0,SUMIF('DADOS BRUTOS'!$A$3:$A$500,$B36,'DADOS BRUTOS'!BR$3:BR$500)+IF($C36="",0,SUMIF('DADOS BRUTOS'!$A$3:$A$500,$C36,'DADOS BRUTOS'!BR$3:BR$500)))</f>
        <v/>
      </c>
      <c r="ES36" s="127">
        <f>IF(OR(ES$4="",$B36=""),0,SUMIF('DADOS BRUTOS'!$A$3:$A$500,$B36,'DADOS BRUTOS'!BS$3:BS$500)+IF($C36="",0,SUMIF('DADOS BRUTOS'!$A$3:$A$500,$C36,'DADOS BRUTOS'!BS$3:BS$500)))</f>
        <v/>
      </c>
      <c r="ET36" s="127">
        <f>IF(OR(ET$4="",$B36=""),0,SUMIF('DADOS BRUTOS'!$A$3:$A$500,$B36,'DADOS BRUTOS'!BT$3:BT$500)+IF($C36="",0,SUMIF('DADOS BRUTOS'!$A$3:$A$500,$C36,'DADOS BRUTOS'!BT$3:BT$500)))</f>
        <v/>
      </c>
      <c r="EU36" s="127">
        <f>IF(OR(EU$4="",$B36=""),0,SUMIF('DADOS BRUTOS'!$A$3:$A$500,$B36,'DADOS BRUTOS'!BU$3:BU$500)+IF($C36="",0,SUMIF('DADOS BRUTOS'!$A$3:$A$500,$C36,'DADOS BRUTOS'!BU$3:BU$500)))</f>
        <v/>
      </c>
      <c r="EV36" s="127">
        <f>IF(OR(EV$4="",$B36=""),0,SUMIF('DADOS BRUTOS'!$A$3:$A$500,$B36,'DADOS BRUTOS'!BV$3:BV$500)+IF($C36="",0,SUMIF('DADOS BRUTOS'!$A$3:$A$500,$C36,'DADOS BRUTOS'!BV$3:BV$500)))</f>
        <v/>
      </c>
      <c r="EW36" s="127">
        <f>IF(OR(EW$4="",$B36=""),0,SUMIF('DADOS BRUTOS'!$A$3:$A$500,$B36,'DADOS BRUTOS'!BW$3:BW$500)+IF($C36="",0,SUMIF('DADOS BRUTOS'!$A$3:$A$500,$C36,'DADOS BRUTOS'!BW$3:BW$500)))</f>
        <v/>
      </c>
      <c r="EX36" s="127">
        <f>IF(OR(EX$4="",$B36=""),0,SUMIF('DADOS BRUTOS'!$A$3:$A$500,$B36,'DADOS BRUTOS'!BX$3:BX$500)+IF($C36="",0,SUMIF('DADOS BRUTOS'!$A$3:$A$500,$C36,'DADOS BRUTOS'!BX$3:BX$500)))</f>
        <v/>
      </c>
      <c r="EY36" s="127">
        <f>IF(OR(EY$4="",$B36=""),0,SUMIF('DADOS BRUTOS'!$A$3:$A$500,$B36,'DADOS BRUTOS'!BY$3:BY$500)+IF($C36="",0,SUMIF('DADOS BRUTOS'!$A$3:$A$500,$C36,'DADOS BRUTOS'!BY$3:BY$500)))</f>
        <v/>
      </c>
      <c r="EZ36" s="127">
        <f>IF(OR(EZ$4="",$B36=""),0,SUMIF('DADOS BRUTOS'!$A$3:$A$500,$B36,'DADOS BRUTOS'!BZ$3:BZ$500)+IF($C36="",0,SUMIF('DADOS BRUTOS'!$A$3:$A$500,$C36,'DADOS BRUTOS'!BZ$3:BZ$500)))</f>
        <v/>
      </c>
      <c r="FA36" s="127">
        <f>IF(OR(FA$4="",$B36=""),0,SUMIF('DADOS BRUTOS'!$A$3:$A$500,$B36,'DADOS BRUTOS'!CA$3:CA$500)+IF($C36="",0,SUMIF('DADOS BRUTOS'!$A$3:$A$500,$C36,'DADOS BRUTOS'!CA$3:CA$500)))</f>
        <v/>
      </c>
      <c r="FB36" s="127">
        <f>IF(OR(FB$4="",$B36=""),0,SUMIF('DADOS BRUTOS'!$A$3:$A$500,$B36,'DADOS BRUTOS'!CB$3:CB$500)+IF($C36="",0,SUMIF('DADOS BRUTOS'!$A$3:$A$500,$C36,'DADOS BRUTOS'!CB$3:CB$500)))</f>
        <v/>
      </c>
      <c r="FC36" s="127">
        <f>IF(OR(FC$4="",$B36=""),0,SUMIF('DADOS BRUTOS'!$A$3:$A$500,$B36,'DADOS BRUTOS'!CC$3:CC$500)+IF($C36="",0,SUMIF('DADOS BRUTOS'!$A$3:$A$500,$C36,'DADOS BRUTOS'!CC$3:CC$500)))</f>
        <v/>
      </c>
      <c r="FD36" s="127">
        <f>IF(OR(FD$4="",$B36=""),0,SUMIF('DADOS BRUTOS'!$A$3:$A$500,$B36,'DADOS BRUTOS'!CD$3:CD$500)+IF($C36="",0,SUMIF('DADOS BRUTOS'!$A$3:$A$500,$C36,'DADOS BRUTOS'!CD$3:CD$500)))</f>
        <v/>
      </c>
      <c r="FE36" s="127">
        <f>IF(OR(FE$4="",$B36=""),0,SUMIF('DADOS BRUTOS'!$A$3:$A$500,$B36,'DADOS BRUTOS'!CE$3:CE$500)+IF($C36="",0,SUMIF('DADOS BRUTOS'!$A$3:$A$500,$C36,'DADOS BRUTOS'!CE$3:CE$500)))</f>
        <v/>
      </c>
      <c r="FF36" s="127">
        <f>IF(OR(FF$4="",$B36=""),0,SUMIF('DADOS BRUTOS'!$A$3:$A$500,$B36,'DADOS BRUTOS'!CF$3:CF$500)+IF($C36="",0,SUMIF('DADOS BRUTOS'!$A$3:$A$500,$C36,'DADOS BRUTOS'!CF$3:CF$500)))</f>
        <v/>
      </c>
      <c r="FG36" s="127">
        <f>IF(OR(FG$4="",$B36=""),0,SUMIF('DADOS BRUTOS'!$A$3:$A$500,$B36,'DADOS BRUTOS'!CG$3:CG$500)+IF($C36="",0,SUMIF('DADOS BRUTOS'!$A$3:$A$500,$C36,'DADOS BRUTOS'!CG$3:CG$500)))</f>
        <v/>
      </c>
      <c r="FH36" s="127">
        <f>IF(OR(FH$4="",$B36=""),0,SUMIF('DADOS BRUTOS'!$A$3:$A$500,$B36,'DADOS BRUTOS'!CH$3:CH$500)+IF($C36="",0,SUMIF('DADOS BRUTOS'!$A$3:$A$500,$C36,'DADOS BRUTOS'!CH$3:CH$500)))</f>
        <v/>
      </c>
      <c r="FI36" s="127">
        <f>IF(OR(FI$4="",$B36=""),0,SUMIF('DADOS BRUTOS'!$A$3:$A$500,$B36,'DADOS BRUTOS'!CI$3:CI$500)+IF($C36="",0,SUMIF('DADOS BRUTOS'!$A$3:$A$500,$C36,'DADOS BRUTOS'!CI$3:CI$500)))</f>
        <v/>
      </c>
      <c r="FJ36" s="127">
        <f>IF(OR(FJ$4="",$B36=""),0,SUMIF('DADOS BRUTOS'!$A$3:$A$500,$B36,'DADOS BRUTOS'!CJ$3:CJ$500)+IF($C36="",0,SUMIF('DADOS BRUTOS'!$A$3:$A$500,$C36,'DADOS BRUTOS'!CJ$3:CJ$500)))</f>
        <v/>
      </c>
      <c r="FK36" s="127">
        <f>IF(OR(FK$4="",$B36=""),0,SUMIF('DADOS BRUTOS'!$A$3:$A$500,$B36,'DADOS BRUTOS'!CK$3:CK$500)+IF($C36="",0,SUMIF('DADOS BRUTOS'!$A$3:$A$500,$C36,'DADOS BRUTOS'!CK$3:CK$500)))</f>
        <v/>
      </c>
      <c r="FL36" s="127">
        <f>IF(OR(FL$4="",$B36=""),0,SUMIF('DADOS BRUTOS'!$A$3:$A$500,$B36,'DADOS BRUTOS'!CL$3:CL$500)+IF($C36="",0,SUMIF('DADOS BRUTOS'!$A$3:$A$500,$C36,'DADOS BRUTOS'!CL$3:CL$500)))</f>
        <v/>
      </c>
      <c r="FM36" s="127">
        <f>IF(OR(FM$4="",$B36=""),0,SUMIF('DADOS BRUTOS'!$A$3:$A$500,$B36,'DADOS BRUTOS'!CM$3:CM$500)+IF($C36="",0,SUMIF('DADOS BRUTOS'!$A$3:$A$500,$C36,'DADOS BRUTOS'!CM$3:CM$500)))</f>
        <v/>
      </c>
      <c r="FN36" s="127">
        <f>IF(OR(FN$4="",$B36=""),0,SUMIF('DADOS BRUTOS'!$A$3:$A$500,$B36,'DADOS BRUTOS'!CN$3:CN$500)+IF($C36="",0,SUMIF('DADOS BRUTOS'!$A$3:$A$500,$C36,'DADOS BRUTOS'!CN$3:CN$500)))</f>
        <v/>
      </c>
      <c r="FO36" s="127">
        <f>IF(OR(FO$4="",$B36=""),0,SUMIF('DADOS BRUTOS'!$A$3:$A$500,$B36,'DADOS BRUTOS'!CO$3:CO$500)+IF($C36="",0,SUMIF('DADOS BRUTOS'!$A$3:$A$500,$C36,'DADOS BRUTOS'!CO$3:CO$500)))</f>
        <v/>
      </c>
      <c r="FP36" s="127">
        <f>IF(OR(FP$4="",$B36=""),0,SUMIF('DADOS BRUTOS'!$A$3:$A$500,$B36,'DADOS BRUTOS'!CP$3:CP$500)+IF($C36="",0,SUMIF('DADOS BRUTOS'!$A$3:$A$500,$C36,'DADOS BRUTOS'!CP$3:CP$500)))</f>
        <v/>
      </c>
      <c r="FQ36" s="127">
        <f>IF(OR(FQ$4="",$B36=""),0,SUMIF('DADOS BRUTOS'!$A$3:$A$500,$B36,'DADOS BRUTOS'!CQ$3:CQ$500)+IF($C36="",0,SUMIF('DADOS BRUTOS'!$A$3:$A$500,$C36,'DADOS BRUTOS'!CQ$3:CQ$500)))</f>
        <v/>
      </c>
      <c r="FR36" s="127">
        <f>IF(OR(FR$4="",$B36=""),0,SUMIF('DADOS BRUTOS'!$A$3:$A$500,$B36,'DADOS BRUTOS'!CR$3:CR$500)+IF($C36="",0,SUMIF('DADOS BRUTOS'!$A$3:$A$500,$C36,'DADOS BRUTOS'!CR$3:CR$500)))</f>
        <v/>
      </c>
      <c r="FS36" s="127">
        <f>IF(OR(FS$4="",$B36=""),0,SUMIF('DADOS BRUTOS'!$A$3:$A$500,$B36,'DADOS BRUTOS'!CS$3:CS$500)+IF($C36="",0,SUMIF('DADOS BRUTOS'!$A$3:$A$500,$C36,'DADOS BRUTOS'!CS$3:CS$500)))</f>
        <v/>
      </c>
      <c r="FT36" s="127">
        <f>IF(OR(FT$4="",$B36=""),0,SUMIF('DADOS BRUTOS'!$A$3:$A$500,$B36,'DADOS BRUTOS'!CT$3:CT$500)+IF($C36="",0,SUMIF('DADOS BRUTOS'!$A$3:$A$500,$C36,'DADOS BRUTOS'!CT$3:CT$500)))</f>
        <v/>
      </c>
      <c r="FU36" s="127">
        <f>IF(OR(FU$4="",$B36=""),0,SUMIF('DADOS BRUTOS'!$A$3:$A$500,$B36,'DADOS BRUTOS'!CU$3:CU$500)+IF($C36="",0,SUMIF('DADOS BRUTOS'!$A$3:$A$500,$C36,'DADOS BRUTOS'!CU$3:CU$500)))</f>
        <v/>
      </c>
      <c r="FV36" s="127">
        <f>IF(OR(FV$4="",$B36=""),0,SUMIF('DADOS BRUTOS'!$A$3:$A$500,$B36,'DADOS BRUTOS'!CV$3:CV$500)+IF($C36="",0,SUMIF('DADOS BRUTOS'!$A$3:$A$500,$C36,'DADOS BRUTOS'!CV$3:CV$500)))</f>
        <v/>
      </c>
      <c r="FW36" s="127">
        <f>IF(OR(FW$4="",$B36=""),0,SUMIF('DADOS BRUTOS'!$A$3:$A$500,$B36,'DADOS BRUTOS'!CW$3:CW$500)+IF($C36="",0,SUMIF('DADOS BRUTOS'!$A$3:$A$500,$C36,'DADOS BRUTOS'!CW$3:CW$500)))</f>
        <v/>
      </c>
      <c r="FX36" s="127">
        <f>IF(OR(FX$4="",$B36=""),0,SUMIF('DADOS BRUTOS'!$A$3:$A$500,$B36,'DADOS BRUTOS'!CX$3:CX$500)+IF($C36="",0,SUMIF('DADOS BRUTOS'!$A$3:$A$500,$C36,'DADOS BRUTOS'!CX$3:CX$500)))</f>
        <v/>
      </c>
      <c r="FY36" s="127">
        <f>IF(OR(FY$4="",$B36=""),0,SUMIF('DADOS BRUTOS'!$A$3:$A$500,$B36,'DADOS BRUTOS'!CY$3:CY$500)+IF($C36="",0,SUMIF('DADOS BRUTOS'!$A$3:$A$500,$C36,'DADOS BRUTOS'!CY$3:CY$500)))</f>
        <v/>
      </c>
      <c r="FZ36" s="127">
        <f>IF(OR(FZ$4="",$B36=""),0,SUMIF('DADOS BRUTOS'!$A$3:$A$500,$B36,'DADOS BRUTOS'!CZ$3:CZ$500)+IF($C36="",0,SUMIF('DADOS BRUTOS'!$A$3:$A$500,$C36,'DADOS BRUTOS'!CZ$3:CZ$500)))</f>
        <v/>
      </c>
      <c r="GA36" s="127">
        <f>IF(OR(GA$4="",$B36=""),0,SUMIF('DADOS BRUTOS'!$A$3:$A$500,$B36,'DADOS BRUTOS'!DA$3:DA$500)+IF($C36="",0,SUMIF('DADOS BRUTOS'!$A$3:$A$500,$C36,'DADOS BRUTOS'!DA$3:DA$500)))</f>
        <v/>
      </c>
      <c r="GB36" s="127">
        <f>IF(OR(GB$4="",$B36=""),0,SUMIF('DADOS BRUTOS'!$A$3:$A$500,$B36,'DADOS BRUTOS'!DB$3:DB$500)+IF($C36="",0,SUMIF('DADOS BRUTOS'!$A$3:$A$500,$C36,'DADOS BRUTOS'!DB$3:DB$500)))</f>
        <v/>
      </c>
      <c r="GC36" s="127">
        <f>IF(OR(GC$4="",$B36=""),0,SUMIF('DADOS BRUTOS'!$A$3:$A$500,$B36,'DADOS BRUTOS'!DC$3:DC$500)+IF($C36="",0,SUMIF('DADOS BRUTOS'!$A$3:$A$500,$C36,'DADOS BRUTOS'!DC$3:DC$500)))</f>
        <v/>
      </c>
      <c r="GD36" s="127">
        <f>IF(OR(GD$4="",$B36=""),0,SUMIF('DADOS BRUTOS'!$A$3:$A$500,$B36,'DADOS BRUTOS'!DD$3:DD$500)+IF($C36="",0,SUMIF('DADOS BRUTOS'!$A$3:$A$500,$C36,'DADOS BRUTOS'!DD$3:DD$500)))</f>
        <v/>
      </c>
      <c r="GE36" s="127">
        <f>IF(OR(GE$4="",$B36=""),0,SUMIF('DADOS BRUTOS'!$A$3:$A$500,$B36,'DADOS BRUTOS'!DE$3:DE$500)+IF($C36="",0,SUMIF('DADOS BRUTOS'!$A$3:$A$500,$C36,'DADOS BRUTOS'!DE$3:DE$500)))</f>
        <v/>
      </c>
      <c r="GF36" s="127">
        <f>IF(OR(GF$4="",$B36=""),0,SUMIF('DADOS BRUTOS'!$A$3:$A$500,$B36,'DADOS BRUTOS'!DF$3:DF$500)+IF($C36="",0,SUMIF('DADOS BRUTOS'!$A$3:$A$500,$C36,'DADOS BRUTOS'!DF$3:DF$500)))</f>
        <v/>
      </c>
      <c r="GG36" s="127">
        <f>IF(OR(GG$4="",$B36=""),0,SUMIF('DADOS BRUTOS'!$A$3:$A$500,$B36,'DADOS BRUTOS'!DG$3:DG$500)+IF($C36="",0,SUMIF('DADOS BRUTOS'!$A$3:$A$500,$C36,'DADOS BRUTOS'!DG$3:DG$500)))</f>
        <v/>
      </c>
      <c r="GH36" s="127">
        <f>IF(OR(GH$4="",$B36=""),0,SUMIF('DADOS BRUTOS'!$A$3:$A$500,$B36,'DADOS BRUTOS'!DH$3:DH$500)+IF($C36="",0,SUMIF('DADOS BRUTOS'!$A$3:$A$500,$C36,'DADOS BRUTOS'!DH$3:DH$500)))</f>
        <v/>
      </c>
      <c r="GI36" s="127">
        <f>IF(OR(GI$4="",$B36=""),0,SUMIF('DADOS BRUTOS'!$A$3:$A$500,$B36,'DADOS BRUTOS'!DI$3:DI$500)+IF($C36="",0,SUMIF('DADOS BRUTOS'!$A$3:$A$500,$C36,'DADOS BRUTOS'!DI$3:DI$500)))</f>
        <v/>
      </c>
      <c r="GJ36" s="127">
        <f>IF(OR(GJ$4="",$B36=""),0,SUMIF('DADOS BRUTOS'!$A$3:$A$500,$B36,'DADOS BRUTOS'!DJ$3:DJ$500)+IF($C36="",0,SUMIF('DADOS BRUTOS'!$A$3:$A$500,$C36,'DADOS BRUTOS'!DJ$3:DJ$500)))</f>
        <v/>
      </c>
      <c r="GK36" s="127">
        <f>IF(OR(GK$4="",$B36=""),0,SUMIF('DADOS BRUTOS'!$A$3:$A$500,$B36,'DADOS BRUTOS'!DK$3:DK$500)+IF($C36="",0,SUMIF('DADOS BRUTOS'!$A$3:$A$500,$C36,'DADOS BRUTOS'!DK$3:DK$500)))</f>
        <v/>
      </c>
      <c r="GL36" s="127">
        <f>IF(OR(GL$4="",$B36=""),0,SUMIF('DADOS BRUTOS'!$A$3:$A$500,$B36,'DADOS BRUTOS'!DL$3:DL$500)+IF($C36="",0,SUMIF('DADOS BRUTOS'!$A$3:$A$500,$C36,'DADOS BRUTOS'!DL$3:DL$500)))</f>
        <v/>
      </c>
      <c r="GM36" s="127">
        <f>IF(OR(GM$4="",$B36=""),0,SUMIF('DADOS BRUTOS'!$A$3:$A$500,$B36,'DADOS BRUTOS'!DM$3:DM$500)+IF($C36="",0,SUMIF('DADOS BRUTOS'!$A$3:$A$500,$C36,'DADOS BRUTOS'!DM$3:DM$500)))</f>
        <v/>
      </c>
      <c r="GN36" s="127">
        <f>IF(OR(GN$4="",$B36=""),0,SUMIF('DADOS BRUTOS'!$A$3:$A$500,$B36,'DADOS BRUTOS'!DN$3:DN$500)+IF($C36="",0,SUMIF('DADOS BRUTOS'!$A$3:$A$500,$C36,'DADOS BRUTOS'!DN$3:DN$500)))</f>
        <v/>
      </c>
      <c r="GO36" s="127">
        <f>IF(OR(GO$4="",$B36=""),0,SUMIF('DADOS BRUTOS'!$A$3:$A$500,$B36,'DADOS BRUTOS'!DO$3:DO$500)+IF($C36="",0,SUMIF('DADOS BRUTOS'!$A$3:$A$500,$C36,'DADOS BRUTOS'!DO$3:DO$500)))</f>
        <v/>
      </c>
      <c r="GP36" s="127">
        <f>IF(OR(GP$4="",$B36=""),0,SUMIF('DADOS BRUTOS'!$A$3:$A$500,$B36,'DADOS BRUTOS'!DP$3:DP$500)+IF($C36="",0,SUMIF('DADOS BRUTOS'!$A$3:$A$500,$C36,'DADOS BRUTOS'!DP$3:DP$500)))</f>
        <v/>
      </c>
      <c r="GQ36" s="127">
        <f>IF(OR(GQ$4="",$B36=""),0,SUMIF('DADOS BRUTOS'!$A$3:$A$500,$B36,'DADOS BRUTOS'!DQ$3:DQ$500)+IF($C36="",0,SUMIF('DADOS BRUTOS'!$A$3:$A$500,$C36,'DADOS BRUTOS'!DQ$3:DQ$500)))</f>
        <v/>
      </c>
      <c r="GR36" s="127">
        <f>IF(OR(GR$4="",$B36=""),0,SUMIF('DADOS BRUTOS'!$A$3:$A$500,$B36,'DADOS BRUTOS'!DR$3:DR$500)+IF($C36="",0,SUMIF('DADOS BRUTOS'!$A$3:$A$500,$C36,'DADOS BRUTOS'!DR$3:DR$500)))</f>
        <v/>
      </c>
      <c r="GS36" s="127">
        <f>IF(OR(GS$4="",$B36=""),0,SUMIF('DADOS BRUTOS'!$A$3:$A$500,$B36,'DADOS BRUTOS'!DS$3:DS$500)+IF($C36="",0,SUMIF('DADOS BRUTOS'!$A$3:$A$500,$C36,'DADOS BRUTOS'!DS$3:DS$500)))</f>
        <v/>
      </c>
      <c r="GT36" s="127">
        <f>IF(OR(GT$4="",$B36=""),0,SUMIF('DADOS BRUTOS'!$A$3:$A$500,$B36,'DADOS BRUTOS'!DT$3:DT$500)+IF($C36="",0,SUMIF('DADOS BRUTOS'!$A$3:$A$500,$C36,'DADOS BRUTOS'!DT$3:DT$500)))</f>
        <v/>
      </c>
      <c r="GU36" s="127">
        <f>IF(OR(GU$4="",$B36=""),0,SUMIF('DADOS BRUTOS'!$A$3:$A$500,$B36,'DADOS BRUTOS'!DU$3:DU$500)+IF($C36="",0,SUMIF('DADOS BRUTOS'!$A$3:$A$500,$C36,'DADOS BRUTOS'!DU$3:DU$500)))</f>
        <v/>
      </c>
      <c r="GV36" s="127">
        <f>IF(OR(GV$4="",$B36=""),0,SUMIF('DADOS BRUTOS'!$A$3:$A$500,$B36,'DADOS BRUTOS'!DV$3:DV$500)+IF($C36="",0,SUMIF('DADOS BRUTOS'!$A$3:$A$500,$C36,'DADOS BRUTOS'!DV$3:DV$500)))</f>
        <v/>
      </c>
      <c r="GW36" s="127">
        <f>IF(OR(GW$4="",$B36=""),0,SUMIF('DADOS BRUTOS'!$A$3:$A$500,$B36,'DADOS BRUTOS'!DW$3:DW$500)+IF($C36="",0,SUMIF('DADOS BRUTOS'!$A$3:$A$500,$C36,'DADOS BRUTOS'!DW$3:DW$500)))</f>
        <v/>
      </c>
      <c r="GX36" s="127">
        <f>IF(OR(GX$4="",$B36=""),0,SUMIF('DADOS BRUTOS'!$A$3:$A$500,$B36,'DADOS BRUTOS'!DX$3:DX$500)+IF($C36="",0,SUMIF('DADOS BRUTOS'!$A$3:$A$500,$C36,'DADOS BRUTOS'!DX$3:DX$500)))</f>
        <v/>
      </c>
      <c r="GY36" s="127">
        <f>IF(OR(GY$4="",$B36=""),0,SUMIF('DADOS BRUTOS'!$A$3:$A$500,$B36,'DADOS BRUTOS'!DY$3:DY$500)+IF($C36="",0,SUMIF('DADOS BRUTOS'!$A$3:$A$500,$C36,'DADOS BRUTOS'!DY$3:DY$500)))</f>
        <v/>
      </c>
      <c r="GZ36" s="127">
        <f>IF(OR(GZ$4="",$B36=""),0,SUMIF('DADOS BRUTOS'!$A$3:$A$500,$B36,'DADOS BRUTOS'!DZ$3:DZ$500)+IF($C36="",0,SUMIF('DADOS BRUTOS'!$A$3:$A$500,$C36,'DADOS BRUTOS'!DZ$3:DZ$500)))</f>
        <v/>
      </c>
      <c r="HA36" s="127">
        <f>IF(OR(HA$4="",$B36=""),0,SUMIF('DADOS BRUTOS'!$A$3:$A$500,$B36,'DADOS BRUTOS'!EA$3:EA$500)+IF($C36="",0,SUMIF('DADOS BRUTOS'!$A$3:$A$500,$C36,'DADOS BRUTOS'!EA$3:EA$500)))</f>
        <v/>
      </c>
      <c r="HB36" s="127">
        <f>IF(OR(HB$4="",$B36=""),0,SUMIF('DADOS BRUTOS'!$A$3:$A$500,$B36,'DADOS BRUTOS'!EB$3:EB$500)+IF($C36="",0,SUMIF('DADOS BRUTOS'!$A$3:$A$500,$C36,'DADOS BRUTOS'!EB$3:EB$500)))</f>
        <v/>
      </c>
      <c r="HC36" s="127">
        <f>IF(OR(HC$4="",$B36=""),0,SUMIF('DADOS BRUTOS'!$A$3:$A$500,$B36,'DADOS BRUTOS'!EC$3:EC$500)+IF($C36="",0,SUMIF('DADOS BRUTOS'!$A$3:$A$500,$C36,'DADOS BRUTOS'!EC$3:EC$500)))</f>
        <v/>
      </c>
      <c r="HD36" s="127">
        <f>IF(OR(HD$4="",$B36=""),0,SUMIF('DADOS BRUTOS'!$A$3:$A$500,$B36,'DADOS BRUTOS'!ED$3:ED$500)+IF($C36="",0,SUMIF('DADOS BRUTOS'!$A$3:$A$500,$C36,'DADOS BRUTOS'!ED$3:ED$500)))</f>
        <v/>
      </c>
      <c r="HE36" s="127">
        <f>IF(OR(HE$4="",$B36=""),0,SUMIF('DADOS BRUTOS'!$A$3:$A$500,$B36,'DADOS BRUTOS'!EE$3:EE$500)+IF($C36="",0,SUMIF('DADOS BRUTOS'!$A$3:$A$500,$C36,'DADOS BRUTOS'!EE$3:EE$500)))</f>
        <v/>
      </c>
      <c r="HF36" s="127">
        <f>IF(OR(HF$4="",$B36=""),0,SUMIF('DADOS BRUTOS'!$A$3:$A$500,$B36,'DADOS BRUTOS'!EF$3:EF$500)+IF($C36="",0,SUMIF('DADOS BRUTOS'!$A$3:$A$500,$C36,'DADOS BRUTOS'!EF$3:EF$500)))</f>
        <v/>
      </c>
      <c r="HG36" s="127">
        <f>IF(OR(HG$4="",$B36=""),0,SUMIF('DADOS BRUTOS'!$A$3:$A$500,$B36,'DADOS BRUTOS'!EG$3:EG$500)+IF($C36="",0,SUMIF('DADOS BRUTOS'!$A$3:$A$500,$C36,'DADOS BRUTOS'!EG$3:EG$500)))</f>
        <v/>
      </c>
      <c r="HH36" s="127">
        <f>IF(OR(HH$4="",$B36=""),0,SUMIF('DADOS BRUTOS'!$A$3:$A$500,$B36,'DADOS BRUTOS'!EH$3:EH$500)+IF($C36="",0,SUMIF('DADOS BRUTOS'!$A$3:$A$500,$C36,'DADOS BRUTOS'!EH$3:EH$500)))</f>
        <v/>
      </c>
      <c r="HI36" s="127">
        <f>IF(OR(HI$4="",$B36=""),0,SUMIF('DADOS BRUTOS'!$A$3:$A$500,$B36,'DADOS BRUTOS'!EI$3:EI$500)+IF($C36="",0,SUMIF('DADOS BRUTOS'!$A$3:$A$500,$C36,'DADOS BRUTOS'!EI$3:EI$500)))</f>
        <v/>
      </c>
      <c r="HJ36" s="127">
        <f>IF(OR(HJ$4="",$B36=""),0,SUMIF('DADOS BRUTOS'!$A$3:$A$500,$B36,'DADOS BRUTOS'!EJ$3:EJ$500)+IF($C36="",0,SUMIF('DADOS BRUTOS'!$A$3:$A$500,$C36,'DADOS BRUTOS'!EJ$3:EJ$500)))</f>
        <v/>
      </c>
      <c r="HK36" s="127">
        <f>IF(OR(HK$4="",$B36=""),0,SUMIF('DADOS BRUTOS'!$A$3:$A$500,$B36,'DADOS BRUTOS'!EK$3:EK$500)+IF($C36="",0,SUMIF('DADOS BRUTOS'!$A$3:$A$500,$C36,'DADOS BRUTOS'!EK$3:EK$500)))</f>
        <v/>
      </c>
      <c r="HL36" s="127">
        <f>IF(OR(HL$4="",$B36=""),0,SUMIF('DADOS BRUTOS'!$A$3:$A$500,$B36,'DADOS BRUTOS'!EL$3:EL$500)+IF($C36="",0,SUMIF('DADOS BRUTOS'!$A$3:$A$500,$C36,'DADOS BRUTOS'!EL$3:EL$500)))</f>
        <v/>
      </c>
      <c r="HM36" s="127">
        <f>IF(OR(HM$4="",$B36=""),0,SUMIF('DADOS BRUTOS'!$A$3:$A$500,$B36,'DADOS BRUTOS'!EM$3:EM$500)+IF($C36="",0,SUMIF('DADOS BRUTOS'!$A$3:$A$500,$C36,'DADOS BRUTOS'!EM$3:EM$500)))</f>
        <v/>
      </c>
      <c r="HN36" s="127">
        <f>IF(OR(HN$4="",$B36=""),0,SUMIF('DADOS BRUTOS'!$A$3:$A$500,$B36,'DADOS BRUTOS'!EN$3:EN$500)+IF($C36="",0,SUMIF('DADOS BRUTOS'!$A$3:$A$500,$C36,'DADOS BRUTOS'!EN$3:EN$500)))</f>
        <v/>
      </c>
      <c r="HO36" s="127">
        <f>IF(OR(HO$4="",$B36=""),0,SUMIF('DADOS BRUTOS'!$A$3:$A$500,$B36,'DADOS BRUTOS'!EO$3:EO$500)+IF($C36="",0,SUMIF('DADOS BRUTOS'!$A$3:$A$500,$C36,'DADOS BRUTOS'!EO$3:EO$500)))</f>
        <v/>
      </c>
      <c r="HP36" s="127">
        <f>IF(OR(HP$4="",$B36=""),0,SUMIF('DADOS BRUTOS'!$A$3:$A$500,$B36,'DADOS BRUTOS'!EP$3:EP$500)+IF($C36="",0,SUMIF('DADOS BRUTOS'!$A$3:$A$500,$C36,'DADOS BRUTOS'!EP$3:EP$500)))</f>
        <v/>
      </c>
      <c r="HQ36" s="127">
        <f>IF(OR(HQ$4="",$B36=""),0,SUMIF('DADOS BRUTOS'!$A$3:$A$500,$B36,'DADOS BRUTOS'!EQ$3:EQ$500)+IF($C36="",0,SUMIF('DADOS BRUTOS'!$A$3:$A$500,$C36,'DADOS BRUTOS'!EQ$3:EQ$500)))</f>
        <v/>
      </c>
      <c r="HR36" s="127">
        <f>IF(OR(HR$4="",$B36=""),0,SUMIF('DADOS BRUTOS'!$A$3:$A$500,$B36,'DADOS BRUTOS'!ER$3:ER$500)+IF($C36="",0,SUMIF('DADOS BRUTOS'!$A$3:$A$500,$C36,'DADOS BRUTOS'!ER$3:ER$500)))</f>
        <v/>
      </c>
      <c r="HS36" s="127">
        <f>IF(OR(HS$4="",$B36=""),0,SUMIF('DADOS BRUTOS'!$A$3:$A$500,$B36,'DADOS BRUTOS'!ES$3:ES$500)+IF($C36="",0,SUMIF('DADOS BRUTOS'!$A$3:$A$500,$C36,'DADOS BRUTOS'!ES$3:ES$500)))</f>
        <v/>
      </c>
      <c r="HT36" s="127">
        <f>IF(OR(HT$4="",$B36=""),0,SUMIF('DADOS BRUTOS'!$A$3:$A$500,$B36,'DADOS BRUTOS'!ET$3:ET$500)+IF($C36="",0,SUMIF('DADOS BRUTOS'!$A$3:$A$500,$C36,'DADOS BRUTOS'!ET$3:ET$500)))</f>
        <v/>
      </c>
      <c r="HU36" s="127">
        <f>IF(OR(HU$4="",$B36=""),0,SUMIF('DADOS BRUTOS'!$A$3:$A$500,$B36,'DADOS BRUTOS'!EU$3:EU$500)+IF($C36="",0,SUMIF('DADOS BRUTOS'!$A$3:$A$500,$C36,'DADOS BRUTOS'!EU$3:EU$500)))</f>
        <v/>
      </c>
      <c r="HV36" s="127">
        <f>IF(OR(HV$4="",$B36=""),0,SUMIF('DADOS BRUTOS'!$A$3:$A$500,$B36,'DADOS BRUTOS'!EV$3:EV$500)+IF($C36="",0,SUMIF('DADOS BRUTOS'!$A$3:$A$500,$C36,'DADOS BRUTOS'!EV$3:EV$500)))</f>
        <v/>
      </c>
      <c r="HW36" s="127">
        <f>IF(OR(HW$4="",$B36=""),0,SUMIF('DADOS BRUTOS'!$A$3:$A$500,$B36,'DADOS BRUTOS'!EW$3:EW$500)+IF($C36="",0,SUMIF('DADOS BRUTOS'!$A$3:$A$500,$C36,'DADOS BRUTOS'!EW$3:EW$500)))</f>
        <v/>
      </c>
      <c r="HX36" s="127">
        <f>IF(OR(HX$4="",$B36=""),0,SUMIF('DADOS BRUTOS'!$A$3:$A$500,$B36,'DADOS BRUTOS'!EX$3:EX$500)+IF($C36="",0,SUMIF('DADOS BRUTOS'!$A$3:$A$500,$C36,'DADOS BRUTOS'!EX$3:EX$500)))</f>
        <v/>
      </c>
      <c r="HY36" s="127">
        <f>IF(OR(HY$4="",$B36=""),0,SUMIF('DADOS BRUTOS'!$A$3:$A$500,$B36,'DADOS BRUTOS'!EY$3:EY$500)+IF($C36="",0,SUMIF('DADOS BRUTOS'!$A$3:$A$500,$C36,'DADOS BRUTOS'!EY$3:EY$500)))</f>
        <v/>
      </c>
      <c r="HZ36" s="127">
        <f>IF(OR(HZ$4="",$B36=""),0,SUMIF('DADOS BRUTOS'!$A$3:$A$500,$B36,'DADOS BRUTOS'!EZ$3:EZ$500)+IF($C36="",0,SUMIF('DADOS BRUTOS'!$A$3:$A$500,$C36,'DADOS BRUTOS'!EZ$3:EZ$500)))</f>
        <v/>
      </c>
      <c r="IA36" s="127">
        <f>IF(OR(IA$4="",$B36=""),0,SUMIF('DADOS BRUTOS'!$A$3:$A$500,$B36,'DADOS BRUTOS'!FA$3:FA$500)+IF($C36="",0,SUMIF('DADOS BRUTOS'!$A$3:$A$500,$C36,'DADOS BRUTOS'!FA$3:FA$500)))</f>
        <v/>
      </c>
      <c r="IB36" s="127">
        <f>IF(OR(IB$4="",$B36=""),0,SUMIF('DADOS BRUTOS'!$A$3:$A$500,$B36,'DADOS BRUTOS'!FB$3:FB$500)+IF($C36="",0,SUMIF('DADOS BRUTOS'!$A$3:$A$500,$C36,'DADOS BRUTOS'!FB$3:FB$500)))</f>
        <v/>
      </c>
      <c r="IC36" s="127">
        <f>IF(OR(IC$4="",$B36=""),0,SUMIF('DADOS BRUTOS'!$A$3:$A$500,$B36,'DADOS BRUTOS'!FC$3:FC$500)+IF($C36="",0,SUMIF('DADOS BRUTOS'!$A$3:$A$500,$C36,'DADOS BRUTOS'!FC$3:FC$500)))</f>
        <v/>
      </c>
      <c r="ID36" s="127">
        <f>IF(OR(ID$4="",$B36=""),0,SUMIF('DADOS BRUTOS'!$A$3:$A$500,$B36,'DADOS BRUTOS'!FD$3:FD$500)+IF($C36="",0,SUMIF('DADOS BRUTOS'!$A$3:$A$500,$C36,'DADOS BRUTOS'!FD$3:FD$500)))</f>
        <v/>
      </c>
      <c r="IE36" s="127">
        <f>IF(OR(IE$4="",$B36=""),0,SUMIF('DADOS BRUTOS'!$A$3:$A$500,$B36,'DADOS BRUTOS'!FE$3:FE$500)+IF($C36="",0,SUMIF('DADOS BRUTOS'!$A$3:$A$500,$C36,'DADOS BRUTOS'!FE$3:FE$500)))</f>
        <v/>
      </c>
      <c r="IF36" s="127">
        <f>IF(OR(IF$4="",$B36=""),0,SUMIF('DADOS BRUTOS'!$A$3:$A$500,$B36,'DADOS BRUTOS'!FF$3:FF$500)+IF($C36="",0,SUMIF('DADOS BRUTOS'!$A$3:$A$500,$C36,'DADOS BRUTOS'!FF$3:FF$500)))</f>
        <v/>
      </c>
      <c r="IG36" s="127">
        <f>IF(OR(IG$4="",$B36=""),0,SUMIF('DADOS BRUTOS'!$A$3:$A$500,$B36,'DADOS BRUTOS'!FG$3:FG$500)+IF($C36="",0,SUMIF('DADOS BRUTOS'!$A$3:$A$500,$C36,'DADOS BRUTOS'!FG$3:FG$500)))</f>
        <v/>
      </c>
      <c r="IH36" s="127">
        <f>IF(OR(IH$4="",$B36=""),0,SUMIF('DADOS BRUTOS'!$A$3:$A$500,$B36,'DADOS BRUTOS'!FH$3:FH$500)+IF($C36="",0,SUMIF('DADOS BRUTOS'!$A$3:$A$500,$C36,'DADOS BRUTOS'!FH$3:FH$500)))</f>
        <v/>
      </c>
      <c r="II36" s="127">
        <f>IF(OR(II$4="",$B36=""),0,SUMIF('DADOS BRUTOS'!$A$3:$A$500,$B36,'DADOS BRUTOS'!FI$3:FI$500)+IF($C36="",0,SUMIF('DADOS BRUTOS'!$A$3:$A$500,$C36,'DADOS BRUTOS'!FI$3:FI$500)))</f>
        <v/>
      </c>
      <c r="IJ36" s="127">
        <f>IF(OR(IJ$4="",$B36=""),0,SUMIF('DADOS BRUTOS'!$A$3:$A$500,$B36,'DADOS BRUTOS'!FJ$3:FJ$500)+IF($C36="",0,SUMIF('DADOS BRUTOS'!$A$3:$A$500,$C36,'DADOS BRUTOS'!FJ$3:FJ$500)))</f>
        <v/>
      </c>
      <c r="IK36" s="127">
        <f>IF(OR(IK$4="",$B36=""),0,SUMIF('DADOS BRUTOS'!$A$3:$A$500,$B36,'DADOS BRUTOS'!FK$3:FK$500)+IF($C36="",0,SUMIF('DADOS BRUTOS'!$A$3:$A$500,$C36,'DADOS BRUTOS'!FK$3:FK$500)))</f>
        <v/>
      </c>
      <c r="IL36" s="127">
        <f>IF(OR(IL$4="",$B36=""),0,SUMIF('DADOS BRUTOS'!$A$3:$A$500,$B36,'DADOS BRUTOS'!FL$3:FL$500)+IF($C36="",0,SUMIF('DADOS BRUTOS'!$A$3:$A$500,$C36,'DADOS BRUTOS'!FL$3:FL$500)))</f>
        <v/>
      </c>
      <c r="IM36" s="127">
        <f>IF(OR(IM$4="",$B36=""),0,SUMIF('DADOS BRUTOS'!$A$3:$A$500,$B36,'DADOS BRUTOS'!FM$3:FM$500)+IF($C36="",0,SUMIF('DADOS BRUTOS'!$A$3:$A$500,$C36,'DADOS BRUTOS'!FM$3:FM$500)))</f>
        <v/>
      </c>
      <c r="IN36" s="127">
        <f>IF(OR(IN$4="",$B36=""),0,SUMIF('DADOS BRUTOS'!$A$3:$A$500,$B36,'DADOS BRUTOS'!FN$3:FN$500)+IF($C36="",0,SUMIF('DADOS BRUTOS'!$A$3:$A$500,$C36,'DADOS BRUTOS'!FN$3:FN$500)))</f>
        <v/>
      </c>
      <c r="IO36" s="127">
        <f>IF(OR(IO$4="",$B36=""),0,SUMIF('DADOS BRUTOS'!$A$3:$A$500,$B36,'DADOS BRUTOS'!FO$3:FO$500)+IF($C36="",0,SUMIF('DADOS BRUTOS'!$A$3:$A$500,$C36,'DADOS BRUTOS'!FO$3:FO$500)))</f>
        <v/>
      </c>
      <c r="IP36" s="127">
        <f>IF(OR(IP$4="",$B36=""),0,SUMIF('DADOS BRUTOS'!$A$3:$A$500,$B36,'DADOS BRUTOS'!FP$3:FP$500)+IF($C36="",0,SUMIF('DADOS BRUTOS'!$A$3:$A$500,$C36,'DADOS BRUTOS'!FP$3:FP$500)))</f>
        <v/>
      </c>
      <c r="IQ36" s="127">
        <f>IF(OR(IQ$4="",$B36=""),0,SUMIF('DADOS BRUTOS'!$A$3:$A$500,$B36,'DADOS BRUTOS'!FQ$3:FQ$500)+IF($C36="",0,SUMIF('DADOS BRUTOS'!$A$3:$A$500,$C36,'DADOS BRUTOS'!FQ$3:FQ$500)))</f>
        <v/>
      </c>
      <c r="IR36" s="127">
        <f>IF(OR(IR$4="",$B36=""),0,SUMIF('DADOS BRUTOS'!$A$3:$A$500,$B36,'DADOS BRUTOS'!FR$3:FR$500)+IF($C36="",0,SUMIF('DADOS BRUTOS'!$A$3:$A$500,$C36,'DADOS BRUTOS'!FR$3:FR$500)))</f>
        <v/>
      </c>
      <c r="IS36" s="127">
        <f>IF(OR(IS$4="",$B36=""),0,SUMIF('DADOS BRUTOS'!$A$3:$A$500,$B36,'DADOS BRUTOS'!FS$3:FS$500)+IF($C36="",0,SUMIF('DADOS BRUTOS'!$A$3:$A$500,$C36,'DADOS BRUTOS'!FS$3:FS$500)))</f>
        <v/>
      </c>
      <c r="IT36" s="127">
        <f>IF(OR(IT$4="",$B36=""),0,SUMIF('DADOS BRUTOS'!$A$3:$A$500,$B36,'DADOS BRUTOS'!FT$3:FT$500)+IF($C36="",0,SUMIF('DADOS BRUTOS'!$A$3:$A$500,$C36,'DADOS BRUTOS'!FT$3:FT$500)))</f>
        <v/>
      </c>
      <c r="IU36" s="127">
        <f>IF(OR(IU$4="",$B36=""),0,SUMIF('DADOS BRUTOS'!$A$3:$A$500,$B36,'DADOS BRUTOS'!FU$3:FU$500)+IF($C36="",0,SUMIF('DADOS BRUTOS'!$A$3:$A$500,$C36,'DADOS BRUTOS'!FU$3:FU$500)))</f>
        <v/>
      </c>
      <c r="IV36" s="127">
        <f>IF(OR(IV$4="",$B36=""),0,SUMIF('DADOS BRUTOS'!$A$3:$A$500,$B36,'DADOS BRUTOS'!FV$3:FV$500)+IF($C36="",0,SUMIF('DADOS BRUTOS'!$A$3:$A$500,$C36,'DADOS BRUTOS'!FV$3:FV$500)))</f>
        <v/>
      </c>
      <c r="IW36" s="127">
        <f>IF(OR(IW$4="",$B36=""),0,SUMIF('DADOS BRUTOS'!$A$3:$A$500,$B36,'DADOS BRUTOS'!FW$3:FW$500)+IF($C36="",0,SUMIF('DADOS BRUTOS'!$A$3:$A$500,$C36,'DADOS BRUTOS'!FW$3:FW$500)))</f>
        <v/>
      </c>
      <c r="IX36" s="127">
        <f>IF(OR(IX$4="",$B36=""),0,SUMIF('DADOS BRUTOS'!$A$3:$A$500,$B36,'DADOS BRUTOS'!FX$3:FX$500)+IF($C36="",0,SUMIF('DADOS BRUTOS'!$A$3:$A$500,$C36,'DADOS BRUTOS'!FX$3:FX$500)))</f>
        <v/>
      </c>
      <c r="IY36" s="127">
        <f>IF(OR(IY$4="",$B36=""),0,SUMIF('DADOS BRUTOS'!$A$3:$A$500,$B36,'DADOS BRUTOS'!FY$3:FY$500)+IF($C36="",0,SUMIF('DADOS BRUTOS'!$A$3:$A$500,$C36,'DADOS BRUTOS'!FY$3:FY$500)))</f>
        <v/>
      </c>
      <c r="IZ36" s="127">
        <f>IF(OR(IZ$4="",$B36=""),0,SUMIF('DADOS BRUTOS'!$A$3:$A$500,$B36,'DADOS BRUTOS'!FZ$3:FZ$500)+IF($C36="",0,SUMIF('DADOS BRUTOS'!$A$3:$A$500,$C36,'DADOS BRUTOS'!FZ$3:FZ$500)))</f>
        <v/>
      </c>
      <c r="JA36" s="127">
        <f>IF(OR(JA$4="",$B36=""),0,SUMIF('DADOS BRUTOS'!$A$3:$A$500,$B36,'DADOS BRUTOS'!GA$3:GA$500)+IF($C36="",0,SUMIF('DADOS BRUTOS'!$A$3:$A$500,$C36,'DADOS BRUTOS'!GA$3:GA$500)))</f>
        <v/>
      </c>
      <c r="JB36" s="127">
        <f>IF(OR(JB$4="",$B36=""),0,SUMIF('DADOS BRUTOS'!$A$3:$A$500,$B36,'DADOS BRUTOS'!GB$3:GB$500)+IF($C36="",0,SUMIF('DADOS BRUTOS'!$A$3:$A$500,$C36,'DADOS BRUTOS'!GB$3:GB$500)))</f>
        <v/>
      </c>
      <c r="JC36" s="127">
        <f>IF(OR(JC$4="",$B36=""),0,SUMIF('DADOS BRUTOS'!$A$3:$A$500,$B36,'DADOS BRUTOS'!GC$3:GC$500)+IF($C36="",0,SUMIF('DADOS BRUTOS'!$A$3:$A$500,$C36,'DADOS BRUTOS'!GC$3:GC$500)))</f>
        <v/>
      </c>
      <c r="JD36" s="127">
        <f>IF(OR(JD$4="",$B36=""),0,SUMIF('DADOS BRUTOS'!$A$3:$A$500,$B36,'DADOS BRUTOS'!GD$3:GD$500)+IF($C36="",0,SUMIF('DADOS BRUTOS'!$A$3:$A$500,$C36,'DADOS BRUTOS'!GD$3:GD$500)))</f>
        <v/>
      </c>
      <c r="JE36" s="127">
        <f>IF(OR(JE$4="",$B36=""),0,SUMIF('DADOS BRUTOS'!$A$3:$A$500,$B36,'DADOS BRUTOS'!GE$3:GE$500)+IF($C36="",0,SUMIF('DADOS BRUTOS'!$A$3:$A$500,$C36,'DADOS BRUTOS'!GE$3:GE$500)))</f>
        <v/>
      </c>
      <c r="JF36" s="127">
        <f>IF(OR(JF$4="",$B36=""),0,SUMIF('DADOS BRUTOS'!$A$3:$A$500,$B36,'DADOS BRUTOS'!GF$3:GF$500)+IF($C36="",0,SUMIF('DADOS BRUTOS'!$A$3:$A$500,$C36,'DADOS BRUTOS'!GF$3:GF$500)))</f>
        <v/>
      </c>
      <c r="JG36" s="127">
        <f>IF(OR(JG$4="",$B36=""),0,SUMIF('DADOS BRUTOS'!$A$3:$A$500,$B36,'DADOS BRUTOS'!GG$3:GG$500)+IF($C36="",0,SUMIF('DADOS BRUTOS'!$A$3:$A$500,$C36,'DADOS BRUTOS'!GG$3:GG$500)))</f>
        <v/>
      </c>
      <c r="JH36" s="127">
        <f>IF(OR(JH$4="",$B36=""),0,SUMIF('DADOS BRUTOS'!$A$3:$A$500,$B36,'DADOS BRUTOS'!GH$3:GH$500)+IF($C36="",0,SUMIF('DADOS BRUTOS'!$A$3:$A$500,$C36,'DADOS BRUTOS'!GH$3:GH$500)))</f>
        <v/>
      </c>
      <c r="JI36" s="127">
        <f>IF(OR(JI$4="",$B36=""),0,SUMIF('DADOS BRUTOS'!$A$3:$A$500,$B36,'DADOS BRUTOS'!GI$3:GI$500)+IF($C36="",0,SUMIF('DADOS BRUTOS'!$A$3:$A$500,$C36,'DADOS BRUTOS'!GI$3:GI$500)))</f>
        <v/>
      </c>
      <c r="JJ36" s="127">
        <f>IF(OR(JJ$4="",$B36=""),0,SUMIF('DADOS BRUTOS'!$A$3:$A$500,$B36,'DADOS BRUTOS'!GJ$3:GJ$500)+IF($C36="",0,SUMIF('DADOS BRUTOS'!$A$3:$A$500,$C36,'DADOS BRUTOS'!GJ$3:GJ$500)))</f>
        <v/>
      </c>
      <c r="JK36" s="127">
        <f>IF(OR(JK$4="",$B36=""),0,SUMIF('DADOS BRUTOS'!$A$3:$A$500,$B36,'DADOS BRUTOS'!GK$3:GK$500)+IF($C36="",0,SUMIF('DADOS BRUTOS'!$A$3:$A$500,$C36,'DADOS BRUTOS'!GK$3:GK$500)))</f>
        <v/>
      </c>
      <c r="JL36" s="127">
        <f>IF(OR(JL$4="",$B36=""),0,SUMIF('DADOS BRUTOS'!$A$3:$A$500,$B36,'DADOS BRUTOS'!GL$3:GL$500)+IF($C36="",0,SUMIF('DADOS BRUTOS'!$A$3:$A$500,$C36,'DADOS BRUTOS'!GL$3:GL$500)))</f>
        <v/>
      </c>
      <c r="JM36" s="127">
        <f>IF(OR(JM$4="",$B36=""),0,SUMIF('DADOS BRUTOS'!$A$3:$A$500,$B36,'DADOS BRUTOS'!GM$3:GM$500)+IF($C36="",0,SUMIF('DADOS BRUTOS'!$A$3:$A$500,$C36,'DADOS BRUTOS'!GM$3:GM$500)))</f>
        <v/>
      </c>
      <c r="JN36" s="127">
        <f>IF(OR(JN$4="",$B36=""),0,SUMIF('DADOS BRUTOS'!$A$3:$A$500,$B36,'DADOS BRUTOS'!GN$3:GN$500)+IF($C36="",0,SUMIF('DADOS BRUTOS'!$A$3:$A$500,$C36,'DADOS BRUTOS'!GN$3:GN$500)))</f>
        <v/>
      </c>
      <c r="JO36" s="127">
        <f>IF(OR(JO$4="",$B36=""),0,SUMIF('DADOS BRUTOS'!$A$3:$A$500,$B36,'DADOS BRUTOS'!GO$3:GO$500)+IF($C36="",0,SUMIF('DADOS BRUTOS'!$A$3:$A$500,$C36,'DADOS BRUTOS'!GO$3:GO$500)))</f>
        <v/>
      </c>
      <c r="JP36" s="127">
        <f>IF(OR(JP$4="",$B36=""),0,SUMIF('DADOS BRUTOS'!$A$3:$A$500,$B36,'DADOS BRUTOS'!GP$3:GP$500)+IF($C36="",0,SUMIF('DADOS BRUTOS'!$A$3:$A$500,$C36,'DADOS BRUTOS'!GP$3:GP$500)))</f>
        <v/>
      </c>
      <c r="JQ36" s="127">
        <f>IF(OR(JQ$4="",$B36=""),0,SUMIF('DADOS BRUTOS'!$A$3:$A$500,$B36,'DADOS BRUTOS'!GQ$3:GQ$500)+IF($C36="",0,SUMIF('DADOS BRUTOS'!$A$3:$A$500,$C36,'DADOS BRUTOS'!GQ$3:GQ$500)))</f>
        <v/>
      </c>
      <c r="JR36" s="127">
        <f>IF(OR(JR$4="",$B36=""),0,SUMIF('DADOS BRUTOS'!$A$3:$A$500,$B36,'DADOS BRUTOS'!GR$3:GR$500)+IF($C36="",0,SUMIF('DADOS BRUTOS'!$A$3:$A$500,$C36,'DADOS BRUTOS'!GR$3:GR$500)))</f>
        <v/>
      </c>
      <c r="JS36" s="127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7">
        <f>IF(OR(CB$4="",$B37=""),0,SUMIF('DADOS BRUTOS'!$A$3:$A$500,$B37,'DADOS BRUTOS'!B$3:B$500)+IF($C37="",0,SUMIF('DADOS BRUTOS'!$A$3:$A$500,$C37,'DADOS BRUTOS'!B$3:B$500)))</f>
        <v/>
      </c>
      <c r="CC37" s="127">
        <f>IF(OR(CC$4="",$B37=""),0,SUMIF('DADOS BRUTOS'!$A$3:$A$500,$B37,'DADOS BRUTOS'!C$3:C$500)+IF($C37="",0,SUMIF('DADOS BRUTOS'!$A$3:$A$500,$C37,'DADOS BRUTOS'!C$3:C$500)))</f>
        <v/>
      </c>
      <c r="CD37" s="127">
        <f>IF(OR(CD$4="",$B37=""),0,SUMIF('DADOS BRUTOS'!$A$3:$A$500,$B37,'DADOS BRUTOS'!D$3:D$500)+IF($C37="",0,SUMIF('DADOS BRUTOS'!$A$3:$A$500,$C37,'DADOS BRUTOS'!D$3:D$500)))</f>
        <v/>
      </c>
      <c r="CE37" s="127">
        <f>IF(OR(CE$4="",$B37=""),0,SUMIF('DADOS BRUTOS'!$A$3:$A$500,$B37,'DADOS BRUTOS'!E$3:E$500)+IF($C37="",0,SUMIF('DADOS BRUTOS'!$A$3:$A$500,$C37,'DADOS BRUTOS'!E$3:E$500)))</f>
        <v/>
      </c>
      <c r="CF37" s="127">
        <f>IF(OR(CF$4="",$B37=""),0,SUMIF('DADOS BRUTOS'!$A$3:$A$500,$B37,'DADOS BRUTOS'!F$3:F$500)+IF($C37="",0,SUMIF('DADOS BRUTOS'!$A$3:$A$500,$C37,'DADOS BRUTOS'!F$3:F$500)))</f>
        <v/>
      </c>
      <c r="CG37" s="127">
        <f>IF(OR(CG$4="",$B37=""),0,SUMIF('DADOS BRUTOS'!$A$3:$A$500,$B37,'DADOS BRUTOS'!G$3:G$500)+IF($C37="",0,SUMIF('DADOS BRUTOS'!$A$3:$A$500,$C37,'DADOS BRUTOS'!G$3:G$500)))</f>
        <v/>
      </c>
      <c r="CH37" s="127">
        <f>IF(OR(CH$4="",$B37=""),0,SUMIF('DADOS BRUTOS'!$A$3:$A$500,$B37,'DADOS BRUTOS'!H$3:H$500)+IF($C37="",0,SUMIF('DADOS BRUTOS'!$A$3:$A$500,$C37,'DADOS BRUTOS'!H$3:H$500)))</f>
        <v/>
      </c>
      <c r="CI37" s="127">
        <f>IF(OR(CI$4="",$B37=""),0,SUMIF('DADOS BRUTOS'!$A$3:$A$500,$B37,'DADOS BRUTOS'!I$3:I$500)+IF($C37="",0,SUMIF('DADOS BRUTOS'!$A$3:$A$500,$C37,'DADOS BRUTOS'!I$3:I$500)))</f>
        <v/>
      </c>
      <c r="CJ37" s="127">
        <f>IF(OR(CJ$4="",$B37=""),0,SUMIF('DADOS BRUTOS'!$A$3:$A$500,$B37,'DADOS BRUTOS'!J$3:J$500)+IF($C37="",0,SUMIF('DADOS BRUTOS'!$A$3:$A$500,$C37,'DADOS BRUTOS'!J$3:J$500)))</f>
        <v/>
      </c>
      <c r="CK37" s="127">
        <f>IF(OR(CK$4="",$B37=""),0,SUMIF('DADOS BRUTOS'!$A$3:$A$500,$B37,'DADOS BRUTOS'!K$3:K$500)+IF($C37="",0,SUMIF('DADOS BRUTOS'!$A$3:$A$500,$C37,'DADOS BRUTOS'!K$3:K$500)))</f>
        <v/>
      </c>
      <c r="CL37" s="127">
        <f>IF(OR(CL$4="",$B37=""),0,SUMIF('DADOS BRUTOS'!$A$3:$A$500,$B37,'DADOS BRUTOS'!L$3:L$500)+IF($C37="",0,SUMIF('DADOS BRUTOS'!$A$3:$A$500,$C37,'DADOS BRUTOS'!L$3:L$500)))</f>
        <v/>
      </c>
      <c r="CM37" s="127">
        <f>IF(OR(CM$4="",$B37=""),0,SUMIF('DADOS BRUTOS'!$A$3:$A$500,$B37,'DADOS BRUTOS'!M$3:M$500)+IF($C37="",0,SUMIF('DADOS BRUTOS'!$A$3:$A$500,$C37,'DADOS BRUTOS'!M$3:M$500)))</f>
        <v/>
      </c>
      <c r="CN37" s="127">
        <f>IF(OR(CN$4="",$B37=""),0,SUMIF('DADOS BRUTOS'!$A$3:$A$500,$B37,'DADOS BRUTOS'!N$3:N$500)+IF($C37="",0,SUMIF('DADOS BRUTOS'!$A$3:$A$500,$C37,'DADOS BRUTOS'!N$3:N$500)))</f>
        <v/>
      </c>
      <c r="CO37" s="127">
        <f>IF(OR(CO$4="",$B37=""),0,SUMIF('DADOS BRUTOS'!$A$3:$A$500,$B37,'DADOS BRUTOS'!O$3:O$500)+IF($C37="",0,SUMIF('DADOS BRUTOS'!$A$3:$A$500,$C37,'DADOS BRUTOS'!O$3:O$500)))</f>
        <v/>
      </c>
      <c r="CP37" s="127">
        <f>IF(OR(CP$4="",$B37=""),0,SUMIF('DADOS BRUTOS'!$A$3:$A$500,$B37,'DADOS BRUTOS'!P$3:P$500)+IF($C37="",0,SUMIF('DADOS BRUTOS'!$A$3:$A$500,$C37,'DADOS BRUTOS'!P$3:P$500)))</f>
        <v/>
      </c>
      <c r="CQ37" s="127">
        <f>IF(OR(CQ$4="",$B37=""),0,SUMIF('DADOS BRUTOS'!$A$3:$A$500,$B37,'DADOS BRUTOS'!Q$3:Q$500)+IF($C37="",0,SUMIF('DADOS BRUTOS'!$A$3:$A$500,$C37,'DADOS BRUTOS'!Q$3:Q$500)))</f>
        <v/>
      </c>
      <c r="CR37" s="127">
        <f>IF(OR(CR$4="",$B37=""),0,SUMIF('DADOS BRUTOS'!$A$3:$A$500,$B37,'DADOS BRUTOS'!R$3:R$500)+IF($C37="",0,SUMIF('DADOS BRUTOS'!$A$3:$A$500,$C37,'DADOS BRUTOS'!R$3:R$500)))</f>
        <v/>
      </c>
      <c r="CS37" s="127">
        <f>IF(OR(CS$4="",$B37=""),0,SUMIF('DADOS BRUTOS'!$A$3:$A$500,$B37,'DADOS BRUTOS'!S$3:S$500)+IF($C37="",0,SUMIF('DADOS BRUTOS'!$A$3:$A$500,$C37,'DADOS BRUTOS'!S$3:S$500)))</f>
        <v/>
      </c>
      <c r="CT37" s="127">
        <f>IF(OR(CT$4="",$B37=""),0,SUMIF('DADOS BRUTOS'!$A$3:$A$500,$B37,'DADOS BRUTOS'!T$3:T$500)+IF($C37="",0,SUMIF('DADOS BRUTOS'!$A$3:$A$500,$C37,'DADOS BRUTOS'!T$3:T$500)))</f>
        <v/>
      </c>
      <c r="CU37" s="127">
        <f>IF(OR(CU$4="",$B37=""),0,SUMIF('DADOS BRUTOS'!$A$3:$A$500,$B37,'DADOS BRUTOS'!U$3:U$500)+IF($C37="",0,SUMIF('DADOS BRUTOS'!$A$3:$A$500,$C37,'DADOS BRUTOS'!U$3:U$500)))</f>
        <v/>
      </c>
      <c r="CV37" s="127">
        <f>IF(OR(CV$4="",$B37=""),0,SUMIF('DADOS BRUTOS'!$A$3:$A$500,$B37,'DADOS BRUTOS'!V$3:V$500)+IF($C37="",0,SUMIF('DADOS BRUTOS'!$A$3:$A$500,$C37,'DADOS BRUTOS'!V$3:V$500)))</f>
        <v/>
      </c>
      <c r="CW37" s="127">
        <f>IF(OR(CW$4="",$B37=""),0,SUMIF('DADOS BRUTOS'!$A$3:$A$500,$B37,'DADOS BRUTOS'!W$3:W$500)+IF($C37="",0,SUMIF('DADOS BRUTOS'!$A$3:$A$500,$C37,'DADOS BRUTOS'!W$3:W$500)))</f>
        <v/>
      </c>
      <c r="CX37" s="127">
        <f>IF(OR(CX$4="",$B37=""),0,SUMIF('DADOS BRUTOS'!$A$3:$A$500,$B37,'DADOS BRUTOS'!X$3:X$500)+IF($C37="",0,SUMIF('DADOS BRUTOS'!$A$3:$A$500,$C37,'DADOS BRUTOS'!X$3:X$500)))</f>
        <v/>
      </c>
      <c r="CY37" s="127">
        <f>IF(OR(CY$4="",$B37=""),0,SUMIF('DADOS BRUTOS'!$A$3:$A$500,$B37,'DADOS BRUTOS'!Y$3:Y$500)+IF($C37="",0,SUMIF('DADOS BRUTOS'!$A$3:$A$500,$C37,'DADOS BRUTOS'!Y$3:Y$500)))</f>
        <v/>
      </c>
      <c r="CZ37" s="127">
        <f>IF(OR(CZ$4="",$B37=""),0,SUMIF('DADOS BRUTOS'!$A$3:$A$500,$B37,'DADOS BRUTOS'!Z$3:Z$500)+IF($C37="",0,SUMIF('DADOS BRUTOS'!$A$3:$A$500,$C37,'DADOS BRUTOS'!Z$3:Z$500)))</f>
        <v/>
      </c>
      <c r="DA37" s="127">
        <f>IF(OR(DA$4="",$B37=""),0,SUMIF('DADOS BRUTOS'!$A$3:$A$500,$B37,'DADOS BRUTOS'!AA$3:AA$500)+IF($C37="",0,SUMIF('DADOS BRUTOS'!$A$3:$A$500,$C37,'DADOS BRUTOS'!AA$3:AA$500)))</f>
        <v/>
      </c>
      <c r="DB37" s="127">
        <f>IF(OR(DB$4="",$B37=""),0,SUMIF('DADOS BRUTOS'!$A$3:$A$500,$B37,'DADOS BRUTOS'!AB$3:AB$500)+IF($C37="",0,SUMIF('DADOS BRUTOS'!$A$3:$A$500,$C37,'DADOS BRUTOS'!AB$3:AB$500)))</f>
        <v/>
      </c>
      <c r="DC37" s="127">
        <f>IF(OR(DC$4="",$B37=""),0,SUMIF('DADOS BRUTOS'!$A$3:$A$500,$B37,'DADOS BRUTOS'!AC$3:AC$500)+IF($C37="",0,SUMIF('DADOS BRUTOS'!$A$3:$A$500,$C37,'DADOS BRUTOS'!AC$3:AC$500)))</f>
        <v/>
      </c>
      <c r="DD37" s="127">
        <f>IF(OR(DD$4="",$B37=""),0,SUMIF('DADOS BRUTOS'!$A$3:$A$500,$B37,'DADOS BRUTOS'!AD$3:AD$500)+IF($C37="",0,SUMIF('DADOS BRUTOS'!$A$3:$A$500,$C37,'DADOS BRUTOS'!AD$3:AD$500)))</f>
        <v/>
      </c>
      <c r="DE37" s="127">
        <f>IF(OR(DE$4="",$B37=""),0,SUMIF('DADOS BRUTOS'!$A$3:$A$500,$B37,'DADOS BRUTOS'!AE$3:AE$500)+IF($C37="",0,SUMIF('DADOS BRUTOS'!$A$3:$A$500,$C37,'DADOS BRUTOS'!AE$3:AE$500)))</f>
        <v/>
      </c>
      <c r="DF37" s="127">
        <f>IF(OR(DF$4="",$B37=""),0,SUMIF('DADOS BRUTOS'!$A$3:$A$500,$B37,'DADOS BRUTOS'!AF$3:AF$500)+IF($C37="",0,SUMIF('DADOS BRUTOS'!$A$3:$A$500,$C37,'DADOS BRUTOS'!AF$3:AF$500)))</f>
        <v/>
      </c>
      <c r="DG37" s="127">
        <f>IF(OR(DG$4="",$B37=""),0,SUMIF('DADOS BRUTOS'!$A$3:$A$500,$B37,'DADOS BRUTOS'!AG$3:AG$500)+IF($C37="",0,SUMIF('DADOS BRUTOS'!$A$3:$A$500,$C37,'DADOS BRUTOS'!AG$3:AG$500)))</f>
        <v/>
      </c>
      <c r="DH37" s="127">
        <f>IF(OR(DH$4="",$B37=""),0,SUMIF('DADOS BRUTOS'!$A$3:$A$500,$B37,'DADOS BRUTOS'!AH$3:AH$500)+IF($C37="",0,SUMIF('DADOS BRUTOS'!$A$3:$A$500,$C37,'DADOS BRUTOS'!AH$3:AH$500)))</f>
        <v/>
      </c>
      <c r="DI37" s="127">
        <f>IF(OR(DI$4="",$B37=""),0,SUMIF('DADOS BRUTOS'!$A$3:$A$500,$B37,'DADOS BRUTOS'!AI$3:AI$500)+IF($C37="",0,SUMIF('DADOS BRUTOS'!$A$3:$A$500,$C37,'DADOS BRUTOS'!AI$3:AI$500)))</f>
        <v/>
      </c>
      <c r="DJ37" s="127">
        <f>IF(OR(DJ$4="",$B37=""),0,SUMIF('DADOS BRUTOS'!$A$3:$A$500,$B37,'DADOS BRUTOS'!AJ$3:AJ$500)+IF($C37="",0,SUMIF('DADOS BRUTOS'!$A$3:$A$500,$C37,'DADOS BRUTOS'!AJ$3:AJ$500)))</f>
        <v/>
      </c>
      <c r="DK37" s="127">
        <f>IF(OR(DK$4="",$B37=""),0,SUMIF('DADOS BRUTOS'!$A$3:$A$500,$B37,'DADOS BRUTOS'!AK$3:AK$500)+IF($C37="",0,SUMIF('DADOS BRUTOS'!$A$3:$A$500,$C37,'DADOS BRUTOS'!AK$3:AK$500)))</f>
        <v/>
      </c>
      <c r="DL37" s="127">
        <f>IF(OR(DL$4="",$B37=""),0,SUMIF('DADOS BRUTOS'!$A$3:$A$500,$B37,'DADOS BRUTOS'!AL$3:AL$500)+IF($C37="",0,SUMIF('DADOS BRUTOS'!$A$3:$A$500,$C37,'DADOS BRUTOS'!AL$3:AL$500)))</f>
        <v/>
      </c>
      <c r="DM37" s="127">
        <f>IF(OR(DM$4="",$B37=""),0,SUMIF('DADOS BRUTOS'!$A$3:$A$500,$B37,'DADOS BRUTOS'!AM$3:AM$500)+IF($C37="",0,SUMIF('DADOS BRUTOS'!$A$3:$A$500,$C37,'DADOS BRUTOS'!AM$3:AM$500)))</f>
        <v/>
      </c>
      <c r="DN37" s="127">
        <f>IF(OR(DN$4="",$B37=""),0,SUMIF('DADOS BRUTOS'!$A$3:$A$500,$B37,'DADOS BRUTOS'!AN$3:AN$500)+IF($C37="",0,SUMIF('DADOS BRUTOS'!$A$3:$A$500,$C37,'DADOS BRUTOS'!AN$3:AN$500)))</f>
        <v/>
      </c>
      <c r="DO37" s="127">
        <f>IF(OR(DO$4="",$B37=""),0,SUMIF('DADOS BRUTOS'!$A$3:$A$500,$B37,'DADOS BRUTOS'!AO$3:AO$500)+IF($C37="",0,SUMIF('DADOS BRUTOS'!$A$3:$A$500,$C37,'DADOS BRUTOS'!AO$3:AO$500)))</f>
        <v/>
      </c>
      <c r="DP37" s="127">
        <f>IF(OR(DP$4="",$B37=""),0,SUMIF('DADOS BRUTOS'!$A$3:$A$500,$B37,'DADOS BRUTOS'!AP$3:AP$500)+IF($C37="",0,SUMIF('DADOS BRUTOS'!$A$3:$A$500,$C37,'DADOS BRUTOS'!AP$3:AP$500)))</f>
        <v/>
      </c>
      <c r="DQ37" s="127">
        <f>IF(OR(DQ$4="",$B37=""),0,SUMIF('DADOS BRUTOS'!$A$3:$A$500,$B37,'DADOS BRUTOS'!AQ$3:AQ$500)+IF($C37="",0,SUMIF('DADOS BRUTOS'!$A$3:$A$500,$C37,'DADOS BRUTOS'!AQ$3:AQ$500)))</f>
        <v/>
      </c>
      <c r="DR37" s="127">
        <f>IF(OR(DR$4="",$B37=""),0,SUMIF('DADOS BRUTOS'!$A$3:$A$500,$B37,'DADOS BRUTOS'!AR$3:AR$500)+IF($C37="",0,SUMIF('DADOS BRUTOS'!$A$3:$A$500,$C37,'DADOS BRUTOS'!AR$3:AR$500)))</f>
        <v/>
      </c>
      <c r="DS37" s="127">
        <f>IF(OR(DS$4="",$B37=""),0,SUMIF('DADOS BRUTOS'!$A$3:$A$500,$B37,'DADOS BRUTOS'!AS$3:AS$500)+IF($C37="",0,SUMIF('DADOS BRUTOS'!$A$3:$A$500,$C37,'DADOS BRUTOS'!AS$3:AS$500)))</f>
        <v/>
      </c>
      <c r="DT37" s="127">
        <f>IF(OR(DT$4="",$B37=""),0,SUMIF('DADOS BRUTOS'!$A$3:$A$500,$B37,'DADOS BRUTOS'!AT$3:AT$500)+IF($C37="",0,SUMIF('DADOS BRUTOS'!$A$3:$A$500,$C37,'DADOS BRUTOS'!AT$3:AT$500)))</f>
        <v/>
      </c>
      <c r="DU37" s="127">
        <f>IF(OR(DU$4="",$B37=""),0,SUMIF('DADOS BRUTOS'!$A$3:$A$500,$B37,'DADOS BRUTOS'!AU$3:AU$500)+IF($C37="",0,SUMIF('DADOS BRUTOS'!$A$3:$A$500,$C37,'DADOS BRUTOS'!AU$3:AU$500)))</f>
        <v/>
      </c>
      <c r="DV37" s="127">
        <f>IF(OR(DV$4="",$B37=""),0,SUMIF('DADOS BRUTOS'!$A$3:$A$500,$B37,'DADOS BRUTOS'!AV$3:AV$500)+IF($C37="",0,SUMIF('DADOS BRUTOS'!$A$3:$A$500,$C37,'DADOS BRUTOS'!AV$3:AV$500)))</f>
        <v/>
      </c>
      <c r="DW37" s="127">
        <f>IF(OR(DW$4="",$B37=""),0,SUMIF('DADOS BRUTOS'!$A$3:$A$500,$B37,'DADOS BRUTOS'!AW$3:AW$500)+IF($C37="",0,SUMIF('DADOS BRUTOS'!$A$3:$A$500,$C37,'DADOS BRUTOS'!AW$3:AW$500)))</f>
        <v/>
      </c>
      <c r="DX37" s="127">
        <f>IF(OR(DX$4="",$B37=""),0,SUMIF('DADOS BRUTOS'!$A$3:$A$500,$B37,'DADOS BRUTOS'!AX$3:AX$500)+IF($C37="",0,SUMIF('DADOS BRUTOS'!$A$3:$A$500,$C37,'DADOS BRUTOS'!AX$3:AX$500)))</f>
        <v/>
      </c>
      <c r="DY37" s="127">
        <f>IF(OR(DY$4="",$B37=""),0,SUMIF('DADOS BRUTOS'!$A$3:$A$500,$B37,'DADOS BRUTOS'!AY$3:AY$500)+IF($C37="",0,SUMIF('DADOS BRUTOS'!$A$3:$A$500,$C37,'DADOS BRUTOS'!AY$3:AY$500)))</f>
        <v/>
      </c>
      <c r="DZ37" s="127">
        <f>IF(OR(DZ$4="",$B37=""),0,SUMIF('DADOS BRUTOS'!$A$3:$A$500,$B37,'DADOS BRUTOS'!AZ$3:AZ$500)+IF($C37="",0,SUMIF('DADOS BRUTOS'!$A$3:$A$500,$C37,'DADOS BRUTOS'!AZ$3:AZ$500)))</f>
        <v/>
      </c>
      <c r="EA37" s="127">
        <f>IF(OR(EA$4="",$B37=""),0,SUMIF('DADOS BRUTOS'!$A$3:$A$500,$B37,'DADOS BRUTOS'!BA$3:BA$500)+IF($C37="",0,SUMIF('DADOS BRUTOS'!$A$3:$A$500,$C37,'DADOS BRUTOS'!BA$3:BA$500)))</f>
        <v/>
      </c>
      <c r="EB37" s="127">
        <f>IF(OR(EB$4="",$B37=""),0,SUMIF('DADOS BRUTOS'!$A$3:$A$500,$B37,'DADOS BRUTOS'!BB$3:BB$500)+IF($C37="",0,SUMIF('DADOS BRUTOS'!$A$3:$A$500,$C37,'DADOS BRUTOS'!BB$3:BB$500)))</f>
        <v/>
      </c>
      <c r="EC37" s="127">
        <f>IF(OR(EC$4="",$B37=""),0,SUMIF('DADOS BRUTOS'!$A$3:$A$500,$B37,'DADOS BRUTOS'!BC$3:BC$500)+IF($C37="",0,SUMIF('DADOS BRUTOS'!$A$3:$A$500,$C37,'DADOS BRUTOS'!BC$3:BC$500)))</f>
        <v/>
      </c>
      <c r="ED37" s="127">
        <f>IF(OR(ED$4="",$B37=""),0,SUMIF('DADOS BRUTOS'!$A$3:$A$500,$B37,'DADOS BRUTOS'!BD$3:BD$500)+IF($C37="",0,SUMIF('DADOS BRUTOS'!$A$3:$A$500,$C37,'DADOS BRUTOS'!BD$3:BD$500)))</f>
        <v/>
      </c>
      <c r="EE37" s="127">
        <f>IF(OR(EE$4="",$B37=""),0,SUMIF('DADOS BRUTOS'!$A$3:$A$500,$B37,'DADOS BRUTOS'!BE$3:BE$500)+IF($C37="",0,SUMIF('DADOS BRUTOS'!$A$3:$A$500,$C37,'DADOS BRUTOS'!BE$3:BE$500)))</f>
        <v/>
      </c>
      <c r="EF37" s="127">
        <f>IF(OR(EF$4="",$B37=""),0,SUMIF('DADOS BRUTOS'!$A$3:$A$500,$B37,'DADOS BRUTOS'!BF$3:BF$500)+IF($C37="",0,SUMIF('DADOS BRUTOS'!$A$3:$A$500,$C37,'DADOS BRUTOS'!BF$3:BF$500)))</f>
        <v/>
      </c>
      <c r="EG37" s="127">
        <f>IF(OR(EG$4="",$B37=""),0,SUMIF('DADOS BRUTOS'!$A$3:$A$500,$B37,'DADOS BRUTOS'!BG$3:BG$500)+IF($C37="",0,SUMIF('DADOS BRUTOS'!$A$3:$A$500,$C37,'DADOS BRUTOS'!BG$3:BG$500)))</f>
        <v/>
      </c>
      <c r="EH37" s="127">
        <f>IF(OR(EH$4="",$B37=""),0,SUMIF('DADOS BRUTOS'!$A$3:$A$500,$B37,'DADOS BRUTOS'!BH$3:BH$500)+IF($C37="",0,SUMIF('DADOS BRUTOS'!$A$3:$A$500,$C37,'DADOS BRUTOS'!BH$3:BH$500)))</f>
        <v/>
      </c>
      <c r="EI37" s="127">
        <f>IF(OR(EI$4="",$B37=""),0,SUMIF('DADOS BRUTOS'!$A$3:$A$500,$B37,'DADOS BRUTOS'!BI$3:BI$500)+IF($C37="",0,SUMIF('DADOS BRUTOS'!$A$3:$A$500,$C37,'DADOS BRUTOS'!BI$3:BI$500)))</f>
        <v/>
      </c>
      <c r="EJ37" s="127">
        <f>IF(OR(EJ$4="",$B37=""),0,SUMIF('DADOS BRUTOS'!$A$3:$A$500,$B37,'DADOS BRUTOS'!BJ$3:BJ$500)+IF($C37="",0,SUMIF('DADOS BRUTOS'!$A$3:$A$500,$C37,'DADOS BRUTOS'!BJ$3:BJ$500)))</f>
        <v/>
      </c>
      <c r="EK37" s="127">
        <f>IF(OR(EK$4="",$B37=""),0,SUMIF('DADOS BRUTOS'!$A$3:$A$500,$B37,'DADOS BRUTOS'!BK$3:BK$500)+IF($C37="",0,SUMIF('DADOS BRUTOS'!$A$3:$A$500,$C37,'DADOS BRUTOS'!BK$3:BK$500)))</f>
        <v/>
      </c>
      <c r="EL37" s="127">
        <f>IF(OR(EL$4="",$B37=""),0,SUMIF('DADOS BRUTOS'!$A$3:$A$500,$B37,'DADOS BRUTOS'!BL$3:BL$500)+IF($C37="",0,SUMIF('DADOS BRUTOS'!$A$3:$A$500,$C37,'DADOS BRUTOS'!BL$3:BL$500)))</f>
        <v/>
      </c>
      <c r="EM37" s="127">
        <f>IF(OR(EM$4="",$B37=""),0,SUMIF('DADOS BRUTOS'!$A$3:$A$500,$B37,'DADOS BRUTOS'!BM$3:BM$500)+IF($C37="",0,SUMIF('DADOS BRUTOS'!$A$3:$A$500,$C37,'DADOS BRUTOS'!BM$3:BM$500)))</f>
        <v/>
      </c>
      <c r="EN37" s="127">
        <f>IF(OR(EN$4="",$B37=""),0,SUMIF('DADOS BRUTOS'!$A$3:$A$500,$B37,'DADOS BRUTOS'!BN$3:BN$500)+IF($C37="",0,SUMIF('DADOS BRUTOS'!$A$3:$A$500,$C37,'DADOS BRUTOS'!BN$3:BN$500)))</f>
        <v/>
      </c>
      <c r="EO37" s="127">
        <f>IF(OR(EO$4="",$B37=""),0,SUMIF('DADOS BRUTOS'!$A$3:$A$500,$B37,'DADOS BRUTOS'!BO$3:BO$500)+IF($C37="",0,SUMIF('DADOS BRUTOS'!$A$3:$A$500,$C37,'DADOS BRUTOS'!BO$3:BO$500)))</f>
        <v/>
      </c>
      <c r="EP37" s="127">
        <f>IF(OR(EP$4="",$B37=""),0,SUMIF('DADOS BRUTOS'!$A$3:$A$500,$B37,'DADOS BRUTOS'!BP$3:BP$500)+IF($C37="",0,SUMIF('DADOS BRUTOS'!$A$3:$A$500,$C37,'DADOS BRUTOS'!BP$3:BP$500)))</f>
        <v/>
      </c>
      <c r="EQ37" s="127">
        <f>IF(OR(EQ$4="",$B37=""),0,SUMIF('DADOS BRUTOS'!$A$3:$A$500,$B37,'DADOS BRUTOS'!BQ$3:BQ$500)+IF($C37="",0,SUMIF('DADOS BRUTOS'!$A$3:$A$500,$C37,'DADOS BRUTOS'!BQ$3:BQ$500)))</f>
        <v/>
      </c>
      <c r="ER37" s="127">
        <f>IF(OR(ER$4="",$B37=""),0,SUMIF('DADOS BRUTOS'!$A$3:$A$500,$B37,'DADOS BRUTOS'!BR$3:BR$500)+IF($C37="",0,SUMIF('DADOS BRUTOS'!$A$3:$A$500,$C37,'DADOS BRUTOS'!BR$3:BR$500)))</f>
        <v/>
      </c>
      <c r="ES37" s="127">
        <f>IF(OR(ES$4="",$B37=""),0,SUMIF('DADOS BRUTOS'!$A$3:$A$500,$B37,'DADOS BRUTOS'!BS$3:BS$500)+IF($C37="",0,SUMIF('DADOS BRUTOS'!$A$3:$A$500,$C37,'DADOS BRUTOS'!BS$3:BS$500)))</f>
        <v/>
      </c>
      <c r="ET37" s="127">
        <f>IF(OR(ET$4="",$B37=""),0,SUMIF('DADOS BRUTOS'!$A$3:$A$500,$B37,'DADOS BRUTOS'!BT$3:BT$500)+IF($C37="",0,SUMIF('DADOS BRUTOS'!$A$3:$A$500,$C37,'DADOS BRUTOS'!BT$3:BT$500)))</f>
        <v/>
      </c>
      <c r="EU37" s="127">
        <f>IF(OR(EU$4="",$B37=""),0,SUMIF('DADOS BRUTOS'!$A$3:$A$500,$B37,'DADOS BRUTOS'!BU$3:BU$500)+IF($C37="",0,SUMIF('DADOS BRUTOS'!$A$3:$A$500,$C37,'DADOS BRUTOS'!BU$3:BU$500)))</f>
        <v/>
      </c>
      <c r="EV37" s="127">
        <f>IF(OR(EV$4="",$B37=""),0,SUMIF('DADOS BRUTOS'!$A$3:$A$500,$B37,'DADOS BRUTOS'!BV$3:BV$500)+IF($C37="",0,SUMIF('DADOS BRUTOS'!$A$3:$A$500,$C37,'DADOS BRUTOS'!BV$3:BV$500)))</f>
        <v/>
      </c>
      <c r="EW37" s="127">
        <f>IF(OR(EW$4="",$B37=""),0,SUMIF('DADOS BRUTOS'!$A$3:$A$500,$B37,'DADOS BRUTOS'!BW$3:BW$500)+IF($C37="",0,SUMIF('DADOS BRUTOS'!$A$3:$A$500,$C37,'DADOS BRUTOS'!BW$3:BW$500)))</f>
        <v/>
      </c>
      <c r="EX37" s="127">
        <f>IF(OR(EX$4="",$B37=""),0,SUMIF('DADOS BRUTOS'!$A$3:$A$500,$B37,'DADOS BRUTOS'!BX$3:BX$500)+IF($C37="",0,SUMIF('DADOS BRUTOS'!$A$3:$A$500,$C37,'DADOS BRUTOS'!BX$3:BX$500)))</f>
        <v/>
      </c>
      <c r="EY37" s="127">
        <f>IF(OR(EY$4="",$B37=""),0,SUMIF('DADOS BRUTOS'!$A$3:$A$500,$B37,'DADOS BRUTOS'!BY$3:BY$500)+IF($C37="",0,SUMIF('DADOS BRUTOS'!$A$3:$A$500,$C37,'DADOS BRUTOS'!BY$3:BY$500)))</f>
        <v/>
      </c>
      <c r="EZ37" s="127">
        <f>IF(OR(EZ$4="",$B37=""),0,SUMIF('DADOS BRUTOS'!$A$3:$A$500,$B37,'DADOS BRUTOS'!BZ$3:BZ$500)+IF($C37="",0,SUMIF('DADOS BRUTOS'!$A$3:$A$500,$C37,'DADOS BRUTOS'!BZ$3:BZ$500)))</f>
        <v/>
      </c>
      <c r="FA37" s="127">
        <f>IF(OR(FA$4="",$B37=""),0,SUMIF('DADOS BRUTOS'!$A$3:$A$500,$B37,'DADOS BRUTOS'!CA$3:CA$500)+IF($C37="",0,SUMIF('DADOS BRUTOS'!$A$3:$A$500,$C37,'DADOS BRUTOS'!CA$3:CA$500)))</f>
        <v/>
      </c>
      <c r="FB37" s="127">
        <f>IF(OR(FB$4="",$B37=""),0,SUMIF('DADOS BRUTOS'!$A$3:$A$500,$B37,'DADOS BRUTOS'!CB$3:CB$500)+IF($C37="",0,SUMIF('DADOS BRUTOS'!$A$3:$A$500,$C37,'DADOS BRUTOS'!CB$3:CB$500)))</f>
        <v/>
      </c>
      <c r="FC37" s="127">
        <f>IF(OR(FC$4="",$B37=""),0,SUMIF('DADOS BRUTOS'!$A$3:$A$500,$B37,'DADOS BRUTOS'!CC$3:CC$500)+IF($C37="",0,SUMIF('DADOS BRUTOS'!$A$3:$A$500,$C37,'DADOS BRUTOS'!CC$3:CC$500)))</f>
        <v/>
      </c>
      <c r="FD37" s="127">
        <f>IF(OR(FD$4="",$B37=""),0,SUMIF('DADOS BRUTOS'!$A$3:$A$500,$B37,'DADOS BRUTOS'!CD$3:CD$500)+IF($C37="",0,SUMIF('DADOS BRUTOS'!$A$3:$A$500,$C37,'DADOS BRUTOS'!CD$3:CD$500)))</f>
        <v/>
      </c>
      <c r="FE37" s="127">
        <f>IF(OR(FE$4="",$B37=""),0,SUMIF('DADOS BRUTOS'!$A$3:$A$500,$B37,'DADOS BRUTOS'!CE$3:CE$500)+IF($C37="",0,SUMIF('DADOS BRUTOS'!$A$3:$A$500,$C37,'DADOS BRUTOS'!CE$3:CE$500)))</f>
        <v/>
      </c>
      <c r="FF37" s="127">
        <f>IF(OR(FF$4="",$B37=""),0,SUMIF('DADOS BRUTOS'!$A$3:$A$500,$B37,'DADOS BRUTOS'!CF$3:CF$500)+IF($C37="",0,SUMIF('DADOS BRUTOS'!$A$3:$A$500,$C37,'DADOS BRUTOS'!CF$3:CF$500)))</f>
        <v/>
      </c>
      <c r="FG37" s="127">
        <f>IF(OR(FG$4="",$B37=""),0,SUMIF('DADOS BRUTOS'!$A$3:$A$500,$B37,'DADOS BRUTOS'!CG$3:CG$500)+IF($C37="",0,SUMIF('DADOS BRUTOS'!$A$3:$A$500,$C37,'DADOS BRUTOS'!CG$3:CG$500)))</f>
        <v/>
      </c>
      <c r="FH37" s="127">
        <f>IF(OR(FH$4="",$B37=""),0,SUMIF('DADOS BRUTOS'!$A$3:$A$500,$B37,'DADOS BRUTOS'!CH$3:CH$500)+IF($C37="",0,SUMIF('DADOS BRUTOS'!$A$3:$A$500,$C37,'DADOS BRUTOS'!CH$3:CH$500)))</f>
        <v/>
      </c>
      <c r="FI37" s="127">
        <f>IF(OR(FI$4="",$B37=""),0,SUMIF('DADOS BRUTOS'!$A$3:$A$500,$B37,'DADOS BRUTOS'!CI$3:CI$500)+IF($C37="",0,SUMIF('DADOS BRUTOS'!$A$3:$A$500,$C37,'DADOS BRUTOS'!CI$3:CI$500)))</f>
        <v/>
      </c>
      <c r="FJ37" s="127">
        <f>IF(OR(FJ$4="",$B37=""),0,SUMIF('DADOS BRUTOS'!$A$3:$A$500,$B37,'DADOS BRUTOS'!CJ$3:CJ$500)+IF($C37="",0,SUMIF('DADOS BRUTOS'!$A$3:$A$500,$C37,'DADOS BRUTOS'!CJ$3:CJ$500)))</f>
        <v/>
      </c>
      <c r="FK37" s="127">
        <f>IF(OR(FK$4="",$B37=""),0,SUMIF('DADOS BRUTOS'!$A$3:$A$500,$B37,'DADOS BRUTOS'!CK$3:CK$500)+IF($C37="",0,SUMIF('DADOS BRUTOS'!$A$3:$A$500,$C37,'DADOS BRUTOS'!CK$3:CK$500)))</f>
        <v/>
      </c>
      <c r="FL37" s="127">
        <f>IF(OR(FL$4="",$B37=""),0,SUMIF('DADOS BRUTOS'!$A$3:$A$500,$B37,'DADOS BRUTOS'!CL$3:CL$500)+IF($C37="",0,SUMIF('DADOS BRUTOS'!$A$3:$A$500,$C37,'DADOS BRUTOS'!CL$3:CL$500)))</f>
        <v/>
      </c>
      <c r="FM37" s="127">
        <f>IF(OR(FM$4="",$B37=""),0,SUMIF('DADOS BRUTOS'!$A$3:$A$500,$B37,'DADOS BRUTOS'!CM$3:CM$500)+IF($C37="",0,SUMIF('DADOS BRUTOS'!$A$3:$A$500,$C37,'DADOS BRUTOS'!CM$3:CM$500)))</f>
        <v/>
      </c>
      <c r="FN37" s="127">
        <f>IF(OR(FN$4="",$B37=""),0,SUMIF('DADOS BRUTOS'!$A$3:$A$500,$B37,'DADOS BRUTOS'!CN$3:CN$500)+IF($C37="",0,SUMIF('DADOS BRUTOS'!$A$3:$A$500,$C37,'DADOS BRUTOS'!CN$3:CN$500)))</f>
        <v/>
      </c>
      <c r="FO37" s="127">
        <f>IF(OR(FO$4="",$B37=""),0,SUMIF('DADOS BRUTOS'!$A$3:$A$500,$B37,'DADOS BRUTOS'!CO$3:CO$500)+IF($C37="",0,SUMIF('DADOS BRUTOS'!$A$3:$A$500,$C37,'DADOS BRUTOS'!CO$3:CO$500)))</f>
        <v/>
      </c>
      <c r="FP37" s="127">
        <f>IF(OR(FP$4="",$B37=""),0,SUMIF('DADOS BRUTOS'!$A$3:$A$500,$B37,'DADOS BRUTOS'!CP$3:CP$500)+IF($C37="",0,SUMIF('DADOS BRUTOS'!$A$3:$A$500,$C37,'DADOS BRUTOS'!CP$3:CP$500)))</f>
        <v/>
      </c>
      <c r="FQ37" s="127">
        <f>IF(OR(FQ$4="",$B37=""),0,SUMIF('DADOS BRUTOS'!$A$3:$A$500,$B37,'DADOS BRUTOS'!CQ$3:CQ$500)+IF($C37="",0,SUMIF('DADOS BRUTOS'!$A$3:$A$500,$C37,'DADOS BRUTOS'!CQ$3:CQ$500)))</f>
        <v/>
      </c>
      <c r="FR37" s="127">
        <f>IF(OR(FR$4="",$B37=""),0,SUMIF('DADOS BRUTOS'!$A$3:$A$500,$B37,'DADOS BRUTOS'!CR$3:CR$500)+IF($C37="",0,SUMIF('DADOS BRUTOS'!$A$3:$A$500,$C37,'DADOS BRUTOS'!CR$3:CR$500)))</f>
        <v/>
      </c>
      <c r="FS37" s="127">
        <f>IF(OR(FS$4="",$B37=""),0,SUMIF('DADOS BRUTOS'!$A$3:$A$500,$B37,'DADOS BRUTOS'!CS$3:CS$500)+IF($C37="",0,SUMIF('DADOS BRUTOS'!$A$3:$A$500,$C37,'DADOS BRUTOS'!CS$3:CS$500)))</f>
        <v/>
      </c>
      <c r="FT37" s="127">
        <f>IF(OR(FT$4="",$B37=""),0,SUMIF('DADOS BRUTOS'!$A$3:$A$500,$B37,'DADOS BRUTOS'!CT$3:CT$500)+IF($C37="",0,SUMIF('DADOS BRUTOS'!$A$3:$A$500,$C37,'DADOS BRUTOS'!CT$3:CT$500)))</f>
        <v/>
      </c>
      <c r="FU37" s="127">
        <f>IF(OR(FU$4="",$B37=""),0,SUMIF('DADOS BRUTOS'!$A$3:$A$500,$B37,'DADOS BRUTOS'!CU$3:CU$500)+IF($C37="",0,SUMIF('DADOS BRUTOS'!$A$3:$A$500,$C37,'DADOS BRUTOS'!CU$3:CU$500)))</f>
        <v/>
      </c>
      <c r="FV37" s="127">
        <f>IF(OR(FV$4="",$B37=""),0,SUMIF('DADOS BRUTOS'!$A$3:$A$500,$B37,'DADOS BRUTOS'!CV$3:CV$500)+IF($C37="",0,SUMIF('DADOS BRUTOS'!$A$3:$A$500,$C37,'DADOS BRUTOS'!CV$3:CV$500)))</f>
        <v/>
      </c>
      <c r="FW37" s="127">
        <f>IF(OR(FW$4="",$B37=""),0,SUMIF('DADOS BRUTOS'!$A$3:$A$500,$B37,'DADOS BRUTOS'!CW$3:CW$500)+IF($C37="",0,SUMIF('DADOS BRUTOS'!$A$3:$A$500,$C37,'DADOS BRUTOS'!CW$3:CW$500)))</f>
        <v/>
      </c>
      <c r="FX37" s="127">
        <f>IF(OR(FX$4="",$B37=""),0,SUMIF('DADOS BRUTOS'!$A$3:$A$500,$B37,'DADOS BRUTOS'!CX$3:CX$500)+IF($C37="",0,SUMIF('DADOS BRUTOS'!$A$3:$A$500,$C37,'DADOS BRUTOS'!CX$3:CX$500)))</f>
        <v/>
      </c>
      <c r="FY37" s="127">
        <f>IF(OR(FY$4="",$B37=""),0,SUMIF('DADOS BRUTOS'!$A$3:$A$500,$B37,'DADOS BRUTOS'!CY$3:CY$500)+IF($C37="",0,SUMIF('DADOS BRUTOS'!$A$3:$A$500,$C37,'DADOS BRUTOS'!CY$3:CY$500)))</f>
        <v/>
      </c>
      <c r="FZ37" s="127">
        <f>IF(OR(FZ$4="",$B37=""),0,SUMIF('DADOS BRUTOS'!$A$3:$A$500,$B37,'DADOS BRUTOS'!CZ$3:CZ$500)+IF($C37="",0,SUMIF('DADOS BRUTOS'!$A$3:$A$500,$C37,'DADOS BRUTOS'!CZ$3:CZ$500)))</f>
        <v/>
      </c>
      <c r="GA37" s="127">
        <f>IF(OR(GA$4="",$B37=""),0,SUMIF('DADOS BRUTOS'!$A$3:$A$500,$B37,'DADOS BRUTOS'!DA$3:DA$500)+IF($C37="",0,SUMIF('DADOS BRUTOS'!$A$3:$A$500,$C37,'DADOS BRUTOS'!DA$3:DA$500)))</f>
        <v/>
      </c>
      <c r="GB37" s="127">
        <f>IF(OR(GB$4="",$B37=""),0,SUMIF('DADOS BRUTOS'!$A$3:$A$500,$B37,'DADOS BRUTOS'!DB$3:DB$500)+IF($C37="",0,SUMIF('DADOS BRUTOS'!$A$3:$A$500,$C37,'DADOS BRUTOS'!DB$3:DB$500)))</f>
        <v/>
      </c>
      <c r="GC37" s="127">
        <f>IF(OR(GC$4="",$B37=""),0,SUMIF('DADOS BRUTOS'!$A$3:$A$500,$B37,'DADOS BRUTOS'!DC$3:DC$500)+IF($C37="",0,SUMIF('DADOS BRUTOS'!$A$3:$A$500,$C37,'DADOS BRUTOS'!DC$3:DC$500)))</f>
        <v/>
      </c>
      <c r="GD37" s="127">
        <f>IF(OR(GD$4="",$B37=""),0,SUMIF('DADOS BRUTOS'!$A$3:$A$500,$B37,'DADOS BRUTOS'!DD$3:DD$500)+IF($C37="",0,SUMIF('DADOS BRUTOS'!$A$3:$A$500,$C37,'DADOS BRUTOS'!DD$3:DD$500)))</f>
        <v/>
      </c>
      <c r="GE37" s="127">
        <f>IF(OR(GE$4="",$B37=""),0,SUMIF('DADOS BRUTOS'!$A$3:$A$500,$B37,'DADOS BRUTOS'!DE$3:DE$500)+IF($C37="",0,SUMIF('DADOS BRUTOS'!$A$3:$A$500,$C37,'DADOS BRUTOS'!DE$3:DE$500)))</f>
        <v/>
      </c>
      <c r="GF37" s="127">
        <f>IF(OR(GF$4="",$B37=""),0,SUMIF('DADOS BRUTOS'!$A$3:$A$500,$B37,'DADOS BRUTOS'!DF$3:DF$500)+IF($C37="",0,SUMIF('DADOS BRUTOS'!$A$3:$A$500,$C37,'DADOS BRUTOS'!DF$3:DF$500)))</f>
        <v/>
      </c>
      <c r="GG37" s="127">
        <f>IF(OR(GG$4="",$B37=""),0,SUMIF('DADOS BRUTOS'!$A$3:$A$500,$B37,'DADOS BRUTOS'!DG$3:DG$500)+IF($C37="",0,SUMIF('DADOS BRUTOS'!$A$3:$A$500,$C37,'DADOS BRUTOS'!DG$3:DG$500)))</f>
        <v/>
      </c>
      <c r="GH37" s="127">
        <f>IF(OR(GH$4="",$B37=""),0,SUMIF('DADOS BRUTOS'!$A$3:$A$500,$B37,'DADOS BRUTOS'!DH$3:DH$500)+IF($C37="",0,SUMIF('DADOS BRUTOS'!$A$3:$A$500,$C37,'DADOS BRUTOS'!DH$3:DH$500)))</f>
        <v/>
      </c>
      <c r="GI37" s="127">
        <f>IF(OR(GI$4="",$B37=""),0,SUMIF('DADOS BRUTOS'!$A$3:$A$500,$B37,'DADOS BRUTOS'!DI$3:DI$500)+IF($C37="",0,SUMIF('DADOS BRUTOS'!$A$3:$A$500,$C37,'DADOS BRUTOS'!DI$3:DI$500)))</f>
        <v/>
      </c>
      <c r="GJ37" s="127">
        <f>IF(OR(GJ$4="",$B37=""),0,SUMIF('DADOS BRUTOS'!$A$3:$A$500,$B37,'DADOS BRUTOS'!DJ$3:DJ$500)+IF($C37="",0,SUMIF('DADOS BRUTOS'!$A$3:$A$500,$C37,'DADOS BRUTOS'!DJ$3:DJ$500)))</f>
        <v/>
      </c>
      <c r="GK37" s="127">
        <f>IF(OR(GK$4="",$B37=""),0,SUMIF('DADOS BRUTOS'!$A$3:$A$500,$B37,'DADOS BRUTOS'!DK$3:DK$500)+IF($C37="",0,SUMIF('DADOS BRUTOS'!$A$3:$A$500,$C37,'DADOS BRUTOS'!DK$3:DK$500)))</f>
        <v/>
      </c>
      <c r="GL37" s="127">
        <f>IF(OR(GL$4="",$B37=""),0,SUMIF('DADOS BRUTOS'!$A$3:$A$500,$B37,'DADOS BRUTOS'!DL$3:DL$500)+IF($C37="",0,SUMIF('DADOS BRUTOS'!$A$3:$A$500,$C37,'DADOS BRUTOS'!DL$3:DL$500)))</f>
        <v/>
      </c>
      <c r="GM37" s="127">
        <f>IF(OR(GM$4="",$B37=""),0,SUMIF('DADOS BRUTOS'!$A$3:$A$500,$B37,'DADOS BRUTOS'!DM$3:DM$500)+IF($C37="",0,SUMIF('DADOS BRUTOS'!$A$3:$A$500,$C37,'DADOS BRUTOS'!DM$3:DM$500)))</f>
        <v/>
      </c>
      <c r="GN37" s="127">
        <f>IF(OR(GN$4="",$B37=""),0,SUMIF('DADOS BRUTOS'!$A$3:$A$500,$B37,'DADOS BRUTOS'!DN$3:DN$500)+IF($C37="",0,SUMIF('DADOS BRUTOS'!$A$3:$A$500,$C37,'DADOS BRUTOS'!DN$3:DN$500)))</f>
        <v/>
      </c>
      <c r="GO37" s="127">
        <f>IF(OR(GO$4="",$B37=""),0,SUMIF('DADOS BRUTOS'!$A$3:$A$500,$B37,'DADOS BRUTOS'!DO$3:DO$500)+IF($C37="",0,SUMIF('DADOS BRUTOS'!$A$3:$A$500,$C37,'DADOS BRUTOS'!DO$3:DO$500)))</f>
        <v/>
      </c>
      <c r="GP37" s="127">
        <f>IF(OR(GP$4="",$B37=""),0,SUMIF('DADOS BRUTOS'!$A$3:$A$500,$B37,'DADOS BRUTOS'!DP$3:DP$500)+IF($C37="",0,SUMIF('DADOS BRUTOS'!$A$3:$A$500,$C37,'DADOS BRUTOS'!DP$3:DP$500)))</f>
        <v/>
      </c>
      <c r="GQ37" s="127">
        <f>IF(OR(GQ$4="",$B37=""),0,SUMIF('DADOS BRUTOS'!$A$3:$A$500,$B37,'DADOS BRUTOS'!DQ$3:DQ$500)+IF($C37="",0,SUMIF('DADOS BRUTOS'!$A$3:$A$500,$C37,'DADOS BRUTOS'!DQ$3:DQ$500)))</f>
        <v/>
      </c>
      <c r="GR37" s="127">
        <f>IF(OR(GR$4="",$B37=""),0,SUMIF('DADOS BRUTOS'!$A$3:$A$500,$B37,'DADOS BRUTOS'!DR$3:DR$500)+IF($C37="",0,SUMIF('DADOS BRUTOS'!$A$3:$A$500,$C37,'DADOS BRUTOS'!DR$3:DR$500)))</f>
        <v/>
      </c>
      <c r="GS37" s="127">
        <f>IF(OR(GS$4="",$B37=""),0,SUMIF('DADOS BRUTOS'!$A$3:$A$500,$B37,'DADOS BRUTOS'!DS$3:DS$500)+IF($C37="",0,SUMIF('DADOS BRUTOS'!$A$3:$A$500,$C37,'DADOS BRUTOS'!DS$3:DS$500)))</f>
        <v/>
      </c>
      <c r="GT37" s="127">
        <f>IF(OR(GT$4="",$B37=""),0,SUMIF('DADOS BRUTOS'!$A$3:$A$500,$B37,'DADOS BRUTOS'!DT$3:DT$500)+IF($C37="",0,SUMIF('DADOS BRUTOS'!$A$3:$A$500,$C37,'DADOS BRUTOS'!DT$3:DT$500)))</f>
        <v/>
      </c>
      <c r="GU37" s="127">
        <f>IF(OR(GU$4="",$B37=""),0,SUMIF('DADOS BRUTOS'!$A$3:$A$500,$B37,'DADOS BRUTOS'!DU$3:DU$500)+IF($C37="",0,SUMIF('DADOS BRUTOS'!$A$3:$A$500,$C37,'DADOS BRUTOS'!DU$3:DU$500)))</f>
        <v/>
      </c>
      <c r="GV37" s="127">
        <f>IF(OR(GV$4="",$B37=""),0,SUMIF('DADOS BRUTOS'!$A$3:$A$500,$B37,'DADOS BRUTOS'!DV$3:DV$500)+IF($C37="",0,SUMIF('DADOS BRUTOS'!$A$3:$A$500,$C37,'DADOS BRUTOS'!DV$3:DV$500)))</f>
        <v/>
      </c>
      <c r="GW37" s="127">
        <f>IF(OR(GW$4="",$B37=""),0,SUMIF('DADOS BRUTOS'!$A$3:$A$500,$B37,'DADOS BRUTOS'!DW$3:DW$500)+IF($C37="",0,SUMIF('DADOS BRUTOS'!$A$3:$A$500,$C37,'DADOS BRUTOS'!DW$3:DW$500)))</f>
        <v/>
      </c>
      <c r="GX37" s="127">
        <f>IF(OR(GX$4="",$B37=""),0,SUMIF('DADOS BRUTOS'!$A$3:$A$500,$B37,'DADOS BRUTOS'!DX$3:DX$500)+IF($C37="",0,SUMIF('DADOS BRUTOS'!$A$3:$A$500,$C37,'DADOS BRUTOS'!DX$3:DX$500)))</f>
        <v/>
      </c>
      <c r="GY37" s="127">
        <f>IF(OR(GY$4="",$B37=""),0,SUMIF('DADOS BRUTOS'!$A$3:$A$500,$B37,'DADOS BRUTOS'!DY$3:DY$500)+IF($C37="",0,SUMIF('DADOS BRUTOS'!$A$3:$A$500,$C37,'DADOS BRUTOS'!DY$3:DY$500)))</f>
        <v/>
      </c>
      <c r="GZ37" s="127">
        <f>IF(OR(GZ$4="",$B37=""),0,SUMIF('DADOS BRUTOS'!$A$3:$A$500,$B37,'DADOS BRUTOS'!DZ$3:DZ$500)+IF($C37="",0,SUMIF('DADOS BRUTOS'!$A$3:$A$500,$C37,'DADOS BRUTOS'!DZ$3:DZ$500)))</f>
        <v/>
      </c>
      <c r="HA37" s="127">
        <f>IF(OR(HA$4="",$B37=""),0,SUMIF('DADOS BRUTOS'!$A$3:$A$500,$B37,'DADOS BRUTOS'!EA$3:EA$500)+IF($C37="",0,SUMIF('DADOS BRUTOS'!$A$3:$A$500,$C37,'DADOS BRUTOS'!EA$3:EA$500)))</f>
        <v/>
      </c>
      <c r="HB37" s="127">
        <f>IF(OR(HB$4="",$B37=""),0,SUMIF('DADOS BRUTOS'!$A$3:$A$500,$B37,'DADOS BRUTOS'!EB$3:EB$500)+IF($C37="",0,SUMIF('DADOS BRUTOS'!$A$3:$A$500,$C37,'DADOS BRUTOS'!EB$3:EB$500)))</f>
        <v/>
      </c>
      <c r="HC37" s="127">
        <f>IF(OR(HC$4="",$B37=""),0,SUMIF('DADOS BRUTOS'!$A$3:$A$500,$B37,'DADOS BRUTOS'!EC$3:EC$500)+IF($C37="",0,SUMIF('DADOS BRUTOS'!$A$3:$A$500,$C37,'DADOS BRUTOS'!EC$3:EC$500)))</f>
        <v/>
      </c>
      <c r="HD37" s="127">
        <f>IF(OR(HD$4="",$B37=""),0,SUMIF('DADOS BRUTOS'!$A$3:$A$500,$B37,'DADOS BRUTOS'!ED$3:ED$500)+IF($C37="",0,SUMIF('DADOS BRUTOS'!$A$3:$A$500,$C37,'DADOS BRUTOS'!ED$3:ED$500)))</f>
        <v/>
      </c>
      <c r="HE37" s="127">
        <f>IF(OR(HE$4="",$B37=""),0,SUMIF('DADOS BRUTOS'!$A$3:$A$500,$B37,'DADOS BRUTOS'!EE$3:EE$500)+IF($C37="",0,SUMIF('DADOS BRUTOS'!$A$3:$A$500,$C37,'DADOS BRUTOS'!EE$3:EE$500)))</f>
        <v/>
      </c>
      <c r="HF37" s="127">
        <f>IF(OR(HF$4="",$B37=""),0,SUMIF('DADOS BRUTOS'!$A$3:$A$500,$B37,'DADOS BRUTOS'!EF$3:EF$500)+IF($C37="",0,SUMIF('DADOS BRUTOS'!$A$3:$A$500,$C37,'DADOS BRUTOS'!EF$3:EF$500)))</f>
        <v/>
      </c>
      <c r="HG37" s="127">
        <f>IF(OR(HG$4="",$B37=""),0,SUMIF('DADOS BRUTOS'!$A$3:$A$500,$B37,'DADOS BRUTOS'!EG$3:EG$500)+IF($C37="",0,SUMIF('DADOS BRUTOS'!$A$3:$A$500,$C37,'DADOS BRUTOS'!EG$3:EG$500)))</f>
        <v/>
      </c>
      <c r="HH37" s="127">
        <f>IF(OR(HH$4="",$B37=""),0,SUMIF('DADOS BRUTOS'!$A$3:$A$500,$B37,'DADOS BRUTOS'!EH$3:EH$500)+IF($C37="",0,SUMIF('DADOS BRUTOS'!$A$3:$A$500,$C37,'DADOS BRUTOS'!EH$3:EH$500)))</f>
        <v/>
      </c>
      <c r="HI37" s="127">
        <f>IF(OR(HI$4="",$B37=""),0,SUMIF('DADOS BRUTOS'!$A$3:$A$500,$B37,'DADOS BRUTOS'!EI$3:EI$500)+IF($C37="",0,SUMIF('DADOS BRUTOS'!$A$3:$A$500,$C37,'DADOS BRUTOS'!EI$3:EI$500)))</f>
        <v/>
      </c>
      <c r="HJ37" s="127">
        <f>IF(OR(HJ$4="",$B37=""),0,SUMIF('DADOS BRUTOS'!$A$3:$A$500,$B37,'DADOS BRUTOS'!EJ$3:EJ$500)+IF($C37="",0,SUMIF('DADOS BRUTOS'!$A$3:$A$500,$C37,'DADOS BRUTOS'!EJ$3:EJ$500)))</f>
        <v/>
      </c>
      <c r="HK37" s="127">
        <f>IF(OR(HK$4="",$B37=""),0,SUMIF('DADOS BRUTOS'!$A$3:$A$500,$B37,'DADOS BRUTOS'!EK$3:EK$500)+IF($C37="",0,SUMIF('DADOS BRUTOS'!$A$3:$A$500,$C37,'DADOS BRUTOS'!EK$3:EK$500)))</f>
        <v/>
      </c>
      <c r="HL37" s="127">
        <f>IF(OR(HL$4="",$B37=""),0,SUMIF('DADOS BRUTOS'!$A$3:$A$500,$B37,'DADOS BRUTOS'!EL$3:EL$500)+IF($C37="",0,SUMIF('DADOS BRUTOS'!$A$3:$A$500,$C37,'DADOS BRUTOS'!EL$3:EL$500)))</f>
        <v/>
      </c>
      <c r="HM37" s="127">
        <f>IF(OR(HM$4="",$B37=""),0,SUMIF('DADOS BRUTOS'!$A$3:$A$500,$B37,'DADOS BRUTOS'!EM$3:EM$500)+IF($C37="",0,SUMIF('DADOS BRUTOS'!$A$3:$A$500,$C37,'DADOS BRUTOS'!EM$3:EM$500)))</f>
        <v/>
      </c>
      <c r="HN37" s="127">
        <f>IF(OR(HN$4="",$B37=""),0,SUMIF('DADOS BRUTOS'!$A$3:$A$500,$B37,'DADOS BRUTOS'!EN$3:EN$500)+IF($C37="",0,SUMIF('DADOS BRUTOS'!$A$3:$A$500,$C37,'DADOS BRUTOS'!EN$3:EN$500)))</f>
        <v/>
      </c>
      <c r="HO37" s="127">
        <f>IF(OR(HO$4="",$B37=""),0,SUMIF('DADOS BRUTOS'!$A$3:$A$500,$B37,'DADOS BRUTOS'!EO$3:EO$500)+IF($C37="",0,SUMIF('DADOS BRUTOS'!$A$3:$A$500,$C37,'DADOS BRUTOS'!EO$3:EO$500)))</f>
        <v/>
      </c>
      <c r="HP37" s="127">
        <f>IF(OR(HP$4="",$B37=""),0,SUMIF('DADOS BRUTOS'!$A$3:$A$500,$B37,'DADOS BRUTOS'!EP$3:EP$500)+IF($C37="",0,SUMIF('DADOS BRUTOS'!$A$3:$A$500,$C37,'DADOS BRUTOS'!EP$3:EP$500)))</f>
        <v/>
      </c>
      <c r="HQ37" s="127">
        <f>IF(OR(HQ$4="",$B37=""),0,SUMIF('DADOS BRUTOS'!$A$3:$A$500,$B37,'DADOS BRUTOS'!EQ$3:EQ$500)+IF($C37="",0,SUMIF('DADOS BRUTOS'!$A$3:$A$500,$C37,'DADOS BRUTOS'!EQ$3:EQ$500)))</f>
        <v/>
      </c>
      <c r="HR37" s="127">
        <f>IF(OR(HR$4="",$B37=""),0,SUMIF('DADOS BRUTOS'!$A$3:$A$500,$B37,'DADOS BRUTOS'!ER$3:ER$500)+IF($C37="",0,SUMIF('DADOS BRUTOS'!$A$3:$A$500,$C37,'DADOS BRUTOS'!ER$3:ER$500)))</f>
        <v/>
      </c>
      <c r="HS37" s="127">
        <f>IF(OR(HS$4="",$B37=""),0,SUMIF('DADOS BRUTOS'!$A$3:$A$500,$B37,'DADOS BRUTOS'!ES$3:ES$500)+IF($C37="",0,SUMIF('DADOS BRUTOS'!$A$3:$A$500,$C37,'DADOS BRUTOS'!ES$3:ES$500)))</f>
        <v/>
      </c>
      <c r="HT37" s="127">
        <f>IF(OR(HT$4="",$B37=""),0,SUMIF('DADOS BRUTOS'!$A$3:$A$500,$B37,'DADOS BRUTOS'!ET$3:ET$500)+IF($C37="",0,SUMIF('DADOS BRUTOS'!$A$3:$A$500,$C37,'DADOS BRUTOS'!ET$3:ET$500)))</f>
        <v/>
      </c>
      <c r="HU37" s="127">
        <f>IF(OR(HU$4="",$B37=""),0,SUMIF('DADOS BRUTOS'!$A$3:$A$500,$B37,'DADOS BRUTOS'!EU$3:EU$500)+IF($C37="",0,SUMIF('DADOS BRUTOS'!$A$3:$A$500,$C37,'DADOS BRUTOS'!EU$3:EU$500)))</f>
        <v/>
      </c>
      <c r="HV37" s="127">
        <f>IF(OR(HV$4="",$B37=""),0,SUMIF('DADOS BRUTOS'!$A$3:$A$500,$B37,'DADOS BRUTOS'!EV$3:EV$500)+IF($C37="",0,SUMIF('DADOS BRUTOS'!$A$3:$A$500,$C37,'DADOS BRUTOS'!EV$3:EV$500)))</f>
        <v/>
      </c>
      <c r="HW37" s="127">
        <f>IF(OR(HW$4="",$B37=""),0,SUMIF('DADOS BRUTOS'!$A$3:$A$500,$B37,'DADOS BRUTOS'!EW$3:EW$500)+IF($C37="",0,SUMIF('DADOS BRUTOS'!$A$3:$A$500,$C37,'DADOS BRUTOS'!EW$3:EW$500)))</f>
        <v/>
      </c>
      <c r="HX37" s="127">
        <f>IF(OR(HX$4="",$B37=""),0,SUMIF('DADOS BRUTOS'!$A$3:$A$500,$B37,'DADOS BRUTOS'!EX$3:EX$500)+IF($C37="",0,SUMIF('DADOS BRUTOS'!$A$3:$A$500,$C37,'DADOS BRUTOS'!EX$3:EX$500)))</f>
        <v/>
      </c>
      <c r="HY37" s="127">
        <f>IF(OR(HY$4="",$B37=""),0,SUMIF('DADOS BRUTOS'!$A$3:$A$500,$B37,'DADOS BRUTOS'!EY$3:EY$500)+IF($C37="",0,SUMIF('DADOS BRUTOS'!$A$3:$A$500,$C37,'DADOS BRUTOS'!EY$3:EY$500)))</f>
        <v/>
      </c>
      <c r="HZ37" s="127">
        <f>IF(OR(HZ$4="",$B37=""),0,SUMIF('DADOS BRUTOS'!$A$3:$A$500,$B37,'DADOS BRUTOS'!EZ$3:EZ$500)+IF($C37="",0,SUMIF('DADOS BRUTOS'!$A$3:$A$500,$C37,'DADOS BRUTOS'!EZ$3:EZ$500)))</f>
        <v/>
      </c>
      <c r="IA37" s="127">
        <f>IF(OR(IA$4="",$B37=""),0,SUMIF('DADOS BRUTOS'!$A$3:$A$500,$B37,'DADOS BRUTOS'!FA$3:FA$500)+IF($C37="",0,SUMIF('DADOS BRUTOS'!$A$3:$A$500,$C37,'DADOS BRUTOS'!FA$3:FA$500)))</f>
        <v/>
      </c>
      <c r="IB37" s="127">
        <f>IF(OR(IB$4="",$B37=""),0,SUMIF('DADOS BRUTOS'!$A$3:$A$500,$B37,'DADOS BRUTOS'!FB$3:FB$500)+IF($C37="",0,SUMIF('DADOS BRUTOS'!$A$3:$A$500,$C37,'DADOS BRUTOS'!FB$3:FB$500)))</f>
        <v/>
      </c>
      <c r="IC37" s="127">
        <f>IF(OR(IC$4="",$B37=""),0,SUMIF('DADOS BRUTOS'!$A$3:$A$500,$B37,'DADOS BRUTOS'!FC$3:FC$500)+IF($C37="",0,SUMIF('DADOS BRUTOS'!$A$3:$A$500,$C37,'DADOS BRUTOS'!FC$3:FC$500)))</f>
        <v/>
      </c>
      <c r="ID37" s="127">
        <f>IF(OR(ID$4="",$B37=""),0,SUMIF('DADOS BRUTOS'!$A$3:$A$500,$B37,'DADOS BRUTOS'!FD$3:FD$500)+IF($C37="",0,SUMIF('DADOS BRUTOS'!$A$3:$A$500,$C37,'DADOS BRUTOS'!FD$3:FD$500)))</f>
        <v/>
      </c>
      <c r="IE37" s="127">
        <f>IF(OR(IE$4="",$B37=""),0,SUMIF('DADOS BRUTOS'!$A$3:$A$500,$B37,'DADOS BRUTOS'!FE$3:FE$500)+IF($C37="",0,SUMIF('DADOS BRUTOS'!$A$3:$A$500,$C37,'DADOS BRUTOS'!FE$3:FE$500)))</f>
        <v/>
      </c>
      <c r="IF37" s="127">
        <f>IF(OR(IF$4="",$B37=""),0,SUMIF('DADOS BRUTOS'!$A$3:$A$500,$B37,'DADOS BRUTOS'!FF$3:FF$500)+IF($C37="",0,SUMIF('DADOS BRUTOS'!$A$3:$A$500,$C37,'DADOS BRUTOS'!FF$3:FF$500)))</f>
        <v/>
      </c>
      <c r="IG37" s="127">
        <f>IF(OR(IG$4="",$B37=""),0,SUMIF('DADOS BRUTOS'!$A$3:$A$500,$B37,'DADOS BRUTOS'!FG$3:FG$500)+IF($C37="",0,SUMIF('DADOS BRUTOS'!$A$3:$A$500,$C37,'DADOS BRUTOS'!FG$3:FG$500)))</f>
        <v/>
      </c>
      <c r="IH37" s="127">
        <f>IF(OR(IH$4="",$B37=""),0,SUMIF('DADOS BRUTOS'!$A$3:$A$500,$B37,'DADOS BRUTOS'!FH$3:FH$500)+IF($C37="",0,SUMIF('DADOS BRUTOS'!$A$3:$A$500,$C37,'DADOS BRUTOS'!FH$3:FH$500)))</f>
        <v/>
      </c>
      <c r="II37" s="127">
        <f>IF(OR(II$4="",$B37=""),0,SUMIF('DADOS BRUTOS'!$A$3:$A$500,$B37,'DADOS BRUTOS'!FI$3:FI$500)+IF($C37="",0,SUMIF('DADOS BRUTOS'!$A$3:$A$500,$C37,'DADOS BRUTOS'!FI$3:FI$500)))</f>
        <v/>
      </c>
      <c r="IJ37" s="127">
        <f>IF(OR(IJ$4="",$B37=""),0,SUMIF('DADOS BRUTOS'!$A$3:$A$500,$B37,'DADOS BRUTOS'!FJ$3:FJ$500)+IF($C37="",0,SUMIF('DADOS BRUTOS'!$A$3:$A$500,$C37,'DADOS BRUTOS'!FJ$3:FJ$500)))</f>
        <v/>
      </c>
      <c r="IK37" s="127">
        <f>IF(OR(IK$4="",$B37=""),0,SUMIF('DADOS BRUTOS'!$A$3:$A$500,$B37,'DADOS BRUTOS'!FK$3:FK$500)+IF($C37="",0,SUMIF('DADOS BRUTOS'!$A$3:$A$500,$C37,'DADOS BRUTOS'!FK$3:FK$500)))</f>
        <v/>
      </c>
      <c r="IL37" s="127">
        <f>IF(OR(IL$4="",$B37=""),0,SUMIF('DADOS BRUTOS'!$A$3:$A$500,$B37,'DADOS BRUTOS'!FL$3:FL$500)+IF($C37="",0,SUMIF('DADOS BRUTOS'!$A$3:$A$500,$C37,'DADOS BRUTOS'!FL$3:FL$500)))</f>
        <v/>
      </c>
      <c r="IM37" s="127">
        <f>IF(OR(IM$4="",$B37=""),0,SUMIF('DADOS BRUTOS'!$A$3:$A$500,$B37,'DADOS BRUTOS'!FM$3:FM$500)+IF($C37="",0,SUMIF('DADOS BRUTOS'!$A$3:$A$500,$C37,'DADOS BRUTOS'!FM$3:FM$500)))</f>
        <v/>
      </c>
      <c r="IN37" s="127">
        <f>IF(OR(IN$4="",$B37=""),0,SUMIF('DADOS BRUTOS'!$A$3:$A$500,$B37,'DADOS BRUTOS'!FN$3:FN$500)+IF($C37="",0,SUMIF('DADOS BRUTOS'!$A$3:$A$500,$C37,'DADOS BRUTOS'!FN$3:FN$500)))</f>
        <v/>
      </c>
      <c r="IO37" s="127">
        <f>IF(OR(IO$4="",$B37=""),0,SUMIF('DADOS BRUTOS'!$A$3:$A$500,$B37,'DADOS BRUTOS'!FO$3:FO$500)+IF($C37="",0,SUMIF('DADOS BRUTOS'!$A$3:$A$500,$C37,'DADOS BRUTOS'!FO$3:FO$500)))</f>
        <v/>
      </c>
      <c r="IP37" s="127">
        <f>IF(OR(IP$4="",$B37=""),0,SUMIF('DADOS BRUTOS'!$A$3:$A$500,$B37,'DADOS BRUTOS'!FP$3:FP$500)+IF($C37="",0,SUMIF('DADOS BRUTOS'!$A$3:$A$500,$C37,'DADOS BRUTOS'!FP$3:FP$500)))</f>
        <v/>
      </c>
      <c r="IQ37" s="127">
        <f>IF(OR(IQ$4="",$B37=""),0,SUMIF('DADOS BRUTOS'!$A$3:$A$500,$B37,'DADOS BRUTOS'!FQ$3:FQ$500)+IF($C37="",0,SUMIF('DADOS BRUTOS'!$A$3:$A$500,$C37,'DADOS BRUTOS'!FQ$3:FQ$500)))</f>
        <v/>
      </c>
      <c r="IR37" s="127">
        <f>IF(OR(IR$4="",$B37=""),0,SUMIF('DADOS BRUTOS'!$A$3:$A$500,$B37,'DADOS BRUTOS'!FR$3:FR$500)+IF($C37="",0,SUMIF('DADOS BRUTOS'!$A$3:$A$500,$C37,'DADOS BRUTOS'!FR$3:FR$500)))</f>
        <v/>
      </c>
      <c r="IS37" s="127">
        <f>IF(OR(IS$4="",$B37=""),0,SUMIF('DADOS BRUTOS'!$A$3:$A$500,$B37,'DADOS BRUTOS'!FS$3:FS$500)+IF($C37="",0,SUMIF('DADOS BRUTOS'!$A$3:$A$500,$C37,'DADOS BRUTOS'!FS$3:FS$500)))</f>
        <v/>
      </c>
      <c r="IT37" s="127">
        <f>IF(OR(IT$4="",$B37=""),0,SUMIF('DADOS BRUTOS'!$A$3:$A$500,$B37,'DADOS BRUTOS'!FT$3:FT$500)+IF($C37="",0,SUMIF('DADOS BRUTOS'!$A$3:$A$500,$C37,'DADOS BRUTOS'!FT$3:FT$500)))</f>
        <v/>
      </c>
      <c r="IU37" s="127">
        <f>IF(OR(IU$4="",$B37=""),0,SUMIF('DADOS BRUTOS'!$A$3:$A$500,$B37,'DADOS BRUTOS'!FU$3:FU$500)+IF($C37="",0,SUMIF('DADOS BRUTOS'!$A$3:$A$500,$C37,'DADOS BRUTOS'!FU$3:FU$500)))</f>
        <v/>
      </c>
      <c r="IV37" s="127">
        <f>IF(OR(IV$4="",$B37=""),0,SUMIF('DADOS BRUTOS'!$A$3:$A$500,$B37,'DADOS BRUTOS'!FV$3:FV$500)+IF($C37="",0,SUMIF('DADOS BRUTOS'!$A$3:$A$500,$C37,'DADOS BRUTOS'!FV$3:FV$500)))</f>
        <v/>
      </c>
      <c r="IW37" s="127">
        <f>IF(OR(IW$4="",$B37=""),0,SUMIF('DADOS BRUTOS'!$A$3:$A$500,$B37,'DADOS BRUTOS'!FW$3:FW$500)+IF($C37="",0,SUMIF('DADOS BRUTOS'!$A$3:$A$500,$C37,'DADOS BRUTOS'!FW$3:FW$500)))</f>
        <v/>
      </c>
      <c r="IX37" s="127">
        <f>IF(OR(IX$4="",$B37=""),0,SUMIF('DADOS BRUTOS'!$A$3:$A$500,$B37,'DADOS BRUTOS'!FX$3:FX$500)+IF($C37="",0,SUMIF('DADOS BRUTOS'!$A$3:$A$500,$C37,'DADOS BRUTOS'!FX$3:FX$500)))</f>
        <v/>
      </c>
      <c r="IY37" s="127">
        <f>IF(OR(IY$4="",$B37=""),0,SUMIF('DADOS BRUTOS'!$A$3:$A$500,$B37,'DADOS BRUTOS'!FY$3:FY$500)+IF($C37="",0,SUMIF('DADOS BRUTOS'!$A$3:$A$500,$C37,'DADOS BRUTOS'!FY$3:FY$500)))</f>
        <v/>
      </c>
      <c r="IZ37" s="127">
        <f>IF(OR(IZ$4="",$B37=""),0,SUMIF('DADOS BRUTOS'!$A$3:$A$500,$B37,'DADOS BRUTOS'!FZ$3:FZ$500)+IF($C37="",0,SUMIF('DADOS BRUTOS'!$A$3:$A$500,$C37,'DADOS BRUTOS'!FZ$3:FZ$500)))</f>
        <v/>
      </c>
      <c r="JA37" s="127">
        <f>IF(OR(JA$4="",$B37=""),0,SUMIF('DADOS BRUTOS'!$A$3:$A$500,$B37,'DADOS BRUTOS'!GA$3:GA$500)+IF($C37="",0,SUMIF('DADOS BRUTOS'!$A$3:$A$500,$C37,'DADOS BRUTOS'!GA$3:GA$500)))</f>
        <v/>
      </c>
      <c r="JB37" s="127">
        <f>IF(OR(JB$4="",$B37=""),0,SUMIF('DADOS BRUTOS'!$A$3:$A$500,$B37,'DADOS BRUTOS'!GB$3:GB$500)+IF($C37="",0,SUMIF('DADOS BRUTOS'!$A$3:$A$500,$C37,'DADOS BRUTOS'!GB$3:GB$500)))</f>
        <v/>
      </c>
      <c r="JC37" s="127">
        <f>IF(OR(JC$4="",$B37=""),0,SUMIF('DADOS BRUTOS'!$A$3:$A$500,$B37,'DADOS BRUTOS'!GC$3:GC$500)+IF($C37="",0,SUMIF('DADOS BRUTOS'!$A$3:$A$500,$C37,'DADOS BRUTOS'!GC$3:GC$500)))</f>
        <v/>
      </c>
      <c r="JD37" s="127">
        <f>IF(OR(JD$4="",$B37=""),0,SUMIF('DADOS BRUTOS'!$A$3:$A$500,$B37,'DADOS BRUTOS'!GD$3:GD$500)+IF($C37="",0,SUMIF('DADOS BRUTOS'!$A$3:$A$500,$C37,'DADOS BRUTOS'!GD$3:GD$500)))</f>
        <v/>
      </c>
      <c r="JE37" s="127">
        <f>IF(OR(JE$4="",$B37=""),0,SUMIF('DADOS BRUTOS'!$A$3:$A$500,$B37,'DADOS BRUTOS'!GE$3:GE$500)+IF($C37="",0,SUMIF('DADOS BRUTOS'!$A$3:$A$500,$C37,'DADOS BRUTOS'!GE$3:GE$500)))</f>
        <v/>
      </c>
      <c r="JF37" s="127">
        <f>IF(OR(JF$4="",$B37=""),0,SUMIF('DADOS BRUTOS'!$A$3:$A$500,$B37,'DADOS BRUTOS'!GF$3:GF$500)+IF($C37="",0,SUMIF('DADOS BRUTOS'!$A$3:$A$500,$C37,'DADOS BRUTOS'!GF$3:GF$500)))</f>
        <v/>
      </c>
      <c r="JG37" s="127">
        <f>IF(OR(JG$4="",$B37=""),0,SUMIF('DADOS BRUTOS'!$A$3:$A$500,$B37,'DADOS BRUTOS'!GG$3:GG$500)+IF($C37="",0,SUMIF('DADOS BRUTOS'!$A$3:$A$500,$C37,'DADOS BRUTOS'!GG$3:GG$500)))</f>
        <v/>
      </c>
      <c r="JH37" s="127">
        <f>IF(OR(JH$4="",$B37=""),0,SUMIF('DADOS BRUTOS'!$A$3:$A$500,$B37,'DADOS BRUTOS'!GH$3:GH$500)+IF($C37="",0,SUMIF('DADOS BRUTOS'!$A$3:$A$500,$C37,'DADOS BRUTOS'!GH$3:GH$500)))</f>
        <v/>
      </c>
      <c r="JI37" s="127">
        <f>IF(OR(JI$4="",$B37=""),0,SUMIF('DADOS BRUTOS'!$A$3:$A$500,$B37,'DADOS BRUTOS'!GI$3:GI$500)+IF($C37="",0,SUMIF('DADOS BRUTOS'!$A$3:$A$500,$C37,'DADOS BRUTOS'!GI$3:GI$500)))</f>
        <v/>
      </c>
      <c r="JJ37" s="127">
        <f>IF(OR(JJ$4="",$B37=""),0,SUMIF('DADOS BRUTOS'!$A$3:$A$500,$B37,'DADOS BRUTOS'!GJ$3:GJ$500)+IF($C37="",0,SUMIF('DADOS BRUTOS'!$A$3:$A$500,$C37,'DADOS BRUTOS'!GJ$3:GJ$500)))</f>
        <v/>
      </c>
      <c r="JK37" s="127">
        <f>IF(OR(JK$4="",$B37=""),0,SUMIF('DADOS BRUTOS'!$A$3:$A$500,$B37,'DADOS BRUTOS'!GK$3:GK$500)+IF($C37="",0,SUMIF('DADOS BRUTOS'!$A$3:$A$500,$C37,'DADOS BRUTOS'!GK$3:GK$500)))</f>
        <v/>
      </c>
      <c r="JL37" s="127">
        <f>IF(OR(JL$4="",$B37=""),0,SUMIF('DADOS BRUTOS'!$A$3:$A$500,$B37,'DADOS BRUTOS'!GL$3:GL$500)+IF($C37="",0,SUMIF('DADOS BRUTOS'!$A$3:$A$500,$C37,'DADOS BRUTOS'!GL$3:GL$500)))</f>
        <v/>
      </c>
      <c r="JM37" s="127">
        <f>IF(OR(JM$4="",$B37=""),0,SUMIF('DADOS BRUTOS'!$A$3:$A$500,$B37,'DADOS BRUTOS'!GM$3:GM$500)+IF($C37="",0,SUMIF('DADOS BRUTOS'!$A$3:$A$500,$C37,'DADOS BRUTOS'!GM$3:GM$500)))</f>
        <v/>
      </c>
      <c r="JN37" s="127">
        <f>IF(OR(JN$4="",$B37=""),0,SUMIF('DADOS BRUTOS'!$A$3:$A$500,$B37,'DADOS BRUTOS'!GN$3:GN$500)+IF($C37="",0,SUMIF('DADOS BRUTOS'!$A$3:$A$500,$C37,'DADOS BRUTOS'!GN$3:GN$500)))</f>
        <v/>
      </c>
      <c r="JO37" s="127">
        <f>IF(OR(JO$4="",$B37=""),0,SUMIF('DADOS BRUTOS'!$A$3:$A$500,$B37,'DADOS BRUTOS'!GO$3:GO$500)+IF($C37="",0,SUMIF('DADOS BRUTOS'!$A$3:$A$500,$C37,'DADOS BRUTOS'!GO$3:GO$500)))</f>
        <v/>
      </c>
      <c r="JP37" s="127">
        <f>IF(OR(JP$4="",$B37=""),0,SUMIF('DADOS BRUTOS'!$A$3:$A$500,$B37,'DADOS BRUTOS'!GP$3:GP$500)+IF($C37="",0,SUMIF('DADOS BRUTOS'!$A$3:$A$500,$C37,'DADOS BRUTOS'!GP$3:GP$500)))</f>
        <v/>
      </c>
      <c r="JQ37" s="127">
        <f>IF(OR(JQ$4="",$B37=""),0,SUMIF('DADOS BRUTOS'!$A$3:$A$500,$B37,'DADOS BRUTOS'!GQ$3:GQ$500)+IF($C37="",0,SUMIF('DADOS BRUTOS'!$A$3:$A$500,$C37,'DADOS BRUTOS'!GQ$3:GQ$500)))</f>
        <v/>
      </c>
      <c r="JR37" s="127">
        <f>IF(OR(JR$4="",$B37=""),0,SUMIF('DADOS BRUTOS'!$A$3:$A$500,$B37,'DADOS BRUTOS'!GR$3:GR$500)+IF($C37="",0,SUMIF('DADOS BRUTOS'!$A$3:$A$500,$C37,'DADOS BRUTOS'!GR$3:GR$500)))</f>
        <v/>
      </c>
      <c r="JS37" s="127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7">
        <f>IF(OR(CB$4="",$B38=""),0,SUMIF('DADOS BRUTOS'!$A$3:$A$500,$B38,'DADOS BRUTOS'!B$3:B$500)+IF($C38="",0,SUMIF('DADOS BRUTOS'!$A$3:$A$500,$C38,'DADOS BRUTOS'!B$3:B$500)))</f>
        <v/>
      </c>
      <c r="CC38" s="127">
        <f>IF(OR(CC$4="",$B38=""),0,SUMIF('DADOS BRUTOS'!$A$3:$A$500,$B38,'DADOS BRUTOS'!C$3:C$500)+IF($C38="",0,SUMIF('DADOS BRUTOS'!$A$3:$A$500,$C38,'DADOS BRUTOS'!C$3:C$500)))</f>
        <v/>
      </c>
      <c r="CD38" s="127">
        <f>IF(OR(CD$4="",$B38=""),0,SUMIF('DADOS BRUTOS'!$A$3:$A$500,$B38,'DADOS BRUTOS'!D$3:D$500)+IF($C38="",0,SUMIF('DADOS BRUTOS'!$A$3:$A$500,$C38,'DADOS BRUTOS'!D$3:D$500)))</f>
        <v/>
      </c>
      <c r="CE38" s="127">
        <f>IF(OR(CE$4="",$B38=""),0,SUMIF('DADOS BRUTOS'!$A$3:$A$500,$B38,'DADOS BRUTOS'!E$3:E$500)+IF($C38="",0,SUMIF('DADOS BRUTOS'!$A$3:$A$500,$C38,'DADOS BRUTOS'!E$3:E$500)))</f>
        <v/>
      </c>
      <c r="CF38" s="127">
        <f>IF(OR(CF$4="",$B38=""),0,SUMIF('DADOS BRUTOS'!$A$3:$A$500,$B38,'DADOS BRUTOS'!F$3:F$500)+IF($C38="",0,SUMIF('DADOS BRUTOS'!$A$3:$A$500,$C38,'DADOS BRUTOS'!F$3:F$500)))</f>
        <v/>
      </c>
      <c r="CG38" s="127">
        <f>IF(OR(CG$4="",$B38=""),0,SUMIF('DADOS BRUTOS'!$A$3:$A$500,$B38,'DADOS BRUTOS'!G$3:G$500)+IF($C38="",0,SUMIF('DADOS BRUTOS'!$A$3:$A$500,$C38,'DADOS BRUTOS'!G$3:G$500)))</f>
        <v/>
      </c>
      <c r="CH38" s="127">
        <f>IF(OR(CH$4="",$B38=""),0,SUMIF('DADOS BRUTOS'!$A$3:$A$500,$B38,'DADOS BRUTOS'!H$3:H$500)+IF($C38="",0,SUMIF('DADOS BRUTOS'!$A$3:$A$500,$C38,'DADOS BRUTOS'!H$3:H$500)))</f>
        <v/>
      </c>
      <c r="CI38" s="127">
        <f>IF(OR(CI$4="",$B38=""),0,SUMIF('DADOS BRUTOS'!$A$3:$A$500,$B38,'DADOS BRUTOS'!I$3:I$500)+IF($C38="",0,SUMIF('DADOS BRUTOS'!$A$3:$A$500,$C38,'DADOS BRUTOS'!I$3:I$500)))</f>
        <v/>
      </c>
      <c r="CJ38" s="127">
        <f>IF(OR(CJ$4="",$B38=""),0,SUMIF('DADOS BRUTOS'!$A$3:$A$500,$B38,'DADOS BRUTOS'!J$3:J$500)+IF($C38="",0,SUMIF('DADOS BRUTOS'!$A$3:$A$500,$C38,'DADOS BRUTOS'!J$3:J$500)))</f>
        <v/>
      </c>
      <c r="CK38" s="127">
        <f>IF(OR(CK$4="",$B38=""),0,SUMIF('DADOS BRUTOS'!$A$3:$A$500,$B38,'DADOS BRUTOS'!K$3:K$500)+IF($C38="",0,SUMIF('DADOS BRUTOS'!$A$3:$A$500,$C38,'DADOS BRUTOS'!K$3:K$500)))</f>
        <v/>
      </c>
      <c r="CL38" s="127">
        <f>IF(OR(CL$4="",$B38=""),0,SUMIF('DADOS BRUTOS'!$A$3:$A$500,$B38,'DADOS BRUTOS'!L$3:L$500)+IF($C38="",0,SUMIF('DADOS BRUTOS'!$A$3:$A$500,$C38,'DADOS BRUTOS'!L$3:L$500)))</f>
        <v/>
      </c>
      <c r="CM38" s="127">
        <f>IF(OR(CM$4="",$B38=""),0,SUMIF('DADOS BRUTOS'!$A$3:$A$500,$B38,'DADOS BRUTOS'!M$3:M$500)+IF($C38="",0,SUMIF('DADOS BRUTOS'!$A$3:$A$500,$C38,'DADOS BRUTOS'!M$3:M$500)))</f>
        <v/>
      </c>
      <c r="CN38" s="127">
        <f>IF(OR(CN$4="",$B38=""),0,SUMIF('DADOS BRUTOS'!$A$3:$A$500,$B38,'DADOS BRUTOS'!N$3:N$500)+IF($C38="",0,SUMIF('DADOS BRUTOS'!$A$3:$A$500,$C38,'DADOS BRUTOS'!N$3:N$500)))</f>
        <v/>
      </c>
      <c r="CO38" s="127">
        <f>IF(OR(CO$4="",$B38=""),0,SUMIF('DADOS BRUTOS'!$A$3:$A$500,$B38,'DADOS BRUTOS'!O$3:O$500)+IF($C38="",0,SUMIF('DADOS BRUTOS'!$A$3:$A$500,$C38,'DADOS BRUTOS'!O$3:O$500)))</f>
        <v/>
      </c>
      <c r="CP38" s="127">
        <f>IF(OR(CP$4="",$B38=""),0,SUMIF('DADOS BRUTOS'!$A$3:$A$500,$B38,'DADOS BRUTOS'!P$3:P$500)+IF($C38="",0,SUMIF('DADOS BRUTOS'!$A$3:$A$500,$C38,'DADOS BRUTOS'!P$3:P$500)))</f>
        <v/>
      </c>
      <c r="CQ38" s="127">
        <f>IF(OR(CQ$4="",$B38=""),0,SUMIF('DADOS BRUTOS'!$A$3:$A$500,$B38,'DADOS BRUTOS'!Q$3:Q$500)+IF($C38="",0,SUMIF('DADOS BRUTOS'!$A$3:$A$500,$C38,'DADOS BRUTOS'!Q$3:Q$500)))</f>
        <v/>
      </c>
      <c r="CR38" s="127">
        <f>IF(OR(CR$4="",$B38=""),0,SUMIF('DADOS BRUTOS'!$A$3:$A$500,$B38,'DADOS BRUTOS'!R$3:R$500)+IF($C38="",0,SUMIF('DADOS BRUTOS'!$A$3:$A$500,$C38,'DADOS BRUTOS'!R$3:R$500)))</f>
        <v/>
      </c>
      <c r="CS38" s="127">
        <f>IF(OR(CS$4="",$B38=""),0,SUMIF('DADOS BRUTOS'!$A$3:$A$500,$B38,'DADOS BRUTOS'!S$3:S$500)+IF($C38="",0,SUMIF('DADOS BRUTOS'!$A$3:$A$500,$C38,'DADOS BRUTOS'!S$3:S$500)))</f>
        <v/>
      </c>
      <c r="CT38" s="127">
        <f>IF(OR(CT$4="",$B38=""),0,SUMIF('DADOS BRUTOS'!$A$3:$A$500,$B38,'DADOS BRUTOS'!T$3:T$500)+IF($C38="",0,SUMIF('DADOS BRUTOS'!$A$3:$A$500,$C38,'DADOS BRUTOS'!T$3:T$500)))</f>
        <v/>
      </c>
      <c r="CU38" s="127">
        <f>IF(OR(CU$4="",$B38=""),0,SUMIF('DADOS BRUTOS'!$A$3:$A$500,$B38,'DADOS BRUTOS'!U$3:U$500)+IF($C38="",0,SUMIF('DADOS BRUTOS'!$A$3:$A$500,$C38,'DADOS BRUTOS'!U$3:U$500)))</f>
        <v/>
      </c>
      <c r="CV38" s="127">
        <f>IF(OR(CV$4="",$B38=""),0,SUMIF('DADOS BRUTOS'!$A$3:$A$500,$B38,'DADOS BRUTOS'!V$3:V$500)+IF($C38="",0,SUMIF('DADOS BRUTOS'!$A$3:$A$500,$C38,'DADOS BRUTOS'!V$3:V$500)))</f>
        <v/>
      </c>
      <c r="CW38" s="127">
        <f>IF(OR(CW$4="",$B38=""),0,SUMIF('DADOS BRUTOS'!$A$3:$A$500,$B38,'DADOS BRUTOS'!W$3:W$500)+IF($C38="",0,SUMIF('DADOS BRUTOS'!$A$3:$A$500,$C38,'DADOS BRUTOS'!W$3:W$500)))</f>
        <v/>
      </c>
      <c r="CX38" s="127">
        <f>IF(OR(CX$4="",$B38=""),0,SUMIF('DADOS BRUTOS'!$A$3:$A$500,$B38,'DADOS BRUTOS'!X$3:X$500)+IF($C38="",0,SUMIF('DADOS BRUTOS'!$A$3:$A$500,$C38,'DADOS BRUTOS'!X$3:X$500)))</f>
        <v/>
      </c>
      <c r="CY38" s="127">
        <f>IF(OR(CY$4="",$B38=""),0,SUMIF('DADOS BRUTOS'!$A$3:$A$500,$B38,'DADOS BRUTOS'!Y$3:Y$500)+IF($C38="",0,SUMIF('DADOS BRUTOS'!$A$3:$A$500,$C38,'DADOS BRUTOS'!Y$3:Y$500)))</f>
        <v/>
      </c>
      <c r="CZ38" s="127">
        <f>IF(OR(CZ$4="",$B38=""),0,SUMIF('DADOS BRUTOS'!$A$3:$A$500,$B38,'DADOS BRUTOS'!Z$3:Z$500)+IF($C38="",0,SUMIF('DADOS BRUTOS'!$A$3:$A$500,$C38,'DADOS BRUTOS'!Z$3:Z$500)))</f>
        <v/>
      </c>
      <c r="DA38" s="127">
        <f>IF(OR(DA$4="",$B38=""),0,SUMIF('DADOS BRUTOS'!$A$3:$A$500,$B38,'DADOS BRUTOS'!AA$3:AA$500)+IF($C38="",0,SUMIF('DADOS BRUTOS'!$A$3:$A$500,$C38,'DADOS BRUTOS'!AA$3:AA$500)))</f>
        <v/>
      </c>
      <c r="DB38" s="127">
        <f>IF(OR(DB$4="",$B38=""),0,SUMIF('DADOS BRUTOS'!$A$3:$A$500,$B38,'DADOS BRUTOS'!AB$3:AB$500)+IF($C38="",0,SUMIF('DADOS BRUTOS'!$A$3:$A$500,$C38,'DADOS BRUTOS'!AB$3:AB$500)))</f>
        <v/>
      </c>
      <c r="DC38" s="127">
        <f>IF(OR(DC$4="",$B38=""),0,SUMIF('DADOS BRUTOS'!$A$3:$A$500,$B38,'DADOS BRUTOS'!AC$3:AC$500)+IF($C38="",0,SUMIF('DADOS BRUTOS'!$A$3:$A$500,$C38,'DADOS BRUTOS'!AC$3:AC$500)))</f>
        <v/>
      </c>
      <c r="DD38" s="127">
        <f>IF(OR(DD$4="",$B38=""),0,SUMIF('DADOS BRUTOS'!$A$3:$A$500,$B38,'DADOS BRUTOS'!AD$3:AD$500)+IF($C38="",0,SUMIF('DADOS BRUTOS'!$A$3:$A$500,$C38,'DADOS BRUTOS'!AD$3:AD$500)))</f>
        <v/>
      </c>
      <c r="DE38" s="127">
        <f>IF(OR(DE$4="",$B38=""),0,SUMIF('DADOS BRUTOS'!$A$3:$A$500,$B38,'DADOS BRUTOS'!AE$3:AE$500)+IF($C38="",0,SUMIF('DADOS BRUTOS'!$A$3:$A$500,$C38,'DADOS BRUTOS'!AE$3:AE$500)))</f>
        <v/>
      </c>
      <c r="DF38" s="127">
        <f>IF(OR(DF$4="",$B38=""),0,SUMIF('DADOS BRUTOS'!$A$3:$A$500,$B38,'DADOS BRUTOS'!AF$3:AF$500)+IF($C38="",0,SUMIF('DADOS BRUTOS'!$A$3:$A$500,$C38,'DADOS BRUTOS'!AF$3:AF$500)))</f>
        <v/>
      </c>
      <c r="DG38" s="127">
        <f>IF(OR(DG$4="",$B38=""),0,SUMIF('DADOS BRUTOS'!$A$3:$A$500,$B38,'DADOS BRUTOS'!AG$3:AG$500)+IF($C38="",0,SUMIF('DADOS BRUTOS'!$A$3:$A$500,$C38,'DADOS BRUTOS'!AG$3:AG$500)))</f>
        <v/>
      </c>
      <c r="DH38" s="127">
        <f>IF(OR(DH$4="",$B38=""),0,SUMIF('DADOS BRUTOS'!$A$3:$A$500,$B38,'DADOS BRUTOS'!AH$3:AH$500)+IF($C38="",0,SUMIF('DADOS BRUTOS'!$A$3:$A$500,$C38,'DADOS BRUTOS'!AH$3:AH$500)))</f>
        <v/>
      </c>
      <c r="DI38" s="127">
        <f>IF(OR(DI$4="",$B38=""),0,SUMIF('DADOS BRUTOS'!$A$3:$A$500,$B38,'DADOS BRUTOS'!AI$3:AI$500)+IF($C38="",0,SUMIF('DADOS BRUTOS'!$A$3:$A$500,$C38,'DADOS BRUTOS'!AI$3:AI$500)))</f>
        <v/>
      </c>
      <c r="DJ38" s="127">
        <f>IF(OR(DJ$4="",$B38=""),0,SUMIF('DADOS BRUTOS'!$A$3:$A$500,$B38,'DADOS BRUTOS'!AJ$3:AJ$500)+IF($C38="",0,SUMIF('DADOS BRUTOS'!$A$3:$A$500,$C38,'DADOS BRUTOS'!AJ$3:AJ$500)))</f>
        <v/>
      </c>
      <c r="DK38" s="127">
        <f>IF(OR(DK$4="",$B38=""),0,SUMIF('DADOS BRUTOS'!$A$3:$A$500,$B38,'DADOS BRUTOS'!AK$3:AK$500)+IF($C38="",0,SUMIF('DADOS BRUTOS'!$A$3:$A$500,$C38,'DADOS BRUTOS'!AK$3:AK$500)))</f>
        <v/>
      </c>
      <c r="DL38" s="127">
        <f>IF(OR(DL$4="",$B38=""),0,SUMIF('DADOS BRUTOS'!$A$3:$A$500,$B38,'DADOS BRUTOS'!AL$3:AL$500)+IF($C38="",0,SUMIF('DADOS BRUTOS'!$A$3:$A$500,$C38,'DADOS BRUTOS'!AL$3:AL$500)))</f>
        <v/>
      </c>
      <c r="DM38" s="127">
        <f>IF(OR(DM$4="",$B38=""),0,SUMIF('DADOS BRUTOS'!$A$3:$A$500,$B38,'DADOS BRUTOS'!AM$3:AM$500)+IF($C38="",0,SUMIF('DADOS BRUTOS'!$A$3:$A$500,$C38,'DADOS BRUTOS'!AM$3:AM$500)))</f>
        <v/>
      </c>
      <c r="DN38" s="127">
        <f>IF(OR(DN$4="",$B38=""),0,SUMIF('DADOS BRUTOS'!$A$3:$A$500,$B38,'DADOS BRUTOS'!AN$3:AN$500)+IF($C38="",0,SUMIF('DADOS BRUTOS'!$A$3:$A$500,$C38,'DADOS BRUTOS'!AN$3:AN$500)))</f>
        <v/>
      </c>
      <c r="DO38" s="127">
        <f>IF(OR(DO$4="",$B38=""),0,SUMIF('DADOS BRUTOS'!$A$3:$A$500,$B38,'DADOS BRUTOS'!AO$3:AO$500)+IF($C38="",0,SUMIF('DADOS BRUTOS'!$A$3:$A$500,$C38,'DADOS BRUTOS'!AO$3:AO$500)))</f>
        <v/>
      </c>
      <c r="DP38" s="127">
        <f>IF(OR(DP$4="",$B38=""),0,SUMIF('DADOS BRUTOS'!$A$3:$A$500,$B38,'DADOS BRUTOS'!AP$3:AP$500)+IF($C38="",0,SUMIF('DADOS BRUTOS'!$A$3:$A$500,$C38,'DADOS BRUTOS'!AP$3:AP$500)))</f>
        <v/>
      </c>
      <c r="DQ38" s="127">
        <f>IF(OR(DQ$4="",$B38=""),0,SUMIF('DADOS BRUTOS'!$A$3:$A$500,$B38,'DADOS BRUTOS'!AQ$3:AQ$500)+IF($C38="",0,SUMIF('DADOS BRUTOS'!$A$3:$A$500,$C38,'DADOS BRUTOS'!AQ$3:AQ$500)))</f>
        <v/>
      </c>
      <c r="DR38" s="127">
        <f>IF(OR(DR$4="",$B38=""),0,SUMIF('DADOS BRUTOS'!$A$3:$A$500,$B38,'DADOS BRUTOS'!AR$3:AR$500)+IF($C38="",0,SUMIF('DADOS BRUTOS'!$A$3:$A$500,$C38,'DADOS BRUTOS'!AR$3:AR$500)))</f>
        <v/>
      </c>
      <c r="DS38" s="127">
        <f>IF(OR(DS$4="",$B38=""),0,SUMIF('DADOS BRUTOS'!$A$3:$A$500,$B38,'DADOS BRUTOS'!AS$3:AS$500)+IF($C38="",0,SUMIF('DADOS BRUTOS'!$A$3:$A$500,$C38,'DADOS BRUTOS'!AS$3:AS$500)))</f>
        <v/>
      </c>
      <c r="DT38" s="127">
        <f>IF(OR(DT$4="",$B38=""),0,SUMIF('DADOS BRUTOS'!$A$3:$A$500,$B38,'DADOS BRUTOS'!AT$3:AT$500)+IF($C38="",0,SUMIF('DADOS BRUTOS'!$A$3:$A$500,$C38,'DADOS BRUTOS'!AT$3:AT$500)))</f>
        <v/>
      </c>
      <c r="DU38" s="127">
        <f>IF(OR(DU$4="",$B38=""),0,SUMIF('DADOS BRUTOS'!$A$3:$A$500,$B38,'DADOS BRUTOS'!AU$3:AU$500)+IF($C38="",0,SUMIF('DADOS BRUTOS'!$A$3:$A$500,$C38,'DADOS BRUTOS'!AU$3:AU$500)))</f>
        <v/>
      </c>
      <c r="DV38" s="127">
        <f>IF(OR(DV$4="",$B38=""),0,SUMIF('DADOS BRUTOS'!$A$3:$A$500,$B38,'DADOS BRUTOS'!AV$3:AV$500)+IF($C38="",0,SUMIF('DADOS BRUTOS'!$A$3:$A$500,$C38,'DADOS BRUTOS'!AV$3:AV$500)))</f>
        <v/>
      </c>
      <c r="DW38" s="127">
        <f>IF(OR(DW$4="",$B38=""),0,SUMIF('DADOS BRUTOS'!$A$3:$A$500,$B38,'DADOS BRUTOS'!AW$3:AW$500)+IF($C38="",0,SUMIF('DADOS BRUTOS'!$A$3:$A$500,$C38,'DADOS BRUTOS'!AW$3:AW$500)))</f>
        <v/>
      </c>
      <c r="DX38" s="127">
        <f>IF(OR(DX$4="",$B38=""),0,SUMIF('DADOS BRUTOS'!$A$3:$A$500,$B38,'DADOS BRUTOS'!AX$3:AX$500)+IF($C38="",0,SUMIF('DADOS BRUTOS'!$A$3:$A$500,$C38,'DADOS BRUTOS'!AX$3:AX$500)))</f>
        <v/>
      </c>
      <c r="DY38" s="127">
        <f>IF(OR(DY$4="",$B38=""),0,SUMIF('DADOS BRUTOS'!$A$3:$A$500,$B38,'DADOS BRUTOS'!AY$3:AY$500)+IF($C38="",0,SUMIF('DADOS BRUTOS'!$A$3:$A$500,$C38,'DADOS BRUTOS'!AY$3:AY$500)))</f>
        <v/>
      </c>
      <c r="DZ38" s="127">
        <f>IF(OR(DZ$4="",$B38=""),0,SUMIF('DADOS BRUTOS'!$A$3:$A$500,$B38,'DADOS BRUTOS'!AZ$3:AZ$500)+IF($C38="",0,SUMIF('DADOS BRUTOS'!$A$3:$A$500,$C38,'DADOS BRUTOS'!AZ$3:AZ$500)))</f>
        <v/>
      </c>
      <c r="EA38" s="127">
        <f>IF(OR(EA$4="",$B38=""),0,SUMIF('DADOS BRUTOS'!$A$3:$A$500,$B38,'DADOS BRUTOS'!BA$3:BA$500)+IF($C38="",0,SUMIF('DADOS BRUTOS'!$A$3:$A$500,$C38,'DADOS BRUTOS'!BA$3:BA$500)))</f>
        <v/>
      </c>
      <c r="EB38" s="127">
        <f>IF(OR(EB$4="",$B38=""),0,SUMIF('DADOS BRUTOS'!$A$3:$A$500,$B38,'DADOS BRUTOS'!BB$3:BB$500)+IF($C38="",0,SUMIF('DADOS BRUTOS'!$A$3:$A$500,$C38,'DADOS BRUTOS'!BB$3:BB$500)))</f>
        <v/>
      </c>
      <c r="EC38" s="127">
        <f>IF(OR(EC$4="",$B38=""),0,SUMIF('DADOS BRUTOS'!$A$3:$A$500,$B38,'DADOS BRUTOS'!BC$3:BC$500)+IF($C38="",0,SUMIF('DADOS BRUTOS'!$A$3:$A$500,$C38,'DADOS BRUTOS'!BC$3:BC$500)))</f>
        <v/>
      </c>
      <c r="ED38" s="127">
        <f>IF(OR(ED$4="",$B38=""),0,SUMIF('DADOS BRUTOS'!$A$3:$A$500,$B38,'DADOS BRUTOS'!BD$3:BD$500)+IF($C38="",0,SUMIF('DADOS BRUTOS'!$A$3:$A$500,$C38,'DADOS BRUTOS'!BD$3:BD$500)))</f>
        <v/>
      </c>
      <c r="EE38" s="127">
        <f>IF(OR(EE$4="",$B38=""),0,SUMIF('DADOS BRUTOS'!$A$3:$A$500,$B38,'DADOS BRUTOS'!BE$3:BE$500)+IF($C38="",0,SUMIF('DADOS BRUTOS'!$A$3:$A$500,$C38,'DADOS BRUTOS'!BE$3:BE$500)))</f>
        <v/>
      </c>
      <c r="EF38" s="127">
        <f>IF(OR(EF$4="",$B38=""),0,SUMIF('DADOS BRUTOS'!$A$3:$A$500,$B38,'DADOS BRUTOS'!BF$3:BF$500)+IF($C38="",0,SUMIF('DADOS BRUTOS'!$A$3:$A$500,$C38,'DADOS BRUTOS'!BF$3:BF$500)))</f>
        <v/>
      </c>
      <c r="EG38" s="127">
        <f>IF(OR(EG$4="",$B38=""),0,SUMIF('DADOS BRUTOS'!$A$3:$A$500,$B38,'DADOS BRUTOS'!BG$3:BG$500)+IF($C38="",0,SUMIF('DADOS BRUTOS'!$A$3:$A$500,$C38,'DADOS BRUTOS'!BG$3:BG$500)))</f>
        <v/>
      </c>
      <c r="EH38" s="127">
        <f>IF(OR(EH$4="",$B38=""),0,SUMIF('DADOS BRUTOS'!$A$3:$A$500,$B38,'DADOS BRUTOS'!BH$3:BH$500)+IF($C38="",0,SUMIF('DADOS BRUTOS'!$A$3:$A$500,$C38,'DADOS BRUTOS'!BH$3:BH$500)))</f>
        <v/>
      </c>
      <c r="EI38" s="127">
        <f>IF(OR(EI$4="",$B38=""),0,SUMIF('DADOS BRUTOS'!$A$3:$A$500,$B38,'DADOS BRUTOS'!BI$3:BI$500)+IF($C38="",0,SUMIF('DADOS BRUTOS'!$A$3:$A$500,$C38,'DADOS BRUTOS'!BI$3:BI$500)))</f>
        <v/>
      </c>
      <c r="EJ38" s="127">
        <f>IF(OR(EJ$4="",$B38=""),0,SUMIF('DADOS BRUTOS'!$A$3:$A$500,$B38,'DADOS BRUTOS'!BJ$3:BJ$500)+IF($C38="",0,SUMIF('DADOS BRUTOS'!$A$3:$A$500,$C38,'DADOS BRUTOS'!BJ$3:BJ$500)))</f>
        <v/>
      </c>
      <c r="EK38" s="127">
        <f>IF(OR(EK$4="",$B38=""),0,SUMIF('DADOS BRUTOS'!$A$3:$A$500,$B38,'DADOS BRUTOS'!BK$3:BK$500)+IF($C38="",0,SUMIF('DADOS BRUTOS'!$A$3:$A$500,$C38,'DADOS BRUTOS'!BK$3:BK$500)))</f>
        <v/>
      </c>
      <c r="EL38" s="127">
        <f>IF(OR(EL$4="",$B38=""),0,SUMIF('DADOS BRUTOS'!$A$3:$A$500,$B38,'DADOS BRUTOS'!BL$3:BL$500)+IF($C38="",0,SUMIF('DADOS BRUTOS'!$A$3:$A$500,$C38,'DADOS BRUTOS'!BL$3:BL$500)))</f>
        <v/>
      </c>
      <c r="EM38" s="127">
        <f>IF(OR(EM$4="",$B38=""),0,SUMIF('DADOS BRUTOS'!$A$3:$A$500,$B38,'DADOS BRUTOS'!BM$3:BM$500)+IF($C38="",0,SUMIF('DADOS BRUTOS'!$A$3:$A$500,$C38,'DADOS BRUTOS'!BM$3:BM$500)))</f>
        <v/>
      </c>
      <c r="EN38" s="127">
        <f>IF(OR(EN$4="",$B38=""),0,SUMIF('DADOS BRUTOS'!$A$3:$A$500,$B38,'DADOS BRUTOS'!BN$3:BN$500)+IF($C38="",0,SUMIF('DADOS BRUTOS'!$A$3:$A$500,$C38,'DADOS BRUTOS'!BN$3:BN$500)))</f>
        <v/>
      </c>
      <c r="EO38" s="127">
        <f>IF(OR(EO$4="",$B38=""),0,SUMIF('DADOS BRUTOS'!$A$3:$A$500,$B38,'DADOS BRUTOS'!BO$3:BO$500)+IF($C38="",0,SUMIF('DADOS BRUTOS'!$A$3:$A$500,$C38,'DADOS BRUTOS'!BO$3:BO$500)))</f>
        <v/>
      </c>
      <c r="EP38" s="127">
        <f>IF(OR(EP$4="",$B38=""),0,SUMIF('DADOS BRUTOS'!$A$3:$A$500,$B38,'DADOS BRUTOS'!BP$3:BP$500)+IF($C38="",0,SUMIF('DADOS BRUTOS'!$A$3:$A$500,$C38,'DADOS BRUTOS'!BP$3:BP$500)))</f>
        <v/>
      </c>
      <c r="EQ38" s="127">
        <f>IF(OR(EQ$4="",$B38=""),0,SUMIF('DADOS BRUTOS'!$A$3:$A$500,$B38,'DADOS BRUTOS'!BQ$3:BQ$500)+IF($C38="",0,SUMIF('DADOS BRUTOS'!$A$3:$A$500,$C38,'DADOS BRUTOS'!BQ$3:BQ$500)))</f>
        <v/>
      </c>
      <c r="ER38" s="127">
        <f>IF(OR(ER$4="",$B38=""),0,SUMIF('DADOS BRUTOS'!$A$3:$A$500,$B38,'DADOS BRUTOS'!BR$3:BR$500)+IF($C38="",0,SUMIF('DADOS BRUTOS'!$A$3:$A$500,$C38,'DADOS BRUTOS'!BR$3:BR$500)))</f>
        <v/>
      </c>
      <c r="ES38" s="127">
        <f>IF(OR(ES$4="",$B38=""),0,SUMIF('DADOS BRUTOS'!$A$3:$A$500,$B38,'DADOS BRUTOS'!BS$3:BS$500)+IF($C38="",0,SUMIF('DADOS BRUTOS'!$A$3:$A$500,$C38,'DADOS BRUTOS'!BS$3:BS$500)))</f>
        <v/>
      </c>
      <c r="ET38" s="127">
        <f>IF(OR(ET$4="",$B38=""),0,SUMIF('DADOS BRUTOS'!$A$3:$A$500,$B38,'DADOS BRUTOS'!BT$3:BT$500)+IF($C38="",0,SUMIF('DADOS BRUTOS'!$A$3:$A$500,$C38,'DADOS BRUTOS'!BT$3:BT$500)))</f>
        <v/>
      </c>
      <c r="EU38" s="127">
        <f>IF(OR(EU$4="",$B38=""),0,SUMIF('DADOS BRUTOS'!$A$3:$A$500,$B38,'DADOS BRUTOS'!BU$3:BU$500)+IF($C38="",0,SUMIF('DADOS BRUTOS'!$A$3:$A$500,$C38,'DADOS BRUTOS'!BU$3:BU$500)))</f>
        <v/>
      </c>
      <c r="EV38" s="127">
        <f>IF(OR(EV$4="",$B38=""),0,SUMIF('DADOS BRUTOS'!$A$3:$A$500,$B38,'DADOS BRUTOS'!BV$3:BV$500)+IF($C38="",0,SUMIF('DADOS BRUTOS'!$A$3:$A$500,$C38,'DADOS BRUTOS'!BV$3:BV$500)))</f>
        <v/>
      </c>
      <c r="EW38" s="127">
        <f>IF(OR(EW$4="",$B38=""),0,SUMIF('DADOS BRUTOS'!$A$3:$A$500,$B38,'DADOS BRUTOS'!BW$3:BW$500)+IF($C38="",0,SUMIF('DADOS BRUTOS'!$A$3:$A$500,$C38,'DADOS BRUTOS'!BW$3:BW$500)))</f>
        <v/>
      </c>
      <c r="EX38" s="127">
        <f>IF(OR(EX$4="",$B38=""),0,SUMIF('DADOS BRUTOS'!$A$3:$A$500,$B38,'DADOS BRUTOS'!BX$3:BX$500)+IF($C38="",0,SUMIF('DADOS BRUTOS'!$A$3:$A$500,$C38,'DADOS BRUTOS'!BX$3:BX$500)))</f>
        <v/>
      </c>
      <c r="EY38" s="127">
        <f>IF(OR(EY$4="",$B38=""),0,SUMIF('DADOS BRUTOS'!$A$3:$A$500,$B38,'DADOS BRUTOS'!BY$3:BY$500)+IF($C38="",0,SUMIF('DADOS BRUTOS'!$A$3:$A$500,$C38,'DADOS BRUTOS'!BY$3:BY$500)))</f>
        <v/>
      </c>
      <c r="EZ38" s="127">
        <f>IF(OR(EZ$4="",$B38=""),0,SUMIF('DADOS BRUTOS'!$A$3:$A$500,$B38,'DADOS BRUTOS'!BZ$3:BZ$500)+IF($C38="",0,SUMIF('DADOS BRUTOS'!$A$3:$A$500,$C38,'DADOS BRUTOS'!BZ$3:BZ$500)))</f>
        <v/>
      </c>
      <c r="FA38" s="127">
        <f>IF(OR(FA$4="",$B38=""),0,SUMIF('DADOS BRUTOS'!$A$3:$A$500,$B38,'DADOS BRUTOS'!CA$3:CA$500)+IF($C38="",0,SUMIF('DADOS BRUTOS'!$A$3:$A$500,$C38,'DADOS BRUTOS'!CA$3:CA$500)))</f>
        <v/>
      </c>
      <c r="FB38" s="127">
        <f>IF(OR(FB$4="",$B38=""),0,SUMIF('DADOS BRUTOS'!$A$3:$A$500,$B38,'DADOS BRUTOS'!CB$3:CB$500)+IF($C38="",0,SUMIF('DADOS BRUTOS'!$A$3:$A$500,$C38,'DADOS BRUTOS'!CB$3:CB$500)))</f>
        <v/>
      </c>
      <c r="FC38" s="127">
        <f>IF(OR(FC$4="",$B38=""),0,SUMIF('DADOS BRUTOS'!$A$3:$A$500,$B38,'DADOS BRUTOS'!CC$3:CC$500)+IF($C38="",0,SUMIF('DADOS BRUTOS'!$A$3:$A$500,$C38,'DADOS BRUTOS'!CC$3:CC$500)))</f>
        <v/>
      </c>
      <c r="FD38" s="127">
        <f>IF(OR(FD$4="",$B38=""),0,SUMIF('DADOS BRUTOS'!$A$3:$A$500,$B38,'DADOS BRUTOS'!CD$3:CD$500)+IF($C38="",0,SUMIF('DADOS BRUTOS'!$A$3:$A$500,$C38,'DADOS BRUTOS'!CD$3:CD$500)))</f>
        <v/>
      </c>
      <c r="FE38" s="127">
        <f>IF(OR(FE$4="",$B38=""),0,SUMIF('DADOS BRUTOS'!$A$3:$A$500,$B38,'DADOS BRUTOS'!CE$3:CE$500)+IF($C38="",0,SUMIF('DADOS BRUTOS'!$A$3:$A$500,$C38,'DADOS BRUTOS'!CE$3:CE$500)))</f>
        <v/>
      </c>
      <c r="FF38" s="127">
        <f>IF(OR(FF$4="",$B38=""),0,SUMIF('DADOS BRUTOS'!$A$3:$A$500,$B38,'DADOS BRUTOS'!CF$3:CF$500)+IF($C38="",0,SUMIF('DADOS BRUTOS'!$A$3:$A$500,$C38,'DADOS BRUTOS'!CF$3:CF$500)))</f>
        <v/>
      </c>
      <c r="FG38" s="127">
        <f>IF(OR(FG$4="",$B38=""),0,SUMIF('DADOS BRUTOS'!$A$3:$A$500,$B38,'DADOS BRUTOS'!CG$3:CG$500)+IF($C38="",0,SUMIF('DADOS BRUTOS'!$A$3:$A$500,$C38,'DADOS BRUTOS'!CG$3:CG$500)))</f>
        <v/>
      </c>
      <c r="FH38" s="127">
        <f>IF(OR(FH$4="",$B38=""),0,SUMIF('DADOS BRUTOS'!$A$3:$A$500,$B38,'DADOS BRUTOS'!CH$3:CH$500)+IF($C38="",0,SUMIF('DADOS BRUTOS'!$A$3:$A$500,$C38,'DADOS BRUTOS'!CH$3:CH$500)))</f>
        <v/>
      </c>
      <c r="FI38" s="127">
        <f>IF(OR(FI$4="",$B38=""),0,SUMIF('DADOS BRUTOS'!$A$3:$A$500,$B38,'DADOS BRUTOS'!CI$3:CI$500)+IF($C38="",0,SUMIF('DADOS BRUTOS'!$A$3:$A$500,$C38,'DADOS BRUTOS'!CI$3:CI$500)))</f>
        <v/>
      </c>
      <c r="FJ38" s="127">
        <f>IF(OR(FJ$4="",$B38=""),0,SUMIF('DADOS BRUTOS'!$A$3:$A$500,$B38,'DADOS BRUTOS'!CJ$3:CJ$500)+IF($C38="",0,SUMIF('DADOS BRUTOS'!$A$3:$A$500,$C38,'DADOS BRUTOS'!CJ$3:CJ$500)))</f>
        <v/>
      </c>
      <c r="FK38" s="127">
        <f>IF(OR(FK$4="",$B38=""),0,SUMIF('DADOS BRUTOS'!$A$3:$A$500,$B38,'DADOS BRUTOS'!CK$3:CK$500)+IF($C38="",0,SUMIF('DADOS BRUTOS'!$A$3:$A$500,$C38,'DADOS BRUTOS'!CK$3:CK$500)))</f>
        <v/>
      </c>
      <c r="FL38" s="127">
        <f>IF(OR(FL$4="",$B38=""),0,SUMIF('DADOS BRUTOS'!$A$3:$A$500,$B38,'DADOS BRUTOS'!CL$3:CL$500)+IF($C38="",0,SUMIF('DADOS BRUTOS'!$A$3:$A$500,$C38,'DADOS BRUTOS'!CL$3:CL$500)))</f>
        <v/>
      </c>
      <c r="FM38" s="127">
        <f>IF(OR(FM$4="",$B38=""),0,SUMIF('DADOS BRUTOS'!$A$3:$A$500,$B38,'DADOS BRUTOS'!CM$3:CM$500)+IF($C38="",0,SUMIF('DADOS BRUTOS'!$A$3:$A$500,$C38,'DADOS BRUTOS'!CM$3:CM$500)))</f>
        <v/>
      </c>
      <c r="FN38" s="127">
        <f>IF(OR(FN$4="",$B38=""),0,SUMIF('DADOS BRUTOS'!$A$3:$A$500,$B38,'DADOS BRUTOS'!CN$3:CN$500)+IF($C38="",0,SUMIF('DADOS BRUTOS'!$A$3:$A$500,$C38,'DADOS BRUTOS'!CN$3:CN$500)))</f>
        <v/>
      </c>
      <c r="FO38" s="127">
        <f>IF(OR(FO$4="",$B38=""),0,SUMIF('DADOS BRUTOS'!$A$3:$A$500,$B38,'DADOS BRUTOS'!CO$3:CO$500)+IF($C38="",0,SUMIF('DADOS BRUTOS'!$A$3:$A$500,$C38,'DADOS BRUTOS'!CO$3:CO$500)))</f>
        <v/>
      </c>
      <c r="FP38" s="127">
        <f>IF(OR(FP$4="",$B38=""),0,SUMIF('DADOS BRUTOS'!$A$3:$A$500,$B38,'DADOS BRUTOS'!CP$3:CP$500)+IF($C38="",0,SUMIF('DADOS BRUTOS'!$A$3:$A$500,$C38,'DADOS BRUTOS'!CP$3:CP$500)))</f>
        <v/>
      </c>
      <c r="FQ38" s="127">
        <f>IF(OR(FQ$4="",$B38=""),0,SUMIF('DADOS BRUTOS'!$A$3:$A$500,$B38,'DADOS BRUTOS'!CQ$3:CQ$500)+IF($C38="",0,SUMIF('DADOS BRUTOS'!$A$3:$A$500,$C38,'DADOS BRUTOS'!CQ$3:CQ$500)))</f>
        <v/>
      </c>
      <c r="FR38" s="127">
        <f>IF(OR(FR$4="",$B38=""),0,SUMIF('DADOS BRUTOS'!$A$3:$A$500,$B38,'DADOS BRUTOS'!CR$3:CR$500)+IF($C38="",0,SUMIF('DADOS BRUTOS'!$A$3:$A$500,$C38,'DADOS BRUTOS'!CR$3:CR$500)))</f>
        <v/>
      </c>
      <c r="FS38" s="127">
        <f>IF(OR(FS$4="",$B38=""),0,SUMIF('DADOS BRUTOS'!$A$3:$A$500,$B38,'DADOS BRUTOS'!CS$3:CS$500)+IF($C38="",0,SUMIF('DADOS BRUTOS'!$A$3:$A$500,$C38,'DADOS BRUTOS'!CS$3:CS$500)))</f>
        <v/>
      </c>
      <c r="FT38" s="127">
        <f>IF(OR(FT$4="",$B38=""),0,SUMIF('DADOS BRUTOS'!$A$3:$A$500,$B38,'DADOS BRUTOS'!CT$3:CT$500)+IF($C38="",0,SUMIF('DADOS BRUTOS'!$A$3:$A$500,$C38,'DADOS BRUTOS'!CT$3:CT$500)))</f>
        <v/>
      </c>
      <c r="FU38" s="127">
        <f>IF(OR(FU$4="",$B38=""),0,SUMIF('DADOS BRUTOS'!$A$3:$A$500,$B38,'DADOS BRUTOS'!CU$3:CU$500)+IF($C38="",0,SUMIF('DADOS BRUTOS'!$A$3:$A$500,$C38,'DADOS BRUTOS'!CU$3:CU$500)))</f>
        <v/>
      </c>
      <c r="FV38" s="127">
        <f>IF(OR(FV$4="",$B38=""),0,SUMIF('DADOS BRUTOS'!$A$3:$A$500,$B38,'DADOS BRUTOS'!CV$3:CV$500)+IF($C38="",0,SUMIF('DADOS BRUTOS'!$A$3:$A$500,$C38,'DADOS BRUTOS'!CV$3:CV$500)))</f>
        <v/>
      </c>
      <c r="FW38" s="127">
        <f>IF(OR(FW$4="",$B38=""),0,SUMIF('DADOS BRUTOS'!$A$3:$A$500,$B38,'DADOS BRUTOS'!CW$3:CW$500)+IF($C38="",0,SUMIF('DADOS BRUTOS'!$A$3:$A$500,$C38,'DADOS BRUTOS'!CW$3:CW$500)))</f>
        <v/>
      </c>
      <c r="FX38" s="127">
        <f>IF(OR(FX$4="",$B38=""),0,SUMIF('DADOS BRUTOS'!$A$3:$A$500,$B38,'DADOS BRUTOS'!CX$3:CX$500)+IF($C38="",0,SUMIF('DADOS BRUTOS'!$A$3:$A$500,$C38,'DADOS BRUTOS'!CX$3:CX$500)))</f>
        <v/>
      </c>
      <c r="FY38" s="127">
        <f>IF(OR(FY$4="",$B38=""),0,SUMIF('DADOS BRUTOS'!$A$3:$A$500,$B38,'DADOS BRUTOS'!CY$3:CY$500)+IF($C38="",0,SUMIF('DADOS BRUTOS'!$A$3:$A$500,$C38,'DADOS BRUTOS'!CY$3:CY$500)))</f>
        <v/>
      </c>
      <c r="FZ38" s="127">
        <f>IF(OR(FZ$4="",$B38=""),0,SUMIF('DADOS BRUTOS'!$A$3:$A$500,$B38,'DADOS BRUTOS'!CZ$3:CZ$500)+IF($C38="",0,SUMIF('DADOS BRUTOS'!$A$3:$A$500,$C38,'DADOS BRUTOS'!CZ$3:CZ$500)))</f>
        <v/>
      </c>
      <c r="GA38" s="127">
        <f>IF(OR(GA$4="",$B38=""),0,SUMIF('DADOS BRUTOS'!$A$3:$A$500,$B38,'DADOS BRUTOS'!DA$3:DA$500)+IF($C38="",0,SUMIF('DADOS BRUTOS'!$A$3:$A$500,$C38,'DADOS BRUTOS'!DA$3:DA$500)))</f>
        <v/>
      </c>
      <c r="GB38" s="127">
        <f>IF(OR(GB$4="",$B38=""),0,SUMIF('DADOS BRUTOS'!$A$3:$A$500,$B38,'DADOS BRUTOS'!DB$3:DB$500)+IF($C38="",0,SUMIF('DADOS BRUTOS'!$A$3:$A$500,$C38,'DADOS BRUTOS'!DB$3:DB$500)))</f>
        <v/>
      </c>
      <c r="GC38" s="127">
        <f>IF(OR(GC$4="",$B38=""),0,SUMIF('DADOS BRUTOS'!$A$3:$A$500,$B38,'DADOS BRUTOS'!DC$3:DC$500)+IF($C38="",0,SUMIF('DADOS BRUTOS'!$A$3:$A$500,$C38,'DADOS BRUTOS'!DC$3:DC$500)))</f>
        <v/>
      </c>
      <c r="GD38" s="127">
        <f>IF(OR(GD$4="",$B38=""),0,SUMIF('DADOS BRUTOS'!$A$3:$A$500,$B38,'DADOS BRUTOS'!DD$3:DD$500)+IF($C38="",0,SUMIF('DADOS BRUTOS'!$A$3:$A$500,$C38,'DADOS BRUTOS'!DD$3:DD$500)))</f>
        <v/>
      </c>
      <c r="GE38" s="127">
        <f>IF(OR(GE$4="",$B38=""),0,SUMIF('DADOS BRUTOS'!$A$3:$A$500,$B38,'DADOS BRUTOS'!DE$3:DE$500)+IF($C38="",0,SUMIF('DADOS BRUTOS'!$A$3:$A$500,$C38,'DADOS BRUTOS'!DE$3:DE$500)))</f>
        <v/>
      </c>
      <c r="GF38" s="127">
        <f>IF(OR(GF$4="",$B38=""),0,SUMIF('DADOS BRUTOS'!$A$3:$A$500,$B38,'DADOS BRUTOS'!DF$3:DF$500)+IF($C38="",0,SUMIF('DADOS BRUTOS'!$A$3:$A$500,$C38,'DADOS BRUTOS'!DF$3:DF$500)))</f>
        <v/>
      </c>
      <c r="GG38" s="127">
        <f>IF(OR(GG$4="",$B38=""),0,SUMIF('DADOS BRUTOS'!$A$3:$A$500,$B38,'DADOS BRUTOS'!DG$3:DG$500)+IF($C38="",0,SUMIF('DADOS BRUTOS'!$A$3:$A$500,$C38,'DADOS BRUTOS'!DG$3:DG$500)))</f>
        <v/>
      </c>
      <c r="GH38" s="127">
        <f>IF(OR(GH$4="",$B38=""),0,SUMIF('DADOS BRUTOS'!$A$3:$A$500,$B38,'DADOS BRUTOS'!DH$3:DH$500)+IF($C38="",0,SUMIF('DADOS BRUTOS'!$A$3:$A$500,$C38,'DADOS BRUTOS'!DH$3:DH$500)))</f>
        <v/>
      </c>
      <c r="GI38" s="127">
        <f>IF(OR(GI$4="",$B38=""),0,SUMIF('DADOS BRUTOS'!$A$3:$A$500,$B38,'DADOS BRUTOS'!DI$3:DI$500)+IF($C38="",0,SUMIF('DADOS BRUTOS'!$A$3:$A$500,$C38,'DADOS BRUTOS'!DI$3:DI$500)))</f>
        <v/>
      </c>
      <c r="GJ38" s="127">
        <f>IF(OR(GJ$4="",$B38=""),0,SUMIF('DADOS BRUTOS'!$A$3:$A$500,$B38,'DADOS BRUTOS'!DJ$3:DJ$500)+IF($C38="",0,SUMIF('DADOS BRUTOS'!$A$3:$A$500,$C38,'DADOS BRUTOS'!DJ$3:DJ$500)))</f>
        <v/>
      </c>
      <c r="GK38" s="127">
        <f>IF(OR(GK$4="",$B38=""),0,SUMIF('DADOS BRUTOS'!$A$3:$A$500,$B38,'DADOS BRUTOS'!DK$3:DK$500)+IF($C38="",0,SUMIF('DADOS BRUTOS'!$A$3:$A$500,$C38,'DADOS BRUTOS'!DK$3:DK$500)))</f>
        <v/>
      </c>
      <c r="GL38" s="127">
        <f>IF(OR(GL$4="",$B38=""),0,SUMIF('DADOS BRUTOS'!$A$3:$A$500,$B38,'DADOS BRUTOS'!DL$3:DL$500)+IF($C38="",0,SUMIF('DADOS BRUTOS'!$A$3:$A$500,$C38,'DADOS BRUTOS'!DL$3:DL$500)))</f>
        <v/>
      </c>
      <c r="GM38" s="127">
        <f>IF(OR(GM$4="",$B38=""),0,SUMIF('DADOS BRUTOS'!$A$3:$A$500,$B38,'DADOS BRUTOS'!DM$3:DM$500)+IF($C38="",0,SUMIF('DADOS BRUTOS'!$A$3:$A$500,$C38,'DADOS BRUTOS'!DM$3:DM$500)))</f>
        <v/>
      </c>
      <c r="GN38" s="127">
        <f>IF(OR(GN$4="",$B38=""),0,SUMIF('DADOS BRUTOS'!$A$3:$A$500,$B38,'DADOS BRUTOS'!DN$3:DN$500)+IF($C38="",0,SUMIF('DADOS BRUTOS'!$A$3:$A$500,$C38,'DADOS BRUTOS'!DN$3:DN$500)))</f>
        <v/>
      </c>
      <c r="GO38" s="127">
        <f>IF(OR(GO$4="",$B38=""),0,SUMIF('DADOS BRUTOS'!$A$3:$A$500,$B38,'DADOS BRUTOS'!DO$3:DO$500)+IF($C38="",0,SUMIF('DADOS BRUTOS'!$A$3:$A$500,$C38,'DADOS BRUTOS'!DO$3:DO$500)))</f>
        <v/>
      </c>
      <c r="GP38" s="127">
        <f>IF(OR(GP$4="",$B38=""),0,SUMIF('DADOS BRUTOS'!$A$3:$A$500,$B38,'DADOS BRUTOS'!DP$3:DP$500)+IF($C38="",0,SUMIF('DADOS BRUTOS'!$A$3:$A$500,$C38,'DADOS BRUTOS'!DP$3:DP$500)))</f>
        <v/>
      </c>
      <c r="GQ38" s="127">
        <f>IF(OR(GQ$4="",$B38=""),0,SUMIF('DADOS BRUTOS'!$A$3:$A$500,$B38,'DADOS BRUTOS'!DQ$3:DQ$500)+IF($C38="",0,SUMIF('DADOS BRUTOS'!$A$3:$A$500,$C38,'DADOS BRUTOS'!DQ$3:DQ$500)))</f>
        <v/>
      </c>
      <c r="GR38" s="127">
        <f>IF(OR(GR$4="",$B38=""),0,SUMIF('DADOS BRUTOS'!$A$3:$A$500,$B38,'DADOS BRUTOS'!DR$3:DR$500)+IF($C38="",0,SUMIF('DADOS BRUTOS'!$A$3:$A$500,$C38,'DADOS BRUTOS'!DR$3:DR$500)))</f>
        <v/>
      </c>
      <c r="GS38" s="127">
        <f>IF(OR(GS$4="",$B38=""),0,SUMIF('DADOS BRUTOS'!$A$3:$A$500,$B38,'DADOS BRUTOS'!DS$3:DS$500)+IF($C38="",0,SUMIF('DADOS BRUTOS'!$A$3:$A$500,$C38,'DADOS BRUTOS'!DS$3:DS$500)))</f>
        <v/>
      </c>
      <c r="GT38" s="127">
        <f>IF(OR(GT$4="",$B38=""),0,SUMIF('DADOS BRUTOS'!$A$3:$A$500,$B38,'DADOS BRUTOS'!DT$3:DT$500)+IF($C38="",0,SUMIF('DADOS BRUTOS'!$A$3:$A$500,$C38,'DADOS BRUTOS'!DT$3:DT$500)))</f>
        <v/>
      </c>
      <c r="GU38" s="127">
        <f>IF(OR(GU$4="",$B38=""),0,SUMIF('DADOS BRUTOS'!$A$3:$A$500,$B38,'DADOS BRUTOS'!DU$3:DU$500)+IF($C38="",0,SUMIF('DADOS BRUTOS'!$A$3:$A$500,$C38,'DADOS BRUTOS'!DU$3:DU$500)))</f>
        <v/>
      </c>
      <c r="GV38" s="127">
        <f>IF(OR(GV$4="",$B38=""),0,SUMIF('DADOS BRUTOS'!$A$3:$A$500,$B38,'DADOS BRUTOS'!DV$3:DV$500)+IF($C38="",0,SUMIF('DADOS BRUTOS'!$A$3:$A$500,$C38,'DADOS BRUTOS'!DV$3:DV$500)))</f>
        <v/>
      </c>
      <c r="GW38" s="127">
        <f>IF(OR(GW$4="",$B38=""),0,SUMIF('DADOS BRUTOS'!$A$3:$A$500,$B38,'DADOS BRUTOS'!DW$3:DW$500)+IF($C38="",0,SUMIF('DADOS BRUTOS'!$A$3:$A$500,$C38,'DADOS BRUTOS'!DW$3:DW$500)))</f>
        <v/>
      </c>
      <c r="GX38" s="127">
        <f>IF(OR(GX$4="",$B38=""),0,SUMIF('DADOS BRUTOS'!$A$3:$A$500,$B38,'DADOS BRUTOS'!DX$3:DX$500)+IF($C38="",0,SUMIF('DADOS BRUTOS'!$A$3:$A$500,$C38,'DADOS BRUTOS'!DX$3:DX$500)))</f>
        <v/>
      </c>
      <c r="GY38" s="127">
        <f>IF(OR(GY$4="",$B38=""),0,SUMIF('DADOS BRUTOS'!$A$3:$A$500,$B38,'DADOS BRUTOS'!DY$3:DY$500)+IF($C38="",0,SUMIF('DADOS BRUTOS'!$A$3:$A$500,$C38,'DADOS BRUTOS'!DY$3:DY$500)))</f>
        <v/>
      </c>
      <c r="GZ38" s="127">
        <f>IF(OR(GZ$4="",$B38=""),0,SUMIF('DADOS BRUTOS'!$A$3:$A$500,$B38,'DADOS BRUTOS'!DZ$3:DZ$500)+IF($C38="",0,SUMIF('DADOS BRUTOS'!$A$3:$A$500,$C38,'DADOS BRUTOS'!DZ$3:DZ$500)))</f>
        <v/>
      </c>
      <c r="HA38" s="127">
        <f>IF(OR(HA$4="",$B38=""),0,SUMIF('DADOS BRUTOS'!$A$3:$A$500,$B38,'DADOS BRUTOS'!EA$3:EA$500)+IF($C38="",0,SUMIF('DADOS BRUTOS'!$A$3:$A$500,$C38,'DADOS BRUTOS'!EA$3:EA$500)))</f>
        <v/>
      </c>
      <c r="HB38" s="127">
        <f>IF(OR(HB$4="",$B38=""),0,SUMIF('DADOS BRUTOS'!$A$3:$A$500,$B38,'DADOS BRUTOS'!EB$3:EB$500)+IF($C38="",0,SUMIF('DADOS BRUTOS'!$A$3:$A$500,$C38,'DADOS BRUTOS'!EB$3:EB$500)))</f>
        <v/>
      </c>
      <c r="HC38" s="127">
        <f>IF(OR(HC$4="",$B38=""),0,SUMIF('DADOS BRUTOS'!$A$3:$A$500,$B38,'DADOS BRUTOS'!EC$3:EC$500)+IF($C38="",0,SUMIF('DADOS BRUTOS'!$A$3:$A$500,$C38,'DADOS BRUTOS'!EC$3:EC$500)))</f>
        <v/>
      </c>
      <c r="HD38" s="127">
        <f>IF(OR(HD$4="",$B38=""),0,SUMIF('DADOS BRUTOS'!$A$3:$A$500,$B38,'DADOS BRUTOS'!ED$3:ED$500)+IF($C38="",0,SUMIF('DADOS BRUTOS'!$A$3:$A$500,$C38,'DADOS BRUTOS'!ED$3:ED$500)))</f>
        <v/>
      </c>
      <c r="HE38" s="127">
        <f>IF(OR(HE$4="",$B38=""),0,SUMIF('DADOS BRUTOS'!$A$3:$A$500,$B38,'DADOS BRUTOS'!EE$3:EE$500)+IF($C38="",0,SUMIF('DADOS BRUTOS'!$A$3:$A$500,$C38,'DADOS BRUTOS'!EE$3:EE$500)))</f>
        <v/>
      </c>
      <c r="HF38" s="127">
        <f>IF(OR(HF$4="",$B38=""),0,SUMIF('DADOS BRUTOS'!$A$3:$A$500,$B38,'DADOS BRUTOS'!EF$3:EF$500)+IF($C38="",0,SUMIF('DADOS BRUTOS'!$A$3:$A$500,$C38,'DADOS BRUTOS'!EF$3:EF$500)))</f>
        <v/>
      </c>
      <c r="HG38" s="127">
        <f>IF(OR(HG$4="",$B38=""),0,SUMIF('DADOS BRUTOS'!$A$3:$A$500,$B38,'DADOS BRUTOS'!EG$3:EG$500)+IF($C38="",0,SUMIF('DADOS BRUTOS'!$A$3:$A$500,$C38,'DADOS BRUTOS'!EG$3:EG$500)))</f>
        <v/>
      </c>
      <c r="HH38" s="127">
        <f>IF(OR(HH$4="",$B38=""),0,SUMIF('DADOS BRUTOS'!$A$3:$A$500,$B38,'DADOS BRUTOS'!EH$3:EH$500)+IF($C38="",0,SUMIF('DADOS BRUTOS'!$A$3:$A$500,$C38,'DADOS BRUTOS'!EH$3:EH$500)))</f>
        <v/>
      </c>
      <c r="HI38" s="127">
        <f>IF(OR(HI$4="",$B38=""),0,SUMIF('DADOS BRUTOS'!$A$3:$A$500,$B38,'DADOS BRUTOS'!EI$3:EI$500)+IF($C38="",0,SUMIF('DADOS BRUTOS'!$A$3:$A$500,$C38,'DADOS BRUTOS'!EI$3:EI$500)))</f>
        <v/>
      </c>
      <c r="HJ38" s="127">
        <f>IF(OR(HJ$4="",$B38=""),0,SUMIF('DADOS BRUTOS'!$A$3:$A$500,$B38,'DADOS BRUTOS'!EJ$3:EJ$500)+IF($C38="",0,SUMIF('DADOS BRUTOS'!$A$3:$A$500,$C38,'DADOS BRUTOS'!EJ$3:EJ$500)))</f>
        <v/>
      </c>
      <c r="HK38" s="127">
        <f>IF(OR(HK$4="",$B38=""),0,SUMIF('DADOS BRUTOS'!$A$3:$A$500,$B38,'DADOS BRUTOS'!EK$3:EK$500)+IF($C38="",0,SUMIF('DADOS BRUTOS'!$A$3:$A$500,$C38,'DADOS BRUTOS'!EK$3:EK$500)))</f>
        <v/>
      </c>
      <c r="HL38" s="127">
        <f>IF(OR(HL$4="",$B38=""),0,SUMIF('DADOS BRUTOS'!$A$3:$A$500,$B38,'DADOS BRUTOS'!EL$3:EL$500)+IF($C38="",0,SUMIF('DADOS BRUTOS'!$A$3:$A$500,$C38,'DADOS BRUTOS'!EL$3:EL$500)))</f>
        <v/>
      </c>
      <c r="HM38" s="127">
        <f>IF(OR(HM$4="",$B38=""),0,SUMIF('DADOS BRUTOS'!$A$3:$A$500,$B38,'DADOS BRUTOS'!EM$3:EM$500)+IF($C38="",0,SUMIF('DADOS BRUTOS'!$A$3:$A$500,$C38,'DADOS BRUTOS'!EM$3:EM$500)))</f>
        <v/>
      </c>
      <c r="HN38" s="127">
        <f>IF(OR(HN$4="",$B38=""),0,SUMIF('DADOS BRUTOS'!$A$3:$A$500,$B38,'DADOS BRUTOS'!EN$3:EN$500)+IF($C38="",0,SUMIF('DADOS BRUTOS'!$A$3:$A$500,$C38,'DADOS BRUTOS'!EN$3:EN$500)))</f>
        <v/>
      </c>
      <c r="HO38" s="127">
        <f>IF(OR(HO$4="",$B38=""),0,SUMIF('DADOS BRUTOS'!$A$3:$A$500,$B38,'DADOS BRUTOS'!EO$3:EO$500)+IF($C38="",0,SUMIF('DADOS BRUTOS'!$A$3:$A$500,$C38,'DADOS BRUTOS'!EO$3:EO$500)))</f>
        <v/>
      </c>
      <c r="HP38" s="127">
        <f>IF(OR(HP$4="",$B38=""),0,SUMIF('DADOS BRUTOS'!$A$3:$A$500,$B38,'DADOS BRUTOS'!EP$3:EP$500)+IF($C38="",0,SUMIF('DADOS BRUTOS'!$A$3:$A$500,$C38,'DADOS BRUTOS'!EP$3:EP$500)))</f>
        <v/>
      </c>
      <c r="HQ38" s="127">
        <f>IF(OR(HQ$4="",$B38=""),0,SUMIF('DADOS BRUTOS'!$A$3:$A$500,$B38,'DADOS BRUTOS'!EQ$3:EQ$500)+IF($C38="",0,SUMIF('DADOS BRUTOS'!$A$3:$A$500,$C38,'DADOS BRUTOS'!EQ$3:EQ$500)))</f>
        <v/>
      </c>
      <c r="HR38" s="127">
        <f>IF(OR(HR$4="",$B38=""),0,SUMIF('DADOS BRUTOS'!$A$3:$A$500,$B38,'DADOS BRUTOS'!ER$3:ER$500)+IF($C38="",0,SUMIF('DADOS BRUTOS'!$A$3:$A$500,$C38,'DADOS BRUTOS'!ER$3:ER$500)))</f>
        <v/>
      </c>
      <c r="HS38" s="127">
        <f>IF(OR(HS$4="",$B38=""),0,SUMIF('DADOS BRUTOS'!$A$3:$A$500,$B38,'DADOS BRUTOS'!ES$3:ES$500)+IF($C38="",0,SUMIF('DADOS BRUTOS'!$A$3:$A$500,$C38,'DADOS BRUTOS'!ES$3:ES$500)))</f>
        <v/>
      </c>
      <c r="HT38" s="127">
        <f>IF(OR(HT$4="",$B38=""),0,SUMIF('DADOS BRUTOS'!$A$3:$A$500,$B38,'DADOS BRUTOS'!ET$3:ET$500)+IF($C38="",0,SUMIF('DADOS BRUTOS'!$A$3:$A$500,$C38,'DADOS BRUTOS'!ET$3:ET$500)))</f>
        <v/>
      </c>
      <c r="HU38" s="127">
        <f>IF(OR(HU$4="",$B38=""),0,SUMIF('DADOS BRUTOS'!$A$3:$A$500,$B38,'DADOS BRUTOS'!EU$3:EU$500)+IF($C38="",0,SUMIF('DADOS BRUTOS'!$A$3:$A$500,$C38,'DADOS BRUTOS'!EU$3:EU$500)))</f>
        <v/>
      </c>
      <c r="HV38" s="127">
        <f>IF(OR(HV$4="",$B38=""),0,SUMIF('DADOS BRUTOS'!$A$3:$A$500,$B38,'DADOS BRUTOS'!EV$3:EV$500)+IF($C38="",0,SUMIF('DADOS BRUTOS'!$A$3:$A$500,$C38,'DADOS BRUTOS'!EV$3:EV$500)))</f>
        <v/>
      </c>
      <c r="HW38" s="127">
        <f>IF(OR(HW$4="",$B38=""),0,SUMIF('DADOS BRUTOS'!$A$3:$A$500,$B38,'DADOS BRUTOS'!EW$3:EW$500)+IF($C38="",0,SUMIF('DADOS BRUTOS'!$A$3:$A$500,$C38,'DADOS BRUTOS'!EW$3:EW$500)))</f>
        <v/>
      </c>
      <c r="HX38" s="127">
        <f>IF(OR(HX$4="",$B38=""),0,SUMIF('DADOS BRUTOS'!$A$3:$A$500,$B38,'DADOS BRUTOS'!EX$3:EX$500)+IF($C38="",0,SUMIF('DADOS BRUTOS'!$A$3:$A$500,$C38,'DADOS BRUTOS'!EX$3:EX$500)))</f>
        <v/>
      </c>
      <c r="HY38" s="127">
        <f>IF(OR(HY$4="",$B38=""),0,SUMIF('DADOS BRUTOS'!$A$3:$A$500,$B38,'DADOS BRUTOS'!EY$3:EY$500)+IF($C38="",0,SUMIF('DADOS BRUTOS'!$A$3:$A$500,$C38,'DADOS BRUTOS'!EY$3:EY$500)))</f>
        <v/>
      </c>
      <c r="HZ38" s="127">
        <f>IF(OR(HZ$4="",$B38=""),0,SUMIF('DADOS BRUTOS'!$A$3:$A$500,$B38,'DADOS BRUTOS'!EZ$3:EZ$500)+IF($C38="",0,SUMIF('DADOS BRUTOS'!$A$3:$A$500,$C38,'DADOS BRUTOS'!EZ$3:EZ$500)))</f>
        <v/>
      </c>
      <c r="IA38" s="127">
        <f>IF(OR(IA$4="",$B38=""),0,SUMIF('DADOS BRUTOS'!$A$3:$A$500,$B38,'DADOS BRUTOS'!FA$3:FA$500)+IF($C38="",0,SUMIF('DADOS BRUTOS'!$A$3:$A$500,$C38,'DADOS BRUTOS'!FA$3:FA$500)))</f>
        <v/>
      </c>
      <c r="IB38" s="127">
        <f>IF(OR(IB$4="",$B38=""),0,SUMIF('DADOS BRUTOS'!$A$3:$A$500,$B38,'DADOS BRUTOS'!FB$3:FB$500)+IF($C38="",0,SUMIF('DADOS BRUTOS'!$A$3:$A$500,$C38,'DADOS BRUTOS'!FB$3:FB$500)))</f>
        <v/>
      </c>
      <c r="IC38" s="127">
        <f>IF(OR(IC$4="",$B38=""),0,SUMIF('DADOS BRUTOS'!$A$3:$A$500,$B38,'DADOS BRUTOS'!FC$3:FC$500)+IF($C38="",0,SUMIF('DADOS BRUTOS'!$A$3:$A$500,$C38,'DADOS BRUTOS'!FC$3:FC$500)))</f>
        <v/>
      </c>
      <c r="ID38" s="127">
        <f>IF(OR(ID$4="",$B38=""),0,SUMIF('DADOS BRUTOS'!$A$3:$A$500,$B38,'DADOS BRUTOS'!FD$3:FD$500)+IF($C38="",0,SUMIF('DADOS BRUTOS'!$A$3:$A$500,$C38,'DADOS BRUTOS'!FD$3:FD$500)))</f>
        <v/>
      </c>
      <c r="IE38" s="127">
        <f>IF(OR(IE$4="",$B38=""),0,SUMIF('DADOS BRUTOS'!$A$3:$A$500,$B38,'DADOS BRUTOS'!FE$3:FE$500)+IF($C38="",0,SUMIF('DADOS BRUTOS'!$A$3:$A$500,$C38,'DADOS BRUTOS'!FE$3:FE$500)))</f>
        <v/>
      </c>
      <c r="IF38" s="127">
        <f>IF(OR(IF$4="",$B38=""),0,SUMIF('DADOS BRUTOS'!$A$3:$A$500,$B38,'DADOS BRUTOS'!FF$3:FF$500)+IF($C38="",0,SUMIF('DADOS BRUTOS'!$A$3:$A$500,$C38,'DADOS BRUTOS'!FF$3:FF$500)))</f>
        <v/>
      </c>
      <c r="IG38" s="127">
        <f>IF(OR(IG$4="",$B38=""),0,SUMIF('DADOS BRUTOS'!$A$3:$A$500,$B38,'DADOS BRUTOS'!FG$3:FG$500)+IF($C38="",0,SUMIF('DADOS BRUTOS'!$A$3:$A$500,$C38,'DADOS BRUTOS'!FG$3:FG$500)))</f>
        <v/>
      </c>
      <c r="IH38" s="127">
        <f>IF(OR(IH$4="",$B38=""),0,SUMIF('DADOS BRUTOS'!$A$3:$A$500,$B38,'DADOS BRUTOS'!FH$3:FH$500)+IF($C38="",0,SUMIF('DADOS BRUTOS'!$A$3:$A$500,$C38,'DADOS BRUTOS'!FH$3:FH$500)))</f>
        <v/>
      </c>
      <c r="II38" s="127">
        <f>IF(OR(II$4="",$B38=""),0,SUMIF('DADOS BRUTOS'!$A$3:$A$500,$B38,'DADOS BRUTOS'!FI$3:FI$500)+IF($C38="",0,SUMIF('DADOS BRUTOS'!$A$3:$A$500,$C38,'DADOS BRUTOS'!FI$3:FI$500)))</f>
        <v/>
      </c>
      <c r="IJ38" s="127">
        <f>IF(OR(IJ$4="",$B38=""),0,SUMIF('DADOS BRUTOS'!$A$3:$A$500,$B38,'DADOS BRUTOS'!FJ$3:FJ$500)+IF($C38="",0,SUMIF('DADOS BRUTOS'!$A$3:$A$500,$C38,'DADOS BRUTOS'!FJ$3:FJ$500)))</f>
        <v/>
      </c>
      <c r="IK38" s="127">
        <f>IF(OR(IK$4="",$B38=""),0,SUMIF('DADOS BRUTOS'!$A$3:$A$500,$B38,'DADOS BRUTOS'!FK$3:FK$500)+IF($C38="",0,SUMIF('DADOS BRUTOS'!$A$3:$A$500,$C38,'DADOS BRUTOS'!FK$3:FK$500)))</f>
        <v/>
      </c>
      <c r="IL38" s="127">
        <f>IF(OR(IL$4="",$B38=""),0,SUMIF('DADOS BRUTOS'!$A$3:$A$500,$B38,'DADOS BRUTOS'!FL$3:FL$500)+IF($C38="",0,SUMIF('DADOS BRUTOS'!$A$3:$A$500,$C38,'DADOS BRUTOS'!FL$3:FL$500)))</f>
        <v/>
      </c>
      <c r="IM38" s="127">
        <f>IF(OR(IM$4="",$B38=""),0,SUMIF('DADOS BRUTOS'!$A$3:$A$500,$B38,'DADOS BRUTOS'!FM$3:FM$500)+IF($C38="",0,SUMIF('DADOS BRUTOS'!$A$3:$A$500,$C38,'DADOS BRUTOS'!FM$3:FM$500)))</f>
        <v/>
      </c>
      <c r="IN38" s="127">
        <f>IF(OR(IN$4="",$B38=""),0,SUMIF('DADOS BRUTOS'!$A$3:$A$500,$B38,'DADOS BRUTOS'!FN$3:FN$500)+IF($C38="",0,SUMIF('DADOS BRUTOS'!$A$3:$A$500,$C38,'DADOS BRUTOS'!FN$3:FN$500)))</f>
        <v/>
      </c>
      <c r="IO38" s="127">
        <f>IF(OR(IO$4="",$B38=""),0,SUMIF('DADOS BRUTOS'!$A$3:$A$500,$B38,'DADOS BRUTOS'!FO$3:FO$500)+IF($C38="",0,SUMIF('DADOS BRUTOS'!$A$3:$A$500,$C38,'DADOS BRUTOS'!FO$3:FO$500)))</f>
        <v/>
      </c>
      <c r="IP38" s="127">
        <f>IF(OR(IP$4="",$B38=""),0,SUMIF('DADOS BRUTOS'!$A$3:$A$500,$B38,'DADOS BRUTOS'!FP$3:FP$500)+IF($C38="",0,SUMIF('DADOS BRUTOS'!$A$3:$A$500,$C38,'DADOS BRUTOS'!FP$3:FP$500)))</f>
        <v/>
      </c>
      <c r="IQ38" s="127">
        <f>IF(OR(IQ$4="",$B38=""),0,SUMIF('DADOS BRUTOS'!$A$3:$A$500,$B38,'DADOS BRUTOS'!FQ$3:FQ$500)+IF($C38="",0,SUMIF('DADOS BRUTOS'!$A$3:$A$500,$C38,'DADOS BRUTOS'!FQ$3:FQ$500)))</f>
        <v/>
      </c>
      <c r="IR38" s="127">
        <f>IF(OR(IR$4="",$B38=""),0,SUMIF('DADOS BRUTOS'!$A$3:$A$500,$B38,'DADOS BRUTOS'!FR$3:FR$500)+IF($C38="",0,SUMIF('DADOS BRUTOS'!$A$3:$A$500,$C38,'DADOS BRUTOS'!FR$3:FR$500)))</f>
        <v/>
      </c>
      <c r="IS38" s="127">
        <f>IF(OR(IS$4="",$B38=""),0,SUMIF('DADOS BRUTOS'!$A$3:$A$500,$B38,'DADOS BRUTOS'!FS$3:FS$500)+IF($C38="",0,SUMIF('DADOS BRUTOS'!$A$3:$A$500,$C38,'DADOS BRUTOS'!FS$3:FS$500)))</f>
        <v/>
      </c>
      <c r="IT38" s="127">
        <f>IF(OR(IT$4="",$B38=""),0,SUMIF('DADOS BRUTOS'!$A$3:$A$500,$B38,'DADOS BRUTOS'!FT$3:FT$500)+IF($C38="",0,SUMIF('DADOS BRUTOS'!$A$3:$A$500,$C38,'DADOS BRUTOS'!FT$3:FT$500)))</f>
        <v/>
      </c>
      <c r="IU38" s="127">
        <f>IF(OR(IU$4="",$B38=""),0,SUMIF('DADOS BRUTOS'!$A$3:$A$500,$B38,'DADOS BRUTOS'!FU$3:FU$500)+IF($C38="",0,SUMIF('DADOS BRUTOS'!$A$3:$A$500,$C38,'DADOS BRUTOS'!FU$3:FU$500)))</f>
        <v/>
      </c>
      <c r="IV38" s="127">
        <f>IF(OR(IV$4="",$B38=""),0,SUMIF('DADOS BRUTOS'!$A$3:$A$500,$B38,'DADOS BRUTOS'!FV$3:FV$500)+IF($C38="",0,SUMIF('DADOS BRUTOS'!$A$3:$A$500,$C38,'DADOS BRUTOS'!FV$3:FV$500)))</f>
        <v/>
      </c>
      <c r="IW38" s="127">
        <f>IF(OR(IW$4="",$B38=""),0,SUMIF('DADOS BRUTOS'!$A$3:$A$500,$B38,'DADOS BRUTOS'!FW$3:FW$500)+IF($C38="",0,SUMIF('DADOS BRUTOS'!$A$3:$A$500,$C38,'DADOS BRUTOS'!FW$3:FW$500)))</f>
        <v/>
      </c>
      <c r="IX38" s="127">
        <f>IF(OR(IX$4="",$B38=""),0,SUMIF('DADOS BRUTOS'!$A$3:$A$500,$B38,'DADOS BRUTOS'!FX$3:FX$500)+IF($C38="",0,SUMIF('DADOS BRUTOS'!$A$3:$A$500,$C38,'DADOS BRUTOS'!FX$3:FX$500)))</f>
        <v/>
      </c>
      <c r="IY38" s="127">
        <f>IF(OR(IY$4="",$B38=""),0,SUMIF('DADOS BRUTOS'!$A$3:$A$500,$B38,'DADOS BRUTOS'!FY$3:FY$500)+IF($C38="",0,SUMIF('DADOS BRUTOS'!$A$3:$A$500,$C38,'DADOS BRUTOS'!FY$3:FY$500)))</f>
        <v/>
      </c>
      <c r="IZ38" s="127">
        <f>IF(OR(IZ$4="",$B38=""),0,SUMIF('DADOS BRUTOS'!$A$3:$A$500,$B38,'DADOS BRUTOS'!FZ$3:FZ$500)+IF($C38="",0,SUMIF('DADOS BRUTOS'!$A$3:$A$500,$C38,'DADOS BRUTOS'!FZ$3:FZ$500)))</f>
        <v/>
      </c>
      <c r="JA38" s="127">
        <f>IF(OR(JA$4="",$B38=""),0,SUMIF('DADOS BRUTOS'!$A$3:$A$500,$B38,'DADOS BRUTOS'!GA$3:GA$500)+IF($C38="",0,SUMIF('DADOS BRUTOS'!$A$3:$A$500,$C38,'DADOS BRUTOS'!GA$3:GA$500)))</f>
        <v/>
      </c>
      <c r="JB38" s="127">
        <f>IF(OR(JB$4="",$B38=""),0,SUMIF('DADOS BRUTOS'!$A$3:$A$500,$B38,'DADOS BRUTOS'!GB$3:GB$500)+IF($C38="",0,SUMIF('DADOS BRUTOS'!$A$3:$A$500,$C38,'DADOS BRUTOS'!GB$3:GB$500)))</f>
        <v/>
      </c>
      <c r="JC38" s="127">
        <f>IF(OR(JC$4="",$B38=""),0,SUMIF('DADOS BRUTOS'!$A$3:$A$500,$B38,'DADOS BRUTOS'!GC$3:GC$500)+IF($C38="",0,SUMIF('DADOS BRUTOS'!$A$3:$A$500,$C38,'DADOS BRUTOS'!GC$3:GC$500)))</f>
        <v/>
      </c>
      <c r="JD38" s="127">
        <f>IF(OR(JD$4="",$B38=""),0,SUMIF('DADOS BRUTOS'!$A$3:$A$500,$B38,'DADOS BRUTOS'!GD$3:GD$500)+IF($C38="",0,SUMIF('DADOS BRUTOS'!$A$3:$A$500,$C38,'DADOS BRUTOS'!GD$3:GD$500)))</f>
        <v/>
      </c>
      <c r="JE38" s="127">
        <f>IF(OR(JE$4="",$B38=""),0,SUMIF('DADOS BRUTOS'!$A$3:$A$500,$B38,'DADOS BRUTOS'!GE$3:GE$500)+IF($C38="",0,SUMIF('DADOS BRUTOS'!$A$3:$A$500,$C38,'DADOS BRUTOS'!GE$3:GE$500)))</f>
        <v/>
      </c>
      <c r="JF38" s="127">
        <f>IF(OR(JF$4="",$B38=""),0,SUMIF('DADOS BRUTOS'!$A$3:$A$500,$B38,'DADOS BRUTOS'!GF$3:GF$500)+IF($C38="",0,SUMIF('DADOS BRUTOS'!$A$3:$A$500,$C38,'DADOS BRUTOS'!GF$3:GF$500)))</f>
        <v/>
      </c>
      <c r="JG38" s="127">
        <f>IF(OR(JG$4="",$B38=""),0,SUMIF('DADOS BRUTOS'!$A$3:$A$500,$B38,'DADOS BRUTOS'!GG$3:GG$500)+IF($C38="",0,SUMIF('DADOS BRUTOS'!$A$3:$A$500,$C38,'DADOS BRUTOS'!GG$3:GG$500)))</f>
        <v/>
      </c>
      <c r="JH38" s="127">
        <f>IF(OR(JH$4="",$B38=""),0,SUMIF('DADOS BRUTOS'!$A$3:$A$500,$B38,'DADOS BRUTOS'!GH$3:GH$500)+IF($C38="",0,SUMIF('DADOS BRUTOS'!$A$3:$A$500,$C38,'DADOS BRUTOS'!GH$3:GH$500)))</f>
        <v/>
      </c>
      <c r="JI38" s="127">
        <f>IF(OR(JI$4="",$B38=""),0,SUMIF('DADOS BRUTOS'!$A$3:$A$500,$B38,'DADOS BRUTOS'!GI$3:GI$500)+IF($C38="",0,SUMIF('DADOS BRUTOS'!$A$3:$A$500,$C38,'DADOS BRUTOS'!GI$3:GI$500)))</f>
        <v/>
      </c>
      <c r="JJ38" s="127">
        <f>IF(OR(JJ$4="",$B38=""),0,SUMIF('DADOS BRUTOS'!$A$3:$A$500,$B38,'DADOS BRUTOS'!GJ$3:GJ$500)+IF($C38="",0,SUMIF('DADOS BRUTOS'!$A$3:$A$500,$C38,'DADOS BRUTOS'!GJ$3:GJ$500)))</f>
        <v/>
      </c>
      <c r="JK38" s="127">
        <f>IF(OR(JK$4="",$B38=""),0,SUMIF('DADOS BRUTOS'!$A$3:$A$500,$B38,'DADOS BRUTOS'!GK$3:GK$500)+IF($C38="",0,SUMIF('DADOS BRUTOS'!$A$3:$A$500,$C38,'DADOS BRUTOS'!GK$3:GK$500)))</f>
        <v/>
      </c>
      <c r="JL38" s="127">
        <f>IF(OR(JL$4="",$B38=""),0,SUMIF('DADOS BRUTOS'!$A$3:$A$500,$B38,'DADOS BRUTOS'!GL$3:GL$500)+IF($C38="",0,SUMIF('DADOS BRUTOS'!$A$3:$A$500,$C38,'DADOS BRUTOS'!GL$3:GL$500)))</f>
        <v/>
      </c>
      <c r="JM38" s="127">
        <f>IF(OR(JM$4="",$B38=""),0,SUMIF('DADOS BRUTOS'!$A$3:$A$500,$B38,'DADOS BRUTOS'!GM$3:GM$500)+IF($C38="",0,SUMIF('DADOS BRUTOS'!$A$3:$A$500,$C38,'DADOS BRUTOS'!GM$3:GM$500)))</f>
        <v/>
      </c>
      <c r="JN38" s="127">
        <f>IF(OR(JN$4="",$B38=""),0,SUMIF('DADOS BRUTOS'!$A$3:$A$500,$B38,'DADOS BRUTOS'!GN$3:GN$500)+IF($C38="",0,SUMIF('DADOS BRUTOS'!$A$3:$A$500,$C38,'DADOS BRUTOS'!GN$3:GN$500)))</f>
        <v/>
      </c>
      <c r="JO38" s="127">
        <f>IF(OR(JO$4="",$B38=""),0,SUMIF('DADOS BRUTOS'!$A$3:$A$500,$B38,'DADOS BRUTOS'!GO$3:GO$500)+IF($C38="",0,SUMIF('DADOS BRUTOS'!$A$3:$A$500,$C38,'DADOS BRUTOS'!GO$3:GO$500)))</f>
        <v/>
      </c>
      <c r="JP38" s="127">
        <f>IF(OR(JP$4="",$B38=""),0,SUMIF('DADOS BRUTOS'!$A$3:$A$500,$B38,'DADOS BRUTOS'!GP$3:GP$500)+IF($C38="",0,SUMIF('DADOS BRUTOS'!$A$3:$A$500,$C38,'DADOS BRUTOS'!GP$3:GP$500)))</f>
        <v/>
      </c>
      <c r="JQ38" s="127">
        <f>IF(OR(JQ$4="",$B38=""),0,SUMIF('DADOS BRUTOS'!$A$3:$A$500,$B38,'DADOS BRUTOS'!GQ$3:GQ$500)+IF($C38="",0,SUMIF('DADOS BRUTOS'!$A$3:$A$500,$C38,'DADOS BRUTOS'!GQ$3:GQ$500)))</f>
        <v/>
      </c>
      <c r="JR38" s="127">
        <f>IF(OR(JR$4="",$B38=""),0,SUMIF('DADOS BRUTOS'!$A$3:$A$500,$B38,'DADOS BRUTOS'!GR$3:GR$500)+IF($C38="",0,SUMIF('DADOS BRUTOS'!$A$3:$A$500,$C38,'DADOS BRUTOS'!GR$3:GR$500)))</f>
        <v/>
      </c>
      <c r="JS38" s="127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7">
        <f>IF(OR(CB$4="",$B39=""),0,SUMIF('DADOS BRUTOS'!$A$3:$A$500,$B39,'DADOS BRUTOS'!B$3:B$500)+IF($C39="",0,SUMIF('DADOS BRUTOS'!$A$3:$A$500,$C39,'DADOS BRUTOS'!B$3:B$500)))</f>
        <v/>
      </c>
      <c r="CC39" s="127">
        <f>IF(OR(CC$4="",$B39=""),0,SUMIF('DADOS BRUTOS'!$A$3:$A$500,$B39,'DADOS BRUTOS'!C$3:C$500)+IF($C39="",0,SUMIF('DADOS BRUTOS'!$A$3:$A$500,$C39,'DADOS BRUTOS'!C$3:C$500)))</f>
        <v/>
      </c>
      <c r="CD39" s="127">
        <f>IF(OR(CD$4="",$B39=""),0,SUMIF('DADOS BRUTOS'!$A$3:$A$500,$B39,'DADOS BRUTOS'!D$3:D$500)+IF($C39="",0,SUMIF('DADOS BRUTOS'!$A$3:$A$500,$C39,'DADOS BRUTOS'!D$3:D$500)))</f>
        <v/>
      </c>
      <c r="CE39" s="127">
        <f>IF(OR(CE$4="",$B39=""),0,SUMIF('DADOS BRUTOS'!$A$3:$A$500,$B39,'DADOS BRUTOS'!E$3:E$500)+IF($C39="",0,SUMIF('DADOS BRUTOS'!$A$3:$A$500,$C39,'DADOS BRUTOS'!E$3:E$500)))</f>
        <v/>
      </c>
      <c r="CF39" s="127">
        <f>IF(OR(CF$4="",$B39=""),0,SUMIF('DADOS BRUTOS'!$A$3:$A$500,$B39,'DADOS BRUTOS'!F$3:F$500)+IF($C39="",0,SUMIF('DADOS BRUTOS'!$A$3:$A$500,$C39,'DADOS BRUTOS'!F$3:F$500)))</f>
        <v/>
      </c>
      <c r="CG39" s="127">
        <f>IF(OR(CG$4="",$B39=""),0,SUMIF('DADOS BRUTOS'!$A$3:$A$500,$B39,'DADOS BRUTOS'!G$3:G$500)+IF($C39="",0,SUMIF('DADOS BRUTOS'!$A$3:$A$500,$C39,'DADOS BRUTOS'!G$3:G$500)))</f>
        <v/>
      </c>
      <c r="CH39" s="127">
        <f>IF(OR(CH$4="",$B39=""),0,SUMIF('DADOS BRUTOS'!$A$3:$A$500,$B39,'DADOS BRUTOS'!H$3:H$500)+IF($C39="",0,SUMIF('DADOS BRUTOS'!$A$3:$A$500,$C39,'DADOS BRUTOS'!H$3:H$500)))</f>
        <v/>
      </c>
      <c r="CI39" s="127">
        <f>IF(OR(CI$4="",$B39=""),0,SUMIF('DADOS BRUTOS'!$A$3:$A$500,$B39,'DADOS BRUTOS'!I$3:I$500)+IF($C39="",0,SUMIF('DADOS BRUTOS'!$A$3:$A$500,$C39,'DADOS BRUTOS'!I$3:I$500)))</f>
        <v/>
      </c>
      <c r="CJ39" s="127">
        <f>IF(OR(CJ$4="",$B39=""),0,SUMIF('DADOS BRUTOS'!$A$3:$A$500,$B39,'DADOS BRUTOS'!J$3:J$500)+IF($C39="",0,SUMIF('DADOS BRUTOS'!$A$3:$A$500,$C39,'DADOS BRUTOS'!J$3:J$500)))</f>
        <v/>
      </c>
      <c r="CK39" s="127">
        <f>IF(OR(CK$4="",$B39=""),0,SUMIF('DADOS BRUTOS'!$A$3:$A$500,$B39,'DADOS BRUTOS'!K$3:K$500)+IF($C39="",0,SUMIF('DADOS BRUTOS'!$A$3:$A$500,$C39,'DADOS BRUTOS'!K$3:K$500)))</f>
        <v/>
      </c>
      <c r="CL39" s="127">
        <f>IF(OR(CL$4="",$B39=""),0,SUMIF('DADOS BRUTOS'!$A$3:$A$500,$B39,'DADOS BRUTOS'!L$3:L$500)+IF($C39="",0,SUMIF('DADOS BRUTOS'!$A$3:$A$500,$C39,'DADOS BRUTOS'!L$3:L$500)))</f>
        <v/>
      </c>
      <c r="CM39" s="127">
        <f>IF(OR(CM$4="",$B39=""),0,SUMIF('DADOS BRUTOS'!$A$3:$A$500,$B39,'DADOS BRUTOS'!M$3:M$500)+IF($C39="",0,SUMIF('DADOS BRUTOS'!$A$3:$A$500,$C39,'DADOS BRUTOS'!M$3:M$500)))</f>
        <v/>
      </c>
      <c r="CN39" s="127">
        <f>IF(OR(CN$4="",$B39=""),0,SUMIF('DADOS BRUTOS'!$A$3:$A$500,$B39,'DADOS BRUTOS'!N$3:N$500)+IF($C39="",0,SUMIF('DADOS BRUTOS'!$A$3:$A$500,$C39,'DADOS BRUTOS'!N$3:N$500)))</f>
        <v/>
      </c>
      <c r="CO39" s="127">
        <f>IF(OR(CO$4="",$B39=""),0,SUMIF('DADOS BRUTOS'!$A$3:$A$500,$B39,'DADOS BRUTOS'!O$3:O$500)+IF($C39="",0,SUMIF('DADOS BRUTOS'!$A$3:$A$500,$C39,'DADOS BRUTOS'!O$3:O$500)))</f>
        <v/>
      </c>
      <c r="CP39" s="127">
        <f>IF(OR(CP$4="",$B39=""),0,SUMIF('DADOS BRUTOS'!$A$3:$A$500,$B39,'DADOS BRUTOS'!P$3:P$500)+IF($C39="",0,SUMIF('DADOS BRUTOS'!$A$3:$A$500,$C39,'DADOS BRUTOS'!P$3:P$500)))</f>
        <v/>
      </c>
      <c r="CQ39" s="127">
        <f>IF(OR(CQ$4="",$B39=""),0,SUMIF('DADOS BRUTOS'!$A$3:$A$500,$B39,'DADOS BRUTOS'!Q$3:Q$500)+IF($C39="",0,SUMIF('DADOS BRUTOS'!$A$3:$A$500,$C39,'DADOS BRUTOS'!Q$3:Q$500)))</f>
        <v/>
      </c>
      <c r="CR39" s="127">
        <f>IF(OR(CR$4="",$B39=""),0,SUMIF('DADOS BRUTOS'!$A$3:$A$500,$B39,'DADOS BRUTOS'!R$3:R$500)+IF($C39="",0,SUMIF('DADOS BRUTOS'!$A$3:$A$500,$C39,'DADOS BRUTOS'!R$3:R$500)))</f>
        <v/>
      </c>
      <c r="CS39" s="127">
        <f>IF(OR(CS$4="",$B39=""),0,SUMIF('DADOS BRUTOS'!$A$3:$A$500,$B39,'DADOS BRUTOS'!S$3:S$500)+IF($C39="",0,SUMIF('DADOS BRUTOS'!$A$3:$A$500,$C39,'DADOS BRUTOS'!S$3:S$500)))</f>
        <v/>
      </c>
      <c r="CT39" s="127">
        <f>IF(OR(CT$4="",$B39=""),0,SUMIF('DADOS BRUTOS'!$A$3:$A$500,$B39,'DADOS BRUTOS'!T$3:T$500)+IF($C39="",0,SUMIF('DADOS BRUTOS'!$A$3:$A$500,$C39,'DADOS BRUTOS'!T$3:T$500)))</f>
        <v/>
      </c>
      <c r="CU39" s="127">
        <f>IF(OR(CU$4="",$B39=""),0,SUMIF('DADOS BRUTOS'!$A$3:$A$500,$B39,'DADOS BRUTOS'!U$3:U$500)+IF($C39="",0,SUMIF('DADOS BRUTOS'!$A$3:$A$500,$C39,'DADOS BRUTOS'!U$3:U$500)))</f>
        <v/>
      </c>
      <c r="CV39" s="127">
        <f>IF(OR(CV$4="",$B39=""),0,SUMIF('DADOS BRUTOS'!$A$3:$A$500,$B39,'DADOS BRUTOS'!V$3:V$500)+IF($C39="",0,SUMIF('DADOS BRUTOS'!$A$3:$A$500,$C39,'DADOS BRUTOS'!V$3:V$500)))</f>
        <v/>
      </c>
      <c r="CW39" s="127">
        <f>IF(OR(CW$4="",$B39=""),0,SUMIF('DADOS BRUTOS'!$A$3:$A$500,$B39,'DADOS BRUTOS'!W$3:W$500)+IF($C39="",0,SUMIF('DADOS BRUTOS'!$A$3:$A$500,$C39,'DADOS BRUTOS'!W$3:W$500)))</f>
        <v/>
      </c>
      <c r="CX39" s="127">
        <f>IF(OR(CX$4="",$B39=""),0,SUMIF('DADOS BRUTOS'!$A$3:$A$500,$B39,'DADOS BRUTOS'!X$3:X$500)+IF($C39="",0,SUMIF('DADOS BRUTOS'!$A$3:$A$500,$C39,'DADOS BRUTOS'!X$3:X$500)))</f>
        <v/>
      </c>
      <c r="CY39" s="127">
        <f>IF(OR(CY$4="",$B39=""),0,SUMIF('DADOS BRUTOS'!$A$3:$A$500,$B39,'DADOS BRUTOS'!Y$3:Y$500)+IF($C39="",0,SUMIF('DADOS BRUTOS'!$A$3:$A$500,$C39,'DADOS BRUTOS'!Y$3:Y$500)))</f>
        <v/>
      </c>
      <c r="CZ39" s="127">
        <f>IF(OR(CZ$4="",$B39=""),0,SUMIF('DADOS BRUTOS'!$A$3:$A$500,$B39,'DADOS BRUTOS'!Z$3:Z$500)+IF($C39="",0,SUMIF('DADOS BRUTOS'!$A$3:$A$500,$C39,'DADOS BRUTOS'!Z$3:Z$500)))</f>
        <v/>
      </c>
      <c r="DA39" s="127">
        <f>IF(OR(DA$4="",$B39=""),0,SUMIF('DADOS BRUTOS'!$A$3:$A$500,$B39,'DADOS BRUTOS'!AA$3:AA$500)+IF($C39="",0,SUMIF('DADOS BRUTOS'!$A$3:$A$500,$C39,'DADOS BRUTOS'!AA$3:AA$500)))</f>
        <v/>
      </c>
      <c r="DB39" s="127">
        <f>IF(OR(DB$4="",$B39=""),0,SUMIF('DADOS BRUTOS'!$A$3:$A$500,$B39,'DADOS BRUTOS'!AB$3:AB$500)+IF($C39="",0,SUMIF('DADOS BRUTOS'!$A$3:$A$500,$C39,'DADOS BRUTOS'!AB$3:AB$500)))</f>
        <v/>
      </c>
      <c r="DC39" s="127">
        <f>IF(OR(DC$4="",$B39=""),0,SUMIF('DADOS BRUTOS'!$A$3:$A$500,$B39,'DADOS BRUTOS'!AC$3:AC$500)+IF($C39="",0,SUMIF('DADOS BRUTOS'!$A$3:$A$500,$C39,'DADOS BRUTOS'!AC$3:AC$500)))</f>
        <v/>
      </c>
      <c r="DD39" s="127">
        <f>IF(OR(DD$4="",$B39=""),0,SUMIF('DADOS BRUTOS'!$A$3:$A$500,$B39,'DADOS BRUTOS'!AD$3:AD$500)+IF($C39="",0,SUMIF('DADOS BRUTOS'!$A$3:$A$500,$C39,'DADOS BRUTOS'!AD$3:AD$500)))</f>
        <v/>
      </c>
      <c r="DE39" s="127">
        <f>IF(OR(DE$4="",$B39=""),0,SUMIF('DADOS BRUTOS'!$A$3:$A$500,$B39,'DADOS BRUTOS'!AE$3:AE$500)+IF($C39="",0,SUMIF('DADOS BRUTOS'!$A$3:$A$500,$C39,'DADOS BRUTOS'!AE$3:AE$500)))</f>
        <v/>
      </c>
      <c r="DF39" s="127">
        <f>IF(OR(DF$4="",$B39=""),0,SUMIF('DADOS BRUTOS'!$A$3:$A$500,$B39,'DADOS BRUTOS'!AF$3:AF$500)+IF($C39="",0,SUMIF('DADOS BRUTOS'!$A$3:$A$500,$C39,'DADOS BRUTOS'!AF$3:AF$500)))</f>
        <v/>
      </c>
      <c r="DG39" s="127">
        <f>IF(OR(DG$4="",$B39=""),0,SUMIF('DADOS BRUTOS'!$A$3:$A$500,$B39,'DADOS BRUTOS'!AG$3:AG$500)+IF($C39="",0,SUMIF('DADOS BRUTOS'!$A$3:$A$500,$C39,'DADOS BRUTOS'!AG$3:AG$500)))</f>
        <v/>
      </c>
      <c r="DH39" s="127">
        <f>IF(OR(DH$4="",$B39=""),0,SUMIF('DADOS BRUTOS'!$A$3:$A$500,$B39,'DADOS BRUTOS'!AH$3:AH$500)+IF($C39="",0,SUMIF('DADOS BRUTOS'!$A$3:$A$500,$C39,'DADOS BRUTOS'!AH$3:AH$500)))</f>
        <v/>
      </c>
      <c r="DI39" s="127">
        <f>IF(OR(DI$4="",$B39=""),0,SUMIF('DADOS BRUTOS'!$A$3:$A$500,$B39,'DADOS BRUTOS'!AI$3:AI$500)+IF($C39="",0,SUMIF('DADOS BRUTOS'!$A$3:$A$500,$C39,'DADOS BRUTOS'!AI$3:AI$500)))</f>
        <v/>
      </c>
      <c r="DJ39" s="127">
        <f>IF(OR(DJ$4="",$B39=""),0,SUMIF('DADOS BRUTOS'!$A$3:$A$500,$B39,'DADOS BRUTOS'!AJ$3:AJ$500)+IF($C39="",0,SUMIF('DADOS BRUTOS'!$A$3:$A$500,$C39,'DADOS BRUTOS'!AJ$3:AJ$500)))</f>
        <v/>
      </c>
      <c r="DK39" s="127">
        <f>IF(OR(DK$4="",$B39=""),0,SUMIF('DADOS BRUTOS'!$A$3:$A$500,$B39,'DADOS BRUTOS'!AK$3:AK$500)+IF($C39="",0,SUMIF('DADOS BRUTOS'!$A$3:$A$500,$C39,'DADOS BRUTOS'!AK$3:AK$500)))</f>
        <v/>
      </c>
      <c r="DL39" s="127">
        <f>IF(OR(DL$4="",$B39=""),0,SUMIF('DADOS BRUTOS'!$A$3:$A$500,$B39,'DADOS BRUTOS'!AL$3:AL$500)+IF($C39="",0,SUMIF('DADOS BRUTOS'!$A$3:$A$500,$C39,'DADOS BRUTOS'!AL$3:AL$500)))</f>
        <v/>
      </c>
      <c r="DM39" s="127">
        <f>IF(OR(DM$4="",$B39=""),0,SUMIF('DADOS BRUTOS'!$A$3:$A$500,$B39,'DADOS BRUTOS'!AM$3:AM$500)+IF($C39="",0,SUMIF('DADOS BRUTOS'!$A$3:$A$500,$C39,'DADOS BRUTOS'!AM$3:AM$500)))</f>
        <v/>
      </c>
      <c r="DN39" s="127">
        <f>IF(OR(DN$4="",$B39=""),0,SUMIF('DADOS BRUTOS'!$A$3:$A$500,$B39,'DADOS BRUTOS'!AN$3:AN$500)+IF($C39="",0,SUMIF('DADOS BRUTOS'!$A$3:$A$500,$C39,'DADOS BRUTOS'!AN$3:AN$500)))</f>
        <v/>
      </c>
      <c r="DO39" s="127">
        <f>IF(OR(DO$4="",$B39=""),0,SUMIF('DADOS BRUTOS'!$A$3:$A$500,$B39,'DADOS BRUTOS'!AO$3:AO$500)+IF($C39="",0,SUMIF('DADOS BRUTOS'!$A$3:$A$500,$C39,'DADOS BRUTOS'!AO$3:AO$500)))</f>
        <v/>
      </c>
      <c r="DP39" s="127">
        <f>IF(OR(DP$4="",$B39=""),0,SUMIF('DADOS BRUTOS'!$A$3:$A$500,$B39,'DADOS BRUTOS'!AP$3:AP$500)+IF($C39="",0,SUMIF('DADOS BRUTOS'!$A$3:$A$500,$C39,'DADOS BRUTOS'!AP$3:AP$500)))</f>
        <v/>
      </c>
      <c r="DQ39" s="127">
        <f>IF(OR(DQ$4="",$B39=""),0,SUMIF('DADOS BRUTOS'!$A$3:$A$500,$B39,'DADOS BRUTOS'!AQ$3:AQ$500)+IF($C39="",0,SUMIF('DADOS BRUTOS'!$A$3:$A$500,$C39,'DADOS BRUTOS'!AQ$3:AQ$500)))</f>
        <v/>
      </c>
      <c r="DR39" s="127">
        <f>IF(OR(DR$4="",$B39=""),0,SUMIF('DADOS BRUTOS'!$A$3:$A$500,$B39,'DADOS BRUTOS'!AR$3:AR$500)+IF($C39="",0,SUMIF('DADOS BRUTOS'!$A$3:$A$500,$C39,'DADOS BRUTOS'!AR$3:AR$500)))</f>
        <v/>
      </c>
      <c r="DS39" s="127">
        <f>IF(OR(DS$4="",$B39=""),0,SUMIF('DADOS BRUTOS'!$A$3:$A$500,$B39,'DADOS BRUTOS'!AS$3:AS$500)+IF($C39="",0,SUMIF('DADOS BRUTOS'!$A$3:$A$500,$C39,'DADOS BRUTOS'!AS$3:AS$500)))</f>
        <v/>
      </c>
      <c r="DT39" s="127">
        <f>IF(OR(DT$4="",$B39=""),0,SUMIF('DADOS BRUTOS'!$A$3:$A$500,$B39,'DADOS BRUTOS'!AT$3:AT$500)+IF($C39="",0,SUMIF('DADOS BRUTOS'!$A$3:$A$500,$C39,'DADOS BRUTOS'!AT$3:AT$500)))</f>
        <v/>
      </c>
      <c r="DU39" s="127">
        <f>IF(OR(DU$4="",$B39=""),0,SUMIF('DADOS BRUTOS'!$A$3:$A$500,$B39,'DADOS BRUTOS'!AU$3:AU$500)+IF($C39="",0,SUMIF('DADOS BRUTOS'!$A$3:$A$500,$C39,'DADOS BRUTOS'!AU$3:AU$500)))</f>
        <v/>
      </c>
      <c r="DV39" s="127">
        <f>IF(OR(DV$4="",$B39=""),0,SUMIF('DADOS BRUTOS'!$A$3:$A$500,$B39,'DADOS BRUTOS'!AV$3:AV$500)+IF($C39="",0,SUMIF('DADOS BRUTOS'!$A$3:$A$500,$C39,'DADOS BRUTOS'!AV$3:AV$500)))</f>
        <v/>
      </c>
      <c r="DW39" s="127">
        <f>IF(OR(DW$4="",$B39=""),0,SUMIF('DADOS BRUTOS'!$A$3:$A$500,$B39,'DADOS BRUTOS'!AW$3:AW$500)+IF($C39="",0,SUMIF('DADOS BRUTOS'!$A$3:$A$500,$C39,'DADOS BRUTOS'!AW$3:AW$500)))</f>
        <v/>
      </c>
      <c r="DX39" s="127">
        <f>IF(OR(DX$4="",$B39=""),0,SUMIF('DADOS BRUTOS'!$A$3:$A$500,$B39,'DADOS BRUTOS'!AX$3:AX$500)+IF($C39="",0,SUMIF('DADOS BRUTOS'!$A$3:$A$500,$C39,'DADOS BRUTOS'!AX$3:AX$500)))</f>
        <v/>
      </c>
      <c r="DY39" s="127">
        <f>IF(OR(DY$4="",$B39=""),0,SUMIF('DADOS BRUTOS'!$A$3:$A$500,$B39,'DADOS BRUTOS'!AY$3:AY$500)+IF($C39="",0,SUMIF('DADOS BRUTOS'!$A$3:$A$500,$C39,'DADOS BRUTOS'!AY$3:AY$500)))</f>
        <v/>
      </c>
      <c r="DZ39" s="127">
        <f>IF(OR(DZ$4="",$B39=""),0,SUMIF('DADOS BRUTOS'!$A$3:$A$500,$B39,'DADOS BRUTOS'!AZ$3:AZ$500)+IF($C39="",0,SUMIF('DADOS BRUTOS'!$A$3:$A$500,$C39,'DADOS BRUTOS'!AZ$3:AZ$500)))</f>
        <v/>
      </c>
      <c r="EA39" s="127">
        <f>IF(OR(EA$4="",$B39=""),0,SUMIF('DADOS BRUTOS'!$A$3:$A$500,$B39,'DADOS BRUTOS'!BA$3:BA$500)+IF($C39="",0,SUMIF('DADOS BRUTOS'!$A$3:$A$500,$C39,'DADOS BRUTOS'!BA$3:BA$500)))</f>
        <v/>
      </c>
      <c r="EB39" s="127">
        <f>IF(OR(EB$4="",$B39=""),0,SUMIF('DADOS BRUTOS'!$A$3:$A$500,$B39,'DADOS BRUTOS'!BB$3:BB$500)+IF($C39="",0,SUMIF('DADOS BRUTOS'!$A$3:$A$500,$C39,'DADOS BRUTOS'!BB$3:BB$500)))</f>
        <v/>
      </c>
      <c r="EC39" s="127">
        <f>IF(OR(EC$4="",$B39=""),0,SUMIF('DADOS BRUTOS'!$A$3:$A$500,$B39,'DADOS BRUTOS'!BC$3:BC$500)+IF($C39="",0,SUMIF('DADOS BRUTOS'!$A$3:$A$500,$C39,'DADOS BRUTOS'!BC$3:BC$500)))</f>
        <v/>
      </c>
      <c r="ED39" s="127">
        <f>IF(OR(ED$4="",$B39=""),0,SUMIF('DADOS BRUTOS'!$A$3:$A$500,$B39,'DADOS BRUTOS'!BD$3:BD$500)+IF($C39="",0,SUMIF('DADOS BRUTOS'!$A$3:$A$500,$C39,'DADOS BRUTOS'!BD$3:BD$500)))</f>
        <v/>
      </c>
      <c r="EE39" s="127">
        <f>IF(OR(EE$4="",$B39=""),0,SUMIF('DADOS BRUTOS'!$A$3:$A$500,$B39,'DADOS BRUTOS'!BE$3:BE$500)+IF($C39="",0,SUMIF('DADOS BRUTOS'!$A$3:$A$500,$C39,'DADOS BRUTOS'!BE$3:BE$500)))</f>
        <v/>
      </c>
      <c r="EF39" s="127">
        <f>IF(OR(EF$4="",$B39=""),0,SUMIF('DADOS BRUTOS'!$A$3:$A$500,$B39,'DADOS BRUTOS'!BF$3:BF$500)+IF($C39="",0,SUMIF('DADOS BRUTOS'!$A$3:$A$500,$C39,'DADOS BRUTOS'!BF$3:BF$500)))</f>
        <v/>
      </c>
      <c r="EG39" s="127">
        <f>IF(OR(EG$4="",$B39=""),0,SUMIF('DADOS BRUTOS'!$A$3:$A$500,$B39,'DADOS BRUTOS'!BG$3:BG$500)+IF($C39="",0,SUMIF('DADOS BRUTOS'!$A$3:$A$500,$C39,'DADOS BRUTOS'!BG$3:BG$500)))</f>
        <v/>
      </c>
      <c r="EH39" s="127">
        <f>IF(OR(EH$4="",$B39=""),0,SUMIF('DADOS BRUTOS'!$A$3:$A$500,$B39,'DADOS BRUTOS'!BH$3:BH$500)+IF($C39="",0,SUMIF('DADOS BRUTOS'!$A$3:$A$500,$C39,'DADOS BRUTOS'!BH$3:BH$500)))</f>
        <v/>
      </c>
      <c r="EI39" s="127">
        <f>IF(OR(EI$4="",$B39=""),0,SUMIF('DADOS BRUTOS'!$A$3:$A$500,$B39,'DADOS BRUTOS'!BI$3:BI$500)+IF($C39="",0,SUMIF('DADOS BRUTOS'!$A$3:$A$500,$C39,'DADOS BRUTOS'!BI$3:BI$500)))</f>
        <v/>
      </c>
      <c r="EJ39" s="127">
        <f>IF(OR(EJ$4="",$B39=""),0,SUMIF('DADOS BRUTOS'!$A$3:$A$500,$B39,'DADOS BRUTOS'!BJ$3:BJ$500)+IF($C39="",0,SUMIF('DADOS BRUTOS'!$A$3:$A$500,$C39,'DADOS BRUTOS'!BJ$3:BJ$500)))</f>
        <v/>
      </c>
      <c r="EK39" s="127">
        <f>IF(OR(EK$4="",$B39=""),0,SUMIF('DADOS BRUTOS'!$A$3:$A$500,$B39,'DADOS BRUTOS'!BK$3:BK$500)+IF($C39="",0,SUMIF('DADOS BRUTOS'!$A$3:$A$500,$C39,'DADOS BRUTOS'!BK$3:BK$500)))</f>
        <v/>
      </c>
      <c r="EL39" s="127">
        <f>IF(OR(EL$4="",$B39=""),0,SUMIF('DADOS BRUTOS'!$A$3:$A$500,$B39,'DADOS BRUTOS'!BL$3:BL$500)+IF($C39="",0,SUMIF('DADOS BRUTOS'!$A$3:$A$500,$C39,'DADOS BRUTOS'!BL$3:BL$500)))</f>
        <v/>
      </c>
      <c r="EM39" s="127">
        <f>IF(OR(EM$4="",$B39=""),0,SUMIF('DADOS BRUTOS'!$A$3:$A$500,$B39,'DADOS BRUTOS'!BM$3:BM$500)+IF($C39="",0,SUMIF('DADOS BRUTOS'!$A$3:$A$500,$C39,'DADOS BRUTOS'!BM$3:BM$500)))</f>
        <v/>
      </c>
      <c r="EN39" s="127">
        <f>IF(OR(EN$4="",$B39=""),0,SUMIF('DADOS BRUTOS'!$A$3:$A$500,$B39,'DADOS BRUTOS'!BN$3:BN$500)+IF($C39="",0,SUMIF('DADOS BRUTOS'!$A$3:$A$500,$C39,'DADOS BRUTOS'!BN$3:BN$500)))</f>
        <v/>
      </c>
      <c r="EO39" s="127">
        <f>IF(OR(EO$4="",$B39=""),0,SUMIF('DADOS BRUTOS'!$A$3:$A$500,$B39,'DADOS BRUTOS'!BO$3:BO$500)+IF($C39="",0,SUMIF('DADOS BRUTOS'!$A$3:$A$500,$C39,'DADOS BRUTOS'!BO$3:BO$500)))</f>
        <v/>
      </c>
      <c r="EP39" s="127">
        <f>IF(OR(EP$4="",$B39=""),0,SUMIF('DADOS BRUTOS'!$A$3:$A$500,$B39,'DADOS BRUTOS'!BP$3:BP$500)+IF($C39="",0,SUMIF('DADOS BRUTOS'!$A$3:$A$500,$C39,'DADOS BRUTOS'!BP$3:BP$500)))</f>
        <v/>
      </c>
      <c r="EQ39" s="127">
        <f>IF(OR(EQ$4="",$B39=""),0,SUMIF('DADOS BRUTOS'!$A$3:$A$500,$B39,'DADOS BRUTOS'!BQ$3:BQ$500)+IF($C39="",0,SUMIF('DADOS BRUTOS'!$A$3:$A$500,$C39,'DADOS BRUTOS'!BQ$3:BQ$500)))</f>
        <v/>
      </c>
      <c r="ER39" s="127">
        <f>IF(OR(ER$4="",$B39=""),0,SUMIF('DADOS BRUTOS'!$A$3:$A$500,$B39,'DADOS BRUTOS'!BR$3:BR$500)+IF($C39="",0,SUMIF('DADOS BRUTOS'!$A$3:$A$500,$C39,'DADOS BRUTOS'!BR$3:BR$500)))</f>
        <v/>
      </c>
      <c r="ES39" s="127">
        <f>IF(OR(ES$4="",$B39=""),0,SUMIF('DADOS BRUTOS'!$A$3:$A$500,$B39,'DADOS BRUTOS'!BS$3:BS$500)+IF($C39="",0,SUMIF('DADOS BRUTOS'!$A$3:$A$500,$C39,'DADOS BRUTOS'!BS$3:BS$500)))</f>
        <v/>
      </c>
      <c r="ET39" s="127">
        <f>IF(OR(ET$4="",$B39=""),0,SUMIF('DADOS BRUTOS'!$A$3:$A$500,$B39,'DADOS BRUTOS'!BT$3:BT$500)+IF($C39="",0,SUMIF('DADOS BRUTOS'!$A$3:$A$500,$C39,'DADOS BRUTOS'!BT$3:BT$500)))</f>
        <v/>
      </c>
      <c r="EU39" s="127">
        <f>IF(OR(EU$4="",$B39=""),0,SUMIF('DADOS BRUTOS'!$A$3:$A$500,$B39,'DADOS BRUTOS'!BU$3:BU$500)+IF($C39="",0,SUMIF('DADOS BRUTOS'!$A$3:$A$500,$C39,'DADOS BRUTOS'!BU$3:BU$500)))</f>
        <v/>
      </c>
      <c r="EV39" s="127">
        <f>IF(OR(EV$4="",$B39=""),0,SUMIF('DADOS BRUTOS'!$A$3:$A$500,$B39,'DADOS BRUTOS'!BV$3:BV$500)+IF($C39="",0,SUMIF('DADOS BRUTOS'!$A$3:$A$500,$C39,'DADOS BRUTOS'!BV$3:BV$500)))</f>
        <v/>
      </c>
      <c r="EW39" s="127">
        <f>IF(OR(EW$4="",$B39=""),0,SUMIF('DADOS BRUTOS'!$A$3:$A$500,$B39,'DADOS BRUTOS'!BW$3:BW$500)+IF($C39="",0,SUMIF('DADOS BRUTOS'!$A$3:$A$500,$C39,'DADOS BRUTOS'!BW$3:BW$500)))</f>
        <v/>
      </c>
      <c r="EX39" s="127">
        <f>IF(OR(EX$4="",$B39=""),0,SUMIF('DADOS BRUTOS'!$A$3:$A$500,$B39,'DADOS BRUTOS'!BX$3:BX$500)+IF($C39="",0,SUMIF('DADOS BRUTOS'!$A$3:$A$500,$C39,'DADOS BRUTOS'!BX$3:BX$500)))</f>
        <v/>
      </c>
      <c r="EY39" s="127">
        <f>IF(OR(EY$4="",$B39=""),0,SUMIF('DADOS BRUTOS'!$A$3:$A$500,$B39,'DADOS BRUTOS'!BY$3:BY$500)+IF($C39="",0,SUMIF('DADOS BRUTOS'!$A$3:$A$500,$C39,'DADOS BRUTOS'!BY$3:BY$500)))</f>
        <v/>
      </c>
      <c r="EZ39" s="127">
        <f>IF(OR(EZ$4="",$B39=""),0,SUMIF('DADOS BRUTOS'!$A$3:$A$500,$B39,'DADOS BRUTOS'!BZ$3:BZ$500)+IF($C39="",0,SUMIF('DADOS BRUTOS'!$A$3:$A$500,$C39,'DADOS BRUTOS'!BZ$3:BZ$500)))</f>
        <v/>
      </c>
      <c r="FA39" s="127">
        <f>IF(OR(FA$4="",$B39=""),0,SUMIF('DADOS BRUTOS'!$A$3:$A$500,$B39,'DADOS BRUTOS'!CA$3:CA$500)+IF($C39="",0,SUMIF('DADOS BRUTOS'!$A$3:$A$500,$C39,'DADOS BRUTOS'!CA$3:CA$500)))</f>
        <v/>
      </c>
      <c r="FB39" s="127">
        <f>IF(OR(FB$4="",$B39=""),0,SUMIF('DADOS BRUTOS'!$A$3:$A$500,$B39,'DADOS BRUTOS'!CB$3:CB$500)+IF($C39="",0,SUMIF('DADOS BRUTOS'!$A$3:$A$500,$C39,'DADOS BRUTOS'!CB$3:CB$500)))</f>
        <v/>
      </c>
      <c r="FC39" s="127">
        <f>IF(OR(FC$4="",$B39=""),0,SUMIF('DADOS BRUTOS'!$A$3:$A$500,$B39,'DADOS BRUTOS'!CC$3:CC$500)+IF($C39="",0,SUMIF('DADOS BRUTOS'!$A$3:$A$500,$C39,'DADOS BRUTOS'!CC$3:CC$500)))</f>
        <v/>
      </c>
      <c r="FD39" s="127">
        <f>IF(OR(FD$4="",$B39=""),0,SUMIF('DADOS BRUTOS'!$A$3:$A$500,$B39,'DADOS BRUTOS'!CD$3:CD$500)+IF($C39="",0,SUMIF('DADOS BRUTOS'!$A$3:$A$500,$C39,'DADOS BRUTOS'!CD$3:CD$500)))</f>
        <v/>
      </c>
      <c r="FE39" s="127">
        <f>IF(OR(FE$4="",$B39=""),0,SUMIF('DADOS BRUTOS'!$A$3:$A$500,$B39,'DADOS BRUTOS'!CE$3:CE$500)+IF($C39="",0,SUMIF('DADOS BRUTOS'!$A$3:$A$500,$C39,'DADOS BRUTOS'!CE$3:CE$500)))</f>
        <v/>
      </c>
      <c r="FF39" s="127">
        <f>IF(OR(FF$4="",$B39=""),0,SUMIF('DADOS BRUTOS'!$A$3:$A$500,$B39,'DADOS BRUTOS'!CF$3:CF$500)+IF($C39="",0,SUMIF('DADOS BRUTOS'!$A$3:$A$500,$C39,'DADOS BRUTOS'!CF$3:CF$500)))</f>
        <v/>
      </c>
      <c r="FG39" s="127">
        <f>IF(OR(FG$4="",$B39=""),0,SUMIF('DADOS BRUTOS'!$A$3:$A$500,$B39,'DADOS BRUTOS'!CG$3:CG$500)+IF($C39="",0,SUMIF('DADOS BRUTOS'!$A$3:$A$500,$C39,'DADOS BRUTOS'!CG$3:CG$500)))</f>
        <v/>
      </c>
      <c r="FH39" s="127">
        <f>IF(OR(FH$4="",$B39=""),0,SUMIF('DADOS BRUTOS'!$A$3:$A$500,$B39,'DADOS BRUTOS'!CH$3:CH$500)+IF($C39="",0,SUMIF('DADOS BRUTOS'!$A$3:$A$500,$C39,'DADOS BRUTOS'!CH$3:CH$500)))</f>
        <v/>
      </c>
      <c r="FI39" s="127">
        <f>IF(OR(FI$4="",$B39=""),0,SUMIF('DADOS BRUTOS'!$A$3:$A$500,$B39,'DADOS BRUTOS'!CI$3:CI$500)+IF($C39="",0,SUMIF('DADOS BRUTOS'!$A$3:$A$500,$C39,'DADOS BRUTOS'!CI$3:CI$500)))</f>
        <v/>
      </c>
      <c r="FJ39" s="127">
        <f>IF(OR(FJ$4="",$B39=""),0,SUMIF('DADOS BRUTOS'!$A$3:$A$500,$B39,'DADOS BRUTOS'!CJ$3:CJ$500)+IF($C39="",0,SUMIF('DADOS BRUTOS'!$A$3:$A$500,$C39,'DADOS BRUTOS'!CJ$3:CJ$500)))</f>
        <v/>
      </c>
      <c r="FK39" s="127">
        <f>IF(OR(FK$4="",$B39=""),0,SUMIF('DADOS BRUTOS'!$A$3:$A$500,$B39,'DADOS BRUTOS'!CK$3:CK$500)+IF($C39="",0,SUMIF('DADOS BRUTOS'!$A$3:$A$500,$C39,'DADOS BRUTOS'!CK$3:CK$500)))</f>
        <v/>
      </c>
      <c r="FL39" s="127">
        <f>IF(OR(FL$4="",$B39=""),0,SUMIF('DADOS BRUTOS'!$A$3:$A$500,$B39,'DADOS BRUTOS'!CL$3:CL$500)+IF($C39="",0,SUMIF('DADOS BRUTOS'!$A$3:$A$500,$C39,'DADOS BRUTOS'!CL$3:CL$500)))</f>
        <v/>
      </c>
      <c r="FM39" s="127">
        <f>IF(OR(FM$4="",$B39=""),0,SUMIF('DADOS BRUTOS'!$A$3:$A$500,$B39,'DADOS BRUTOS'!CM$3:CM$500)+IF($C39="",0,SUMIF('DADOS BRUTOS'!$A$3:$A$500,$C39,'DADOS BRUTOS'!CM$3:CM$500)))</f>
        <v/>
      </c>
      <c r="FN39" s="127">
        <f>IF(OR(FN$4="",$B39=""),0,SUMIF('DADOS BRUTOS'!$A$3:$A$500,$B39,'DADOS BRUTOS'!CN$3:CN$500)+IF($C39="",0,SUMIF('DADOS BRUTOS'!$A$3:$A$500,$C39,'DADOS BRUTOS'!CN$3:CN$500)))</f>
        <v/>
      </c>
      <c r="FO39" s="127">
        <f>IF(OR(FO$4="",$B39=""),0,SUMIF('DADOS BRUTOS'!$A$3:$A$500,$B39,'DADOS BRUTOS'!CO$3:CO$500)+IF($C39="",0,SUMIF('DADOS BRUTOS'!$A$3:$A$500,$C39,'DADOS BRUTOS'!CO$3:CO$500)))</f>
        <v/>
      </c>
      <c r="FP39" s="127">
        <f>IF(OR(FP$4="",$B39=""),0,SUMIF('DADOS BRUTOS'!$A$3:$A$500,$B39,'DADOS BRUTOS'!CP$3:CP$500)+IF($C39="",0,SUMIF('DADOS BRUTOS'!$A$3:$A$500,$C39,'DADOS BRUTOS'!CP$3:CP$500)))</f>
        <v/>
      </c>
      <c r="FQ39" s="127">
        <f>IF(OR(FQ$4="",$B39=""),0,SUMIF('DADOS BRUTOS'!$A$3:$A$500,$B39,'DADOS BRUTOS'!CQ$3:CQ$500)+IF($C39="",0,SUMIF('DADOS BRUTOS'!$A$3:$A$500,$C39,'DADOS BRUTOS'!CQ$3:CQ$500)))</f>
        <v/>
      </c>
      <c r="FR39" s="127">
        <f>IF(OR(FR$4="",$B39=""),0,SUMIF('DADOS BRUTOS'!$A$3:$A$500,$B39,'DADOS BRUTOS'!CR$3:CR$500)+IF($C39="",0,SUMIF('DADOS BRUTOS'!$A$3:$A$500,$C39,'DADOS BRUTOS'!CR$3:CR$500)))</f>
        <v/>
      </c>
      <c r="FS39" s="127">
        <f>IF(OR(FS$4="",$B39=""),0,SUMIF('DADOS BRUTOS'!$A$3:$A$500,$B39,'DADOS BRUTOS'!CS$3:CS$500)+IF($C39="",0,SUMIF('DADOS BRUTOS'!$A$3:$A$500,$C39,'DADOS BRUTOS'!CS$3:CS$500)))</f>
        <v/>
      </c>
      <c r="FT39" s="127">
        <f>IF(OR(FT$4="",$B39=""),0,SUMIF('DADOS BRUTOS'!$A$3:$A$500,$B39,'DADOS BRUTOS'!CT$3:CT$500)+IF($C39="",0,SUMIF('DADOS BRUTOS'!$A$3:$A$500,$C39,'DADOS BRUTOS'!CT$3:CT$500)))</f>
        <v/>
      </c>
      <c r="FU39" s="127">
        <f>IF(OR(FU$4="",$B39=""),0,SUMIF('DADOS BRUTOS'!$A$3:$A$500,$B39,'DADOS BRUTOS'!CU$3:CU$500)+IF($C39="",0,SUMIF('DADOS BRUTOS'!$A$3:$A$500,$C39,'DADOS BRUTOS'!CU$3:CU$500)))</f>
        <v/>
      </c>
      <c r="FV39" s="127">
        <f>IF(OR(FV$4="",$B39=""),0,SUMIF('DADOS BRUTOS'!$A$3:$A$500,$B39,'DADOS BRUTOS'!CV$3:CV$500)+IF($C39="",0,SUMIF('DADOS BRUTOS'!$A$3:$A$500,$C39,'DADOS BRUTOS'!CV$3:CV$500)))</f>
        <v/>
      </c>
      <c r="FW39" s="127">
        <f>IF(OR(FW$4="",$B39=""),0,SUMIF('DADOS BRUTOS'!$A$3:$A$500,$B39,'DADOS BRUTOS'!CW$3:CW$500)+IF($C39="",0,SUMIF('DADOS BRUTOS'!$A$3:$A$500,$C39,'DADOS BRUTOS'!CW$3:CW$500)))</f>
        <v/>
      </c>
      <c r="FX39" s="127">
        <f>IF(OR(FX$4="",$B39=""),0,SUMIF('DADOS BRUTOS'!$A$3:$A$500,$B39,'DADOS BRUTOS'!CX$3:CX$500)+IF($C39="",0,SUMIF('DADOS BRUTOS'!$A$3:$A$500,$C39,'DADOS BRUTOS'!CX$3:CX$500)))</f>
        <v/>
      </c>
      <c r="FY39" s="127">
        <f>IF(OR(FY$4="",$B39=""),0,SUMIF('DADOS BRUTOS'!$A$3:$A$500,$B39,'DADOS BRUTOS'!CY$3:CY$500)+IF($C39="",0,SUMIF('DADOS BRUTOS'!$A$3:$A$500,$C39,'DADOS BRUTOS'!CY$3:CY$500)))</f>
        <v/>
      </c>
      <c r="FZ39" s="127">
        <f>IF(OR(FZ$4="",$B39=""),0,SUMIF('DADOS BRUTOS'!$A$3:$A$500,$B39,'DADOS BRUTOS'!CZ$3:CZ$500)+IF($C39="",0,SUMIF('DADOS BRUTOS'!$A$3:$A$500,$C39,'DADOS BRUTOS'!CZ$3:CZ$500)))</f>
        <v/>
      </c>
      <c r="GA39" s="127">
        <f>IF(OR(GA$4="",$B39=""),0,SUMIF('DADOS BRUTOS'!$A$3:$A$500,$B39,'DADOS BRUTOS'!DA$3:DA$500)+IF($C39="",0,SUMIF('DADOS BRUTOS'!$A$3:$A$500,$C39,'DADOS BRUTOS'!DA$3:DA$500)))</f>
        <v/>
      </c>
      <c r="GB39" s="127">
        <f>IF(OR(GB$4="",$B39=""),0,SUMIF('DADOS BRUTOS'!$A$3:$A$500,$B39,'DADOS BRUTOS'!DB$3:DB$500)+IF($C39="",0,SUMIF('DADOS BRUTOS'!$A$3:$A$500,$C39,'DADOS BRUTOS'!DB$3:DB$500)))</f>
        <v/>
      </c>
      <c r="GC39" s="127">
        <f>IF(OR(GC$4="",$B39=""),0,SUMIF('DADOS BRUTOS'!$A$3:$A$500,$B39,'DADOS BRUTOS'!DC$3:DC$500)+IF($C39="",0,SUMIF('DADOS BRUTOS'!$A$3:$A$500,$C39,'DADOS BRUTOS'!DC$3:DC$500)))</f>
        <v/>
      </c>
      <c r="GD39" s="127">
        <f>IF(OR(GD$4="",$B39=""),0,SUMIF('DADOS BRUTOS'!$A$3:$A$500,$B39,'DADOS BRUTOS'!DD$3:DD$500)+IF($C39="",0,SUMIF('DADOS BRUTOS'!$A$3:$A$500,$C39,'DADOS BRUTOS'!DD$3:DD$500)))</f>
        <v/>
      </c>
      <c r="GE39" s="127">
        <f>IF(OR(GE$4="",$B39=""),0,SUMIF('DADOS BRUTOS'!$A$3:$A$500,$B39,'DADOS BRUTOS'!DE$3:DE$500)+IF($C39="",0,SUMIF('DADOS BRUTOS'!$A$3:$A$500,$C39,'DADOS BRUTOS'!DE$3:DE$500)))</f>
        <v/>
      </c>
      <c r="GF39" s="127">
        <f>IF(OR(GF$4="",$B39=""),0,SUMIF('DADOS BRUTOS'!$A$3:$A$500,$B39,'DADOS BRUTOS'!DF$3:DF$500)+IF($C39="",0,SUMIF('DADOS BRUTOS'!$A$3:$A$500,$C39,'DADOS BRUTOS'!DF$3:DF$500)))</f>
        <v/>
      </c>
      <c r="GG39" s="127">
        <f>IF(OR(GG$4="",$B39=""),0,SUMIF('DADOS BRUTOS'!$A$3:$A$500,$B39,'DADOS BRUTOS'!DG$3:DG$500)+IF($C39="",0,SUMIF('DADOS BRUTOS'!$A$3:$A$500,$C39,'DADOS BRUTOS'!DG$3:DG$500)))</f>
        <v/>
      </c>
      <c r="GH39" s="127">
        <f>IF(OR(GH$4="",$B39=""),0,SUMIF('DADOS BRUTOS'!$A$3:$A$500,$B39,'DADOS BRUTOS'!DH$3:DH$500)+IF($C39="",0,SUMIF('DADOS BRUTOS'!$A$3:$A$500,$C39,'DADOS BRUTOS'!DH$3:DH$500)))</f>
        <v/>
      </c>
      <c r="GI39" s="127">
        <f>IF(OR(GI$4="",$B39=""),0,SUMIF('DADOS BRUTOS'!$A$3:$A$500,$B39,'DADOS BRUTOS'!DI$3:DI$500)+IF($C39="",0,SUMIF('DADOS BRUTOS'!$A$3:$A$500,$C39,'DADOS BRUTOS'!DI$3:DI$500)))</f>
        <v/>
      </c>
      <c r="GJ39" s="127">
        <f>IF(OR(GJ$4="",$B39=""),0,SUMIF('DADOS BRUTOS'!$A$3:$A$500,$B39,'DADOS BRUTOS'!DJ$3:DJ$500)+IF($C39="",0,SUMIF('DADOS BRUTOS'!$A$3:$A$500,$C39,'DADOS BRUTOS'!DJ$3:DJ$500)))</f>
        <v/>
      </c>
      <c r="GK39" s="127">
        <f>IF(OR(GK$4="",$B39=""),0,SUMIF('DADOS BRUTOS'!$A$3:$A$500,$B39,'DADOS BRUTOS'!DK$3:DK$500)+IF($C39="",0,SUMIF('DADOS BRUTOS'!$A$3:$A$500,$C39,'DADOS BRUTOS'!DK$3:DK$500)))</f>
        <v/>
      </c>
      <c r="GL39" s="127">
        <f>IF(OR(GL$4="",$B39=""),0,SUMIF('DADOS BRUTOS'!$A$3:$A$500,$B39,'DADOS BRUTOS'!DL$3:DL$500)+IF($C39="",0,SUMIF('DADOS BRUTOS'!$A$3:$A$500,$C39,'DADOS BRUTOS'!DL$3:DL$500)))</f>
        <v/>
      </c>
      <c r="GM39" s="127">
        <f>IF(OR(GM$4="",$B39=""),0,SUMIF('DADOS BRUTOS'!$A$3:$A$500,$B39,'DADOS BRUTOS'!DM$3:DM$500)+IF($C39="",0,SUMIF('DADOS BRUTOS'!$A$3:$A$500,$C39,'DADOS BRUTOS'!DM$3:DM$500)))</f>
        <v/>
      </c>
      <c r="GN39" s="127">
        <f>IF(OR(GN$4="",$B39=""),0,SUMIF('DADOS BRUTOS'!$A$3:$A$500,$B39,'DADOS BRUTOS'!DN$3:DN$500)+IF($C39="",0,SUMIF('DADOS BRUTOS'!$A$3:$A$500,$C39,'DADOS BRUTOS'!DN$3:DN$500)))</f>
        <v/>
      </c>
      <c r="GO39" s="127">
        <f>IF(OR(GO$4="",$B39=""),0,SUMIF('DADOS BRUTOS'!$A$3:$A$500,$B39,'DADOS BRUTOS'!DO$3:DO$500)+IF($C39="",0,SUMIF('DADOS BRUTOS'!$A$3:$A$500,$C39,'DADOS BRUTOS'!DO$3:DO$500)))</f>
        <v/>
      </c>
      <c r="GP39" s="127">
        <f>IF(OR(GP$4="",$B39=""),0,SUMIF('DADOS BRUTOS'!$A$3:$A$500,$B39,'DADOS BRUTOS'!DP$3:DP$500)+IF($C39="",0,SUMIF('DADOS BRUTOS'!$A$3:$A$500,$C39,'DADOS BRUTOS'!DP$3:DP$500)))</f>
        <v/>
      </c>
      <c r="GQ39" s="127">
        <f>IF(OR(GQ$4="",$B39=""),0,SUMIF('DADOS BRUTOS'!$A$3:$A$500,$B39,'DADOS BRUTOS'!DQ$3:DQ$500)+IF($C39="",0,SUMIF('DADOS BRUTOS'!$A$3:$A$500,$C39,'DADOS BRUTOS'!DQ$3:DQ$500)))</f>
        <v/>
      </c>
      <c r="GR39" s="127">
        <f>IF(OR(GR$4="",$B39=""),0,SUMIF('DADOS BRUTOS'!$A$3:$A$500,$B39,'DADOS BRUTOS'!DR$3:DR$500)+IF($C39="",0,SUMIF('DADOS BRUTOS'!$A$3:$A$500,$C39,'DADOS BRUTOS'!DR$3:DR$500)))</f>
        <v/>
      </c>
      <c r="GS39" s="127">
        <f>IF(OR(GS$4="",$B39=""),0,SUMIF('DADOS BRUTOS'!$A$3:$A$500,$B39,'DADOS BRUTOS'!DS$3:DS$500)+IF($C39="",0,SUMIF('DADOS BRUTOS'!$A$3:$A$500,$C39,'DADOS BRUTOS'!DS$3:DS$500)))</f>
        <v/>
      </c>
      <c r="GT39" s="127">
        <f>IF(OR(GT$4="",$B39=""),0,SUMIF('DADOS BRUTOS'!$A$3:$A$500,$B39,'DADOS BRUTOS'!DT$3:DT$500)+IF($C39="",0,SUMIF('DADOS BRUTOS'!$A$3:$A$500,$C39,'DADOS BRUTOS'!DT$3:DT$500)))</f>
        <v/>
      </c>
      <c r="GU39" s="127">
        <f>IF(OR(GU$4="",$B39=""),0,SUMIF('DADOS BRUTOS'!$A$3:$A$500,$B39,'DADOS BRUTOS'!DU$3:DU$500)+IF($C39="",0,SUMIF('DADOS BRUTOS'!$A$3:$A$500,$C39,'DADOS BRUTOS'!DU$3:DU$500)))</f>
        <v/>
      </c>
      <c r="GV39" s="127">
        <f>IF(OR(GV$4="",$B39=""),0,SUMIF('DADOS BRUTOS'!$A$3:$A$500,$B39,'DADOS BRUTOS'!DV$3:DV$500)+IF($C39="",0,SUMIF('DADOS BRUTOS'!$A$3:$A$500,$C39,'DADOS BRUTOS'!DV$3:DV$500)))</f>
        <v/>
      </c>
      <c r="GW39" s="127">
        <f>IF(OR(GW$4="",$B39=""),0,SUMIF('DADOS BRUTOS'!$A$3:$A$500,$B39,'DADOS BRUTOS'!DW$3:DW$500)+IF($C39="",0,SUMIF('DADOS BRUTOS'!$A$3:$A$500,$C39,'DADOS BRUTOS'!DW$3:DW$500)))</f>
        <v/>
      </c>
      <c r="GX39" s="127">
        <f>IF(OR(GX$4="",$B39=""),0,SUMIF('DADOS BRUTOS'!$A$3:$A$500,$B39,'DADOS BRUTOS'!DX$3:DX$500)+IF($C39="",0,SUMIF('DADOS BRUTOS'!$A$3:$A$500,$C39,'DADOS BRUTOS'!DX$3:DX$500)))</f>
        <v/>
      </c>
      <c r="GY39" s="127">
        <f>IF(OR(GY$4="",$B39=""),0,SUMIF('DADOS BRUTOS'!$A$3:$A$500,$B39,'DADOS BRUTOS'!DY$3:DY$500)+IF($C39="",0,SUMIF('DADOS BRUTOS'!$A$3:$A$500,$C39,'DADOS BRUTOS'!DY$3:DY$500)))</f>
        <v/>
      </c>
      <c r="GZ39" s="127">
        <f>IF(OR(GZ$4="",$B39=""),0,SUMIF('DADOS BRUTOS'!$A$3:$A$500,$B39,'DADOS BRUTOS'!DZ$3:DZ$500)+IF($C39="",0,SUMIF('DADOS BRUTOS'!$A$3:$A$500,$C39,'DADOS BRUTOS'!DZ$3:DZ$500)))</f>
        <v/>
      </c>
      <c r="HA39" s="127">
        <f>IF(OR(HA$4="",$B39=""),0,SUMIF('DADOS BRUTOS'!$A$3:$A$500,$B39,'DADOS BRUTOS'!EA$3:EA$500)+IF($C39="",0,SUMIF('DADOS BRUTOS'!$A$3:$A$500,$C39,'DADOS BRUTOS'!EA$3:EA$500)))</f>
        <v/>
      </c>
      <c r="HB39" s="127">
        <f>IF(OR(HB$4="",$B39=""),0,SUMIF('DADOS BRUTOS'!$A$3:$A$500,$B39,'DADOS BRUTOS'!EB$3:EB$500)+IF($C39="",0,SUMIF('DADOS BRUTOS'!$A$3:$A$500,$C39,'DADOS BRUTOS'!EB$3:EB$500)))</f>
        <v/>
      </c>
      <c r="HC39" s="127">
        <f>IF(OR(HC$4="",$B39=""),0,SUMIF('DADOS BRUTOS'!$A$3:$A$500,$B39,'DADOS BRUTOS'!EC$3:EC$500)+IF($C39="",0,SUMIF('DADOS BRUTOS'!$A$3:$A$500,$C39,'DADOS BRUTOS'!EC$3:EC$500)))</f>
        <v/>
      </c>
      <c r="HD39" s="127">
        <f>IF(OR(HD$4="",$B39=""),0,SUMIF('DADOS BRUTOS'!$A$3:$A$500,$B39,'DADOS BRUTOS'!ED$3:ED$500)+IF($C39="",0,SUMIF('DADOS BRUTOS'!$A$3:$A$500,$C39,'DADOS BRUTOS'!ED$3:ED$500)))</f>
        <v/>
      </c>
      <c r="HE39" s="127">
        <f>IF(OR(HE$4="",$B39=""),0,SUMIF('DADOS BRUTOS'!$A$3:$A$500,$B39,'DADOS BRUTOS'!EE$3:EE$500)+IF($C39="",0,SUMIF('DADOS BRUTOS'!$A$3:$A$500,$C39,'DADOS BRUTOS'!EE$3:EE$500)))</f>
        <v/>
      </c>
      <c r="HF39" s="127">
        <f>IF(OR(HF$4="",$B39=""),0,SUMIF('DADOS BRUTOS'!$A$3:$A$500,$B39,'DADOS BRUTOS'!EF$3:EF$500)+IF($C39="",0,SUMIF('DADOS BRUTOS'!$A$3:$A$500,$C39,'DADOS BRUTOS'!EF$3:EF$500)))</f>
        <v/>
      </c>
      <c r="HG39" s="127">
        <f>IF(OR(HG$4="",$B39=""),0,SUMIF('DADOS BRUTOS'!$A$3:$A$500,$B39,'DADOS BRUTOS'!EG$3:EG$500)+IF($C39="",0,SUMIF('DADOS BRUTOS'!$A$3:$A$500,$C39,'DADOS BRUTOS'!EG$3:EG$500)))</f>
        <v/>
      </c>
      <c r="HH39" s="127">
        <f>IF(OR(HH$4="",$B39=""),0,SUMIF('DADOS BRUTOS'!$A$3:$A$500,$B39,'DADOS BRUTOS'!EH$3:EH$500)+IF($C39="",0,SUMIF('DADOS BRUTOS'!$A$3:$A$500,$C39,'DADOS BRUTOS'!EH$3:EH$500)))</f>
        <v/>
      </c>
      <c r="HI39" s="127">
        <f>IF(OR(HI$4="",$B39=""),0,SUMIF('DADOS BRUTOS'!$A$3:$A$500,$B39,'DADOS BRUTOS'!EI$3:EI$500)+IF($C39="",0,SUMIF('DADOS BRUTOS'!$A$3:$A$500,$C39,'DADOS BRUTOS'!EI$3:EI$500)))</f>
        <v/>
      </c>
      <c r="HJ39" s="127">
        <f>IF(OR(HJ$4="",$B39=""),0,SUMIF('DADOS BRUTOS'!$A$3:$A$500,$B39,'DADOS BRUTOS'!EJ$3:EJ$500)+IF($C39="",0,SUMIF('DADOS BRUTOS'!$A$3:$A$500,$C39,'DADOS BRUTOS'!EJ$3:EJ$500)))</f>
        <v/>
      </c>
      <c r="HK39" s="127">
        <f>IF(OR(HK$4="",$B39=""),0,SUMIF('DADOS BRUTOS'!$A$3:$A$500,$B39,'DADOS BRUTOS'!EK$3:EK$500)+IF($C39="",0,SUMIF('DADOS BRUTOS'!$A$3:$A$500,$C39,'DADOS BRUTOS'!EK$3:EK$500)))</f>
        <v/>
      </c>
      <c r="HL39" s="127">
        <f>IF(OR(HL$4="",$B39=""),0,SUMIF('DADOS BRUTOS'!$A$3:$A$500,$B39,'DADOS BRUTOS'!EL$3:EL$500)+IF($C39="",0,SUMIF('DADOS BRUTOS'!$A$3:$A$500,$C39,'DADOS BRUTOS'!EL$3:EL$500)))</f>
        <v/>
      </c>
      <c r="HM39" s="127">
        <f>IF(OR(HM$4="",$B39=""),0,SUMIF('DADOS BRUTOS'!$A$3:$A$500,$B39,'DADOS BRUTOS'!EM$3:EM$500)+IF($C39="",0,SUMIF('DADOS BRUTOS'!$A$3:$A$500,$C39,'DADOS BRUTOS'!EM$3:EM$500)))</f>
        <v/>
      </c>
      <c r="HN39" s="127">
        <f>IF(OR(HN$4="",$B39=""),0,SUMIF('DADOS BRUTOS'!$A$3:$A$500,$B39,'DADOS BRUTOS'!EN$3:EN$500)+IF($C39="",0,SUMIF('DADOS BRUTOS'!$A$3:$A$500,$C39,'DADOS BRUTOS'!EN$3:EN$500)))</f>
        <v/>
      </c>
      <c r="HO39" s="127">
        <f>IF(OR(HO$4="",$B39=""),0,SUMIF('DADOS BRUTOS'!$A$3:$A$500,$B39,'DADOS BRUTOS'!EO$3:EO$500)+IF($C39="",0,SUMIF('DADOS BRUTOS'!$A$3:$A$500,$C39,'DADOS BRUTOS'!EO$3:EO$500)))</f>
        <v/>
      </c>
      <c r="HP39" s="127">
        <f>IF(OR(HP$4="",$B39=""),0,SUMIF('DADOS BRUTOS'!$A$3:$A$500,$B39,'DADOS BRUTOS'!EP$3:EP$500)+IF($C39="",0,SUMIF('DADOS BRUTOS'!$A$3:$A$500,$C39,'DADOS BRUTOS'!EP$3:EP$500)))</f>
        <v/>
      </c>
      <c r="HQ39" s="127">
        <f>IF(OR(HQ$4="",$B39=""),0,SUMIF('DADOS BRUTOS'!$A$3:$A$500,$B39,'DADOS BRUTOS'!EQ$3:EQ$500)+IF($C39="",0,SUMIF('DADOS BRUTOS'!$A$3:$A$500,$C39,'DADOS BRUTOS'!EQ$3:EQ$500)))</f>
        <v/>
      </c>
      <c r="HR39" s="127">
        <f>IF(OR(HR$4="",$B39=""),0,SUMIF('DADOS BRUTOS'!$A$3:$A$500,$B39,'DADOS BRUTOS'!ER$3:ER$500)+IF($C39="",0,SUMIF('DADOS BRUTOS'!$A$3:$A$500,$C39,'DADOS BRUTOS'!ER$3:ER$500)))</f>
        <v/>
      </c>
      <c r="HS39" s="127">
        <f>IF(OR(HS$4="",$B39=""),0,SUMIF('DADOS BRUTOS'!$A$3:$A$500,$B39,'DADOS BRUTOS'!ES$3:ES$500)+IF($C39="",0,SUMIF('DADOS BRUTOS'!$A$3:$A$500,$C39,'DADOS BRUTOS'!ES$3:ES$500)))</f>
        <v/>
      </c>
      <c r="HT39" s="127">
        <f>IF(OR(HT$4="",$B39=""),0,SUMIF('DADOS BRUTOS'!$A$3:$A$500,$B39,'DADOS BRUTOS'!ET$3:ET$500)+IF($C39="",0,SUMIF('DADOS BRUTOS'!$A$3:$A$500,$C39,'DADOS BRUTOS'!ET$3:ET$500)))</f>
        <v/>
      </c>
      <c r="HU39" s="127">
        <f>IF(OR(HU$4="",$B39=""),0,SUMIF('DADOS BRUTOS'!$A$3:$A$500,$B39,'DADOS BRUTOS'!EU$3:EU$500)+IF($C39="",0,SUMIF('DADOS BRUTOS'!$A$3:$A$500,$C39,'DADOS BRUTOS'!EU$3:EU$500)))</f>
        <v/>
      </c>
      <c r="HV39" s="127">
        <f>IF(OR(HV$4="",$B39=""),0,SUMIF('DADOS BRUTOS'!$A$3:$A$500,$B39,'DADOS BRUTOS'!EV$3:EV$500)+IF($C39="",0,SUMIF('DADOS BRUTOS'!$A$3:$A$500,$C39,'DADOS BRUTOS'!EV$3:EV$500)))</f>
        <v/>
      </c>
      <c r="HW39" s="127">
        <f>IF(OR(HW$4="",$B39=""),0,SUMIF('DADOS BRUTOS'!$A$3:$A$500,$B39,'DADOS BRUTOS'!EW$3:EW$500)+IF($C39="",0,SUMIF('DADOS BRUTOS'!$A$3:$A$500,$C39,'DADOS BRUTOS'!EW$3:EW$500)))</f>
        <v/>
      </c>
      <c r="HX39" s="127">
        <f>IF(OR(HX$4="",$B39=""),0,SUMIF('DADOS BRUTOS'!$A$3:$A$500,$B39,'DADOS BRUTOS'!EX$3:EX$500)+IF($C39="",0,SUMIF('DADOS BRUTOS'!$A$3:$A$500,$C39,'DADOS BRUTOS'!EX$3:EX$500)))</f>
        <v/>
      </c>
      <c r="HY39" s="127">
        <f>IF(OR(HY$4="",$B39=""),0,SUMIF('DADOS BRUTOS'!$A$3:$A$500,$B39,'DADOS BRUTOS'!EY$3:EY$500)+IF($C39="",0,SUMIF('DADOS BRUTOS'!$A$3:$A$500,$C39,'DADOS BRUTOS'!EY$3:EY$500)))</f>
        <v/>
      </c>
      <c r="HZ39" s="127">
        <f>IF(OR(HZ$4="",$B39=""),0,SUMIF('DADOS BRUTOS'!$A$3:$A$500,$B39,'DADOS BRUTOS'!EZ$3:EZ$500)+IF($C39="",0,SUMIF('DADOS BRUTOS'!$A$3:$A$500,$C39,'DADOS BRUTOS'!EZ$3:EZ$500)))</f>
        <v/>
      </c>
      <c r="IA39" s="127">
        <f>IF(OR(IA$4="",$B39=""),0,SUMIF('DADOS BRUTOS'!$A$3:$A$500,$B39,'DADOS BRUTOS'!FA$3:FA$500)+IF($C39="",0,SUMIF('DADOS BRUTOS'!$A$3:$A$500,$C39,'DADOS BRUTOS'!FA$3:FA$500)))</f>
        <v/>
      </c>
      <c r="IB39" s="127">
        <f>IF(OR(IB$4="",$B39=""),0,SUMIF('DADOS BRUTOS'!$A$3:$A$500,$B39,'DADOS BRUTOS'!FB$3:FB$500)+IF($C39="",0,SUMIF('DADOS BRUTOS'!$A$3:$A$500,$C39,'DADOS BRUTOS'!FB$3:FB$500)))</f>
        <v/>
      </c>
      <c r="IC39" s="127">
        <f>IF(OR(IC$4="",$B39=""),0,SUMIF('DADOS BRUTOS'!$A$3:$A$500,$B39,'DADOS BRUTOS'!FC$3:FC$500)+IF($C39="",0,SUMIF('DADOS BRUTOS'!$A$3:$A$500,$C39,'DADOS BRUTOS'!FC$3:FC$500)))</f>
        <v/>
      </c>
      <c r="ID39" s="127">
        <f>IF(OR(ID$4="",$B39=""),0,SUMIF('DADOS BRUTOS'!$A$3:$A$500,$B39,'DADOS BRUTOS'!FD$3:FD$500)+IF($C39="",0,SUMIF('DADOS BRUTOS'!$A$3:$A$500,$C39,'DADOS BRUTOS'!FD$3:FD$500)))</f>
        <v/>
      </c>
      <c r="IE39" s="127">
        <f>IF(OR(IE$4="",$B39=""),0,SUMIF('DADOS BRUTOS'!$A$3:$A$500,$B39,'DADOS BRUTOS'!FE$3:FE$500)+IF($C39="",0,SUMIF('DADOS BRUTOS'!$A$3:$A$500,$C39,'DADOS BRUTOS'!FE$3:FE$500)))</f>
        <v/>
      </c>
      <c r="IF39" s="127">
        <f>IF(OR(IF$4="",$B39=""),0,SUMIF('DADOS BRUTOS'!$A$3:$A$500,$B39,'DADOS BRUTOS'!FF$3:FF$500)+IF($C39="",0,SUMIF('DADOS BRUTOS'!$A$3:$A$500,$C39,'DADOS BRUTOS'!FF$3:FF$500)))</f>
        <v/>
      </c>
      <c r="IG39" s="127">
        <f>IF(OR(IG$4="",$B39=""),0,SUMIF('DADOS BRUTOS'!$A$3:$A$500,$B39,'DADOS BRUTOS'!FG$3:FG$500)+IF($C39="",0,SUMIF('DADOS BRUTOS'!$A$3:$A$500,$C39,'DADOS BRUTOS'!FG$3:FG$500)))</f>
        <v/>
      </c>
      <c r="IH39" s="127">
        <f>IF(OR(IH$4="",$B39=""),0,SUMIF('DADOS BRUTOS'!$A$3:$A$500,$B39,'DADOS BRUTOS'!FH$3:FH$500)+IF($C39="",0,SUMIF('DADOS BRUTOS'!$A$3:$A$500,$C39,'DADOS BRUTOS'!FH$3:FH$500)))</f>
        <v/>
      </c>
      <c r="II39" s="127">
        <f>IF(OR(II$4="",$B39=""),0,SUMIF('DADOS BRUTOS'!$A$3:$A$500,$B39,'DADOS BRUTOS'!FI$3:FI$500)+IF($C39="",0,SUMIF('DADOS BRUTOS'!$A$3:$A$500,$C39,'DADOS BRUTOS'!FI$3:FI$500)))</f>
        <v/>
      </c>
      <c r="IJ39" s="127">
        <f>IF(OR(IJ$4="",$B39=""),0,SUMIF('DADOS BRUTOS'!$A$3:$A$500,$B39,'DADOS BRUTOS'!FJ$3:FJ$500)+IF($C39="",0,SUMIF('DADOS BRUTOS'!$A$3:$A$500,$C39,'DADOS BRUTOS'!FJ$3:FJ$500)))</f>
        <v/>
      </c>
      <c r="IK39" s="127">
        <f>IF(OR(IK$4="",$B39=""),0,SUMIF('DADOS BRUTOS'!$A$3:$A$500,$B39,'DADOS BRUTOS'!FK$3:FK$500)+IF($C39="",0,SUMIF('DADOS BRUTOS'!$A$3:$A$500,$C39,'DADOS BRUTOS'!FK$3:FK$500)))</f>
        <v/>
      </c>
      <c r="IL39" s="127">
        <f>IF(OR(IL$4="",$B39=""),0,SUMIF('DADOS BRUTOS'!$A$3:$A$500,$B39,'DADOS BRUTOS'!FL$3:FL$500)+IF($C39="",0,SUMIF('DADOS BRUTOS'!$A$3:$A$500,$C39,'DADOS BRUTOS'!FL$3:FL$500)))</f>
        <v/>
      </c>
      <c r="IM39" s="127">
        <f>IF(OR(IM$4="",$B39=""),0,SUMIF('DADOS BRUTOS'!$A$3:$A$500,$B39,'DADOS BRUTOS'!FM$3:FM$500)+IF($C39="",0,SUMIF('DADOS BRUTOS'!$A$3:$A$500,$C39,'DADOS BRUTOS'!FM$3:FM$500)))</f>
        <v/>
      </c>
      <c r="IN39" s="127">
        <f>IF(OR(IN$4="",$B39=""),0,SUMIF('DADOS BRUTOS'!$A$3:$A$500,$B39,'DADOS BRUTOS'!FN$3:FN$500)+IF($C39="",0,SUMIF('DADOS BRUTOS'!$A$3:$A$500,$C39,'DADOS BRUTOS'!FN$3:FN$500)))</f>
        <v/>
      </c>
      <c r="IO39" s="127">
        <f>IF(OR(IO$4="",$B39=""),0,SUMIF('DADOS BRUTOS'!$A$3:$A$500,$B39,'DADOS BRUTOS'!FO$3:FO$500)+IF($C39="",0,SUMIF('DADOS BRUTOS'!$A$3:$A$500,$C39,'DADOS BRUTOS'!FO$3:FO$500)))</f>
        <v/>
      </c>
      <c r="IP39" s="127">
        <f>IF(OR(IP$4="",$B39=""),0,SUMIF('DADOS BRUTOS'!$A$3:$A$500,$B39,'DADOS BRUTOS'!FP$3:FP$500)+IF($C39="",0,SUMIF('DADOS BRUTOS'!$A$3:$A$500,$C39,'DADOS BRUTOS'!FP$3:FP$500)))</f>
        <v/>
      </c>
      <c r="IQ39" s="127">
        <f>IF(OR(IQ$4="",$B39=""),0,SUMIF('DADOS BRUTOS'!$A$3:$A$500,$B39,'DADOS BRUTOS'!FQ$3:FQ$500)+IF($C39="",0,SUMIF('DADOS BRUTOS'!$A$3:$A$500,$C39,'DADOS BRUTOS'!FQ$3:FQ$500)))</f>
        <v/>
      </c>
      <c r="IR39" s="127">
        <f>IF(OR(IR$4="",$B39=""),0,SUMIF('DADOS BRUTOS'!$A$3:$A$500,$B39,'DADOS BRUTOS'!FR$3:FR$500)+IF($C39="",0,SUMIF('DADOS BRUTOS'!$A$3:$A$500,$C39,'DADOS BRUTOS'!FR$3:FR$500)))</f>
        <v/>
      </c>
      <c r="IS39" s="127">
        <f>IF(OR(IS$4="",$B39=""),0,SUMIF('DADOS BRUTOS'!$A$3:$A$500,$B39,'DADOS BRUTOS'!FS$3:FS$500)+IF($C39="",0,SUMIF('DADOS BRUTOS'!$A$3:$A$500,$C39,'DADOS BRUTOS'!FS$3:FS$500)))</f>
        <v/>
      </c>
      <c r="IT39" s="127">
        <f>IF(OR(IT$4="",$B39=""),0,SUMIF('DADOS BRUTOS'!$A$3:$A$500,$B39,'DADOS BRUTOS'!FT$3:FT$500)+IF($C39="",0,SUMIF('DADOS BRUTOS'!$A$3:$A$500,$C39,'DADOS BRUTOS'!FT$3:FT$500)))</f>
        <v/>
      </c>
      <c r="IU39" s="127">
        <f>IF(OR(IU$4="",$B39=""),0,SUMIF('DADOS BRUTOS'!$A$3:$A$500,$B39,'DADOS BRUTOS'!FU$3:FU$500)+IF($C39="",0,SUMIF('DADOS BRUTOS'!$A$3:$A$500,$C39,'DADOS BRUTOS'!FU$3:FU$500)))</f>
        <v/>
      </c>
      <c r="IV39" s="127">
        <f>IF(OR(IV$4="",$B39=""),0,SUMIF('DADOS BRUTOS'!$A$3:$A$500,$B39,'DADOS BRUTOS'!FV$3:FV$500)+IF($C39="",0,SUMIF('DADOS BRUTOS'!$A$3:$A$500,$C39,'DADOS BRUTOS'!FV$3:FV$500)))</f>
        <v/>
      </c>
      <c r="IW39" s="127">
        <f>IF(OR(IW$4="",$B39=""),0,SUMIF('DADOS BRUTOS'!$A$3:$A$500,$B39,'DADOS BRUTOS'!FW$3:FW$500)+IF($C39="",0,SUMIF('DADOS BRUTOS'!$A$3:$A$500,$C39,'DADOS BRUTOS'!FW$3:FW$500)))</f>
        <v/>
      </c>
      <c r="IX39" s="127">
        <f>IF(OR(IX$4="",$B39=""),0,SUMIF('DADOS BRUTOS'!$A$3:$A$500,$B39,'DADOS BRUTOS'!FX$3:FX$500)+IF($C39="",0,SUMIF('DADOS BRUTOS'!$A$3:$A$500,$C39,'DADOS BRUTOS'!FX$3:FX$500)))</f>
        <v/>
      </c>
      <c r="IY39" s="127">
        <f>IF(OR(IY$4="",$B39=""),0,SUMIF('DADOS BRUTOS'!$A$3:$A$500,$B39,'DADOS BRUTOS'!FY$3:FY$500)+IF($C39="",0,SUMIF('DADOS BRUTOS'!$A$3:$A$500,$C39,'DADOS BRUTOS'!FY$3:FY$500)))</f>
        <v/>
      </c>
      <c r="IZ39" s="127">
        <f>IF(OR(IZ$4="",$B39=""),0,SUMIF('DADOS BRUTOS'!$A$3:$A$500,$B39,'DADOS BRUTOS'!FZ$3:FZ$500)+IF($C39="",0,SUMIF('DADOS BRUTOS'!$A$3:$A$500,$C39,'DADOS BRUTOS'!FZ$3:FZ$500)))</f>
        <v/>
      </c>
      <c r="JA39" s="127">
        <f>IF(OR(JA$4="",$B39=""),0,SUMIF('DADOS BRUTOS'!$A$3:$A$500,$B39,'DADOS BRUTOS'!GA$3:GA$500)+IF($C39="",0,SUMIF('DADOS BRUTOS'!$A$3:$A$500,$C39,'DADOS BRUTOS'!GA$3:GA$500)))</f>
        <v/>
      </c>
      <c r="JB39" s="127">
        <f>IF(OR(JB$4="",$B39=""),0,SUMIF('DADOS BRUTOS'!$A$3:$A$500,$B39,'DADOS BRUTOS'!GB$3:GB$500)+IF($C39="",0,SUMIF('DADOS BRUTOS'!$A$3:$A$500,$C39,'DADOS BRUTOS'!GB$3:GB$500)))</f>
        <v/>
      </c>
      <c r="JC39" s="127">
        <f>IF(OR(JC$4="",$B39=""),0,SUMIF('DADOS BRUTOS'!$A$3:$A$500,$B39,'DADOS BRUTOS'!GC$3:GC$500)+IF($C39="",0,SUMIF('DADOS BRUTOS'!$A$3:$A$500,$C39,'DADOS BRUTOS'!GC$3:GC$500)))</f>
        <v/>
      </c>
      <c r="JD39" s="127">
        <f>IF(OR(JD$4="",$B39=""),0,SUMIF('DADOS BRUTOS'!$A$3:$A$500,$B39,'DADOS BRUTOS'!GD$3:GD$500)+IF($C39="",0,SUMIF('DADOS BRUTOS'!$A$3:$A$500,$C39,'DADOS BRUTOS'!GD$3:GD$500)))</f>
        <v/>
      </c>
      <c r="JE39" s="127">
        <f>IF(OR(JE$4="",$B39=""),0,SUMIF('DADOS BRUTOS'!$A$3:$A$500,$B39,'DADOS BRUTOS'!GE$3:GE$500)+IF($C39="",0,SUMIF('DADOS BRUTOS'!$A$3:$A$500,$C39,'DADOS BRUTOS'!GE$3:GE$500)))</f>
        <v/>
      </c>
      <c r="JF39" s="127">
        <f>IF(OR(JF$4="",$B39=""),0,SUMIF('DADOS BRUTOS'!$A$3:$A$500,$B39,'DADOS BRUTOS'!GF$3:GF$500)+IF($C39="",0,SUMIF('DADOS BRUTOS'!$A$3:$A$500,$C39,'DADOS BRUTOS'!GF$3:GF$500)))</f>
        <v/>
      </c>
      <c r="JG39" s="127">
        <f>IF(OR(JG$4="",$B39=""),0,SUMIF('DADOS BRUTOS'!$A$3:$A$500,$B39,'DADOS BRUTOS'!GG$3:GG$500)+IF($C39="",0,SUMIF('DADOS BRUTOS'!$A$3:$A$500,$C39,'DADOS BRUTOS'!GG$3:GG$500)))</f>
        <v/>
      </c>
      <c r="JH39" s="127">
        <f>IF(OR(JH$4="",$B39=""),0,SUMIF('DADOS BRUTOS'!$A$3:$A$500,$B39,'DADOS BRUTOS'!GH$3:GH$500)+IF($C39="",0,SUMIF('DADOS BRUTOS'!$A$3:$A$500,$C39,'DADOS BRUTOS'!GH$3:GH$500)))</f>
        <v/>
      </c>
      <c r="JI39" s="127">
        <f>IF(OR(JI$4="",$B39=""),0,SUMIF('DADOS BRUTOS'!$A$3:$A$500,$B39,'DADOS BRUTOS'!GI$3:GI$500)+IF($C39="",0,SUMIF('DADOS BRUTOS'!$A$3:$A$500,$C39,'DADOS BRUTOS'!GI$3:GI$500)))</f>
        <v/>
      </c>
      <c r="JJ39" s="127">
        <f>IF(OR(JJ$4="",$B39=""),0,SUMIF('DADOS BRUTOS'!$A$3:$A$500,$B39,'DADOS BRUTOS'!GJ$3:GJ$500)+IF($C39="",0,SUMIF('DADOS BRUTOS'!$A$3:$A$500,$C39,'DADOS BRUTOS'!GJ$3:GJ$500)))</f>
        <v/>
      </c>
      <c r="JK39" s="127">
        <f>IF(OR(JK$4="",$B39=""),0,SUMIF('DADOS BRUTOS'!$A$3:$A$500,$B39,'DADOS BRUTOS'!GK$3:GK$500)+IF($C39="",0,SUMIF('DADOS BRUTOS'!$A$3:$A$500,$C39,'DADOS BRUTOS'!GK$3:GK$500)))</f>
        <v/>
      </c>
      <c r="JL39" s="127">
        <f>IF(OR(JL$4="",$B39=""),0,SUMIF('DADOS BRUTOS'!$A$3:$A$500,$B39,'DADOS BRUTOS'!GL$3:GL$500)+IF($C39="",0,SUMIF('DADOS BRUTOS'!$A$3:$A$500,$C39,'DADOS BRUTOS'!GL$3:GL$500)))</f>
        <v/>
      </c>
      <c r="JM39" s="127">
        <f>IF(OR(JM$4="",$B39=""),0,SUMIF('DADOS BRUTOS'!$A$3:$A$500,$B39,'DADOS BRUTOS'!GM$3:GM$500)+IF($C39="",0,SUMIF('DADOS BRUTOS'!$A$3:$A$500,$C39,'DADOS BRUTOS'!GM$3:GM$500)))</f>
        <v/>
      </c>
      <c r="JN39" s="127">
        <f>IF(OR(JN$4="",$B39=""),0,SUMIF('DADOS BRUTOS'!$A$3:$A$500,$B39,'DADOS BRUTOS'!GN$3:GN$500)+IF($C39="",0,SUMIF('DADOS BRUTOS'!$A$3:$A$500,$C39,'DADOS BRUTOS'!GN$3:GN$500)))</f>
        <v/>
      </c>
      <c r="JO39" s="127">
        <f>IF(OR(JO$4="",$B39=""),0,SUMIF('DADOS BRUTOS'!$A$3:$A$500,$B39,'DADOS BRUTOS'!GO$3:GO$500)+IF($C39="",0,SUMIF('DADOS BRUTOS'!$A$3:$A$500,$C39,'DADOS BRUTOS'!GO$3:GO$500)))</f>
        <v/>
      </c>
      <c r="JP39" s="127">
        <f>IF(OR(JP$4="",$B39=""),0,SUMIF('DADOS BRUTOS'!$A$3:$A$500,$B39,'DADOS BRUTOS'!GP$3:GP$500)+IF($C39="",0,SUMIF('DADOS BRUTOS'!$A$3:$A$500,$C39,'DADOS BRUTOS'!GP$3:GP$500)))</f>
        <v/>
      </c>
      <c r="JQ39" s="127">
        <f>IF(OR(JQ$4="",$B39=""),0,SUMIF('DADOS BRUTOS'!$A$3:$A$500,$B39,'DADOS BRUTOS'!GQ$3:GQ$500)+IF($C39="",0,SUMIF('DADOS BRUTOS'!$A$3:$A$500,$C39,'DADOS BRUTOS'!GQ$3:GQ$500)))</f>
        <v/>
      </c>
      <c r="JR39" s="127">
        <f>IF(OR(JR$4="",$B39=""),0,SUMIF('DADOS BRUTOS'!$A$3:$A$500,$B39,'DADOS BRUTOS'!GR$3:GR$500)+IF($C39="",0,SUMIF('DADOS BRUTOS'!$A$3:$A$500,$C39,'DADOS BRUTOS'!GR$3:GR$500)))</f>
        <v/>
      </c>
      <c r="JS39" s="127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7">
        <f>IF(OR(CB$4="",$B40=""),0,SUMIF('DADOS BRUTOS'!$A$3:$A$500,$B40,'DADOS BRUTOS'!B$3:B$500)+IF($C40="",0,SUMIF('DADOS BRUTOS'!$A$3:$A$500,$C40,'DADOS BRUTOS'!B$3:B$500)))</f>
        <v/>
      </c>
      <c r="CC40" s="127">
        <f>IF(OR(CC$4="",$B40=""),0,SUMIF('DADOS BRUTOS'!$A$3:$A$500,$B40,'DADOS BRUTOS'!C$3:C$500)+IF($C40="",0,SUMIF('DADOS BRUTOS'!$A$3:$A$500,$C40,'DADOS BRUTOS'!C$3:C$500)))</f>
        <v/>
      </c>
      <c r="CD40" s="127">
        <f>IF(OR(CD$4="",$B40=""),0,SUMIF('DADOS BRUTOS'!$A$3:$A$500,$B40,'DADOS BRUTOS'!D$3:D$500)+IF($C40="",0,SUMIF('DADOS BRUTOS'!$A$3:$A$500,$C40,'DADOS BRUTOS'!D$3:D$500)))</f>
        <v/>
      </c>
      <c r="CE40" s="127">
        <f>IF(OR(CE$4="",$B40=""),0,SUMIF('DADOS BRUTOS'!$A$3:$A$500,$B40,'DADOS BRUTOS'!E$3:E$500)+IF($C40="",0,SUMIF('DADOS BRUTOS'!$A$3:$A$500,$C40,'DADOS BRUTOS'!E$3:E$500)))</f>
        <v/>
      </c>
      <c r="CF40" s="127">
        <f>IF(OR(CF$4="",$B40=""),0,SUMIF('DADOS BRUTOS'!$A$3:$A$500,$B40,'DADOS BRUTOS'!F$3:F$500)+IF($C40="",0,SUMIF('DADOS BRUTOS'!$A$3:$A$500,$C40,'DADOS BRUTOS'!F$3:F$500)))</f>
        <v/>
      </c>
      <c r="CG40" s="127">
        <f>IF(OR(CG$4="",$B40=""),0,SUMIF('DADOS BRUTOS'!$A$3:$A$500,$B40,'DADOS BRUTOS'!G$3:G$500)+IF($C40="",0,SUMIF('DADOS BRUTOS'!$A$3:$A$500,$C40,'DADOS BRUTOS'!G$3:G$500)))</f>
        <v/>
      </c>
      <c r="CH40" s="127">
        <f>IF(OR(CH$4="",$B40=""),0,SUMIF('DADOS BRUTOS'!$A$3:$A$500,$B40,'DADOS BRUTOS'!H$3:H$500)+IF($C40="",0,SUMIF('DADOS BRUTOS'!$A$3:$A$500,$C40,'DADOS BRUTOS'!H$3:H$500)))</f>
        <v/>
      </c>
      <c r="CI40" s="127">
        <f>IF(OR(CI$4="",$B40=""),0,SUMIF('DADOS BRUTOS'!$A$3:$A$500,$B40,'DADOS BRUTOS'!I$3:I$500)+IF($C40="",0,SUMIF('DADOS BRUTOS'!$A$3:$A$500,$C40,'DADOS BRUTOS'!I$3:I$500)))</f>
        <v/>
      </c>
      <c r="CJ40" s="127">
        <f>IF(OR(CJ$4="",$B40=""),0,SUMIF('DADOS BRUTOS'!$A$3:$A$500,$B40,'DADOS BRUTOS'!J$3:J$500)+IF($C40="",0,SUMIF('DADOS BRUTOS'!$A$3:$A$500,$C40,'DADOS BRUTOS'!J$3:J$500)))</f>
        <v/>
      </c>
      <c r="CK40" s="127">
        <f>IF(OR(CK$4="",$B40=""),0,SUMIF('DADOS BRUTOS'!$A$3:$A$500,$B40,'DADOS BRUTOS'!K$3:K$500)+IF($C40="",0,SUMIF('DADOS BRUTOS'!$A$3:$A$500,$C40,'DADOS BRUTOS'!K$3:K$500)))</f>
        <v/>
      </c>
      <c r="CL40" s="127">
        <f>IF(OR(CL$4="",$B40=""),0,SUMIF('DADOS BRUTOS'!$A$3:$A$500,$B40,'DADOS BRUTOS'!L$3:L$500)+IF($C40="",0,SUMIF('DADOS BRUTOS'!$A$3:$A$500,$C40,'DADOS BRUTOS'!L$3:L$500)))</f>
        <v/>
      </c>
      <c r="CM40" s="127">
        <f>IF(OR(CM$4="",$B40=""),0,SUMIF('DADOS BRUTOS'!$A$3:$A$500,$B40,'DADOS BRUTOS'!M$3:M$500)+IF($C40="",0,SUMIF('DADOS BRUTOS'!$A$3:$A$500,$C40,'DADOS BRUTOS'!M$3:M$500)))</f>
        <v/>
      </c>
      <c r="CN40" s="127">
        <f>IF(OR(CN$4="",$B40=""),0,SUMIF('DADOS BRUTOS'!$A$3:$A$500,$B40,'DADOS BRUTOS'!N$3:N$500)+IF($C40="",0,SUMIF('DADOS BRUTOS'!$A$3:$A$500,$C40,'DADOS BRUTOS'!N$3:N$500)))</f>
        <v/>
      </c>
      <c r="CO40" s="127">
        <f>IF(OR(CO$4="",$B40=""),0,SUMIF('DADOS BRUTOS'!$A$3:$A$500,$B40,'DADOS BRUTOS'!O$3:O$500)+IF($C40="",0,SUMIF('DADOS BRUTOS'!$A$3:$A$500,$C40,'DADOS BRUTOS'!O$3:O$500)))</f>
        <v/>
      </c>
      <c r="CP40" s="127">
        <f>IF(OR(CP$4="",$B40=""),0,SUMIF('DADOS BRUTOS'!$A$3:$A$500,$B40,'DADOS BRUTOS'!P$3:P$500)+IF($C40="",0,SUMIF('DADOS BRUTOS'!$A$3:$A$500,$C40,'DADOS BRUTOS'!P$3:P$500)))</f>
        <v/>
      </c>
      <c r="CQ40" s="127">
        <f>IF(OR(CQ$4="",$B40=""),0,SUMIF('DADOS BRUTOS'!$A$3:$A$500,$B40,'DADOS BRUTOS'!Q$3:Q$500)+IF($C40="",0,SUMIF('DADOS BRUTOS'!$A$3:$A$500,$C40,'DADOS BRUTOS'!Q$3:Q$500)))</f>
        <v/>
      </c>
      <c r="CR40" s="127">
        <f>IF(OR(CR$4="",$B40=""),0,SUMIF('DADOS BRUTOS'!$A$3:$A$500,$B40,'DADOS BRUTOS'!R$3:R$500)+IF($C40="",0,SUMIF('DADOS BRUTOS'!$A$3:$A$500,$C40,'DADOS BRUTOS'!R$3:R$500)))</f>
        <v/>
      </c>
      <c r="CS40" s="127">
        <f>IF(OR(CS$4="",$B40=""),0,SUMIF('DADOS BRUTOS'!$A$3:$A$500,$B40,'DADOS BRUTOS'!S$3:S$500)+IF($C40="",0,SUMIF('DADOS BRUTOS'!$A$3:$A$500,$C40,'DADOS BRUTOS'!S$3:S$500)))</f>
        <v/>
      </c>
      <c r="CT40" s="127">
        <f>IF(OR(CT$4="",$B40=""),0,SUMIF('DADOS BRUTOS'!$A$3:$A$500,$B40,'DADOS BRUTOS'!T$3:T$500)+IF($C40="",0,SUMIF('DADOS BRUTOS'!$A$3:$A$500,$C40,'DADOS BRUTOS'!T$3:T$500)))</f>
        <v/>
      </c>
      <c r="CU40" s="127">
        <f>IF(OR(CU$4="",$B40=""),0,SUMIF('DADOS BRUTOS'!$A$3:$A$500,$B40,'DADOS BRUTOS'!U$3:U$500)+IF($C40="",0,SUMIF('DADOS BRUTOS'!$A$3:$A$500,$C40,'DADOS BRUTOS'!U$3:U$500)))</f>
        <v/>
      </c>
      <c r="CV40" s="127">
        <f>IF(OR(CV$4="",$B40=""),0,SUMIF('DADOS BRUTOS'!$A$3:$A$500,$B40,'DADOS BRUTOS'!V$3:V$500)+IF($C40="",0,SUMIF('DADOS BRUTOS'!$A$3:$A$500,$C40,'DADOS BRUTOS'!V$3:V$500)))</f>
        <v/>
      </c>
      <c r="CW40" s="127">
        <f>IF(OR(CW$4="",$B40=""),0,SUMIF('DADOS BRUTOS'!$A$3:$A$500,$B40,'DADOS BRUTOS'!W$3:W$500)+IF($C40="",0,SUMIF('DADOS BRUTOS'!$A$3:$A$500,$C40,'DADOS BRUTOS'!W$3:W$500)))</f>
        <v/>
      </c>
      <c r="CX40" s="127">
        <f>IF(OR(CX$4="",$B40=""),0,SUMIF('DADOS BRUTOS'!$A$3:$A$500,$B40,'DADOS BRUTOS'!X$3:X$500)+IF($C40="",0,SUMIF('DADOS BRUTOS'!$A$3:$A$500,$C40,'DADOS BRUTOS'!X$3:X$500)))</f>
        <v/>
      </c>
      <c r="CY40" s="127">
        <f>IF(OR(CY$4="",$B40=""),0,SUMIF('DADOS BRUTOS'!$A$3:$A$500,$B40,'DADOS BRUTOS'!Y$3:Y$500)+IF($C40="",0,SUMIF('DADOS BRUTOS'!$A$3:$A$500,$C40,'DADOS BRUTOS'!Y$3:Y$500)))</f>
        <v/>
      </c>
      <c r="CZ40" s="127">
        <f>IF(OR(CZ$4="",$B40=""),0,SUMIF('DADOS BRUTOS'!$A$3:$A$500,$B40,'DADOS BRUTOS'!Z$3:Z$500)+IF($C40="",0,SUMIF('DADOS BRUTOS'!$A$3:$A$500,$C40,'DADOS BRUTOS'!Z$3:Z$500)))</f>
        <v/>
      </c>
      <c r="DA40" s="127">
        <f>IF(OR(DA$4="",$B40=""),0,SUMIF('DADOS BRUTOS'!$A$3:$A$500,$B40,'DADOS BRUTOS'!AA$3:AA$500)+IF($C40="",0,SUMIF('DADOS BRUTOS'!$A$3:$A$500,$C40,'DADOS BRUTOS'!AA$3:AA$500)))</f>
        <v/>
      </c>
      <c r="DB40" s="127">
        <f>IF(OR(DB$4="",$B40=""),0,SUMIF('DADOS BRUTOS'!$A$3:$A$500,$B40,'DADOS BRUTOS'!AB$3:AB$500)+IF($C40="",0,SUMIF('DADOS BRUTOS'!$A$3:$A$500,$C40,'DADOS BRUTOS'!AB$3:AB$500)))</f>
        <v/>
      </c>
      <c r="DC40" s="127">
        <f>IF(OR(DC$4="",$B40=""),0,SUMIF('DADOS BRUTOS'!$A$3:$A$500,$B40,'DADOS BRUTOS'!AC$3:AC$500)+IF($C40="",0,SUMIF('DADOS BRUTOS'!$A$3:$A$500,$C40,'DADOS BRUTOS'!AC$3:AC$500)))</f>
        <v/>
      </c>
      <c r="DD40" s="127">
        <f>IF(OR(DD$4="",$B40=""),0,SUMIF('DADOS BRUTOS'!$A$3:$A$500,$B40,'DADOS BRUTOS'!AD$3:AD$500)+IF($C40="",0,SUMIF('DADOS BRUTOS'!$A$3:$A$500,$C40,'DADOS BRUTOS'!AD$3:AD$500)))</f>
        <v/>
      </c>
      <c r="DE40" s="127">
        <f>IF(OR(DE$4="",$B40=""),0,SUMIF('DADOS BRUTOS'!$A$3:$A$500,$B40,'DADOS BRUTOS'!AE$3:AE$500)+IF($C40="",0,SUMIF('DADOS BRUTOS'!$A$3:$A$500,$C40,'DADOS BRUTOS'!AE$3:AE$500)))</f>
        <v/>
      </c>
      <c r="DF40" s="127">
        <f>IF(OR(DF$4="",$B40=""),0,SUMIF('DADOS BRUTOS'!$A$3:$A$500,$B40,'DADOS BRUTOS'!AF$3:AF$500)+IF($C40="",0,SUMIF('DADOS BRUTOS'!$A$3:$A$500,$C40,'DADOS BRUTOS'!AF$3:AF$500)))</f>
        <v/>
      </c>
      <c r="DG40" s="127">
        <f>IF(OR(DG$4="",$B40=""),0,SUMIF('DADOS BRUTOS'!$A$3:$A$500,$B40,'DADOS BRUTOS'!AG$3:AG$500)+IF($C40="",0,SUMIF('DADOS BRUTOS'!$A$3:$A$500,$C40,'DADOS BRUTOS'!AG$3:AG$500)))</f>
        <v/>
      </c>
      <c r="DH40" s="127">
        <f>IF(OR(DH$4="",$B40=""),0,SUMIF('DADOS BRUTOS'!$A$3:$A$500,$B40,'DADOS BRUTOS'!AH$3:AH$500)+IF($C40="",0,SUMIF('DADOS BRUTOS'!$A$3:$A$500,$C40,'DADOS BRUTOS'!AH$3:AH$500)))</f>
        <v/>
      </c>
      <c r="DI40" s="127">
        <f>IF(OR(DI$4="",$B40=""),0,SUMIF('DADOS BRUTOS'!$A$3:$A$500,$B40,'DADOS BRUTOS'!AI$3:AI$500)+IF($C40="",0,SUMIF('DADOS BRUTOS'!$A$3:$A$500,$C40,'DADOS BRUTOS'!AI$3:AI$500)))</f>
        <v/>
      </c>
      <c r="DJ40" s="127">
        <f>IF(OR(DJ$4="",$B40=""),0,SUMIF('DADOS BRUTOS'!$A$3:$A$500,$B40,'DADOS BRUTOS'!AJ$3:AJ$500)+IF($C40="",0,SUMIF('DADOS BRUTOS'!$A$3:$A$500,$C40,'DADOS BRUTOS'!AJ$3:AJ$500)))</f>
        <v/>
      </c>
      <c r="DK40" s="127">
        <f>IF(OR(DK$4="",$B40=""),0,SUMIF('DADOS BRUTOS'!$A$3:$A$500,$B40,'DADOS BRUTOS'!AK$3:AK$500)+IF($C40="",0,SUMIF('DADOS BRUTOS'!$A$3:$A$500,$C40,'DADOS BRUTOS'!AK$3:AK$500)))</f>
        <v/>
      </c>
      <c r="DL40" s="127">
        <f>IF(OR(DL$4="",$B40=""),0,SUMIF('DADOS BRUTOS'!$A$3:$A$500,$B40,'DADOS BRUTOS'!AL$3:AL$500)+IF($C40="",0,SUMIF('DADOS BRUTOS'!$A$3:$A$500,$C40,'DADOS BRUTOS'!AL$3:AL$500)))</f>
        <v/>
      </c>
      <c r="DM40" s="127">
        <f>IF(OR(DM$4="",$B40=""),0,SUMIF('DADOS BRUTOS'!$A$3:$A$500,$B40,'DADOS BRUTOS'!AM$3:AM$500)+IF($C40="",0,SUMIF('DADOS BRUTOS'!$A$3:$A$500,$C40,'DADOS BRUTOS'!AM$3:AM$500)))</f>
        <v/>
      </c>
      <c r="DN40" s="127">
        <f>IF(OR(DN$4="",$B40=""),0,SUMIF('DADOS BRUTOS'!$A$3:$A$500,$B40,'DADOS BRUTOS'!AN$3:AN$500)+IF($C40="",0,SUMIF('DADOS BRUTOS'!$A$3:$A$500,$C40,'DADOS BRUTOS'!AN$3:AN$500)))</f>
        <v/>
      </c>
      <c r="DO40" s="127">
        <f>IF(OR(DO$4="",$B40=""),0,SUMIF('DADOS BRUTOS'!$A$3:$A$500,$B40,'DADOS BRUTOS'!AO$3:AO$500)+IF($C40="",0,SUMIF('DADOS BRUTOS'!$A$3:$A$500,$C40,'DADOS BRUTOS'!AO$3:AO$500)))</f>
        <v/>
      </c>
      <c r="DP40" s="127">
        <f>IF(OR(DP$4="",$B40=""),0,SUMIF('DADOS BRUTOS'!$A$3:$A$500,$B40,'DADOS BRUTOS'!AP$3:AP$500)+IF($C40="",0,SUMIF('DADOS BRUTOS'!$A$3:$A$500,$C40,'DADOS BRUTOS'!AP$3:AP$500)))</f>
        <v/>
      </c>
      <c r="DQ40" s="127">
        <f>IF(OR(DQ$4="",$B40=""),0,SUMIF('DADOS BRUTOS'!$A$3:$A$500,$B40,'DADOS BRUTOS'!AQ$3:AQ$500)+IF($C40="",0,SUMIF('DADOS BRUTOS'!$A$3:$A$500,$C40,'DADOS BRUTOS'!AQ$3:AQ$500)))</f>
        <v/>
      </c>
      <c r="DR40" s="127">
        <f>IF(OR(DR$4="",$B40=""),0,SUMIF('DADOS BRUTOS'!$A$3:$A$500,$B40,'DADOS BRUTOS'!AR$3:AR$500)+IF($C40="",0,SUMIF('DADOS BRUTOS'!$A$3:$A$500,$C40,'DADOS BRUTOS'!AR$3:AR$500)))</f>
        <v/>
      </c>
      <c r="DS40" s="127">
        <f>IF(OR(DS$4="",$B40=""),0,SUMIF('DADOS BRUTOS'!$A$3:$A$500,$B40,'DADOS BRUTOS'!AS$3:AS$500)+IF($C40="",0,SUMIF('DADOS BRUTOS'!$A$3:$A$500,$C40,'DADOS BRUTOS'!AS$3:AS$500)))</f>
        <v/>
      </c>
      <c r="DT40" s="127">
        <f>IF(OR(DT$4="",$B40=""),0,SUMIF('DADOS BRUTOS'!$A$3:$A$500,$B40,'DADOS BRUTOS'!AT$3:AT$500)+IF($C40="",0,SUMIF('DADOS BRUTOS'!$A$3:$A$500,$C40,'DADOS BRUTOS'!AT$3:AT$500)))</f>
        <v/>
      </c>
      <c r="DU40" s="127">
        <f>IF(OR(DU$4="",$B40=""),0,SUMIF('DADOS BRUTOS'!$A$3:$A$500,$B40,'DADOS BRUTOS'!AU$3:AU$500)+IF($C40="",0,SUMIF('DADOS BRUTOS'!$A$3:$A$500,$C40,'DADOS BRUTOS'!AU$3:AU$500)))</f>
        <v/>
      </c>
      <c r="DV40" s="127">
        <f>IF(OR(DV$4="",$B40=""),0,SUMIF('DADOS BRUTOS'!$A$3:$A$500,$B40,'DADOS BRUTOS'!AV$3:AV$500)+IF($C40="",0,SUMIF('DADOS BRUTOS'!$A$3:$A$500,$C40,'DADOS BRUTOS'!AV$3:AV$500)))</f>
        <v/>
      </c>
      <c r="DW40" s="127">
        <f>IF(OR(DW$4="",$B40=""),0,SUMIF('DADOS BRUTOS'!$A$3:$A$500,$B40,'DADOS BRUTOS'!AW$3:AW$500)+IF($C40="",0,SUMIF('DADOS BRUTOS'!$A$3:$A$500,$C40,'DADOS BRUTOS'!AW$3:AW$500)))</f>
        <v/>
      </c>
      <c r="DX40" s="127">
        <f>IF(OR(DX$4="",$B40=""),0,SUMIF('DADOS BRUTOS'!$A$3:$A$500,$B40,'DADOS BRUTOS'!AX$3:AX$500)+IF($C40="",0,SUMIF('DADOS BRUTOS'!$A$3:$A$500,$C40,'DADOS BRUTOS'!AX$3:AX$500)))</f>
        <v/>
      </c>
      <c r="DY40" s="127">
        <f>IF(OR(DY$4="",$B40=""),0,SUMIF('DADOS BRUTOS'!$A$3:$A$500,$B40,'DADOS BRUTOS'!AY$3:AY$500)+IF($C40="",0,SUMIF('DADOS BRUTOS'!$A$3:$A$500,$C40,'DADOS BRUTOS'!AY$3:AY$500)))</f>
        <v/>
      </c>
      <c r="DZ40" s="127">
        <f>IF(OR(DZ$4="",$B40=""),0,SUMIF('DADOS BRUTOS'!$A$3:$A$500,$B40,'DADOS BRUTOS'!AZ$3:AZ$500)+IF($C40="",0,SUMIF('DADOS BRUTOS'!$A$3:$A$500,$C40,'DADOS BRUTOS'!AZ$3:AZ$500)))</f>
        <v/>
      </c>
      <c r="EA40" s="127">
        <f>IF(OR(EA$4="",$B40=""),0,SUMIF('DADOS BRUTOS'!$A$3:$A$500,$B40,'DADOS BRUTOS'!BA$3:BA$500)+IF($C40="",0,SUMIF('DADOS BRUTOS'!$A$3:$A$500,$C40,'DADOS BRUTOS'!BA$3:BA$500)))</f>
        <v/>
      </c>
      <c r="EB40" s="127">
        <f>IF(OR(EB$4="",$B40=""),0,SUMIF('DADOS BRUTOS'!$A$3:$A$500,$B40,'DADOS BRUTOS'!BB$3:BB$500)+IF($C40="",0,SUMIF('DADOS BRUTOS'!$A$3:$A$500,$C40,'DADOS BRUTOS'!BB$3:BB$500)))</f>
        <v/>
      </c>
      <c r="EC40" s="127">
        <f>IF(OR(EC$4="",$B40=""),0,SUMIF('DADOS BRUTOS'!$A$3:$A$500,$B40,'DADOS BRUTOS'!BC$3:BC$500)+IF($C40="",0,SUMIF('DADOS BRUTOS'!$A$3:$A$500,$C40,'DADOS BRUTOS'!BC$3:BC$500)))</f>
        <v/>
      </c>
      <c r="ED40" s="127">
        <f>IF(OR(ED$4="",$B40=""),0,SUMIF('DADOS BRUTOS'!$A$3:$A$500,$B40,'DADOS BRUTOS'!BD$3:BD$500)+IF($C40="",0,SUMIF('DADOS BRUTOS'!$A$3:$A$500,$C40,'DADOS BRUTOS'!BD$3:BD$500)))</f>
        <v/>
      </c>
      <c r="EE40" s="127">
        <f>IF(OR(EE$4="",$B40=""),0,SUMIF('DADOS BRUTOS'!$A$3:$A$500,$B40,'DADOS BRUTOS'!BE$3:BE$500)+IF($C40="",0,SUMIF('DADOS BRUTOS'!$A$3:$A$500,$C40,'DADOS BRUTOS'!BE$3:BE$500)))</f>
        <v/>
      </c>
      <c r="EF40" s="127">
        <f>IF(OR(EF$4="",$B40=""),0,SUMIF('DADOS BRUTOS'!$A$3:$A$500,$B40,'DADOS BRUTOS'!BF$3:BF$500)+IF($C40="",0,SUMIF('DADOS BRUTOS'!$A$3:$A$500,$C40,'DADOS BRUTOS'!BF$3:BF$500)))</f>
        <v/>
      </c>
      <c r="EG40" s="127">
        <f>IF(OR(EG$4="",$B40=""),0,SUMIF('DADOS BRUTOS'!$A$3:$A$500,$B40,'DADOS BRUTOS'!BG$3:BG$500)+IF($C40="",0,SUMIF('DADOS BRUTOS'!$A$3:$A$500,$C40,'DADOS BRUTOS'!BG$3:BG$500)))</f>
        <v/>
      </c>
      <c r="EH40" s="127">
        <f>IF(OR(EH$4="",$B40=""),0,SUMIF('DADOS BRUTOS'!$A$3:$A$500,$B40,'DADOS BRUTOS'!BH$3:BH$500)+IF($C40="",0,SUMIF('DADOS BRUTOS'!$A$3:$A$500,$C40,'DADOS BRUTOS'!BH$3:BH$500)))</f>
        <v/>
      </c>
      <c r="EI40" s="127">
        <f>IF(OR(EI$4="",$B40=""),0,SUMIF('DADOS BRUTOS'!$A$3:$A$500,$B40,'DADOS BRUTOS'!BI$3:BI$500)+IF($C40="",0,SUMIF('DADOS BRUTOS'!$A$3:$A$500,$C40,'DADOS BRUTOS'!BI$3:BI$500)))</f>
        <v/>
      </c>
      <c r="EJ40" s="127">
        <f>IF(OR(EJ$4="",$B40=""),0,SUMIF('DADOS BRUTOS'!$A$3:$A$500,$B40,'DADOS BRUTOS'!BJ$3:BJ$500)+IF($C40="",0,SUMIF('DADOS BRUTOS'!$A$3:$A$500,$C40,'DADOS BRUTOS'!BJ$3:BJ$500)))</f>
        <v/>
      </c>
      <c r="EK40" s="127">
        <f>IF(OR(EK$4="",$B40=""),0,SUMIF('DADOS BRUTOS'!$A$3:$A$500,$B40,'DADOS BRUTOS'!BK$3:BK$500)+IF($C40="",0,SUMIF('DADOS BRUTOS'!$A$3:$A$500,$C40,'DADOS BRUTOS'!BK$3:BK$500)))</f>
        <v/>
      </c>
      <c r="EL40" s="127">
        <f>IF(OR(EL$4="",$B40=""),0,SUMIF('DADOS BRUTOS'!$A$3:$A$500,$B40,'DADOS BRUTOS'!BL$3:BL$500)+IF($C40="",0,SUMIF('DADOS BRUTOS'!$A$3:$A$500,$C40,'DADOS BRUTOS'!BL$3:BL$500)))</f>
        <v/>
      </c>
      <c r="EM40" s="127">
        <f>IF(OR(EM$4="",$B40=""),0,SUMIF('DADOS BRUTOS'!$A$3:$A$500,$B40,'DADOS BRUTOS'!BM$3:BM$500)+IF($C40="",0,SUMIF('DADOS BRUTOS'!$A$3:$A$500,$C40,'DADOS BRUTOS'!BM$3:BM$500)))</f>
        <v/>
      </c>
      <c r="EN40" s="127">
        <f>IF(OR(EN$4="",$B40=""),0,SUMIF('DADOS BRUTOS'!$A$3:$A$500,$B40,'DADOS BRUTOS'!BN$3:BN$500)+IF($C40="",0,SUMIF('DADOS BRUTOS'!$A$3:$A$500,$C40,'DADOS BRUTOS'!BN$3:BN$500)))</f>
        <v/>
      </c>
      <c r="EO40" s="127">
        <f>IF(OR(EO$4="",$B40=""),0,SUMIF('DADOS BRUTOS'!$A$3:$A$500,$B40,'DADOS BRUTOS'!BO$3:BO$500)+IF($C40="",0,SUMIF('DADOS BRUTOS'!$A$3:$A$500,$C40,'DADOS BRUTOS'!BO$3:BO$500)))</f>
        <v/>
      </c>
      <c r="EP40" s="127">
        <f>IF(OR(EP$4="",$B40=""),0,SUMIF('DADOS BRUTOS'!$A$3:$A$500,$B40,'DADOS BRUTOS'!BP$3:BP$500)+IF($C40="",0,SUMIF('DADOS BRUTOS'!$A$3:$A$500,$C40,'DADOS BRUTOS'!BP$3:BP$500)))</f>
        <v/>
      </c>
      <c r="EQ40" s="127">
        <f>IF(OR(EQ$4="",$B40=""),0,SUMIF('DADOS BRUTOS'!$A$3:$A$500,$B40,'DADOS BRUTOS'!BQ$3:BQ$500)+IF($C40="",0,SUMIF('DADOS BRUTOS'!$A$3:$A$500,$C40,'DADOS BRUTOS'!BQ$3:BQ$500)))</f>
        <v/>
      </c>
      <c r="ER40" s="127">
        <f>IF(OR(ER$4="",$B40=""),0,SUMIF('DADOS BRUTOS'!$A$3:$A$500,$B40,'DADOS BRUTOS'!BR$3:BR$500)+IF($C40="",0,SUMIF('DADOS BRUTOS'!$A$3:$A$500,$C40,'DADOS BRUTOS'!BR$3:BR$500)))</f>
        <v/>
      </c>
      <c r="ES40" s="127">
        <f>IF(OR(ES$4="",$B40=""),0,SUMIF('DADOS BRUTOS'!$A$3:$A$500,$B40,'DADOS BRUTOS'!BS$3:BS$500)+IF($C40="",0,SUMIF('DADOS BRUTOS'!$A$3:$A$500,$C40,'DADOS BRUTOS'!BS$3:BS$500)))</f>
        <v/>
      </c>
      <c r="ET40" s="127">
        <f>IF(OR(ET$4="",$B40=""),0,SUMIF('DADOS BRUTOS'!$A$3:$A$500,$B40,'DADOS BRUTOS'!BT$3:BT$500)+IF($C40="",0,SUMIF('DADOS BRUTOS'!$A$3:$A$500,$C40,'DADOS BRUTOS'!BT$3:BT$500)))</f>
        <v/>
      </c>
      <c r="EU40" s="127">
        <f>IF(OR(EU$4="",$B40=""),0,SUMIF('DADOS BRUTOS'!$A$3:$A$500,$B40,'DADOS BRUTOS'!BU$3:BU$500)+IF($C40="",0,SUMIF('DADOS BRUTOS'!$A$3:$A$500,$C40,'DADOS BRUTOS'!BU$3:BU$500)))</f>
        <v/>
      </c>
      <c r="EV40" s="127">
        <f>IF(OR(EV$4="",$B40=""),0,SUMIF('DADOS BRUTOS'!$A$3:$A$500,$B40,'DADOS BRUTOS'!BV$3:BV$500)+IF($C40="",0,SUMIF('DADOS BRUTOS'!$A$3:$A$500,$C40,'DADOS BRUTOS'!BV$3:BV$500)))</f>
        <v/>
      </c>
      <c r="EW40" s="127">
        <f>IF(OR(EW$4="",$B40=""),0,SUMIF('DADOS BRUTOS'!$A$3:$A$500,$B40,'DADOS BRUTOS'!BW$3:BW$500)+IF($C40="",0,SUMIF('DADOS BRUTOS'!$A$3:$A$500,$C40,'DADOS BRUTOS'!BW$3:BW$500)))</f>
        <v/>
      </c>
      <c r="EX40" s="127">
        <f>IF(OR(EX$4="",$B40=""),0,SUMIF('DADOS BRUTOS'!$A$3:$A$500,$B40,'DADOS BRUTOS'!BX$3:BX$500)+IF($C40="",0,SUMIF('DADOS BRUTOS'!$A$3:$A$500,$C40,'DADOS BRUTOS'!BX$3:BX$500)))</f>
        <v/>
      </c>
      <c r="EY40" s="127">
        <f>IF(OR(EY$4="",$B40=""),0,SUMIF('DADOS BRUTOS'!$A$3:$A$500,$B40,'DADOS BRUTOS'!BY$3:BY$500)+IF($C40="",0,SUMIF('DADOS BRUTOS'!$A$3:$A$500,$C40,'DADOS BRUTOS'!BY$3:BY$500)))</f>
        <v/>
      </c>
      <c r="EZ40" s="127">
        <f>IF(OR(EZ$4="",$B40=""),0,SUMIF('DADOS BRUTOS'!$A$3:$A$500,$B40,'DADOS BRUTOS'!BZ$3:BZ$500)+IF($C40="",0,SUMIF('DADOS BRUTOS'!$A$3:$A$500,$C40,'DADOS BRUTOS'!BZ$3:BZ$500)))</f>
        <v/>
      </c>
      <c r="FA40" s="127">
        <f>IF(OR(FA$4="",$B40=""),0,SUMIF('DADOS BRUTOS'!$A$3:$A$500,$B40,'DADOS BRUTOS'!CA$3:CA$500)+IF($C40="",0,SUMIF('DADOS BRUTOS'!$A$3:$A$500,$C40,'DADOS BRUTOS'!CA$3:CA$500)))</f>
        <v/>
      </c>
      <c r="FB40" s="127">
        <f>IF(OR(FB$4="",$B40=""),0,SUMIF('DADOS BRUTOS'!$A$3:$A$500,$B40,'DADOS BRUTOS'!CB$3:CB$500)+IF($C40="",0,SUMIF('DADOS BRUTOS'!$A$3:$A$500,$C40,'DADOS BRUTOS'!CB$3:CB$500)))</f>
        <v/>
      </c>
      <c r="FC40" s="127">
        <f>IF(OR(FC$4="",$B40=""),0,SUMIF('DADOS BRUTOS'!$A$3:$A$500,$B40,'DADOS BRUTOS'!CC$3:CC$500)+IF($C40="",0,SUMIF('DADOS BRUTOS'!$A$3:$A$500,$C40,'DADOS BRUTOS'!CC$3:CC$500)))</f>
        <v/>
      </c>
      <c r="FD40" s="127">
        <f>IF(OR(FD$4="",$B40=""),0,SUMIF('DADOS BRUTOS'!$A$3:$A$500,$B40,'DADOS BRUTOS'!CD$3:CD$500)+IF($C40="",0,SUMIF('DADOS BRUTOS'!$A$3:$A$500,$C40,'DADOS BRUTOS'!CD$3:CD$500)))</f>
        <v/>
      </c>
      <c r="FE40" s="127">
        <f>IF(OR(FE$4="",$B40=""),0,SUMIF('DADOS BRUTOS'!$A$3:$A$500,$B40,'DADOS BRUTOS'!CE$3:CE$500)+IF($C40="",0,SUMIF('DADOS BRUTOS'!$A$3:$A$500,$C40,'DADOS BRUTOS'!CE$3:CE$500)))</f>
        <v/>
      </c>
      <c r="FF40" s="127">
        <f>IF(OR(FF$4="",$B40=""),0,SUMIF('DADOS BRUTOS'!$A$3:$A$500,$B40,'DADOS BRUTOS'!CF$3:CF$500)+IF($C40="",0,SUMIF('DADOS BRUTOS'!$A$3:$A$500,$C40,'DADOS BRUTOS'!CF$3:CF$500)))</f>
        <v/>
      </c>
      <c r="FG40" s="127">
        <f>IF(OR(FG$4="",$B40=""),0,SUMIF('DADOS BRUTOS'!$A$3:$A$500,$B40,'DADOS BRUTOS'!CG$3:CG$500)+IF($C40="",0,SUMIF('DADOS BRUTOS'!$A$3:$A$500,$C40,'DADOS BRUTOS'!CG$3:CG$500)))</f>
        <v/>
      </c>
      <c r="FH40" s="127">
        <f>IF(OR(FH$4="",$B40=""),0,SUMIF('DADOS BRUTOS'!$A$3:$A$500,$B40,'DADOS BRUTOS'!CH$3:CH$500)+IF($C40="",0,SUMIF('DADOS BRUTOS'!$A$3:$A$500,$C40,'DADOS BRUTOS'!CH$3:CH$500)))</f>
        <v/>
      </c>
      <c r="FI40" s="127">
        <f>IF(OR(FI$4="",$B40=""),0,SUMIF('DADOS BRUTOS'!$A$3:$A$500,$B40,'DADOS BRUTOS'!CI$3:CI$500)+IF($C40="",0,SUMIF('DADOS BRUTOS'!$A$3:$A$500,$C40,'DADOS BRUTOS'!CI$3:CI$500)))</f>
        <v/>
      </c>
      <c r="FJ40" s="127">
        <f>IF(OR(FJ$4="",$B40=""),0,SUMIF('DADOS BRUTOS'!$A$3:$A$500,$B40,'DADOS BRUTOS'!CJ$3:CJ$500)+IF($C40="",0,SUMIF('DADOS BRUTOS'!$A$3:$A$500,$C40,'DADOS BRUTOS'!CJ$3:CJ$500)))</f>
        <v/>
      </c>
      <c r="FK40" s="127">
        <f>IF(OR(FK$4="",$B40=""),0,SUMIF('DADOS BRUTOS'!$A$3:$A$500,$B40,'DADOS BRUTOS'!CK$3:CK$500)+IF($C40="",0,SUMIF('DADOS BRUTOS'!$A$3:$A$500,$C40,'DADOS BRUTOS'!CK$3:CK$500)))</f>
        <v/>
      </c>
      <c r="FL40" s="127">
        <f>IF(OR(FL$4="",$B40=""),0,SUMIF('DADOS BRUTOS'!$A$3:$A$500,$B40,'DADOS BRUTOS'!CL$3:CL$500)+IF($C40="",0,SUMIF('DADOS BRUTOS'!$A$3:$A$500,$C40,'DADOS BRUTOS'!CL$3:CL$500)))</f>
        <v/>
      </c>
      <c r="FM40" s="127">
        <f>IF(OR(FM$4="",$B40=""),0,SUMIF('DADOS BRUTOS'!$A$3:$A$500,$B40,'DADOS BRUTOS'!CM$3:CM$500)+IF($C40="",0,SUMIF('DADOS BRUTOS'!$A$3:$A$500,$C40,'DADOS BRUTOS'!CM$3:CM$500)))</f>
        <v/>
      </c>
      <c r="FN40" s="127">
        <f>IF(OR(FN$4="",$B40=""),0,SUMIF('DADOS BRUTOS'!$A$3:$A$500,$B40,'DADOS BRUTOS'!CN$3:CN$500)+IF($C40="",0,SUMIF('DADOS BRUTOS'!$A$3:$A$500,$C40,'DADOS BRUTOS'!CN$3:CN$500)))</f>
        <v/>
      </c>
      <c r="FO40" s="127">
        <f>IF(OR(FO$4="",$B40=""),0,SUMIF('DADOS BRUTOS'!$A$3:$A$500,$B40,'DADOS BRUTOS'!CO$3:CO$500)+IF($C40="",0,SUMIF('DADOS BRUTOS'!$A$3:$A$500,$C40,'DADOS BRUTOS'!CO$3:CO$500)))</f>
        <v/>
      </c>
      <c r="FP40" s="127">
        <f>IF(OR(FP$4="",$B40=""),0,SUMIF('DADOS BRUTOS'!$A$3:$A$500,$B40,'DADOS BRUTOS'!CP$3:CP$500)+IF($C40="",0,SUMIF('DADOS BRUTOS'!$A$3:$A$500,$C40,'DADOS BRUTOS'!CP$3:CP$500)))</f>
        <v/>
      </c>
      <c r="FQ40" s="127">
        <f>IF(OR(FQ$4="",$B40=""),0,SUMIF('DADOS BRUTOS'!$A$3:$A$500,$B40,'DADOS BRUTOS'!CQ$3:CQ$500)+IF($C40="",0,SUMIF('DADOS BRUTOS'!$A$3:$A$500,$C40,'DADOS BRUTOS'!CQ$3:CQ$500)))</f>
        <v/>
      </c>
      <c r="FR40" s="127">
        <f>IF(OR(FR$4="",$B40=""),0,SUMIF('DADOS BRUTOS'!$A$3:$A$500,$B40,'DADOS BRUTOS'!CR$3:CR$500)+IF($C40="",0,SUMIF('DADOS BRUTOS'!$A$3:$A$500,$C40,'DADOS BRUTOS'!CR$3:CR$500)))</f>
        <v/>
      </c>
      <c r="FS40" s="127">
        <f>IF(OR(FS$4="",$B40=""),0,SUMIF('DADOS BRUTOS'!$A$3:$A$500,$B40,'DADOS BRUTOS'!CS$3:CS$500)+IF($C40="",0,SUMIF('DADOS BRUTOS'!$A$3:$A$500,$C40,'DADOS BRUTOS'!CS$3:CS$500)))</f>
        <v/>
      </c>
      <c r="FT40" s="127">
        <f>IF(OR(FT$4="",$B40=""),0,SUMIF('DADOS BRUTOS'!$A$3:$A$500,$B40,'DADOS BRUTOS'!CT$3:CT$500)+IF($C40="",0,SUMIF('DADOS BRUTOS'!$A$3:$A$500,$C40,'DADOS BRUTOS'!CT$3:CT$500)))</f>
        <v/>
      </c>
      <c r="FU40" s="127">
        <f>IF(OR(FU$4="",$B40=""),0,SUMIF('DADOS BRUTOS'!$A$3:$A$500,$B40,'DADOS BRUTOS'!CU$3:CU$500)+IF($C40="",0,SUMIF('DADOS BRUTOS'!$A$3:$A$500,$C40,'DADOS BRUTOS'!CU$3:CU$500)))</f>
        <v/>
      </c>
      <c r="FV40" s="127">
        <f>IF(OR(FV$4="",$B40=""),0,SUMIF('DADOS BRUTOS'!$A$3:$A$500,$B40,'DADOS BRUTOS'!CV$3:CV$500)+IF($C40="",0,SUMIF('DADOS BRUTOS'!$A$3:$A$500,$C40,'DADOS BRUTOS'!CV$3:CV$500)))</f>
        <v/>
      </c>
      <c r="FW40" s="127">
        <f>IF(OR(FW$4="",$B40=""),0,SUMIF('DADOS BRUTOS'!$A$3:$A$500,$B40,'DADOS BRUTOS'!CW$3:CW$500)+IF($C40="",0,SUMIF('DADOS BRUTOS'!$A$3:$A$500,$C40,'DADOS BRUTOS'!CW$3:CW$500)))</f>
        <v/>
      </c>
      <c r="FX40" s="127">
        <f>IF(OR(FX$4="",$B40=""),0,SUMIF('DADOS BRUTOS'!$A$3:$A$500,$B40,'DADOS BRUTOS'!CX$3:CX$500)+IF($C40="",0,SUMIF('DADOS BRUTOS'!$A$3:$A$500,$C40,'DADOS BRUTOS'!CX$3:CX$500)))</f>
        <v/>
      </c>
      <c r="FY40" s="127">
        <f>IF(OR(FY$4="",$B40=""),0,SUMIF('DADOS BRUTOS'!$A$3:$A$500,$B40,'DADOS BRUTOS'!CY$3:CY$500)+IF($C40="",0,SUMIF('DADOS BRUTOS'!$A$3:$A$500,$C40,'DADOS BRUTOS'!CY$3:CY$500)))</f>
        <v/>
      </c>
      <c r="FZ40" s="127">
        <f>IF(OR(FZ$4="",$B40=""),0,SUMIF('DADOS BRUTOS'!$A$3:$A$500,$B40,'DADOS BRUTOS'!CZ$3:CZ$500)+IF($C40="",0,SUMIF('DADOS BRUTOS'!$A$3:$A$500,$C40,'DADOS BRUTOS'!CZ$3:CZ$500)))</f>
        <v/>
      </c>
      <c r="GA40" s="127">
        <f>IF(OR(GA$4="",$B40=""),0,SUMIF('DADOS BRUTOS'!$A$3:$A$500,$B40,'DADOS BRUTOS'!DA$3:DA$500)+IF($C40="",0,SUMIF('DADOS BRUTOS'!$A$3:$A$500,$C40,'DADOS BRUTOS'!DA$3:DA$500)))</f>
        <v/>
      </c>
      <c r="GB40" s="127">
        <f>IF(OR(GB$4="",$B40=""),0,SUMIF('DADOS BRUTOS'!$A$3:$A$500,$B40,'DADOS BRUTOS'!DB$3:DB$500)+IF($C40="",0,SUMIF('DADOS BRUTOS'!$A$3:$A$500,$C40,'DADOS BRUTOS'!DB$3:DB$500)))</f>
        <v/>
      </c>
      <c r="GC40" s="127">
        <f>IF(OR(GC$4="",$B40=""),0,SUMIF('DADOS BRUTOS'!$A$3:$A$500,$B40,'DADOS BRUTOS'!DC$3:DC$500)+IF($C40="",0,SUMIF('DADOS BRUTOS'!$A$3:$A$500,$C40,'DADOS BRUTOS'!DC$3:DC$500)))</f>
        <v/>
      </c>
      <c r="GD40" s="127">
        <f>IF(OR(GD$4="",$B40=""),0,SUMIF('DADOS BRUTOS'!$A$3:$A$500,$B40,'DADOS BRUTOS'!DD$3:DD$500)+IF($C40="",0,SUMIF('DADOS BRUTOS'!$A$3:$A$500,$C40,'DADOS BRUTOS'!DD$3:DD$500)))</f>
        <v/>
      </c>
      <c r="GE40" s="127">
        <f>IF(OR(GE$4="",$B40=""),0,SUMIF('DADOS BRUTOS'!$A$3:$A$500,$B40,'DADOS BRUTOS'!DE$3:DE$500)+IF($C40="",0,SUMIF('DADOS BRUTOS'!$A$3:$A$500,$C40,'DADOS BRUTOS'!DE$3:DE$500)))</f>
        <v/>
      </c>
      <c r="GF40" s="127">
        <f>IF(OR(GF$4="",$B40=""),0,SUMIF('DADOS BRUTOS'!$A$3:$A$500,$B40,'DADOS BRUTOS'!DF$3:DF$500)+IF($C40="",0,SUMIF('DADOS BRUTOS'!$A$3:$A$500,$C40,'DADOS BRUTOS'!DF$3:DF$500)))</f>
        <v/>
      </c>
      <c r="GG40" s="127">
        <f>IF(OR(GG$4="",$B40=""),0,SUMIF('DADOS BRUTOS'!$A$3:$A$500,$B40,'DADOS BRUTOS'!DG$3:DG$500)+IF($C40="",0,SUMIF('DADOS BRUTOS'!$A$3:$A$500,$C40,'DADOS BRUTOS'!DG$3:DG$500)))</f>
        <v/>
      </c>
      <c r="GH40" s="127">
        <f>IF(OR(GH$4="",$B40=""),0,SUMIF('DADOS BRUTOS'!$A$3:$A$500,$B40,'DADOS BRUTOS'!DH$3:DH$500)+IF($C40="",0,SUMIF('DADOS BRUTOS'!$A$3:$A$500,$C40,'DADOS BRUTOS'!DH$3:DH$500)))</f>
        <v/>
      </c>
      <c r="GI40" s="127">
        <f>IF(OR(GI$4="",$B40=""),0,SUMIF('DADOS BRUTOS'!$A$3:$A$500,$B40,'DADOS BRUTOS'!DI$3:DI$500)+IF($C40="",0,SUMIF('DADOS BRUTOS'!$A$3:$A$500,$C40,'DADOS BRUTOS'!DI$3:DI$500)))</f>
        <v/>
      </c>
      <c r="GJ40" s="127">
        <f>IF(OR(GJ$4="",$B40=""),0,SUMIF('DADOS BRUTOS'!$A$3:$A$500,$B40,'DADOS BRUTOS'!DJ$3:DJ$500)+IF($C40="",0,SUMIF('DADOS BRUTOS'!$A$3:$A$500,$C40,'DADOS BRUTOS'!DJ$3:DJ$500)))</f>
        <v/>
      </c>
      <c r="GK40" s="127">
        <f>IF(OR(GK$4="",$B40=""),0,SUMIF('DADOS BRUTOS'!$A$3:$A$500,$B40,'DADOS BRUTOS'!DK$3:DK$500)+IF($C40="",0,SUMIF('DADOS BRUTOS'!$A$3:$A$500,$C40,'DADOS BRUTOS'!DK$3:DK$500)))</f>
        <v/>
      </c>
      <c r="GL40" s="127">
        <f>IF(OR(GL$4="",$B40=""),0,SUMIF('DADOS BRUTOS'!$A$3:$A$500,$B40,'DADOS BRUTOS'!DL$3:DL$500)+IF($C40="",0,SUMIF('DADOS BRUTOS'!$A$3:$A$500,$C40,'DADOS BRUTOS'!DL$3:DL$500)))</f>
        <v/>
      </c>
      <c r="GM40" s="127">
        <f>IF(OR(GM$4="",$B40=""),0,SUMIF('DADOS BRUTOS'!$A$3:$A$500,$B40,'DADOS BRUTOS'!DM$3:DM$500)+IF($C40="",0,SUMIF('DADOS BRUTOS'!$A$3:$A$500,$C40,'DADOS BRUTOS'!DM$3:DM$500)))</f>
        <v/>
      </c>
      <c r="GN40" s="127">
        <f>IF(OR(GN$4="",$B40=""),0,SUMIF('DADOS BRUTOS'!$A$3:$A$500,$B40,'DADOS BRUTOS'!DN$3:DN$500)+IF($C40="",0,SUMIF('DADOS BRUTOS'!$A$3:$A$500,$C40,'DADOS BRUTOS'!DN$3:DN$500)))</f>
        <v/>
      </c>
      <c r="GO40" s="127">
        <f>IF(OR(GO$4="",$B40=""),0,SUMIF('DADOS BRUTOS'!$A$3:$A$500,$B40,'DADOS BRUTOS'!DO$3:DO$500)+IF($C40="",0,SUMIF('DADOS BRUTOS'!$A$3:$A$500,$C40,'DADOS BRUTOS'!DO$3:DO$500)))</f>
        <v/>
      </c>
      <c r="GP40" s="127">
        <f>IF(OR(GP$4="",$B40=""),0,SUMIF('DADOS BRUTOS'!$A$3:$A$500,$B40,'DADOS BRUTOS'!DP$3:DP$500)+IF($C40="",0,SUMIF('DADOS BRUTOS'!$A$3:$A$500,$C40,'DADOS BRUTOS'!DP$3:DP$500)))</f>
        <v/>
      </c>
      <c r="GQ40" s="127">
        <f>IF(OR(GQ$4="",$B40=""),0,SUMIF('DADOS BRUTOS'!$A$3:$A$500,$B40,'DADOS BRUTOS'!DQ$3:DQ$500)+IF($C40="",0,SUMIF('DADOS BRUTOS'!$A$3:$A$500,$C40,'DADOS BRUTOS'!DQ$3:DQ$500)))</f>
        <v/>
      </c>
      <c r="GR40" s="127">
        <f>IF(OR(GR$4="",$B40=""),0,SUMIF('DADOS BRUTOS'!$A$3:$A$500,$B40,'DADOS BRUTOS'!DR$3:DR$500)+IF($C40="",0,SUMIF('DADOS BRUTOS'!$A$3:$A$500,$C40,'DADOS BRUTOS'!DR$3:DR$500)))</f>
        <v/>
      </c>
      <c r="GS40" s="127">
        <f>IF(OR(GS$4="",$B40=""),0,SUMIF('DADOS BRUTOS'!$A$3:$A$500,$B40,'DADOS BRUTOS'!DS$3:DS$500)+IF($C40="",0,SUMIF('DADOS BRUTOS'!$A$3:$A$500,$C40,'DADOS BRUTOS'!DS$3:DS$500)))</f>
        <v/>
      </c>
      <c r="GT40" s="127">
        <f>IF(OR(GT$4="",$B40=""),0,SUMIF('DADOS BRUTOS'!$A$3:$A$500,$B40,'DADOS BRUTOS'!DT$3:DT$500)+IF($C40="",0,SUMIF('DADOS BRUTOS'!$A$3:$A$500,$C40,'DADOS BRUTOS'!DT$3:DT$500)))</f>
        <v/>
      </c>
      <c r="GU40" s="127">
        <f>IF(OR(GU$4="",$B40=""),0,SUMIF('DADOS BRUTOS'!$A$3:$A$500,$B40,'DADOS BRUTOS'!DU$3:DU$500)+IF($C40="",0,SUMIF('DADOS BRUTOS'!$A$3:$A$500,$C40,'DADOS BRUTOS'!DU$3:DU$500)))</f>
        <v/>
      </c>
      <c r="GV40" s="127">
        <f>IF(OR(GV$4="",$B40=""),0,SUMIF('DADOS BRUTOS'!$A$3:$A$500,$B40,'DADOS BRUTOS'!DV$3:DV$500)+IF($C40="",0,SUMIF('DADOS BRUTOS'!$A$3:$A$500,$C40,'DADOS BRUTOS'!DV$3:DV$500)))</f>
        <v/>
      </c>
      <c r="GW40" s="127">
        <f>IF(OR(GW$4="",$B40=""),0,SUMIF('DADOS BRUTOS'!$A$3:$A$500,$B40,'DADOS BRUTOS'!DW$3:DW$500)+IF($C40="",0,SUMIF('DADOS BRUTOS'!$A$3:$A$500,$C40,'DADOS BRUTOS'!DW$3:DW$500)))</f>
        <v/>
      </c>
      <c r="GX40" s="127">
        <f>IF(OR(GX$4="",$B40=""),0,SUMIF('DADOS BRUTOS'!$A$3:$A$500,$B40,'DADOS BRUTOS'!DX$3:DX$500)+IF($C40="",0,SUMIF('DADOS BRUTOS'!$A$3:$A$500,$C40,'DADOS BRUTOS'!DX$3:DX$500)))</f>
        <v/>
      </c>
      <c r="GY40" s="127">
        <f>IF(OR(GY$4="",$B40=""),0,SUMIF('DADOS BRUTOS'!$A$3:$A$500,$B40,'DADOS BRUTOS'!DY$3:DY$500)+IF($C40="",0,SUMIF('DADOS BRUTOS'!$A$3:$A$500,$C40,'DADOS BRUTOS'!DY$3:DY$500)))</f>
        <v/>
      </c>
      <c r="GZ40" s="127">
        <f>IF(OR(GZ$4="",$B40=""),0,SUMIF('DADOS BRUTOS'!$A$3:$A$500,$B40,'DADOS BRUTOS'!DZ$3:DZ$500)+IF($C40="",0,SUMIF('DADOS BRUTOS'!$A$3:$A$500,$C40,'DADOS BRUTOS'!DZ$3:DZ$500)))</f>
        <v/>
      </c>
      <c r="HA40" s="127">
        <f>IF(OR(HA$4="",$B40=""),0,SUMIF('DADOS BRUTOS'!$A$3:$A$500,$B40,'DADOS BRUTOS'!EA$3:EA$500)+IF($C40="",0,SUMIF('DADOS BRUTOS'!$A$3:$A$500,$C40,'DADOS BRUTOS'!EA$3:EA$500)))</f>
        <v/>
      </c>
      <c r="HB40" s="127">
        <f>IF(OR(HB$4="",$B40=""),0,SUMIF('DADOS BRUTOS'!$A$3:$A$500,$B40,'DADOS BRUTOS'!EB$3:EB$500)+IF($C40="",0,SUMIF('DADOS BRUTOS'!$A$3:$A$500,$C40,'DADOS BRUTOS'!EB$3:EB$500)))</f>
        <v/>
      </c>
      <c r="HC40" s="127">
        <f>IF(OR(HC$4="",$B40=""),0,SUMIF('DADOS BRUTOS'!$A$3:$A$500,$B40,'DADOS BRUTOS'!EC$3:EC$500)+IF($C40="",0,SUMIF('DADOS BRUTOS'!$A$3:$A$500,$C40,'DADOS BRUTOS'!EC$3:EC$500)))</f>
        <v/>
      </c>
      <c r="HD40" s="127">
        <f>IF(OR(HD$4="",$B40=""),0,SUMIF('DADOS BRUTOS'!$A$3:$A$500,$B40,'DADOS BRUTOS'!ED$3:ED$500)+IF($C40="",0,SUMIF('DADOS BRUTOS'!$A$3:$A$500,$C40,'DADOS BRUTOS'!ED$3:ED$500)))</f>
        <v/>
      </c>
      <c r="HE40" s="127">
        <f>IF(OR(HE$4="",$B40=""),0,SUMIF('DADOS BRUTOS'!$A$3:$A$500,$B40,'DADOS BRUTOS'!EE$3:EE$500)+IF($C40="",0,SUMIF('DADOS BRUTOS'!$A$3:$A$500,$C40,'DADOS BRUTOS'!EE$3:EE$500)))</f>
        <v/>
      </c>
      <c r="HF40" s="127">
        <f>IF(OR(HF$4="",$B40=""),0,SUMIF('DADOS BRUTOS'!$A$3:$A$500,$B40,'DADOS BRUTOS'!EF$3:EF$500)+IF($C40="",0,SUMIF('DADOS BRUTOS'!$A$3:$A$500,$C40,'DADOS BRUTOS'!EF$3:EF$500)))</f>
        <v/>
      </c>
      <c r="HG40" s="127">
        <f>IF(OR(HG$4="",$B40=""),0,SUMIF('DADOS BRUTOS'!$A$3:$A$500,$B40,'DADOS BRUTOS'!EG$3:EG$500)+IF($C40="",0,SUMIF('DADOS BRUTOS'!$A$3:$A$500,$C40,'DADOS BRUTOS'!EG$3:EG$500)))</f>
        <v/>
      </c>
      <c r="HH40" s="127">
        <f>IF(OR(HH$4="",$B40=""),0,SUMIF('DADOS BRUTOS'!$A$3:$A$500,$B40,'DADOS BRUTOS'!EH$3:EH$500)+IF($C40="",0,SUMIF('DADOS BRUTOS'!$A$3:$A$500,$C40,'DADOS BRUTOS'!EH$3:EH$500)))</f>
        <v/>
      </c>
      <c r="HI40" s="127">
        <f>IF(OR(HI$4="",$B40=""),0,SUMIF('DADOS BRUTOS'!$A$3:$A$500,$B40,'DADOS BRUTOS'!EI$3:EI$500)+IF($C40="",0,SUMIF('DADOS BRUTOS'!$A$3:$A$500,$C40,'DADOS BRUTOS'!EI$3:EI$500)))</f>
        <v/>
      </c>
      <c r="HJ40" s="127">
        <f>IF(OR(HJ$4="",$B40=""),0,SUMIF('DADOS BRUTOS'!$A$3:$A$500,$B40,'DADOS BRUTOS'!EJ$3:EJ$500)+IF($C40="",0,SUMIF('DADOS BRUTOS'!$A$3:$A$500,$C40,'DADOS BRUTOS'!EJ$3:EJ$500)))</f>
        <v/>
      </c>
      <c r="HK40" s="127">
        <f>IF(OR(HK$4="",$B40=""),0,SUMIF('DADOS BRUTOS'!$A$3:$A$500,$B40,'DADOS BRUTOS'!EK$3:EK$500)+IF($C40="",0,SUMIF('DADOS BRUTOS'!$A$3:$A$500,$C40,'DADOS BRUTOS'!EK$3:EK$500)))</f>
        <v/>
      </c>
      <c r="HL40" s="127">
        <f>IF(OR(HL$4="",$B40=""),0,SUMIF('DADOS BRUTOS'!$A$3:$A$500,$B40,'DADOS BRUTOS'!EL$3:EL$500)+IF($C40="",0,SUMIF('DADOS BRUTOS'!$A$3:$A$500,$C40,'DADOS BRUTOS'!EL$3:EL$500)))</f>
        <v/>
      </c>
      <c r="HM40" s="127">
        <f>IF(OR(HM$4="",$B40=""),0,SUMIF('DADOS BRUTOS'!$A$3:$A$500,$B40,'DADOS BRUTOS'!EM$3:EM$500)+IF($C40="",0,SUMIF('DADOS BRUTOS'!$A$3:$A$500,$C40,'DADOS BRUTOS'!EM$3:EM$500)))</f>
        <v/>
      </c>
      <c r="HN40" s="127">
        <f>IF(OR(HN$4="",$B40=""),0,SUMIF('DADOS BRUTOS'!$A$3:$A$500,$B40,'DADOS BRUTOS'!EN$3:EN$500)+IF($C40="",0,SUMIF('DADOS BRUTOS'!$A$3:$A$500,$C40,'DADOS BRUTOS'!EN$3:EN$500)))</f>
        <v/>
      </c>
      <c r="HO40" s="127">
        <f>IF(OR(HO$4="",$B40=""),0,SUMIF('DADOS BRUTOS'!$A$3:$A$500,$B40,'DADOS BRUTOS'!EO$3:EO$500)+IF($C40="",0,SUMIF('DADOS BRUTOS'!$A$3:$A$500,$C40,'DADOS BRUTOS'!EO$3:EO$500)))</f>
        <v/>
      </c>
      <c r="HP40" s="127">
        <f>IF(OR(HP$4="",$B40=""),0,SUMIF('DADOS BRUTOS'!$A$3:$A$500,$B40,'DADOS BRUTOS'!EP$3:EP$500)+IF($C40="",0,SUMIF('DADOS BRUTOS'!$A$3:$A$500,$C40,'DADOS BRUTOS'!EP$3:EP$500)))</f>
        <v/>
      </c>
      <c r="HQ40" s="127">
        <f>IF(OR(HQ$4="",$B40=""),0,SUMIF('DADOS BRUTOS'!$A$3:$A$500,$B40,'DADOS BRUTOS'!EQ$3:EQ$500)+IF($C40="",0,SUMIF('DADOS BRUTOS'!$A$3:$A$500,$C40,'DADOS BRUTOS'!EQ$3:EQ$500)))</f>
        <v/>
      </c>
      <c r="HR40" s="127">
        <f>IF(OR(HR$4="",$B40=""),0,SUMIF('DADOS BRUTOS'!$A$3:$A$500,$B40,'DADOS BRUTOS'!ER$3:ER$500)+IF($C40="",0,SUMIF('DADOS BRUTOS'!$A$3:$A$500,$C40,'DADOS BRUTOS'!ER$3:ER$500)))</f>
        <v/>
      </c>
      <c r="HS40" s="127">
        <f>IF(OR(HS$4="",$B40=""),0,SUMIF('DADOS BRUTOS'!$A$3:$A$500,$B40,'DADOS BRUTOS'!ES$3:ES$500)+IF($C40="",0,SUMIF('DADOS BRUTOS'!$A$3:$A$500,$C40,'DADOS BRUTOS'!ES$3:ES$500)))</f>
        <v/>
      </c>
      <c r="HT40" s="127">
        <f>IF(OR(HT$4="",$B40=""),0,SUMIF('DADOS BRUTOS'!$A$3:$A$500,$B40,'DADOS BRUTOS'!ET$3:ET$500)+IF($C40="",0,SUMIF('DADOS BRUTOS'!$A$3:$A$500,$C40,'DADOS BRUTOS'!ET$3:ET$500)))</f>
        <v/>
      </c>
      <c r="HU40" s="127">
        <f>IF(OR(HU$4="",$B40=""),0,SUMIF('DADOS BRUTOS'!$A$3:$A$500,$B40,'DADOS BRUTOS'!EU$3:EU$500)+IF($C40="",0,SUMIF('DADOS BRUTOS'!$A$3:$A$500,$C40,'DADOS BRUTOS'!EU$3:EU$500)))</f>
        <v/>
      </c>
      <c r="HV40" s="127">
        <f>IF(OR(HV$4="",$B40=""),0,SUMIF('DADOS BRUTOS'!$A$3:$A$500,$B40,'DADOS BRUTOS'!EV$3:EV$500)+IF($C40="",0,SUMIF('DADOS BRUTOS'!$A$3:$A$500,$C40,'DADOS BRUTOS'!EV$3:EV$500)))</f>
        <v/>
      </c>
      <c r="HW40" s="127">
        <f>IF(OR(HW$4="",$B40=""),0,SUMIF('DADOS BRUTOS'!$A$3:$A$500,$B40,'DADOS BRUTOS'!EW$3:EW$500)+IF($C40="",0,SUMIF('DADOS BRUTOS'!$A$3:$A$500,$C40,'DADOS BRUTOS'!EW$3:EW$500)))</f>
        <v/>
      </c>
      <c r="HX40" s="127">
        <f>IF(OR(HX$4="",$B40=""),0,SUMIF('DADOS BRUTOS'!$A$3:$A$500,$B40,'DADOS BRUTOS'!EX$3:EX$500)+IF($C40="",0,SUMIF('DADOS BRUTOS'!$A$3:$A$500,$C40,'DADOS BRUTOS'!EX$3:EX$500)))</f>
        <v/>
      </c>
      <c r="HY40" s="127">
        <f>IF(OR(HY$4="",$B40=""),0,SUMIF('DADOS BRUTOS'!$A$3:$A$500,$B40,'DADOS BRUTOS'!EY$3:EY$500)+IF($C40="",0,SUMIF('DADOS BRUTOS'!$A$3:$A$500,$C40,'DADOS BRUTOS'!EY$3:EY$500)))</f>
        <v/>
      </c>
      <c r="HZ40" s="127">
        <f>IF(OR(HZ$4="",$B40=""),0,SUMIF('DADOS BRUTOS'!$A$3:$A$500,$B40,'DADOS BRUTOS'!EZ$3:EZ$500)+IF($C40="",0,SUMIF('DADOS BRUTOS'!$A$3:$A$500,$C40,'DADOS BRUTOS'!EZ$3:EZ$500)))</f>
        <v/>
      </c>
      <c r="IA40" s="127">
        <f>IF(OR(IA$4="",$B40=""),0,SUMIF('DADOS BRUTOS'!$A$3:$A$500,$B40,'DADOS BRUTOS'!FA$3:FA$500)+IF($C40="",0,SUMIF('DADOS BRUTOS'!$A$3:$A$500,$C40,'DADOS BRUTOS'!FA$3:FA$500)))</f>
        <v/>
      </c>
      <c r="IB40" s="127">
        <f>IF(OR(IB$4="",$B40=""),0,SUMIF('DADOS BRUTOS'!$A$3:$A$500,$B40,'DADOS BRUTOS'!FB$3:FB$500)+IF($C40="",0,SUMIF('DADOS BRUTOS'!$A$3:$A$500,$C40,'DADOS BRUTOS'!FB$3:FB$500)))</f>
        <v/>
      </c>
      <c r="IC40" s="127">
        <f>IF(OR(IC$4="",$B40=""),0,SUMIF('DADOS BRUTOS'!$A$3:$A$500,$B40,'DADOS BRUTOS'!FC$3:FC$500)+IF($C40="",0,SUMIF('DADOS BRUTOS'!$A$3:$A$500,$C40,'DADOS BRUTOS'!FC$3:FC$500)))</f>
        <v/>
      </c>
      <c r="ID40" s="127">
        <f>IF(OR(ID$4="",$B40=""),0,SUMIF('DADOS BRUTOS'!$A$3:$A$500,$B40,'DADOS BRUTOS'!FD$3:FD$500)+IF($C40="",0,SUMIF('DADOS BRUTOS'!$A$3:$A$500,$C40,'DADOS BRUTOS'!FD$3:FD$500)))</f>
        <v/>
      </c>
      <c r="IE40" s="127">
        <f>IF(OR(IE$4="",$B40=""),0,SUMIF('DADOS BRUTOS'!$A$3:$A$500,$B40,'DADOS BRUTOS'!FE$3:FE$500)+IF($C40="",0,SUMIF('DADOS BRUTOS'!$A$3:$A$500,$C40,'DADOS BRUTOS'!FE$3:FE$500)))</f>
        <v/>
      </c>
      <c r="IF40" s="127">
        <f>IF(OR(IF$4="",$B40=""),0,SUMIF('DADOS BRUTOS'!$A$3:$A$500,$B40,'DADOS BRUTOS'!FF$3:FF$500)+IF($C40="",0,SUMIF('DADOS BRUTOS'!$A$3:$A$500,$C40,'DADOS BRUTOS'!FF$3:FF$500)))</f>
        <v/>
      </c>
      <c r="IG40" s="127">
        <f>IF(OR(IG$4="",$B40=""),0,SUMIF('DADOS BRUTOS'!$A$3:$A$500,$B40,'DADOS BRUTOS'!FG$3:FG$500)+IF($C40="",0,SUMIF('DADOS BRUTOS'!$A$3:$A$500,$C40,'DADOS BRUTOS'!FG$3:FG$500)))</f>
        <v/>
      </c>
      <c r="IH40" s="127">
        <f>IF(OR(IH$4="",$B40=""),0,SUMIF('DADOS BRUTOS'!$A$3:$A$500,$B40,'DADOS BRUTOS'!FH$3:FH$500)+IF($C40="",0,SUMIF('DADOS BRUTOS'!$A$3:$A$500,$C40,'DADOS BRUTOS'!FH$3:FH$500)))</f>
        <v/>
      </c>
      <c r="II40" s="127">
        <f>IF(OR(II$4="",$B40=""),0,SUMIF('DADOS BRUTOS'!$A$3:$A$500,$B40,'DADOS BRUTOS'!FI$3:FI$500)+IF($C40="",0,SUMIF('DADOS BRUTOS'!$A$3:$A$500,$C40,'DADOS BRUTOS'!FI$3:FI$500)))</f>
        <v/>
      </c>
      <c r="IJ40" s="127">
        <f>IF(OR(IJ$4="",$B40=""),0,SUMIF('DADOS BRUTOS'!$A$3:$A$500,$B40,'DADOS BRUTOS'!FJ$3:FJ$500)+IF($C40="",0,SUMIF('DADOS BRUTOS'!$A$3:$A$500,$C40,'DADOS BRUTOS'!FJ$3:FJ$500)))</f>
        <v/>
      </c>
      <c r="IK40" s="127">
        <f>IF(OR(IK$4="",$B40=""),0,SUMIF('DADOS BRUTOS'!$A$3:$A$500,$B40,'DADOS BRUTOS'!FK$3:FK$500)+IF($C40="",0,SUMIF('DADOS BRUTOS'!$A$3:$A$500,$C40,'DADOS BRUTOS'!FK$3:FK$500)))</f>
        <v/>
      </c>
      <c r="IL40" s="127">
        <f>IF(OR(IL$4="",$B40=""),0,SUMIF('DADOS BRUTOS'!$A$3:$A$500,$B40,'DADOS BRUTOS'!FL$3:FL$500)+IF($C40="",0,SUMIF('DADOS BRUTOS'!$A$3:$A$500,$C40,'DADOS BRUTOS'!FL$3:FL$500)))</f>
        <v/>
      </c>
      <c r="IM40" s="127">
        <f>IF(OR(IM$4="",$B40=""),0,SUMIF('DADOS BRUTOS'!$A$3:$A$500,$B40,'DADOS BRUTOS'!FM$3:FM$500)+IF($C40="",0,SUMIF('DADOS BRUTOS'!$A$3:$A$500,$C40,'DADOS BRUTOS'!FM$3:FM$500)))</f>
        <v/>
      </c>
      <c r="IN40" s="127">
        <f>IF(OR(IN$4="",$B40=""),0,SUMIF('DADOS BRUTOS'!$A$3:$A$500,$B40,'DADOS BRUTOS'!FN$3:FN$500)+IF($C40="",0,SUMIF('DADOS BRUTOS'!$A$3:$A$500,$C40,'DADOS BRUTOS'!FN$3:FN$500)))</f>
        <v/>
      </c>
      <c r="IO40" s="127">
        <f>IF(OR(IO$4="",$B40=""),0,SUMIF('DADOS BRUTOS'!$A$3:$A$500,$B40,'DADOS BRUTOS'!FO$3:FO$500)+IF($C40="",0,SUMIF('DADOS BRUTOS'!$A$3:$A$500,$C40,'DADOS BRUTOS'!FO$3:FO$500)))</f>
        <v/>
      </c>
      <c r="IP40" s="127">
        <f>IF(OR(IP$4="",$B40=""),0,SUMIF('DADOS BRUTOS'!$A$3:$A$500,$B40,'DADOS BRUTOS'!FP$3:FP$500)+IF($C40="",0,SUMIF('DADOS BRUTOS'!$A$3:$A$500,$C40,'DADOS BRUTOS'!FP$3:FP$500)))</f>
        <v/>
      </c>
      <c r="IQ40" s="127">
        <f>IF(OR(IQ$4="",$B40=""),0,SUMIF('DADOS BRUTOS'!$A$3:$A$500,$B40,'DADOS BRUTOS'!FQ$3:FQ$500)+IF($C40="",0,SUMIF('DADOS BRUTOS'!$A$3:$A$500,$C40,'DADOS BRUTOS'!FQ$3:FQ$500)))</f>
        <v/>
      </c>
      <c r="IR40" s="127">
        <f>IF(OR(IR$4="",$B40=""),0,SUMIF('DADOS BRUTOS'!$A$3:$A$500,$B40,'DADOS BRUTOS'!FR$3:FR$500)+IF($C40="",0,SUMIF('DADOS BRUTOS'!$A$3:$A$500,$C40,'DADOS BRUTOS'!FR$3:FR$500)))</f>
        <v/>
      </c>
      <c r="IS40" s="127">
        <f>IF(OR(IS$4="",$B40=""),0,SUMIF('DADOS BRUTOS'!$A$3:$A$500,$B40,'DADOS BRUTOS'!FS$3:FS$500)+IF($C40="",0,SUMIF('DADOS BRUTOS'!$A$3:$A$500,$C40,'DADOS BRUTOS'!FS$3:FS$500)))</f>
        <v/>
      </c>
      <c r="IT40" s="127">
        <f>IF(OR(IT$4="",$B40=""),0,SUMIF('DADOS BRUTOS'!$A$3:$A$500,$B40,'DADOS BRUTOS'!FT$3:FT$500)+IF($C40="",0,SUMIF('DADOS BRUTOS'!$A$3:$A$500,$C40,'DADOS BRUTOS'!FT$3:FT$500)))</f>
        <v/>
      </c>
      <c r="IU40" s="127">
        <f>IF(OR(IU$4="",$B40=""),0,SUMIF('DADOS BRUTOS'!$A$3:$A$500,$B40,'DADOS BRUTOS'!FU$3:FU$500)+IF($C40="",0,SUMIF('DADOS BRUTOS'!$A$3:$A$500,$C40,'DADOS BRUTOS'!FU$3:FU$500)))</f>
        <v/>
      </c>
      <c r="IV40" s="127">
        <f>IF(OR(IV$4="",$B40=""),0,SUMIF('DADOS BRUTOS'!$A$3:$A$500,$B40,'DADOS BRUTOS'!FV$3:FV$500)+IF($C40="",0,SUMIF('DADOS BRUTOS'!$A$3:$A$500,$C40,'DADOS BRUTOS'!FV$3:FV$500)))</f>
        <v/>
      </c>
      <c r="IW40" s="127">
        <f>IF(OR(IW$4="",$B40=""),0,SUMIF('DADOS BRUTOS'!$A$3:$A$500,$B40,'DADOS BRUTOS'!FW$3:FW$500)+IF($C40="",0,SUMIF('DADOS BRUTOS'!$A$3:$A$500,$C40,'DADOS BRUTOS'!FW$3:FW$500)))</f>
        <v/>
      </c>
      <c r="IX40" s="127">
        <f>IF(OR(IX$4="",$B40=""),0,SUMIF('DADOS BRUTOS'!$A$3:$A$500,$B40,'DADOS BRUTOS'!FX$3:FX$500)+IF($C40="",0,SUMIF('DADOS BRUTOS'!$A$3:$A$500,$C40,'DADOS BRUTOS'!FX$3:FX$500)))</f>
        <v/>
      </c>
      <c r="IY40" s="127">
        <f>IF(OR(IY$4="",$B40=""),0,SUMIF('DADOS BRUTOS'!$A$3:$A$500,$B40,'DADOS BRUTOS'!FY$3:FY$500)+IF($C40="",0,SUMIF('DADOS BRUTOS'!$A$3:$A$500,$C40,'DADOS BRUTOS'!FY$3:FY$500)))</f>
        <v/>
      </c>
      <c r="IZ40" s="127">
        <f>IF(OR(IZ$4="",$B40=""),0,SUMIF('DADOS BRUTOS'!$A$3:$A$500,$B40,'DADOS BRUTOS'!FZ$3:FZ$500)+IF($C40="",0,SUMIF('DADOS BRUTOS'!$A$3:$A$500,$C40,'DADOS BRUTOS'!FZ$3:FZ$500)))</f>
        <v/>
      </c>
      <c r="JA40" s="127">
        <f>IF(OR(JA$4="",$B40=""),0,SUMIF('DADOS BRUTOS'!$A$3:$A$500,$B40,'DADOS BRUTOS'!GA$3:GA$500)+IF($C40="",0,SUMIF('DADOS BRUTOS'!$A$3:$A$500,$C40,'DADOS BRUTOS'!GA$3:GA$500)))</f>
        <v/>
      </c>
      <c r="JB40" s="127">
        <f>IF(OR(JB$4="",$B40=""),0,SUMIF('DADOS BRUTOS'!$A$3:$A$500,$B40,'DADOS BRUTOS'!GB$3:GB$500)+IF($C40="",0,SUMIF('DADOS BRUTOS'!$A$3:$A$500,$C40,'DADOS BRUTOS'!GB$3:GB$500)))</f>
        <v/>
      </c>
      <c r="JC40" s="127">
        <f>IF(OR(JC$4="",$B40=""),0,SUMIF('DADOS BRUTOS'!$A$3:$A$500,$B40,'DADOS BRUTOS'!GC$3:GC$500)+IF($C40="",0,SUMIF('DADOS BRUTOS'!$A$3:$A$500,$C40,'DADOS BRUTOS'!GC$3:GC$500)))</f>
        <v/>
      </c>
      <c r="JD40" s="127">
        <f>IF(OR(JD$4="",$B40=""),0,SUMIF('DADOS BRUTOS'!$A$3:$A$500,$B40,'DADOS BRUTOS'!GD$3:GD$500)+IF($C40="",0,SUMIF('DADOS BRUTOS'!$A$3:$A$500,$C40,'DADOS BRUTOS'!GD$3:GD$500)))</f>
        <v/>
      </c>
      <c r="JE40" s="127">
        <f>IF(OR(JE$4="",$B40=""),0,SUMIF('DADOS BRUTOS'!$A$3:$A$500,$B40,'DADOS BRUTOS'!GE$3:GE$500)+IF($C40="",0,SUMIF('DADOS BRUTOS'!$A$3:$A$500,$C40,'DADOS BRUTOS'!GE$3:GE$500)))</f>
        <v/>
      </c>
      <c r="JF40" s="127">
        <f>IF(OR(JF$4="",$B40=""),0,SUMIF('DADOS BRUTOS'!$A$3:$A$500,$B40,'DADOS BRUTOS'!GF$3:GF$500)+IF($C40="",0,SUMIF('DADOS BRUTOS'!$A$3:$A$500,$C40,'DADOS BRUTOS'!GF$3:GF$500)))</f>
        <v/>
      </c>
      <c r="JG40" s="127">
        <f>IF(OR(JG$4="",$B40=""),0,SUMIF('DADOS BRUTOS'!$A$3:$A$500,$B40,'DADOS BRUTOS'!GG$3:GG$500)+IF($C40="",0,SUMIF('DADOS BRUTOS'!$A$3:$A$500,$C40,'DADOS BRUTOS'!GG$3:GG$500)))</f>
        <v/>
      </c>
      <c r="JH40" s="127">
        <f>IF(OR(JH$4="",$B40=""),0,SUMIF('DADOS BRUTOS'!$A$3:$A$500,$B40,'DADOS BRUTOS'!GH$3:GH$500)+IF($C40="",0,SUMIF('DADOS BRUTOS'!$A$3:$A$500,$C40,'DADOS BRUTOS'!GH$3:GH$500)))</f>
        <v/>
      </c>
      <c r="JI40" s="127">
        <f>IF(OR(JI$4="",$B40=""),0,SUMIF('DADOS BRUTOS'!$A$3:$A$500,$B40,'DADOS BRUTOS'!GI$3:GI$500)+IF($C40="",0,SUMIF('DADOS BRUTOS'!$A$3:$A$500,$C40,'DADOS BRUTOS'!GI$3:GI$500)))</f>
        <v/>
      </c>
      <c r="JJ40" s="127">
        <f>IF(OR(JJ$4="",$B40=""),0,SUMIF('DADOS BRUTOS'!$A$3:$A$500,$B40,'DADOS BRUTOS'!GJ$3:GJ$500)+IF($C40="",0,SUMIF('DADOS BRUTOS'!$A$3:$A$500,$C40,'DADOS BRUTOS'!GJ$3:GJ$500)))</f>
        <v/>
      </c>
      <c r="JK40" s="127">
        <f>IF(OR(JK$4="",$B40=""),0,SUMIF('DADOS BRUTOS'!$A$3:$A$500,$B40,'DADOS BRUTOS'!GK$3:GK$500)+IF($C40="",0,SUMIF('DADOS BRUTOS'!$A$3:$A$500,$C40,'DADOS BRUTOS'!GK$3:GK$500)))</f>
        <v/>
      </c>
      <c r="JL40" s="127">
        <f>IF(OR(JL$4="",$B40=""),0,SUMIF('DADOS BRUTOS'!$A$3:$A$500,$B40,'DADOS BRUTOS'!GL$3:GL$500)+IF($C40="",0,SUMIF('DADOS BRUTOS'!$A$3:$A$500,$C40,'DADOS BRUTOS'!GL$3:GL$500)))</f>
        <v/>
      </c>
      <c r="JM40" s="127">
        <f>IF(OR(JM$4="",$B40=""),0,SUMIF('DADOS BRUTOS'!$A$3:$A$500,$B40,'DADOS BRUTOS'!GM$3:GM$500)+IF($C40="",0,SUMIF('DADOS BRUTOS'!$A$3:$A$500,$C40,'DADOS BRUTOS'!GM$3:GM$500)))</f>
        <v/>
      </c>
      <c r="JN40" s="127">
        <f>IF(OR(JN$4="",$B40=""),0,SUMIF('DADOS BRUTOS'!$A$3:$A$500,$B40,'DADOS BRUTOS'!GN$3:GN$500)+IF($C40="",0,SUMIF('DADOS BRUTOS'!$A$3:$A$500,$C40,'DADOS BRUTOS'!GN$3:GN$500)))</f>
        <v/>
      </c>
      <c r="JO40" s="127">
        <f>IF(OR(JO$4="",$B40=""),0,SUMIF('DADOS BRUTOS'!$A$3:$A$500,$B40,'DADOS BRUTOS'!GO$3:GO$500)+IF($C40="",0,SUMIF('DADOS BRUTOS'!$A$3:$A$500,$C40,'DADOS BRUTOS'!GO$3:GO$500)))</f>
        <v/>
      </c>
      <c r="JP40" s="127">
        <f>IF(OR(JP$4="",$B40=""),0,SUMIF('DADOS BRUTOS'!$A$3:$A$500,$B40,'DADOS BRUTOS'!GP$3:GP$500)+IF($C40="",0,SUMIF('DADOS BRUTOS'!$A$3:$A$500,$C40,'DADOS BRUTOS'!GP$3:GP$500)))</f>
        <v/>
      </c>
      <c r="JQ40" s="127">
        <f>IF(OR(JQ$4="",$B40=""),0,SUMIF('DADOS BRUTOS'!$A$3:$A$500,$B40,'DADOS BRUTOS'!GQ$3:GQ$500)+IF($C40="",0,SUMIF('DADOS BRUTOS'!$A$3:$A$500,$C40,'DADOS BRUTOS'!GQ$3:GQ$500)))</f>
        <v/>
      </c>
      <c r="JR40" s="127">
        <f>IF(OR(JR$4="",$B40=""),0,SUMIF('DADOS BRUTOS'!$A$3:$A$500,$B40,'DADOS BRUTOS'!GR$3:GR$500)+IF($C40="",0,SUMIF('DADOS BRUTOS'!$A$3:$A$500,$C40,'DADOS BRUTOS'!GR$3:GR$500)))</f>
        <v/>
      </c>
      <c r="JS40" s="127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7">
        <f>IF(OR(CB$4="",$B41=""),0,SUMIF('DADOS BRUTOS'!$A$3:$A$500,$B41,'DADOS BRUTOS'!B$3:B$500)+IF($C41="",0,SUMIF('DADOS BRUTOS'!$A$3:$A$500,$C41,'DADOS BRUTOS'!B$3:B$500)))</f>
        <v/>
      </c>
      <c r="CC41" s="127">
        <f>IF(OR(CC$4="",$B41=""),0,SUMIF('DADOS BRUTOS'!$A$3:$A$500,$B41,'DADOS BRUTOS'!C$3:C$500)+IF($C41="",0,SUMIF('DADOS BRUTOS'!$A$3:$A$500,$C41,'DADOS BRUTOS'!C$3:C$500)))</f>
        <v/>
      </c>
      <c r="CD41" s="127">
        <f>IF(OR(CD$4="",$B41=""),0,SUMIF('DADOS BRUTOS'!$A$3:$A$500,$B41,'DADOS BRUTOS'!D$3:D$500)+IF($C41="",0,SUMIF('DADOS BRUTOS'!$A$3:$A$500,$C41,'DADOS BRUTOS'!D$3:D$500)))</f>
        <v/>
      </c>
      <c r="CE41" s="127">
        <f>IF(OR(CE$4="",$B41=""),0,SUMIF('DADOS BRUTOS'!$A$3:$A$500,$B41,'DADOS BRUTOS'!E$3:E$500)+IF($C41="",0,SUMIF('DADOS BRUTOS'!$A$3:$A$500,$C41,'DADOS BRUTOS'!E$3:E$500)))</f>
        <v/>
      </c>
      <c r="CF41" s="127">
        <f>IF(OR(CF$4="",$B41=""),0,SUMIF('DADOS BRUTOS'!$A$3:$A$500,$B41,'DADOS BRUTOS'!F$3:F$500)+IF($C41="",0,SUMIF('DADOS BRUTOS'!$A$3:$A$500,$C41,'DADOS BRUTOS'!F$3:F$500)))</f>
        <v/>
      </c>
      <c r="CG41" s="127">
        <f>IF(OR(CG$4="",$B41=""),0,SUMIF('DADOS BRUTOS'!$A$3:$A$500,$B41,'DADOS BRUTOS'!G$3:G$500)+IF($C41="",0,SUMIF('DADOS BRUTOS'!$A$3:$A$500,$C41,'DADOS BRUTOS'!G$3:G$500)))</f>
        <v/>
      </c>
      <c r="CH41" s="127">
        <f>IF(OR(CH$4="",$B41=""),0,SUMIF('DADOS BRUTOS'!$A$3:$A$500,$B41,'DADOS BRUTOS'!H$3:H$500)+IF($C41="",0,SUMIF('DADOS BRUTOS'!$A$3:$A$500,$C41,'DADOS BRUTOS'!H$3:H$500)))</f>
        <v/>
      </c>
      <c r="CI41" s="127">
        <f>IF(OR(CI$4="",$B41=""),0,SUMIF('DADOS BRUTOS'!$A$3:$A$500,$B41,'DADOS BRUTOS'!I$3:I$500)+IF($C41="",0,SUMIF('DADOS BRUTOS'!$A$3:$A$500,$C41,'DADOS BRUTOS'!I$3:I$500)))</f>
        <v/>
      </c>
      <c r="CJ41" s="127">
        <f>IF(OR(CJ$4="",$B41=""),0,SUMIF('DADOS BRUTOS'!$A$3:$A$500,$B41,'DADOS BRUTOS'!J$3:J$500)+IF($C41="",0,SUMIF('DADOS BRUTOS'!$A$3:$A$500,$C41,'DADOS BRUTOS'!J$3:J$500)))</f>
        <v/>
      </c>
      <c r="CK41" s="127">
        <f>IF(OR(CK$4="",$B41=""),0,SUMIF('DADOS BRUTOS'!$A$3:$A$500,$B41,'DADOS BRUTOS'!K$3:K$500)+IF($C41="",0,SUMIF('DADOS BRUTOS'!$A$3:$A$500,$C41,'DADOS BRUTOS'!K$3:K$500)))</f>
        <v/>
      </c>
      <c r="CL41" s="127">
        <f>IF(OR(CL$4="",$B41=""),0,SUMIF('DADOS BRUTOS'!$A$3:$A$500,$B41,'DADOS BRUTOS'!L$3:L$500)+IF($C41="",0,SUMIF('DADOS BRUTOS'!$A$3:$A$500,$C41,'DADOS BRUTOS'!L$3:L$500)))</f>
        <v/>
      </c>
      <c r="CM41" s="127">
        <f>IF(OR(CM$4="",$B41=""),0,SUMIF('DADOS BRUTOS'!$A$3:$A$500,$B41,'DADOS BRUTOS'!M$3:M$500)+IF($C41="",0,SUMIF('DADOS BRUTOS'!$A$3:$A$500,$C41,'DADOS BRUTOS'!M$3:M$500)))</f>
        <v/>
      </c>
      <c r="CN41" s="127">
        <f>IF(OR(CN$4="",$B41=""),0,SUMIF('DADOS BRUTOS'!$A$3:$A$500,$B41,'DADOS BRUTOS'!N$3:N$500)+IF($C41="",0,SUMIF('DADOS BRUTOS'!$A$3:$A$500,$C41,'DADOS BRUTOS'!N$3:N$500)))</f>
        <v/>
      </c>
      <c r="CO41" s="127">
        <f>IF(OR(CO$4="",$B41=""),0,SUMIF('DADOS BRUTOS'!$A$3:$A$500,$B41,'DADOS BRUTOS'!O$3:O$500)+IF($C41="",0,SUMIF('DADOS BRUTOS'!$A$3:$A$500,$C41,'DADOS BRUTOS'!O$3:O$500)))</f>
        <v/>
      </c>
      <c r="CP41" s="127">
        <f>IF(OR(CP$4="",$B41=""),0,SUMIF('DADOS BRUTOS'!$A$3:$A$500,$B41,'DADOS BRUTOS'!P$3:P$500)+IF($C41="",0,SUMIF('DADOS BRUTOS'!$A$3:$A$500,$C41,'DADOS BRUTOS'!P$3:P$500)))</f>
        <v/>
      </c>
      <c r="CQ41" s="127">
        <f>IF(OR(CQ$4="",$B41=""),0,SUMIF('DADOS BRUTOS'!$A$3:$A$500,$B41,'DADOS BRUTOS'!Q$3:Q$500)+IF($C41="",0,SUMIF('DADOS BRUTOS'!$A$3:$A$500,$C41,'DADOS BRUTOS'!Q$3:Q$500)))</f>
        <v/>
      </c>
      <c r="CR41" s="127">
        <f>IF(OR(CR$4="",$B41=""),0,SUMIF('DADOS BRUTOS'!$A$3:$A$500,$B41,'DADOS BRUTOS'!R$3:R$500)+IF($C41="",0,SUMIF('DADOS BRUTOS'!$A$3:$A$500,$C41,'DADOS BRUTOS'!R$3:R$500)))</f>
        <v/>
      </c>
      <c r="CS41" s="127">
        <f>IF(OR(CS$4="",$B41=""),0,SUMIF('DADOS BRUTOS'!$A$3:$A$500,$B41,'DADOS BRUTOS'!S$3:S$500)+IF($C41="",0,SUMIF('DADOS BRUTOS'!$A$3:$A$500,$C41,'DADOS BRUTOS'!S$3:S$500)))</f>
        <v/>
      </c>
      <c r="CT41" s="127">
        <f>IF(OR(CT$4="",$B41=""),0,SUMIF('DADOS BRUTOS'!$A$3:$A$500,$B41,'DADOS BRUTOS'!T$3:T$500)+IF($C41="",0,SUMIF('DADOS BRUTOS'!$A$3:$A$500,$C41,'DADOS BRUTOS'!T$3:T$500)))</f>
        <v/>
      </c>
      <c r="CU41" s="127">
        <f>IF(OR(CU$4="",$B41=""),0,SUMIF('DADOS BRUTOS'!$A$3:$A$500,$B41,'DADOS BRUTOS'!U$3:U$500)+IF($C41="",0,SUMIF('DADOS BRUTOS'!$A$3:$A$500,$C41,'DADOS BRUTOS'!U$3:U$500)))</f>
        <v/>
      </c>
      <c r="CV41" s="127">
        <f>IF(OR(CV$4="",$B41=""),0,SUMIF('DADOS BRUTOS'!$A$3:$A$500,$B41,'DADOS BRUTOS'!V$3:V$500)+IF($C41="",0,SUMIF('DADOS BRUTOS'!$A$3:$A$500,$C41,'DADOS BRUTOS'!V$3:V$500)))</f>
        <v/>
      </c>
      <c r="CW41" s="127">
        <f>IF(OR(CW$4="",$B41=""),0,SUMIF('DADOS BRUTOS'!$A$3:$A$500,$B41,'DADOS BRUTOS'!W$3:W$500)+IF($C41="",0,SUMIF('DADOS BRUTOS'!$A$3:$A$500,$C41,'DADOS BRUTOS'!W$3:W$500)))</f>
        <v/>
      </c>
      <c r="CX41" s="127">
        <f>IF(OR(CX$4="",$B41=""),0,SUMIF('DADOS BRUTOS'!$A$3:$A$500,$B41,'DADOS BRUTOS'!X$3:X$500)+IF($C41="",0,SUMIF('DADOS BRUTOS'!$A$3:$A$500,$C41,'DADOS BRUTOS'!X$3:X$500)))</f>
        <v/>
      </c>
      <c r="CY41" s="127">
        <f>IF(OR(CY$4="",$B41=""),0,SUMIF('DADOS BRUTOS'!$A$3:$A$500,$B41,'DADOS BRUTOS'!Y$3:Y$500)+IF($C41="",0,SUMIF('DADOS BRUTOS'!$A$3:$A$500,$C41,'DADOS BRUTOS'!Y$3:Y$500)))</f>
        <v/>
      </c>
      <c r="CZ41" s="127">
        <f>IF(OR(CZ$4="",$B41=""),0,SUMIF('DADOS BRUTOS'!$A$3:$A$500,$B41,'DADOS BRUTOS'!Z$3:Z$500)+IF($C41="",0,SUMIF('DADOS BRUTOS'!$A$3:$A$500,$C41,'DADOS BRUTOS'!Z$3:Z$500)))</f>
        <v/>
      </c>
      <c r="DA41" s="127">
        <f>IF(OR(DA$4="",$B41=""),0,SUMIF('DADOS BRUTOS'!$A$3:$A$500,$B41,'DADOS BRUTOS'!AA$3:AA$500)+IF($C41="",0,SUMIF('DADOS BRUTOS'!$A$3:$A$500,$C41,'DADOS BRUTOS'!AA$3:AA$500)))</f>
        <v/>
      </c>
      <c r="DB41" s="127">
        <f>IF(OR(DB$4="",$B41=""),0,SUMIF('DADOS BRUTOS'!$A$3:$A$500,$B41,'DADOS BRUTOS'!AB$3:AB$500)+IF($C41="",0,SUMIF('DADOS BRUTOS'!$A$3:$A$500,$C41,'DADOS BRUTOS'!AB$3:AB$500)))</f>
        <v/>
      </c>
      <c r="DC41" s="127">
        <f>IF(OR(DC$4="",$B41=""),0,SUMIF('DADOS BRUTOS'!$A$3:$A$500,$B41,'DADOS BRUTOS'!AC$3:AC$500)+IF($C41="",0,SUMIF('DADOS BRUTOS'!$A$3:$A$500,$C41,'DADOS BRUTOS'!AC$3:AC$500)))</f>
        <v/>
      </c>
      <c r="DD41" s="127">
        <f>IF(OR(DD$4="",$B41=""),0,SUMIF('DADOS BRUTOS'!$A$3:$A$500,$B41,'DADOS BRUTOS'!AD$3:AD$500)+IF($C41="",0,SUMIF('DADOS BRUTOS'!$A$3:$A$500,$C41,'DADOS BRUTOS'!AD$3:AD$500)))</f>
        <v/>
      </c>
      <c r="DE41" s="127">
        <f>IF(OR(DE$4="",$B41=""),0,SUMIF('DADOS BRUTOS'!$A$3:$A$500,$B41,'DADOS BRUTOS'!AE$3:AE$500)+IF($C41="",0,SUMIF('DADOS BRUTOS'!$A$3:$A$500,$C41,'DADOS BRUTOS'!AE$3:AE$500)))</f>
        <v/>
      </c>
      <c r="DF41" s="127">
        <f>IF(OR(DF$4="",$B41=""),0,SUMIF('DADOS BRUTOS'!$A$3:$A$500,$B41,'DADOS BRUTOS'!AF$3:AF$500)+IF($C41="",0,SUMIF('DADOS BRUTOS'!$A$3:$A$500,$C41,'DADOS BRUTOS'!AF$3:AF$500)))</f>
        <v/>
      </c>
      <c r="DG41" s="127">
        <f>IF(OR(DG$4="",$B41=""),0,SUMIF('DADOS BRUTOS'!$A$3:$A$500,$B41,'DADOS BRUTOS'!AG$3:AG$500)+IF($C41="",0,SUMIF('DADOS BRUTOS'!$A$3:$A$500,$C41,'DADOS BRUTOS'!AG$3:AG$500)))</f>
        <v/>
      </c>
      <c r="DH41" s="127">
        <f>IF(OR(DH$4="",$B41=""),0,SUMIF('DADOS BRUTOS'!$A$3:$A$500,$B41,'DADOS BRUTOS'!AH$3:AH$500)+IF($C41="",0,SUMIF('DADOS BRUTOS'!$A$3:$A$500,$C41,'DADOS BRUTOS'!AH$3:AH$500)))</f>
        <v/>
      </c>
      <c r="DI41" s="127">
        <f>IF(OR(DI$4="",$B41=""),0,SUMIF('DADOS BRUTOS'!$A$3:$A$500,$B41,'DADOS BRUTOS'!AI$3:AI$500)+IF($C41="",0,SUMIF('DADOS BRUTOS'!$A$3:$A$500,$C41,'DADOS BRUTOS'!AI$3:AI$500)))</f>
        <v/>
      </c>
      <c r="DJ41" s="127">
        <f>IF(OR(DJ$4="",$B41=""),0,SUMIF('DADOS BRUTOS'!$A$3:$A$500,$B41,'DADOS BRUTOS'!AJ$3:AJ$500)+IF($C41="",0,SUMIF('DADOS BRUTOS'!$A$3:$A$500,$C41,'DADOS BRUTOS'!AJ$3:AJ$500)))</f>
        <v/>
      </c>
      <c r="DK41" s="127">
        <f>IF(OR(DK$4="",$B41=""),0,SUMIF('DADOS BRUTOS'!$A$3:$A$500,$B41,'DADOS BRUTOS'!AK$3:AK$500)+IF($C41="",0,SUMIF('DADOS BRUTOS'!$A$3:$A$500,$C41,'DADOS BRUTOS'!AK$3:AK$500)))</f>
        <v/>
      </c>
      <c r="DL41" s="127">
        <f>IF(OR(DL$4="",$B41=""),0,SUMIF('DADOS BRUTOS'!$A$3:$A$500,$B41,'DADOS BRUTOS'!AL$3:AL$500)+IF($C41="",0,SUMIF('DADOS BRUTOS'!$A$3:$A$500,$C41,'DADOS BRUTOS'!AL$3:AL$500)))</f>
        <v/>
      </c>
      <c r="DM41" s="127">
        <f>IF(OR(DM$4="",$B41=""),0,SUMIF('DADOS BRUTOS'!$A$3:$A$500,$B41,'DADOS BRUTOS'!AM$3:AM$500)+IF($C41="",0,SUMIF('DADOS BRUTOS'!$A$3:$A$500,$C41,'DADOS BRUTOS'!AM$3:AM$500)))</f>
        <v/>
      </c>
      <c r="DN41" s="127">
        <f>IF(OR(DN$4="",$B41=""),0,SUMIF('DADOS BRUTOS'!$A$3:$A$500,$B41,'DADOS BRUTOS'!AN$3:AN$500)+IF($C41="",0,SUMIF('DADOS BRUTOS'!$A$3:$A$500,$C41,'DADOS BRUTOS'!AN$3:AN$500)))</f>
        <v/>
      </c>
      <c r="DO41" s="127">
        <f>IF(OR(DO$4="",$B41=""),0,SUMIF('DADOS BRUTOS'!$A$3:$A$500,$B41,'DADOS BRUTOS'!AO$3:AO$500)+IF($C41="",0,SUMIF('DADOS BRUTOS'!$A$3:$A$500,$C41,'DADOS BRUTOS'!AO$3:AO$500)))</f>
        <v/>
      </c>
      <c r="DP41" s="127">
        <f>IF(OR(DP$4="",$B41=""),0,SUMIF('DADOS BRUTOS'!$A$3:$A$500,$B41,'DADOS BRUTOS'!AP$3:AP$500)+IF($C41="",0,SUMIF('DADOS BRUTOS'!$A$3:$A$500,$C41,'DADOS BRUTOS'!AP$3:AP$500)))</f>
        <v/>
      </c>
      <c r="DQ41" s="127">
        <f>IF(OR(DQ$4="",$B41=""),0,SUMIF('DADOS BRUTOS'!$A$3:$A$500,$B41,'DADOS BRUTOS'!AQ$3:AQ$500)+IF($C41="",0,SUMIF('DADOS BRUTOS'!$A$3:$A$500,$C41,'DADOS BRUTOS'!AQ$3:AQ$500)))</f>
        <v/>
      </c>
      <c r="DR41" s="127">
        <f>IF(OR(DR$4="",$B41=""),0,SUMIF('DADOS BRUTOS'!$A$3:$A$500,$B41,'DADOS BRUTOS'!AR$3:AR$500)+IF($C41="",0,SUMIF('DADOS BRUTOS'!$A$3:$A$500,$C41,'DADOS BRUTOS'!AR$3:AR$500)))</f>
        <v/>
      </c>
      <c r="DS41" s="127">
        <f>IF(OR(DS$4="",$B41=""),0,SUMIF('DADOS BRUTOS'!$A$3:$A$500,$B41,'DADOS BRUTOS'!AS$3:AS$500)+IF($C41="",0,SUMIF('DADOS BRUTOS'!$A$3:$A$500,$C41,'DADOS BRUTOS'!AS$3:AS$500)))</f>
        <v/>
      </c>
      <c r="DT41" s="127">
        <f>IF(OR(DT$4="",$B41=""),0,SUMIF('DADOS BRUTOS'!$A$3:$A$500,$B41,'DADOS BRUTOS'!AT$3:AT$500)+IF($C41="",0,SUMIF('DADOS BRUTOS'!$A$3:$A$500,$C41,'DADOS BRUTOS'!AT$3:AT$500)))</f>
        <v/>
      </c>
      <c r="DU41" s="127">
        <f>IF(OR(DU$4="",$B41=""),0,SUMIF('DADOS BRUTOS'!$A$3:$A$500,$B41,'DADOS BRUTOS'!AU$3:AU$500)+IF($C41="",0,SUMIF('DADOS BRUTOS'!$A$3:$A$500,$C41,'DADOS BRUTOS'!AU$3:AU$500)))</f>
        <v/>
      </c>
      <c r="DV41" s="127">
        <f>IF(OR(DV$4="",$B41=""),0,SUMIF('DADOS BRUTOS'!$A$3:$A$500,$B41,'DADOS BRUTOS'!AV$3:AV$500)+IF($C41="",0,SUMIF('DADOS BRUTOS'!$A$3:$A$500,$C41,'DADOS BRUTOS'!AV$3:AV$500)))</f>
        <v/>
      </c>
      <c r="DW41" s="127">
        <f>IF(OR(DW$4="",$B41=""),0,SUMIF('DADOS BRUTOS'!$A$3:$A$500,$B41,'DADOS BRUTOS'!AW$3:AW$500)+IF($C41="",0,SUMIF('DADOS BRUTOS'!$A$3:$A$500,$C41,'DADOS BRUTOS'!AW$3:AW$500)))</f>
        <v/>
      </c>
      <c r="DX41" s="127">
        <f>IF(OR(DX$4="",$B41=""),0,SUMIF('DADOS BRUTOS'!$A$3:$A$500,$B41,'DADOS BRUTOS'!AX$3:AX$500)+IF($C41="",0,SUMIF('DADOS BRUTOS'!$A$3:$A$500,$C41,'DADOS BRUTOS'!AX$3:AX$500)))</f>
        <v/>
      </c>
      <c r="DY41" s="127">
        <f>IF(OR(DY$4="",$B41=""),0,SUMIF('DADOS BRUTOS'!$A$3:$A$500,$B41,'DADOS BRUTOS'!AY$3:AY$500)+IF($C41="",0,SUMIF('DADOS BRUTOS'!$A$3:$A$500,$C41,'DADOS BRUTOS'!AY$3:AY$500)))</f>
        <v/>
      </c>
      <c r="DZ41" s="127">
        <f>IF(OR(DZ$4="",$B41=""),0,SUMIF('DADOS BRUTOS'!$A$3:$A$500,$B41,'DADOS BRUTOS'!AZ$3:AZ$500)+IF($C41="",0,SUMIF('DADOS BRUTOS'!$A$3:$A$500,$C41,'DADOS BRUTOS'!AZ$3:AZ$500)))</f>
        <v/>
      </c>
      <c r="EA41" s="127">
        <f>IF(OR(EA$4="",$B41=""),0,SUMIF('DADOS BRUTOS'!$A$3:$A$500,$B41,'DADOS BRUTOS'!BA$3:BA$500)+IF($C41="",0,SUMIF('DADOS BRUTOS'!$A$3:$A$500,$C41,'DADOS BRUTOS'!BA$3:BA$500)))</f>
        <v/>
      </c>
      <c r="EB41" s="127">
        <f>IF(OR(EB$4="",$B41=""),0,SUMIF('DADOS BRUTOS'!$A$3:$A$500,$B41,'DADOS BRUTOS'!BB$3:BB$500)+IF($C41="",0,SUMIF('DADOS BRUTOS'!$A$3:$A$500,$C41,'DADOS BRUTOS'!BB$3:BB$500)))</f>
        <v/>
      </c>
      <c r="EC41" s="127">
        <f>IF(OR(EC$4="",$B41=""),0,SUMIF('DADOS BRUTOS'!$A$3:$A$500,$B41,'DADOS BRUTOS'!BC$3:BC$500)+IF($C41="",0,SUMIF('DADOS BRUTOS'!$A$3:$A$500,$C41,'DADOS BRUTOS'!BC$3:BC$500)))</f>
        <v/>
      </c>
      <c r="ED41" s="127">
        <f>IF(OR(ED$4="",$B41=""),0,SUMIF('DADOS BRUTOS'!$A$3:$A$500,$B41,'DADOS BRUTOS'!BD$3:BD$500)+IF($C41="",0,SUMIF('DADOS BRUTOS'!$A$3:$A$500,$C41,'DADOS BRUTOS'!BD$3:BD$500)))</f>
        <v/>
      </c>
      <c r="EE41" s="127">
        <f>IF(OR(EE$4="",$B41=""),0,SUMIF('DADOS BRUTOS'!$A$3:$A$500,$B41,'DADOS BRUTOS'!BE$3:BE$500)+IF($C41="",0,SUMIF('DADOS BRUTOS'!$A$3:$A$500,$C41,'DADOS BRUTOS'!BE$3:BE$500)))</f>
        <v/>
      </c>
      <c r="EF41" s="127">
        <f>IF(OR(EF$4="",$B41=""),0,SUMIF('DADOS BRUTOS'!$A$3:$A$500,$B41,'DADOS BRUTOS'!BF$3:BF$500)+IF($C41="",0,SUMIF('DADOS BRUTOS'!$A$3:$A$500,$C41,'DADOS BRUTOS'!BF$3:BF$500)))</f>
        <v/>
      </c>
      <c r="EG41" s="127">
        <f>IF(OR(EG$4="",$B41=""),0,SUMIF('DADOS BRUTOS'!$A$3:$A$500,$B41,'DADOS BRUTOS'!BG$3:BG$500)+IF($C41="",0,SUMIF('DADOS BRUTOS'!$A$3:$A$500,$C41,'DADOS BRUTOS'!BG$3:BG$500)))</f>
        <v/>
      </c>
      <c r="EH41" s="127">
        <f>IF(OR(EH$4="",$B41=""),0,SUMIF('DADOS BRUTOS'!$A$3:$A$500,$B41,'DADOS BRUTOS'!BH$3:BH$500)+IF($C41="",0,SUMIF('DADOS BRUTOS'!$A$3:$A$500,$C41,'DADOS BRUTOS'!BH$3:BH$500)))</f>
        <v/>
      </c>
      <c r="EI41" s="127">
        <f>IF(OR(EI$4="",$B41=""),0,SUMIF('DADOS BRUTOS'!$A$3:$A$500,$B41,'DADOS BRUTOS'!BI$3:BI$500)+IF($C41="",0,SUMIF('DADOS BRUTOS'!$A$3:$A$500,$C41,'DADOS BRUTOS'!BI$3:BI$500)))</f>
        <v/>
      </c>
      <c r="EJ41" s="127">
        <f>IF(OR(EJ$4="",$B41=""),0,SUMIF('DADOS BRUTOS'!$A$3:$A$500,$B41,'DADOS BRUTOS'!BJ$3:BJ$500)+IF($C41="",0,SUMIF('DADOS BRUTOS'!$A$3:$A$500,$C41,'DADOS BRUTOS'!BJ$3:BJ$500)))</f>
        <v/>
      </c>
      <c r="EK41" s="127">
        <f>IF(OR(EK$4="",$B41=""),0,SUMIF('DADOS BRUTOS'!$A$3:$A$500,$B41,'DADOS BRUTOS'!BK$3:BK$500)+IF($C41="",0,SUMIF('DADOS BRUTOS'!$A$3:$A$500,$C41,'DADOS BRUTOS'!BK$3:BK$500)))</f>
        <v/>
      </c>
      <c r="EL41" s="127">
        <f>IF(OR(EL$4="",$B41=""),0,SUMIF('DADOS BRUTOS'!$A$3:$A$500,$B41,'DADOS BRUTOS'!BL$3:BL$500)+IF($C41="",0,SUMIF('DADOS BRUTOS'!$A$3:$A$500,$C41,'DADOS BRUTOS'!BL$3:BL$500)))</f>
        <v/>
      </c>
      <c r="EM41" s="127">
        <f>IF(OR(EM$4="",$B41=""),0,SUMIF('DADOS BRUTOS'!$A$3:$A$500,$B41,'DADOS BRUTOS'!BM$3:BM$500)+IF($C41="",0,SUMIF('DADOS BRUTOS'!$A$3:$A$500,$C41,'DADOS BRUTOS'!BM$3:BM$500)))</f>
        <v/>
      </c>
      <c r="EN41" s="127">
        <f>IF(OR(EN$4="",$B41=""),0,SUMIF('DADOS BRUTOS'!$A$3:$A$500,$B41,'DADOS BRUTOS'!BN$3:BN$500)+IF($C41="",0,SUMIF('DADOS BRUTOS'!$A$3:$A$500,$C41,'DADOS BRUTOS'!BN$3:BN$500)))</f>
        <v/>
      </c>
      <c r="EO41" s="127">
        <f>IF(OR(EO$4="",$B41=""),0,SUMIF('DADOS BRUTOS'!$A$3:$A$500,$B41,'DADOS BRUTOS'!BO$3:BO$500)+IF($C41="",0,SUMIF('DADOS BRUTOS'!$A$3:$A$500,$C41,'DADOS BRUTOS'!BO$3:BO$500)))</f>
        <v/>
      </c>
      <c r="EP41" s="127">
        <f>IF(OR(EP$4="",$B41=""),0,SUMIF('DADOS BRUTOS'!$A$3:$A$500,$B41,'DADOS BRUTOS'!BP$3:BP$500)+IF($C41="",0,SUMIF('DADOS BRUTOS'!$A$3:$A$500,$C41,'DADOS BRUTOS'!BP$3:BP$500)))</f>
        <v/>
      </c>
      <c r="EQ41" s="127">
        <f>IF(OR(EQ$4="",$B41=""),0,SUMIF('DADOS BRUTOS'!$A$3:$A$500,$B41,'DADOS BRUTOS'!BQ$3:BQ$500)+IF($C41="",0,SUMIF('DADOS BRUTOS'!$A$3:$A$500,$C41,'DADOS BRUTOS'!BQ$3:BQ$500)))</f>
        <v/>
      </c>
      <c r="ER41" s="127">
        <f>IF(OR(ER$4="",$B41=""),0,SUMIF('DADOS BRUTOS'!$A$3:$A$500,$B41,'DADOS BRUTOS'!BR$3:BR$500)+IF($C41="",0,SUMIF('DADOS BRUTOS'!$A$3:$A$500,$C41,'DADOS BRUTOS'!BR$3:BR$500)))</f>
        <v/>
      </c>
      <c r="ES41" s="127">
        <f>IF(OR(ES$4="",$B41=""),0,SUMIF('DADOS BRUTOS'!$A$3:$A$500,$B41,'DADOS BRUTOS'!BS$3:BS$500)+IF($C41="",0,SUMIF('DADOS BRUTOS'!$A$3:$A$500,$C41,'DADOS BRUTOS'!BS$3:BS$500)))</f>
        <v/>
      </c>
      <c r="ET41" s="127">
        <f>IF(OR(ET$4="",$B41=""),0,SUMIF('DADOS BRUTOS'!$A$3:$A$500,$B41,'DADOS BRUTOS'!BT$3:BT$500)+IF($C41="",0,SUMIF('DADOS BRUTOS'!$A$3:$A$500,$C41,'DADOS BRUTOS'!BT$3:BT$500)))</f>
        <v/>
      </c>
      <c r="EU41" s="127">
        <f>IF(OR(EU$4="",$B41=""),0,SUMIF('DADOS BRUTOS'!$A$3:$A$500,$B41,'DADOS BRUTOS'!BU$3:BU$500)+IF($C41="",0,SUMIF('DADOS BRUTOS'!$A$3:$A$500,$C41,'DADOS BRUTOS'!BU$3:BU$500)))</f>
        <v/>
      </c>
      <c r="EV41" s="127">
        <f>IF(OR(EV$4="",$B41=""),0,SUMIF('DADOS BRUTOS'!$A$3:$A$500,$B41,'DADOS BRUTOS'!BV$3:BV$500)+IF($C41="",0,SUMIF('DADOS BRUTOS'!$A$3:$A$500,$C41,'DADOS BRUTOS'!BV$3:BV$500)))</f>
        <v/>
      </c>
      <c r="EW41" s="127">
        <f>IF(OR(EW$4="",$B41=""),0,SUMIF('DADOS BRUTOS'!$A$3:$A$500,$B41,'DADOS BRUTOS'!BW$3:BW$500)+IF($C41="",0,SUMIF('DADOS BRUTOS'!$A$3:$A$500,$C41,'DADOS BRUTOS'!BW$3:BW$500)))</f>
        <v/>
      </c>
      <c r="EX41" s="127">
        <f>IF(OR(EX$4="",$B41=""),0,SUMIF('DADOS BRUTOS'!$A$3:$A$500,$B41,'DADOS BRUTOS'!BX$3:BX$500)+IF($C41="",0,SUMIF('DADOS BRUTOS'!$A$3:$A$500,$C41,'DADOS BRUTOS'!BX$3:BX$500)))</f>
        <v/>
      </c>
      <c r="EY41" s="127">
        <f>IF(OR(EY$4="",$B41=""),0,SUMIF('DADOS BRUTOS'!$A$3:$A$500,$B41,'DADOS BRUTOS'!BY$3:BY$500)+IF($C41="",0,SUMIF('DADOS BRUTOS'!$A$3:$A$500,$C41,'DADOS BRUTOS'!BY$3:BY$500)))</f>
        <v/>
      </c>
      <c r="EZ41" s="127">
        <f>IF(OR(EZ$4="",$B41=""),0,SUMIF('DADOS BRUTOS'!$A$3:$A$500,$B41,'DADOS BRUTOS'!BZ$3:BZ$500)+IF($C41="",0,SUMIF('DADOS BRUTOS'!$A$3:$A$500,$C41,'DADOS BRUTOS'!BZ$3:BZ$500)))</f>
        <v/>
      </c>
      <c r="FA41" s="127">
        <f>IF(OR(FA$4="",$B41=""),0,SUMIF('DADOS BRUTOS'!$A$3:$A$500,$B41,'DADOS BRUTOS'!CA$3:CA$500)+IF($C41="",0,SUMIF('DADOS BRUTOS'!$A$3:$A$500,$C41,'DADOS BRUTOS'!CA$3:CA$500)))</f>
        <v/>
      </c>
      <c r="FB41" s="127">
        <f>IF(OR(FB$4="",$B41=""),0,SUMIF('DADOS BRUTOS'!$A$3:$A$500,$B41,'DADOS BRUTOS'!CB$3:CB$500)+IF($C41="",0,SUMIF('DADOS BRUTOS'!$A$3:$A$500,$C41,'DADOS BRUTOS'!CB$3:CB$500)))</f>
        <v/>
      </c>
      <c r="FC41" s="127">
        <f>IF(OR(FC$4="",$B41=""),0,SUMIF('DADOS BRUTOS'!$A$3:$A$500,$B41,'DADOS BRUTOS'!CC$3:CC$500)+IF($C41="",0,SUMIF('DADOS BRUTOS'!$A$3:$A$500,$C41,'DADOS BRUTOS'!CC$3:CC$500)))</f>
        <v/>
      </c>
      <c r="FD41" s="127">
        <f>IF(OR(FD$4="",$B41=""),0,SUMIF('DADOS BRUTOS'!$A$3:$A$500,$B41,'DADOS BRUTOS'!CD$3:CD$500)+IF($C41="",0,SUMIF('DADOS BRUTOS'!$A$3:$A$500,$C41,'DADOS BRUTOS'!CD$3:CD$500)))</f>
        <v/>
      </c>
      <c r="FE41" s="127">
        <f>IF(OR(FE$4="",$B41=""),0,SUMIF('DADOS BRUTOS'!$A$3:$A$500,$B41,'DADOS BRUTOS'!CE$3:CE$500)+IF($C41="",0,SUMIF('DADOS BRUTOS'!$A$3:$A$500,$C41,'DADOS BRUTOS'!CE$3:CE$500)))</f>
        <v/>
      </c>
      <c r="FF41" s="127">
        <f>IF(OR(FF$4="",$B41=""),0,SUMIF('DADOS BRUTOS'!$A$3:$A$500,$B41,'DADOS BRUTOS'!CF$3:CF$500)+IF($C41="",0,SUMIF('DADOS BRUTOS'!$A$3:$A$500,$C41,'DADOS BRUTOS'!CF$3:CF$500)))</f>
        <v/>
      </c>
      <c r="FG41" s="127">
        <f>IF(OR(FG$4="",$B41=""),0,SUMIF('DADOS BRUTOS'!$A$3:$A$500,$B41,'DADOS BRUTOS'!CG$3:CG$500)+IF($C41="",0,SUMIF('DADOS BRUTOS'!$A$3:$A$500,$C41,'DADOS BRUTOS'!CG$3:CG$500)))</f>
        <v/>
      </c>
      <c r="FH41" s="127">
        <f>IF(OR(FH$4="",$B41=""),0,SUMIF('DADOS BRUTOS'!$A$3:$A$500,$B41,'DADOS BRUTOS'!CH$3:CH$500)+IF($C41="",0,SUMIF('DADOS BRUTOS'!$A$3:$A$500,$C41,'DADOS BRUTOS'!CH$3:CH$500)))</f>
        <v/>
      </c>
      <c r="FI41" s="127">
        <f>IF(OR(FI$4="",$B41=""),0,SUMIF('DADOS BRUTOS'!$A$3:$A$500,$B41,'DADOS BRUTOS'!CI$3:CI$500)+IF($C41="",0,SUMIF('DADOS BRUTOS'!$A$3:$A$500,$C41,'DADOS BRUTOS'!CI$3:CI$500)))</f>
        <v/>
      </c>
      <c r="FJ41" s="127">
        <f>IF(OR(FJ$4="",$B41=""),0,SUMIF('DADOS BRUTOS'!$A$3:$A$500,$B41,'DADOS BRUTOS'!CJ$3:CJ$500)+IF($C41="",0,SUMIF('DADOS BRUTOS'!$A$3:$A$500,$C41,'DADOS BRUTOS'!CJ$3:CJ$500)))</f>
        <v/>
      </c>
      <c r="FK41" s="127">
        <f>IF(OR(FK$4="",$B41=""),0,SUMIF('DADOS BRUTOS'!$A$3:$A$500,$B41,'DADOS BRUTOS'!CK$3:CK$500)+IF($C41="",0,SUMIF('DADOS BRUTOS'!$A$3:$A$500,$C41,'DADOS BRUTOS'!CK$3:CK$500)))</f>
        <v/>
      </c>
      <c r="FL41" s="127">
        <f>IF(OR(FL$4="",$B41=""),0,SUMIF('DADOS BRUTOS'!$A$3:$A$500,$B41,'DADOS BRUTOS'!CL$3:CL$500)+IF($C41="",0,SUMIF('DADOS BRUTOS'!$A$3:$A$500,$C41,'DADOS BRUTOS'!CL$3:CL$500)))</f>
        <v/>
      </c>
      <c r="FM41" s="127">
        <f>IF(OR(FM$4="",$B41=""),0,SUMIF('DADOS BRUTOS'!$A$3:$A$500,$B41,'DADOS BRUTOS'!CM$3:CM$500)+IF($C41="",0,SUMIF('DADOS BRUTOS'!$A$3:$A$500,$C41,'DADOS BRUTOS'!CM$3:CM$500)))</f>
        <v/>
      </c>
      <c r="FN41" s="127">
        <f>IF(OR(FN$4="",$B41=""),0,SUMIF('DADOS BRUTOS'!$A$3:$A$500,$B41,'DADOS BRUTOS'!CN$3:CN$500)+IF($C41="",0,SUMIF('DADOS BRUTOS'!$A$3:$A$500,$C41,'DADOS BRUTOS'!CN$3:CN$500)))</f>
        <v/>
      </c>
      <c r="FO41" s="127">
        <f>IF(OR(FO$4="",$B41=""),0,SUMIF('DADOS BRUTOS'!$A$3:$A$500,$B41,'DADOS BRUTOS'!CO$3:CO$500)+IF($C41="",0,SUMIF('DADOS BRUTOS'!$A$3:$A$500,$C41,'DADOS BRUTOS'!CO$3:CO$500)))</f>
        <v/>
      </c>
      <c r="FP41" s="127">
        <f>IF(OR(FP$4="",$B41=""),0,SUMIF('DADOS BRUTOS'!$A$3:$A$500,$B41,'DADOS BRUTOS'!CP$3:CP$500)+IF($C41="",0,SUMIF('DADOS BRUTOS'!$A$3:$A$500,$C41,'DADOS BRUTOS'!CP$3:CP$500)))</f>
        <v/>
      </c>
      <c r="FQ41" s="127">
        <f>IF(OR(FQ$4="",$B41=""),0,SUMIF('DADOS BRUTOS'!$A$3:$A$500,$B41,'DADOS BRUTOS'!CQ$3:CQ$500)+IF($C41="",0,SUMIF('DADOS BRUTOS'!$A$3:$A$500,$C41,'DADOS BRUTOS'!CQ$3:CQ$500)))</f>
        <v/>
      </c>
      <c r="FR41" s="127">
        <f>IF(OR(FR$4="",$B41=""),0,SUMIF('DADOS BRUTOS'!$A$3:$A$500,$B41,'DADOS BRUTOS'!CR$3:CR$500)+IF($C41="",0,SUMIF('DADOS BRUTOS'!$A$3:$A$500,$C41,'DADOS BRUTOS'!CR$3:CR$500)))</f>
        <v/>
      </c>
      <c r="FS41" s="127">
        <f>IF(OR(FS$4="",$B41=""),0,SUMIF('DADOS BRUTOS'!$A$3:$A$500,$B41,'DADOS BRUTOS'!CS$3:CS$500)+IF($C41="",0,SUMIF('DADOS BRUTOS'!$A$3:$A$500,$C41,'DADOS BRUTOS'!CS$3:CS$500)))</f>
        <v/>
      </c>
      <c r="FT41" s="127">
        <f>IF(OR(FT$4="",$B41=""),0,SUMIF('DADOS BRUTOS'!$A$3:$A$500,$B41,'DADOS BRUTOS'!CT$3:CT$500)+IF($C41="",0,SUMIF('DADOS BRUTOS'!$A$3:$A$500,$C41,'DADOS BRUTOS'!CT$3:CT$500)))</f>
        <v/>
      </c>
      <c r="FU41" s="127">
        <f>IF(OR(FU$4="",$B41=""),0,SUMIF('DADOS BRUTOS'!$A$3:$A$500,$B41,'DADOS BRUTOS'!CU$3:CU$500)+IF($C41="",0,SUMIF('DADOS BRUTOS'!$A$3:$A$500,$C41,'DADOS BRUTOS'!CU$3:CU$500)))</f>
        <v/>
      </c>
      <c r="FV41" s="127">
        <f>IF(OR(FV$4="",$B41=""),0,SUMIF('DADOS BRUTOS'!$A$3:$A$500,$B41,'DADOS BRUTOS'!CV$3:CV$500)+IF($C41="",0,SUMIF('DADOS BRUTOS'!$A$3:$A$500,$C41,'DADOS BRUTOS'!CV$3:CV$500)))</f>
        <v/>
      </c>
      <c r="FW41" s="127">
        <f>IF(OR(FW$4="",$B41=""),0,SUMIF('DADOS BRUTOS'!$A$3:$A$500,$B41,'DADOS BRUTOS'!CW$3:CW$500)+IF($C41="",0,SUMIF('DADOS BRUTOS'!$A$3:$A$500,$C41,'DADOS BRUTOS'!CW$3:CW$500)))</f>
        <v/>
      </c>
      <c r="FX41" s="127">
        <f>IF(OR(FX$4="",$B41=""),0,SUMIF('DADOS BRUTOS'!$A$3:$A$500,$B41,'DADOS BRUTOS'!CX$3:CX$500)+IF($C41="",0,SUMIF('DADOS BRUTOS'!$A$3:$A$500,$C41,'DADOS BRUTOS'!CX$3:CX$500)))</f>
        <v/>
      </c>
      <c r="FY41" s="127">
        <f>IF(OR(FY$4="",$B41=""),0,SUMIF('DADOS BRUTOS'!$A$3:$A$500,$B41,'DADOS BRUTOS'!CY$3:CY$500)+IF($C41="",0,SUMIF('DADOS BRUTOS'!$A$3:$A$500,$C41,'DADOS BRUTOS'!CY$3:CY$500)))</f>
        <v/>
      </c>
      <c r="FZ41" s="127">
        <f>IF(OR(FZ$4="",$B41=""),0,SUMIF('DADOS BRUTOS'!$A$3:$A$500,$B41,'DADOS BRUTOS'!CZ$3:CZ$500)+IF($C41="",0,SUMIF('DADOS BRUTOS'!$A$3:$A$500,$C41,'DADOS BRUTOS'!CZ$3:CZ$500)))</f>
        <v/>
      </c>
      <c r="GA41" s="127">
        <f>IF(OR(GA$4="",$B41=""),0,SUMIF('DADOS BRUTOS'!$A$3:$A$500,$B41,'DADOS BRUTOS'!DA$3:DA$500)+IF($C41="",0,SUMIF('DADOS BRUTOS'!$A$3:$A$500,$C41,'DADOS BRUTOS'!DA$3:DA$500)))</f>
        <v/>
      </c>
      <c r="GB41" s="127">
        <f>IF(OR(GB$4="",$B41=""),0,SUMIF('DADOS BRUTOS'!$A$3:$A$500,$B41,'DADOS BRUTOS'!DB$3:DB$500)+IF($C41="",0,SUMIF('DADOS BRUTOS'!$A$3:$A$500,$C41,'DADOS BRUTOS'!DB$3:DB$500)))</f>
        <v/>
      </c>
      <c r="GC41" s="127">
        <f>IF(OR(GC$4="",$B41=""),0,SUMIF('DADOS BRUTOS'!$A$3:$A$500,$B41,'DADOS BRUTOS'!DC$3:DC$500)+IF($C41="",0,SUMIF('DADOS BRUTOS'!$A$3:$A$500,$C41,'DADOS BRUTOS'!DC$3:DC$500)))</f>
        <v/>
      </c>
      <c r="GD41" s="127">
        <f>IF(OR(GD$4="",$B41=""),0,SUMIF('DADOS BRUTOS'!$A$3:$A$500,$B41,'DADOS BRUTOS'!DD$3:DD$500)+IF($C41="",0,SUMIF('DADOS BRUTOS'!$A$3:$A$500,$C41,'DADOS BRUTOS'!DD$3:DD$500)))</f>
        <v/>
      </c>
      <c r="GE41" s="127">
        <f>IF(OR(GE$4="",$B41=""),0,SUMIF('DADOS BRUTOS'!$A$3:$A$500,$B41,'DADOS BRUTOS'!DE$3:DE$500)+IF($C41="",0,SUMIF('DADOS BRUTOS'!$A$3:$A$500,$C41,'DADOS BRUTOS'!DE$3:DE$500)))</f>
        <v/>
      </c>
      <c r="GF41" s="127">
        <f>IF(OR(GF$4="",$B41=""),0,SUMIF('DADOS BRUTOS'!$A$3:$A$500,$B41,'DADOS BRUTOS'!DF$3:DF$500)+IF($C41="",0,SUMIF('DADOS BRUTOS'!$A$3:$A$500,$C41,'DADOS BRUTOS'!DF$3:DF$500)))</f>
        <v/>
      </c>
      <c r="GG41" s="127">
        <f>IF(OR(GG$4="",$B41=""),0,SUMIF('DADOS BRUTOS'!$A$3:$A$500,$B41,'DADOS BRUTOS'!DG$3:DG$500)+IF($C41="",0,SUMIF('DADOS BRUTOS'!$A$3:$A$500,$C41,'DADOS BRUTOS'!DG$3:DG$500)))</f>
        <v/>
      </c>
      <c r="GH41" s="127">
        <f>IF(OR(GH$4="",$B41=""),0,SUMIF('DADOS BRUTOS'!$A$3:$A$500,$B41,'DADOS BRUTOS'!DH$3:DH$500)+IF($C41="",0,SUMIF('DADOS BRUTOS'!$A$3:$A$500,$C41,'DADOS BRUTOS'!DH$3:DH$500)))</f>
        <v/>
      </c>
      <c r="GI41" s="127">
        <f>IF(OR(GI$4="",$B41=""),0,SUMIF('DADOS BRUTOS'!$A$3:$A$500,$B41,'DADOS BRUTOS'!DI$3:DI$500)+IF($C41="",0,SUMIF('DADOS BRUTOS'!$A$3:$A$500,$C41,'DADOS BRUTOS'!DI$3:DI$500)))</f>
        <v/>
      </c>
      <c r="GJ41" s="127">
        <f>IF(OR(GJ$4="",$B41=""),0,SUMIF('DADOS BRUTOS'!$A$3:$A$500,$B41,'DADOS BRUTOS'!DJ$3:DJ$500)+IF($C41="",0,SUMIF('DADOS BRUTOS'!$A$3:$A$500,$C41,'DADOS BRUTOS'!DJ$3:DJ$500)))</f>
        <v/>
      </c>
      <c r="GK41" s="127">
        <f>IF(OR(GK$4="",$B41=""),0,SUMIF('DADOS BRUTOS'!$A$3:$A$500,$B41,'DADOS BRUTOS'!DK$3:DK$500)+IF($C41="",0,SUMIF('DADOS BRUTOS'!$A$3:$A$500,$C41,'DADOS BRUTOS'!DK$3:DK$500)))</f>
        <v/>
      </c>
      <c r="GL41" s="127">
        <f>IF(OR(GL$4="",$B41=""),0,SUMIF('DADOS BRUTOS'!$A$3:$A$500,$B41,'DADOS BRUTOS'!DL$3:DL$500)+IF($C41="",0,SUMIF('DADOS BRUTOS'!$A$3:$A$500,$C41,'DADOS BRUTOS'!DL$3:DL$500)))</f>
        <v/>
      </c>
      <c r="GM41" s="127">
        <f>IF(OR(GM$4="",$B41=""),0,SUMIF('DADOS BRUTOS'!$A$3:$A$500,$B41,'DADOS BRUTOS'!DM$3:DM$500)+IF($C41="",0,SUMIF('DADOS BRUTOS'!$A$3:$A$500,$C41,'DADOS BRUTOS'!DM$3:DM$500)))</f>
        <v/>
      </c>
      <c r="GN41" s="127">
        <f>IF(OR(GN$4="",$B41=""),0,SUMIF('DADOS BRUTOS'!$A$3:$A$500,$B41,'DADOS BRUTOS'!DN$3:DN$500)+IF($C41="",0,SUMIF('DADOS BRUTOS'!$A$3:$A$500,$C41,'DADOS BRUTOS'!DN$3:DN$500)))</f>
        <v/>
      </c>
      <c r="GO41" s="127">
        <f>IF(OR(GO$4="",$B41=""),0,SUMIF('DADOS BRUTOS'!$A$3:$A$500,$B41,'DADOS BRUTOS'!DO$3:DO$500)+IF($C41="",0,SUMIF('DADOS BRUTOS'!$A$3:$A$500,$C41,'DADOS BRUTOS'!DO$3:DO$500)))</f>
        <v/>
      </c>
      <c r="GP41" s="127">
        <f>IF(OR(GP$4="",$B41=""),0,SUMIF('DADOS BRUTOS'!$A$3:$A$500,$B41,'DADOS BRUTOS'!DP$3:DP$500)+IF($C41="",0,SUMIF('DADOS BRUTOS'!$A$3:$A$500,$C41,'DADOS BRUTOS'!DP$3:DP$500)))</f>
        <v/>
      </c>
      <c r="GQ41" s="127">
        <f>IF(OR(GQ$4="",$B41=""),0,SUMIF('DADOS BRUTOS'!$A$3:$A$500,$B41,'DADOS BRUTOS'!DQ$3:DQ$500)+IF($C41="",0,SUMIF('DADOS BRUTOS'!$A$3:$A$500,$C41,'DADOS BRUTOS'!DQ$3:DQ$500)))</f>
        <v/>
      </c>
      <c r="GR41" s="127">
        <f>IF(OR(GR$4="",$B41=""),0,SUMIF('DADOS BRUTOS'!$A$3:$A$500,$B41,'DADOS BRUTOS'!DR$3:DR$500)+IF($C41="",0,SUMIF('DADOS BRUTOS'!$A$3:$A$500,$C41,'DADOS BRUTOS'!DR$3:DR$500)))</f>
        <v/>
      </c>
      <c r="GS41" s="127">
        <f>IF(OR(GS$4="",$B41=""),0,SUMIF('DADOS BRUTOS'!$A$3:$A$500,$B41,'DADOS BRUTOS'!DS$3:DS$500)+IF($C41="",0,SUMIF('DADOS BRUTOS'!$A$3:$A$500,$C41,'DADOS BRUTOS'!DS$3:DS$500)))</f>
        <v/>
      </c>
      <c r="GT41" s="127">
        <f>IF(OR(GT$4="",$B41=""),0,SUMIF('DADOS BRUTOS'!$A$3:$A$500,$B41,'DADOS BRUTOS'!DT$3:DT$500)+IF($C41="",0,SUMIF('DADOS BRUTOS'!$A$3:$A$500,$C41,'DADOS BRUTOS'!DT$3:DT$500)))</f>
        <v/>
      </c>
      <c r="GU41" s="127">
        <f>IF(OR(GU$4="",$B41=""),0,SUMIF('DADOS BRUTOS'!$A$3:$A$500,$B41,'DADOS BRUTOS'!DU$3:DU$500)+IF($C41="",0,SUMIF('DADOS BRUTOS'!$A$3:$A$500,$C41,'DADOS BRUTOS'!DU$3:DU$500)))</f>
        <v/>
      </c>
      <c r="GV41" s="127">
        <f>IF(OR(GV$4="",$B41=""),0,SUMIF('DADOS BRUTOS'!$A$3:$A$500,$B41,'DADOS BRUTOS'!DV$3:DV$500)+IF($C41="",0,SUMIF('DADOS BRUTOS'!$A$3:$A$500,$C41,'DADOS BRUTOS'!DV$3:DV$500)))</f>
        <v/>
      </c>
      <c r="GW41" s="127">
        <f>IF(OR(GW$4="",$B41=""),0,SUMIF('DADOS BRUTOS'!$A$3:$A$500,$B41,'DADOS BRUTOS'!DW$3:DW$500)+IF($C41="",0,SUMIF('DADOS BRUTOS'!$A$3:$A$500,$C41,'DADOS BRUTOS'!DW$3:DW$500)))</f>
        <v/>
      </c>
      <c r="GX41" s="127">
        <f>IF(OR(GX$4="",$B41=""),0,SUMIF('DADOS BRUTOS'!$A$3:$A$500,$B41,'DADOS BRUTOS'!DX$3:DX$500)+IF($C41="",0,SUMIF('DADOS BRUTOS'!$A$3:$A$500,$C41,'DADOS BRUTOS'!DX$3:DX$500)))</f>
        <v/>
      </c>
      <c r="GY41" s="127">
        <f>IF(OR(GY$4="",$B41=""),0,SUMIF('DADOS BRUTOS'!$A$3:$A$500,$B41,'DADOS BRUTOS'!DY$3:DY$500)+IF($C41="",0,SUMIF('DADOS BRUTOS'!$A$3:$A$500,$C41,'DADOS BRUTOS'!DY$3:DY$500)))</f>
        <v/>
      </c>
      <c r="GZ41" s="127">
        <f>IF(OR(GZ$4="",$B41=""),0,SUMIF('DADOS BRUTOS'!$A$3:$A$500,$B41,'DADOS BRUTOS'!DZ$3:DZ$500)+IF($C41="",0,SUMIF('DADOS BRUTOS'!$A$3:$A$500,$C41,'DADOS BRUTOS'!DZ$3:DZ$500)))</f>
        <v/>
      </c>
      <c r="HA41" s="127">
        <f>IF(OR(HA$4="",$B41=""),0,SUMIF('DADOS BRUTOS'!$A$3:$A$500,$B41,'DADOS BRUTOS'!EA$3:EA$500)+IF($C41="",0,SUMIF('DADOS BRUTOS'!$A$3:$A$500,$C41,'DADOS BRUTOS'!EA$3:EA$500)))</f>
        <v/>
      </c>
      <c r="HB41" s="127">
        <f>IF(OR(HB$4="",$B41=""),0,SUMIF('DADOS BRUTOS'!$A$3:$A$500,$B41,'DADOS BRUTOS'!EB$3:EB$500)+IF($C41="",0,SUMIF('DADOS BRUTOS'!$A$3:$A$500,$C41,'DADOS BRUTOS'!EB$3:EB$500)))</f>
        <v/>
      </c>
      <c r="HC41" s="127">
        <f>IF(OR(HC$4="",$B41=""),0,SUMIF('DADOS BRUTOS'!$A$3:$A$500,$B41,'DADOS BRUTOS'!EC$3:EC$500)+IF($C41="",0,SUMIF('DADOS BRUTOS'!$A$3:$A$500,$C41,'DADOS BRUTOS'!EC$3:EC$500)))</f>
        <v/>
      </c>
      <c r="HD41" s="127">
        <f>IF(OR(HD$4="",$B41=""),0,SUMIF('DADOS BRUTOS'!$A$3:$A$500,$B41,'DADOS BRUTOS'!ED$3:ED$500)+IF($C41="",0,SUMIF('DADOS BRUTOS'!$A$3:$A$500,$C41,'DADOS BRUTOS'!ED$3:ED$500)))</f>
        <v/>
      </c>
      <c r="HE41" s="127">
        <f>IF(OR(HE$4="",$B41=""),0,SUMIF('DADOS BRUTOS'!$A$3:$A$500,$B41,'DADOS BRUTOS'!EE$3:EE$500)+IF($C41="",0,SUMIF('DADOS BRUTOS'!$A$3:$A$500,$C41,'DADOS BRUTOS'!EE$3:EE$500)))</f>
        <v/>
      </c>
      <c r="HF41" s="127">
        <f>IF(OR(HF$4="",$B41=""),0,SUMIF('DADOS BRUTOS'!$A$3:$A$500,$B41,'DADOS BRUTOS'!EF$3:EF$500)+IF($C41="",0,SUMIF('DADOS BRUTOS'!$A$3:$A$500,$C41,'DADOS BRUTOS'!EF$3:EF$500)))</f>
        <v/>
      </c>
      <c r="HG41" s="127">
        <f>IF(OR(HG$4="",$B41=""),0,SUMIF('DADOS BRUTOS'!$A$3:$A$500,$B41,'DADOS BRUTOS'!EG$3:EG$500)+IF($C41="",0,SUMIF('DADOS BRUTOS'!$A$3:$A$500,$C41,'DADOS BRUTOS'!EG$3:EG$500)))</f>
        <v/>
      </c>
      <c r="HH41" s="127">
        <f>IF(OR(HH$4="",$B41=""),0,SUMIF('DADOS BRUTOS'!$A$3:$A$500,$B41,'DADOS BRUTOS'!EH$3:EH$500)+IF($C41="",0,SUMIF('DADOS BRUTOS'!$A$3:$A$500,$C41,'DADOS BRUTOS'!EH$3:EH$500)))</f>
        <v/>
      </c>
      <c r="HI41" s="127">
        <f>IF(OR(HI$4="",$B41=""),0,SUMIF('DADOS BRUTOS'!$A$3:$A$500,$B41,'DADOS BRUTOS'!EI$3:EI$500)+IF($C41="",0,SUMIF('DADOS BRUTOS'!$A$3:$A$500,$C41,'DADOS BRUTOS'!EI$3:EI$500)))</f>
        <v/>
      </c>
      <c r="HJ41" s="127">
        <f>IF(OR(HJ$4="",$B41=""),0,SUMIF('DADOS BRUTOS'!$A$3:$A$500,$B41,'DADOS BRUTOS'!EJ$3:EJ$500)+IF($C41="",0,SUMIF('DADOS BRUTOS'!$A$3:$A$500,$C41,'DADOS BRUTOS'!EJ$3:EJ$500)))</f>
        <v/>
      </c>
      <c r="HK41" s="127">
        <f>IF(OR(HK$4="",$B41=""),0,SUMIF('DADOS BRUTOS'!$A$3:$A$500,$B41,'DADOS BRUTOS'!EK$3:EK$500)+IF($C41="",0,SUMIF('DADOS BRUTOS'!$A$3:$A$500,$C41,'DADOS BRUTOS'!EK$3:EK$500)))</f>
        <v/>
      </c>
      <c r="HL41" s="127">
        <f>IF(OR(HL$4="",$B41=""),0,SUMIF('DADOS BRUTOS'!$A$3:$A$500,$B41,'DADOS BRUTOS'!EL$3:EL$500)+IF($C41="",0,SUMIF('DADOS BRUTOS'!$A$3:$A$500,$C41,'DADOS BRUTOS'!EL$3:EL$500)))</f>
        <v/>
      </c>
      <c r="HM41" s="127">
        <f>IF(OR(HM$4="",$B41=""),0,SUMIF('DADOS BRUTOS'!$A$3:$A$500,$B41,'DADOS BRUTOS'!EM$3:EM$500)+IF($C41="",0,SUMIF('DADOS BRUTOS'!$A$3:$A$500,$C41,'DADOS BRUTOS'!EM$3:EM$500)))</f>
        <v/>
      </c>
      <c r="HN41" s="127">
        <f>IF(OR(HN$4="",$B41=""),0,SUMIF('DADOS BRUTOS'!$A$3:$A$500,$B41,'DADOS BRUTOS'!EN$3:EN$500)+IF($C41="",0,SUMIF('DADOS BRUTOS'!$A$3:$A$500,$C41,'DADOS BRUTOS'!EN$3:EN$500)))</f>
        <v/>
      </c>
      <c r="HO41" s="127">
        <f>IF(OR(HO$4="",$B41=""),0,SUMIF('DADOS BRUTOS'!$A$3:$A$500,$B41,'DADOS BRUTOS'!EO$3:EO$500)+IF($C41="",0,SUMIF('DADOS BRUTOS'!$A$3:$A$500,$C41,'DADOS BRUTOS'!EO$3:EO$500)))</f>
        <v/>
      </c>
      <c r="HP41" s="127">
        <f>IF(OR(HP$4="",$B41=""),0,SUMIF('DADOS BRUTOS'!$A$3:$A$500,$B41,'DADOS BRUTOS'!EP$3:EP$500)+IF($C41="",0,SUMIF('DADOS BRUTOS'!$A$3:$A$500,$C41,'DADOS BRUTOS'!EP$3:EP$500)))</f>
        <v/>
      </c>
      <c r="HQ41" s="127">
        <f>IF(OR(HQ$4="",$B41=""),0,SUMIF('DADOS BRUTOS'!$A$3:$A$500,$B41,'DADOS BRUTOS'!EQ$3:EQ$500)+IF($C41="",0,SUMIF('DADOS BRUTOS'!$A$3:$A$500,$C41,'DADOS BRUTOS'!EQ$3:EQ$500)))</f>
        <v/>
      </c>
      <c r="HR41" s="127">
        <f>IF(OR(HR$4="",$B41=""),0,SUMIF('DADOS BRUTOS'!$A$3:$A$500,$B41,'DADOS BRUTOS'!ER$3:ER$500)+IF($C41="",0,SUMIF('DADOS BRUTOS'!$A$3:$A$500,$C41,'DADOS BRUTOS'!ER$3:ER$500)))</f>
        <v/>
      </c>
      <c r="HS41" s="127">
        <f>IF(OR(HS$4="",$B41=""),0,SUMIF('DADOS BRUTOS'!$A$3:$A$500,$B41,'DADOS BRUTOS'!ES$3:ES$500)+IF($C41="",0,SUMIF('DADOS BRUTOS'!$A$3:$A$500,$C41,'DADOS BRUTOS'!ES$3:ES$500)))</f>
        <v/>
      </c>
      <c r="HT41" s="127">
        <f>IF(OR(HT$4="",$B41=""),0,SUMIF('DADOS BRUTOS'!$A$3:$A$500,$B41,'DADOS BRUTOS'!ET$3:ET$500)+IF($C41="",0,SUMIF('DADOS BRUTOS'!$A$3:$A$500,$C41,'DADOS BRUTOS'!ET$3:ET$500)))</f>
        <v/>
      </c>
      <c r="HU41" s="127">
        <f>IF(OR(HU$4="",$B41=""),0,SUMIF('DADOS BRUTOS'!$A$3:$A$500,$B41,'DADOS BRUTOS'!EU$3:EU$500)+IF($C41="",0,SUMIF('DADOS BRUTOS'!$A$3:$A$500,$C41,'DADOS BRUTOS'!EU$3:EU$500)))</f>
        <v/>
      </c>
      <c r="HV41" s="127">
        <f>IF(OR(HV$4="",$B41=""),0,SUMIF('DADOS BRUTOS'!$A$3:$A$500,$B41,'DADOS BRUTOS'!EV$3:EV$500)+IF($C41="",0,SUMIF('DADOS BRUTOS'!$A$3:$A$500,$C41,'DADOS BRUTOS'!EV$3:EV$500)))</f>
        <v/>
      </c>
      <c r="HW41" s="127">
        <f>IF(OR(HW$4="",$B41=""),0,SUMIF('DADOS BRUTOS'!$A$3:$A$500,$B41,'DADOS BRUTOS'!EW$3:EW$500)+IF($C41="",0,SUMIF('DADOS BRUTOS'!$A$3:$A$500,$C41,'DADOS BRUTOS'!EW$3:EW$500)))</f>
        <v/>
      </c>
      <c r="HX41" s="127">
        <f>IF(OR(HX$4="",$B41=""),0,SUMIF('DADOS BRUTOS'!$A$3:$A$500,$B41,'DADOS BRUTOS'!EX$3:EX$500)+IF($C41="",0,SUMIF('DADOS BRUTOS'!$A$3:$A$500,$C41,'DADOS BRUTOS'!EX$3:EX$500)))</f>
        <v/>
      </c>
      <c r="HY41" s="127">
        <f>IF(OR(HY$4="",$B41=""),0,SUMIF('DADOS BRUTOS'!$A$3:$A$500,$B41,'DADOS BRUTOS'!EY$3:EY$500)+IF($C41="",0,SUMIF('DADOS BRUTOS'!$A$3:$A$500,$C41,'DADOS BRUTOS'!EY$3:EY$500)))</f>
        <v/>
      </c>
      <c r="HZ41" s="127">
        <f>IF(OR(HZ$4="",$B41=""),0,SUMIF('DADOS BRUTOS'!$A$3:$A$500,$B41,'DADOS BRUTOS'!EZ$3:EZ$500)+IF($C41="",0,SUMIF('DADOS BRUTOS'!$A$3:$A$500,$C41,'DADOS BRUTOS'!EZ$3:EZ$500)))</f>
        <v/>
      </c>
      <c r="IA41" s="127">
        <f>IF(OR(IA$4="",$B41=""),0,SUMIF('DADOS BRUTOS'!$A$3:$A$500,$B41,'DADOS BRUTOS'!FA$3:FA$500)+IF($C41="",0,SUMIF('DADOS BRUTOS'!$A$3:$A$500,$C41,'DADOS BRUTOS'!FA$3:FA$500)))</f>
        <v/>
      </c>
      <c r="IB41" s="127">
        <f>IF(OR(IB$4="",$B41=""),0,SUMIF('DADOS BRUTOS'!$A$3:$A$500,$B41,'DADOS BRUTOS'!FB$3:FB$500)+IF($C41="",0,SUMIF('DADOS BRUTOS'!$A$3:$A$500,$C41,'DADOS BRUTOS'!FB$3:FB$500)))</f>
        <v/>
      </c>
      <c r="IC41" s="127">
        <f>IF(OR(IC$4="",$B41=""),0,SUMIF('DADOS BRUTOS'!$A$3:$A$500,$B41,'DADOS BRUTOS'!FC$3:FC$500)+IF($C41="",0,SUMIF('DADOS BRUTOS'!$A$3:$A$500,$C41,'DADOS BRUTOS'!FC$3:FC$500)))</f>
        <v/>
      </c>
      <c r="ID41" s="127">
        <f>IF(OR(ID$4="",$B41=""),0,SUMIF('DADOS BRUTOS'!$A$3:$A$500,$B41,'DADOS BRUTOS'!FD$3:FD$500)+IF($C41="",0,SUMIF('DADOS BRUTOS'!$A$3:$A$500,$C41,'DADOS BRUTOS'!FD$3:FD$500)))</f>
        <v/>
      </c>
      <c r="IE41" s="127">
        <f>IF(OR(IE$4="",$B41=""),0,SUMIF('DADOS BRUTOS'!$A$3:$A$500,$B41,'DADOS BRUTOS'!FE$3:FE$500)+IF($C41="",0,SUMIF('DADOS BRUTOS'!$A$3:$A$500,$C41,'DADOS BRUTOS'!FE$3:FE$500)))</f>
        <v/>
      </c>
      <c r="IF41" s="127">
        <f>IF(OR(IF$4="",$B41=""),0,SUMIF('DADOS BRUTOS'!$A$3:$A$500,$B41,'DADOS BRUTOS'!FF$3:FF$500)+IF($C41="",0,SUMIF('DADOS BRUTOS'!$A$3:$A$500,$C41,'DADOS BRUTOS'!FF$3:FF$500)))</f>
        <v/>
      </c>
      <c r="IG41" s="127">
        <f>IF(OR(IG$4="",$B41=""),0,SUMIF('DADOS BRUTOS'!$A$3:$A$500,$B41,'DADOS BRUTOS'!FG$3:FG$500)+IF($C41="",0,SUMIF('DADOS BRUTOS'!$A$3:$A$500,$C41,'DADOS BRUTOS'!FG$3:FG$500)))</f>
        <v/>
      </c>
      <c r="IH41" s="127">
        <f>IF(OR(IH$4="",$B41=""),0,SUMIF('DADOS BRUTOS'!$A$3:$A$500,$B41,'DADOS BRUTOS'!FH$3:FH$500)+IF($C41="",0,SUMIF('DADOS BRUTOS'!$A$3:$A$500,$C41,'DADOS BRUTOS'!FH$3:FH$500)))</f>
        <v/>
      </c>
      <c r="II41" s="127">
        <f>IF(OR(II$4="",$B41=""),0,SUMIF('DADOS BRUTOS'!$A$3:$A$500,$B41,'DADOS BRUTOS'!FI$3:FI$500)+IF($C41="",0,SUMIF('DADOS BRUTOS'!$A$3:$A$500,$C41,'DADOS BRUTOS'!FI$3:FI$500)))</f>
        <v/>
      </c>
      <c r="IJ41" s="127">
        <f>IF(OR(IJ$4="",$B41=""),0,SUMIF('DADOS BRUTOS'!$A$3:$A$500,$B41,'DADOS BRUTOS'!FJ$3:FJ$500)+IF($C41="",0,SUMIF('DADOS BRUTOS'!$A$3:$A$500,$C41,'DADOS BRUTOS'!FJ$3:FJ$500)))</f>
        <v/>
      </c>
      <c r="IK41" s="127">
        <f>IF(OR(IK$4="",$B41=""),0,SUMIF('DADOS BRUTOS'!$A$3:$A$500,$B41,'DADOS BRUTOS'!FK$3:FK$500)+IF($C41="",0,SUMIF('DADOS BRUTOS'!$A$3:$A$500,$C41,'DADOS BRUTOS'!FK$3:FK$500)))</f>
        <v/>
      </c>
      <c r="IL41" s="127">
        <f>IF(OR(IL$4="",$B41=""),0,SUMIF('DADOS BRUTOS'!$A$3:$A$500,$B41,'DADOS BRUTOS'!FL$3:FL$500)+IF($C41="",0,SUMIF('DADOS BRUTOS'!$A$3:$A$500,$C41,'DADOS BRUTOS'!FL$3:FL$500)))</f>
        <v/>
      </c>
      <c r="IM41" s="127">
        <f>IF(OR(IM$4="",$B41=""),0,SUMIF('DADOS BRUTOS'!$A$3:$A$500,$B41,'DADOS BRUTOS'!FM$3:FM$500)+IF($C41="",0,SUMIF('DADOS BRUTOS'!$A$3:$A$500,$C41,'DADOS BRUTOS'!FM$3:FM$500)))</f>
        <v/>
      </c>
      <c r="IN41" s="127">
        <f>IF(OR(IN$4="",$B41=""),0,SUMIF('DADOS BRUTOS'!$A$3:$A$500,$B41,'DADOS BRUTOS'!FN$3:FN$500)+IF($C41="",0,SUMIF('DADOS BRUTOS'!$A$3:$A$500,$C41,'DADOS BRUTOS'!FN$3:FN$500)))</f>
        <v/>
      </c>
      <c r="IO41" s="127">
        <f>IF(OR(IO$4="",$B41=""),0,SUMIF('DADOS BRUTOS'!$A$3:$A$500,$B41,'DADOS BRUTOS'!FO$3:FO$500)+IF($C41="",0,SUMIF('DADOS BRUTOS'!$A$3:$A$500,$C41,'DADOS BRUTOS'!FO$3:FO$500)))</f>
        <v/>
      </c>
      <c r="IP41" s="127">
        <f>IF(OR(IP$4="",$B41=""),0,SUMIF('DADOS BRUTOS'!$A$3:$A$500,$B41,'DADOS BRUTOS'!FP$3:FP$500)+IF($C41="",0,SUMIF('DADOS BRUTOS'!$A$3:$A$500,$C41,'DADOS BRUTOS'!FP$3:FP$500)))</f>
        <v/>
      </c>
      <c r="IQ41" s="127">
        <f>IF(OR(IQ$4="",$B41=""),0,SUMIF('DADOS BRUTOS'!$A$3:$A$500,$B41,'DADOS BRUTOS'!FQ$3:FQ$500)+IF($C41="",0,SUMIF('DADOS BRUTOS'!$A$3:$A$500,$C41,'DADOS BRUTOS'!FQ$3:FQ$500)))</f>
        <v/>
      </c>
      <c r="IR41" s="127">
        <f>IF(OR(IR$4="",$B41=""),0,SUMIF('DADOS BRUTOS'!$A$3:$A$500,$B41,'DADOS BRUTOS'!FR$3:FR$500)+IF($C41="",0,SUMIF('DADOS BRUTOS'!$A$3:$A$500,$C41,'DADOS BRUTOS'!FR$3:FR$500)))</f>
        <v/>
      </c>
      <c r="IS41" s="127">
        <f>IF(OR(IS$4="",$B41=""),0,SUMIF('DADOS BRUTOS'!$A$3:$A$500,$B41,'DADOS BRUTOS'!FS$3:FS$500)+IF($C41="",0,SUMIF('DADOS BRUTOS'!$A$3:$A$500,$C41,'DADOS BRUTOS'!FS$3:FS$500)))</f>
        <v/>
      </c>
      <c r="IT41" s="127">
        <f>IF(OR(IT$4="",$B41=""),0,SUMIF('DADOS BRUTOS'!$A$3:$A$500,$B41,'DADOS BRUTOS'!FT$3:FT$500)+IF($C41="",0,SUMIF('DADOS BRUTOS'!$A$3:$A$500,$C41,'DADOS BRUTOS'!FT$3:FT$500)))</f>
        <v/>
      </c>
      <c r="IU41" s="127">
        <f>IF(OR(IU$4="",$B41=""),0,SUMIF('DADOS BRUTOS'!$A$3:$A$500,$B41,'DADOS BRUTOS'!FU$3:FU$500)+IF($C41="",0,SUMIF('DADOS BRUTOS'!$A$3:$A$500,$C41,'DADOS BRUTOS'!FU$3:FU$500)))</f>
        <v/>
      </c>
      <c r="IV41" s="127">
        <f>IF(OR(IV$4="",$B41=""),0,SUMIF('DADOS BRUTOS'!$A$3:$A$500,$B41,'DADOS BRUTOS'!FV$3:FV$500)+IF($C41="",0,SUMIF('DADOS BRUTOS'!$A$3:$A$500,$C41,'DADOS BRUTOS'!FV$3:FV$500)))</f>
        <v/>
      </c>
      <c r="IW41" s="127">
        <f>IF(OR(IW$4="",$B41=""),0,SUMIF('DADOS BRUTOS'!$A$3:$A$500,$B41,'DADOS BRUTOS'!FW$3:FW$500)+IF($C41="",0,SUMIF('DADOS BRUTOS'!$A$3:$A$500,$C41,'DADOS BRUTOS'!FW$3:FW$500)))</f>
        <v/>
      </c>
      <c r="IX41" s="127">
        <f>IF(OR(IX$4="",$B41=""),0,SUMIF('DADOS BRUTOS'!$A$3:$A$500,$B41,'DADOS BRUTOS'!FX$3:FX$500)+IF($C41="",0,SUMIF('DADOS BRUTOS'!$A$3:$A$500,$C41,'DADOS BRUTOS'!FX$3:FX$500)))</f>
        <v/>
      </c>
      <c r="IY41" s="127">
        <f>IF(OR(IY$4="",$B41=""),0,SUMIF('DADOS BRUTOS'!$A$3:$A$500,$B41,'DADOS BRUTOS'!FY$3:FY$500)+IF($C41="",0,SUMIF('DADOS BRUTOS'!$A$3:$A$500,$C41,'DADOS BRUTOS'!FY$3:FY$500)))</f>
        <v/>
      </c>
      <c r="IZ41" s="127">
        <f>IF(OR(IZ$4="",$B41=""),0,SUMIF('DADOS BRUTOS'!$A$3:$A$500,$B41,'DADOS BRUTOS'!FZ$3:FZ$500)+IF($C41="",0,SUMIF('DADOS BRUTOS'!$A$3:$A$500,$C41,'DADOS BRUTOS'!FZ$3:FZ$500)))</f>
        <v/>
      </c>
      <c r="JA41" s="127">
        <f>IF(OR(JA$4="",$B41=""),0,SUMIF('DADOS BRUTOS'!$A$3:$A$500,$B41,'DADOS BRUTOS'!GA$3:GA$500)+IF($C41="",0,SUMIF('DADOS BRUTOS'!$A$3:$A$500,$C41,'DADOS BRUTOS'!GA$3:GA$500)))</f>
        <v/>
      </c>
      <c r="JB41" s="127">
        <f>IF(OR(JB$4="",$B41=""),0,SUMIF('DADOS BRUTOS'!$A$3:$A$500,$B41,'DADOS BRUTOS'!GB$3:GB$500)+IF($C41="",0,SUMIF('DADOS BRUTOS'!$A$3:$A$500,$C41,'DADOS BRUTOS'!GB$3:GB$500)))</f>
        <v/>
      </c>
      <c r="JC41" s="127">
        <f>IF(OR(JC$4="",$B41=""),0,SUMIF('DADOS BRUTOS'!$A$3:$A$500,$B41,'DADOS BRUTOS'!GC$3:GC$500)+IF($C41="",0,SUMIF('DADOS BRUTOS'!$A$3:$A$500,$C41,'DADOS BRUTOS'!GC$3:GC$500)))</f>
        <v/>
      </c>
      <c r="JD41" s="127">
        <f>IF(OR(JD$4="",$B41=""),0,SUMIF('DADOS BRUTOS'!$A$3:$A$500,$B41,'DADOS BRUTOS'!GD$3:GD$500)+IF($C41="",0,SUMIF('DADOS BRUTOS'!$A$3:$A$500,$C41,'DADOS BRUTOS'!GD$3:GD$500)))</f>
        <v/>
      </c>
      <c r="JE41" s="127">
        <f>IF(OR(JE$4="",$B41=""),0,SUMIF('DADOS BRUTOS'!$A$3:$A$500,$B41,'DADOS BRUTOS'!GE$3:GE$500)+IF($C41="",0,SUMIF('DADOS BRUTOS'!$A$3:$A$500,$C41,'DADOS BRUTOS'!GE$3:GE$500)))</f>
        <v/>
      </c>
      <c r="JF41" s="127">
        <f>IF(OR(JF$4="",$B41=""),0,SUMIF('DADOS BRUTOS'!$A$3:$A$500,$B41,'DADOS BRUTOS'!GF$3:GF$500)+IF($C41="",0,SUMIF('DADOS BRUTOS'!$A$3:$A$500,$C41,'DADOS BRUTOS'!GF$3:GF$500)))</f>
        <v/>
      </c>
      <c r="JG41" s="127">
        <f>IF(OR(JG$4="",$B41=""),0,SUMIF('DADOS BRUTOS'!$A$3:$A$500,$B41,'DADOS BRUTOS'!GG$3:GG$500)+IF($C41="",0,SUMIF('DADOS BRUTOS'!$A$3:$A$500,$C41,'DADOS BRUTOS'!GG$3:GG$500)))</f>
        <v/>
      </c>
      <c r="JH41" s="127">
        <f>IF(OR(JH$4="",$B41=""),0,SUMIF('DADOS BRUTOS'!$A$3:$A$500,$B41,'DADOS BRUTOS'!GH$3:GH$500)+IF($C41="",0,SUMIF('DADOS BRUTOS'!$A$3:$A$500,$C41,'DADOS BRUTOS'!GH$3:GH$500)))</f>
        <v/>
      </c>
      <c r="JI41" s="127">
        <f>IF(OR(JI$4="",$B41=""),0,SUMIF('DADOS BRUTOS'!$A$3:$A$500,$B41,'DADOS BRUTOS'!GI$3:GI$500)+IF($C41="",0,SUMIF('DADOS BRUTOS'!$A$3:$A$500,$C41,'DADOS BRUTOS'!GI$3:GI$500)))</f>
        <v/>
      </c>
      <c r="JJ41" s="127">
        <f>IF(OR(JJ$4="",$B41=""),0,SUMIF('DADOS BRUTOS'!$A$3:$A$500,$B41,'DADOS BRUTOS'!GJ$3:GJ$500)+IF($C41="",0,SUMIF('DADOS BRUTOS'!$A$3:$A$500,$C41,'DADOS BRUTOS'!GJ$3:GJ$500)))</f>
        <v/>
      </c>
      <c r="JK41" s="127">
        <f>IF(OR(JK$4="",$B41=""),0,SUMIF('DADOS BRUTOS'!$A$3:$A$500,$B41,'DADOS BRUTOS'!GK$3:GK$500)+IF($C41="",0,SUMIF('DADOS BRUTOS'!$A$3:$A$500,$C41,'DADOS BRUTOS'!GK$3:GK$500)))</f>
        <v/>
      </c>
      <c r="JL41" s="127">
        <f>IF(OR(JL$4="",$B41=""),0,SUMIF('DADOS BRUTOS'!$A$3:$A$500,$B41,'DADOS BRUTOS'!GL$3:GL$500)+IF($C41="",0,SUMIF('DADOS BRUTOS'!$A$3:$A$500,$C41,'DADOS BRUTOS'!GL$3:GL$500)))</f>
        <v/>
      </c>
      <c r="JM41" s="127">
        <f>IF(OR(JM$4="",$B41=""),0,SUMIF('DADOS BRUTOS'!$A$3:$A$500,$B41,'DADOS BRUTOS'!GM$3:GM$500)+IF($C41="",0,SUMIF('DADOS BRUTOS'!$A$3:$A$500,$C41,'DADOS BRUTOS'!GM$3:GM$500)))</f>
        <v/>
      </c>
      <c r="JN41" s="127">
        <f>IF(OR(JN$4="",$B41=""),0,SUMIF('DADOS BRUTOS'!$A$3:$A$500,$B41,'DADOS BRUTOS'!GN$3:GN$500)+IF($C41="",0,SUMIF('DADOS BRUTOS'!$A$3:$A$500,$C41,'DADOS BRUTOS'!GN$3:GN$500)))</f>
        <v/>
      </c>
      <c r="JO41" s="127">
        <f>IF(OR(JO$4="",$B41=""),0,SUMIF('DADOS BRUTOS'!$A$3:$A$500,$B41,'DADOS BRUTOS'!GO$3:GO$500)+IF($C41="",0,SUMIF('DADOS BRUTOS'!$A$3:$A$500,$C41,'DADOS BRUTOS'!GO$3:GO$500)))</f>
        <v/>
      </c>
      <c r="JP41" s="127">
        <f>IF(OR(JP$4="",$B41=""),0,SUMIF('DADOS BRUTOS'!$A$3:$A$500,$B41,'DADOS BRUTOS'!GP$3:GP$500)+IF($C41="",0,SUMIF('DADOS BRUTOS'!$A$3:$A$500,$C41,'DADOS BRUTOS'!GP$3:GP$500)))</f>
        <v/>
      </c>
      <c r="JQ41" s="127">
        <f>IF(OR(JQ$4="",$B41=""),0,SUMIF('DADOS BRUTOS'!$A$3:$A$500,$B41,'DADOS BRUTOS'!GQ$3:GQ$500)+IF($C41="",0,SUMIF('DADOS BRUTOS'!$A$3:$A$500,$C41,'DADOS BRUTOS'!GQ$3:GQ$500)))</f>
        <v/>
      </c>
      <c r="JR41" s="127">
        <f>IF(OR(JR$4="",$B41=""),0,SUMIF('DADOS BRUTOS'!$A$3:$A$500,$B41,'DADOS BRUTOS'!GR$3:GR$500)+IF($C41="",0,SUMIF('DADOS BRUTOS'!$A$3:$A$500,$C41,'DADOS BRUTOS'!GR$3:GR$500)))</f>
        <v/>
      </c>
      <c r="JS41" s="127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7">
        <f>IF(OR(CB$4="",$B42=""),0,SUMIF('DADOS BRUTOS'!$A$3:$A$500,$B42,'DADOS BRUTOS'!B$3:B$500)+IF($C42="",0,SUMIF('DADOS BRUTOS'!$A$3:$A$500,$C42,'DADOS BRUTOS'!B$3:B$500)))</f>
        <v/>
      </c>
      <c r="CC42" s="127">
        <f>IF(OR(CC$4="",$B42=""),0,SUMIF('DADOS BRUTOS'!$A$3:$A$500,$B42,'DADOS BRUTOS'!C$3:C$500)+IF($C42="",0,SUMIF('DADOS BRUTOS'!$A$3:$A$500,$C42,'DADOS BRUTOS'!C$3:C$500)))</f>
        <v/>
      </c>
      <c r="CD42" s="127">
        <f>IF(OR(CD$4="",$B42=""),0,SUMIF('DADOS BRUTOS'!$A$3:$A$500,$B42,'DADOS BRUTOS'!D$3:D$500)+IF($C42="",0,SUMIF('DADOS BRUTOS'!$A$3:$A$500,$C42,'DADOS BRUTOS'!D$3:D$500)))</f>
        <v/>
      </c>
      <c r="CE42" s="127">
        <f>IF(OR(CE$4="",$B42=""),0,SUMIF('DADOS BRUTOS'!$A$3:$A$500,$B42,'DADOS BRUTOS'!E$3:E$500)+IF($C42="",0,SUMIF('DADOS BRUTOS'!$A$3:$A$500,$C42,'DADOS BRUTOS'!E$3:E$500)))</f>
        <v/>
      </c>
      <c r="CF42" s="127">
        <f>IF(OR(CF$4="",$B42=""),0,SUMIF('DADOS BRUTOS'!$A$3:$A$500,$B42,'DADOS BRUTOS'!F$3:F$500)+IF($C42="",0,SUMIF('DADOS BRUTOS'!$A$3:$A$500,$C42,'DADOS BRUTOS'!F$3:F$500)))</f>
        <v/>
      </c>
      <c r="CG42" s="127">
        <f>IF(OR(CG$4="",$B42=""),0,SUMIF('DADOS BRUTOS'!$A$3:$A$500,$B42,'DADOS BRUTOS'!G$3:G$500)+IF($C42="",0,SUMIF('DADOS BRUTOS'!$A$3:$A$500,$C42,'DADOS BRUTOS'!G$3:G$500)))</f>
        <v/>
      </c>
      <c r="CH42" s="127">
        <f>IF(OR(CH$4="",$B42=""),0,SUMIF('DADOS BRUTOS'!$A$3:$A$500,$B42,'DADOS BRUTOS'!H$3:H$500)+IF($C42="",0,SUMIF('DADOS BRUTOS'!$A$3:$A$500,$C42,'DADOS BRUTOS'!H$3:H$500)))</f>
        <v/>
      </c>
      <c r="CI42" s="127">
        <f>IF(OR(CI$4="",$B42=""),0,SUMIF('DADOS BRUTOS'!$A$3:$A$500,$B42,'DADOS BRUTOS'!I$3:I$500)+IF($C42="",0,SUMIF('DADOS BRUTOS'!$A$3:$A$500,$C42,'DADOS BRUTOS'!I$3:I$500)))</f>
        <v/>
      </c>
      <c r="CJ42" s="127">
        <f>IF(OR(CJ$4="",$B42=""),0,SUMIF('DADOS BRUTOS'!$A$3:$A$500,$B42,'DADOS BRUTOS'!J$3:J$500)+IF($C42="",0,SUMIF('DADOS BRUTOS'!$A$3:$A$500,$C42,'DADOS BRUTOS'!J$3:J$500)))</f>
        <v/>
      </c>
      <c r="CK42" s="127">
        <f>IF(OR(CK$4="",$B42=""),0,SUMIF('DADOS BRUTOS'!$A$3:$A$500,$B42,'DADOS BRUTOS'!K$3:K$500)+IF($C42="",0,SUMIF('DADOS BRUTOS'!$A$3:$A$500,$C42,'DADOS BRUTOS'!K$3:K$500)))</f>
        <v/>
      </c>
      <c r="CL42" s="127">
        <f>IF(OR(CL$4="",$B42=""),0,SUMIF('DADOS BRUTOS'!$A$3:$A$500,$B42,'DADOS BRUTOS'!L$3:L$500)+IF($C42="",0,SUMIF('DADOS BRUTOS'!$A$3:$A$500,$C42,'DADOS BRUTOS'!L$3:L$500)))</f>
        <v/>
      </c>
      <c r="CM42" s="127">
        <f>IF(OR(CM$4="",$B42=""),0,SUMIF('DADOS BRUTOS'!$A$3:$A$500,$B42,'DADOS BRUTOS'!M$3:M$500)+IF($C42="",0,SUMIF('DADOS BRUTOS'!$A$3:$A$500,$C42,'DADOS BRUTOS'!M$3:M$500)))</f>
        <v/>
      </c>
      <c r="CN42" s="127">
        <f>IF(OR(CN$4="",$B42=""),0,SUMIF('DADOS BRUTOS'!$A$3:$A$500,$B42,'DADOS BRUTOS'!N$3:N$500)+IF($C42="",0,SUMIF('DADOS BRUTOS'!$A$3:$A$500,$C42,'DADOS BRUTOS'!N$3:N$500)))</f>
        <v/>
      </c>
      <c r="CO42" s="127">
        <f>IF(OR(CO$4="",$B42=""),0,SUMIF('DADOS BRUTOS'!$A$3:$A$500,$B42,'DADOS BRUTOS'!O$3:O$500)+IF($C42="",0,SUMIF('DADOS BRUTOS'!$A$3:$A$500,$C42,'DADOS BRUTOS'!O$3:O$500)))</f>
        <v/>
      </c>
      <c r="CP42" s="127">
        <f>IF(OR(CP$4="",$B42=""),0,SUMIF('DADOS BRUTOS'!$A$3:$A$500,$B42,'DADOS BRUTOS'!P$3:P$500)+IF($C42="",0,SUMIF('DADOS BRUTOS'!$A$3:$A$500,$C42,'DADOS BRUTOS'!P$3:P$500)))</f>
        <v/>
      </c>
      <c r="CQ42" s="127">
        <f>IF(OR(CQ$4="",$B42=""),0,SUMIF('DADOS BRUTOS'!$A$3:$A$500,$B42,'DADOS BRUTOS'!Q$3:Q$500)+IF($C42="",0,SUMIF('DADOS BRUTOS'!$A$3:$A$500,$C42,'DADOS BRUTOS'!Q$3:Q$500)))</f>
        <v/>
      </c>
      <c r="CR42" s="127">
        <f>IF(OR(CR$4="",$B42=""),0,SUMIF('DADOS BRUTOS'!$A$3:$A$500,$B42,'DADOS BRUTOS'!R$3:R$500)+IF($C42="",0,SUMIF('DADOS BRUTOS'!$A$3:$A$500,$C42,'DADOS BRUTOS'!R$3:R$500)))</f>
        <v/>
      </c>
      <c r="CS42" s="127">
        <f>IF(OR(CS$4="",$B42=""),0,SUMIF('DADOS BRUTOS'!$A$3:$A$500,$B42,'DADOS BRUTOS'!S$3:S$500)+IF($C42="",0,SUMIF('DADOS BRUTOS'!$A$3:$A$500,$C42,'DADOS BRUTOS'!S$3:S$500)))</f>
        <v/>
      </c>
      <c r="CT42" s="127">
        <f>IF(OR(CT$4="",$B42=""),0,SUMIF('DADOS BRUTOS'!$A$3:$A$500,$B42,'DADOS BRUTOS'!T$3:T$500)+IF($C42="",0,SUMIF('DADOS BRUTOS'!$A$3:$A$500,$C42,'DADOS BRUTOS'!T$3:T$500)))</f>
        <v/>
      </c>
      <c r="CU42" s="127">
        <f>IF(OR(CU$4="",$B42=""),0,SUMIF('DADOS BRUTOS'!$A$3:$A$500,$B42,'DADOS BRUTOS'!U$3:U$500)+IF($C42="",0,SUMIF('DADOS BRUTOS'!$A$3:$A$500,$C42,'DADOS BRUTOS'!U$3:U$500)))</f>
        <v/>
      </c>
      <c r="CV42" s="127">
        <f>IF(OR(CV$4="",$B42=""),0,SUMIF('DADOS BRUTOS'!$A$3:$A$500,$B42,'DADOS BRUTOS'!V$3:V$500)+IF($C42="",0,SUMIF('DADOS BRUTOS'!$A$3:$A$500,$C42,'DADOS BRUTOS'!V$3:V$500)))</f>
        <v/>
      </c>
      <c r="CW42" s="127">
        <f>IF(OR(CW$4="",$B42=""),0,SUMIF('DADOS BRUTOS'!$A$3:$A$500,$B42,'DADOS BRUTOS'!W$3:W$500)+IF($C42="",0,SUMIF('DADOS BRUTOS'!$A$3:$A$500,$C42,'DADOS BRUTOS'!W$3:W$500)))</f>
        <v/>
      </c>
      <c r="CX42" s="127">
        <f>IF(OR(CX$4="",$B42=""),0,SUMIF('DADOS BRUTOS'!$A$3:$A$500,$B42,'DADOS BRUTOS'!X$3:X$500)+IF($C42="",0,SUMIF('DADOS BRUTOS'!$A$3:$A$500,$C42,'DADOS BRUTOS'!X$3:X$500)))</f>
        <v/>
      </c>
      <c r="CY42" s="127">
        <f>IF(OR(CY$4="",$B42=""),0,SUMIF('DADOS BRUTOS'!$A$3:$A$500,$B42,'DADOS BRUTOS'!Y$3:Y$500)+IF($C42="",0,SUMIF('DADOS BRUTOS'!$A$3:$A$500,$C42,'DADOS BRUTOS'!Y$3:Y$500)))</f>
        <v/>
      </c>
      <c r="CZ42" s="127">
        <f>IF(OR(CZ$4="",$B42=""),0,SUMIF('DADOS BRUTOS'!$A$3:$A$500,$B42,'DADOS BRUTOS'!Z$3:Z$500)+IF($C42="",0,SUMIF('DADOS BRUTOS'!$A$3:$A$500,$C42,'DADOS BRUTOS'!Z$3:Z$500)))</f>
        <v/>
      </c>
      <c r="DA42" s="127">
        <f>IF(OR(DA$4="",$B42=""),0,SUMIF('DADOS BRUTOS'!$A$3:$A$500,$B42,'DADOS BRUTOS'!AA$3:AA$500)+IF($C42="",0,SUMIF('DADOS BRUTOS'!$A$3:$A$500,$C42,'DADOS BRUTOS'!AA$3:AA$500)))</f>
        <v/>
      </c>
      <c r="DB42" s="127">
        <f>IF(OR(DB$4="",$B42=""),0,SUMIF('DADOS BRUTOS'!$A$3:$A$500,$B42,'DADOS BRUTOS'!AB$3:AB$500)+IF($C42="",0,SUMIF('DADOS BRUTOS'!$A$3:$A$500,$C42,'DADOS BRUTOS'!AB$3:AB$500)))</f>
        <v/>
      </c>
      <c r="DC42" s="127">
        <f>IF(OR(DC$4="",$B42=""),0,SUMIF('DADOS BRUTOS'!$A$3:$A$500,$B42,'DADOS BRUTOS'!AC$3:AC$500)+IF($C42="",0,SUMIF('DADOS BRUTOS'!$A$3:$A$500,$C42,'DADOS BRUTOS'!AC$3:AC$500)))</f>
        <v/>
      </c>
      <c r="DD42" s="127">
        <f>IF(OR(DD$4="",$B42=""),0,SUMIF('DADOS BRUTOS'!$A$3:$A$500,$B42,'DADOS BRUTOS'!AD$3:AD$500)+IF($C42="",0,SUMIF('DADOS BRUTOS'!$A$3:$A$500,$C42,'DADOS BRUTOS'!AD$3:AD$500)))</f>
        <v/>
      </c>
      <c r="DE42" s="127">
        <f>IF(OR(DE$4="",$B42=""),0,SUMIF('DADOS BRUTOS'!$A$3:$A$500,$B42,'DADOS BRUTOS'!AE$3:AE$500)+IF($C42="",0,SUMIF('DADOS BRUTOS'!$A$3:$A$500,$C42,'DADOS BRUTOS'!AE$3:AE$500)))</f>
        <v/>
      </c>
      <c r="DF42" s="127">
        <f>IF(OR(DF$4="",$B42=""),0,SUMIF('DADOS BRUTOS'!$A$3:$A$500,$B42,'DADOS BRUTOS'!AF$3:AF$500)+IF($C42="",0,SUMIF('DADOS BRUTOS'!$A$3:$A$500,$C42,'DADOS BRUTOS'!AF$3:AF$500)))</f>
        <v/>
      </c>
      <c r="DG42" s="127">
        <f>IF(OR(DG$4="",$B42=""),0,SUMIF('DADOS BRUTOS'!$A$3:$A$500,$B42,'DADOS BRUTOS'!AG$3:AG$500)+IF($C42="",0,SUMIF('DADOS BRUTOS'!$A$3:$A$500,$C42,'DADOS BRUTOS'!AG$3:AG$500)))</f>
        <v/>
      </c>
      <c r="DH42" s="127">
        <f>IF(OR(DH$4="",$B42=""),0,SUMIF('DADOS BRUTOS'!$A$3:$A$500,$B42,'DADOS BRUTOS'!AH$3:AH$500)+IF($C42="",0,SUMIF('DADOS BRUTOS'!$A$3:$A$500,$C42,'DADOS BRUTOS'!AH$3:AH$500)))</f>
        <v/>
      </c>
      <c r="DI42" s="127">
        <f>IF(OR(DI$4="",$B42=""),0,SUMIF('DADOS BRUTOS'!$A$3:$A$500,$B42,'DADOS BRUTOS'!AI$3:AI$500)+IF($C42="",0,SUMIF('DADOS BRUTOS'!$A$3:$A$500,$C42,'DADOS BRUTOS'!AI$3:AI$500)))</f>
        <v/>
      </c>
      <c r="DJ42" s="127">
        <f>IF(OR(DJ$4="",$B42=""),0,SUMIF('DADOS BRUTOS'!$A$3:$A$500,$B42,'DADOS BRUTOS'!AJ$3:AJ$500)+IF($C42="",0,SUMIF('DADOS BRUTOS'!$A$3:$A$500,$C42,'DADOS BRUTOS'!AJ$3:AJ$500)))</f>
        <v/>
      </c>
      <c r="DK42" s="127">
        <f>IF(OR(DK$4="",$B42=""),0,SUMIF('DADOS BRUTOS'!$A$3:$A$500,$B42,'DADOS BRUTOS'!AK$3:AK$500)+IF($C42="",0,SUMIF('DADOS BRUTOS'!$A$3:$A$500,$C42,'DADOS BRUTOS'!AK$3:AK$500)))</f>
        <v/>
      </c>
      <c r="DL42" s="127">
        <f>IF(OR(DL$4="",$B42=""),0,SUMIF('DADOS BRUTOS'!$A$3:$A$500,$B42,'DADOS BRUTOS'!AL$3:AL$500)+IF($C42="",0,SUMIF('DADOS BRUTOS'!$A$3:$A$500,$C42,'DADOS BRUTOS'!AL$3:AL$500)))</f>
        <v/>
      </c>
      <c r="DM42" s="127">
        <f>IF(OR(DM$4="",$B42=""),0,SUMIF('DADOS BRUTOS'!$A$3:$A$500,$B42,'DADOS BRUTOS'!AM$3:AM$500)+IF($C42="",0,SUMIF('DADOS BRUTOS'!$A$3:$A$500,$C42,'DADOS BRUTOS'!AM$3:AM$500)))</f>
        <v/>
      </c>
      <c r="DN42" s="127">
        <f>IF(OR(DN$4="",$B42=""),0,SUMIF('DADOS BRUTOS'!$A$3:$A$500,$B42,'DADOS BRUTOS'!AN$3:AN$500)+IF($C42="",0,SUMIF('DADOS BRUTOS'!$A$3:$A$500,$C42,'DADOS BRUTOS'!AN$3:AN$500)))</f>
        <v/>
      </c>
      <c r="DO42" s="127">
        <f>IF(OR(DO$4="",$B42=""),0,SUMIF('DADOS BRUTOS'!$A$3:$A$500,$B42,'DADOS BRUTOS'!AO$3:AO$500)+IF($C42="",0,SUMIF('DADOS BRUTOS'!$A$3:$A$500,$C42,'DADOS BRUTOS'!AO$3:AO$500)))</f>
        <v/>
      </c>
      <c r="DP42" s="127">
        <f>IF(OR(DP$4="",$B42=""),0,SUMIF('DADOS BRUTOS'!$A$3:$A$500,$B42,'DADOS BRUTOS'!AP$3:AP$500)+IF($C42="",0,SUMIF('DADOS BRUTOS'!$A$3:$A$500,$C42,'DADOS BRUTOS'!AP$3:AP$500)))</f>
        <v/>
      </c>
      <c r="DQ42" s="127">
        <f>IF(OR(DQ$4="",$B42=""),0,SUMIF('DADOS BRUTOS'!$A$3:$A$500,$B42,'DADOS BRUTOS'!AQ$3:AQ$500)+IF($C42="",0,SUMIF('DADOS BRUTOS'!$A$3:$A$500,$C42,'DADOS BRUTOS'!AQ$3:AQ$500)))</f>
        <v/>
      </c>
      <c r="DR42" s="127">
        <f>IF(OR(DR$4="",$B42=""),0,SUMIF('DADOS BRUTOS'!$A$3:$A$500,$B42,'DADOS BRUTOS'!AR$3:AR$500)+IF($C42="",0,SUMIF('DADOS BRUTOS'!$A$3:$A$500,$C42,'DADOS BRUTOS'!AR$3:AR$500)))</f>
        <v/>
      </c>
      <c r="DS42" s="127">
        <f>IF(OR(DS$4="",$B42=""),0,SUMIF('DADOS BRUTOS'!$A$3:$A$500,$B42,'DADOS BRUTOS'!AS$3:AS$500)+IF($C42="",0,SUMIF('DADOS BRUTOS'!$A$3:$A$500,$C42,'DADOS BRUTOS'!AS$3:AS$500)))</f>
        <v/>
      </c>
      <c r="DT42" s="127">
        <f>IF(OR(DT$4="",$B42=""),0,SUMIF('DADOS BRUTOS'!$A$3:$A$500,$B42,'DADOS BRUTOS'!AT$3:AT$500)+IF($C42="",0,SUMIF('DADOS BRUTOS'!$A$3:$A$500,$C42,'DADOS BRUTOS'!AT$3:AT$500)))</f>
        <v/>
      </c>
      <c r="DU42" s="127">
        <f>IF(OR(DU$4="",$B42=""),0,SUMIF('DADOS BRUTOS'!$A$3:$A$500,$B42,'DADOS BRUTOS'!AU$3:AU$500)+IF($C42="",0,SUMIF('DADOS BRUTOS'!$A$3:$A$500,$C42,'DADOS BRUTOS'!AU$3:AU$500)))</f>
        <v/>
      </c>
      <c r="DV42" s="127">
        <f>IF(OR(DV$4="",$B42=""),0,SUMIF('DADOS BRUTOS'!$A$3:$A$500,$B42,'DADOS BRUTOS'!AV$3:AV$500)+IF($C42="",0,SUMIF('DADOS BRUTOS'!$A$3:$A$500,$C42,'DADOS BRUTOS'!AV$3:AV$500)))</f>
        <v/>
      </c>
      <c r="DW42" s="127">
        <f>IF(OR(DW$4="",$B42=""),0,SUMIF('DADOS BRUTOS'!$A$3:$A$500,$B42,'DADOS BRUTOS'!AW$3:AW$500)+IF($C42="",0,SUMIF('DADOS BRUTOS'!$A$3:$A$500,$C42,'DADOS BRUTOS'!AW$3:AW$500)))</f>
        <v/>
      </c>
      <c r="DX42" s="127">
        <f>IF(OR(DX$4="",$B42=""),0,SUMIF('DADOS BRUTOS'!$A$3:$A$500,$B42,'DADOS BRUTOS'!AX$3:AX$500)+IF($C42="",0,SUMIF('DADOS BRUTOS'!$A$3:$A$500,$C42,'DADOS BRUTOS'!AX$3:AX$500)))</f>
        <v/>
      </c>
      <c r="DY42" s="127">
        <f>IF(OR(DY$4="",$B42=""),0,SUMIF('DADOS BRUTOS'!$A$3:$A$500,$B42,'DADOS BRUTOS'!AY$3:AY$500)+IF($C42="",0,SUMIF('DADOS BRUTOS'!$A$3:$A$500,$C42,'DADOS BRUTOS'!AY$3:AY$500)))</f>
        <v/>
      </c>
      <c r="DZ42" s="127">
        <f>IF(OR(DZ$4="",$B42=""),0,SUMIF('DADOS BRUTOS'!$A$3:$A$500,$B42,'DADOS BRUTOS'!AZ$3:AZ$500)+IF($C42="",0,SUMIF('DADOS BRUTOS'!$A$3:$A$500,$C42,'DADOS BRUTOS'!AZ$3:AZ$500)))</f>
        <v/>
      </c>
      <c r="EA42" s="127">
        <f>IF(OR(EA$4="",$B42=""),0,SUMIF('DADOS BRUTOS'!$A$3:$A$500,$B42,'DADOS BRUTOS'!BA$3:BA$500)+IF($C42="",0,SUMIF('DADOS BRUTOS'!$A$3:$A$500,$C42,'DADOS BRUTOS'!BA$3:BA$500)))</f>
        <v/>
      </c>
      <c r="EB42" s="127">
        <f>IF(OR(EB$4="",$B42=""),0,SUMIF('DADOS BRUTOS'!$A$3:$A$500,$B42,'DADOS BRUTOS'!BB$3:BB$500)+IF($C42="",0,SUMIF('DADOS BRUTOS'!$A$3:$A$500,$C42,'DADOS BRUTOS'!BB$3:BB$500)))</f>
        <v/>
      </c>
      <c r="EC42" s="127">
        <f>IF(OR(EC$4="",$B42=""),0,SUMIF('DADOS BRUTOS'!$A$3:$A$500,$B42,'DADOS BRUTOS'!BC$3:BC$500)+IF($C42="",0,SUMIF('DADOS BRUTOS'!$A$3:$A$500,$C42,'DADOS BRUTOS'!BC$3:BC$500)))</f>
        <v/>
      </c>
      <c r="ED42" s="127">
        <f>IF(OR(ED$4="",$B42=""),0,SUMIF('DADOS BRUTOS'!$A$3:$A$500,$B42,'DADOS BRUTOS'!BD$3:BD$500)+IF($C42="",0,SUMIF('DADOS BRUTOS'!$A$3:$A$500,$C42,'DADOS BRUTOS'!BD$3:BD$500)))</f>
        <v/>
      </c>
      <c r="EE42" s="127">
        <f>IF(OR(EE$4="",$B42=""),0,SUMIF('DADOS BRUTOS'!$A$3:$A$500,$B42,'DADOS BRUTOS'!BE$3:BE$500)+IF($C42="",0,SUMIF('DADOS BRUTOS'!$A$3:$A$500,$C42,'DADOS BRUTOS'!BE$3:BE$500)))</f>
        <v/>
      </c>
      <c r="EF42" s="127">
        <f>IF(OR(EF$4="",$B42=""),0,SUMIF('DADOS BRUTOS'!$A$3:$A$500,$B42,'DADOS BRUTOS'!BF$3:BF$500)+IF($C42="",0,SUMIF('DADOS BRUTOS'!$A$3:$A$500,$C42,'DADOS BRUTOS'!BF$3:BF$500)))</f>
        <v/>
      </c>
      <c r="EG42" s="127">
        <f>IF(OR(EG$4="",$B42=""),0,SUMIF('DADOS BRUTOS'!$A$3:$A$500,$B42,'DADOS BRUTOS'!BG$3:BG$500)+IF($C42="",0,SUMIF('DADOS BRUTOS'!$A$3:$A$500,$C42,'DADOS BRUTOS'!BG$3:BG$500)))</f>
        <v/>
      </c>
      <c r="EH42" s="127">
        <f>IF(OR(EH$4="",$B42=""),0,SUMIF('DADOS BRUTOS'!$A$3:$A$500,$B42,'DADOS BRUTOS'!BH$3:BH$500)+IF($C42="",0,SUMIF('DADOS BRUTOS'!$A$3:$A$500,$C42,'DADOS BRUTOS'!BH$3:BH$500)))</f>
        <v/>
      </c>
      <c r="EI42" s="127">
        <f>IF(OR(EI$4="",$B42=""),0,SUMIF('DADOS BRUTOS'!$A$3:$A$500,$B42,'DADOS BRUTOS'!BI$3:BI$500)+IF($C42="",0,SUMIF('DADOS BRUTOS'!$A$3:$A$500,$C42,'DADOS BRUTOS'!BI$3:BI$500)))</f>
        <v/>
      </c>
      <c r="EJ42" s="127">
        <f>IF(OR(EJ$4="",$B42=""),0,SUMIF('DADOS BRUTOS'!$A$3:$A$500,$B42,'DADOS BRUTOS'!BJ$3:BJ$500)+IF($C42="",0,SUMIF('DADOS BRUTOS'!$A$3:$A$500,$C42,'DADOS BRUTOS'!BJ$3:BJ$500)))</f>
        <v/>
      </c>
      <c r="EK42" s="127">
        <f>IF(OR(EK$4="",$B42=""),0,SUMIF('DADOS BRUTOS'!$A$3:$A$500,$B42,'DADOS BRUTOS'!BK$3:BK$500)+IF($C42="",0,SUMIF('DADOS BRUTOS'!$A$3:$A$500,$C42,'DADOS BRUTOS'!BK$3:BK$500)))</f>
        <v/>
      </c>
      <c r="EL42" s="127">
        <f>IF(OR(EL$4="",$B42=""),0,SUMIF('DADOS BRUTOS'!$A$3:$A$500,$B42,'DADOS BRUTOS'!BL$3:BL$500)+IF($C42="",0,SUMIF('DADOS BRUTOS'!$A$3:$A$500,$C42,'DADOS BRUTOS'!BL$3:BL$500)))</f>
        <v/>
      </c>
      <c r="EM42" s="127">
        <f>IF(OR(EM$4="",$B42=""),0,SUMIF('DADOS BRUTOS'!$A$3:$A$500,$B42,'DADOS BRUTOS'!BM$3:BM$500)+IF($C42="",0,SUMIF('DADOS BRUTOS'!$A$3:$A$500,$C42,'DADOS BRUTOS'!BM$3:BM$500)))</f>
        <v/>
      </c>
      <c r="EN42" s="127">
        <f>IF(OR(EN$4="",$B42=""),0,SUMIF('DADOS BRUTOS'!$A$3:$A$500,$B42,'DADOS BRUTOS'!BN$3:BN$500)+IF($C42="",0,SUMIF('DADOS BRUTOS'!$A$3:$A$500,$C42,'DADOS BRUTOS'!BN$3:BN$500)))</f>
        <v/>
      </c>
      <c r="EO42" s="127">
        <f>IF(OR(EO$4="",$B42=""),0,SUMIF('DADOS BRUTOS'!$A$3:$A$500,$B42,'DADOS BRUTOS'!BO$3:BO$500)+IF($C42="",0,SUMIF('DADOS BRUTOS'!$A$3:$A$500,$C42,'DADOS BRUTOS'!BO$3:BO$500)))</f>
        <v/>
      </c>
      <c r="EP42" s="127">
        <f>IF(OR(EP$4="",$B42=""),0,SUMIF('DADOS BRUTOS'!$A$3:$A$500,$B42,'DADOS BRUTOS'!BP$3:BP$500)+IF($C42="",0,SUMIF('DADOS BRUTOS'!$A$3:$A$500,$C42,'DADOS BRUTOS'!BP$3:BP$500)))</f>
        <v/>
      </c>
      <c r="EQ42" s="127">
        <f>IF(OR(EQ$4="",$B42=""),0,SUMIF('DADOS BRUTOS'!$A$3:$A$500,$B42,'DADOS BRUTOS'!BQ$3:BQ$500)+IF($C42="",0,SUMIF('DADOS BRUTOS'!$A$3:$A$500,$C42,'DADOS BRUTOS'!BQ$3:BQ$500)))</f>
        <v/>
      </c>
      <c r="ER42" s="127">
        <f>IF(OR(ER$4="",$B42=""),0,SUMIF('DADOS BRUTOS'!$A$3:$A$500,$B42,'DADOS BRUTOS'!BR$3:BR$500)+IF($C42="",0,SUMIF('DADOS BRUTOS'!$A$3:$A$500,$C42,'DADOS BRUTOS'!BR$3:BR$500)))</f>
        <v/>
      </c>
      <c r="ES42" s="127">
        <f>IF(OR(ES$4="",$B42=""),0,SUMIF('DADOS BRUTOS'!$A$3:$A$500,$B42,'DADOS BRUTOS'!BS$3:BS$500)+IF($C42="",0,SUMIF('DADOS BRUTOS'!$A$3:$A$500,$C42,'DADOS BRUTOS'!BS$3:BS$500)))</f>
        <v/>
      </c>
      <c r="ET42" s="127">
        <f>IF(OR(ET$4="",$B42=""),0,SUMIF('DADOS BRUTOS'!$A$3:$A$500,$B42,'DADOS BRUTOS'!BT$3:BT$500)+IF($C42="",0,SUMIF('DADOS BRUTOS'!$A$3:$A$500,$C42,'DADOS BRUTOS'!BT$3:BT$500)))</f>
        <v/>
      </c>
      <c r="EU42" s="127">
        <f>IF(OR(EU$4="",$B42=""),0,SUMIF('DADOS BRUTOS'!$A$3:$A$500,$B42,'DADOS BRUTOS'!BU$3:BU$500)+IF($C42="",0,SUMIF('DADOS BRUTOS'!$A$3:$A$500,$C42,'DADOS BRUTOS'!BU$3:BU$500)))</f>
        <v/>
      </c>
      <c r="EV42" s="127">
        <f>IF(OR(EV$4="",$B42=""),0,SUMIF('DADOS BRUTOS'!$A$3:$A$500,$B42,'DADOS BRUTOS'!BV$3:BV$500)+IF($C42="",0,SUMIF('DADOS BRUTOS'!$A$3:$A$500,$C42,'DADOS BRUTOS'!BV$3:BV$500)))</f>
        <v/>
      </c>
      <c r="EW42" s="127">
        <f>IF(OR(EW$4="",$B42=""),0,SUMIF('DADOS BRUTOS'!$A$3:$A$500,$B42,'DADOS BRUTOS'!BW$3:BW$500)+IF($C42="",0,SUMIF('DADOS BRUTOS'!$A$3:$A$500,$C42,'DADOS BRUTOS'!BW$3:BW$500)))</f>
        <v/>
      </c>
      <c r="EX42" s="127">
        <f>IF(OR(EX$4="",$B42=""),0,SUMIF('DADOS BRUTOS'!$A$3:$A$500,$B42,'DADOS BRUTOS'!BX$3:BX$500)+IF($C42="",0,SUMIF('DADOS BRUTOS'!$A$3:$A$500,$C42,'DADOS BRUTOS'!BX$3:BX$500)))</f>
        <v/>
      </c>
      <c r="EY42" s="127">
        <f>IF(OR(EY$4="",$B42=""),0,SUMIF('DADOS BRUTOS'!$A$3:$A$500,$B42,'DADOS BRUTOS'!BY$3:BY$500)+IF($C42="",0,SUMIF('DADOS BRUTOS'!$A$3:$A$500,$C42,'DADOS BRUTOS'!BY$3:BY$500)))</f>
        <v/>
      </c>
      <c r="EZ42" s="127">
        <f>IF(OR(EZ$4="",$B42=""),0,SUMIF('DADOS BRUTOS'!$A$3:$A$500,$B42,'DADOS BRUTOS'!BZ$3:BZ$500)+IF($C42="",0,SUMIF('DADOS BRUTOS'!$A$3:$A$500,$C42,'DADOS BRUTOS'!BZ$3:BZ$500)))</f>
        <v/>
      </c>
      <c r="FA42" s="127">
        <f>IF(OR(FA$4="",$B42=""),0,SUMIF('DADOS BRUTOS'!$A$3:$A$500,$B42,'DADOS BRUTOS'!CA$3:CA$500)+IF($C42="",0,SUMIF('DADOS BRUTOS'!$A$3:$A$500,$C42,'DADOS BRUTOS'!CA$3:CA$500)))</f>
        <v/>
      </c>
      <c r="FB42" s="127">
        <f>IF(OR(FB$4="",$B42=""),0,SUMIF('DADOS BRUTOS'!$A$3:$A$500,$B42,'DADOS BRUTOS'!CB$3:CB$500)+IF($C42="",0,SUMIF('DADOS BRUTOS'!$A$3:$A$500,$C42,'DADOS BRUTOS'!CB$3:CB$500)))</f>
        <v/>
      </c>
      <c r="FC42" s="127">
        <f>IF(OR(FC$4="",$B42=""),0,SUMIF('DADOS BRUTOS'!$A$3:$A$500,$B42,'DADOS BRUTOS'!CC$3:CC$500)+IF($C42="",0,SUMIF('DADOS BRUTOS'!$A$3:$A$500,$C42,'DADOS BRUTOS'!CC$3:CC$500)))</f>
        <v/>
      </c>
      <c r="FD42" s="127">
        <f>IF(OR(FD$4="",$B42=""),0,SUMIF('DADOS BRUTOS'!$A$3:$A$500,$B42,'DADOS BRUTOS'!CD$3:CD$500)+IF($C42="",0,SUMIF('DADOS BRUTOS'!$A$3:$A$500,$C42,'DADOS BRUTOS'!CD$3:CD$500)))</f>
        <v/>
      </c>
      <c r="FE42" s="127">
        <f>IF(OR(FE$4="",$B42=""),0,SUMIF('DADOS BRUTOS'!$A$3:$A$500,$B42,'DADOS BRUTOS'!CE$3:CE$500)+IF($C42="",0,SUMIF('DADOS BRUTOS'!$A$3:$A$500,$C42,'DADOS BRUTOS'!CE$3:CE$500)))</f>
        <v/>
      </c>
      <c r="FF42" s="127">
        <f>IF(OR(FF$4="",$B42=""),0,SUMIF('DADOS BRUTOS'!$A$3:$A$500,$B42,'DADOS BRUTOS'!CF$3:CF$500)+IF($C42="",0,SUMIF('DADOS BRUTOS'!$A$3:$A$500,$C42,'DADOS BRUTOS'!CF$3:CF$500)))</f>
        <v/>
      </c>
      <c r="FG42" s="127">
        <f>IF(OR(FG$4="",$B42=""),0,SUMIF('DADOS BRUTOS'!$A$3:$A$500,$B42,'DADOS BRUTOS'!CG$3:CG$500)+IF($C42="",0,SUMIF('DADOS BRUTOS'!$A$3:$A$500,$C42,'DADOS BRUTOS'!CG$3:CG$500)))</f>
        <v/>
      </c>
      <c r="FH42" s="127">
        <f>IF(OR(FH$4="",$B42=""),0,SUMIF('DADOS BRUTOS'!$A$3:$A$500,$B42,'DADOS BRUTOS'!CH$3:CH$500)+IF($C42="",0,SUMIF('DADOS BRUTOS'!$A$3:$A$500,$C42,'DADOS BRUTOS'!CH$3:CH$500)))</f>
        <v/>
      </c>
      <c r="FI42" s="127">
        <f>IF(OR(FI$4="",$B42=""),0,SUMIF('DADOS BRUTOS'!$A$3:$A$500,$B42,'DADOS BRUTOS'!CI$3:CI$500)+IF($C42="",0,SUMIF('DADOS BRUTOS'!$A$3:$A$500,$C42,'DADOS BRUTOS'!CI$3:CI$500)))</f>
        <v/>
      </c>
      <c r="FJ42" s="127">
        <f>IF(OR(FJ$4="",$B42=""),0,SUMIF('DADOS BRUTOS'!$A$3:$A$500,$B42,'DADOS BRUTOS'!CJ$3:CJ$500)+IF($C42="",0,SUMIF('DADOS BRUTOS'!$A$3:$A$500,$C42,'DADOS BRUTOS'!CJ$3:CJ$500)))</f>
        <v/>
      </c>
      <c r="FK42" s="127">
        <f>IF(OR(FK$4="",$B42=""),0,SUMIF('DADOS BRUTOS'!$A$3:$A$500,$B42,'DADOS BRUTOS'!CK$3:CK$500)+IF($C42="",0,SUMIF('DADOS BRUTOS'!$A$3:$A$500,$C42,'DADOS BRUTOS'!CK$3:CK$500)))</f>
        <v/>
      </c>
      <c r="FL42" s="127">
        <f>IF(OR(FL$4="",$B42=""),0,SUMIF('DADOS BRUTOS'!$A$3:$A$500,$B42,'DADOS BRUTOS'!CL$3:CL$500)+IF($C42="",0,SUMIF('DADOS BRUTOS'!$A$3:$A$500,$C42,'DADOS BRUTOS'!CL$3:CL$500)))</f>
        <v/>
      </c>
      <c r="FM42" s="127">
        <f>IF(OR(FM$4="",$B42=""),0,SUMIF('DADOS BRUTOS'!$A$3:$A$500,$B42,'DADOS BRUTOS'!CM$3:CM$500)+IF($C42="",0,SUMIF('DADOS BRUTOS'!$A$3:$A$500,$C42,'DADOS BRUTOS'!CM$3:CM$500)))</f>
        <v/>
      </c>
      <c r="FN42" s="127">
        <f>IF(OR(FN$4="",$B42=""),0,SUMIF('DADOS BRUTOS'!$A$3:$A$500,$B42,'DADOS BRUTOS'!CN$3:CN$500)+IF($C42="",0,SUMIF('DADOS BRUTOS'!$A$3:$A$500,$C42,'DADOS BRUTOS'!CN$3:CN$500)))</f>
        <v/>
      </c>
      <c r="FO42" s="127">
        <f>IF(OR(FO$4="",$B42=""),0,SUMIF('DADOS BRUTOS'!$A$3:$A$500,$B42,'DADOS BRUTOS'!CO$3:CO$500)+IF($C42="",0,SUMIF('DADOS BRUTOS'!$A$3:$A$500,$C42,'DADOS BRUTOS'!CO$3:CO$500)))</f>
        <v/>
      </c>
      <c r="FP42" s="127">
        <f>IF(OR(FP$4="",$B42=""),0,SUMIF('DADOS BRUTOS'!$A$3:$A$500,$B42,'DADOS BRUTOS'!CP$3:CP$500)+IF($C42="",0,SUMIF('DADOS BRUTOS'!$A$3:$A$500,$C42,'DADOS BRUTOS'!CP$3:CP$500)))</f>
        <v/>
      </c>
      <c r="FQ42" s="127">
        <f>IF(OR(FQ$4="",$B42=""),0,SUMIF('DADOS BRUTOS'!$A$3:$A$500,$B42,'DADOS BRUTOS'!CQ$3:CQ$500)+IF($C42="",0,SUMIF('DADOS BRUTOS'!$A$3:$A$500,$C42,'DADOS BRUTOS'!CQ$3:CQ$500)))</f>
        <v/>
      </c>
      <c r="FR42" s="127">
        <f>IF(OR(FR$4="",$B42=""),0,SUMIF('DADOS BRUTOS'!$A$3:$A$500,$B42,'DADOS BRUTOS'!CR$3:CR$500)+IF($C42="",0,SUMIF('DADOS BRUTOS'!$A$3:$A$500,$C42,'DADOS BRUTOS'!CR$3:CR$500)))</f>
        <v/>
      </c>
      <c r="FS42" s="127">
        <f>IF(OR(FS$4="",$B42=""),0,SUMIF('DADOS BRUTOS'!$A$3:$A$500,$B42,'DADOS BRUTOS'!CS$3:CS$500)+IF($C42="",0,SUMIF('DADOS BRUTOS'!$A$3:$A$500,$C42,'DADOS BRUTOS'!CS$3:CS$500)))</f>
        <v/>
      </c>
      <c r="FT42" s="127">
        <f>IF(OR(FT$4="",$B42=""),0,SUMIF('DADOS BRUTOS'!$A$3:$A$500,$B42,'DADOS BRUTOS'!CT$3:CT$500)+IF($C42="",0,SUMIF('DADOS BRUTOS'!$A$3:$A$500,$C42,'DADOS BRUTOS'!CT$3:CT$500)))</f>
        <v/>
      </c>
      <c r="FU42" s="127">
        <f>IF(OR(FU$4="",$B42=""),0,SUMIF('DADOS BRUTOS'!$A$3:$A$500,$B42,'DADOS BRUTOS'!CU$3:CU$500)+IF($C42="",0,SUMIF('DADOS BRUTOS'!$A$3:$A$500,$C42,'DADOS BRUTOS'!CU$3:CU$500)))</f>
        <v/>
      </c>
      <c r="FV42" s="127">
        <f>IF(OR(FV$4="",$B42=""),0,SUMIF('DADOS BRUTOS'!$A$3:$A$500,$B42,'DADOS BRUTOS'!CV$3:CV$500)+IF($C42="",0,SUMIF('DADOS BRUTOS'!$A$3:$A$500,$C42,'DADOS BRUTOS'!CV$3:CV$500)))</f>
        <v/>
      </c>
      <c r="FW42" s="127">
        <f>IF(OR(FW$4="",$B42=""),0,SUMIF('DADOS BRUTOS'!$A$3:$A$500,$B42,'DADOS BRUTOS'!CW$3:CW$500)+IF($C42="",0,SUMIF('DADOS BRUTOS'!$A$3:$A$500,$C42,'DADOS BRUTOS'!CW$3:CW$500)))</f>
        <v/>
      </c>
      <c r="FX42" s="127">
        <f>IF(OR(FX$4="",$B42=""),0,SUMIF('DADOS BRUTOS'!$A$3:$A$500,$B42,'DADOS BRUTOS'!CX$3:CX$500)+IF($C42="",0,SUMIF('DADOS BRUTOS'!$A$3:$A$500,$C42,'DADOS BRUTOS'!CX$3:CX$500)))</f>
        <v/>
      </c>
      <c r="FY42" s="127">
        <f>IF(OR(FY$4="",$B42=""),0,SUMIF('DADOS BRUTOS'!$A$3:$A$500,$B42,'DADOS BRUTOS'!CY$3:CY$500)+IF($C42="",0,SUMIF('DADOS BRUTOS'!$A$3:$A$500,$C42,'DADOS BRUTOS'!CY$3:CY$500)))</f>
        <v/>
      </c>
      <c r="FZ42" s="127">
        <f>IF(OR(FZ$4="",$B42=""),0,SUMIF('DADOS BRUTOS'!$A$3:$A$500,$B42,'DADOS BRUTOS'!CZ$3:CZ$500)+IF($C42="",0,SUMIF('DADOS BRUTOS'!$A$3:$A$500,$C42,'DADOS BRUTOS'!CZ$3:CZ$500)))</f>
        <v/>
      </c>
      <c r="GA42" s="127">
        <f>IF(OR(GA$4="",$B42=""),0,SUMIF('DADOS BRUTOS'!$A$3:$A$500,$B42,'DADOS BRUTOS'!DA$3:DA$500)+IF($C42="",0,SUMIF('DADOS BRUTOS'!$A$3:$A$500,$C42,'DADOS BRUTOS'!DA$3:DA$500)))</f>
        <v/>
      </c>
      <c r="GB42" s="127">
        <f>IF(OR(GB$4="",$B42=""),0,SUMIF('DADOS BRUTOS'!$A$3:$A$500,$B42,'DADOS BRUTOS'!DB$3:DB$500)+IF($C42="",0,SUMIF('DADOS BRUTOS'!$A$3:$A$500,$C42,'DADOS BRUTOS'!DB$3:DB$500)))</f>
        <v/>
      </c>
      <c r="GC42" s="127">
        <f>IF(OR(GC$4="",$B42=""),0,SUMIF('DADOS BRUTOS'!$A$3:$A$500,$B42,'DADOS BRUTOS'!DC$3:DC$500)+IF($C42="",0,SUMIF('DADOS BRUTOS'!$A$3:$A$500,$C42,'DADOS BRUTOS'!DC$3:DC$500)))</f>
        <v/>
      </c>
      <c r="GD42" s="127">
        <f>IF(OR(GD$4="",$B42=""),0,SUMIF('DADOS BRUTOS'!$A$3:$A$500,$B42,'DADOS BRUTOS'!DD$3:DD$500)+IF($C42="",0,SUMIF('DADOS BRUTOS'!$A$3:$A$500,$C42,'DADOS BRUTOS'!DD$3:DD$500)))</f>
        <v/>
      </c>
      <c r="GE42" s="127">
        <f>IF(OR(GE$4="",$B42=""),0,SUMIF('DADOS BRUTOS'!$A$3:$A$500,$B42,'DADOS BRUTOS'!DE$3:DE$500)+IF($C42="",0,SUMIF('DADOS BRUTOS'!$A$3:$A$500,$C42,'DADOS BRUTOS'!DE$3:DE$500)))</f>
        <v/>
      </c>
      <c r="GF42" s="127">
        <f>IF(OR(GF$4="",$B42=""),0,SUMIF('DADOS BRUTOS'!$A$3:$A$500,$B42,'DADOS BRUTOS'!DF$3:DF$500)+IF($C42="",0,SUMIF('DADOS BRUTOS'!$A$3:$A$500,$C42,'DADOS BRUTOS'!DF$3:DF$500)))</f>
        <v/>
      </c>
      <c r="GG42" s="127">
        <f>IF(OR(GG$4="",$B42=""),0,SUMIF('DADOS BRUTOS'!$A$3:$A$500,$B42,'DADOS BRUTOS'!DG$3:DG$500)+IF($C42="",0,SUMIF('DADOS BRUTOS'!$A$3:$A$500,$C42,'DADOS BRUTOS'!DG$3:DG$500)))</f>
        <v/>
      </c>
      <c r="GH42" s="127">
        <f>IF(OR(GH$4="",$B42=""),0,SUMIF('DADOS BRUTOS'!$A$3:$A$500,$B42,'DADOS BRUTOS'!DH$3:DH$500)+IF($C42="",0,SUMIF('DADOS BRUTOS'!$A$3:$A$500,$C42,'DADOS BRUTOS'!DH$3:DH$500)))</f>
        <v/>
      </c>
      <c r="GI42" s="127">
        <f>IF(OR(GI$4="",$B42=""),0,SUMIF('DADOS BRUTOS'!$A$3:$A$500,$B42,'DADOS BRUTOS'!DI$3:DI$500)+IF($C42="",0,SUMIF('DADOS BRUTOS'!$A$3:$A$500,$C42,'DADOS BRUTOS'!DI$3:DI$500)))</f>
        <v/>
      </c>
      <c r="GJ42" s="127">
        <f>IF(OR(GJ$4="",$B42=""),0,SUMIF('DADOS BRUTOS'!$A$3:$A$500,$B42,'DADOS BRUTOS'!DJ$3:DJ$500)+IF($C42="",0,SUMIF('DADOS BRUTOS'!$A$3:$A$500,$C42,'DADOS BRUTOS'!DJ$3:DJ$500)))</f>
        <v/>
      </c>
      <c r="GK42" s="127">
        <f>IF(OR(GK$4="",$B42=""),0,SUMIF('DADOS BRUTOS'!$A$3:$A$500,$B42,'DADOS BRUTOS'!DK$3:DK$500)+IF($C42="",0,SUMIF('DADOS BRUTOS'!$A$3:$A$500,$C42,'DADOS BRUTOS'!DK$3:DK$500)))</f>
        <v/>
      </c>
      <c r="GL42" s="127">
        <f>IF(OR(GL$4="",$B42=""),0,SUMIF('DADOS BRUTOS'!$A$3:$A$500,$B42,'DADOS BRUTOS'!DL$3:DL$500)+IF($C42="",0,SUMIF('DADOS BRUTOS'!$A$3:$A$500,$C42,'DADOS BRUTOS'!DL$3:DL$500)))</f>
        <v/>
      </c>
      <c r="GM42" s="127">
        <f>IF(OR(GM$4="",$B42=""),0,SUMIF('DADOS BRUTOS'!$A$3:$A$500,$B42,'DADOS BRUTOS'!DM$3:DM$500)+IF($C42="",0,SUMIF('DADOS BRUTOS'!$A$3:$A$500,$C42,'DADOS BRUTOS'!DM$3:DM$500)))</f>
        <v/>
      </c>
      <c r="GN42" s="127">
        <f>IF(OR(GN$4="",$B42=""),0,SUMIF('DADOS BRUTOS'!$A$3:$A$500,$B42,'DADOS BRUTOS'!DN$3:DN$500)+IF($C42="",0,SUMIF('DADOS BRUTOS'!$A$3:$A$500,$C42,'DADOS BRUTOS'!DN$3:DN$500)))</f>
        <v/>
      </c>
      <c r="GO42" s="127">
        <f>IF(OR(GO$4="",$B42=""),0,SUMIF('DADOS BRUTOS'!$A$3:$A$500,$B42,'DADOS BRUTOS'!DO$3:DO$500)+IF($C42="",0,SUMIF('DADOS BRUTOS'!$A$3:$A$500,$C42,'DADOS BRUTOS'!DO$3:DO$500)))</f>
        <v/>
      </c>
      <c r="GP42" s="127">
        <f>IF(OR(GP$4="",$B42=""),0,SUMIF('DADOS BRUTOS'!$A$3:$A$500,$B42,'DADOS BRUTOS'!DP$3:DP$500)+IF($C42="",0,SUMIF('DADOS BRUTOS'!$A$3:$A$500,$C42,'DADOS BRUTOS'!DP$3:DP$500)))</f>
        <v/>
      </c>
      <c r="GQ42" s="127">
        <f>IF(OR(GQ$4="",$B42=""),0,SUMIF('DADOS BRUTOS'!$A$3:$A$500,$B42,'DADOS BRUTOS'!DQ$3:DQ$500)+IF($C42="",0,SUMIF('DADOS BRUTOS'!$A$3:$A$500,$C42,'DADOS BRUTOS'!DQ$3:DQ$500)))</f>
        <v/>
      </c>
      <c r="GR42" s="127">
        <f>IF(OR(GR$4="",$B42=""),0,SUMIF('DADOS BRUTOS'!$A$3:$A$500,$B42,'DADOS BRUTOS'!DR$3:DR$500)+IF($C42="",0,SUMIF('DADOS BRUTOS'!$A$3:$A$500,$C42,'DADOS BRUTOS'!DR$3:DR$500)))</f>
        <v/>
      </c>
      <c r="GS42" s="127">
        <f>IF(OR(GS$4="",$B42=""),0,SUMIF('DADOS BRUTOS'!$A$3:$A$500,$B42,'DADOS BRUTOS'!DS$3:DS$500)+IF($C42="",0,SUMIF('DADOS BRUTOS'!$A$3:$A$500,$C42,'DADOS BRUTOS'!DS$3:DS$500)))</f>
        <v/>
      </c>
      <c r="GT42" s="127">
        <f>IF(OR(GT$4="",$B42=""),0,SUMIF('DADOS BRUTOS'!$A$3:$A$500,$B42,'DADOS BRUTOS'!DT$3:DT$500)+IF($C42="",0,SUMIF('DADOS BRUTOS'!$A$3:$A$500,$C42,'DADOS BRUTOS'!DT$3:DT$500)))</f>
        <v/>
      </c>
      <c r="GU42" s="127">
        <f>IF(OR(GU$4="",$B42=""),0,SUMIF('DADOS BRUTOS'!$A$3:$A$500,$B42,'DADOS BRUTOS'!DU$3:DU$500)+IF($C42="",0,SUMIF('DADOS BRUTOS'!$A$3:$A$500,$C42,'DADOS BRUTOS'!DU$3:DU$500)))</f>
        <v/>
      </c>
      <c r="GV42" s="127">
        <f>IF(OR(GV$4="",$B42=""),0,SUMIF('DADOS BRUTOS'!$A$3:$A$500,$B42,'DADOS BRUTOS'!DV$3:DV$500)+IF($C42="",0,SUMIF('DADOS BRUTOS'!$A$3:$A$500,$C42,'DADOS BRUTOS'!DV$3:DV$500)))</f>
        <v/>
      </c>
      <c r="GW42" s="127">
        <f>IF(OR(GW$4="",$B42=""),0,SUMIF('DADOS BRUTOS'!$A$3:$A$500,$B42,'DADOS BRUTOS'!DW$3:DW$500)+IF($C42="",0,SUMIF('DADOS BRUTOS'!$A$3:$A$500,$C42,'DADOS BRUTOS'!DW$3:DW$500)))</f>
        <v/>
      </c>
      <c r="GX42" s="127">
        <f>IF(OR(GX$4="",$B42=""),0,SUMIF('DADOS BRUTOS'!$A$3:$A$500,$B42,'DADOS BRUTOS'!DX$3:DX$500)+IF($C42="",0,SUMIF('DADOS BRUTOS'!$A$3:$A$500,$C42,'DADOS BRUTOS'!DX$3:DX$500)))</f>
        <v/>
      </c>
      <c r="GY42" s="127">
        <f>IF(OR(GY$4="",$B42=""),0,SUMIF('DADOS BRUTOS'!$A$3:$A$500,$B42,'DADOS BRUTOS'!DY$3:DY$500)+IF($C42="",0,SUMIF('DADOS BRUTOS'!$A$3:$A$500,$C42,'DADOS BRUTOS'!DY$3:DY$500)))</f>
        <v/>
      </c>
      <c r="GZ42" s="127">
        <f>IF(OR(GZ$4="",$B42=""),0,SUMIF('DADOS BRUTOS'!$A$3:$A$500,$B42,'DADOS BRUTOS'!DZ$3:DZ$500)+IF($C42="",0,SUMIF('DADOS BRUTOS'!$A$3:$A$500,$C42,'DADOS BRUTOS'!DZ$3:DZ$500)))</f>
        <v/>
      </c>
      <c r="HA42" s="127">
        <f>IF(OR(HA$4="",$B42=""),0,SUMIF('DADOS BRUTOS'!$A$3:$A$500,$B42,'DADOS BRUTOS'!EA$3:EA$500)+IF($C42="",0,SUMIF('DADOS BRUTOS'!$A$3:$A$500,$C42,'DADOS BRUTOS'!EA$3:EA$500)))</f>
        <v/>
      </c>
      <c r="HB42" s="127">
        <f>IF(OR(HB$4="",$B42=""),0,SUMIF('DADOS BRUTOS'!$A$3:$A$500,$B42,'DADOS BRUTOS'!EB$3:EB$500)+IF($C42="",0,SUMIF('DADOS BRUTOS'!$A$3:$A$500,$C42,'DADOS BRUTOS'!EB$3:EB$500)))</f>
        <v/>
      </c>
      <c r="HC42" s="127">
        <f>IF(OR(HC$4="",$B42=""),0,SUMIF('DADOS BRUTOS'!$A$3:$A$500,$B42,'DADOS BRUTOS'!EC$3:EC$500)+IF($C42="",0,SUMIF('DADOS BRUTOS'!$A$3:$A$500,$C42,'DADOS BRUTOS'!EC$3:EC$500)))</f>
        <v/>
      </c>
      <c r="HD42" s="127">
        <f>IF(OR(HD$4="",$B42=""),0,SUMIF('DADOS BRUTOS'!$A$3:$A$500,$B42,'DADOS BRUTOS'!ED$3:ED$500)+IF($C42="",0,SUMIF('DADOS BRUTOS'!$A$3:$A$500,$C42,'DADOS BRUTOS'!ED$3:ED$500)))</f>
        <v/>
      </c>
      <c r="HE42" s="127">
        <f>IF(OR(HE$4="",$B42=""),0,SUMIF('DADOS BRUTOS'!$A$3:$A$500,$B42,'DADOS BRUTOS'!EE$3:EE$500)+IF($C42="",0,SUMIF('DADOS BRUTOS'!$A$3:$A$500,$C42,'DADOS BRUTOS'!EE$3:EE$500)))</f>
        <v/>
      </c>
      <c r="HF42" s="127">
        <f>IF(OR(HF$4="",$B42=""),0,SUMIF('DADOS BRUTOS'!$A$3:$A$500,$B42,'DADOS BRUTOS'!EF$3:EF$500)+IF($C42="",0,SUMIF('DADOS BRUTOS'!$A$3:$A$500,$C42,'DADOS BRUTOS'!EF$3:EF$500)))</f>
        <v/>
      </c>
      <c r="HG42" s="127">
        <f>IF(OR(HG$4="",$B42=""),0,SUMIF('DADOS BRUTOS'!$A$3:$A$500,$B42,'DADOS BRUTOS'!EG$3:EG$500)+IF($C42="",0,SUMIF('DADOS BRUTOS'!$A$3:$A$500,$C42,'DADOS BRUTOS'!EG$3:EG$500)))</f>
        <v/>
      </c>
      <c r="HH42" s="127">
        <f>IF(OR(HH$4="",$B42=""),0,SUMIF('DADOS BRUTOS'!$A$3:$A$500,$B42,'DADOS BRUTOS'!EH$3:EH$500)+IF($C42="",0,SUMIF('DADOS BRUTOS'!$A$3:$A$500,$C42,'DADOS BRUTOS'!EH$3:EH$500)))</f>
        <v/>
      </c>
      <c r="HI42" s="127">
        <f>IF(OR(HI$4="",$B42=""),0,SUMIF('DADOS BRUTOS'!$A$3:$A$500,$B42,'DADOS BRUTOS'!EI$3:EI$500)+IF($C42="",0,SUMIF('DADOS BRUTOS'!$A$3:$A$500,$C42,'DADOS BRUTOS'!EI$3:EI$500)))</f>
        <v/>
      </c>
      <c r="HJ42" s="127">
        <f>IF(OR(HJ$4="",$B42=""),0,SUMIF('DADOS BRUTOS'!$A$3:$A$500,$B42,'DADOS BRUTOS'!EJ$3:EJ$500)+IF($C42="",0,SUMIF('DADOS BRUTOS'!$A$3:$A$500,$C42,'DADOS BRUTOS'!EJ$3:EJ$500)))</f>
        <v/>
      </c>
      <c r="HK42" s="127">
        <f>IF(OR(HK$4="",$B42=""),0,SUMIF('DADOS BRUTOS'!$A$3:$A$500,$B42,'DADOS BRUTOS'!EK$3:EK$500)+IF($C42="",0,SUMIF('DADOS BRUTOS'!$A$3:$A$500,$C42,'DADOS BRUTOS'!EK$3:EK$500)))</f>
        <v/>
      </c>
      <c r="HL42" s="127">
        <f>IF(OR(HL$4="",$B42=""),0,SUMIF('DADOS BRUTOS'!$A$3:$A$500,$B42,'DADOS BRUTOS'!EL$3:EL$500)+IF($C42="",0,SUMIF('DADOS BRUTOS'!$A$3:$A$500,$C42,'DADOS BRUTOS'!EL$3:EL$500)))</f>
        <v/>
      </c>
      <c r="HM42" s="127">
        <f>IF(OR(HM$4="",$B42=""),0,SUMIF('DADOS BRUTOS'!$A$3:$A$500,$B42,'DADOS BRUTOS'!EM$3:EM$500)+IF($C42="",0,SUMIF('DADOS BRUTOS'!$A$3:$A$500,$C42,'DADOS BRUTOS'!EM$3:EM$500)))</f>
        <v/>
      </c>
      <c r="HN42" s="127">
        <f>IF(OR(HN$4="",$B42=""),0,SUMIF('DADOS BRUTOS'!$A$3:$A$500,$B42,'DADOS BRUTOS'!EN$3:EN$500)+IF($C42="",0,SUMIF('DADOS BRUTOS'!$A$3:$A$500,$C42,'DADOS BRUTOS'!EN$3:EN$500)))</f>
        <v/>
      </c>
      <c r="HO42" s="127">
        <f>IF(OR(HO$4="",$B42=""),0,SUMIF('DADOS BRUTOS'!$A$3:$A$500,$B42,'DADOS BRUTOS'!EO$3:EO$500)+IF($C42="",0,SUMIF('DADOS BRUTOS'!$A$3:$A$500,$C42,'DADOS BRUTOS'!EO$3:EO$500)))</f>
        <v/>
      </c>
      <c r="HP42" s="127">
        <f>IF(OR(HP$4="",$B42=""),0,SUMIF('DADOS BRUTOS'!$A$3:$A$500,$B42,'DADOS BRUTOS'!EP$3:EP$500)+IF($C42="",0,SUMIF('DADOS BRUTOS'!$A$3:$A$500,$C42,'DADOS BRUTOS'!EP$3:EP$500)))</f>
        <v/>
      </c>
      <c r="HQ42" s="127">
        <f>IF(OR(HQ$4="",$B42=""),0,SUMIF('DADOS BRUTOS'!$A$3:$A$500,$B42,'DADOS BRUTOS'!EQ$3:EQ$500)+IF($C42="",0,SUMIF('DADOS BRUTOS'!$A$3:$A$500,$C42,'DADOS BRUTOS'!EQ$3:EQ$500)))</f>
        <v/>
      </c>
      <c r="HR42" s="127">
        <f>IF(OR(HR$4="",$B42=""),0,SUMIF('DADOS BRUTOS'!$A$3:$A$500,$B42,'DADOS BRUTOS'!ER$3:ER$500)+IF($C42="",0,SUMIF('DADOS BRUTOS'!$A$3:$A$500,$C42,'DADOS BRUTOS'!ER$3:ER$500)))</f>
        <v/>
      </c>
      <c r="HS42" s="127">
        <f>IF(OR(HS$4="",$B42=""),0,SUMIF('DADOS BRUTOS'!$A$3:$A$500,$B42,'DADOS BRUTOS'!ES$3:ES$500)+IF($C42="",0,SUMIF('DADOS BRUTOS'!$A$3:$A$500,$C42,'DADOS BRUTOS'!ES$3:ES$500)))</f>
        <v/>
      </c>
      <c r="HT42" s="127">
        <f>IF(OR(HT$4="",$B42=""),0,SUMIF('DADOS BRUTOS'!$A$3:$A$500,$B42,'DADOS BRUTOS'!ET$3:ET$500)+IF($C42="",0,SUMIF('DADOS BRUTOS'!$A$3:$A$500,$C42,'DADOS BRUTOS'!ET$3:ET$500)))</f>
        <v/>
      </c>
      <c r="HU42" s="127">
        <f>IF(OR(HU$4="",$B42=""),0,SUMIF('DADOS BRUTOS'!$A$3:$A$500,$B42,'DADOS BRUTOS'!EU$3:EU$500)+IF($C42="",0,SUMIF('DADOS BRUTOS'!$A$3:$A$500,$C42,'DADOS BRUTOS'!EU$3:EU$500)))</f>
        <v/>
      </c>
      <c r="HV42" s="127">
        <f>IF(OR(HV$4="",$B42=""),0,SUMIF('DADOS BRUTOS'!$A$3:$A$500,$B42,'DADOS BRUTOS'!EV$3:EV$500)+IF($C42="",0,SUMIF('DADOS BRUTOS'!$A$3:$A$500,$C42,'DADOS BRUTOS'!EV$3:EV$500)))</f>
        <v/>
      </c>
      <c r="HW42" s="127">
        <f>IF(OR(HW$4="",$B42=""),0,SUMIF('DADOS BRUTOS'!$A$3:$A$500,$B42,'DADOS BRUTOS'!EW$3:EW$500)+IF($C42="",0,SUMIF('DADOS BRUTOS'!$A$3:$A$500,$C42,'DADOS BRUTOS'!EW$3:EW$500)))</f>
        <v/>
      </c>
      <c r="HX42" s="127">
        <f>IF(OR(HX$4="",$B42=""),0,SUMIF('DADOS BRUTOS'!$A$3:$A$500,$B42,'DADOS BRUTOS'!EX$3:EX$500)+IF($C42="",0,SUMIF('DADOS BRUTOS'!$A$3:$A$500,$C42,'DADOS BRUTOS'!EX$3:EX$500)))</f>
        <v/>
      </c>
      <c r="HY42" s="127">
        <f>IF(OR(HY$4="",$B42=""),0,SUMIF('DADOS BRUTOS'!$A$3:$A$500,$B42,'DADOS BRUTOS'!EY$3:EY$500)+IF($C42="",0,SUMIF('DADOS BRUTOS'!$A$3:$A$500,$C42,'DADOS BRUTOS'!EY$3:EY$500)))</f>
        <v/>
      </c>
      <c r="HZ42" s="127">
        <f>IF(OR(HZ$4="",$B42=""),0,SUMIF('DADOS BRUTOS'!$A$3:$A$500,$B42,'DADOS BRUTOS'!EZ$3:EZ$500)+IF($C42="",0,SUMIF('DADOS BRUTOS'!$A$3:$A$500,$C42,'DADOS BRUTOS'!EZ$3:EZ$500)))</f>
        <v/>
      </c>
      <c r="IA42" s="127">
        <f>IF(OR(IA$4="",$B42=""),0,SUMIF('DADOS BRUTOS'!$A$3:$A$500,$B42,'DADOS BRUTOS'!FA$3:FA$500)+IF($C42="",0,SUMIF('DADOS BRUTOS'!$A$3:$A$500,$C42,'DADOS BRUTOS'!FA$3:FA$500)))</f>
        <v/>
      </c>
      <c r="IB42" s="127">
        <f>IF(OR(IB$4="",$B42=""),0,SUMIF('DADOS BRUTOS'!$A$3:$A$500,$B42,'DADOS BRUTOS'!FB$3:FB$500)+IF($C42="",0,SUMIF('DADOS BRUTOS'!$A$3:$A$500,$C42,'DADOS BRUTOS'!FB$3:FB$500)))</f>
        <v/>
      </c>
      <c r="IC42" s="127">
        <f>IF(OR(IC$4="",$B42=""),0,SUMIF('DADOS BRUTOS'!$A$3:$A$500,$B42,'DADOS BRUTOS'!FC$3:FC$500)+IF($C42="",0,SUMIF('DADOS BRUTOS'!$A$3:$A$500,$C42,'DADOS BRUTOS'!FC$3:FC$500)))</f>
        <v/>
      </c>
      <c r="ID42" s="127">
        <f>IF(OR(ID$4="",$B42=""),0,SUMIF('DADOS BRUTOS'!$A$3:$A$500,$B42,'DADOS BRUTOS'!FD$3:FD$500)+IF($C42="",0,SUMIF('DADOS BRUTOS'!$A$3:$A$500,$C42,'DADOS BRUTOS'!FD$3:FD$500)))</f>
        <v/>
      </c>
      <c r="IE42" s="127">
        <f>IF(OR(IE$4="",$B42=""),0,SUMIF('DADOS BRUTOS'!$A$3:$A$500,$B42,'DADOS BRUTOS'!FE$3:FE$500)+IF($C42="",0,SUMIF('DADOS BRUTOS'!$A$3:$A$500,$C42,'DADOS BRUTOS'!FE$3:FE$500)))</f>
        <v/>
      </c>
      <c r="IF42" s="127">
        <f>IF(OR(IF$4="",$B42=""),0,SUMIF('DADOS BRUTOS'!$A$3:$A$500,$B42,'DADOS BRUTOS'!FF$3:FF$500)+IF($C42="",0,SUMIF('DADOS BRUTOS'!$A$3:$A$500,$C42,'DADOS BRUTOS'!FF$3:FF$500)))</f>
        <v/>
      </c>
      <c r="IG42" s="127">
        <f>IF(OR(IG$4="",$B42=""),0,SUMIF('DADOS BRUTOS'!$A$3:$A$500,$B42,'DADOS BRUTOS'!FG$3:FG$500)+IF($C42="",0,SUMIF('DADOS BRUTOS'!$A$3:$A$500,$C42,'DADOS BRUTOS'!FG$3:FG$500)))</f>
        <v/>
      </c>
      <c r="IH42" s="127">
        <f>IF(OR(IH$4="",$B42=""),0,SUMIF('DADOS BRUTOS'!$A$3:$A$500,$B42,'DADOS BRUTOS'!FH$3:FH$500)+IF($C42="",0,SUMIF('DADOS BRUTOS'!$A$3:$A$500,$C42,'DADOS BRUTOS'!FH$3:FH$500)))</f>
        <v/>
      </c>
      <c r="II42" s="127">
        <f>IF(OR(II$4="",$B42=""),0,SUMIF('DADOS BRUTOS'!$A$3:$A$500,$B42,'DADOS BRUTOS'!FI$3:FI$500)+IF($C42="",0,SUMIF('DADOS BRUTOS'!$A$3:$A$500,$C42,'DADOS BRUTOS'!FI$3:FI$500)))</f>
        <v/>
      </c>
      <c r="IJ42" s="127">
        <f>IF(OR(IJ$4="",$B42=""),0,SUMIF('DADOS BRUTOS'!$A$3:$A$500,$B42,'DADOS BRUTOS'!FJ$3:FJ$500)+IF($C42="",0,SUMIF('DADOS BRUTOS'!$A$3:$A$500,$C42,'DADOS BRUTOS'!FJ$3:FJ$500)))</f>
        <v/>
      </c>
      <c r="IK42" s="127">
        <f>IF(OR(IK$4="",$B42=""),0,SUMIF('DADOS BRUTOS'!$A$3:$A$500,$B42,'DADOS BRUTOS'!FK$3:FK$500)+IF($C42="",0,SUMIF('DADOS BRUTOS'!$A$3:$A$500,$C42,'DADOS BRUTOS'!FK$3:FK$500)))</f>
        <v/>
      </c>
      <c r="IL42" s="127">
        <f>IF(OR(IL$4="",$B42=""),0,SUMIF('DADOS BRUTOS'!$A$3:$A$500,$B42,'DADOS BRUTOS'!FL$3:FL$500)+IF($C42="",0,SUMIF('DADOS BRUTOS'!$A$3:$A$500,$C42,'DADOS BRUTOS'!FL$3:FL$500)))</f>
        <v/>
      </c>
      <c r="IM42" s="127">
        <f>IF(OR(IM$4="",$B42=""),0,SUMIF('DADOS BRUTOS'!$A$3:$A$500,$B42,'DADOS BRUTOS'!FM$3:FM$500)+IF($C42="",0,SUMIF('DADOS BRUTOS'!$A$3:$A$500,$C42,'DADOS BRUTOS'!FM$3:FM$500)))</f>
        <v/>
      </c>
      <c r="IN42" s="127">
        <f>IF(OR(IN$4="",$B42=""),0,SUMIF('DADOS BRUTOS'!$A$3:$A$500,$B42,'DADOS BRUTOS'!FN$3:FN$500)+IF($C42="",0,SUMIF('DADOS BRUTOS'!$A$3:$A$500,$C42,'DADOS BRUTOS'!FN$3:FN$500)))</f>
        <v/>
      </c>
      <c r="IO42" s="127">
        <f>IF(OR(IO$4="",$B42=""),0,SUMIF('DADOS BRUTOS'!$A$3:$A$500,$B42,'DADOS BRUTOS'!FO$3:FO$500)+IF($C42="",0,SUMIF('DADOS BRUTOS'!$A$3:$A$500,$C42,'DADOS BRUTOS'!FO$3:FO$500)))</f>
        <v/>
      </c>
      <c r="IP42" s="127">
        <f>IF(OR(IP$4="",$B42=""),0,SUMIF('DADOS BRUTOS'!$A$3:$A$500,$B42,'DADOS BRUTOS'!FP$3:FP$500)+IF($C42="",0,SUMIF('DADOS BRUTOS'!$A$3:$A$500,$C42,'DADOS BRUTOS'!FP$3:FP$500)))</f>
        <v/>
      </c>
      <c r="IQ42" s="127">
        <f>IF(OR(IQ$4="",$B42=""),0,SUMIF('DADOS BRUTOS'!$A$3:$A$500,$B42,'DADOS BRUTOS'!FQ$3:FQ$500)+IF($C42="",0,SUMIF('DADOS BRUTOS'!$A$3:$A$500,$C42,'DADOS BRUTOS'!FQ$3:FQ$500)))</f>
        <v/>
      </c>
      <c r="IR42" s="127">
        <f>IF(OR(IR$4="",$B42=""),0,SUMIF('DADOS BRUTOS'!$A$3:$A$500,$B42,'DADOS BRUTOS'!FR$3:FR$500)+IF($C42="",0,SUMIF('DADOS BRUTOS'!$A$3:$A$500,$C42,'DADOS BRUTOS'!FR$3:FR$500)))</f>
        <v/>
      </c>
      <c r="IS42" s="127">
        <f>IF(OR(IS$4="",$B42=""),0,SUMIF('DADOS BRUTOS'!$A$3:$A$500,$B42,'DADOS BRUTOS'!FS$3:FS$500)+IF($C42="",0,SUMIF('DADOS BRUTOS'!$A$3:$A$500,$C42,'DADOS BRUTOS'!FS$3:FS$500)))</f>
        <v/>
      </c>
      <c r="IT42" s="127">
        <f>IF(OR(IT$4="",$B42=""),0,SUMIF('DADOS BRUTOS'!$A$3:$A$500,$B42,'DADOS BRUTOS'!FT$3:FT$500)+IF($C42="",0,SUMIF('DADOS BRUTOS'!$A$3:$A$500,$C42,'DADOS BRUTOS'!FT$3:FT$500)))</f>
        <v/>
      </c>
      <c r="IU42" s="127">
        <f>IF(OR(IU$4="",$B42=""),0,SUMIF('DADOS BRUTOS'!$A$3:$A$500,$B42,'DADOS BRUTOS'!FU$3:FU$500)+IF($C42="",0,SUMIF('DADOS BRUTOS'!$A$3:$A$500,$C42,'DADOS BRUTOS'!FU$3:FU$500)))</f>
        <v/>
      </c>
      <c r="IV42" s="127">
        <f>IF(OR(IV$4="",$B42=""),0,SUMIF('DADOS BRUTOS'!$A$3:$A$500,$B42,'DADOS BRUTOS'!FV$3:FV$500)+IF($C42="",0,SUMIF('DADOS BRUTOS'!$A$3:$A$500,$C42,'DADOS BRUTOS'!FV$3:FV$500)))</f>
        <v/>
      </c>
      <c r="IW42" s="127">
        <f>IF(OR(IW$4="",$B42=""),0,SUMIF('DADOS BRUTOS'!$A$3:$A$500,$B42,'DADOS BRUTOS'!FW$3:FW$500)+IF($C42="",0,SUMIF('DADOS BRUTOS'!$A$3:$A$500,$C42,'DADOS BRUTOS'!FW$3:FW$500)))</f>
        <v/>
      </c>
      <c r="IX42" s="127">
        <f>IF(OR(IX$4="",$B42=""),0,SUMIF('DADOS BRUTOS'!$A$3:$A$500,$B42,'DADOS BRUTOS'!FX$3:FX$500)+IF($C42="",0,SUMIF('DADOS BRUTOS'!$A$3:$A$500,$C42,'DADOS BRUTOS'!FX$3:FX$500)))</f>
        <v/>
      </c>
      <c r="IY42" s="127">
        <f>IF(OR(IY$4="",$B42=""),0,SUMIF('DADOS BRUTOS'!$A$3:$A$500,$B42,'DADOS BRUTOS'!FY$3:FY$500)+IF($C42="",0,SUMIF('DADOS BRUTOS'!$A$3:$A$500,$C42,'DADOS BRUTOS'!FY$3:FY$500)))</f>
        <v/>
      </c>
      <c r="IZ42" s="127">
        <f>IF(OR(IZ$4="",$B42=""),0,SUMIF('DADOS BRUTOS'!$A$3:$A$500,$B42,'DADOS BRUTOS'!FZ$3:FZ$500)+IF($C42="",0,SUMIF('DADOS BRUTOS'!$A$3:$A$500,$C42,'DADOS BRUTOS'!FZ$3:FZ$500)))</f>
        <v/>
      </c>
      <c r="JA42" s="127">
        <f>IF(OR(JA$4="",$B42=""),0,SUMIF('DADOS BRUTOS'!$A$3:$A$500,$B42,'DADOS BRUTOS'!GA$3:GA$500)+IF($C42="",0,SUMIF('DADOS BRUTOS'!$A$3:$A$500,$C42,'DADOS BRUTOS'!GA$3:GA$500)))</f>
        <v/>
      </c>
      <c r="JB42" s="127">
        <f>IF(OR(JB$4="",$B42=""),0,SUMIF('DADOS BRUTOS'!$A$3:$A$500,$B42,'DADOS BRUTOS'!GB$3:GB$500)+IF($C42="",0,SUMIF('DADOS BRUTOS'!$A$3:$A$500,$C42,'DADOS BRUTOS'!GB$3:GB$500)))</f>
        <v/>
      </c>
      <c r="JC42" s="127">
        <f>IF(OR(JC$4="",$B42=""),0,SUMIF('DADOS BRUTOS'!$A$3:$A$500,$B42,'DADOS BRUTOS'!GC$3:GC$500)+IF($C42="",0,SUMIF('DADOS BRUTOS'!$A$3:$A$500,$C42,'DADOS BRUTOS'!GC$3:GC$500)))</f>
        <v/>
      </c>
      <c r="JD42" s="127">
        <f>IF(OR(JD$4="",$B42=""),0,SUMIF('DADOS BRUTOS'!$A$3:$A$500,$B42,'DADOS BRUTOS'!GD$3:GD$500)+IF($C42="",0,SUMIF('DADOS BRUTOS'!$A$3:$A$500,$C42,'DADOS BRUTOS'!GD$3:GD$500)))</f>
        <v/>
      </c>
      <c r="JE42" s="127">
        <f>IF(OR(JE$4="",$B42=""),0,SUMIF('DADOS BRUTOS'!$A$3:$A$500,$B42,'DADOS BRUTOS'!GE$3:GE$500)+IF($C42="",0,SUMIF('DADOS BRUTOS'!$A$3:$A$500,$C42,'DADOS BRUTOS'!GE$3:GE$500)))</f>
        <v/>
      </c>
      <c r="JF42" s="127">
        <f>IF(OR(JF$4="",$B42=""),0,SUMIF('DADOS BRUTOS'!$A$3:$A$500,$B42,'DADOS BRUTOS'!GF$3:GF$500)+IF($C42="",0,SUMIF('DADOS BRUTOS'!$A$3:$A$500,$C42,'DADOS BRUTOS'!GF$3:GF$500)))</f>
        <v/>
      </c>
      <c r="JG42" s="127">
        <f>IF(OR(JG$4="",$B42=""),0,SUMIF('DADOS BRUTOS'!$A$3:$A$500,$B42,'DADOS BRUTOS'!GG$3:GG$500)+IF($C42="",0,SUMIF('DADOS BRUTOS'!$A$3:$A$500,$C42,'DADOS BRUTOS'!GG$3:GG$500)))</f>
        <v/>
      </c>
      <c r="JH42" s="127">
        <f>IF(OR(JH$4="",$B42=""),0,SUMIF('DADOS BRUTOS'!$A$3:$A$500,$B42,'DADOS BRUTOS'!GH$3:GH$500)+IF($C42="",0,SUMIF('DADOS BRUTOS'!$A$3:$A$500,$C42,'DADOS BRUTOS'!GH$3:GH$500)))</f>
        <v/>
      </c>
      <c r="JI42" s="127">
        <f>IF(OR(JI$4="",$B42=""),0,SUMIF('DADOS BRUTOS'!$A$3:$A$500,$B42,'DADOS BRUTOS'!GI$3:GI$500)+IF($C42="",0,SUMIF('DADOS BRUTOS'!$A$3:$A$500,$C42,'DADOS BRUTOS'!GI$3:GI$500)))</f>
        <v/>
      </c>
      <c r="JJ42" s="127">
        <f>IF(OR(JJ$4="",$B42=""),0,SUMIF('DADOS BRUTOS'!$A$3:$A$500,$B42,'DADOS BRUTOS'!GJ$3:GJ$500)+IF($C42="",0,SUMIF('DADOS BRUTOS'!$A$3:$A$500,$C42,'DADOS BRUTOS'!GJ$3:GJ$500)))</f>
        <v/>
      </c>
      <c r="JK42" s="127">
        <f>IF(OR(JK$4="",$B42=""),0,SUMIF('DADOS BRUTOS'!$A$3:$A$500,$B42,'DADOS BRUTOS'!GK$3:GK$500)+IF($C42="",0,SUMIF('DADOS BRUTOS'!$A$3:$A$500,$C42,'DADOS BRUTOS'!GK$3:GK$500)))</f>
        <v/>
      </c>
      <c r="JL42" s="127">
        <f>IF(OR(JL$4="",$B42=""),0,SUMIF('DADOS BRUTOS'!$A$3:$A$500,$B42,'DADOS BRUTOS'!GL$3:GL$500)+IF($C42="",0,SUMIF('DADOS BRUTOS'!$A$3:$A$500,$C42,'DADOS BRUTOS'!GL$3:GL$500)))</f>
        <v/>
      </c>
      <c r="JM42" s="127">
        <f>IF(OR(JM$4="",$B42=""),0,SUMIF('DADOS BRUTOS'!$A$3:$A$500,$B42,'DADOS BRUTOS'!GM$3:GM$500)+IF($C42="",0,SUMIF('DADOS BRUTOS'!$A$3:$A$500,$C42,'DADOS BRUTOS'!GM$3:GM$500)))</f>
        <v/>
      </c>
      <c r="JN42" s="127">
        <f>IF(OR(JN$4="",$B42=""),0,SUMIF('DADOS BRUTOS'!$A$3:$A$500,$B42,'DADOS BRUTOS'!GN$3:GN$500)+IF($C42="",0,SUMIF('DADOS BRUTOS'!$A$3:$A$500,$C42,'DADOS BRUTOS'!GN$3:GN$500)))</f>
        <v/>
      </c>
      <c r="JO42" s="127">
        <f>IF(OR(JO$4="",$B42=""),0,SUMIF('DADOS BRUTOS'!$A$3:$A$500,$B42,'DADOS BRUTOS'!GO$3:GO$500)+IF($C42="",0,SUMIF('DADOS BRUTOS'!$A$3:$A$500,$C42,'DADOS BRUTOS'!GO$3:GO$500)))</f>
        <v/>
      </c>
      <c r="JP42" s="127">
        <f>IF(OR(JP$4="",$B42=""),0,SUMIF('DADOS BRUTOS'!$A$3:$A$500,$B42,'DADOS BRUTOS'!GP$3:GP$500)+IF($C42="",0,SUMIF('DADOS BRUTOS'!$A$3:$A$500,$C42,'DADOS BRUTOS'!GP$3:GP$500)))</f>
        <v/>
      </c>
      <c r="JQ42" s="127">
        <f>IF(OR(JQ$4="",$B42=""),0,SUMIF('DADOS BRUTOS'!$A$3:$A$500,$B42,'DADOS BRUTOS'!GQ$3:GQ$500)+IF($C42="",0,SUMIF('DADOS BRUTOS'!$A$3:$A$500,$C42,'DADOS BRUTOS'!GQ$3:GQ$500)))</f>
        <v/>
      </c>
      <c r="JR42" s="127">
        <f>IF(OR(JR$4="",$B42=""),0,SUMIF('DADOS BRUTOS'!$A$3:$A$500,$B42,'DADOS BRUTOS'!GR$3:GR$500)+IF($C42="",0,SUMIF('DADOS BRUTOS'!$A$3:$A$500,$C42,'DADOS BRUTOS'!GR$3:GR$500)))</f>
        <v/>
      </c>
      <c r="JS42" s="127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8">
        <f>SUM(D5:D42)</f>
        <v/>
      </c>
      <c r="E44" s="128">
        <f>SUM(E5:E42)</f>
        <v/>
      </c>
      <c r="F44" s="128">
        <f>SUM(F5:F42)</f>
        <v/>
      </c>
      <c r="G44" s="128">
        <f>SUM(G5:G42)</f>
        <v/>
      </c>
      <c r="H44" s="128">
        <f>SUM(H5:H42)</f>
        <v/>
      </c>
      <c r="I44" s="128">
        <f>SUM(I5:I42)</f>
        <v/>
      </c>
      <c r="J44" s="128">
        <f>SUM(J5:J42)</f>
        <v/>
      </c>
      <c r="K44" s="128">
        <f>SUM(K5:K42)</f>
        <v/>
      </c>
      <c r="L44" s="128">
        <f>SUM(L5:L42)</f>
        <v/>
      </c>
      <c r="M44" s="128">
        <f>SUM(M5:M42)</f>
        <v/>
      </c>
      <c r="N44" s="128">
        <f>SUM(N5:N42)</f>
        <v/>
      </c>
      <c r="O44" s="128">
        <f>SUM(O5:O42)</f>
        <v/>
      </c>
      <c r="P44" s="128">
        <f>SUM(P5:P42)</f>
        <v/>
      </c>
      <c r="Q44" s="128">
        <f>SUM(Q5:Q42)</f>
        <v/>
      </c>
      <c r="R44" s="128">
        <f>SUM(R5:R42)</f>
        <v/>
      </c>
      <c r="S44" s="128">
        <f>SUM(S5:S42)</f>
        <v/>
      </c>
      <c r="T44" s="128">
        <f>SUM(T5:T42)</f>
        <v/>
      </c>
      <c r="U44" s="128">
        <f>SUM(U5:U42)</f>
        <v/>
      </c>
      <c r="V44" s="128">
        <f>SUM(V5:V42)</f>
        <v/>
      </c>
      <c r="W44" s="128">
        <f>SUM(W5:W42)</f>
        <v/>
      </c>
      <c r="X44" s="128">
        <f>SUM(X5:X42)</f>
        <v/>
      </c>
      <c r="Y44" s="128">
        <f>SUM(Y5:Y42)</f>
        <v/>
      </c>
      <c r="Z44" s="128">
        <f>SUM(Z5:Z42)</f>
        <v/>
      </c>
      <c r="AA44" s="128">
        <f>SUM(AA5:AA42)</f>
        <v/>
      </c>
      <c r="AB44" s="128">
        <f>SUM(AB5:AB42)</f>
        <v/>
      </c>
      <c r="AC44" s="128">
        <f>SUM(AC5:AC42)</f>
        <v/>
      </c>
      <c r="AD44" s="128">
        <f>SUM(AD5:AD42)</f>
        <v/>
      </c>
      <c r="AE44" s="128">
        <f>SUM(AE5:AE42)</f>
        <v/>
      </c>
      <c r="AF44" s="128">
        <f>SUM(AF5:AF42)</f>
        <v/>
      </c>
      <c r="AG44" s="128">
        <f>SUM(AG5:AG42)</f>
        <v/>
      </c>
      <c r="AH44" s="128">
        <f>SUM(AH5:AH42)</f>
        <v/>
      </c>
      <c r="AI44" s="128">
        <f>SUM(AI5:AI42)</f>
        <v/>
      </c>
      <c r="AJ44" s="128">
        <f>SUM(AJ5:AJ42)</f>
        <v/>
      </c>
      <c r="AK44" s="128">
        <f>SUM(AK5:AK42)</f>
        <v/>
      </c>
      <c r="AL44" s="128">
        <f>SUM(AL5:AL42)</f>
        <v/>
      </c>
      <c r="AM44" s="128">
        <f>SUM(AM5:AM42)</f>
        <v/>
      </c>
      <c r="AN44" s="128">
        <f>SUM(AN5:AN42)</f>
        <v/>
      </c>
      <c r="AO44" s="128">
        <f>SUM(AO5:AO42)</f>
        <v/>
      </c>
      <c r="AP44" s="128">
        <f>SUM(AP5:AP42)</f>
        <v/>
      </c>
      <c r="AQ44" s="128">
        <f>SUM(AQ5:AQ42)</f>
        <v/>
      </c>
      <c r="AR44" s="128">
        <f>SUM(AR5:AR42)</f>
        <v/>
      </c>
      <c r="AS44" s="128">
        <f>SUM(AS5:AS42)</f>
        <v/>
      </c>
      <c r="AT44" s="128">
        <f>SUM(AT5:AT42)</f>
        <v/>
      </c>
      <c r="AU44" s="128">
        <f>SUM(AU5:AU42)</f>
        <v/>
      </c>
      <c r="AV44" s="128">
        <f>SUM(AV5:AV42)</f>
        <v/>
      </c>
      <c r="AW44" s="128">
        <f>SUM(AW5:AW42)</f>
        <v/>
      </c>
      <c r="AX44" s="128">
        <f>SUM(AX5:AX42)</f>
        <v/>
      </c>
      <c r="AY44" s="128">
        <f>SUM(AY5:AY42)</f>
        <v/>
      </c>
      <c r="AZ44" s="128">
        <f>SUM(AZ5:AZ42)</f>
        <v/>
      </c>
      <c r="BA44" s="128">
        <f>SUM(BA5:BA42)</f>
        <v/>
      </c>
      <c r="BB44" s="128">
        <f>SUM(BB5:BB42)</f>
        <v/>
      </c>
      <c r="BC44" s="128">
        <f>SUM(BC5:BC42)</f>
        <v/>
      </c>
      <c r="BD44" s="128">
        <f>SUM(BD5:BD42)</f>
        <v/>
      </c>
      <c r="BE44" s="128">
        <f>SUM(BE5:BE42)</f>
        <v/>
      </c>
      <c r="BF44" s="128">
        <f>SUM(BF5:BF42)</f>
        <v/>
      </c>
      <c r="BG44" s="128">
        <f>SUM(BG5:BG42)</f>
        <v/>
      </c>
      <c r="BH44" s="128">
        <f>SUM(BH5:BH42)</f>
        <v/>
      </c>
      <c r="BI44" s="128">
        <f>SUM(BI5:BI42)</f>
        <v/>
      </c>
      <c r="BJ44" s="128">
        <f>SUM(BJ5:BJ42)</f>
        <v/>
      </c>
      <c r="BK44" s="128">
        <f>SUM(BK5:BK42)</f>
        <v/>
      </c>
      <c r="BL44" s="128">
        <f>SUM(BL5:BL42)</f>
        <v/>
      </c>
      <c r="BM44" s="128">
        <f>SUM(BM5:BM42)</f>
        <v/>
      </c>
      <c r="BN44" s="128">
        <f>SUM(BN5:BN42)</f>
        <v/>
      </c>
      <c r="BO44" s="128">
        <f>SUM(BO5:BO42)</f>
        <v/>
      </c>
      <c r="BP44" s="128">
        <f>SUM(BP5:BP42)</f>
        <v/>
      </c>
      <c r="BQ44" s="128">
        <f>SUM(BQ5:BQ42)</f>
        <v/>
      </c>
      <c r="BR44" s="128">
        <f>SUM(BR5:BR42)</f>
        <v/>
      </c>
      <c r="BS44" s="128">
        <f>SUM(BS5:BS42)</f>
        <v/>
      </c>
      <c r="BT44" s="128">
        <f>SUM(BT5:BT42)</f>
        <v/>
      </c>
      <c r="BU44" s="128">
        <f>SUM(BU5:BU42)</f>
        <v/>
      </c>
      <c r="BV44" s="128">
        <f>SUM(BV5:BV42)</f>
        <v/>
      </c>
      <c r="BW44" s="128">
        <f>SUM(BW5:BW42)</f>
        <v/>
      </c>
      <c r="BX44" s="128">
        <f>SUM(BX5:BX42)</f>
        <v/>
      </c>
      <c r="BY44" s="128">
        <f>SUM(BY5:BY42)</f>
        <v/>
      </c>
      <c r="BZ44" s="128">
        <f>SUM(BZ5:BZ42)</f>
        <v/>
      </c>
      <c r="CB44" s="127">
        <f>SUM(CB5:CB42)</f>
        <v/>
      </c>
      <c r="CC44" s="127">
        <f>SUM(CC5:CC42)</f>
        <v/>
      </c>
      <c r="CD44" s="127">
        <f>SUM(CD5:CD42)</f>
        <v/>
      </c>
      <c r="CE44" s="127">
        <f>SUM(CE5:CE42)</f>
        <v/>
      </c>
      <c r="CF44" s="127">
        <f>SUM(CF5:CF42)</f>
        <v/>
      </c>
      <c r="CG44" s="127">
        <f>SUM(CG5:CG42)</f>
        <v/>
      </c>
      <c r="CH44" s="127">
        <f>SUM(CH5:CH42)</f>
        <v/>
      </c>
      <c r="CI44" s="127">
        <f>SUM(CI5:CI42)</f>
        <v/>
      </c>
      <c r="CJ44" s="127">
        <f>SUM(CJ5:CJ42)</f>
        <v/>
      </c>
      <c r="CK44" s="127">
        <f>SUM(CK5:CK42)</f>
        <v/>
      </c>
      <c r="CL44" s="127">
        <f>SUM(CL5:CL42)</f>
        <v/>
      </c>
      <c r="CM44" s="127">
        <f>SUM(CM5:CM42)</f>
        <v/>
      </c>
      <c r="CN44" s="127">
        <f>SUM(CN5:CN42)</f>
        <v/>
      </c>
      <c r="CO44" s="127">
        <f>SUM(CO5:CO42)</f>
        <v/>
      </c>
      <c r="CP44" s="127">
        <f>SUM(CP5:CP42)</f>
        <v/>
      </c>
      <c r="CQ44" s="127">
        <f>SUM(CQ5:CQ42)</f>
        <v/>
      </c>
      <c r="CR44" s="127">
        <f>SUM(CR5:CR42)</f>
        <v/>
      </c>
      <c r="CS44" s="127">
        <f>SUM(CS5:CS42)</f>
        <v/>
      </c>
      <c r="CT44" s="127">
        <f>SUM(CT5:CT42)</f>
        <v/>
      </c>
      <c r="CU44" s="127">
        <f>SUM(CU5:CU42)</f>
        <v/>
      </c>
      <c r="CV44" s="127">
        <f>SUM(CV5:CV42)</f>
        <v/>
      </c>
      <c r="CW44" s="127">
        <f>SUM(CW5:CW42)</f>
        <v/>
      </c>
      <c r="CX44" s="127">
        <f>SUM(CX5:CX42)</f>
        <v/>
      </c>
      <c r="CY44" s="127">
        <f>SUM(CY5:CY42)</f>
        <v/>
      </c>
      <c r="CZ44" s="127">
        <f>SUM(CZ5:CZ42)</f>
        <v/>
      </c>
      <c r="DA44" s="127">
        <f>SUM(DA5:DA42)</f>
        <v/>
      </c>
      <c r="DB44" s="127">
        <f>SUM(DB5:DB42)</f>
        <v/>
      </c>
      <c r="DC44" s="127">
        <f>SUM(DC5:DC42)</f>
        <v/>
      </c>
      <c r="DD44" s="127">
        <f>SUM(DD5:DD42)</f>
        <v/>
      </c>
      <c r="DE44" s="127">
        <f>SUM(DE5:DE42)</f>
        <v/>
      </c>
      <c r="DF44" s="127">
        <f>SUM(DF5:DF42)</f>
        <v/>
      </c>
      <c r="DG44" s="127">
        <f>SUM(DG5:DG42)</f>
        <v/>
      </c>
      <c r="DH44" s="127">
        <f>SUM(DH5:DH42)</f>
        <v/>
      </c>
      <c r="DI44" s="127">
        <f>SUM(DI5:DI42)</f>
        <v/>
      </c>
      <c r="DJ44" s="127">
        <f>SUM(DJ5:DJ42)</f>
        <v/>
      </c>
      <c r="DK44" s="127">
        <f>SUM(DK5:DK42)</f>
        <v/>
      </c>
      <c r="DL44" s="127">
        <f>SUM(DL5:DL42)</f>
        <v/>
      </c>
      <c r="DM44" s="127">
        <f>SUM(DM5:DM42)</f>
        <v/>
      </c>
      <c r="DN44" s="127">
        <f>SUM(DN5:DN42)</f>
        <v/>
      </c>
      <c r="DO44" s="127">
        <f>SUM(DO5:DO42)</f>
        <v/>
      </c>
      <c r="DP44" s="127">
        <f>SUM(DP5:DP42)</f>
        <v/>
      </c>
      <c r="DQ44" s="127">
        <f>SUM(DQ5:DQ42)</f>
        <v/>
      </c>
      <c r="DR44" s="127">
        <f>SUM(DR5:DR42)</f>
        <v/>
      </c>
      <c r="DS44" s="127">
        <f>SUM(DS5:DS42)</f>
        <v/>
      </c>
      <c r="DT44" s="127">
        <f>SUM(DT5:DT42)</f>
        <v/>
      </c>
      <c r="DU44" s="127">
        <f>SUM(DU5:DU42)</f>
        <v/>
      </c>
      <c r="DV44" s="127">
        <f>SUM(DV5:DV42)</f>
        <v/>
      </c>
      <c r="DW44" s="127">
        <f>SUM(DW5:DW42)</f>
        <v/>
      </c>
      <c r="DX44" s="127">
        <f>SUM(DX5:DX42)</f>
        <v/>
      </c>
      <c r="DY44" s="127">
        <f>SUM(DY5:DY42)</f>
        <v/>
      </c>
      <c r="DZ44" s="127">
        <f>SUM(DZ5:DZ42)</f>
        <v/>
      </c>
      <c r="EA44" s="127">
        <f>SUM(EA5:EA42)</f>
        <v/>
      </c>
      <c r="EB44" s="127">
        <f>SUM(EB5:EB42)</f>
        <v/>
      </c>
      <c r="EC44" s="127">
        <f>SUM(EC5:EC42)</f>
        <v/>
      </c>
      <c r="ED44" s="127">
        <f>SUM(ED5:ED42)</f>
        <v/>
      </c>
      <c r="EE44" s="127">
        <f>SUM(EE5:EE42)</f>
        <v/>
      </c>
      <c r="EF44" s="127">
        <f>SUM(EF5:EF42)</f>
        <v/>
      </c>
      <c r="EG44" s="127">
        <f>SUM(EG5:EG42)</f>
        <v/>
      </c>
      <c r="EH44" s="127">
        <f>SUM(EH5:EH42)</f>
        <v/>
      </c>
      <c r="EI44" s="127">
        <f>SUM(EI5:EI42)</f>
        <v/>
      </c>
      <c r="EJ44" s="127">
        <f>SUM(EJ5:EJ42)</f>
        <v/>
      </c>
      <c r="EK44" s="127">
        <f>SUM(EK5:EK42)</f>
        <v/>
      </c>
      <c r="EL44" s="127">
        <f>SUM(EL5:EL42)</f>
        <v/>
      </c>
      <c r="EM44" s="127">
        <f>SUM(EM5:EM42)</f>
        <v/>
      </c>
      <c r="EN44" s="127">
        <f>SUM(EN5:EN42)</f>
        <v/>
      </c>
      <c r="EO44" s="127">
        <f>SUM(EO5:EO42)</f>
        <v/>
      </c>
      <c r="EP44" s="127">
        <f>SUM(EP5:EP42)</f>
        <v/>
      </c>
      <c r="EQ44" s="127">
        <f>SUM(EQ5:EQ42)</f>
        <v/>
      </c>
      <c r="ER44" s="127">
        <f>SUM(ER5:ER42)</f>
        <v/>
      </c>
      <c r="ES44" s="127">
        <f>SUM(ES5:ES42)</f>
        <v/>
      </c>
      <c r="ET44" s="127">
        <f>SUM(ET5:ET42)</f>
        <v/>
      </c>
      <c r="EU44" s="127">
        <f>SUM(EU5:EU42)</f>
        <v/>
      </c>
      <c r="EV44" s="127">
        <f>SUM(EV5:EV42)</f>
        <v/>
      </c>
      <c r="EW44" s="127">
        <f>SUM(EW5:EW42)</f>
        <v/>
      </c>
      <c r="EX44" s="127">
        <f>SUM(EX5:EX42)</f>
        <v/>
      </c>
      <c r="EY44" s="127">
        <f>SUM(EY5:EY42)</f>
        <v/>
      </c>
      <c r="EZ44" s="127">
        <f>SUM(EZ5:EZ42)</f>
        <v/>
      </c>
      <c r="FA44" s="127">
        <f>SUM(FA5:FA42)</f>
        <v/>
      </c>
      <c r="FB44" s="127">
        <f>SUM(FB5:FB42)</f>
        <v/>
      </c>
      <c r="FC44" s="127">
        <f>SUM(FC5:FC42)</f>
        <v/>
      </c>
      <c r="FD44" s="127">
        <f>SUM(FD5:FD42)</f>
        <v/>
      </c>
      <c r="FE44" s="127">
        <f>SUM(FE5:FE42)</f>
        <v/>
      </c>
      <c r="FF44" s="127">
        <f>SUM(FF5:FF42)</f>
        <v/>
      </c>
      <c r="FG44" s="127">
        <f>SUM(FG5:FG42)</f>
        <v/>
      </c>
      <c r="FH44" s="127">
        <f>SUM(FH5:FH42)</f>
        <v/>
      </c>
      <c r="FI44" s="127">
        <f>SUM(FI5:FI42)</f>
        <v/>
      </c>
      <c r="FJ44" s="127">
        <f>SUM(FJ5:FJ42)</f>
        <v/>
      </c>
      <c r="FK44" s="127">
        <f>SUM(FK5:FK42)</f>
        <v/>
      </c>
      <c r="FL44" s="127">
        <f>SUM(FL5:FL42)</f>
        <v/>
      </c>
      <c r="FM44" s="127">
        <f>SUM(FM5:FM42)</f>
        <v/>
      </c>
      <c r="FN44" s="127">
        <f>SUM(FN5:FN42)</f>
        <v/>
      </c>
      <c r="FO44" s="127">
        <f>SUM(FO5:FO42)</f>
        <v/>
      </c>
      <c r="FP44" s="127">
        <f>SUM(FP5:FP42)</f>
        <v/>
      </c>
      <c r="FQ44" s="127">
        <f>SUM(FQ5:FQ42)</f>
        <v/>
      </c>
      <c r="FR44" s="127">
        <f>SUM(FR5:FR42)</f>
        <v/>
      </c>
      <c r="FS44" s="127">
        <f>SUM(FS5:FS42)</f>
        <v/>
      </c>
      <c r="FT44" s="127">
        <f>SUM(FT5:FT42)</f>
        <v/>
      </c>
      <c r="FU44" s="127">
        <f>SUM(FU5:FU42)</f>
        <v/>
      </c>
      <c r="FV44" s="127">
        <f>SUM(FV5:FV42)</f>
        <v/>
      </c>
      <c r="FW44" s="127">
        <f>SUM(FW5:FW42)</f>
        <v/>
      </c>
      <c r="FX44" s="127">
        <f>SUM(FX5:FX42)</f>
        <v/>
      </c>
      <c r="FY44" s="127">
        <f>SUM(FY5:FY42)</f>
        <v/>
      </c>
      <c r="FZ44" s="127">
        <f>SUM(FZ5:FZ42)</f>
        <v/>
      </c>
      <c r="GA44" s="127">
        <f>SUM(GA5:GA42)</f>
        <v/>
      </c>
      <c r="GB44" s="127">
        <f>SUM(GB5:GB42)</f>
        <v/>
      </c>
      <c r="GC44" s="127">
        <f>SUM(GC5:GC42)</f>
        <v/>
      </c>
      <c r="GD44" s="127">
        <f>SUM(GD5:GD42)</f>
        <v/>
      </c>
      <c r="GE44" s="127">
        <f>SUM(GE5:GE42)</f>
        <v/>
      </c>
      <c r="GF44" s="127">
        <f>SUM(GF5:GF42)</f>
        <v/>
      </c>
      <c r="GG44" s="127">
        <f>SUM(GG5:GG42)</f>
        <v/>
      </c>
      <c r="GH44" s="127">
        <f>SUM(GH5:GH42)</f>
        <v/>
      </c>
      <c r="GI44" s="127">
        <f>SUM(GI5:GI42)</f>
        <v/>
      </c>
      <c r="GJ44" s="127">
        <f>SUM(GJ5:GJ42)</f>
        <v/>
      </c>
      <c r="GK44" s="127">
        <f>SUM(GK5:GK42)</f>
        <v/>
      </c>
      <c r="GL44" s="127">
        <f>SUM(GL5:GL42)</f>
        <v/>
      </c>
      <c r="GM44" s="127">
        <f>SUM(GM5:GM42)</f>
        <v/>
      </c>
      <c r="GN44" s="127">
        <f>SUM(GN5:GN42)</f>
        <v/>
      </c>
      <c r="GO44" s="127">
        <f>SUM(GO5:GO42)</f>
        <v/>
      </c>
      <c r="GP44" s="127">
        <f>SUM(GP5:GP42)</f>
        <v/>
      </c>
      <c r="GQ44" s="127">
        <f>SUM(GQ5:GQ42)</f>
        <v/>
      </c>
      <c r="GR44" s="127">
        <f>SUM(GR5:GR42)</f>
        <v/>
      </c>
      <c r="GS44" s="127">
        <f>SUM(GS5:GS42)</f>
        <v/>
      </c>
      <c r="GT44" s="127">
        <f>SUM(GT5:GT42)</f>
        <v/>
      </c>
      <c r="GU44" s="127">
        <f>SUM(GU5:GU42)</f>
        <v/>
      </c>
      <c r="GV44" s="127">
        <f>SUM(GV5:GV42)</f>
        <v/>
      </c>
      <c r="GW44" s="127">
        <f>SUM(GW5:GW42)</f>
        <v/>
      </c>
      <c r="GX44" s="127">
        <f>SUM(GX5:GX42)</f>
        <v/>
      </c>
      <c r="GY44" s="127">
        <f>SUM(GY5:GY42)</f>
        <v/>
      </c>
      <c r="GZ44" s="127">
        <f>SUM(GZ5:GZ42)</f>
        <v/>
      </c>
      <c r="HA44" s="127">
        <f>SUM(HA5:HA42)</f>
        <v/>
      </c>
      <c r="HB44" s="127">
        <f>SUM(HB5:HB42)</f>
        <v/>
      </c>
      <c r="HC44" s="127">
        <f>SUM(HC5:HC42)</f>
        <v/>
      </c>
      <c r="HD44" s="127">
        <f>SUM(HD5:HD42)</f>
        <v/>
      </c>
      <c r="HE44" s="127">
        <f>SUM(HE5:HE42)</f>
        <v/>
      </c>
      <c r="HF44" s="127">
        <f>SUM(HF5:HF42)</f>
        <v/>
      </c>
      <c r="HG44" s="127">
        <f>SUM(HG5:HG42)</f>
        <v/>
      </c>
      <c r="HH44" s="127">
        <f>SUM(HH5:HH42)</f>
        <v/>
      </c>
      <c r="HI44" s="127">
        <f>SUM(HI5:HI42)</f>
        <v/>
      </c>
      <c r="HJ44" s="127">
        <f>SUM(HJ5:HJ42)</f>
        <v/>
      </c>
      <c r="HK44" s="127">
        <f>SUM(HK5:HK42)</f>
        <v/>
      </c>
      <c r="HL44" s="127">
        <f>SUM(HL5:HL42)</f>
        <v/>
      </c>
      <c r="HM44" s="127">
        <f>SUM(HM5:HM42)</f>
        <v/>
      </c>
      <c r="HN44" s="127">
        <f>SUM(HN5:HN42)</f>
        <v/>
      </c>
      <c r="HO44" s="127">
        <f>SUM(HO5:HO42)</f>
        <v/>
      </c>
      <c r="HP44" s="127">
        <f>SUM(HP5:HP42)</f>
        <v/>
      </c>
      <c r="HQ44" s="127">
        <f>SUM(HQ5:HQ42)</f>
        <v/>
      </c>
      <c r="HR44" s="127">
        <f>SUM(HR5:HR42)</f>
        <v/>
      </c>
      <c r="HS44" s="127">
        <f>SUM(HS5:HS42)</f>
        <v/>
      </c>
      <c r="HT44" s="127">
        <f>SUM(HT5:HT42)</f>
        <v/>
      </c>
      <c r="HU44" s="127">
        <f>SUM(HU5:HU42)</f>
        <v/>
      </c>
      <c r="HV44" s="127">
        <f>SUM(HV5:HV42)</f>
        <v/>
      </c>
      <c r="HW44" s="127">
        <f>SUM(HW5:HW42)</f>
        <v/>
      </c>
      <c r="HX44" s="127">
        <f>SUM(HX5:HX42)</f>
        <v/>
      </c>
      <c r="HY44" s="127">
        <f>SUM(HY5:HY42)</f>
        <v/>
      </c>
      <c r="HZ44" s="127">
        <f>SUM(HZ5:HZ42)</f>
        <v/>
      </c>
      <c r="IA44" s="127">
        <f>SUM(IA5:IA42)</f>
        <v/>
      </c>
      <c r="IB44" s="127">
        <f>SUM(IB5:IB42)</f>
        <v/>
      </c>
      <c r="IC44" s="127">
        <f>SUM(IC5:IC42)</f>
        <v/>
      </c>
      <c r="ID44" s="127">
        <f>SUM(ID5:ID42)</f>
        <v/>
      </c>
      <c r="IE44" s="127">
        <f>SUM(IE5:IE42)</f>
        <v/>
      </c>
      <c r="IF44" s="127">
        <f>SUM(IF5:IF42)</f>
        <v/>
      </c>
      <c r="IG44" s="127">
        <f>SUM(IG5:IG42)</f>
        <v/>
      </c>
      <c r="IH44" s="127">
        <f>SUM(IH5:IH42)</f>
        <v/>
      </c>
      <c r="II44" s="127">
        <f>SUM(II5:II42)</f>
        <v/>
      </c>
      <c r="IJ44" s="127">
        <f>SUM(IJ5:IJ42)</f>
        <v/>
      </c>
      <c r="IK44" s="127">
        <f>SUM(IK5:IK42)</f>
        <v/>
      </c>
      <c r="IL44" s="127">
        <f>SUM(IL5:IL42)</f>
        <v/>
      </c>
      <c r="IM44" s="127">
        <f>SUM(IM5:IM42)</f>
        <v/>
      </c>
      <c r="IN44" s="127">
        <f>SUM(IN5:IN42)</f>
        <v/>
      </c>
      <c r="IO44" s="127">
        <f>SUM(IO5:IO42)</f>
        <v/>
      </c>
      <c r="IP44" s="127">
        <f>SUM(IP5:IP42)</f>
        <v/>
      </c>
      <c r="IQ44" s="127">
        <f>SUM(IQ5:IQ42)</f>
        <v/>
      </c>
      <c r="IR44" s="127">
        <f>SUM(IR5:IR42)</f>
        <v/>
      </c>
      <c r="IS44" s="127">
        <f>SUM(IS5:IS42)</f>
        <v/>
      </c>
      <c r="IT44" s="127">
        <f>SUM(IT5:IT42)</f>
        <v/>
      </c>
      <c r="IU44" s="127">
        <f>SUM(IU5:IU42)</f>
        <v/>
      </c>
      <c r="IV44" s="127">
        <f>SUM(IV5:IV42)</f>
        <v/>
      </c>
      <c r="IW44" s="127">
        <f>SUM(IW5:IW42)</f>
        <v/>
      </c>
      <c r="IX44" s="127">
        <f>SUM(IX5:IX42)</f>
        <v/>
      </c>
      <c r="IY44" s="127">
        <f>SUM(IY5:IY42)</f>
        <v/>
      </c>
      <c r="IZ44" s="127">
        <f>SUM(IZ5:IZ42)</f>
        <v/>
      </c>
      <c r="JA44" s="127">
        <f>SUM(JA5:JA42)</f>
        <v/>
      </c>
      <c r="JB44" s="127">
        <f>SUM(JB5:JB42)</f>
        <v/>
      </c>
      <c r="JC44" s="127">
        <f>SUM(JC5:JC42)</f>
        <v/>
      </c>
      <c r="JD44" s="127">
        <f>SUM(JD5:JD42)</f>
        <v/>
      </c>
      <c r="JE44" s="127">
        <f>SUM(JE5:JE42)</f>
        <v/>
      </c>
      <c r="JF44" s="127">
        <f>SUM(JF5:JF42)</f>
        <v/>
      </c>
      <c r="JG44" s="127">
        <f>SUM(JG5:JG42)</f>
        <v/>
      </c>
      <c r="JH44" s="127">
        <f>SUM(JH5:JH42)</f>
        <v/>
      </c>
      <c r="JI44" s="127">
        <f>SUM(JI5:JI42)</f>
        <v/>
      </c>
      <c r="JJ44" s="127">
        <f>SUM(JJ5:JJ42)</f>
        <v/>
      </c>
      <c r="JK44" s="127">
        <f>SUM(JK5:JK42)</f>
        <v/>
      </c>
      <c r="JL44" s="127">
        <f>SUM(JL5:JL42)</f>
        <v/>
      </c>
      <c r="JM44" s="127">
        <f>SUM(JM5:JM42)</f>
        <v/>
      </c>
      <c r="JN44" s="127">
        <f>SUM(JN5:JN42)</f>
        <v/>
      </c>
      <c r="JO44" s="127">
        <f>SUM(JO5:JO42)</f>
        <v/>
      </c>
      <c r="JP44" s="127">
        <f>SUM(JP5:JP42)</f>
        <v/>
      </c>
      <c r="JQ44" s="127">
        <f>SUM(JQ5:JQ42)</f>
        <v/>
      </c>
      <c r="JR44" s="127">
        <f>SUM(JR5:JR42)</f>
        <v/>
      </c>
      <c r="JS44" s="127">
        <f>SUM(JS5:JS42)</f>
        <v/>
      </c>
    </row>
    <row r="45">
      <c r="A45" s="46" t="inlineStr">
        <is>
          <t>TOTAL ACUMULADO</t>
        </is>
      </c>
      <c r="D45" s="111">
        <f>D44</f>
        <v/>
      </c>
      <c r="E45" s="111">
        <f>D45+E44</f>
        <v/>
      </c>
      <c r="F45" s="111">
        <f>E45+F44</f>
        <v/>
      </c>
      <c r="G45" s="111">
        <f>F45+G44</f>
        <v/>
      </c>
      <c r="H45" s="111">
        <f>G45+H44</f>
        <v/>
      </c>
      <c r="I45" s="111">
        <f>H45+I44</f>
        <v/>
      </c>
      <c r="J45" s="111">
        <f>I45+J44</f>
        <v/>
      </c>
      <c r="K45" s="111">
        <f>J45+K44</f>
        <v/>
      </c>
      <c r="L45" s="111">
        <f>K45+L44</f>
        <v/>
      </c>
      <c r="M45" s="111">
        <f>L45+M44</f>
        <v/>
      </c>
      <c r="N45" s="111">
        <f>M45+N44</f>
        <v/>
      </c>
      <c r="O45" s="111">
        <f>N45+O44</f>
        <v/>
      </c>
      <c r="P45" s="111">
        <f>O45+P44</f>
        <v/>
      </c>
      <c r="Q45" s="111">
        <f>P45+Q44</f>
        <v/>
      </c>
      <c r="R45" s="111">
        <f>Q45+R44</f>
        <v/>
      </c>
      <c r="S45" s="111">
        <f>R45+S44</f>
        <v/>
      </c>
      <c r="T45" s="111">
        <f>S45+T44</f>
        <v/>
      </c>
      <c r="U45" s="111">
        <f>T45+U44</f>
        <v/>
      </c>
      <c r="V45" s="111">
        <f>U45+V44</f>
        <v/>
      </c>
      <c r="W45" s="111">
        <f>V45+W44</f>
        <v/>
      </c>
      <c r="X45" s="111">
        <f>W45+X44</f>
        <v/>
      </c>
      <c r="Y45" s="111">
        <f>X45+Y44</f>
        <v/>
      </c>
      <c r="Z45" s="111">
        <f>Y45+Z44</f>
        <v/>
      </c>
      <c r="AA45" s="111">
        <f>Z45+AA44</f>
        <v/>
      </c>
      <c r="AB45" s="111">
        <f>AA45+AB44</f>
        <v/>
      </c>
      <c r="AC45" s="111">
        <f>AB45+AC44</f>
        <v/>
      </c>
      <c r="AD45" s="111">
        <f>AC45+AD44</f>
        <v/>
      </c>
      <c r="AE45" s="111">
        <f>AD45+AE44</f>
        <v/>
      </c>
      <c r="AF45" s="111">
        <f>AE45+AF44</f>
        <v/>
      </c>
      <c r="AG45" s="111">
        <f>AF45+AG44</f>
        <v/>
      </c>
      <c r="AH45" s="111">
        <f>AG45+AH44</f>
        <v/>
      </c>
      <c r="AI45" s="111">
        <f>AH45+AI44</f>
        <v/>
      </c>
      <c r="AJ45" s="111">
        <f>AI45+AJ44</f>
        <v/>
      </c>
      <c r="AK45" s="111">
        <f>AJ45+AK44</f>
        <v/>
      </c>
      <c r="AL45" s="111">
        <f>AK45+AL44</f>
        <v/>
      </c>
      <c r="AM45" s="111">
        <f>AL45+AM44</f>
        <v/>
      </c>
      <c r="AN45" s="111">
        <f>AM45+AN44</f>
        <v/>
      </c>
      <c r="AO45" s="111">
        <f>AN45+AO44</f>
        <v/>
      </c>
      <c r="AP45" s="111">
        <f>AO45+AP44</f>
        <v/>
      </c>
      <c r="AQ45" s="111">
        <f>AP45+AQ44</f>
        <v/>
      </c>
      <c r="AR45" s="111">
        <f>AQ45+AR44</f>
        <v/>
      </c>
      <c r="AS45" s="111">
        <f>AR45+AS44</f>
        <v/>
      </c>
      <c r="AT45" s="111">
        <f>AS45+AT44</f>
        <v/>
      </c>
      <c r="AU45" s="111">
        <f>AT45+AU44</f>
        <v/>
      </c>
      <c r="AV45" s="111">
        <f>AU45+AV44</f>
        <v/>
      </c>
      <c r="AW45" s="111">
        <f>AV45+AW44</f>
        <v/>
      </c>
      <c r="AX45" s="111">
        <f>AW45+AX44</f>
        <v/>
      </c>
      <c r="AY45" s="111">
        <f>AX45+AY44</f>
        <v/>
      </c>
      <c r="AZ45" s="111">
        <f>AY45+AZ44</f>
        <v/>
      </c>
      <c r="BA45" s="111">
        <f>AZ45+BA44</f>
        <v/>
      </c>
      <c r="BB45" s="111">
        <f>BA45+BB44</f>
        <v/>
      </c>
      <c r="BC45" s="111">
        <f>BB45+BC44</f>
        <v/>
      </c>
      <c r="BD45" s="111">
        <f>BC45+BD44</f>
        <v/>
      </c>
      <c r="BE45" s="111">
        <f>BD45+BE44</f>
        <v/>
      </c>
      <c r="BF45" s="111">
        <f>BE45+BF44</f>
        <v/>
      </c>
      <c r="BG45" s="111">
        <f>BF45+BG44</f>
        <v/>
      </c>
      <c r="BH45" s="111">
        <f>BG45+BH44</f>
        <v/>
      </c>
      <c r="BI45" s="111">
        <f>BH45+BI44</f>
        <v/>
      </c>
      <c r="BJ45" s="111">
        <f>BI45+BJ44</f>
        <v/>
      </c>
      <c r="BK45" s="111">
        <f>BJ45+BK44</f>
        <v/>
      </c>
      <c r="BL45" s="111">
        <f>BK45+BL44</f>
        <v/>
      </c>
      <c r="BM45" s="111">
        <f>BL45+BM44</f>
        <v/>
      </c>
      <c r="BN45" s="111">
        <f>BM45+BN44</f>
        <v/>
      </c>
      <c r="BO45" s="111">
        <f>BN45+BO44</f>
        <v/>
      </c>
      <c r="BP45" s="111">
        <f>BO45+BP44</f>
        <v/>
      </c>
      <c r="BQ45" s="111">
        <f>BP45+BQ44</f>
        <v/>
      </c>
      <c r="BR45" s="111">
        <f>BQ45+BR44</f>
        <v/>
      </c>
      <c r="BS45" s="111">
        <f>BR45+BS44</f>
        <v/>
      </c>
      <c r="BT45" s="111">
        <f>BS45+BT44</f>
        <v/>
      </c>
      <c r="BU45" s="111">
        <f>BT45+BU44</f>
        <v/>
      </c>
      <c r="BV45" s="111">
        <f>BU45+BV44</f>
        <v/>
      </c>
      <c r="BW45" s="111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9" t="n">
        <v>42856</v>
      </c>
      <c r="C2" s="129" t="n">
        <v>42917</v>
      </c>
      <c r="D2" s="129" t="n">
        <v>42948</v>
      </c>
      <c r="E2" s="129" t="n">
        <v>44986</v>
      </c>
      <c r="F2" s="129" t="n">
        <v>45017</v>
      </c>
      <c r="G2" s="129" t="n">
        <v>45047</v>
      </c>
      <c r="H2" s="129" t="n">
        <v>45139</v>
      </c>
      <c r="I2" s="129" t="n">
        <v>45170</v>
      </c>
      <c r="J2" s="129" t="n">
        <v>45231</v>
      </c>
      <c r="K2" s="129" t="n">
        <v>45323</v>
      </c>
      <c r="L2" s="129" t="n">
        <v>45352</v>
      </c>
      <c r="M2" s="129" t="n">
        <v>45383</v>
      </c>
      <c r="N2" s="129" t="n">
        <v>45413</v>
      </c>
      <c r="O2" s="129" t="n">
        <v>45444</v>
      </c>
      <c r="P2" s="129" t="n">
        <v>45474</v>
      </c>
      <c r="Q2" s="129" t="n">
        <v>45505</v>
      </c>
      <c r="R2" s="129" t="n">
        <v>45536</v>
      </c>
      <c r="S2" s="129" t="n">
        <v>45566</v>
      </c>
      <c r="T2" s="129" t="n">
        <v>45597</v>
      </c>
      <c r="U2" s="129" t="n">
        <v>45627</v>
      </c>
      <c r="V2" s="129" t="n">
        <v>45658</v>
      </c>
      <c r="W2" s="129" t="n">
        <v>45689</v>
      </c>
      <c r="X2" s="129" t="n">
        <v>45717</v>
      </c>
      <c r="Y2" s="129" t="n">
        <v>45748</v>
      </c>
      <c r="Z2" s="129" t="n">
        <v>45778</v>
      </c>
      <c r="AA2" s="129" t="n">
        <v>45809</v>
      </c>
      <c r="AB2" s="129" t="n">
        <v>45839</v>
      </c>
      <c r="AC2" s="129" t="n">
        <v>45870</v>
      </c>
      <c r="AD2" s="129" t="n">
        <v>45901</v>
      </c>
      <c r="AE2" s="129" t="n">
        <v>45931</v>
      </c>
      <c r="AF2" s="129" t="n">
        <v>45962</v>
      </c>
      <c r="AG2" s="129" t="n">
        <v>45992</v>
      </c>
      <c r="AH2" s="129" t="n">
        <v>46023</v>
      </c>
      <c r="AI2" s="129" t="n">
        <v>46054</v>
      </c>
      <c r="AJ2" s="129" t="n">
        <v>46082</v>
      </c>
      <c r="AK2" s="129" t="n">
        <v>46113</v>
      </c>
      <c r="AL2" s="129" t="n">
        <v>46143</v>
      </c>
      <c r="AM2" s="129" t="n">
        <v>46174</v>
      </c>
      <c r="AN2" s="129" t="n">
        <v>46204</v>
      </c>
      <c r="AO2" s="129" t="n">
        <v>46235</v>
      </c>
      <c r="AP2" s="129" t="n">
        <v>46266</v>
      </c>
      <c r="AQ2" s="129" t="n">
        <v>46296</v>
      </c>
      <c r="AR2" s="129" t="n">
        <v>46327</v>
      </c>
      <c r="AS2" s="129" t="n">
        <v>46357</v>
      </c>
      <c r="AT2" s="129" t="n">
        <v>46388</v>
      </c>
      <c r="AU2" s="129" t="n">
        <v>46419</v>
      </c>
      <c r="AV2" s="129" t="n">
        <v>46447</v>
      </c>
      <c r="AW2" s="129" t="n">
        <v>46478</v>
      </c>
      <c r="AX2" s="129" t="n">
        <v>46508</v>
      </c>
      <c r="AY2" s="129" t="n">
        <v>46539</v>
      </c>
      <c r="AZ2" s="129" t="n">
        <v>46569</v>
      </c>
      <c r="BA2" s="129" t="n">
        <v>46600</v>
      </c>
      <c r="BB2" s="129" t="n">
        <v>46631</v>
      </c>
      <c r="BC2" s="129" t="n">
        <v>46661</v>
      </c>
      <c r="BD2" s="129" t="n">
        <v>46692</v>
      </c>
      <c r="BE2" s="129" t="n">
        <v>46722</v>
      </c>
      <c r="BF2" s="129" t="n">
        <v>46753</v>
      </c>
      <c r="BG2" s="129" t="n">
        <v>46784</v>
      </c>
      <c r="BH2" s="129" t="n">
        <v>46813</v>
      </c>
      <c r="BI2" s="129" t="n">
        <v>46844</v>
      </c>
      <c r="BJ2" s="129" t="n">
        <v>46874</v>
      </c>
      <c r="BK2" s="129" t="n">
        <v>46905</v>
      </c>
      <c r="BL2" s="129" t="n">
        <v>46935</v>
      </c>
      <c r="BM2" s="129" t="n">
        <v>46966</v>
      </c>
      <c r="BN2" s="129" t="n">
        <v>46997</v>
      </c>
      <c r="BO2" s="129" t="n">
        <v>47027</v>
      </c>
      <c r="BP2" s="129" t="n">
        <v>47058</v>
      </c>
      <c r="BQ2" s="129" t="n">
        <v>47088</v>
      </c>
      <c r="BR2" s="129" t="n">
        <v>47119</v>
      </c>
      <c r="BS2" s="129" t="n">
        <v>47150</v>
      </c>
      <c r="BT2" s="129" t="n">
        <v>47178</v>
      </c>
      <c r="BU2" s="129" t="n">
        <v>47209</v>
      </c>
      <c r="BV2" s="129" t="n">
        <v>47239</v>
      </c>
      <c r="BW2" s="129" t="n">
        <v>47270</v>
      </c>
      <c r="BX2" s="129" t="n">
        <v>47300</v>
      </c>
      <c r="BY2" s="129" t="n">
        <v>47331</v>
      </c>
      <c r="BZ2" s="129" t="n">
        <v>47362</v>
      </c>
      <c r="CA2" s="129" t="n">
        <v>47392</v>
      </c>
      <c r="CB2" s="129" t="n">
        <v>47423</v>
      </c>
      <c r="CC2" s="129" t="n">
        <v>47453</v>
      </c>
      <c r="CD2" s="129" t="n">
        <v>47484</v>
      </c>
      <c r="CE2" s="129" t="n">
        <v>47515</v>
      </c>
      <c r="CF2" s="129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0" t="n">
        <v>12399.2</v>
      </c>
      <c r="AH8" s="130" t="n">
        <v>17424.55</v>
      </c>
      <c r="AI8" s="130" t="n">
        <v>59972.72</v>
      </c>
      <c r="AJ8" s="130" t="n">
        <v>69871.92</v>
      </c>
      <c r="AK8" s="130" t="n">
        <v>65066.02</v>
      </c>
      <c r="AL8" s="130" t="n">
        <v>68507.980001</v>
      </c>
      <c r="AM8" s="130" t="n">
        <v>91896.477034</v>
      </c>
      <c r="AN8" s="130" t="n">
        <v>162298.766475</v>
      </c>
      <c r="AO8" s="130" t="n">
        <v>407175.191727</v>
      </c>
      <c r="AP8" s="130" t="n">
        <v>256718.45</v>
      </c>
      <c r="AQ8" s="130" t="n">
        <v>12928.07</v>
      </c>
      <c r="AR8" s="130" t="n">
        <v>3600</v>
      </c>
      <c r="AS8" s="130" t="n">
        <v>1963.370001</v>
      </c>
      <c r="AT8" s="130" t="n">
        <v>15288.788836</v>
      </c>
      <c r="AU8" s="130" t="n">
        <v>3099.19</v>
      </c>
      <c r="BE8" s="130" t="n">
        <v>1500.53</v>
      </c>
      <c r="BK8" s="130" t="n">
        <v>3454.74</v>
      </c>
    </row>
    <row r="9">
      <c r="A9" s="4" t="inlineStr">
        <is>
          <t>BARRACAO DE OBRA</t>
        </is>
      </c>
      <c r="O9" s="130" t="n">
        <v>109930</v>
      </c>
      <c r="P9" s="130" t="n">
        <v>15506.51</v>
      </c>
      <c r="Q9" s="130" t="n">
        <v>41815.79</v>
      </c>
      <c r="R9" s="130" t="n">
        <v>40513.350003</v>
      </c>
      <c r="S9" s="130" t="n">
        <v>37030.381398</v>
      </c>
      <c r="T9" s="130" t="n">
        <v>16996.687011</v>
      </c>
      <c r="U9" s="130" t="n">
        <v>23171.580002</v>
      </c>
      <c r="V9" s="130" t="n">
        <v>22808.529999</v>
      </c>
      <c r="W9" s="130" t="n">
        <v>16264.91</v>
      </c>
      <c r="X9" s="130" t="n">
        <v>29988.515756</v>
      </c>
      <c r="Y9" s="130" t="n">
        <v>21169.759998</v>
      </c>
      <c r="Z9" s="130" t="n">
        <v>35479.880001</v>
      </c>
      <c r="AA9" s="130" t="n">
        <v>28668.21</v>
      </c>
      <c r="AB9" s="130" t="n">
        <v>45962.620362</v>
      </c>
      <c r="AC9" s="130" t="n">
        <v>3983.48</v>
      </c>
      <c r="AD9" s="130" t="n">
        <v>12389.37</v>
      </c>
      <c r="AE9" s="130" t="n">
        <v>10215.05</v>
      </c>
      <c r="AF9" s="130" t="n">
        <v>9256.01</v>
      </c>
      <c r="AG9" s="130" t="n">
        <v>15007.786401</v>
      </c>
      <c r="AH9" s="130" t="n">
        <v>11063.123461</v>
      </c>
      <c r="AI9" s="130" t="n">
        <v>19808.89</v>
      </c>
      <c r="AJ9" s="130" t="n">
        <v>34405.578612</v>
      </c>
      <c r="AK9" s="130" t="n">
        <v>22280.796388</v>
      </c>
      <c r="AL9" s="130" t="n">
        <v>47758.833193</v>
      </c>
      <c r="AM9" s="130" t="n">
        <v>67711.37500099999</v>
      </c>
      <c r="AN9" s="130" t="n">
        <v>65319.127912</v>
      </c>
      <c r="AO9" s="130" t="n">
        <v>41991.769723</v>
      </c>
      <c r="AP9" s="130" t="n">
        <v>22140.148521</v>
      </c>
      <c r="AQ9" s="130" t="n">
        <v>2111.666667</v>
      </c>
    </row>
    <row r="10">
      <c r="A10" s="4" t="inlineStr">
        <is>
          <t>CONSULTORIAS (OBRAS)</t>
        </is>
      </c>
      <c r="O10" s="130" t="n">
        <v>5145.77</v>
      </c>
      <c r="T10" s="130" t="n">
        <v>600</v>
      </c>
      <c r="U10" s="130" t="n">
        <v>10608.21</v>
      </c>
      <c r="V10" s="130" t="n">
        <v>3693.91</v>
      </c>
      <c r="W10" s="130" t="n">
        <v>35197.33</v>
      </c>
      <c r="X10" s="130" t="n">
        <v>4911.58</v>
      </c>
      <c r="Y10" s="130" t="n">
        <v>121600.74</v>
      </c>
      <c r="Z10" s="130" t="n">
        <v>13690.21</v>
      </c>
      <c r="AA10" s="130" t="n">
        <v>22921.25</v>
      </c>
      <c r="AB10" s="130" t="n">
        <v>8845.26</v>
      </c>
      <c r="AC10" s="130" t="n">
        <v>18079.95</v>
      </c>
      <c r="AD10" s="130" t="n">
        <v>9692.77</v>
      </c>
      <c r="AE10" s="130" t="n">
        <v>7194.08</v>
      </c>
      <c r="AF10" s="130" t="n">
        <v>1210.51</v>
      </c>
      <c r="AG10" s="130" t="n">
        <v>11561.11</v>
      </c>
      <c r="AH10" s="130" t="n">
        <v>17716.58</v>
      </c>
      <c r="AI10" s="130" t="n">
        <v>7355.76</v>
      </c>
      <c r="AJ10" s="130" t="n">
        <v>15350.39</v>
      </c>
      <c r="AK10" s="130" t="n">
        <v>5042.88</v>
      </c>
      <c r="AL10" s="130" t="n">
        <v>14373.26</v>
      </c>
      <c r="AM10" s="130" t="n">
        <v>15262.28</v>
      </c>
      <c r="AN10" s="130" t="n">
        <v>26975.46</v>
      </c>
      <c r="AO10" s="130" t="n">
        <v>24720.76</v>
      </c>
      <c r="AP10" s="130" t="n">
        <v>562.85</v>
      </c>
    </row>
    <row r="11">
      <c r="A11" s="4" t="inlineStr">
        <is>
          <t>CONSUMO DE ÁGUA, ENERGIA, ETC.</t>
        </is>
      </c>
      <c r="O11" s="130" t="n">
        <v>2079.83</v>
      </c>
      <c r="P11" s="130" t="n">
        <v>277.88</v>
      </c>
      <c r="Q11" s="130" t="n">
        <v>5614.43</v>
      </c>
      <c r="R11" s="130" t="n">
        <v>212.37</v>
      </c>
      <c r="S11" s="130" t="n">
        <v>7154.32</v>
      </c>
      <c r="T11" s="130" t="n">
        <v>6393.85</v>
      </c>
      <c r="U11" s="130" t="n">
        <v>2316.17</v>
      </c>
      <c r="V11" s="130" t="n">
        <v>2401.98</v>
      </c>
      <c r="W11" s="130" t="n">
        <v>1450.8</v>
      </c>
      <c r="X11" s="130" t="n">
        <v>1603.03</v>
      </c>
      <c r="Y11" s="130" t="n">
        <v>3230.42</v>
      </c>
      <c r="Z11" s="130" t="n">
        <v>36125.3</v>
      </c>
      <c r="AA11" s="130" t="n">
        <v>8271.299999999999</v>
      </c>
      <c r="AB11" s="130" t="n">
        <v>9828.09</v>
      </c>
      <c r="AC11" s="130" t="n">
        <v>11415.06</v>
      </c>
      <c r="AD11" s="130" t="n">
        <v>2828.95</v>
      </c>
      <c r="AE11" s="130" t="n">
        <v>10081.05</v>
      </c>
      <c r="AF11" s="130" t="n">
        <v>12794.61</v>
      </c>
      <c r="AG11" s="130" t="n">
        <v>12290.55</v>
      </c>
      <c r="AH11" s="130" t="n">
        <v>9222.870000000001</v>
      </c>
      <c r="AI11" s="130" t="n">
        <v>10989.07</v>
      </c>
      <c r="AJ11" s="130" t="n">
        <v>8412.84</v>
      </c>
      <c r="AK11" s="130" t="n">
        <v>20774.29</v>
      </c>
      <c r="AL11" s="130" t="n">
        <v>6237.74</v>
      </c>
      <c r="AM11" s="130" t="n">
        <v>31621.15</v>
      </c>
      <c r="AN11" s="130" t="n">
        <v>24694.83</v>
      </c>
      <c r="AO11" s="130" t="n">
        <v>21260.86</v>
      </c>
      <c r="AP11" s="130" t="n">
        <v>1250.65</v>
      </c>
    </row>
    <row r="12">
      <c r="A12" s="4" t="inlineStr">
        <is>
          <t>CONTENÇÃO</t>
        </is>
      </c>
      <c r="S12" s="130" t="n">
        <v>13118.18</v>
      </c>
      <c r="T12" s="130" t="n">
        <v>402488.37</v>
      </c>
      <c r="U12" s="130" t="n">
        <v>80803.88</v>
      </c>
      <c r="V12" s="130" t="n">
        <v>401205.9111</v>
      </c>
      <c r="W12" s="130" t="n">
        <v>102038.6725</v>
      </c>
      <c r="X12" s="130" t="n">
        <v>63098.194245</v>
      </c>
      <c r="Y12" s="130" t="n">
        <v>89709.61308700001</v>
      </c>
      <c r="Z12" s="130" t="n">
        <v>30062.316131</v>
      </c>
      <c r="AA12" s="130" t="n">
        <v>5503.54</v>
      </c>
      <c r="AB12" s="130" t="n">
        <v>26424.746216</v>
      </c>
      <c r="AC12" s="130" t="n">
        <v>22390.41</v>
      </c>
      <c r="AE12" s="130" t="n">
        <v>3442.65</v>
      </c>
      <c r="AF12" s="130" t="n">
        <v>1206.52</v>
      </c>
      <c r="AG12" s="130" t="n">
        <v>364.29</v>
      </c>
      <c r="AH12" s="130" t="n">
        <v>3707.67</v>
      </c>
      <c r="AO12" s="130" t="n">
        <v>3269.785755</v>
      </c>
      <c r="AP12" s="130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0" t="n">
        <v>445.21</v>
      </c>
      <c r="L15" s="130" t="n">
        <v>466.93</v>
      </c>
      <c r="M15" s="130" t="n">
        <v>477.33</v>
      </c>
      <c r="N15" s="130" t="n">
        <v>477.84</v>
      </c>
      <c r="O15" s="130" t="n">
        <v>2196.63</v>
      </c>
      <c r="P15" s="130" t="n">
        <v>2375.32</v>
      </c>
      <c r="Q15" s="130" t="n">
        <v>1562.54</v>
      </c>
      <c r="R15" s="130" t="n">
        <v>1757.31</v>
      </c>
      <c r="S15" s="130" t="n">
        <v>3767.34</v>
      </c>
      <c r="T15" s="130" t="n">
        <v>2371.66</v>
      </c>
      <c r="U15" s="130" t="n">
        <v>2476.720004</v>
      </c>
      <c r="V15" s="130" t="n">
        <v>3306.28</v>
      </c>
      <c r="W15" s="130" t="n">
        <v>11434.84</v>
      </c>
      <c r="X15" s="130" t="n">
        <v>3222.7</v>
      </c>
      <c r="Y15" s="130" t="n">
        <v>4812.119998</v>
      </c>
      <c r="Z15" s="130" t="n">
        <v>8139.679999</v>
      </c>
      <c r="AA15" s="130" t="n">
        <v>13810.4</v>
      </c>
      <c r="AB15" s="130" t="n">
        <v>12215.79</v>
      </c>
      <c r="AC15" s="130" t="n">
        <v>5057.54</v>
      </c>
      <c r="AD15" s="130" t="n">
        <v>5457.629999</v>
      </c>
      <c r="AE15" s="130" t="n">
        <v>4977.939999</v>
      </c>
      <c r="AF15" s="130" t="n">
        <v>6429.79</v>
      </c>
      <c r="AG15" s="130" t="n">
        <v>3871.6</v>
      </c>
      <c r="AH15" s="130" t="n">
        <v>2979.89</v>
      </c>
      <c r="AI15" s="130" t="n">
        <v>7550.11</v>
      </c>
      <c r="AJ15" s="130" t="n">
        <v>3668.42</v>
      </c>
      <c r="AK15" s="130" t="n">
        <v>8672.68</v>
      </c>
      <c r="AL15" s="130" t="n">
        <v>5341.600002</v>
      </c>
      <c r="AM15" s="130" t="n">
        <v>7014.32</v>
      </c>
      <c r="AN15" s="130" t="n">
        <v>56294.770001</v>
      </c>
      <c r="AO15" s="130" t="n">
        <v>38069.930002</v>
      </c>
      <c r="AP15" s="130" t="n">
        <v>36118.510002</v>
      </c>
      <c r="AQ15" s="130" t="n">
        <v>9511.42</v>
      </c>
    </row>
    <row r="16">
      <c r="A16" s="4" t="inlineStr">
        <is>
          <t>ELEVADORES</t>
        </is>
      </c>
      <c r="AM16" s="130" t="n">
        <v>200000</v>
      </c>
      <c r="AN16" s="130" t="n">
        <v>178000</v>
      </c>
      <c r="AO16" s="130" t="n">
        <v>176200</v>
      </c>
    </row>
    <row r="17">
      <c r="A17" s="4" t="inlineStr">
        <is>
          <t>EQUIPAMENTOS E FERRAMENTAS</t>
        </is>
      </c>
      <c r="O17" s="130" t="n">
        <v>1113</v>
      </c>
      <c r="P17" s="130" t="n">
        <v>1144.4</v>
      </c>
      <c r="Q17" s="130" t="n">
        <v>2067</v>
      </c>
      <c r="R17" s="130" t="n">
        <v>3800.38</v>
      </c>
      <c r="S17" s="130" t="n">
        <v>5065.181591</v>
      </c>
      <c r="T17" s="130" t="n">
        <v>1284.71</v>
      </c>
      <c r="U17" s="130" t="n">
        <v>8463.51</v>
      </c>
      <c r="V17" s="130" t="n">
        <v>6024.54</v>
      </c>
      <c r="W17" s="130" t="n">
        <v>1992.71</v>
      </c>
      <c r="X17" s="130" t="n">
        <v>7070.070001</v>
      </c>
      <c r="Y17" s="130" t="n">
        <v>8500.570002</v>
      </c>
      <c r="Z17" s="130" t="n">
        <v>20765.620003</v>
      </c>
      <c r="AA17" s="130" t="n">
        <v>27993.930001</v>
      </c>
      <c r="AB17" s="130" t="n">
        <v>30767.37</v>
      </c>
      <c r="AC17" s="130" t="n">
        <v>24067.83</v>
      </c>
      <c r="AD17" s="130" t="n">
        <v>28807.039994</v>
      </c>
      <c r="AE17" s="130" t="n">
        <v>37060.909998</v>
      </c>
      <c r="AF17" s="130" t="n">
        <v>48510.42</v>
      </c>
      <c r="AG17" s="130" t="n">
        <v>47082.829999</v>
      </c>
      <c r="AH17" s="130" t="n">
        <v>58328.517583</v>
      </c>
      <c r="AI17" s="130" t="n">
        <v>308900.417088</v>
      </c>
      <c r="AJ17" s="130" t="n">
        <v>194369.880018</v>
      </c>
      <c r="AK17" s="130" t="n">
        <v>298001.172448</v>
      </c>
      <c r="AL17" s="130" t="n">
        <v>153168.157956</v>
      </c>
      <c r="AM17" s="130" t="n">
        <v>153659.60754</v>
      </c>
      <c r="AN17" s="130" t="n">
        <v>137885.776657</v>
      </c>
      <c r="AO17" s="130" t="n">
        <v>235979.59622</v>
      </c>
      <c r="AP17" s="130" t="n">
        <v>103102.989846</v>
      </c>
      <c r="AQ17" s="130" t="n">
        <v>20237.020717</v>
      </c>
      <c r="AR17" s="130" t="n">
        <v>1617.042185</v>
      </c>
      <c r="AT17" s="130" t="n">
        <v>2678.291164</v>
      </c>
      <c r="BC17" s="130" t="n">
        <v>1502.10277</v>
      </c>
      <c r="BE17" s="130" t="n">
        <v>2512.000508</v>
      </c>
      <c r="BJ17" s="130" t="n">
        <v>6282.220001</v>
      </c>
      <c r="BW17" s="130" t="n">
        <v>287</v>
      </c>
    </row>
    <row r="18">
      <c r="A18" s="4" t="inlineStr">
        <is>
          <t>ESQUADRIAS</t>
        </is>
      </c>
      <c r="AN18" s="130" t="n">
        <v>41554.21</v>
      </c>
    </row>
    <row r="19">
      <c r="A19" s="4" t="inlineStr">
        <is>
          <t>ESTRUTURA EM CONTRETO ARMADO</t>
        </is>
      </c>
      <c r="Z19" s="130" t="n">
        <v>80860.35875</v>
      </c>
      <c r="AA19" s="130" t="n">
        <v>164376.555</v>
      </c>
      <c r="AB19" s="130" t="n">
        <v>391619.401939</v>
      </c>
      <c r="AC19" s="130" t="n">
        <v>641133.726317</v>
      </c>
      <c r="AD19" s="130" t="n">
        <v>652820.041652</v>
      </c>
      <c r="AE19" s="130" t="n">
        <v>484126.665201</v>
      </c>
      <c r="AF19" s="130" t="n">
        <v>856446.954793</v>
      </c>
      <c r="AG19" s="130" t="n">
        <v>726584.167532</v>
      </c>
      <c r="AH19" s="130" t="n">
        <v>1564076.696428</v>
      </c>
      <c r="AI19" s="130" t="n">
        <v>937286.722454</v>
      </c>
      <c r="AJ19" s="130" t="n">
        <v>1000442.670087</v>
      </c>
      <c r="AK19" s="130" t="n">
        <v>744805.482556</v>
      </c>
      <c r="AL19" s="130" t="n">
        <v>785035.801773</v>
      </c>
      <c r="AM19" s="130" t="n">
        <v>801412.33</v>
      </c>
      <c r="AN19" s="130" t="n">
        <v>1780716.732962</v>
      </c>
      <c r="AO19" s="130" t="n">
        <v>1146140.22607</v>
      </c>
      <c r="AP19" s="130" t="n">
        <v>1053521.702014</v>
      </c>
      <c r="AQ19" s="130" t="n">
        <v>205534.332702</v>
      </c>
      <c r="AR19" s="130" t="n">
        <v>58907.487815</v>
      </c>
      <c r="AS19" s="130" t="n">
        <v>5081.890001</v>
      </c>
      <c r="AU19" s="130" t="n">
        <v>35714.66</v>
      </c>
      <c r="AW19" s="130" t="n">
        <v>6806.48</v>
      </c>
      <c r="BB19" s="130" t="n">
        <v>6971.85</v>
      </c>
      <c r="BC19" s="130" t="n">
        <v>5200.503817</v>
      </c>
      <c r="BE19" s="130" t="n">
        <v>11989.8</v>
      </c>
      <c r="BF19" s="130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0" t="n">
        <v>599065.4989</v>
      </c>
      <c r="W21" s="130" t="n">
        <v>39184.6675</v>
      </c>
      <c r="X21" s="130" t="n">
        <v>401048.36</v>
      </c>
      <c r="Y21" s="130" t="n">
        <v>687004.70979</v>
      </c>
      <c r="Z21" s="130" t="n">
        <v>1332950.038604</v>
      </c>
      <c r="AA21" s="130" t="n">
        <v>1031256.692609</v>
      </c>
      <c r="AB21" s="130" t="n">
        <v>108710.818798</v>
      </c>
      <c r="AC21" s="130" t="n">
        <v>117502.473184</v>
      </c>
      <c r="AD21" s="130" t="n">
        <v>9672.073312</v>
      </c>
      <c r="AE21" s="130" t="n">
        <v>1860.015706</v>
      </c>
      <c r="AG21" s="130" t="n">
        <v>26195.86</v>
      </c>
      <c r="AJ21" s="130" t="n">
        <v>442.886348</v>
      </c>
      <c r="AK21" s="130" t="n">
        <v>239.70711</v>
      </c>
      <c r="AL21" s="130" t="n">
        <v>9.131739</v>
      </c>
      <c r="AO21" s="130" t="n">
        <v>46.799098</v>
      </c>
      <c r="AP21" s="130" t="n">
        <v>9204.176036000001</v>
      </c>
      <c r="AR21" s="130" t="n">
        <v>3849.213552</v>
      </c>
    </row>
    <row r="22">
      <c r="A22" s="4" t="inlineStr">
        <is>
          <t>FUNDAÇÃO SUPERFICIAL</t>
        </is>
      </c>
      <c r="X22" s="130" t="n">
        <v>1102.22</v>
      </c>
      <c r="Y22" s="130" t="n">
        <v>98550.729343</v>
      </c>
      <c r="Z22" s="130" t="n">
        <v>165306.283539</v>
      </c>
      <c r="AA22" s="130" t="n">
        <v>445497.272391</v>
      </c>
      <c r="AB22" s="130" t="n">
        <v>522979.472722</v>
      </c>
      <c r="AC22" s="130" t="n">
        <v>408940.822077</v>
      </c>
      <c r="AD22" s="130" t="n">
        <v>316719.58682</v>
      </c>
      <c r="AE22" s="130" t="n">
        <v>95793.814847</v>
      </c>
      <c r="AF22" s="130" t="n">
        <v>112674.475209</v>
      </c>
      <c r="AG22" s="130" t="n">
        <v>14447.625912</v>
      </c>
      <c r="AH22" s="130" t="n">
        <v>19649.726711</v>
      </c>
      <c r="AI22" s="130" t="n">
        <v>2468.503871</v>
      </c>
      <c r="AJ22" s="130" t="n">
        <v>6510.024133</v>
      </c>
      <c r="AK22" s="130" t="n">
        <v>6146.49</v>
      </c>
      <c r="AL22" s="130" t="n">
        <v>386.3508</v>
      </c>
      <c r="AN22" s="130" t="n">
        <v>86116.883334</v>
      </c>
      <c r="AO22" s="130" t="n">
        <v>104862.075231</v>
      </c>
      <c r="AP22" s="130" t="n">
        <v>48889.359378</v>
      </c>
      <c r="AQ22" s="130" t="n">
        <v>2949.726581</v>
      </c>
      <c r="AR22" s="130" t="n">
        <v>2337.336447</v>
      </c>
      <c r="AV22" s="130" t="n">
        <v>2519.974536</v>
      </c>
      <c r="BB22" s="130" t="n">
        <v>1542.71</v>
      </c>
    </row>
    <row r="23">
      <c r="A23" s="4" t="inlineStr">
        <is>
          <t>IMPERMEABILIZAÇÃO</t>
        </is>
      </c>
      <c r="AO23" s="130" t="n">
        <v>2270</v>
      </c>
      <c r="AP23" s="130" t="n">
        <v>28862.07</v>
      </c>
    </row>
    <row r="24">
      <c r="A24" s="4" t="inlineStr">
        <is>
          <t>INSTALAÇÕES COMBATE INCÊNDIO</t>
        </is>
      </c>
      <c r="AQ24" s="130" t="n">
        <v>11000.000001</v>
      </c>
      <c r="AR24" s="130" t="n">
        <v>11000.000001</v>
      </c>
      <c r="AS24" s="130" t="n">
        <v>11000.000001</v>
      </c>
    </row>
    <row r="25">
      <c r="A25" s="4" t="inlineStr">
        <is>
          <t>INSTALAÇÕES ELÉTRICAS</t>
        </is>
      </c>
      <c r="X25" s="130" t="n">
        <v>1100.75</v>
      </c>
      <c r="Y25" s="130" t="n">
        <v>1100.75</v>
      </c>
      <c r="AA25" s="130" t="n">
        <v>510</v>
      </c>
      <c r="AC25" s="130" t="n">
        <v>1836.75</v>
      </c>
      <c r="AD25" s="130" t="n">
        <v>80451.53</v>
      </c>
      <c r="AE25" s="130" t="n">
        <v>270</v>
      </c>
      <c r="AF25" s="130" t="n">
        <v>522</v>
      </c>
      <c r="AH25" s="130" t="n">
        <v>2854.92</v>
      </c>
      <c r="AI25" s="130" t="n">
        <v>29643.63</v>
      </c>
      <c r="AJ25" s="130" t="n">
        <v>66813.07580399999</v>
      </c>
      <c r="AK25" s="130" t="n">
        <v>89613.393616</v>
      </c>
      <c r="AL25" s="130" t="n">
        <v>147329.243835</v>
      </c>
      <c r="AM25" s="130" t="n">
        <v>90338.152713</v>
      </c>
      <c r="AN25" s="130" t="n">
        <v>113065.992656</v>
      </c>
      <c r="AO25" s="130" t="n">
        <v>119466.043335</v>
      </c>
      <c r="AP25" s="130" t="n">
        <v>146491.973336</v>
      </c>
      <c r="AQ25" s="130" t="n">
        <v>77381.61332999999</v>
      </c>
      <c r="AR25" s="130" t="n">
        <v>22014.089999</v>
      </c>
      <c r="AT25" s="130" t="n">
        <v>2170</v>
      </c>
      <c r="BD25" s="130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0" t="n">
        <v>11290</v>
      </c>
      <c r="V27" s="130" t="n">
        <v>5533.199999</v>
      </c>
      <c r="W27" s="130" t="n">
        <v>8558.700000000001</v>
      </c>
      <c r="X27" s="130" t="n">
        <v>620.11</v>
      </c>
      <c r="Y27" s="130" t="n">
        <v>8573.44778</v>
      </c>
      <c r="Z27" s="130" t="n">
        <v>3992.762977</v>
      </c>
      <c r="AB27" s="130" t="n">
        <v>4231.379966</v>
      </c>
      <c r="AC27" s="130" t="n">
        <v>2147.1</v>
      </c>
      <c r="AD27" s="130" t="n">
        <v>9723.998036000001</v>
      </c>
      <c r="AE27" s="130" t="n">
        <v>16171.313395</v>
      </c>
      <c r="AF27" s="130" t="n">
        <v>803</v>
      </c>
      <c r="AG27" s="130" t="n">
        <v>10520.7869</v>
      </c>
      <c r="AH27" s="130" t="n">
        <v>16111.373417</v>
      </c>
      <c r="AI27" s="130" t="n">
        <v>12473.013203</v>
      </c>
      <c r="AJ27" s="130" t="n">
        <v>747.79</v>
      </c>
      <c r="AK27" s="130" t="n">
        <v>8127.82875</v>
      </c>
      <c r="AL27" s="130" t="n">
        <v>111279.038882</v>
      </c>
      <c r="AM27" s="130" t="n">
        <v>165375.970017</v>
      </c>
      <c r="AN27" s="130" t="n">
        <v>81590.602908</v>
      </c>
      <c r="AO27" s="130" t="n">
        <v>74562.48208099999</v>
      </c>
      <c r="AP27" s="130" t="n">
        <v>73088.212774</v>
      </c>
      <c r="AS27" s="130" t="n">
        <v>1316.889143</v>
      </c>
      <c r="AT27" s="130" t="n">
        <v>2100</v>
      </c>
      <c r="AV27" s="130" t="n">
        <v>746.892453</v>
      </c>
      <c r="AX27" s="130" t="n">
        <v>493.5</v>
      </c>
      <c r="BE27" s="130" t="n">
        <v>10667.036485</v>
      </c>
    </row>
    <row r="28">
      <c r="A28" s="4" t="inlineStr">
        <is>
          <t>LIGAÇÕES PROVISÓRIAS AGUA, ENERGIA,TELEFONIA, ESGOTO</t>
        </is>
      </c>
      <c r="AE28" s="130" t="n">
        <v>1810.47</v>
      </c>
      <c r="AF28" s="130" t="n">
        <v>40.42</v>
      </c>
      <c r="AI28" s="130" t="n">
        <v>3150</v>
      </c>
      <c r="AJ28" s="130" t="n">
        <v>3150</v>
      </c>
      <c r="AK28" s="130" t="n">
        <v>673.66</v>
      </c>
      <c r="AL28" s="130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0" t="n">
        <v>8613.42</v>
      </c>
      <c r="O31" s="130" t="n">
        <v>43651.44</v>
      </c>
      <c r="P31" s="130" t="n">
        <v>74446.48</v>
      </c>
      <c r="Q31" s="130" t="n">
        <v>133014.04</v>
      </c>
      <c r="R31" s="130" t="n">
        <v>99557.35000000001</v>
      </c>
      <c r="S31" s="130" t="n">
        <v>131166.949276</v>
      </c>
      <c r="T31" s="130" t="n">
        <v>131072.550724</v>
      </c>
      <c r="U31" s="130" t="n">
        <v>159884.48</v>
      </c>
      <c r="V31" s="130" t="n">
        <v>170959.67</v>
      </c>
      <c r="W31" s="130" t="n">
        <v>210708.95</v>
      </c>
      <c r="X31" s="130" t="n">
        <v>353398.3</v>
      </c>
      <c r="Y31" s="130" t="n">
        <v>220168.51</v>
      </c>
      <c r="Z31" s="130" t="n">
        <v>208139.04</v>
      </c>
      <c r="AA31" s="130" t="n">
        <v>207096.94</v>
      </c>
      <c r="AB31" s="130" t="n">
        <v>224847.54</v>
      </c>
      <c r="AC31" s="130" t="n">
        <v>225258.07</v>
      </c>
      <c r="AD31" s="130" t="n">
        <v>227417.3557</v>
      </c>
      <c r="AE31" s="130" t="n">
        <v>262747.429699</v>
      </c>
      <c r="AF31" s="130" t="n">
        <v>273728.970001</v>
      </c>
      <c r="AG31" s="130" t="n">
        <v>317992.831257</v>
      </c>
      <c r="AH31" s="130" t="n">
        <v>306783.891729</v>
      </c>
      <c r="AI31" s="130" t="n">
        <v>265241.923199</v>
      </c>
      <c r="AJ31" s="130" t="n">
        <v>320168.887969</v>
      </c>
      <c r="AK31" s="130" t="n">
        <v>310668.523161</v>
      </c>
      <c r="AL31" s="130" t="n">
        <v>411419.123161</v>
      </c>
      <c r="AM31" s="130" t="n">
        <v>405413.319168</v>
      </c>
      <c r="AN31" s="130" t="n">
        <v>424292.327091</v>
      </c>
      <c r="AO31" s="130" t="n">
        <v>448590.478235</v>
      </c>
      <c r="AP31" s="130" t="n">
        <v>211861.139251</v>
      </c>
      <c r="AQ31" s="130" t="n">
        <v>90457.239994</v>
      </c>
      <c r="AR31" s="130" t="n">
        <v>93025.9572</v>
      </c>
      <c r="AS31" s="130" t="n">
        <v>86741.770857</v>
      </c>
      <c r="AU31" s="130" t="n">
        <v>8761.549999999999</v>
      </c>
      <c r="AV31" s="130" t="n">
        <v>7613.193011</v>
      </c>
      <c r="AZ31" s="130" t="n">
        <v>3450.4204</v>
      </c>
      <c r="BC31" s="130" t="n">
        <v>460.906182</v>
      </c>
      <c r="BE31" s="130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0" t="n">
        <v>28902.72</v>
      </c>
      <c r="S33" s="130" t="n">
        <v>6220.35</v>
      </c>
      <c r="T33" s="130" t="n">
        <v>5550</v>
      </c>
      <c r="U33" s="130" t="n">
        <v>17524.96</v>
      </c>
      <c r="V33" s="130" t="n">
        <v>39443.62</v>
      </c>
      <c r="W33" s="130" t="n">
        <v>5550</v>
      </c>
      <c r="X33" s="130" t="n">
        <v>5550</v>
      </c>
      <c r="Y33" s="130" t="n">
        <v>11350.63</v>
      </c>
      <c r="AA33" s="130" t="n">
        <v>1866.24</v>
      </c>
      <c r="AF33" s="130" t="n">
        <v>9704.450000000001</v>
      </c>
      <c r="AH33" s="130" t="n">
        <v>27084.68</v>
      </c>
      <c r="AI33" s="130" t="n">
        <v>16766.71</v>
      </c>
      <c r="AJ33" s="130" t="n">
        <v>29389.589999</v>
      </c>
      <c r="AK33" s="130" t="n">
        <v>25562.719999</v>
      </c>
      <c r="AL33" s="130" t="n">
        <v>6421.999326</v>
      </c>
      <c r="AM33" s="130" t="n">
        <v>646.000225</v>
      </c>
      <c r="AN33" s="130" t="n">
        <v>22827.97</v>
      </c>
      <c r="AO33" s="130" t="n">
        <v>4503.98</v>
      </c>
      <c r="AP33" s="130" t="n">
        <v>8553.719999999999</v>
      </c>
      <c r="AW33" s="130" t="n">
        <v>982.8</v>
      </c>
      <c r="BE33" s="130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0" t="n">
        <v>8641.32</v>
      </c>
      <c r="AI35" s="130" t="n">
        <v>814.95</v>
      </c>
      <c r="AJ35" s="130" t="n">
        <v>9268.799999999999</v>
      </c>
      <c r="AK35" s="130" t="n">
        <v>28370.3</v>
      </c>
      <c r="AL35" s="130" t="n">
        <v>13615.25</v>
      </c>
      <c r="AM35" s="130" t="n">
        <v>2226.14</v>
      </c>
      <c r="AN35" s="130" t="n">
        <v>20978.64</v>
      </c>
      <c r="AO35" s="130" t="n">
        <v>19983.6</v>
      </c>
      <c r="AP35" s="130" t="n">
        <v>6713.91</v>
      </c>
      <c r="AQ35" s="130" t="n">
        <v>3306</v>
      </c>
      <c r="BD35" s="130" t="n">
        <v>4240.58</v>
      </c>
      <c r="BE35" s="130" t="n">
        <v>2023.54</v>
      </c>
    </row>
    <row r="36">
      <c r="A36" s="4" t="inlineStr">
        <is>
          <t>PROJETOS</t>
        </is>
      </c>
      <c r="B36" s="130" t="n">
        <v>1877.05</v>
      </c>
      <c r="C36" s="130" t="n">
        <v>11788.53</v>
      </c>
      <c r="D36" s="130" t="n">
        <v>9911.469999999999</v>
      </c>
      <c r="E36" s="130" t="n">
        <v>27405</v>
      </c>
      <c r="F36" s="130" t="n">
        <v>30000</v>
      </c>
      <c r="G36" s="130" t="n">
        <v>2595</v>
      </c>
      <c r="H36" s="130" t="n">
        <v>27405</v>
      </c>
      <c r="I36" s="130" t="n">
        <v>2595</v>
      </c>
      <c r="O36" s="130" t="n">
        <v>152491.91</v>
      </c>
      <c r="P36" s="130" t="n">
        <v>125140.95</v>
      </c>
      <c r="Q36" s="130" t="n">
        <v>326043.62</v>
      </c>
      <c r="R36" s="130" t="n">
        <v>164914.3</v>
      </c>
      <c r="S36" s="130" t="n">
        <v>85250.64</v>
      </c>
      <c r="T36" s="130" t="n">
        <v>2939.9</v>
      </c>
      <c r="U36" s="130" t="n">
        <v>259290.11</v>
      </c>
      <c r="V36" s="130" t="n">
        <v>36.98</v>
      </c>
      <c r="W36" s="130" t="n">
        <v>30447.52</v>
      </c>
      <c r="Y36" s="130" t="n">
        <v>82453.39</v>
      </c>
      <c r="Z36" s="130" t="n">
        <v>102881.43</v>
      </c>
      <c r="AA36" s="130" t="n">
        <v>74685.67999999999</v>
      </c>
      <c r="AB36" s="130" t="n">
        <v>53850.38</v>
      </c>
      <c r="AC36" s="130" t="n">
        <v>24090.15</v>
      </c>
      <c r="AD36" s="130" t="n">
        <v>35275.5</v>
      </c>
      <c r="AE36" s="130" t="n">
        <v>73984.41</v>
      </c>
      <c r="AF36" s="130" t="n">
        <v>54894.51</v>
      </c>
      <c r="AG36" s="130" t="n">
        <v>83688.08</v>
      </c>
      <c r="AH36" s="130" t="n">
        <v>129838.79</v>
      </c>
      <c r="AI36" s="130" t="n">
        <v>7613.25</v>
      </c>
      <c r="AJ36" s="130" t="n">
        <v>1592.25</v>
      </c>
      <c r="AK36" s="130" t="n">
        <v>1005.84</v>
      </c>
      <c r="AL36" s="130" t="n">
        <v>79.41</v>
      </c>
      <c r="AM36" s="130" t="n">
        <v>6303.15</v>
      </c>
      <c r="AN36" s="130" t="n">
        <v>1967.1</v>
      </c>
      <c r="AO36" s="130" t="n">
        <v>1054.75</v>
      </c>
    </row>
    <row r="37">
      <c r="A37" s="4" t="inlineStr">
        <is>
          <t>REEMBOLSO MATERIAIS E SERVIÇOS</t>
        </is>
      </c>
      <c r="P37" s="130" t="n">
        <v>2980.76</v>
      </c>
      <c r="T37" s="130" t="n">
        <v>296496.77</v>
      </c>
      <c r="U37" s="130" t="n">
        <v>152560.4</v>
      </c>
      <c r="V37" s="130" t="n">
        <v>13557.83</v>
      </c>
      <c r="W37" s="130" t="n">
        <v>3844.04</v>
      </c>
      <c r="X37" s="130" t="n">
        <v>172860.34</v>
      </c>
      <c r="Y37" s="130" t="n">
        <v>4828.5</v>
      </c>
      <c r="Z37" s="130" t="n">
        <v>6213.2</v>
      </c>
      <c r="AA37" s="130" t="n">
        <v>19236.94</v>
      </c>
      <c r="AB37" s="130" t="n">
        <v>26489.41</v>
      </c>
      <c r="AC37" s="130" t="n">
        <v>48202.98</v>
      </c>
      <c r="AD37" s="130" t="n">
        <v>51261.44</v>
      </c>
      <c r="AE37" s="130" t="n">
        <v>49998.11</v>
      </c>
      <c r="AF37" s="130" t="n">
        <v>5052.62</v>
      </c>
    </row>
    <row r="38">
      <c r="A38" s="4" t="inlineStr">
        <is>
          <t>REVESTIMENTO DIVERSOS   FACHADA</t>
        </is>
      </c>
      <c r="AC38" s="130" t="n">
        <v>3000</v>
      </c>
      <c r="AD38" s="130" t="n">
        <v>4904.21</v>
      </c>
      <c r="AE38" s="130" t="n">
        <v>2800</v>
      </c>
      <c r="AO38" s="130" t="n">
        <v>9579.709999999999</v>
      </c>
      <c r="AP38" s="130" t="n">
        <v>5427.26</v>
      </c>
      <c r="AQ38" s="130" t="n">
        <v>2568.04</v>
      </c>
      <c r="BL38" s="130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0" t="n">
        <v>7919.302333</v>
      </c>
      <c r="AK41" s="130" t="n">
        <v>70931.88999900001</v>
      </c>
      <c r="AL41" s="130" t="n">
        <v>32198.53</v>
      </c>
      <c r="AM41" s="130" t="n">
        <v>66047.949999</v>
      </c>
      <c r="AN41" s="130" t="n">
        <v>37501.8</v>
      </c>
      <c r="AO41" s="130" t="n">
        <v>63429.659999</v>
      </c>
      <c r="AP41" s="130" t="n">
        <v>91946.83000099999</v>
      </c>
      <c r="BE41" s="130" t="n">
        <v>10990.960001</v>
      </c>
    </row>
    <row r="42">
      <c r="A42" s="4" t="inlineStr">
        <is>
          <t>SEGUROS</t>
        </is>
      </c>
      <c r="R42" s="130" t="n">
        <v>26212.54</v>
      </c>
      <c r="S42" s="130" t="n">
        <v>21466</v>
      </c>
      <c r="T42" s="130" t="n">
        <v>21250</v>
      </c>
      <c r="U42" s="130" t="n">
        <v>21250.06</v>
      </c>
      <c r="V42" s="130" t="n">
        <v>2021.46</v>
      </c>
    </row>
    <row r="43">
      <c r="A43" s="4" t="inlineStr">
        <is>
          <t>SERRALHERIA</t>
        </is>
      </c>
      <c r="AO43" s="130" t="n">
        <v>5500</v>
      </c>
    </row>
    <row r="44">
      <c r="A44" s="4" t="inlineStr">
        <is>
          <t>SERVIÇOS INICIAIS</t>
        </is>
      </c>
      <c r="O44" s="130" t="n">
        <v>187202.85</v>
      </c>
      <c r="P44" s="130" t="n">
        <v>233759.9</v>
      </c>
      <c r="Q44" s="130" t="n">
        <v>11100</v>
      </c>
      <c r="R44" s="130" t="n">
        <v>22548.94</v>
      </c>
      <c r="S44" s="130" t="n">
        <v>29528.407735</v>
      </c>
      <c r="T44" s="130" t="n">
        <v>2899.752265</v>
      </c>
      <c r="U44" s="130" t="n">
        <v>1500</v>
      </c>
      <c r="V44" s="130" t="n">
        <v>1500</v>
      </c>
      <c r="W44" s="130" t="n">
        <v>1500</v>
      </c>
      <c r="X44" s="130" t="n">
        <v>3228.72</v>
      </c>
      <c r="Y44" s="130" t="n">
        <v>71.28</v>
      </c>
      <c r="Z44" s="130" t="n">
        <v>1537.2</v>
      </c>
      <c r="AA44" s="130" t="n">
        <v>142.8</v>
      </c>
      <c r="AB44" s="130" t="n">
        <v>1500</v>
      </c>
      <c r="AC44" s="130" t="n">
        <v>1800</v>
      </c>
      <c r="AD44" s="130" t="n">
        <v>1800</v>
      </c>
      <c r="AE44" s="130" t="n">
        <v>1800</v>
      </c>
      <c r="AF44" s="130" t="n">
        <v>1800</v>
      </c>
      <c r="AG44" s="130" t="n">
        <v>1800</v>
      </c>
      <c r="AH44" s="130" t="n">
        <v>1800</v>
      </c>
      <c r="AI44" s="130" t="n">
        <v>1800</v>
      </c>
      <c r="AJ44" s="130" t="n">
        <v>1828.87909</v>
      </c>
      <c r="AK44" s="130" t="n">
        <v>4626.415359</v>
      </c>
      <c r="AL44" s="130" t="n">
        <v>1800.595238</v>
      </c>
      <c r="AM44" s="130" t="n">
        <v>1800</v>
      </c>
      <c r="AN44" s="130" t="n">
        <v>1800</v>
      </c>
      <c r="AO44" s="130" t="n">
        <v>8735.302616000001</v>
      </c>
      <c r="AP44" s="130" t="n">
        <v>24459.800154</v>
      </c>
      <c r="AQ44" s="130" t="n">
        <v>211.56</v>
      </c>
      <c r="BC44" s="130" t="n">
        <v>667.79723</v>
      </c>
    </row>
    <row r="45">
      <c r="A45" s="4" t="inlineStr">
        <is>
          <t>SERVIÇOS TERCEIRIZADOS</t>
        </is>
      </c>
      <c r="W45" s="130" t="n">
        <v>240</v>
      </c>
      <c r="AN45" s="130" t="n">
        <v>181.28</v>
      </c>
      <c r="AO45" s="130" t="n">
        <v>3.72</v>
      </c>
    </row>
    <row r="46">
      <c r="A46" s="4" t="inlineStr">
        <is>
          <t>TAXA DE ADMINISTRAÇÃO</t>
        </is>
      </c>
      <c r="J46" s="130" t="n">
        <v>15675.91</v>
      </c>
      <c r="O46" s="130" t="n">
        <v>200</v>
      </c>
      <c r="Q46" s="130" t="n">
        <v>148152.31</v>
      </c>
      <c r="R46" s="130" t="n">
        <v>49222.74</v>
      </c>
      <c r="S46" s="130" t="n">
        <v>60024.17</v>
      </c>
      <c r="T46" s="130" t="n">
        <v>141140.78</v>
      </c>
      <c r="U46" s="130" t="n">
        <v>122941.01</v>
      </c>
      <c r="V46" s="130" t="n">
        <v>50814.11</v>
      </c>
      <c r="W46" s="130" t="n">
        <v>154496.68</v>
      </c>
      <c r="X46" s="130" t="n">
        <v>65454.02</v>
      </c>
      <c r="Y46" s="130" t="n">
        <v>131068.65</v>
      </c>
      <c r="Z46" s="130" t="n">
        <v>142141.79</v>
      </c>
      <c r="AA46" s="130" t="n">
        <v>204940.64</v>
      </c>
      <c r="AB46" s="130" t="n">
        <v>212314.07</v>
      </c>
      <c r="AC46" s="130" t="n">
        <v>153383.08</v>
      </c>
      <c r="AD46" s="130" t="n">
        <v>162552.13</v>
      </c>
      <c r="AE46" s="130" t="n">
        <v>148137.86</v>
      </c>
      <c r="AF46" s="130" t="n">
        <v>112482.74</v>
      </c>
    </row>
    <row r="47">
      <c r="A47" s="4" t="inlineStr">
        <is>
          <t>TAXAS DIVERSAS</t>
        </is>
      </c>
      <c r="Q47" s="130" t="n">
        <v>262.55</v>
      </c>
      <c r="S47" s="130" t="n">
        <v>99.64</v>
      </c>
      <c r="T47" s="130" t="n">
        <v>99.64</v>
      </c>
      <c r="X47" s="130" t="n">
        <v>385.66</v>
      </c>
      <c r="AD47" s="130" t="n">
        <v>82.97</v>
      </c>
      <c r="AG47" s="130" t="n">
        <v>33097.94</v>
      </c>
      <c r="AK47" s="130" t="n">
        <v>11895.81</v>
      </c>
      <c r="AN47" s="130" t="n">
        <v>3420</v>
      </c>
    </row>
    <row r="48">
      <c r="A48" s="4" t="inlineStr">
        <is>
          <t>TERRAPLENAGEM</t>
        </is>
      </c>
      <c r="Q48" s="130" t="n">
        <v>40000</v>
      </c>
      <c r="R48" s="130" t="n">
        <v>209029.66</v>
      </c>
      <c r="S48" s="130" t="n">
        <v>725343.000001</v>
      </c>
      <c r="T48" s="130" t="n">
        <v>429843.8</v>
      </c>
      <c r="U48" s="130" t="n">
        <v>153567.17</v>
      </c>
      <c r="V48" s="130" t="n">
        <v>994.24</v>
      </c>
      <c r="W48" s="130" t="n">
        <v>31243</v>
      </c>
      <c r="X48" s="130" t="n">
        <v>359463.359999</v>
      </c>
      <c r="Y48" s="130" t="n">
        <v>26381.68</v>
      </c>
      <c r="Z48" s="130" t="n">
        <v>159.06</v>
      </c>
      <c r="AA48" s="130" t="n">
        <v>321918.24</v>
      </c>
      <c r="AB48" s="130" t="n">
        <v>1407.48</v>
      </c>
      <c r="AC48" s="130" t="n">
        <v>4172.538423</v>
      </c>
      <c r="AD48" s="130" t="n">
        <v>5301.040181</v>
      </c>
      <c r="AE48" s="130" t="n">
        <v>3180.626856</v>
      </c>
      <c r="AG48" s="130" t="n">
        <v>16033.8045</v>
      </c>
      <c r="AH48" s="130" t="n">
        <v>11145.578769</v>
      </c>
      <c r="AK48" s="130" t="n">
        <v>10506.16</v>
      </c>
      <c r="AL48" s="130" t="n">
        <v>660.3872</v>
      </c>
      <c r="AM48" s="130" t="n">
        <v>17495.34</v>
      </c>
      <c r="AP48" s="130" t="n">
        <v>3634.102946</v>
      </c>
    </row>
    <row r="49">
      <c r="A49" s="4" t="inlineStr">
        <is>
          <t>TRANSPORTES</t>
        </is>
      </c>
      <c r="P49" s="130" t="n">
        <v>4414.36</v>
      </c>
      <c r="Q49" s="130" t="n">
        <v>113.29</v>
      </c>
      <c r="R49" s="130" t="n">
        <v>4127.79</v>
      </c>
      <c r="S49" s="130" t="n">
        <v>3835.68</v>
      </c>
      <c r="T49" s="130" t="n">
        <v>1896.38</v>
      </c>
      <c r="U49" s="130" t="n">
        <v>3748.86</v>
      </c>
      <c r="V49" s="130" t="n">
        <v>1699.79</v>
      </c>
      <c r="W49" s="130" t="n">
        <v>9326.219999999999</v>
      </c>
      <c r="X49" s="130" t="n">
        <v>9590.33</v>
      </c>
      <c r="Y49" s="130" t="n">
        <v>2875.79</v>
      </c>
      <c r="Z49" s="130" t="n">
        <v>440.45</v>
      </c>
      <c r="AA49" s="130" t="n">
        <v>7744.89</v>
      </c>
      <c r="AB49" s="130" t="n">
        <v>311.47</v>
      </c>
      <c r="AC49" s="130" t="n">
        <v>1588.37</v>
      </c>
      <c r="AD49" s="130" t="n">
        <v>928.8099999999999</v>
      </c>
      <c r="AE49" s="130" t="n">
        <v>2489.76</v>
      </c>
      <c r="AF49" s="130" t="n">
        <v>17920.4</v>
      </c>
      <c r="AG49" s="130" t="n">
        <v>25229.86</v>
      </c>
      <c r="AH49" s="130" t="n">
        <v>10777.6676</v>
      </c>
      <c r="AI49" s="130" t="n">
        <v>15656.963384</v>
      </c>
      <c r="AJ49" s="130" t="n">
        <v>10975.703577</v>
      </c>
      <c r="AK49" s="130" t="n">
        <v>352.237532</v>
      </c>
      <c r="AL49" s="130" t="n">
        <v>9.283023</v>
      </c>
      <c r="AM49" s="130" t="n">
        <v>5812.22</v>
      </c>
      <c r="AN49" s="130" t="n">
        <v>41922.95</v>
      </c>
      <c r="AO49" s="130" t="n">
        <v>19111.026809</v>
      </c>
      <c r="AP49" s="130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3">
        <f>'CP RESUMO'!D5</f>
        <v/>
      </c>
      <c r="N5" s="134" t="n">
        <v>0</v>
      </c>
      <c r="O5" s="133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3">
        <f>'CP RESUMO'!E5</f>
        <v/>
      </c>
      <c r="N6" s="134">
        <f>MAX(0,M6-M5)</f>
        <v/>
      </c>
      <c r="O6" s="133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RESUMO'!F5</f>
        <v/>
      </c>
      <c r="N7" s="134">
        <f>MAX(0,M7-M6)</f>
        <v/>
      </c>
      <c r="O7" s="133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RESUMO'!G5</f>
        <v/>
      </c>
      <c r="N8" s="134">
        <f>MAX(0,M8-M7)</f>
        <v/>
      </c>
      <c r="O8" s="133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RESUMO'!H5</f>
        <v/>
      </c>
      <c r="N9" s="134">
        <f>MAX(0,M9-M8)</f>
        <v/>
      </c>
      <c r="O9" s="133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RESUMO'!I5</f>
        <v/>
      </c>
      <c r="N10" s="134">
        <f>MAX(0,M10-M9)</f>
        <v/>
      </c>
      <c r="O10" s="133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RESUMO'!J5</f>
        <v/>
      </c>
      <c r="N11" s="134">
        <f>MAX(0,M11-M10)</f>
        <v/>
      </c>
      <c r="O11" s="133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RESUMO'!K5</f>
        <v/>
      </c>
      <c r="N12" s="134">
        <f>MAX(0,M12-M11)</f>
        <v/>
      </c>
      <c r="O12" s="133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3">
        <f>'CP RESUMO'!L5</f>
        <v/>
      </c>
      <c r="N13" s="134">
        <f>MAX(0,M13-M12)</f>
        <v/>
      </c>
      <c r="O13" s="133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RESUMO'!M5</f>
        <v/>
      </c>
      <c r="N14" s="134">
        <f>MAX(0,M14-M13)</f>
        <v/>
      </c>
      <c r="O14" s="133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RESUMO'!N5</f>
        <v/>
      </c>
      <c r="N15" s="134">
        <f>MAX(0,M15-M14)</f>
        <v/>
      </c>
      <c r="O15" s="133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RESUMO'!O5</f>
        <v/>
      </c>
      <c r="N16" s="134">
        <f>MAX(0,M16-M15)</f>
        <v/>
      </c>
      <c r="O16" s="133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RESUMO'!P5</f>
        <v/>
      </c>
      <c r="N17" s="134">
        <f>MAX(0,M17-M16)</f>
        <v/>
      </c>
      <c r="O17" s="133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RESUMO'!Q5</f>
        <v/>
      </c>
      <c r="N18" s="134">
        <f>MAX(0,M18-M17)</f>
        <v/>
      </c>
      <c r="O18" s="133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RESUMO'!R5</f>
        <v/>
      </c>
      <c r="N19" s="134">
        <f>MAX(0,M19-M18)</f>
        <v/>
      </c>
      <c r="O19" s="133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RESUMO'!S5</f>
        <v/>
      </c>
      <c r="N20" s="134">
        <f>MAX(0,M20-M19)</f>
        <v/>
      </c>
      <c r="O20" s="133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RESUMO'!T5</f>
        <v/>
      </c>
      <c r="N21" s="134">
        <f>MAX(0,M21-M20)</f>
        <v/>
      </c>
      <c r="O21" s="133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RESUMO'!U5</f>
        <v/>
      </c>
      <c r="N22" s="134">
        <f>MAX(0,M22-M21)</f>
        <v/>
      </c>
      <c r="O22" s="133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RESUMO'!V5</f>
        <v/>
      </c>
      <c r="N23" s="134">
        <f>MAX(0,M23-M22)</f>
        <v/>
      </c>
      <c r="O23" s="133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RESUMO'!W5</f>
        <v/>
      </c>
      <c r="N24" s="134">
        <f>MAX(0,M24-M23)</f>
        <v/>
      </c>
      <c r="O24" s="133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RESUMO'!X5</f>
        <v/>
      </c>
      <c r="N25" s="134">
        <f>MAX(0,M25-M24)</f>
        <v/>
      </c>
      <c r="O25" s="133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2675</v>
      </c>
      <c r="L26" s="49">
        <f>C26/IF(B26&lt;='VALOR POR PL'!$P$5,IFERROR(INDEX('"INCC-FGV"'!$B$2:$B$800,MATCH(B26,'"INCC-FGV"'!$A$2:$A$800,0)),$K$2),$K$2)</f>
        <v/>
      </c>
      <c r="M26" s="133">
        <f>'CP RESUMO'!Y5</f>
        <v/>
      </c>
      <c r="N26" s="134">
        <f>MAX(0,M26-M25)</f>
        <v/>
      </c>
      <c r="O26" s="133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2675</v>
      </c>
      <c r="L27" s="49">
        <f>C27/IF(B27&lt;='VALOR POR PL'!$P$5,IFERROR(INDEX('"INCC-FGV"'!$B$2:$B$800,MATCH(B27,'"INCC-FGV"'!$A$2:$A$800,0)),$K$2),$K$2)</f>
        <v/>
      </c>
      <c r="M27" s="133">
        <f>'CP RESUMO'!Z5</f>
        <v/>
      </c>
      <c r="N27" s="134">
        <f>MAX(0,M27-M26)</f>
        <v/>
      </c>
      <c r="O27" s="133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2675</v>
      </c>
      <c r="L28" s="49">
        <f>C28/IF(B28&lt;='VALOR POR PL'!$P$5,IFERROR(INDEX('"INCC-FGV"'!$B$2:$B$800,MATCH(B28,'"INCC-FGV"'!$A$2:$A$800,0)),$K$2),$K$2)</f>
        <v/>
      </c>
      <c r="M28" s="133">
        <f>'CP RESUMO'!AA5</f>
        <v/>
      </c>
      <c r="N28" s="134">
        <f>MAX(0,M28-M27)</f>
        <v/>
      </c>
      <c r="O28" s="133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2675</v>
      </c>
      <c r="L29" s="49">
        <f>C29/IF(B29&lt;='VALOR POR PL'!$P$5,IFERROR(INDEX('"INCC-FGV"'!$B$2:$B$800,MATCH(B29,'"INCC-FGV"'!$A$2:$A$800,0)),$K$2),$K$2)</f>
        <v/>
      </c>
      <c r="M29" s="133">
        <f>'CP RESUMO'!AB5</f>
        <v/>
      </c>
      <c r="N29" s="134">
        <f>MAX(0,M29-M28)</f>
        <v/>
      </c>
      <c r="O29" s="133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2675</v>
      </c>
      <c r="L30" s="49">
        <f>C30/IF(B30&lt;='VALOR POR PL'!$P$5,IFERROR(INDEX('"INCC-FGV"'!$B$2:$B$800,MATCH(B30,'"INCC-FGV"'!$A$2:$A$800,0)),$K$2),$K$2)</f>
        <v/>
      </c>
      <c r="M30" s="133">
        <f>'CP RESUMO'!AC5</f>
        <v/>
      </c>
      <c r="N30" s="134">
        <f>MAX(0,M30-M29)</f>
        <v/>
      </c>
      <c r="O30" s="133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2675</v>
      </c>
      <c r="L31" s="49">
        <f>C31/IF(B31&lt;='VALOR POR PL'!$P$5,IFERROR(INDEX('"INCC-FGV"'!$B$2:$B$800,MATCH(B31,'"INCC-FGV"'!$A$2:$A$800,0)),$K$2),$K$2)</f>
        <v/>
      </c>
      <c r="M31" s="133">
        <f>'CP RESUMO'!AD5</f>
        <v/>
      </c>
      <c r="N31" s="134">
        <f>MAX(0,M31-M30)</f>
        <v/>
      </c>
      <c r="O31" s="133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2675</v>
      </c>
      <c r="L32" s="49">
        <f>C32/IF(B32&lt;='VALOR POR PL'!$P$5,IFERROR(INDEX('"INCC-FGV"'!$B$2:$B$800,MATCH(B32,'"INCC-FGV"'!$A$2:$A$800,0)),$K$2),$K$2)</f>
        <v/>
      </c>
      <c r="M32" s="133">
        <f>'CP RESUMO'!AE5</f>
        <v/>
      </c>
      <c r="N32" s="134">
        <f>MAX(0,M32-M31)</f>
        <v/>
      </c>
      <c r="O32" s="133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2675</v>
      </c>
      <c r="L33" s="49">
        <f>C33/IF(B33&lt;='VALOR POR PL'!$P$5,IFERROR(INDEX('"INCC-FGV"'!$B$2:$B$800,MATCH(B33,'"INCC-FGV"'!$A$2:$A$800,0)),$K$2),$K$2)</f>
        <v/>
      </c>
      <c r="M33" s="133">
        <f>'CP RESUMO'!AF5</f>
        <v/>
      </c>
      <c r="N33" s="134">
        <f>MAX(0,M33-M32)</f>
        <v/>
      </c>
      <c r="O33" s="133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2675</v>
      </c>
      <c r="L34" s="49">
        <f>C34/IF(B34&lt;='VALOR POR PL'!$P$5,IFERROR(INDEX('"INCC-FGV"'!$B$2:$B$800,MATCH(B34,'"INCC-FGV"'!$A$2:$A$800,0)),$K$2),$K$2)</f>
        <v/>
      </c>
      <c r="M34" s="133">
        <f>'CP RESUMO'!AG5</f>
        <v/>
      </c>
      <c r="N34" s="134">
        <f>MAX(0,M34-M33)</f>
        <v/>
      </c>
      <c r="O34" s="133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2675</v>
      </c>
      <c r="L35" s="49">
        <f>C35/IF(B35&lt;='VALOR POR PL'!$P$5,IFERROR(INDEX('"INCC-FGV"'!$B$2:$B$800,MATCH(B35,'"INCC-FGV"'!$A$2:$A$800,0)),$K$2),$K$2)</f>
        <v/>
      </c>
      <c r="M35" s="133">
        <f>'CP RESUMO'!AH5</f>
        <v/>
      </c>
      <c r="N35" s="134">
        <f>MAX(0,M35-M34)</f>
        <v/>
      </c>
      <c r="O35" s="133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2675</v>
      </c>
      <c r="L36" s="49">
        <f>C36/IF(B36&lt;='VALOR POR PL'!$P$5,IFERROR(INDEX('"INCC-FGV"'!$B$2:$B$800,MATCH(B36,'"INCC-FGV"'!$A$2:$A$800,0)),$K$2),$K$2)</f>
        <v/>
      </c>
      <c r="M36" s="133">
        <f>'CP RESUMO'!AI5</f>
        <v/>
      </c>
      <c r="N36" s="134">
        <f>MAX(0,M36-M35)</f>
        <v/>
      </c>
      <c r="O36" s="133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2675</v>
      </c>
      <c r="L37" s="49">
        <f>C37/IF(B37&lt;='VALOR POR PL'!$P$5,IFERROR(INDEX('"INCC-FGV"'!$B$2:$B$800,MATCH(B37,'"INCC-FGV"'!$A$2:$A$800,0)),$K$2),$K$2)</f>
        <v/>
      </c>
      <c r="M37" s="133">
        <f>'CP RESUMO'!AJ5</f>
        <v/>
      </c>
      <c r="N37" s="134">
        <f>MAX(0,M37-M36)</f>
        <v/>
      </c>
      <c r="O37" s="133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2675</v>
      </c>
      <c r="L38" s="49">
        <f>C38/IF(B38&lt;='VALOR POR PL'!$P$5,IFERROR(INDEX('"INCC-FGV"'!$B$2:$B$800,MATCH(B38,'"INCC-FGV"'!$A$2:$A$800,0)),$K$2),$K$2)</f>
        <v/>
      </c>
      <c r="M38" s="133">
        <f>'CP RESUMO'!AK5</f>
        <v/>
      </c>
      <c r="N38" s="134">
        <f>MAX(0,M38-M37)</f>
        <v/>
      </c>
      <c r="O38" s="133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2675</v>
      </c>
      <c r="L39" s="49">
        <f>C39/IF(B39&lt;='VALOR POR PL'!$P$5,IFERROR(INDEX('"INCC-FGV"'!$B$2:$B$800,MATCH(B39,'"INCC-FGV"'!$A$2:$A$800,0)),$K$2),$K$2)</f>
        <v/>
      </c>
      <c r="M39" s="133">
        <f>'CP RESUMO'!AL5</f>
        <v/>
      </c>
      <c r="N39" s="134">
        <f>MAX(0,M39-M38)</f>
        <v/>
      </c>
      <c r="O39" s="133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2675</v>
      </c>
      <c r="L40" s="49">
        <f>C40/IF(B40&lt;='VALOR POR PL'!$P$5,IFERROR(INDEX('"INCC-FGV"'!$B$2:$B$800,MATCH(B40,'"INCC-FGV"'!$A$2:$A$800,0)),$K$2),$K$2)</f>
        <v/>
      </c>
      <c r="M40" s="133">
        <f>'CP RESUMO'!AM5</f>
        <v/>
      </c>
      <c r="N40" s="134">
        <f>MAX(0,M40-M39)</f>
        <v/>
      </c>
      <c r="O40" s="133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2675</v>
      </c>
      <c r="L41" s="49">
        <f>C41/IF(B41&lt;='VALOR POR PL'!$P$5,IFERROR(INDEX('"INCC-FGV"'!$B$2:$B$800,MATCH(B41,'"INCC-FGV"'!$A$2:$A$800,0)),$K$2),$K$2)</f>
        <v/>
      </c>
      <c r="M41" s="133">
        <f>'CP RESUMO'!AN5</f>
        <v/>
      </c>
      <c r="N41" s="134">
        <f>MAX(0,M41-M40)</f>
        <v/>
      </c>
      <c r="O41" s="133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2675</v>
      </c>
      <c r="L42" s="49">
        <f>C42/IF(B42&lt;='VALOR POR PL'!$P$5,IFERROR(INDEX('"INCC-FGV"'!$B$2:$B$800,MATCH(B42,'"INCC-FGV"'!$A$2:$A$800,0)),$K$2),$K$2)</f>
        <v/>
      </c>
      <c r="M42" s="133">
        <f>'CP RESUMO'!AO5</f>
        <v/>
      </c>
      <c r="N42" s="134">
        <f>MAX(0,M42-M41)</f>
        <v/>
      </c>
      <c r="O42" s="133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RESUMO'!AP5</f>
        <v/>
      </c>
      <c r="N43" s="134">
        <f>MAX(0,M43-M42)</f>
        <v/>
      </c>
      <c r="O43" s="133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RESUMO'!AQ5</f>
        <v/>
      </c>
      <c r="N44" s="134">
        <f>MAX(0,M44-M43)</f>
        <v/>
      </c>
      <c r="O44" s="133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RESUMO'!AR5</f>
        <v/>
      </c>
      <c r="N45" s="134">
        <f>MAX(0,M45-M44)</f>
        <v/>
      </c>
      <c r="O45" s="133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RESUMO'!AS5</f>
        <v/>
      </c>
      <c r="N46" s="134">
        <f>MAX(0,M46-M45)</f>
        <v/>
      </c>
      <c r="O46" s="133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RESUMO'!AT5</f>
        <v/>
      </c>
      <c r="N47" s="134">
        <f>MAX(0,M47-M46)</f>
        <v/>
      </c>
      <c r="O47" s="133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RESUMO'!AU5</f>
        <v/>
      </c>
      <c r="N48" s="134">
        <f>MAX(0,M48-M47)</f>
        <v/>
      </c>
      <c r="O48" s="133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RESUMO'!AV5</f>
        <v/>
      </c>
      <c r="N49" s="134">
        <f>MAX(0,M49-M48)</f>
        <v/>
      </c>
      <c r="O49" s="133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RESUMO'!AW5</f>
        <v/>
      </c>
      <c r="N50" s="134">
        <f>MAX(0,M50-M49)</f>
        <v/>
      </c>
      <c r="O50" s="133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RESUMO'!AX5</f>
        <v/>
      </c>
      <c r="N51" s="134">
        <f>MAX(0,M51-M50)</f>
        <v/>
      </c>
      <c r="O51" s="133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RESUMO'!AY5</f>
        <v/>
      </c>
      <c r="N52" s="134">
        <f>MAX(0,M52-M51)</f>
        <v/>
      </c>
      <c r="O52" s="133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RESUMO'!AZ5</f>
        <v/>
      </c>
      <c r="N53" s="134">
        <f>MAX(0,M53-M52)</f>
        <v/>
      </c>
      <c r="O53" s="133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RESUMO'!BA5</f>
        <v/>
      </c>
      <c r="N54" s="134">
        <f>MAX(0,M54-M53)</f>
        <v/>
      </c>
      <c r="O54" s="133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RESUMO'!BB5</f>
        <v/>
      </c>
      <c r="N55" s="134">
        <f>MAX(0,M55-M54)</f>
        <v/>
      </c>
      <c r="O55" s="133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RESUMO'!BC5</f>
        <v/>
      </c>
      <c r="N56" s="134">
        <f>MAX(0,M56-M55)</f>
        <v/>
      </c>
      <c r="O56" s="133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RESUMO'!BD5</f>
        <v/>
      </c>
      <c r="N57" s="134">
        <f>MAX(0,M57-M56)</f>
        <v/>
      </c>
      <c r="O57" s="133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RESUMO'!BE5</f>
        <v/>
      </c>
      <c r="N58" s="134">
        <f>MAX(0,M58-M57)</f>
        <v/>
      </c>
      <c r="O58" s="133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RESUMO'!BF5</f>
        <v/>
      </c>
      <c r="N59" s="134">
        <f>MAX(0,M59-M58)</f>
        <v/>
      </c>
      <c r="O59" s="133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RESUMO'!BG5</f>
        <v/>
      </c>
      <c r="N60" s="134">
        <f>MAX(0,M60-M59)</f>
        <v/>
      </c>
      <c r="O60" s="133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RESUMO'!BH5</f>
        <v/>
      </c>
      <c r="N61" s="134">
        <f>MAX(0,M61-M60)</f>
        <v/>
      </c>
      <c r="O61" s="133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RESUMO'!BI5</f>
        <v/>
      </c>
      <c r="N62" s="134">
        <f>MAX(0,M62-M61)</f>
        <v/>
      </c>
      <c r="O62" s="133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RESUMO'!BJ5</f>
        <v/>
      </c>
      <c r="N63" s="134">
        <f>MAX(0,M63-M62)</f>
        <v/>
      </c>
      <c r="O63" s="133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RESUMO'!BK5</f>
        <v/>
      </c>
      <c r="N64" s="134">
        <f>MAX(0,M64-M63)</f>
        <v/>
      </c>
      <c r="O64" s="133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RESUMO'!BL5</f>
        <v/>
      </c>
      <c r="N65" s="134">
        <f>MAX(0,M65-M64)</f>
        <v/>
      </c>
      <c r="O65" s="133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RESUMO'!BM5</f>
        <v/>
      </c>
      <c r="N66" s="134">
        <f>MAX(0,M66-M65)</f>
        <v/>
      </c>
      <c r="O66" s="133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RESUMO'!BN5</f>
        <v/>
      </c>
      <c r="N67" s="134">
        <f>MAX(0,M67-M66)</f>
        <v/>
      </c>
      <c r="O67" s="133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RESUMO'!BO5</f>
        <v/>
      </c>
      <c r="N68" s="134">
        <f>MAX(0,M68-M67)</f>
        <v/>
      </c>
      <c r="O68" s="133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RESUMO'!BP5</f>
        <v/>
      </c>
      <c r="N69" s="134">
        <f>MAX(0,M69-M68)</f>
        <v/>
      </c>
      <c r="O69" s="133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RESUMO'!BQ5</f>
        <v/>
      </c>
      <c r="N70" s="134">
        <f>MAX(0,M70-M69)</f>
        <v/>
      </c>
      <c r="O70" s="133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RESUMO'!BR5</f>
        <v/>
      </c>
      <c r="N71" s="134">
        <f>MAX(0,M71-M70)</f>
        <v/>
      </c>
      <c r="O71" s="133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RESUMO'!BS5</f>
        <v/>
      </c>
      <c r="N72" s="134">
        <f>MAX(0,M72-M71)</f>
        <v/>
      </c>
      <c r="O72" s="133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RESUMO'!BT5</f>
        <v/>
      </c>
      <c r="N73" s="134">
        <f>MAX(0,M73-M72)</f>
        <v/>
      </c>
      <c r="O73" s="133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RESUMO'!BU5</f>
        <v/>
      </c>
      <c r="N74" s="134">
        <f>MAX(0,M74-M73)</f>
        <v/>
      </c>
      <c r="O74" s="133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RESUMO'!BV5</f>
        <v/>
      </c>
      <c r="N75" s="134">
        <f>MAX(0,M75-M74)</f>
        <v/>
      </c>
      <c r="O75" s="133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RESUMO'!BW5</f>
        <v/>
      </c>
      <c r="N76" s="134">
        <f>MAX(0,M76-M75)</f>
        <v/>
      </c>
      <c r="O76" s="133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3">
        <f>'CP RESUMO'!D42</f>
        <v/>
      </c>
      <c r="N5" s="134" t="n">
        <v>0</v>
      </c>
      <c r="O5" s="133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3">
        <f>'CP RESUMO'!E42</f>
        <v/>
      </c>
      <c r="N6" s="134">
        <f>MAX(0,M6-M5)</f>
        <v/>
      </c>
      <c r="O6" s="133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RESUMO'!F42</f>
        <v/>
      </c>
      <c r="N7" s="134">
        <f>MAX(0,M7-M6)</f>
        <v/>
      </c>
      <c r="O7" s="133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RESUMO'!G42</f>
        <v/>
      </c>
      <c r="N8" s="134">
        <f>MAX(0,M8-M7)</f>
        <v/>
      </c>
      <c r="O8" s="133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RESUMO'!H42</f>
        <v/>
      </c>
      <c r="N9" s="134">
        <f>MAX(0,M9-M8)</f>
        <v/>
      </c>
      <c r="O9" s="133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RESUMO'!I42</f>
        <v/>
      </c>
      <c r="N10" s="134">
        <f>MAX(0,M10-M9)</f>
        <v/>
      </c>
      <c r="O10" s="133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RESUMO'!J42</f>
        <v/>
      </c>
      <c r="N11" s="134">
        <f>MAX(0,M11-M10)</f>
        <v/>
      </c>
      <c r="O11" s="133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RESUMO'!K42</f>
        <v/>
      </c>
      <c r="N12" s="134">
        <f>MAX(0,M12-M11)</f>
        <v/>
      </c>
      <c r="O12" s="133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3">
        <f>'CP RESUMO'!L42</f>
        <v/>
      </c>
      <c r="N13" s="134">
        <f>MAX(0,M13-M12)</f>
        <v/>
      </c>
      <c r="O13" s="133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RESUMO'!M42</f>
        <v/>
      </c>
      <c r="N14" s="134">
        <f>MAX(0,M14-M13)</f>
        <v/>
      </c>
      <c r="O14" s="133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RESUMO'!N42</f>
        <v/>
      </c>
      <c r="N15" s="134">
        <f>MAX(0,M15-M14)</f>
        <v/>
      </c>
      <c r="O15" s="133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RESUMO'!O42</f>
        <v/>
      </c>
      <c r="N16" s="134">
        <f>MAX(0,M16-M15)</f>
        <v/>
      </c>
      <c r="O16" s="133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RESUMO'!P42</f>
        <v/>
      </c>
      <c r="N17" s="134">
        <f>MAX(0,M17-M16)</f>
        <v/>
      </c>
      <c r="O17" s="133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RESUMO'!Q42</f>
        <v/>
      </c>
      <c r="N18" s="134">
        <f>MAX(0,M18-M17)</f>
        <v/>
      </c>
      <c r="O18" s="133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RESUMO'!R42</f>
        <v/>
      </c>
      <c r="N19" s="134">
        <f>MAX(0,M19-M18)</f>
        <v/>
      </c>
      <c r="O19" s="133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RESUMO'!S42</f>
        <v/>
      </c>
      <c r="N20" s="134">
        <f>MAX(0,M20-M19)</f>
        <v/>
      </c>
      <c r="O20" s="133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RESUMO'!T42</f>
        <v/>
      </c>
      <c r="N21" s="134">
        <f>MAX(0,M21-M20)</f>
        <v/>
      </c>
      <c r="O21" s="133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RESUMO'!U42</f>
        <v/>
      </c>
      <c r="N22" s="134">
        <f>MAX(0,M22-M21)</f>
        <v/>
      </c>
      <c r="O22" s="133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RESUMO'!V42</f>
        <v/>
      </c>
      <c r="N23" s="134">
        <f>MAX(0,M23-M22)</f>
        <v/>
      </c>
      <c r="O23" s="133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3">
        <f>'CP RESUMO'!W42</f>
        <v/>
      </c>
      <c r="N24" s="134">
        <f>MAX(0,M24-M23)</f>
        <v/>
      </c>
      <c r="O24" s="133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RESUMO'!X42</f>
        <v/>
      </c>
      <c r="N25" s="134">
        <f>MAX(0,M25-M24)</f>
        <v/>
      </c>
      <c r="O25" s="133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RESUMO'!Y42</f>
        <v/>
      </c>
      <c r="N26" s="134">
        <f>MAX(0,M26-M25)</f>
        <v/>
      </c>
      <c r="O26" s="133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RESUMO'!Z42</f>
        <v/>
      </c>
      <c r="N27" s="134">
        <f>MAX(0,M27-M26)</f>
        <v/>
      </c>
      <c r="O27" s="133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RESUMO'!AA42</f>
        <v/>
      </c>
      <c r="N28" s="134">
        <f>MAX(0,M28-M27)</f>
        <v/>
      </c>
      <c r="O28" s="133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RESUMO'!AB42</f>
        <v/>
      </c>
      <c r="N29" s="134">
        <f>MAX(0,M29-M28)</f>
        <v/>
      </c>
      <c r="O29" s="133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RESUMO'!AC42</f>
        <v/>
      </c>
      <c r="N30" s="134">
        <f>MAX(0,M30-M29)</f>
        <v/>
      </c>
      <c r="O30" s="133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RESUMO'!AD42</f>
        <v/>
      </c>
      <c r="N31" s="134">
        <f>MAX(0,M31-M30)</f>
        <v/>
      </c>
      <c r="O31" s="133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RESUMO'!AE42</f>
        <v/>
      </c>
      <c r="N32" s="134">
        <f>MAX(0,M32-M31)</f>
        <v/>
      </c>
      <c r="O32" s="133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RESUMO'!AF42</f>
        <v/>
      </c>
      <c r="N33" s="134">
        <f>MAX(0,M33-M32)</f>
        <v/>
      </c>
      <c r="O33" s="133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RESUMO'!AG42</f>
        <v/>
      </c>
      <c r="N34" s="134">
        <f>MAX(0,M34-M33)</f>
        <v/>
      </c>
      <c r="O34" s="133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RESUMO'!AH42</f>
        <v/>
      </c>
      <c r="N35" s="134">
        <f>MAX(0,M35-M34)</f>
        <v/>
      </c>
      <c r="O35" s="133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RESUMO'!AI42</f>
        <v/>
      </c>
      <c r="N36" s="134">
        <f>MAX(0,M36-M35)</f>
        <v/>
      </c>
      <c r="O36" s="133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RESUMO'!AJ42</f>
        <v/>
      </c>
      <c r="N37" s="134">
        <f>MAX(0,M37-M36)</f>
        <v/>
      </c>
      <c r="O37" s="133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RESUMO'!AK42</f>
        <v/>
      </c>
      <c r="N38" s="134">
        <f>MAX(0,M38-M37)</f>
        <v/>
      </c>
      <c r="O38" s="133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RESUMO'!AL42</f>
        <v/>
      </c>
      <c r="N39" s="134">
        <f>MAX(0,M39-M38)</f>
        <v/>
      </c>
      <c r="O39" s="133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RESUMO'!AM42</f>
        <v/>
      </c>
      <c r="N40" s="134">
        <f>MAX(0,M40-M39)</f>
        <v/>
      </c>
      <c r="O40" s="133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RESUMO'!AN42</f>
        <v/>
      </c>
      <c r="N41" s="134">
        <f>MAX(0,M41-M40)</f>
        <v/>
      </c>
      <c r="O41" s="133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RESUMO'!AO42</f>
        <v/>
      </c>
      <c r="N42" s="134">
        <f>MAX(0,M42-M41)</f>
        <v/>
      </c>
      <c r="O42" s="133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RESUMO'!AP42</f>
        <v/>
      </c>
      <c r="N43" s="134">
        <f>MAX(0,M43-M42)</f>
        <v/>
      </c>
      <c r="O43" s="133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RESUMO'!AQ42</f>
        <v/>
      </c>
      <c r="N44" s="134">
        <f>MAX(0,M44-M43)</f>
        <v/>
      </c>
      <c r="O44" s="133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RESUMO'!AR42</f>
        <v/>
      </c>
      <c r="N45" s="134">
        <f>MAX(0,M45-M44)</f>
        <v/>
      </c>
      <c r="O45" s="133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RESUMO'!AS42</f>
        <v/>
      </c>
      <c r="N46" s="134">
        <f>MAX(0,M46-M45)</f>
        <v/>
      </c>
      <c r="O46" s="133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RESUMO'!AT42</f>
        <v/>
      </c>
      <c r="N47" s="134">
        <f>MAX(0,M47-M46)</f>
        <v/>
      </c>
      <c r="O47" s="133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RESUMO'!AU42</f>
        <v/>
      </c>
      <c r="N48" s="134">
        <f>MAX(0,M48-M47)</f>
        <v/>
      </c>
      <c r="O48" s="133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RESUMO'!AV42</f>
        <v/>
      </c>
      <c r="N49" s="134">
        <f>MAX(0,M49-M48)</f>
        <v/>
      </c>
      <c r="O49" s="133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RESUMO'!AW42</f>
        <v/>
      </c>
      <c r="N50" s="134">
        <f>MAX(0,M50-M49)</f>
        <v/>
      </c>
      <c r="O50" s="133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RESUMO'!AX42</f>
        <v/>
      </c>
      <c r="N51" s="134">
        <f>MAX(0,M51-M50)</f>
        <v/>
      </c>
      <c r="O51" s="133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RESUMO'!AY42</f>
        <v/>
      </c>
      <c r="N52" s="134">
        <f>MAX(0,M52-M51)</f>
        <v/>
      </c>
      <c r="O52" s="133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RESUMO'!AZ42</f>
        <v/>
      </c>
      <c r="N53" s="134">
        <f>MAX(0,M53-M52)</f>
        <v/>
      </c>
      <c r="O53" s="133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RESUMO'!BA42</f>
        <v/>
      </c>
      <c r="N54" s="134">
        <f>MAX(0,M54-M53)</f>
        <v/>
      </c>
      <c r="O54" s="133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RESUMO'!BB42</f>
        <v/>
      </c>
      <c r="N55" s="134">
        <f>MAX(0,M55-M54)</f>
        <v/>
      </c>
      <c r="O55" s="133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RESUMO'!BC42</f>
        <v/>
      </c>
      <c r="N56" s="134">
        <f>MAX(0,M56-M55)</f>
        <v/>
      </c>
      <c r="O56" s="133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RESUMO'!BD42</f>
        <v/>
      </c>
      <c r="N57" s="134">
        <f>MAX(0,M57-M56)</f>
        <v/>
      </c>
      <c r="O57" s="133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RESUMO'!BE42</f>
        <v/>
      </c>
      <c r="N58" s="134">
        <f>MAX(0,M58-M57)</f>
        <v/>
      </c>
      <c r="O58" s="133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RESUMO'!BF42</f>
        <v/>
      </c>
      <c r="N59" s="134">
        <f>MAX(0,M59-M58)</f>
        <v/>
      </c>
      <c r="O59" s="133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RESUMO'!BG42</f>
        <v/>
      </c>
      <c r="N60" s="134">
        <f>MAX(0,M60-M59)</f>
        <v/>
      </c>
      <c r="O60" s="133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RESUMO'!BH42</f>
        <v/>
      </c>
      <c r="N61" s="134">
        <f>MAX(0,M61-M60)</f>
        <v/>
      </c>
      <c r="O61" s="133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RESUMO'!BI42</f>
        <v/>
      </c>
      <c r="N62" s="134">
        <f>MAX(0,M62-M61)</f>
        <v/>
      </c>
      <c r="O62" s="133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RESUMO'!BJ42</f>
        <v/>
      </c>
      <c r="N63" s="134">
        <f>MAX(0,M63-M62)</f>
        <v/>
      </c>
      <c r="O63" s="133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RESUMO'!BK42</f>
        <v/>
      </c>
      <c r="N64" s="134">
        <f>MAX(0,M64-M63)</f>
        <v/>
      </c>
      <c r="O64" s="133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RESUMO'!BL42</f>
        <v/>
      </c>
      <c r="N65" s="134">
        <f>MAX(0,M65-M64)</f>
        <v/>
      </c>
      <c r="O65" s="133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RESUMO'!BM42</f>
        <v/>
      </c>
      <c r="N66" s="134">
        <f>MAX(0,M66-M65)</f>
        <v/>
      </c>
      <c r="O66" s="133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RESUMO'!BN42</f>
        <v/>
      </c>
      <c r="N67" s="134">
        <f>MAX(0,M67-M66)</f>
        <v/>
      </c>
      <c r="O67" s="133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RESUMO'!BO42</f>
        <v/>
      </c>
      <c r="N68" s="134">
        <f>MAX(0,M68-M67)</f>
        <v/>
      </c>
      <c r="O68" s="133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RESUMO'!BP42</f>
        <v/>
      </c>
      <c r="N69" s="134">
        <f>MAX(0,M69-M68)</f>
        <v/>
      </c>
      <c r="O69" s="133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RESUMO'!BQ42</f>
        <v/>
      </c>
      <c r="N70" s="134">
        <f>MAX(0,M70-M69)</f>
        <v/>
      </c>
      <c r="O70" s="133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RESUMO'!BR42</f>
        <v/>
      </c>
      <c r="N71" s="134">
        <f>MAX(0,M71-M70)</f>
        <v/>
      </c>
      <c r="O71" s="133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RESUMO'!BS42</f>
        <v/>
      </c>
      <c r="N72" s="134">
        <f>MAX(0,M72-M71)</f>
        <v/>
      </c>
      <c r="O72" s="133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RESUMO'!BT42</f>
        <v/>
      </c>
      <c r="N73" s="134">
        <f>MAX(0,M73-M72)</f>
        <v/>
      </c>
      <c r="O73" s="133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RESUMO'!BU42</f>
        <v/>
      </c>
      <c r="N74" s="134">
        <f>MAX(0,M74-M73)</f>
        <v/>
      </c>
      <c r="O74" s="133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RESUMO'!BV42</f>
        <v/>
      </c>
      <c r="N75" s="134">
        <f>MAX(0,M75-M74)</f>
        <v/>
      </c>
      <c r="O75" s="133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RESUMO'!BW42</f>
        <v/>
      </c>
      <c r="N76" s="134">
        <f>MAX(0,M76-M75)</f>
        <v/>
      </c>
      <c r="O76" s="133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3">
        <f>'CP RESUMO'!D6</f>
        <v/>
      </c>
      <c r="N5" s="134" t="n">
        <v>0</v>
      </c>
      <c r="O5" s="133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3">
        <f>'CP RESUMO'!E6</f>
        <v/>
      </c>
      <c r="N6" s="134">
        <f>MAX(0,M6-M5)</f>
        <v/>
      </c>
      <c r="O6" s="133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RESUMO'!F6</f>
        <v/>
      </c>
      <c r="N7" s="134">
        <f>MAX(0,M7-M6)</f>
        <v/>
      </c>
      <c r="O7" s="133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RESUMO'!G6</f>
        <v/>
      </c>
      <c r="N8" s="134">
        <f>MAX(0,M8-M7)</f>
        <v/>
      </c>
      <c r="O8" s="133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RESUMO'!H6</f>
        <v/>
      </c>
      <c r="N9" s="134">
        <f>MAX(0,M9-M8)</f>
        <v/>
      </c>
      <c r="O9" s="133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RESUMO'!I6</f>
        <v/>
      </c>
      <c r="N10" s="134">
        <f>MAX(0,M10-M9)</f>
        <v/>
      </c>
      <c r="O10" s="133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RESUMO'!J6</f>
        <v/>
      </c>
      <c r="N11" s="134">
        <f>MAX(0,M11-M10)</f>
        <v/>
      </c>
      <c r="O11" s="133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RESUMO'!K6</f>
        <v/>
      </c>
      <c r="N12" s="134">
        <f>MAX(0,M12-M11)</f>
        <v/>
      </c>
      <c r="O12" s="133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3">
        <f>'CP RESUMO'!L6</f>
        <v/>
      </c>
      <c r="N13" s="134">
        <f>MAX(0,M13-M12)</f>
        <v/>
      </c>
      <c r="O13" s="133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RESUMO'!M6</f>
        <v/>
      </c>
      <c r="N14" s="134">
        <f>MAX(0,M14-M13)</f>
        <v/>
      </c>
      <c r="O14" s="133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RESUMO'!N6</f>
        <v/>
      </c>
      <c r="N15" s="134">
        <f>MAX(0,M15-M14)</f>
        <v/>
      </c>
      <c r="O15" s="133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RESUMO'!O6</f>
        <v/>
      </c>
      <c r="N16" s="134">
        <f>MAX(0,M16-M15)</f>
        <v/>
      </c>
      <c r="O16" s="133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RESUMO'!P6</f>
        <v/>
      </c>
      <c r="N17" s="134">
        <f>MAX(0,M17-M16)</f>
        <v/>
      </c>
      <c r="O17" s="133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RESUMO'!Q6</f>
        <v/>
      </c>
      <c r="N18" s="134">
        <f>MAX(0,M18-M17)</f>
        <v/>
      </c>
      <c r="O18" s="133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RESUMO'!R6</f>
        <v/>
      </c>
      <c r="N19" s="134">
        <f>MAX(0,M19-M18)</f>
        <v/>
      </c>
      <c r="O19" s="133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RESUMO'!S6</f>
        <v/>
      </c>
      <c r="N20" s="134">
        <f>MAX(0,M20-M19)</f>
        <v/>
      </c>
      <c r="O20" s="133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RESUMO'!T6</f>
        <v/>
      </c>
      <c r="N21" s="134">
        <f>MAX(0,M21-M20)</f>
        <v/>
      </c>
      <c r="O21" s="133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RESUMO'!U6</f>
        <v/>
      </c>
      <c r="N22" s="134">
        <f>MAX(0,M22-M21)</f>
        <v/>
      </c>
      <c r="O22" s="133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RESUMO'!V6</f>
        <v/>
      </c>
      <c r="N23" s="134">
        <f>MAX(0,M23-M22)</f>
        <v/>
      </c>
      <c r="O23" s="133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3">
        <f>'CP RESUMO'!W6</f>
        <v/>
      </c>
      <c r="N24" s="134">
        <f>MAX(0,M24-M23)</f>
        <v/>
      </c>
      <c r="O24" s="133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RESUMO'!X6</f>
        <v/>
      </c>
      <c r="N25" s="134">
        <f>MAX(0,M25-M24)</f>
        <v/>
      </c>
      <c r="O25" s="133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1510.31</v>
      </c>
      <c r="L26" s="49">
        <f>C26/IF(B26&lt;='VALOR POR PL'!$P$5,IFERROR(INDEX('"INCC-FGV"'!$B$2:$B$800,MATCH(B26,'"INCC-FGV"'!$A$2:$A$800,0)),$K$2),$K$2)</f>
        <v/>
      </c>
      <c r="M26" s="133">
        <f>'CP RESUMO'!Y6</f>
        <v/>
      </c>
      <c r="N26" s="134">
        <f>MAX(0,M26-M25)</f>
        <v/>
      </c>
      <c r="O26" s="133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1510.31</v>
      </c>
      <c r="L27" s="49">
        <f>C27/IF(B27&lt;='VALOR POR PL'!$P$5,IFERROR(INDEX('"INCC-FGV"'!$B$2:$B$800,MATCH(B27,'"INCC-FGV"'!$A$2:$A$800,0)),$K$2),$K$2)</f>
        <v/>
      </c>
      <c r="M27" s="133">
        <f>'CP RESUMO'!Z6</f>
        <v/>
      </c>
      <c r="N27" s="134">
        <f>MAX(0,M27-M26)</f>
        <v/>
      </c>
      <c r="O27" s="133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1510.31</v>
      </c>
      <c r="L28" s="49">
        <f>C28/IF(B28&lt;='VALOR POR PL'!$P$5,IFERROR(INDEX('"INCC-FGV"'!$B$2:$B$800,MATCH(B28,'"INCC-FGV"'!$A$2:$A$800,0)),$K$2),$K$2)</f>
        <v/>
      </c>
      <c r="M28" s="133">
        <f>'CP RESUMO'!AA6</f>
        <v/>
      </c>
      <c r="N28" s="134">
        <f>MAX(0,M28-M27)</f>
        <v/>
      </c>
      <c r="O28" s="133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1510.31</v>
      </c>
      <c r="L29" s="49">
        <f>C29/IF(B29&lt;='VALOR POR PL'!$P$5,IFERROR(INDEX('"INCC-FGV"'!$B$2:$B$800,MATCH(B29,'"INCC-FGV"'!$A$2:$A$800,0)),$K$2),$K$2)</f>
        <v/>
      </c>
      <c r="M29" s="133">
        <f>'CP RESUMO'!AB6</f>
        <v/>
      </c>
      <c r="N29" s="134">
        <f>MAX(0,M29-M28)</f>
        <v/>
      </c>
      <c r="O29" s="133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1510.31</v>
      </c>
      <c r="L30" s="49">
        <f>C30/IF(B30&lt;='VALOR POR PL'!$P$5,IFERROR(INDEX('"INCC-FGV"'!$B$2:$B$800,MATCH(B30,'"INCC-FGV"'!$A$2:$A$800,0)),$K$2),$K$2)</f>
        <v/>
      </c>
      <c r="M30" s="133">
        <f>'CP RESUMO'!AC6</f>
        <v/>
      </c>
      <c r="N30" s="134">
        <f>MAX(0,M30-M29)</f>
        <v/>
      </c>
      <c r="O30" s="133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1510.31</v>
      </c>
      <c r="L31" s="49">
        <f>C31/IF(B31&lt;='VALOR POR PL'!$P$5,IFERROR(INDEX('"INCC-FGV"'!$B$2:$B$800,MATCH(B31,'"INCC-FGV"'!$A$2:$A$800,0)),$K$2),$K$2)</f>
        <v/>
      </c>
      <c r="M31" s="133">
        <f>'CP RESUMO'!AD6</f>
        <v/>
      </c>
      <c r="N31" s="134">
        <f>MAX(0,M31-M30)</f>
        <v/>
      </c>
      <c r="O31" s="133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1510.31</v>
      </c>
      <c r="L32" s="49">
        <f>C32/IF(B32&lt;='VALOR POR PL'!$P$5,IFERROR(INDEX('"INCC-FGV"'!$B$2:$B$800,MATCH(B32,'"INCC-FGV"'!$A$2:$A$800,0)),$K$2),$K$2)</f>
        <v/>
      </c>
      <c r="M32" s="133">
        <f>'CP RESUMO'!AE6</f>
        <v/>
      </c>
      <c r="N32" s="134">
        <f>MAX(0,M32-M31)</f>
        <v/>
      </c>
      <c r="O32" s="133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1510.31</v>
      </c>
      <c r="L33" s="49">
        <f>C33/IF(B33&lt;='VALOR POR PL'!$P$5,IFERROR(INDEX('"INCC-FGV"'!$B$2:$B$800,MATCH(B33,'"INCC-FGV"'!$A$2:$A$800,0)),$K$2),$K$2)</f>
        <v/>
      </c>
      <c r="M33" s="133">
        <f>'CP RESUMO'!AF6</f>
        <v/>
      </c>
      <c r="N33" s="134">
        <f>MAX(0,M33-M32)</f>
        <v/>
      </c>
      <c r="O33" s="133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1510.31</v>
      </c>
      <c r="L34" s="49">
        <f>C34/IF(B34&lt;='VALOR POR PL'!$P$5,IFERROR(INDEX('"INCC-FGV"'!$B$2:$B$800,MATCH(B34,'"INCC-FGV"'!$A$2:$A$800,0)),$K$2),$K$2)</f>
        <v/>
      </c>
      <c r="M34" s="133">
        <f>'CP RESUMO'!AG6</f>
        <v/>
      </c>
      <c r="N34" s="134">
        <f>MAX(0,M34-M33)</f>
        <v/>
      </c>
      <c r="O34" s="133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1510.31</v>
      </c>
      <c r="L35" s="49">
        <f>C35/IF(B35&lt;='VALOR POR PL'!$P$5,IFERROR(INDEX('"INCC-FGV"'!$B$2:$B$800,MATCH(B35,'"INCC-FGV"'!$A$2:$A$800,0)),$K$2),$K$2)</f>
        <v/>
      </c>
      <c r="M35" s="133">
        <f>'CP RESUMO'!AH6</f>
        <v/>
      </c>
      <c r="N35" s="134">
        <f>MAX(0,M35-M34)</f>
        <v/>
      </c>
      <c r="O35" s="133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1510.31</v>
      </c>
      <c r="L36" s="49">
        <f>C36/IF(B36&lt;='VALOR POR PL'!$P$5,IFERROR(INDEX('"INCC-FGV"'!$B$2:$B$800,MATCH(B36,'"INCC-FGV"'!$A$2:$A$800,0)),$K$2),$K$2)</f>
        <v/>
      </c>
      <c r="M36" s="133">
        <f>'CP RESUMO'!AI6</f>
        <v/>
      </c>
      <c r="N36" s="134">
        <f>MAX(0,M36-M35)</f>
        <v/>
      </c>
      <c r="O36" s="133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1510.31</v>
      </c>
      <c r="L37" s="49">
        <f>C37/IF(B37&lt;='VALOR POR PL'!$P$5,IFERROR(INDEX('"INCC-FGV"'!$B$2:$B$800,MATCH(B37,'"INCC-FGV"'!$A$2:$A$800,0)),$K$2),$K$2)</f>
        <v/>
      </c>
      <c r="M37" s="133">
        <f>'CP RESUMO'!AJ6</f>
        <v/>
      </c>
      <c r="N37" s="134">
        <f>MAX(0,M37-M36)</f>
        <v/>
      </c>
      <c r="O37" s="133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1510.31</v>
      </c>
      <c r="L38" s="49">
        <f>C38/IF(B38&lt;='VALOR POR PL'!$P$5,IFERROR(INDEX('"INCC-FGV"'!$B$2:$B$800,MATCH(B38,'"INCC-FGV"'!$A$2:$A$800,0)),$K$2),$K$2)</f>
        <v/>
      </c>
      <c r="M38" s="133">
        <f>'CP RESUMO'!AK6</f>
        <v/>
      </c>
      <c r="N38" s="134">
        <f>MAX(0,M38-M37)</f>
        <v/>
      </c>
      <c r="O38" s="133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1510.31</v>
      </c>
      <c r="L39" s="49">
        <f>C39/IF(B39&lt;='VALOR POR PL'!$P$5,IFERROR(INDEX('"INCC-FGV"'!$B$2:$B$800,MATCH(B39,'"INCC-FGV"'!$A$2:$A$800,0)),$K$2),$K$2)</f>
        <v/>
      </c>
      <c r="M39" s="133">
        <f>'CP RESUMO'!AL6</f>
        <v/>
      </c>
      <c r="N39" s="134">
        <f>MAX(0,M39-M38)</f>
        <v/>
      </c>
      <c r="O39" s="133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1510.31</v>
      </c>
      <c r="L40" s="49">
        <f>C40/IF(B40&lt;='VALOR POR PL'!$P$5,IFERROR(INDEX('"INCC-FGV"'!$B$2:$B$800,MATCH(B40,'"INCC-FGV"'!$A$2:$A$800,0)),$K$2),$K$2)</f>
        <v/>
      </c>
      <c r="M40" s="133">
        <f>'CP RESUMO'!AM6</f>
        <v/>
      </c>
      <c r="N40" s="134">
        <f>MAX(0,M40-M39)</f>
        <v/>
      </c>
      <c r="O40" s="133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1510.31</v>
      </c>
      <c r="L41" s="49">
        <f>C41/IF(B41&lt;='VALOR POR PL'!$P$5,IFERROR(INDEX('"INCC-FGV"'!$B$2:$B$800,MATCH(B41,'"INCC-FGV"'!$A$2:$A$800,0)),$K$2),$K$2)</f>
        <v/>
      </c>
      <c r="M41" s="133">
        <f>'CP RESUMO'!AN6</f>
        <v/>
      </c>
      <c r="N41" s="134">
        <f>MAX(0,M41-M40)</f>
        <v/>
      </c>
      <c r="O41" s="133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1510.31</v>
      </c>
      <c r="L42" s="49">
        <f>C42/IF(B42&lt;='VALOR POR PL'!$P$5,IFERROR(INDEX('"INCC-FGV"'!$B$2:$B$800,MATCH(B42,'"INCC-FGV"'!$A$2:$A$800,0)),$K$2),$K$2)</f>
        <v/>
      </c>
      <c r="M42" s="133">
        <f>'CP RESUMO'!AO6</f>
        <v/>
      </c>
      <c r="N42" s="134">
        <f>MAX(0,M42-M41)</f>
        <v/>
      </c>
      <c r="O42" s="133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1510.31</v>
      </c>
      <c r="L43" s="49">
        <f>C43/IF(B43&lt;='VALOR POR PL'!$P$5,IFERROR(INDEX('"INCC-FGV"'!$B$2:$B$800,MATCH(B43,'"INCC-FGV"'!$A$2:$A$800,0)),$K$2),$K$2)</f>
        <v/>
      </c>
      <c r="M43" s="133">
        <f>'CP RESUMO'!AP6</f>
        <v/>
      </c>
      <c r="N43" s="134">
        <f>MAX(0,M43-M42)</f>
        <v/>
      </c>
      <c r="O43" s="133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1510.31</v>
      </c>
      <c r="L44" s="49">
        <f>C44/IF(B44&lt;='VALOR POR PL'!$P$5,IFERROR(INDEX('"INCC-FGV"'!$B$2:$B$800,MATCH(B44,'"INCC-FGV"'!$A$2:$A$800,0)),$K$2),$K$2)</f>
        <v/>
      </c>
      <c r="M44" s="133">
        <f>'CP RESUMO'!AQ6</f>
        <v/>
      </c>
      <c r="N44" s="134">
        <f>MAX(0,M44-M43)</f>
        <v/>
      </c>
      <c r="O44" s="133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1510.31</v>
      </c>
      <c r="L45" s="49">
        <f>C45/IF(B45&lt;='VALOR POR PL'!$P$5,IFERROR(INDEX('"INCC-FGV"'!$B$2:$B$800,MATCH(B45,'"INCC-FGV"'!$A$2:$A$800,0)),$K$2),$K$2)</f>
        <v/>
      </c>
      <c r="M45" s="133">
        <f>'CP RESUMO'!AR6</f>
        <v/>
      </c>
      <c r="N45" s="134">
        <f>MAX(0,M45-M44)</f>
        <v/>
      </c>
      <c r="O45" s="133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1510.31</v>
      </c>
      <c r="L46" s="49">
        <f>C46/IF(B46&lt;='VALOR POR PL'!$P$5,IFERROR(INDEX('"INCC-FGV"'!$B$2:$B$800,MATCH(B46,'"INCC-FGV"'!$A$2:$A$800,0)),$K$2),$K$2)</f>
        <v/>
      </c>
      <c r="M46" s="133">
        <f>'CP RESUMO'!AS6</f>
        <v/>
      </c>
      <c r="N46" s="134">
        <f>MAX(0,M46-M45)</f>
        <v/>
      </c>
      <c r="O46" s="133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1510.31</v>
      </c>
      <c r="L47" s="49">
        <f>C47/IF(B47&lt;='VALOR POR PL'!$P$5,IFERROR(INDEX('"INCC-FGV"'!$B$2:$B$800,MATCH(B47,'"INCC-FGV"'!$A$2:$A$800,0)),$K$2),$K$2)</f>
        <v/>
      </c>
      <c r="M47" s="133">
        <f>'CP RESUMO'!AT6</f>
        <v/>
      </c>
      <c r="N47" s="134">
        <f>MAX(0,M47-M46)</f>
        <v/>
      </c>
      <c r="O47" s="133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1510.31</v>
      </c>
      <c r="L48" s="49">
        <f>C48/IF(B48&lt;='VALOR POR PL'!$P$5,IFERROR(INDEX('"INCC-FGV"'!$B$2:$B$800,MATCH(B48,'"INCC-FGV"'!$A$2:$A$800,0)),$K$2),$K$2)</f>
        <v/>
      </c>
      <c r="M48" s="133">
        <f>'CP RESUMO'!AU6</f>
        <v/>
      </c>
      <c r="N48" s="134">
        <f>MAX(0,M48-M47)</f>
        <v/>
      </c>
      <c r="O48" s="133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1510.31</v>
      </c>
      <c r="L49" s="49">
        <f>C49/IF(B49&lt;='VALOR POR PL'!$P$5,IFERROR(INDEX('"INCC-FGV"'!$B$2:$B$800,MATCH(B49,'"INCC-FGV"'!$A$2:$A$800,0)),$K$2),$K$2)</f>
        <v/>
      </c>
      <c r="M49" s="133">
        <f>'CP RESUMO'!AV6</f>
        <v/>
      </c>
      <c r="N49" s="134">
        <f>MAX(0,M49-M48)</f>
        <v/>
      </c>
      <c r="O49" s="133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1510.31</v>
      </c>
      <c r="L50" s="49">
        <f>C50/IF(B50&lt;='VALOR POR PL'!$P$5,IFERROR(INDEX('"INCC-FGV"'!$B$2:$B$800,MATCH(B50,'"INCC-FGV"'!$A$2:$A$800,0)),$K$2),$K$2)</f>
        <v/>
      </c>
      <c r="M50" s="133">
        <f>'CP RESUMO'!AW6</f>
        <v/>
      </c>
      <c r="N50" s="134">
        <f>MAX(0,M50-M49)</f>
        <v/>
      </c>
      <c r="O50" s="133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1510.31</v>
      </c>
      <c r="L51" s="49">
        <f>C51/IF(B51&lt;='VALOR POR PL'!$P$5,IFERROR(INDEX('"INCC-FGV"'!$B$2:$B$800,MATCH(B51,'"INCC-FGV"'!$A$2:$A$800,0)),$K$2),$K$2)</f>
        <v/>
      </c>
      <c r="M51" s="133">
        <f>'CP RESUMO'!AX6</f>
        <v/>
      </c>
      <c r="N51" s="134">
        <f>MAX(0,M51-M50)</f>
        <v/>
      </c>
      <c r="O51" s="133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1510.31</v>
      </c>
      <c r="L52" s="49">
        <f>C52/IF(B52&lt;='VALOR POR PL'!$P$5,IFERROR(INDEX('"INCC-FGV"'!$B$2:$B$800,MATCH(B52,'"INCC-FGV"'!$A$2:$A$800,0)),$K$2),$K$2)</f>
        <v/>
      </c>
      <c r="M52" s="133">
        <f>'CP RESUMO'!AY6</f>
        <v/>
      </c>
      <c r="N52" s="134">
        <f>MAX(0,M52-M51)</f>
        <v/>
      </c>
      <c r="O52" s="133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1510.31</v>
      </c>
      <c r="L53" s="49">
        <f>C53/IF(B53&lt;='VALOR POR PL'!$P$5,IFERROR(INDEX('"INCC-FGV"'!$B$2:$B$800,MATCH(B53,'"INCC-FGV"'!$A$2:$A$800,0)),$K$2),$K$2)</f>
        <v/>
      </c>
      <c r="M53" s="133">
        <f>'CP RESUMO'!AZ6</f>
        <v/>
      </c>
      <c r="N53" s="134">
        <f>MAX(0,M53-M52)</f>
        <v/>
      </c>
      <c r="O53" s="133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RESUMO'!BA6</f>
        <v/>
      </c>
      <c r="N54" s="134">
        <f>MAX(0,M54-M53)</f>
        <v/>
      </c>
      <c r="O54" s="133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RESUMO'!BB6</f>
        <v/>
      </c>
      <c r="N55" s="134">
        <f>MAX(0,M55-M54)</f>
        <v/>
      </c>
      <c r="O55" s="133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RESUMO'!BC6</f>
        <v/>
      </c>
      <c r="N56" s="134">
        <f>MAX(0,M56-M55)</f>
        <v/>
      </c>
      <c r="O56" s="133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RESUMO'!BD6</f>
        <v/>
      </c>
      <c r="N57" s="134">
        <f>MAX(0,M57-M56)</f>
        <v/>
      </c>
      <c r="O57" s="133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RESUMO'!BE6</f>
        <v/>
      </c>
      <c r="N58" s="134">
        <f>MAX(0,M58-M57)</f>
        <v/>
      </c>
      <c r="O58" s="133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RESUMO'!BF6</f>
        <v/>
      </c>
      <c r="N59" s="134">
        <f>MAX(0,M59-M58)</f>
        <v/>
      </c>
      <c r="O59" s="133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RESUMO'!BG6</f>
        <v/>
      </c>
      <c r="N60" s="134">
        <f>MAX(0,M60-M59)</f>
        <v/>
      </c>
      <c r="O60" s="133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RESUMO'!BH6</f>
        <v/>
      </c>
      <c r="N61" s="134">
        <f>MAX(0,M61-M60)</f>
        <v/>
      </c>
      <c r="O61" s="133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RESUMO'!BI6</f>
        <v/>
      </c>
      <c r="N62" s="134">
        <f>MAX(0,M62-M61)</f>
        <v/>
      </c>
      <c r="O62" s="133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RESUMO'!BJ6</f>
        <v/>
      </c>
      <c r="N63" s="134">
        <f>MAX(0,M63-M62)</f>
        <v/>
      </c>
      <c r="O63" s="133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RESUMO'!BK6</f>
        <v/>
      </c>
      <c r="N64" s="134">
        <f>MAX(0,M64-M63)</f>
        <v/>
      </c>
      <c r="O64" s="133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RESUMO'!BL6</f>
        <v/>
      </c>
      <c r="N65" s="134">
        <f>MAX(0,M65-M64)</f>
        <v/>
      </c>
      <c r="O65" s="133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RESUMO'!BM6</f>
        <v/>
      </c>
      <c r="N66" s="134">
        <f>MAX(0,M66-M65)</f>
        <v/>
      </c>
      <c r="O66" s="133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RESUMO'!BN6</f>
        <v/>
      </c>
      <c r="N67" s="134">
        <f>MAX(0,M67-M66)</f>
        <v/>
      </c>
      <c r="O67" s="133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RESUMO'!BO6</f>
        <v/>
      </c>
      <c r="N68" s="134">
        <f>MAX(0,M68-M67)</f>
        <v/>
      </c>
      <c r="O68" s="133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RESUMO'!BP6</f>
        <v/>
      </c>
      <c r="N69" s="134">
        <f>MAX(0,M69-M68)</f>
        <v/>
      </c>
      <c r="O69" s="133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RESUMO'!BQ6</f>
        <v/>
      </c>
      <c r="N70" s="134">
        <f>MAX(0,M70-M69)</f>
        <v/>
      </c>
      <c r="O70" s="133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RESUMO'!BR6</f>
        <v/>
      </c>
      <c r="N71" s="134">
        <f>MAX(0,M71-M70)</f>
        <v/>
      </c>
      <c r="O71" s="133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RESUMO'!BS6</f>
        <v/>
      </c>
      <c r="N72" s="134">
        <f>MAX(0,M72-M71)</f>
        <v/>
      </c>
      <c r="O72" s="133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RESUMO'!BT6</f>
        <v/>
      </c>
      <c r="N73" s="134">
        <f>MAX(0,M73-M72)</f>
        <v/>
      </c>
      <c r="O73" s="133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RESUMO'!BU6</f>
        <v/>
      </c>
      <c r="N74" s="134">
        <f>MAX(0,M74-M73)</f>
        <v/>
      </c>
      <c r="O74" s="133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RESUMO'!BV6</f>
        <v/>
      </c>
      <c r="N75" s="134">
        <f>MAX(0,M75-M74)</f>
        <v/>
      </c>
      <c r="O75" s="133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RESUMO'!BW6</f>
        <v/>
      </c>
      <c r="N76" s="134">
        <f>MAX(0,M76-M75)</f>
        <v/>
      </c>
      <c r="O76" s="133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3">
        <f>'CP RESUMO'!D7</f>
        <v/>
      </c>
      <c r="N5" s="134" t="n">
        <v>0</v>
      </c>
      <c r="O5" s="133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3">
        <f>'CP RESUMO'!E7</f>
        <v/>
      </c>
      <c r="N6" s="134">
        <f>MAX(0,M6-M5)</f>
        <v/>
      </c>
      <c r="O6" s="133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RESUMO'!F7</f>
        <v/>
      </c>
      <c r="N7" s="134">
        <f>MAX(0,M7-M6)</f>
        <v/>
      </c>
      <c r="O7" s="133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RESUMO'!G7</f>
        <v/>
      </c>
      <c r="N8" s="134">
        <f>MAX(0,M8-M7)</f>
        <v/>
      </c>
      <c r="O8" s="133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RESUMO'!H7</f>
        <v/>
      </c>
      <c r="N9" s="134">
        <f>MAX(0,M9-M8)</f>
        <v/>
      </c>
      <c r="O9" s="133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RESUMO'!I7</f>
        <v/>
      </c>
      <c r="N10" s="134">
        <f>MAX(0,M10-M9)</f>
        <v/>
      </c>
      <c r="O10" s="133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RESUMO'!J7</f>
        <v/>
      </c>
      <c r="N11" s="134">
        <f>MAX(0,M11-M10)</f>
        <v/>
      </c>
      <c r="O11" s="133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RESUMO'!K7</f>
        <v/>
      </c>
      <c r="N12" s="134">
        <f>MAX(0,M12-M11)</f>
        <v/>
      </c>
      <c r="O12" s="133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3">
        <f>'CP RESUMO'!L7</f>
        <v/>
      </c>
      <c r="N13" s="134">
        <f>MAX(0,M13-M12)</f>
        <v/>
      </c>
      <c r="O13" s="133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RESUMO'!M7</f>
        <v/>
      </c>
      <c r="N14" s="134">
        <f>MAX(0,M14-M13)</f>
        <v/>
      </c>
      <c r="O14" s="133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RESUMO'!N7</f>
        <v/>
      </c>
      <c r="N15" s="134">
        <f>MAX(0,M15-M14)</f>
        <v/>
      </c>
      <c r="O15" s="133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RESUMO'!O7</f>
        <v/>
      </c>
      <c r="N16" s="134">
        <f>MAX(0,M16-M15)</f>
        <v/>
      </c>
      <c r="O16" s="133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RESUMO'!P7</f>
        <v/>
      </c>
      <c r="N17" s="134">
        <f>MAX(0,M17-M16)</f>
        <v/>
      </c>
      <c r="O17" s="133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RESUMO'!Q7</f>
        <v/>
      </c>
      <c r="N18" s="134">
        <f>MAX(0,M18-M17)</f>
        <v/>
      </c>
      <c r="O18" s="133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RESUMO'!R7</f>
        <v/>
      </c>
      <c r="N19" s="134">
        <f>MAX(0,M19-M18)</f>
        <v/>
      </c>
      <c r="O19" s="133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RESUMO'!S7</f>
        <v/>
      </c>
      <c r="N20" s="134">
        <f>MAX(0,M20-M19)</f>
        <v/>
      </c>
      <c r="O20" s="133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RESUMO'!T7</f>
        <v/>
      </c>
      <c r="N21" s="134">
        <f>MAX(0,M21-M20)</f>
        <v/>
      </c>
      <c r="O21" s="133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RESUMO'!U7</f>
        <v/>
      </c>
      <c r="N22" s="134">
        <f>MAX(0,M22-M21)</f>
        <v/>
      </c>
      <c r="O22" s="133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RESUMO'!V7</f>
        <v/>
      </c>
      <c r="N23" s="134">
        <f>MAX(0,M23-M22)</f>
        <v/>
      </c>
      <c r="O23" s="133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RESUMO'!W7</f>
        <v/>
      </c>
      <c r="N24" s="134">
        <f>MAX(0,M24-M23)</f>
        <v/>
      </c>
      <c r="O24" s="133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RESUMO'!X7</f>
        <v/>
      </c>
      <c r="N25" s="134">
        <f>MAX(0,M25-M24)</f>
        <v/>
      </c>
      <c r="O25" s="133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927</v>
      </c>
      <c r="L26" s="49">
        <f>C26/IF(B26&lt;='VALOR POR PL'!$P$5,IFERROR(INDEX('"INCC-FGV"'!$B$2:$B$800,MATCH(B26,'"INCC-FGV"'!$A$2:$A$800,0)),$K$2),$K$2)</f>
        <v/>
      </c>
      <c r="M26" s="133">
        <f>'CP RESUMO'!Y7</f>
        <v/>
      </c>
      <c r="N26" s="134">
        <f>MAX(0,M26-M25)</f>
        <v/>
      </c>
      <c r="O26" s="133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RESUMO'!Z7</f>
        <v/>
      </c>
      <c r="N27" s="134">
        <f>MAX(0,M27-M26)</f>
        <v/>
      </c>
      <c r="O27" s="133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RESUMO'!AA7</f>
        <v/>
      </c>
      <c r="N28" s="134">
        <f>MAX(0,M28-M27)</f>
        <v/>
      </c>
      <c r="O28" s="133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927</v>
      </c>
      <c r="L29" s="49">
        <f>C29/IF(B29&lt;='VALOR POR PL'!$P$5,IFERROR(INDEX('"INCC-FGV"'!$B$2:$B$800,MATCH(B29,'"INCC-FGV"'!$A$2:$A$800,0)),$K$2),$K$2)</f>
        <v/>
      </c>
      <c r="M29" s="133">
        <f>'CP RESUMO'!AB7</f>
        <v/>
      </c>
      <c r="N29" s="134">
        <f>MAX(0,M29-M28)</f>
        <v/>
      </c>
      <c r="O29" s="133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RESUMO'!AC7</f>
        <v/>
      </c>
      <c r="N30" s="134">
        <f>MAX(0,M30-M29)</f>
        <v/>
      </c>
      <c r="O30" s="133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RESUMO'!AD7</f>
        <v/>
      </c>
      <c r="N31" s="134">
        <f>MAX(0,M31-M30)</f>
        <v/>
      </c>
      <c r="O31" s="133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927</v>
      </c>
      <c r="L32" s="49">
        <f>C32/IF(B32&lt;='VALOR POR PL'!$P$5,IFERROR(INDEX('"INCC-FGV"'!$B$2:$B$800,MATCH(B32,'"INCC-FGV"'!$A$2:$A$800,0)),$K$2),$K$2)</f>
        <v/>
      </c>
      <c r="M32" s="133">
        <f>'CP RESUMO'!AE7</f>
        <v/>
      </c>
      <c r="N32" s="134">
        <f>MAX(0,M32-M31)</f>
        <v/>
      </c>
      <c r="O32" s="133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RESUMO'!AF7</f>
        <v/>
      </c>
      <c r="N33" s="134">
        <f>MAX(0,M33-M32)</f>
        <v/>
      </c>
      <c r="O33" s="133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RESUMO'!AG7</f>
        <v/>
      </c>
      <c r="N34" s="134">
        <f>MAX(0,M34-M33)</f>
        <v/>
      </c>
      <c r="O34" s="133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927</v>
      </c>
      <c r="L35" s="49">
        <f>C35/IF(B35&lt;='VALOR POR PL'!$P$5,IFERROR(INDEX('"INCC-FGV"'!$B$2:$B$800,MATCH(B35,'"INCC-FGV"'!$A$2:$A$800,0)),$K$2),$K$2)</f>
        <v/>
      </c>
      <c r="M35" s="133">
        <f>'CP RESUMO'!AH7</f>
        <v/>
      </c>
      <c r="N35" s="134">
        <f>MAX(0,M35-M34)</f>
        <v/>
      </c>
      <c r="O35" s="133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RESUMO'!AI7</f>
        <v/>
      </c>
      <c r="N36" s="134">
        <f>MAX(0,M36-M35)</f>
        <v/>
      </c>
      <c r="O36" s="133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RESUMO'!AJ7</f>
        <v/>
      </c>
      <c r="N37" s="134">
        <f>MAX(0,M37-M36)</f>
        <v/>
      </c>
      <c r="O37" s="133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927</v>
      </c>
      <c r="L38" s="49">
        <f>C38/IF(B38&lt;='VALOR POR PL'!$P$5,IFERROR(INDEX('"INCC-FGV"'!$B$2:$B$800,MATCH(B38,'"INCC-FGV"'!$A$2:$A$800,0)),$K$2),$K$2)</f>
        <v/>
      </c>
      <c r="M38" s="133">
        <f>'CP RESUMO'!AK7</f>
        <v/>
      </c>
      <c r="N38" s="134">
        <f>MAX(0,M38-M37)</f>
        <v/>
      </c>
      <c r="O38" s="133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RESUMO'!AL7</f>
        <v/>
      </c>
      <c r="N39" s="134">
        <f>MAX(0,M39-M38)</f>
        <v/>
      </c>
      <c r="O39" s="133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RESUMO'!AM7</f>
        <v/>
      </c>
      <c r="N40" s="134">
        <f>MAX(0,M40-M39)</f>
        <v/>
      </c>
      <c r="O40" s="133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107435.9</v>
      </c>
      <c r="L41" s="49">
        <f>C41/IF(B41&lt;='VALOR POR PL'!$P$5,IFERROR(INDEX('"INCC-FGV"'!$B$2:$B$800,MATCH(B41,'"INCC-FGV"'!$A$2:$A$800,0)),$K$2),$K$2)</f>
        <v/>
      </c>
      <c r="M41" s="133">
        <f>'CP RESUMO'!AN7</f>
        <v/>
      </c>
      <c r="N41" s="134">
        <f>MAX(0,M41-M40)</f>
        <v/>
      </c>
      <c r="O41" s="133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RESUMO'!AO7</f>
        <v/>
      </c>
      <c r="N42" s="134">
        <f>MAX(0,M42-M41)</f>
        <v/>
      </c>
      <c r="O42" s="133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RESUMO'!AP7</f>
        <v/>
      </c>
      <c r="N43" s="134">
        <f>MAX(0,M43-M42)</f>
        <v/>
      </c>
      <c r="O43" s="133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RESUMO'!AQ7</f>
        <v/>
      </c>
      <c r="N44" s="134">
        <f>MAX(0,M44-M43)</f>
        <v/>
      </c>
      <c r="O44" s="133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RESUMO'!AR7</f>
        <v/>
      </c>
      <c r="N45" s="134">
        <f>MAX(0,M45-M44)</f>
        <v/>
      </c>
      <c r="O45" s="133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RESUMO'!AS7</f>
        <v/>
      </c>
      <c r="N46" s="134">
        <f>MAX(0,M46-M45)</f>
        <v/>
      </c>
      <c r="O46" s="133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RESUMO'!AT7</f>
        <v/>
      </c>
      <c r="N47" s="134">
        <f>MAX(0,M47-M46)</f>
        <v/>
      </c>
      <c r="O47" s="133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RESUMO'!AU7</f>
        <v/>
      </c>
      <c r="N48" s="134">
        <f>MAX(0,M48-M47)</f>
        <v/>
      </c>
      <c r="O48" s="133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RESUMO'!AV7</f>
        <v/>
      </c>
      <c r="N49" s="134">
        <f>MAX(0,M49-M48)</f>
        <v/>
      </c>
      <c r="O49" s="133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RESUMO'!AW7</f>
        <v/>
      </c>
      <c r="N50" s="134">
        <f>MAX(0,M50-M49)</f>
        <v/>
      </c>
      <c r="O50" s="133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RESUMO'!AX7</f>
        <v/>
      </c>
      <c r="N51" s="134">
        <f>MAX(0,M51-M50)</f>
        <v/>
      </c>
      <c r="O51" s="133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RESUMO'!AY7</f>
        <v/>
      </c>
      <c r="N52" s="134">
        <f>MAX(0,M52-M51)</f>
        <v/>
      </c>
      <c r="O52" s="133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RESUMO'!AZ7</f>
        <v/>
      </c>
      <c r="N53" s="134">
        <f>MAX(0,M53-M52)</f>
        <v/>
      </c>
      <c r="O53" s="133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RESUMO'!BA7</f>
        <v/>
      </c>
      <c r="N54" s="134">
        <f>MAX(0,M54-M53)</f>
        <v/>
      </c>
      <c r="O54" s="133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RESUMO'!BB7</f>
        <v/>
      </c>
      <c r="N55" s="134">
        <f>MAX(0,M55-M54)</f>
        <v/>
      </c>
      <c r="O55" s="133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RESUMO'!BC7</f>
        <v/>
      </c>
      <c r="N56" s="134">
        <f>MAX(0,M56-M55)</f>
        <v/>
      </c>
      <c r="O56" s="133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RESUMO'!BD7</f>
        <v/>
      </c>
      <c r="N57" s="134">
        <f>MAX(0,M57-M56)</f>
        <v/>
      </c>
      <c r="O57" s="133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RESUMO'!BE7</f>
        <v/>
      </c>
      <c r="N58" s="134">
        <f>MAX(0,M58-M57)</f>
        <v/>
      </c>
      <c r="O58" s="133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RESUMO'!BF7</f>
        <v/>
      </c>
      <c r="N59" s="134">
        <f>MAX(0,M59-M58)</f>
        <v/>
      </c>
      <c r="O59" s="133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RESUMO'!BG7</f>
        <v/>
      </c>
      <c r="N60" s="134">
        <f>MAX(0,M60-M59)</f>
        <v/>
      </c>
      <c r="O60" s="133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RESUMO'!BH7</f>
        <v/>
      </c>
      <c r="N61" s="134">
        <f>MAX(0,M61-M60)</f>
        <v/>
      </c>
      <c r="O61" s="133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RESUMO'!BI7</f>
        <v/>
      </c>
      <c r="N62" s="134">
        <f>MAX(0,M62-M61)</f>
        <v/>
      </c>
      <c r="O62" s="133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RESUMO'!BJ7</f>
        <v/>
      </c>
      <c r="N63" s="134">
        <f>MAX(0,M63-M62)</f>
        <v/>
      </c>
      <c r="O63" s="133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RESUMO'!BK7</f>
        <v/>
      </c>
      <c r="N64" s="134">
        <f>MAX(0,M64-M63)</f>
        <v/>
      </c>
      <c r="O64" s="133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RESUMO'!BL7</f>
        <v/>
      </c>
      <c r="N65" s="134">
        <f>MAX(0,M65-M64)</f>
        <v/>
      </c>
      <c r="O65" s="133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RESUMO'!BM7</f>
        <v/>
      </c>
      <c r="N66" s="134">
        <f>MAX(0,M66-M65)</f>
        <v/>
      </c>
      <c r="O66" s="133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RESUMO'!BN7</f>
        <v/>
      </c>
      <c r="N67" s="134">
        <f>MAX(0,M67-M66)</f>
        <v/>
      </c>
      <c r="O67" s="133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RESUMO'!BO7</f>
        <v/>
      </c>
      <c r="N68" s="134">
        <f>MAX(0,M68-M67)</f>
        <v/>
      </c>
      <c r="O68" s="133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RESUMO'!BP7</f>
        <v/>
      </c>
      <c r="N69" s="134">
        <f>MAX(0,M69-M68)</f>
        <v/>
      </c>
      <c r="O69" s="133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RESUMO'!BQ7</f>
        <v/>
      </c>
      <c r="N70" s="134">
        <f>MAX(0,M70-M69)</f>
        <v/>
      </c>
      <c r="O70" s="133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RESUMO'!BR7</f>
        <v/>
      </c>
      <c r="N71" s="134">
        <f>MAX(0,M71-M70)</f>
        <v/>
      </c>
      <c r="O71" s="133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RESUMO'!BS7</f>
        <v/>
      </c>
      <c r="N72" s="134">
        <f>MAX(0,M72-M71)</f>
        <v/>
      </c>
      <c r="O72" s="133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RESUMO'!BT7</f>
        <v/>
      </c>
      <c r="N73" s="134">
        <f>MAX(0,M73-M72)</f>
        <v/>
      </c>
      <c r="O73" s="133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RESUMO'!BU7</f>
        <v/>
      </c>
      <c r="N74" s="134">
        <f>MAX(0,M74-M73)</f>
        <v/>
      </c>
      <c r="O74" s="133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RESUMO'!BV7</f>
        <v/>
      </c>
      <c r="N75" s="134">
        <f>MAX(0,M75-M74)</f>
        <v/>
      </c>
      <c r="O75" s="133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RESUMO'!BW7</f>
        <v/>
      </c>
      <c r="N76" s="134">
        <f>MAX(0,M76-M75)</f>
        <v/>
      </c>
      <c r="O76" s="133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3">
        <f>'CP RESUMO'!D8</f>
        <v/>
      </c>
      <c r="N5" s="134" t="n">
        <v>0</v>
      </c>
      <c r="O5" s="133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3">
        <f>'CP RESUMO'!E8</f>
        <v/>
      </c>
      <c r="N6" s="134">
        <f>MAX(0,M6-M5)</f>
        <v/>
      </c>
      <c r="O6" s="133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RESUMO'!F8</f>
        <v/>
      </c>
      <c r="N7" s="134">
        <f>MAX(0,M7-M6)</f>
        <v/>
      </c>
      <c r="O7" s="133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RESUMO'!G8</f>
        <v/>
      </c>
      <c r="N8" s="134">
        <f>MAX(0,M8-M7)</f>
        <v/>
      </c>
      <c r="O8" s="133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RESUMO'!H8</f>
        <v/>
      </c>
      <c r="N9" s="134">
        <f>MAX(0,M9-M8)</f>
        <v/>
      </c>
      <c r="O9" s="133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RESUMO'!I8</f>
        <v/>
      </c>
      <c r="N10" s="134">
        <f>MAX(0,M10-M9)</f>
        <v/>
      </c>
      <c r="O10" s="133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RESUMO'!J8</f>
        <v/>
      </c>
      <c r="N11" s="134">
        <f>MAX(0,M11-M10)</f>
        <v/>
      </c>
      <c r="O11" s="133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RESUMO'!K8</f>
        <v/>
      </c>
      <c r="N12" s="134">
        <f>MAX(0,M12-M11)</f>
        <v/>
      </c>
      <c r="O12" s="133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3">
        <f>'CP RESUMO'!L8</f>
        <v/>
      </c>
      <c r="N13" s="134">
        <f>MAX(0,M13-M12)</f>
        <v/>
      </c>
      <c r="O13" s="133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RESUMO'!M8</f>
        <v/>
      </c>
      <c r="N14" s="134">
        <f>MAX(0,M14-M13)</f>
        <v/>
      </c>
      <c r="O14" s="133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RESUMO'!N8</f>
        <v/>
      </c>
      <c r="N15" s="134">
        <f>MAX(0,M15-M14)</f>
        <v/>
      </c>
      <c r="O15" s="133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RESUMO'!O8</f>
        <v/>
      </c>
      <c r="N16" s="134">
        <f>MAX(0,M16-M15)</f>
        <v/>
      </c>
      <c r="O16" s="133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RESUMO'!P8</f>
        <v/>
      </c>
      <c r="N17" s="134">
        <f>MAX(0,M17-M16)</f>
        <v/>
      </c>
      <c r="O17" s="133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RESUMO'!Q8</f>
        <v/>
      </c>
      <c r="N18" s="134">
        <f>MAX(0,M18-M17)</f>
        <v/>
      </c>
      <c r="O18" s="133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RESUMO'!R8</f>
        <v/>
      </c>
      <c r="N19" s="134">
        <f>MAX(0,M19-M18)</f>
        <v/>
      </c>
      <c r="O19" s="133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RESUMO'!S8</f>
        <v/>
      </c>
      <c r="N20" s="134">
        <f>MAX(0,M20-M19)</f>
        <v/>
      </c>
      <c r="O20" s="133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RESUMO'!T8</f>
        <v/>
      </c>
      <c r="N21" s="134">
        <f>MAX(0,M21-M20)</f>
        <v/>
      </c>
      <c r="O21" s="133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RESUMO'!U8</f>
        <v/>
      </c>
      <c r="N22" s="134">
        <f>MAX(0,M22-M21)</f>
        <v/>
      </c>
      <c r="O22" s="133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RESUMO'!V8</f>
        <v/>
      </c>
      <c r="N23" s="134">
        <f>MAX(0,M23-M22)</f>
        <v/>
      </c>
      <c r="O23" s="133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RESUMO'!W8</f>
        <v/>
      </c>
      <c r="N24" s="134">
        <f>MAX(0,M24-M23)</f>
        <v/>
      </c>
      <c r="O24" s="133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RESUMO'!X8</f>
        <v/>
      </c>
      <c r="N25" s="134">
        <f>MAX(0,M25-M24)</f>
        <v/>
      </c>
      <c r="O25" s="133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9977.450000000001</v>
      </c>
      <c r="L26" s="49">
        <f>C26/IF(B26&lt;='VALOR POR PL'!$P$5,IFERROR(INDEX('"INCC-FGV"'!$B$2:$B$800,MATCH(B26,'"INCC-FGV"'!$A$2:$A$800,0)),$K$2),$K$2)</f>
        <v/>
      </c>
      <c r="M26" s="133">
        <f>'CP RESUMO'!Y8</f>
        <v/>
      </c>
      <c r="N26" s="134">
        <f>MAX(0,M26-M25)</f>
        <v/>
      </c>
      <c r="O26" s="133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82313.95</v>
      </c>
      <c r="L27" s="49">
        <f>C27/IF(B27&lt;='VALOR POR PL'!$P$5,IFERROR(INDEX('"INCC-FGV"'!$B$2:$B$800,MATCH(B27,'"INCC-FGV"'!$A$2:$A$800,0)),$K$2),$K$2)</f>
        <v/>
      </c>
      <c r="M27" s="133">
        <f>'CP RESUMO'!Z8</f>
        <v/>
      </c>
      <c r="N27" s="134">
        <f>MAX(0,M27-M26)</f>
        <v/>
      </c>
      <c r="O27" s="133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72336.5</v>
      </c>
      <c r="L28" s="49">
        <f>C28/IF(B28&lt;='VALOR POR PL'!$P$5,IFERROR(INDEX('"INCC-FGV"'!$B$2:$B$800,MATCH(B28,'"INCC-FGV"'!$A$2:$A$800,0)),$K$2),$K$2)</f>
        <v/>
      </c>
      <c r="M28" s="133">
        <f>'CP RESUMO'!AA8</f>
        <v/>
      </c>
      <c r="N28" s="134">
        <f>MAX(0,M28-M27)</f>
        <v/>
      </c>
      <c r="O28" s="133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9977.450000000001</v>
      </c>
      <c r="L29" s="49">
        <f>C29/IF(B29&lt;='VALOR POR PL'!$P$5,IFERROR(INDEX('"INCC-FGV"'!$B$2:$B$800,MATCH(B29,'"INCC-FGV"'!$A$2:$A$800,0)),$K$2),$K$2)</f>
        <v/>
      </c>
      <c r="M29" s="133">
        <f>'CP RESUMO'!AB8</f>
        <v/>
      </c>
      <c r="N29" s="134">
        <f>MAX(0,M29-M28)</f>
        <v/>
      </c>
      <c r="O29" s="133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9977.450000000001</v>
      </c>
      <c r="L30" s="49">
        <f>C30/IF(B30&lt;='VALOR POR PL'!$P$5,IFERROR(INDEX('"INCC-FGV"'!$B$2:$B$800,MATCH(B30,'"INCC-FGV"'!$A$2:$A$800,0)),$K$2),$K$2)</f>
        <v/>
      </c>
      <c r="M30" s="133">
        <f>'CP RESUMO'!AC8</f>
        <v/>
      </c>
      <c r="N30" s="134">
        <f>MAX(0,M30-M29)</f>
        <v/>
      </c>
      <c r="O30" s="133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9977.450000000001</v>
      </c>
      <c r="L31" s="49">
        <f>C31/IF(B31&lt;='VALOR POR PL'!$P$5,IFERROR(INDEX('"INCC-FGV"'!$B$2:$B$800,MATCH(B31,'"INCC-FGV"'!$A$2:$A$800,0)),$K$2),$K$2)</f>
        <v/>
      </c>
      <c r="M31" s="133">
        <f>'CP RESUMO'!AD8</f>
        <v/>
      </c>
      <c r="N31" s="134">
        <f>MAX(0,M31-M30)</f>
        <v/>
      </c>
      <c r="O31" s="133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9977.450000000001</v>
      </c>
      <c r="L32" s="49">
        <f>C32/IF(B32&lt;='VALOR POR PL'!$P$5,IFERROR(INDEX('"INCC-FGV"'!$B$2:$B$800,MATCH(B32,'"INCC-FGV"'!$A$2:$A$800,0)),$K$2),$K$2)</f>
        <v/>
      </c>
      <c r="M32" s="133">
        <f>'CP RESUMO'!AE8</f>
        <v/>
      </c>
      <c r="N32" s="134">
        <f>MAX(0,M32-M31)</f>
        <v/>
      </c>
      <c r="O32" s="133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9977.450000000001</v>
      </c>
      <c r="L33" s="49">
        <f>C33/IF(B33&lt;='VALOR POR PL'!$P$5,IFERROR(INDEX('"INCC-FGV"'!$B$2:$B$800,MATCH(B33,'"INCC-FGV"'!$A$2:$A$800,0)),$K$2),$K$2)</f>
        <v/>
      </c>
      <c r="M33" s="133">
        <f>'CP RESUMO'!AF8</f>
        <v/>
      </c>
      <c r="N33" s="134">
        <f>MAX(0,M33-M32)</f>
        <v/>
      </c>
      <c r="O33" s="133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9977.450000000001</v>
      </c>
      <c r="L34" s="49">
        <f>C34/IF(B34&lt;='VALOR POR PL'!$P$5,IFERROR(INDEX('"INCC-FGV"'!$B$2:$B$800,MATCH(B34,'"INCC-FGV"'!$A$2:$A$800,0)),$K$2),$K$2)</f>
        <v/>
      </c>
      <c r="M34" s="133">
        <f>'CP RESUMO'!AG8</f>
        <v/>
      </c>
      <c r="N34" s="134">
        <f>MAX(0,M34-M33)</f>
        <v/>
      </c>
      <c r="O34" s="133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9977.450000000001</v>
      </c>
      <c r="L35" s="49">
        <f>C35/IF(B35&lt;='VALOR POR PL'!$P$5,IFERROR(INDEX('"INCC-FGV"'!$B$2:$B$800,MATCH(B35,'"INCC-FGV"'!$A$2:$A$800,0)),$K$2),$K$2)</f>
        <v/>
      </c>
      <c r="M35" s="133">
        <f>'CP RESUMO'!AH8</f>
        <v/>
      </c>
      <c r="N35" s="134">
        <f>MAX(0,M35-M34)</f>
        <v/>
      </c>
      <c r="O35" s="133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14966.17</v>
      </c>
      <c r="L36" s="49">
        <f>C36/IF(B36&lt;='VALOR POR PL'!$P$5,IFERROR(INDEX('"INCC-FGV"'!$B$2:$B$800,MATCH(B36,'"INCC-FGV"'!$A$2:$A$800,0)),$K$2),$K$2)</f>
        <v/>
      </c>
      <c r="M36" s="133">
        <f>'CP RESUMO'!AI8</f>
        <v/>
      </c>
      <c r="N36" s="134">
        <f>MAX(0,M36-M35)</f>
        <v/>
      </c>
      <c r="O36" s="133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14966.17</v>
      </c>
      <c r="L37" s="49">
        <f>C37/IF(B37&lt;='VALOR POR PL'!$P$5,IFERROR(INDEX('"INCC-FGV"'!$B$2:$B$800,MATCH(B37,'"INCC-FGV"'!$A$2:$A$800,0)),$K$2),$K$2)</f>
        <v/>
      </c>
      <c r="M37" s="133">
        <f>'CP RESUMO'!AJ8</f>
        <v/>
      </c>
      <c r="N37" s="134">
        <f>MAX(0,M37-M36)</f>
        <v/>
      </c>
      <c r="O37" s="133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14966.17</v>
      </c>
      <c r="L38" s="49">
        <f>C38/IF(B38&lt;='VALOR POR PL'!$P$5,IFERROR(INDEX('"INCC-FGV"'!$B$2:$B$800,MATCH(B38,'"INCC-FGV"'!$A$2:$A$800,0)),$K$2),$K$2)</f>
        <v/>
      </c>
      <c r="M38" s="133">
        <f>'CP RESUMO'!AK8</f>
        <v/>
      </c>
      <c r="N38" s="134">
        <f>MAX(0,M38-M37)</f>
        <v/>
      </c>
      <c r="O38" s="133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14966.17</v>
      </c>
      <c r="L39" s="49">
        <f>C39/IF(B39&lt;='VALOR POR PL'!$P$5,IFERROR(INDEX('"INCC-FGV"'!$B$2:$B$800,MATCH(B39,'"INCC-FGV"'!$A$2:$A$800,0)),$K$2),$K$2)</f>
        <v/>
      </c>
      <c r="M39" s="133">
        <f>'CP RESUMO'!AL8</f>
        <v/>
      </c>
      <c r="N39" s="134">
        <f>MAX(0,M39-M38)</f>
        <v/>
      </c>
      <c r="O39" s="133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14966.17</v>
      </c>
      <c r="L40" s="49">
        <f>C40/IF(B40&lt;='VALOR POR PL'!$P$5,IFERROR(INDEX('"INCC-FGV"'!$B$2:$B$800,MATCH(B40,'"INCC-FGV"'!$A$2:$A$800,0)),$K$2),$K$2)</f>
        <v/>
      </c>
      <c r="M40" s="133">
        <f>'CP RESUMO'!AM8</f>
        <v/>
      </c>
      <c r="N40" s="134">
        <f>MAX(0,M40-M39)</f>
        <v/>
      </c>
      <c r="O40" s="133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14966.17</v>
      </c>
      <c r="L41" s="49">
        <f>C41/IF(B41&lt;='VALOR POR PL'!$P$5,IFERROR(INDEX('"INCC-FGV"'!$B$2:$B$800,MATCH(B41,'"INCC-FGV"'!$A$2:$A$800,0)),$K$2),$K$2)</f>
        <v/>
      </c>
      <c r="M41" s="133">
        <f>'CP RESUMO'!AN8</f>
        <v/>
      </c>
      <c r="N41" s="134">
        <f>MAX(0,M41-M40)</f>
        <v/>
      </c>
      <c r="O41" s="133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19954.9</v>
      </c>
      <c r="L42" s="49">
        <f>C42/IF(B42&lt;='VALOR POR PL'!$P$5,IFERROR(INDEX('"INCC-FGV"'!$B$2:$B$800,MATCH(B42,'"INCC-FGV"'!$A$2:$A$800,0)),$K$2),$K$2)</f>
        <v/>
      </c>
      <c r="M42" s="133">
        <f>'CP RESUMO'!AO8</f>
        <v/>
      </c>
      <c r="N42" s="134">
        <f>MAX(0,M42-M41)</f>
        <v/>
      </c>
      <c r="O42" s="133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9977.450000000001</v>
      </c>
      <c r="L43" s="49">
        <f>C43/IF(B43&lt;='VALOR POR PL'!$P$5,IFERROR(INDEX('"INCC-FGV"'!$B$2:$B$800,MATCH(B43,'"INCC-FGV"'!$A$2:$A$800,0)),$K$2),$K$2)</f>
        <v/>
      </c>
      <c r="M43" s="133">
        <f>'CP RESUMO'!AP8</f>
        <v/>
      </c>
      <c r="N43" s="134">
        <f>MAX(0,M43-M42)</f>
        <v/>
      </c>
      <c r="O43" s="133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7493.06</v>
      </c>
      <c r="L44" s="49">
        <f>C44/IF(B44&lt;='VALOR POR PL'!$P$5,IFERROR(INDEX('"INCC-FGV"'!$B$2:$B$800,MATCH(B44,'"INCC-FGV"'!$A$2:$A$800,0)),$K$2),$K$2)</f>
        <v/>
      </c>
      <c r="M44" s="133">
        <f>'CP RESUMO'!AQ8</f>
        <v/>
      </c>
      <c r="N44" s="134">
        <f>MAX(0,M44-M43)</f>
        <v/>
      </c>
      <c r="O44" s="133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4988.72</v>
      </c>
      <c r="L45" s="49">
        <f>C45/IF(B45&lt;='VALOR POR PL'!$P$5,IFERROR(INDEX('"INCC-FGV"'!$B$2:$B$800,MATCH(B45,'"INCC-FGV"'!$A$2:$A$800,0)),$K$2),$K$2)</f>
        <v/>
      </c>
      <c r="M45" s="133">
        <f>'CP RESUMO'!AR8</f>
        <v/>
      </c>
      <c r="N45" s="134">
        <f>MAX(0,M45-M44)</f>
        <v/>
      </c>
      <c r="O45" s="133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2701.09</v>
      </c>
      <c r="L46" s="49">
        <f>C46/IF(B46&lt;='VALOR POR PL'!$P$5,IFERROR(INDEX('"INCC-FGV"'!$B$2:$B$800,MATCH(B46,'"INCC-FGV"'!$A$2:$A$800,0)),$K$2),$K$2)</f>
        <v/>
      </c>
      <c r="M46" s="133">
        <f>'CP RESUMO'!AS8</f>
        <v/>
      </c>
      <c r="N46" s="134">
        <f>MAX(0,M46-M45)</f>
        <v/>
      </c>
      <c r="O46" s="133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RESUMO'!AT8</f>
        <v/>
      </c>
      <c r="N47" s="134">
        <f>MAX(0,M47-M46)</f>
        <v/>
      </c>
      <c r="O47" s="133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RESUMO'!AU8</f>
        <v/>
      </c>
      <c r="N48" s="134">
        <f>MAX(0,M48-M47)</f>
        <v/>
      </c>
      <c r="O48" s="133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RESUMO'!AV8</f>
        <v/>
      </c>
      <c r="N49" s="134">
        <f>MAX(0,M49-M48)</f>
        <v/>
      </c>
      <c r="O49" s="133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RESUMO'!AW8</f>
        <v/>
      </c>
      <c r="N50" s="134">
        <f>MAX(0,M50-M49)</f>
        <v/>
      </c>
      <c r="O50" s="133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RESUMO'!AX8</f>
        <v/>
      </c>
      <c r="N51" s="134">
        <f>MAX(0,M51-M50)</f>
        <v/>
      </c>
      <c r="O51" s="133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RESUMO'!AY8</f>
        <v/>
      </c>
      <c r="N52" s="134">
        <f>MAX(0,M52-M51)</f>
        <v/>
      </c>
      <c r="O52" s="133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RESUMO'!AZ8</f>
        <v/>
      </c>
      <c r="N53" s="134">
        <f>MAX(0,M53-M52)</f>
        <v/>
      </c>
      <c r="O53" s="133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RESUMO'!BA8</f>
        <v/>
      </c>
      <c r="N54" s="134">
        <f>MAX(0,M54-M53)</f>
        <v/>
      </c>
      <c r="O54" s="133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RESUMO'!BB8</f>
        <v/>
      </c>
      <c r="N55" s="134">
        <f>MAX(0,M55-M54)</f>
        <v/>
      </c>
      <c r="O55" s="133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RESUMO'!BC8</f>
        <v/>
      </c>
      <c r="N56" s="134">
        <f>MAX(0,M56-M55)</f>
        <v/>
      </c>
      <c r="O56" s="133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RESUMO'!BD8</f>
        <v/>
      </c>
      <c r="N57" s="134">
        <f>MAX(0,M57-M56)</f>
        <v/>
      </c>
      <c r="O57" s="133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RESUMO'!BE8</f>
        <v/>
      </c>
      <c r="N58" s="134">
        <f>MAX(0,M58-M57)</f>
        <v/>
      </c>
      <c r="O58" s="133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RESUMO'!BF8</f>
        <v/>
      </c>
      <c r="N59" s="134">
        <f>MAX(0,M59-M58)</f>
        <v/>
      </c>
      <c r="O59" s="133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RESUMO'!BG8</f>
        <v/>
      </c>
      <c r="N60" s="134">
        <f>MAX(0,M60-M59)</f>
        <v/>
      </c>
      <c r="O60" s="133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RESUMO'!BH8</f>
        <v/>
      </c>
      <c r="N61" s="134">
        <f>MAX(0,M61-M60)</f>
        <v/>
      </c>
      <c r="O61" s="133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RESUMO'!BI8</f>
        <v/>
      </c>
      <c r="N62" s="134">
        <f>MAX(0,M62-M61)</f>
        <v/>
      </c>
      <c r="O62" s="133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RESUMO'!BJ8</f>
        <v/>
      </c>
      <c r="N63" s="134">
        <f>MAX(0,M63-M62)</f>
        <v/>
      </c>
      <c r="O63" s="133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RESUMO'!BK8</f>
        <v/>
      </c>
      <c r="N64" s="134">
        <f>MAX(0,M64-M63)</f>
        <v/>
      </c>
      <c r="O64" s="133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RESUMO'!BL8</f>
        <v/>
      </c>
      <c r="N65" s="134">
        <f>MAX(0,M65-M64)</f>
        <v/>
      </c>
      <c r="O65" s="133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RESUMO'!BM8</f>
        <v/>
      </c>
      <c r="N66" s="134">
        <f>MAX(0,M66-M65)</f>
        <v/>
      </c>
      <c r="O66" s="133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RESUMO'!BN8</f>
        <v/>
      </c>
      <c r="N67" s="134">
        <f>MAX(0,M67-M66)</f>
        <v/>
      </c>
      <c r="O67" s="133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RESUMO'!BO8</f>
        <v/>
      </c>
      <c r="N68" s="134">
        <f>MAX(0,M68-M67)</f>
        <v/>
      </c>
      <c r="O68" s="133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RESUMO'!BP8</f>
        <v/>
      </c>
      <c r="N69" s="134">
        <f>MAX(0,M69-M68)</f>
        <v/>
      </c>
      <c r="O69" s="133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RESUMO'!BQ8</f>
        <v/>
      </c>
      <c r="N70" s="134">
        <f>MAX(0,M70-M69)</f>
        <v/>
      </c>
      <c r="O70" s="133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RESUMO'!BR8</f>
        <v/>
      </c>
      <c r="N71" s="134">
        <f>MAX(0,M71-M70)</f>
        <v/>
      </c>
      <c r="O71" s="133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RESUMO'!BS8</f>
        <v/>
      </c>
      <c r="N72" s="134">
        <f>MAX(0,M72-M71)</f>
        <v/>
      </c>
      <c r="O72" s="133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RESUMO'!BT8</f>
        <v/>
      </c>
      <c r="N73" s="134">
        <f>MAX(0,M73-M72)</f>
        <v/>
      </c>
      <c r="O73" s="133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RESUMO'!BU8</f>
        <v/>
      </c>
      <c r="N74" s="134">
        <f>MAX(0,M74-M73)</f>
        <v/>
      </c>
      <c r="O74" s="133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RESUMO'!BV8</f>
        <v/>
      </c>
      <c r="N75" s="134">
        <f>MAX(0,M75-M74)</f>
        <v/>
      </c>
      <c r="O75" s="133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RESUMO'!BW8</f>
        <v/>
      </c>
      <c r="N76" s="134">
        <f>MAX(0,M76-M75)</f>
        <v/>
      </c>
      <c r="O76" s="133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3">
        <f>'CP RESUMO'!D9</f>
        <v/>
      </c>
      <c r="N5" s="134" t="n">
        <v>0</v>
      </c>
      <c r="O5" s="133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3">
        <f>'CP RESUMO'!E9</f>
        <v/>
      </c>
      <c r="N6" s="134">
        <f>MAX(0,M6-M5)</f>
        <v/>
      </c>
      <c r="O6" s="133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RESUMO'!F9</f>
        <v/>
      </c>
      <c r="N7" s="134">
        <f>MAX(0,M7-M6)</f>
        <v/>
      </c>
      <c r="O7" s="133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RESUMO'!G9</f>
        <v/>
      </c>
      <c r="N8" s="134">
        <f>MAX(0,M8-M7)</f>
        <v/>
      </c>
      <c r="O8" s="133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RESUMO'!H9</f>
        <v/>
      </c>
      <c r="N9" s="134">
        <f>MAX(0,M9-M8)</f>
        <v/>
      </c>
      <c r="O9" s="133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RESUMO'!I9</f>
        <v/>
      </c>
      <c r="N10" s="134">
        <f>MAX(0,M10-M9)</f>
        <v/>
      </c>
      <c r="O10" s="133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RESUMO'!J9</f>
        <v/>
      </c>
      <c r="N11" s="134">
        <f>MAX(0,M11-M10)</f>
        <v/>
      </c>
      <c r="O11" s="133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RESUMO'!K9</f>
        <v/>
      </c>
      <c r="N12" s="134">
        <f>MAX(0,M12-M11)</f>
        <v/>
      </c>
      <c r="O12" s="133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3">
        <f>'CP RESUMO'!L9</f>
        <v/>
      </c>
      <c r="N13" s="134">
        <f>MAX(0,M13-M12)</f>
        <v/>
      </c>
      <c r="O13" s="133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RESUMO'!M9</f>
        <v/>
      </c>
      <c r="N14" s="134">
        <f>MAX(0,M14-M13)</f>
        <v/>
      </c>
      <c r="O14" s="133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RESUMO'!N9</f>
        <v/>
      </c>
      <c r="N15" s="134">
        <f>MAX(0,M15-M14)</f>
        <v/>
      </c>
      <c r="O15" s="133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RESUMO'!O9</f>
        <v/>
      </c>
      <c r="N16" s="134">
        <f>MAX(0,M16-M15)</f>
        <v/>
      </c>
      <c r="O16" s="133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RESUMO'!P9</f>
        <v/>
      </c>
      <c r="N17" s="134">
        <f>MAX(0,M17-M16)</f>
        <v/>
      </c>
      <c r="O17" s="133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RESUMO'!Q9</f>
        <v/>
      </c>
      <c r="N18" s="134">
        <f>MAX(0,M18-M17)</f>
        <v/>
      </c>
      <c r="O18" s="133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RESUMO'!R9</f>
        <v/>
      </c>
      <c r="N19" s="134">
        <f>MAX(0,M19-M18)</f>
        <v/>
      </c>
      <c r="O19" s="133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RESUMO'!S9</f>
        <v/>
      </c>
      <c r="N20" s="134">
        <f>MAX(0,M20-M19)</f>
        <v/>
      </c>
      <c r="O20" s="133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RESUMO'!T9</f>
        <v/>
      </c>
      <c r="N21" s="134">
        <f>MAX(0,M21-M20)</f>
        <v/>
      </c>
      <c r="O21" s="133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RESUMO'!U9</f>
        <v/>
      </c>
      <c r="N22" s="134">
        <f>MAX(0,M22-M21)</f>
        <v/>
      </c>
      <c r="O22" s="133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RESUMO'!V9</f>
        <v/>
      </c>
      <c r="N23" s="134">
        <f>MAX(0,M23-M22)</f>
        <v/>
      </c>
      <c r="O23" s="133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3">
        <f>'CP RESUMO'!W9</f>
        <v/>
      </c>
      <c r="N24" s="134">
        <f>MAX(0,M24-M23)</f>
        <v/>
      </c>
      <c r="O24" s="133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RESUMO'!X9</f>
        <v/>
      </c>
      <c r="N25" s="134">
        <f>MAX(0,M25-M24)</f>
        <v/>
      </c>
      <c r="O25" s="133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1200.13</v>
      </c>
      <c r="L26" s="49">
        <f>C26/IF(B26&lt;='VALOR POR PL'!$P$5,IFERROR(INDEX('"INCC-FGV"'!$B$2:$B$800,MATCH(B26,'"INCC-FGV"'!$A$2:$A$800,0)),$K$2),$K$2)</f>
        <v/>
      </c>
      <c r="M26" s="133">
        <f>'CP RESUMO'!Y9</f>
        <v/>
      </c>
      <c r="N26" s="134">
        <f>MAX(0,M26-M25)</f>
        <v/>
      </c>
      <c r="O26" s="133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1200.13</v>
      </c>
      <c r="L27" s="49">
        <f>C27/IF(B27&lt;='VALOR POR PL'!$P$5,IFERROR(INDEX('"INCC-FGV"'!$B$2:$B$800,MATCH(B27,'"INCC-FGV"'!$A$2:$A$800,0)),$K$2),$K$2)</f>
        <v/>
      </c>
      <c r="M27" s="133">
        <f>'CP RESUMO'!Z9</f>
        <v/>
      </c>
      <c r="N27" s="134">
        <f>MAX(0,M27-M26)</f>
        <v/>
      </c>
      <c r="O27" s="133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1200.13</v>
      </c>
      <c r="L28" s="49">
        <f>C28/IF(B28&lt;='VALOR POR PL'!$P$5,IFERROR(INDEX('"INCC-FGV"'!$B$2:$B$800,MATCH(B28,'"INCC-FGV"'!$A$2:$A$800,0)),$K$2),$K$2)</f>
        <v/>
      </c>
      <c r="M28" s="133">
        <f>'CP RESUMO'!AA9</f>
        <v/>
      </c>
      <c r="N28" s="134">
        <f>MAX(0,M28-M27)</f>
        <v/>
      </c>
      <c r="O28" s="133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1200.13</v>
      </c>
      <c r="L29" s="49">
        <f>C29/IF(B29&lt;='VALOR POR PL'!$P$5,IFERROR(INDEX('"INCC-FGV"'!$B$2:$B$800,MATCH(B29,'"INCC-FGV"'!$A$2:$A$800,0)),$K$2),$K$2)</f>
        <v/>
      </c>
      <c r="M29" s="133">
        <f>'CP RESUMO'!AB9</f>
        <v/>
      </c>
      <c r="N29" s="134">
        <f>MAX(0,M29-M28)</f>
        <v/>
      </c>
      <c r="O29" s="133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1200.13</v>
      </c>
      <c r="L30" s="49">
        <f>C30/IF(B30&lt;='VALOR POR PL'!$P$5,IFERROR(INDEX('"INCC-FGV"'!$B$2:$B$800,MATCH(B30,'"INCC-FGV"'!$A$2:$A$800,0)),$K$2),$K$2)</f>
        <v/>
      </c>
      <c r="M30" s="133">
        <f>'CP RESUMO'!AC9</f>
        <v/>
      </c>
      <c r="N30" s="134">
        <f>MAX(0,M30-M29)</f>
        <v/>
      </c>
      <c r="O30" s="133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1200.13</v>
      </c>
      <c r="L31" s="49">
        <f>C31/IF(B31&lt;='VALOR POR PL'!$P$5,IFERROR(INDEX('"INCC-FGV"'!$B$2:$B$800,MATCH(B31,'"INCC-FGV"'!$A$2:$A$800,0)),$K$2),$K$2)</f>
        <v/>
      </c>
      <c r="M31" s="133">
        <f>'CP RESUMO'!AD9</f>
        <v/>
      </c>
      <c r="N31" s="134">
        <f>MAX(0,M31-M30)</f>
        <v/>
      </c>
      <c r="O31" s="133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1200.13</v>
      </c>
      <c r="L32" s="49">
        <f>C32/IF(B32&lt;='VALOR POR PL'!$P$5,IFERROR(INDEX('"INCC-FGV"'!$B$2:$B$800,MATCH(B32,'"INCC-FGV"'!$A$2:$A$800,0)),$K$2),$K$2)</f>
        <v/>
      </c>
      <c r="M32" s="133">
        <f>'CP RESUMO'!AE9</f>
        <v/>
      </c>
      <c r="N32" s="134">
        <f>MAX(0,M32-M31)</f>
        <v/>
      </c>
      <c r="O32" s="133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1200.13</v>
      </c>
      <c r="L33" s="49">
        <f>C33/IF(B33&lt;='VALOR POR PL'!$P$5,IFERROR(INDEX('"INCC-FGV"'!$B$2:$B$800,MATCH(B33,'"INCC-FGV"'!$A$2:$A$800,0)),$K$2),$K$2)</f>
        <v/>
      </c>
      <c r="M33" s="133">
        <f>'CP RESUMO'!AF9</f>
        <v/>
      </c>
      <c r="N33" s="134">
        <f>MAX(0,M33-M32)</f>
        <v/>
      </c>
      <c r="O33" s="133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1200.13</v>
      </c>
      <c r="L34" s="49">
        <f>C34/IF(B34&lt;='VALOR POR PL'!$P$5,IFERROR(INDEX('"INCC-FGV"'!$B$2:$B$800,MATCH(B34,'"INCC-FGV"'!$A$2:$A$800,0)),$K$2),$K$2)</f>
        <v/>
      </c>
      <c r="M34" s="133">
        <f>'CP RESUMO'!AG9</f>
        <v/>
      </c>
      <c r="N34" s="134">
        <f>MAX(0,M34-M33)</f>
        <v/>
      </c>
      <c r="O34" s="133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1200.13</v>
      </c>
      <c r="L35" s="49">
        <f>C35/IF(B35&lt;='VALOR POR PL'!$P$5,IFERROR(INDEX('"INCC-FGV"'!$B$2:$B$800,MATCH(B35,'"INCC-FGV"'!$A$2:$A$800,0)),$K$2),$K$2)</f>
        <v/>
      </c>
      <c r="M35" s="133">
        <f>'CP RESUMO'!AH9</f>
        <v/>
      </c>
      <c r="N35" s="134">
        <f>MAX(0,M35-M34)</f>
        <v/>
      </c>
      <c r="O35" s="133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1200.13</v>
      </c>
      <c r="L36" s="49">
        <f>C36/IF(B36&lt;='VALOR POR PL'!$P$5,IFERROR(INDEX('"INCC-FGV"'!$B$2:$B$800,MATCH(B36,'"INCC-FGV"'!$A$2:$A$800,0)),$K$2),$K$2)</f>
        <v/>
      </c>
      <c r="M36" s="133">
        <f>'CP RESUMO'!AI9</f>
        <v/>
      </c>
      <c r="N36" s="134">
        <f>MAX(0,M36-M35)</f>
        <v/>
      </c>
      <c r="O36" s="133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1200.13</v>
      </c>
      <c r="L37" s="49">
        <f>C37/IF(B37&lt;='VALOR POR PL'!$P$5,IFERROR(INDEX('"INCC-FGV"'!$B$2:$B$800,MATCH(B37,'"INCC-FGV"'!$A$2:$A$800,0)),$K$2),$K$2)</f>
        <v/>
      </c>
      <c r="M37" s="133">
        <f>'CP RESUMO'!AJ9</f>
        <v/>
      </c>
      <c r="N37" s="134">
        <f>MAX(0,M37-M36)</f>
        <v/>
      </c>
      <c r="O37" s="133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1200.13</v>
      </c>
      <c r="L38" s="49">
        <f>C38/IF(B38&lt;='VALOR POR PL'!$P$5,IFERROR(INDEX('"INCC-FGV"'!$B$2:$B$800,MATCH(B38,'"INCC-FGV"'!$A$2:$A$800,0)),$K$2),$K$2)</f>
        <v/>
      </c>
      <c r="M38" s="133">
        <f>'CP RESUMO'!AK9</f>
        <v/>
      </c>
      <c r="N38" s="134">
        <f>MAX(0,M38-M37)</f>
        <v/>
      </c>
      <c r="O38" s="133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1200.13</v>
      </c>
      <c r="L39" s="49">
        <f>C39/IF(B39&lt;='VALOR POR PL'!$P$5,IFERROR(INDEX('"INCC-FGV"'!$B$2:$B$800,MATCH(B39,'"INCC-FGV"'!$A$2:$A$800,0)),$K$2),$K$2)</f>
        <v/>
      </c>
      <c r="M39" s="133">
        <f>'CP RESUMO'!AL9</f>
        <v/>
      </c>
      <c r="N39" s="134">
        <f>MAX(0,M39-M38)</f>
        <v/>
      </c>
      <c r="O39" s="133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1200.13</v>
      </c>
      <c r="L40" s="49">
        <f>C40/IF(B40&lt;='VALOR POR PL'!$P$5,IFERROR(INDEX('"INCC-FGV"'!$B$2:$B$800,MATCH(B40,'"INCC-FGV"'!$A$2:$A$800,0)),$K$2),$K$2)</f>
        <v/>
      </c>
      <c r="M40" s="133">
        <f>'CP RESUMO'!AM9</f>
        <v/>
      </c>
      <c r="N40" s="134">
        <f>MAX(0,M40-M39)</f>
        <v/>
      </c>
      <c r="O40" s="133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1200.13</v>
      </c>
      <c r="L41" s="49">
        <f>C41/IF(B41&lt;='VALOR POR PL'!$P$5,IFERROR(INDEX('"INCC-FGV"'!$B$2:$B$800,MATCH(B41,'"INCC-FGV"'!$A$2:$A$800,0)),$K$2),$K$2)</f>
        <v/>
      </c>
      <c r="M41" s="133">
        <f>'CP RESUMO'!AN9</f>
        <v/>
      </c>
      <c r="N41" s="134">
        <f>MAX(0,M41-M40)</f>
        <v/>
      </c>
      <c r="O41" s="133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1200.13</v>
      </c>
      <c r="L42" s="49">
        <f>C42/IF(B42&lt;='VALOR POR PL'!$P$5,IFERROR(INDEX('"INCC-FGV"'!$B$2:$B$800,MATCH(B42,'"INCC-FGV"'!$A$2:$A$800,0)),$K$2),$K$2)</f>
        <v/>
      </c>
      <c r="M42" s="133">
        <f>'CP RESUMO'!AO9</f>
        <v/>
      </c>
      <c r="N42" s="134">
        <f>MAX(0,M42-M41)</f>
        <v/>
      </c>
      <c r="O42" s="133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1200.13</v>
      </c>
      <c r="L43" s="49">
        <f>C43/IF(B43&lt;='VALOR POR PL'!$P$5,IFERROR(INDEX('"INCC-FGV"'!$B$2:$B$800,MATCH(B43,'"INCC-FGV"'!$A$2:$A$800,0)),$K$2),$K$2)</f>
        <v/>
      </c>
      <c r="M43" s="133">
        <f>'CP RESUMO'!AP9</f>
        <v/>
      </c>
      <c r="N43" s="134">
        <f>MAX(0,M43-M42)</f>
        <v/>
      </c>
      <c r="O43" s="133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1200.13</v>
      </c>
      <c r="L44" s="49">
        <f>C44/IF(B44&lt;='VALOR POR PL'!$P$5,IFERROR(INDEX('"INCC-FGV"'!$B$2:$B$800,MATCH(B44,'"INCC-FGV"'!$A$2:$A$800,0)),$K$2),$K$2)</f>
        <v/>
      </c>
      <c r="M44" s="133">
        <f>'CP RESUMO'!AQ9</f>
        <v/>
      </c>
      <c r="N44" s="134">
        <f>MAX(0,M44-M43)</f>
        <v/>
      </c>
      <c r="O44" s="133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1200.13</v>
      </c>
      <c r="L45" s="49">
        <f>C45/IF(B45&lt;='VALOR POR PL'!$P$5,IFERROR(INDEX('"INCC-FGV"'!$B$2:$B$800,MATCH(B45,'"INCC-FGV"'!$A$2:$A$800,0)),$K$2),$K$2)</f>
        <v/>
      </c>
      <c r="M45" s="133">
        <f>'CP RESUMO'!AR9</f>
        <v/>
      </c>
      <c r="N45" s="134">
        <f>MAX(0,M45-M44)</f>
        <v/>
      </c>
      <c r="O45" s="133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1200.13</v>
      </c>
      <c r="L46" s="49">
        <f>C46/IF(B46&lt;='VALOR POR PL'!$P$5,IFERROR(INDEX('"INCC-FGV"'!$B$2:$B$800,MATCH(B46,'"INCC-FGV"'!$A$2:$A$800,0)),$K$2),$K$2)</f>
        <v/>
      </c>
      <c r="M46" s="133">
        <f>'CP RESUMO'!AS9</f>
        <v/>
      </c>
      <c r="N46" s="134">
        <f>MAX(0,M46-M45)</f>
        <v/>
      </c>
      <c r="O46" s="133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1200.13</v>
      </c>
      <c r="L47" s="49">
        <f>C47/IF(B47&lt;='VALOR POR PL'!$P$5,IFERROR(INDEX('"INCC-FGV"'!$B$2:$B$800,MATCH(B47,'"INCC-FGV"'!$A$2:$A$800,0)),$K$2),$K$2)</f>
        <v/>
      </c>
      <c r="M47" s="133">
        <f>'CP RESUMO'!AT9</f>
        <v/>
      </c>
      <c r="N47" s="134">
        <f>MAX(0,M47-M46)</f>
        <v/>
      </c>
      <c r="O47" s="133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1200.13</v>
      </c>
      <c r="L48" s="49">
        <f>C48/IF(B48&lt;='VALOR POR PL'!$P$5,IFERROR(INDEX('"INCC-FGV"'!$B$2:$B$800,MATCH(B48,'"INCC-FGV"'!$A$2:$A$800,0)),$K$2),$K$2)</f>
        <v/>
      </c>
      <c r="M48" s="133">
        <f>'CP RESUMO'!AU9</f>
        <v/>
      </c>
      <c r="N48" s="134">
        <f>MAX(0,M48-M47)</f>
        <v/>
      </c>
      <c r="O48" s="133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1200.13</v>
      </c>
      <c r="L49" s="49">
        <f>C49/IF(B49&lt;='VALOR POR PL'!$P$5,IFERROR(INDEX('"INCC-FGV"'!$B$2:$B$800,MATCH(B49,'"INCC-FGV"'!$A$2:$A$800,0)),$K$2),$K$2)</f>
        <v/>
      </c>
      <c r="M49" s="133">
        <f>'CP RESUMO'!AV9</f>
        <v/>
      </c>
      <c r="N49" s="134">
        <f>MAX(0,M49-M48)</f>
        <v/>
      </c>
      <c r="O49" s="133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1200.13</v>
      </c>
      <c r="L50" s="49">
        <f>C50/IF(B50&lt;='VALOR POR PL'!$P$5,IFERROR(INDEX('"INCC-FGV"'!$B$2:$B$800,MATCH(B50,'"INCC-FGV"'!$A$2:$A$800,0)),$K$2),$K$2)</f>
        <v/>
      </c>
      <c r="M50" s="133">
        <f>'CP RESUMO'!AW9</f>
        <v/>
      </c>
      <c r="N50" s="134">
        <f>MAX(0,M50-M49)</f>
        <v/>
      </c>
      <c r="O50" s="133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1200.13</v>
      </c>
      <c r="L51" s="49">
        <f>C51/IF(B51&lt;='VALOR POR PL'!$P$5,IFERROR(INDEX('"INCC-FGV"'!$B$2:$B$800,MATCH(B51,'"INCC-FGV"'!$A$2:$A$800,0)),$K$2),$K$2)</f>
        <v/>
      </c>
      <c r="M51" s="133">
        <f>'CP RESUMO'!AX9</f>
        <v/>
      </c>
      <c r="N51" s="134">
        <f>MAX(0,M51-M50)</f>
        <v/>
      </c>
      <c r="O51" s="133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1200.13</v>
      </c>
      <c r="L52" s="49">
        <f>C52/IF(B52&lt;='VALOR POR PL'!$P$5,IFERROR(INDEX('"INCC-FGV"'!$B$2:$B$800,MATCH(B52,'"INCC-FGV"'!$A$2:$A$800,0)),$K$2),$K$2)</f>
        <v/>
      </c>
      <c r="M52" s="133">
        <f>'CP RESUMO'!AY9</f>
        <v/>
      </c>
      <c r="N52" s="134">
        <f>MAX(0,M52-M51)</f>
        <v/>
      </c>
      <c r="O52" s="133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1200.13</v>
      </c>
      <c r="L53" s="49">
        <f>C53/IF(B53&lt;='VALOR POR PL'!$P$5,IFERROR(INDEX('"INCC-FGV"'!$B$2:$B$800,MATCH(B53,'"INCC-FGV"'!$A$2:$A$800,0)),$K$2),$K$2)</f>
        <v/>
      </c>
      <c r="M53" s="133">
        <f>'CP RESUMO'!AZ9</f>
        <v/>
      </c>
      <c r="N53" s="134">
        <f>MAX(0,M53-M52)</f>
        <v/>
      </c>
      <c r="O53" s="133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RESUMO'!BA9</f>
        <v/>
      </c>
      <c r="N54" s="134">
        <f>MAX(0,M54-M53)</f>
        <v/>
      </c>
      <c r="O54" s="133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RESUMO'!BB9</f>
        <v/>
      </c>
      <c r="N55" s="134">
        <f>MAX(0,M55-M54)</f>
        <v/>
      </c>
      <c r="O55" s="133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RESUMO'!BC9</f>
        <v/>
      </c>
      <c r="N56" s="134">
        <f>MAX(0,M56-M55)</f>
        <v/>
      </c>
      <c r="O56" s="133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RESUMO'!BD9</f>
        <v/>
      </c>
      <c r="N57" s="134">
        <f>MAX(0,M57-M56)</f>
        <v/>
      </c>
      <c r="O57" s="133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RESUMO'!BE9</f>
        <v/>
      </c>
      <c r="N58" s="134">
        <f>MAX(0,M58-M57)</f>
        <v/>
      </c>
      <c r="O58" s="133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RESUMO'!BF9</f>
        <v/>
      </c>
      <c r="N59" s="134">
        <f>MAX(0,M59-M58)</f>
        <v/>
      </c>
      <c r="O59" s="133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RESUMO'!BG9</f>
        <v/>
      </c>
      <c r="N60" s="134">
        <f>MAX(0,M60-M59)</f>
        <v/>
      </c>
      <c r="O60" s="133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RESUMO'!BH9</f>
        <v/>
      </c>
      <c r="N61" s="134">
        <f>MAX(0,M61-M60)</f>
        <v/>
      </c>
      <c r="O61" s="133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RESUMO'!BI9</f>
        <v/>
      </c>
      <c r="N62" s="134">
        <f>MAX(0,M62-M61)</f>
        <v/>
      </c>
      <c r="O62" s="133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RESUMO'!BJ9</f>
        <v/>
      </c>
      <c r="N63" s="134">
        <f>MAX(0,M63-M62)</f>
        <v/>
      </c>
      <c r="O63" s="133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RESUMO'!BK9</f>
        <v/>
      </c>
      <c r="N64" s="134">
        <f>MAX(0,M64-M63)</f>
        <v/>
      </c>
      <c r="O64" s="133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RESUMO'!BL9</f>
        <v/>
      </c>
      <c r="N65" s="134">
        <f>MAX(0,M65-M64)</f>
        <v/>
      </c>
      <c r="O65" s="133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RESUMO'!BM9</f>
        <v/>
      </c>
      <c r="N66" s="134">
        <f>MAX(0,M66-M65)</f>
        <v/>
      </c>
      <c r="O66" s="133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RESUMO'!BN9</f>
        <v/>
      </c>
      <c r="N67" s="134">
        <f>MAX(0,M67-M66)</f>
        <v/>
      </c>
      <c r="O67" s="133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RESUMO'!BO9</f>
        <v/>
      </c>
      <c r="N68" s="134">
        <f>MAX(0,M68-M67)</f>
        <v/>
      </c>
      <c r="O68" s="133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RESUMO'!BP9</f>
        <v/>
      </c>
      <c r="N69" s="134">
        <f>MAX(0,M69-M68)</f>
        <v/>
      </c>
      <c r="O69" s="133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RESUMO'!BQ9</f>
        <v/>
      </c>
      <c r="N70" s="134">
        <f>MAX(0,M70-M69)</f>
        <v/>
      </c>
      <c r="O70" s="133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RESUMO'!BR9</f>
        <v/>
      </c>
      <c r="N71" s="134">
        <f>MAX(0,M71-M70)</f>
        <v/>
      </c>
      <c r="O71" s="133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RESUMO'!BS9</f>
        <v/>
      </c>
      <c r="N72" s="134">
        <f>MAX(0,M72-M71)</f>
        <v/>
      </c>
      <c r="O72" s="133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RESUMO'!BT9</f>
        <v/>
      </c>
      <c r="N73" s="134">
        <f>MAX(0,M73-M72)</f>
        <v/>
      </c>
      <c r="O73" s="133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RESUMO'!BU9</f>
        <v/>
      </c>
      <c r="N74" s="134">
        <f>MAX(0,M74-M73)</f>
        <v/>
      </c>
      <c r="O74" s="133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RESUMO'!BV9</f>
        <v/>
      </c>
      <c r="N75" s="134">
        <f>MAX(0,M75-M74)</f>
        <v/>
      </c>
      <c r="O75" s="133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RESUMO'!BW9</f>
        <v/>
      </c>
      <c r="N76" s="134">
        <f>MAX(0,M76-M75)</f>
        <v/>
      </c>
      <c r="O76" s="133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3">
        <f>'CP RESUMO'!D10</f>
        <v/>
      </c>
      <c r="N5" s="134" t="n">
        <v>0</v>
      </c>
      <c r="O5" s="133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3">
        <f>'CP RESUMO'!E10</f>
        <v/>
      </c>
      <c r="N6" s="134">
        <f>MAX(0,M6-M5)</f>
        <v/>
      </c>
      <c r="O6" s="133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RESUMO'!F10</f>
        <v/>
      </c>
      <c r="N7" s="134">
        <f>MAX(0,M7-M6)</f>
        <v/>
      </c>
      <c r="O7" s="133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RESUMO'!G10</f>
        <v/>
      </c>
      <c r="N8" s="134">
        <f>MAX(0,M8-M7)</f>
        <v/>
      </c>
      <c r="O8" s="133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RESUMO'!H10</f>
        <v/>
      </c>
      <c r="N9" s="134">
        <f>MAX(0,M9-M8)</f>
        <v/>
      </c>
      <c r="O9" s="133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RESUMO'!I10</f>
        <v/>
      </c>
      <c r="N10" s="134">
        <f>MAX(0,M10-M9)</f>
        <v/>
      </c>
      <c r="O10" s="133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RESUMO'!J10</f>
        <v/>
      </c>
      <c r="N11" s="134">
        <f>MAX(0,M11-M10)</f>
        <v/>
      </c>
      <c r="O11" s="133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RESUMO'!K10</f>
        <v/>
      </c>
      <c r="N12" s="134">
        <f>MAX(0,M12-M11)</f>
        <v/>
      </c>
      <c r="O12" s="133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3">
        <f>'CP RESUMO'!L10</f>
        <v/>
      </c>
      <c r="N13" s="134">
        <f>MAX(0,M13-M12)</f>
        <v/>
      </c>
      <c r="O13" s="133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RESUMO'!M10</f>
        <v/>
      </c>
      <c r="N14" s="134">
        <f>MAX(0,M14-M13)</f>
        <v/>
      </c>
      <c r="O14" s="133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RESUMO'!N10</f>
        <v/>
      </c>
      <c r="N15" s="134">
        <f>MAX(0,M15-M14)</f>
        <v/>
      </c>
      <c r="O15" s="133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RESUMO'!O10</f>
        <v/>
      </c>
      <c r="N16" s="134">
        <f>MAX(0,M16-M15)</f>
        <v/>
      </c>
      <c r="O16" s="133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RESUMO'!P10</f>
        <v/>
      </c>
      <c r="N17" s="134">
        <f>MAX(0,M17-M16)</f>
        <v/>
      </c>
      <c r="O17" s="133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RESUMO'!Q10</f>
        <v/>
      </c>
      <c r="N18" s="134">
        <f>MAX(0,M18-M17)</f>
        <v/>
      </c>
      <c r="O18" s="133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RESUMO'!R10</f>
        <v/>
      </c>
      <c r="N19" s="134">
        <f>MAX(0,M19-M18)</f>
        <v/>
      </c>
      <c r="O19" s="133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RESUMO'!S10</f>
        <v/>
      </c>
      <c r="N20" s="134">
        <f>MAX(0,M20-M19)</f>
        <v/>
      </c>
      <c r="O20" s="133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RESUMO'!T10</f>
        <v/>
      </c>
      <c r="N21" s="134">
        <f>MAX(0,M21-M20)</f>
        <v/>
      </c>
      <c r="O21" s="133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RESUMO'!U10</f>
        <v/>
      </c>
      <c r="N22" s="134">
        <f>MAX(0,M22-M21)</f>
        <v/>
      </c>
      <c r="O22" s="133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RESUMO'!V10</f>
        <v/>
      </c>
      <c r="N23" s="134">
        <f>MAX(0,M23-M22)</f>
        <v/>
      </c>
      <c r="O23" s="133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RESUMO'!W10</f>
        <v/>
      </c>
      <c r="N24" s="134">
        <f>MAX(0,M24-M23)</f>
        <v/>
      </c>
      <c r="O24" s="133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RESUMO'!X10</f>
        <v/>
      </c>
      <c r="N25" s="134">
        <f>MAX(0,M25-M24)</f>
        <v/>
      </c>
      <c r="O25" s="133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10923.41</v>
      </c>
      <c r="L26" s="49">
        <f>C26/IF(B26&lt;='VALOR POR PL'!$P$5,IFERROR(INDEX('"INCC-FGV"'!$B$2:$B$800,MATCH(B26,'"INCC-FGV"'!$A$2:$A$800,0)),$K$2),$K$2)</f>
        <v/>
      </c>
      <c r="M26" s="133">
        <f>'CP RESUMO'!Y10</f>
        <v/>
      </c>
      <c r="N26" s="134">
        <f>MAX(0,M26-M25)</f>
        <v/>
      </c>
      <c r="O26" s="133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11941.36</v>
      </c>
      <c r="L27" s="49">
        <f>C27/IF(B27&lt;='VALOR POR PL'!$P$5,IFERROR(INDEX('"INCC-FGV"'!$B$2:$B$800,MATCH(B27,'"INCC-FGV"'!$A$2:$A$800,0)),$K$2),$K$2)</f>
        <v/>
      </c>
      <c r="M27" s="133">
        <f>'CP RESUMO'!Z10</f>
        <v/>
      </c>
      <c r="N27" s="134">
        <f>MAX(0,M27-M26)</f>
        <v/>
      </c>
      <c r="O27" s="133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11856.53</v>
      </c>
      <c r="L28" s="49">
        <f>C28/IF(B28&lt;='VALOR POR PL'!$P$5,IFERROR(INDEX('"INCC-FGV"'!$B$2:$B$800,MATCH(B28,'"INCC-FGV"'!$A$2:$A$800,0)),$K$2),$K$2)</f>
        <v/>
      </c>
      <c r="M28" s="133">
        <f>'CP RESUMO'!AA10</f>
        <v/>
      </c>
      <c r="N28" s="134">
        <f>MAX(0,M28-M27)</f>
        <v/>
      </c>
      <c r="O28" s="133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11856.53</v>
      </c>
      <c r="L29" s="49">
        <f>C29/IF(B29&lt;='VALOR POR PL'!$P$5,IFERROR(INDEX('"INCC-FGV"'!$B$2:$B$800,MATCH(B29,'"INCC-FGV"'!$A$2:$A$800,0)),$K$2),$K$2)</f>
        <v/>
      </c>
      <c r="M29" s="133">
        <f>'CP RESUMO'!AB10</f>
        <v/>
      </c>
      <c r="N29" s="134">
        <f>MAX(0,M29-M28)</f>
        <v/>
      </c>
      <c r="O29" s="133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12535.16</v>
      </c>
      <c r="L30" s="49">
        <f>C30/IF(B30&lt;='VALOR POR PL'!$P$5,IFERROR(INDEX('"INCC-FGV"'!$B$2:$B$800,MATCH(B30,'"INCC-FGV"'!$A$2:$A$800,0)),$K$2),$K$2)</f>
        <v/>
      </c>
      <c r="M30" s="133">
        <f>'CP RESUMO'!AC10</f>
        <v/>
      </c>
      <c r="N30" s="134">
        <f>MAX(0,M30-M29)</f>
        <v/>
      </c>
      <c r="O30" s="133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12959.3</v>
      </c>
      <c r="L31" s="49">
        <f>C31/IF(B31&lt;='VALOR POR PL'!$P$5,IFERROR(INDEX('"INCC-FGV"'!$B$2:$B$800,MATCH(B31,'"INCC-FGV"'!$A$2:$A$800,0)),$K$2),$K$2)</f>
        <v/>
      </c>
      <c r="M31" s="133">
        <f>'CP RESUMO'!AD10</f>
        <v/>
      </c>
      <c r="N31" s="134">
        <f>MAX(0,M31-M30)</f>
        <v/>
      </c>
      <c r="O31" s="133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13722.76</v>
      </c>
      <c r="L32" s="49">
        <f>C32/IF(B32&lt;='VALOR POR PL'!$P$5,IFERROR(INDEX('"INCC-FGV"'!$B$2:$B$800,MATCH(B32,'"INCC-FGV"'!$A$2:$A$800,0)),$K$2),$K$2)</f>
        <v/>
      </c>
      <c r="M32" s="133">
        <f>'CP RESUMO'!AE10</f>
        <v/>
      </c>
      <c r="N32" s="134">
        <f>MAX(0,M32-M31)</f>
        <v/>
      </c>
      <c r="O32" s="133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19088.95</v>
      </c>
      <c r="L33" s="49">
        <f>C33/IF(B33&lt;='VALOR POR PL'!$P$5,IFERROR(INDEX('"INCC-FGV"'!$B$2:$B$800,MATCH(B33,'"INCC-FGV"'!$A$2:$A$800,0)),$K$2),$K$2)</f>
        <v/>
      </c>
      <c r="M33" s="133">
        <f>'CP RESUMO'!AF10</f>
        <v/>
      </c>
      <c r="N33" s="134">
        <f>MAX(0,M33-M32)</f>
        <v/>
      </c>
      <c r="O33" s="133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20647.7</v>
      </c>
      <c r="L34" s="49">
        <f>C34/IF(B34&lt;='VALOR POR PL'!$P$5,IFERROR(INDEX('"INCC-FGV"'!$B$2:$B$800,MATCH(B34,'"INCC-FGV"'!$A$2:$A$800,0)),$K$2),$K$2)</f>
        <v/>
      </c>
      <c r="M34" s="133">
        <f>'CP RESUMO'!AG10</f>
        <v/>
      </c>
      <c r="N34" s="134">
        <f>MAX(0,M34-M33)</f>
        <v/>
      </c>
      <c r="O34" s="133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21292.17</v>
      </c>
      <c r="L35" s="49">
        <f>C35/IF(B35&lt;='VALOR POR PL'!$P$5,IFERROR(INDEX('"INCC-FGV"'!$B$2:$B$800,MATCH(B35,'"INCC-FGV"'!$A$2:$A$800,0)),$K$2),$K$2)</f>
        <v/>
      </c>
      <c r="M35" s="133">
        <f>'CP RESUMO'!AH10</f>
        <v/>
      </c>
      <c r="N35" s="134">
        <f>MAX(0,M35-M34)</f>
        <v/>
      </c>
      <c r="O35" s="133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19078.46</v>
      </c>
      <c r="L36" s="49">
        <f>C36/IF(B36&lt;='VALOR POR PL'!$P$5,IFERROR(INDEX('"INCC-FGV"'!$B$2:$B$800,MATCH(B36,'"INCC-FGV"'!$A$2:$A$800,0)),$K$2),$K$2)</f>
        <v/>
      </c>
      <c r="M36" s="133">
        <f>'CP RESUMO'!AI10</f>
        <v/>
      </c>
      <c r="N36" s="134">
        <f>MAX(0,M36-M35)</f>
        <v/>
      </c>
      <c r="O36" s="133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18458.35</v>
      </c>
      <c r="L37" s="49">
        <f>C37/IF(B37&lt;='VALOR POR PL'!$P$5,IFERROR(INDEX('"INCC-FGV"'!$B$2:$B$800,MATCH(B37,'"INCC-FGV"'!$A$2:$A$800,0)),$K$2),$K$2)</f>
        <v/>
      </c>
      <c r="M37" s="133">
        <f>'CP RESUMO'!AJ10</f>
        <v/>
      </c>
      <c r="N37" s="134">
        <f>MAX(0,M37-M36)</f>
        <v/>
      </c>
      <c r="O37" s="133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18251.99</v>
      </c>
      <c r="L38" s="49">
        <f>C38/IF(B38&lt;='VALOR POR PL'!$P$5,IFERROR(INDEX('"INCC-FGV"'!$B$2:$B$800,MATCH(B38,'"INCC-FGV"'!$A$2:$A$800,0)),$K$2),$K$2)</f>
        <v/>
      </c>
      <c r="M38" s="133">
        <f>'CP RESUMO'!AK10</f>
        <v/>
      </c>
      <c r="N38" s="134">
        <f>MAX(0,M38-M37)</f>
        <v/>
      </c>
      <c r="O38" s="133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17901.08</v>
      </c>
      <c r="L39" s="49">
        <f>C39/IF(B39&lt;='VALOR POR PL'!$P$5,IFERROR(INDEX('"INCC-FGV"'!$B$2:$B$800,MATCH(B39,'"INCC-FGV"'!$A$2:$A$800,0)),$K$2),$K$2)</f>
        <v/>
      </c>
      <c r="M39" s="133">
        <f>'CP RESUMO'!AL10</f>
        <v/>
      </c>
      <c r="N39" s="134">
        <f>MAX(0,M39-M38)</f>
        <v/>
      </c>
      <c r="O39" s="133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14857.92</v>
      </c>
      <c r="L40" s="49">
        <f>C40/IF(B40&lt;='VALOR POR PL'!$P$5,IFERROR(INDEX('"INCC-FGV"'!$B$2:$B$800,MATCH(B40,'"INCC-FGV"'!$A$2:$A$800,0)),$K$2),$K$2)</f>
        <v/>
      </c>
      <c r="M40" s="133">
        <f>'CP RESUMO'!AM10</f>
        <v/>
      </c>
      <c r="N40" s="134">
        <f>MAX(0,M40-M39)</f>
        <v/>
      </c>
      <c r="O40" s="133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17071.94</v>
      </c>
      <c r="L41" s="49">
        <f>C41/IF(B41&lt;='VALOR POR PL'!$P$5,IFERROR(INDEX('"INCC-FGV"'!$B$2:$B$800,MATCH(B41,'"INCC-FGV"'!$A$2:$A$800,0)),$K$2),$K$2)</f>
        <v/>
      </c>
      <c r="M41" s="133">
        <f>'CP RESUMO'!AN10</f>
        <v/>
      </c>
      <c r="N41" s="134">
        <f>MAX(0,M41-M40)</f>
        <v/>
      </c>
      <c r="O41" s="133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16919.97</v>
      </c>
      <c r="L42" s="49">
        <f>C42/IF(B42&lt;='VALOR POR PL'!$P$5,IFERROR(INDEX('"INCC-FGV"'!$B$2:$B$800,MATCH(B42,'"INCC-FGV"'!$A$2:$A$800,0)),$K$2),$K$2)</f>
        <v/>
      </c>
      <c r="M42" s="133">
        <f>'CP RESUMO'!AO10</f>
        <v/>
      </c>
      <c r="N42" s="134">
        <f>MAX(0,M42-M41)</f>
        <v/>
      </c>
      <c r="O42" s="133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10976.72</v>
      </c>
      <c r="L43" s="49">
        <f>C43/IF(B43&lt;='VALOR POR PL'!$P$5,IFERROR(INDEX('"INCC-FGV"'!$B$2:$B$800,MATCH(B43,'"INCC-FGV"'!$A$2:$A$800,0)),$K$2),$K$2)</f>
        <v/>
      </c>
      <c r="M43" s="133">
        <f>'CP RESUMO'!AP10</f>
        <v/>
      </c>
      <c r="N43" s="134">
        <f>MAX(0,M43-M42)</f>
        <v/>
      </c>
      <c r="O43" s="133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7212.89</v>
      </c>
      <c r="L44" s="49">
        <f>C44/IF(B44&lt;='VALOR POR PL'!$P$5,IFERROR(INDEX('"INCC-FGV"'!$B$2:$B$800,MATCH(B44,'"INCC-FGV"'!$A$2:$A$800,0)),$K$2),$K$2)</f>
        <v/>
      </c>
      <c r="M44" s="133">
        <f>'CP RESUMO'!AQ10</f>
        <v/>
      </c>
      <c r="N44" s="134">
        <f>MAX(0,M44-M43)</f>
        <v/>
      </c>
      <c r="O44" s="133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5305.66</v>
      </c>
      <c r="L45" s="49">
        <f>C45/IF(B45&lt;='VALOR POR PL'!$P$5,IFERROR(INDEX('"INCC-FGV"'!$B$2:$B$800,MATCH(B45,'"INCC-FGV"'!$A$2:$A$800,0)),$K$2),$K$2)</f>
        <v/>
      </c>
      <c r="M45" s="133">
        <f>'CP RESUMO'!AR10</f>
        <v/>
      </c>
      <c r="N45" s="134">
        <f>MAX(0,M45-M44)</f>
        <v/>
      </c>
      <c r="O45" s="133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2743.21</v>
      </c>
      <c r="L46" s="49">
        <f>C46/IF(B46&lt;='VALOR POR PL'!$P$5,IFERROR(INDEX('"INCC-FGV"'!$B$2:$B$800,MATCH(B46,'"INCC-FGV"'!$A$2:$A$800,0)),$K$2),$K$2)</f>
        <v/>
      </c>
      <c r="M46" s="133">
        <f>'CP RESUMO'!AS10</f>
        <v/>
      </c>
      <c r="N46" s="134">
        <f>MAX(0,M46-M45)</f>
        <v/>
      </c>
      <c r="O46" s="133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1259.33</v>
      </c>
      <c r="L47" s="49">
        <f>C47/IF(B47&lt;='VALOR POR PL'!$P$5,IFERROR(INDEX('"INCC-FGV"'!$B$2:$B$800,MATCH(B47,'"INCC-FGV"'!$A$2:$A$800,0)),$K$2),$K$2)</f>
        <v/>
      </c>
      <c r="M47" s="133">
        <f>'CP RESUMO'!AT10</f>
        <v/>
      </c>
      <c r="N47" s="134">
        <f>MAX(0,M47-M46)</f>
        <v/>
      </c>
      <c r="O47" s="133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RESUMO'!AU10</f>
        <v/>
      </c>
      <c r="N48" s="134">
        <f>MAX(0,M48-M47)</f>
        <v/>
      </c>
      <c r="O48" s="133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RESUMO'!AV10</f>
        <v/>
      </c>
      <c r="N49" s="134">
        <f>MAX(0,M49-M48)</f>
        <v/>
      </c>
      <c r="O49" s="133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RESUMO'!AW10</f>
        <v/>
      </c>
      <c r="N50" s="134">
        <f>MAX(0,M50-M49)</f>
        <v/>
      </c>
      <c r="O50" s="133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RESUMO'!AX10</f>
        <v/>
      </c>
      <c r="N51" s="134">
        <f>MAX(0,M51-M50)</f>
        <v/>
      </c>
      <c r="O51" s="133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RESUMO'!AY10</f>
        <v/>
      </c>
      <c r="N52" s="134">
        <f>MAX(0,M52-M51)</f>
        <v/>
      </c>
      <c r="O52" s="133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RESUMO'!AZ10</f>
        <v/>
      </c>
      <c r="N53" s="134">
        <f>MAX(0,M53-M52)</f>
        <v/>
      </c>
      <c r="O53" s="133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RESUMO'!BA10</f>
        <v/>
      </c>
      <c r="N54" s="134">
        <f>MAX(0,M54-M53)</f>
        <v/>
      </c>
      <c r="O54" s="133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RESUMO'!BB10</f>
        <v/>
      </c>
      <c r="N55" s="134">
        <f>MAX(0,M55-M54)</f>
        <v/>
      </c>
      <c r="O55" s="133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RESUMO'!BC10</f>
        <v/>
      </c>
      <c r="N56" s="134">
        <f>MAX(0,M56-M55)</f>
        <v/>
      </c>
      <c r="O56" s="133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RESUMO'!BD10</f>
        <v/>
      </c>
      <c r="N57" s="134">
        <f>MAX(0,M57-M56)</f>
        <v/>
      </c>
      <c r="O57" s="133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RESUMO'!BE10</f>
        <v/>
      </c>
      <c r="N58" s="134">
        <f>MAX(0,M58-M57)</f>
        <v/>
      </c>
      <c r="O58" s="133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RESUMO'!BF10</f>
        <v/>
      </c>
      <c r="N59" s="134">
        <f>MAX(0,M59-M58)</f>
        <v/>
      </c>
      <c r="O59" s="133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RESUMO'!BG10</f>
        <v/>
      </c>
      <c r="N60" s="134">
        <f>MAX(0,M60-M59)</f>
        <v/>
      </c>
      <c r="O60" s="133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RESUMO'!BH10</f>
        <v/>
      </c>
      <c r="N61" s="134">
        <f>MAX(0,M61-M60)</f>
        <v/>
      </c>
      <c r="O61" s="133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RESUMO'!BI10</f>
        <v/>
      </c>
      <c r="N62" s="134">
        <f>MAX(0,M62-M61)</f>
        <v/>
      </c>
      <c r="O62" s="133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RESUMO'!BJ10</f>
        <v/>
      </c>
      <c r="N63" s="134">
        <f>MAX(0,M63-M62)</f>
        <v/>
      </c>
      <c r="O63" s="133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RESUMO'!BK10</f>
        <v/>
      </c>
      <c r="N64" s="134">
        <f>MAX(0,M64-M63)</f>
        <v/>
      </c>
      <c r="O64" s="133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RESUMO'!BL10</f>
        <v/>
      </c>
      <c r="N65" s="134">
        <f>MAX(0,M65-M64)</f>
        <v/>
      </c>
      <c r="O65" s="133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RESUMO'!BM10</f>
        <v/>
      </c>
      <c r="N66" s="134">
        <f>MAX(0,M66-M65)</f>
        <v/>
      </c>
      <c r="O66" s="133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RESUMO'!BN10</f>
        <v/>
      </c>
      <c r="N67" s="134">
        <f>MAX(0,M67-M66)</f>
        <v/>
      </c>
      <c r="O67" s="133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RESUMO'!BO10</f>
        <v/>
      </c>
      <c r="N68" s="134">
        <f>MAX(0,M68-M67)</f>
        <v/>
      </c>
      <c r="O68" s="133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RESUMO'!BP10</f>
        <v/>
      </c>
      <c r="N69" s="134">
        <f>MAX(0,M69-M68)</f>
        <v/>
      </c>
      <c r="O69" s="133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RESUMO'!BQ10</f>
        <v/>
      </c>
      <c r="N70" s="134">
        <f>MAX(0,M70-M69)</f>
        <v/>
      </c>
      <c r="O70" s="133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RESUMO'!BR10</f>
        <v/>
      </c>
      <c r="N71" s="134">
        <f>MAX(0,M71-M70)</f>
        <v/>
      </c>
      <c r="O71" s="133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RESUMO'!BS10</f>
        <v/>
      </c>
      <c r="N72" s="134">
        <f>MAX(0,M72-M71)</f>
        <v/>
      </c>
      <c r="O72" s="133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RESUMO'!BT10</f>
        <v/>
      </c>
      <c r="N73" s="134">
        <f>MAX(0,M73-M72)</f>
        <v/>
      </c>
      <c r="O73" s="133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RESUMO'!BU10</f>
        <v/>
      </c>
      <c r="N74" s="134">
        <f>MAX(0,M74-M73)</f>
        <v/>
      </c>
      <c r="O74" s="133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RESUMO'!BV10</f>
        <v/>
      </c>
      <c r="N75" s="134">
        <f>MAX(0,M75-M74)</f>
        <v/>
      </c>
      <c r="O75" s="133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RESUMO'!BW10</f>
        <v/>
      </c>
      <c r="N76" s="134">
        <f>MAX(0,M76-M75)</f>
        <v/>
      </c>
      <c r="O76" s="133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3">
        <f>'CP RESUMO'!D11</f>
        <v/>
      </c>
      <c r="N5" s="134" t="n">
        <v>0</v>
      </c>
      <c r="O5" s="133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3">
        <f>'CP RESUMO'!E11</f>
        <v/>
      </c>
      <c r="N6" s="134">
        <f>MAX(0,M6-M5)</f>
        <v/>
      </c>
      <c r="O6" s="133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RESUMO'!F11</f>
        <v/>
      </c>
      <c r="N7" s="134">
        <f>MAX(0,M7-M6)</f>
        <v/>
      </c>
      <c r="O7" s="133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RESUMO'!G11</f>
        <v/>
      </c>
      <c r="N8" s="134">
        <f>MAX(0,M8-M7)</f>
        <v/>
      </c>
      <c r="O8" s="133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RESUMO'!H11</f>
        <v/>
      </c>
      <c r="N9" s="134">
        <f>MAX(0,M9-M8)</f>
        <v/>
      </c>
      <c r="O9" s="133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RESUMO'!I11</f>
        <v/>
      </c>
      <c r="N10" s="134">
        <f>MAX(0,M10-M9)</f>
        <v/>
      </c>
      <c r="O10" s="133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RESUMO'!J11</f>
        <v/>
      </c>
      <c r="N11" s="134">
        <f>MAX(0,M11-M10)</f>
        <v/>
      </c>
      <c r="O11" s="133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RESUMO'!K11</f>
        <v/>
      </c>
      <c r="N12" s="134">
        <f>MAX(0,M12-M11)</f>
        <v/>
      </c>
      <c r="O12" s="133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3">
        <f>'CP RESUMO'!L11</f>
        <v/>
      </c>
      <c r="N13" s="134">
        <f>MAX(0,M13-M12)</f>
        <v/>
      </c>
      <c r="O13" s="133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RESUMO'!M11</f>
        <v/>
      </c>
      <c r="N14" s="134">
        <f>MAX(0,M14-M13)</f>
        <v/>
      </c>
      <c r="O14" s="133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RESUMO'!N11</f>
        <v/>
      </c>
      <c r="N15" s="134">
        <f>MAX(0,M15-M14)</f>
        <v/>
      </c>
      <c r="O15" s="133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RESUMO'!O11</f>
        <v/>
      </c>
      <c r="N16" s="134">
        <f>MAX(0,M16-M15)</f>
        <v/>
      </c>
      <c r="O16" s="133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RESUMO'!P11</f>
        <v/>
      </c>
      <c r="N17" s="134">
        <f>MAX(0,M17-M16)</f>
        <v/>
      </c>
      <c r="O17" s="133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RESUMO'!Q11</f>
        <v/>
      </c>
      <c r="N18" s="134">
        <f>MAX(0,M18-M17)</f>
        <v/>
      </c>
      <c r="O18" s="133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RESUMO'!R11</f>
        <v/>
      </c>
      <c r="N19" s="134">
        <f>MAX(0,M19-M18)</f>
        <v/>
      </c>
      <c r="O19" s="133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RESUMO'!S11</f>
        <v/>
      </c>
      <c r="N20" s="134">
        <f>MAX(0,M20-M19)</f>
        <v/>
      </c>
      <c r="O20" s="133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RESUMO'!T11</f>
        <v/>
      </c>
      <c r="N21" s="134">
        <f>MAX(0,M21-M20)</f>
        <v/>
      </c>
      <c r="O21" s="133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3">
        <f>'CP RESUMO'!U11</f>
        <v/>
      </c>
      <c r="N22" s="134">
        <f>MAX(0,M22-M21)</f>
        <v/>
      </c>
      <c r="O22" s="133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RESUMO'!V11</f>
        <v/>
      </c>
      <c r="N23" s="134">
        <f>MAX(0,M23-M22)</f>
        <v/>
      </c>
      <c r="O23" s="133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3">
        <f>'CP RESUMO'!W11</f>
        <v/>
      </c>
      <c r="N24" s="134">
        <f>MAX(0,M24-M23)</f>
        <v/>
      </c>
      <c r="O24" s="133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RESUMO'!X11</f>
        <v/>
      </c>
      <c r="N25" s="134">
        <f>MAX(0,M25-M24)</f>
        <v/>
      </c>
      <c r="O25" s="133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2494.36</v>
      </c>
      <c r="L26" s="49">
        <f>C26/IF(B26&lt;='VALOR POR PL'!$P$5,IFERROR(INDEX('"INCC-FGV"'!$B$2:$B$800,MATCH(B26,'"INCC-FGV"'!$A$2:$A$800,0)),$K$2),$K$2)</f>
        <v/>
      </c>
      <c r="M26" s="133">
        <f>'CP RESUMO'!Y11</f>
        <v/>
      </c>
      <c r="N26" s="134">
        <f>MAX(0,M26-M25)</f>
        <v/>
      </c>
      <c r="O26" s="133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2494.36</v>
      </c>
      <c r="L27" s="49">
        <f>C27/IF(B27&lt;='VALOR POR PL'!$P$5,IFERROR(INDEX('"INCC-FGV"'!$B$2:$B$800,MATCH(B27,'"INCC-FGV"'!$A$2:$A$800,0)),$K$2),$K$2)</f>
        <v/>
      </c>
      <c r="M27" s="133">
        <f>'CP RESUMO'!Z11</f>
        <v/>
      </c>
      <c r="N27" s="134">
        <f>MAX(0,M27-M26)</f>
        <v/>
      </c>
      <c r="O27" s="133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2494.36</v>
      </c>
      <c r="L28" s="49">
        <f>C28/IF(B28&lt;='VALOR POR PL'!$P$5,IFERROR(INDEX('"INCC-FGV"'!$B$2:$B$800,MATCH(B28,'"INCC-FGV"'!$A$2:$A$800,0)),$K$2),$K$2)</f>
        <v/>
      </c>
      <c r="M28" s="133">
        <f>'CP RESUMO'!AA11</f>
        <v/>
      </c>
      <c r="N28" s="134">
        <f>MAX(0,M28-M27)</f>
        <v/>
      </c>
      <c r="O28" s="133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2494.36</v>
      </c>
      <c r="L29" s="49">
        <f>C29/IF(B29&lt;='VALOR POR PL'!$P$5,IFERROR(INDEX('"INCC-FGV"'!$B$2:$B$800,MATCH(B29,'"INCC-FGV"'!$A$2:$A$800,0)),$K$2),$K$2)</f>
        <v/>
      </c>
      <c r="M29" s="133">
        <f>'CP RESUMO'!AB11</f>
        <v/>
      </c>
      <c r="N29" s="134">
        <f>MAX(0,M29-M28)</f>
        <v/>
      </c>
      <c r="O29" s="133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2494.36</v>
      </c>
      <c r="L30" s="49">
        <f>C30/IF(B30&lt;='VALOR POR PL'!$P$5,IFERROR(INDEX('"INCC-FGV"'!$B$2:$B$800,MATCH(B30,'"INCC-FGV"'!$A$2:$A$800,0)),$K$2),$K$2)</f>
        <v/>
      </c>
      <c r="M30" s="133">
        <f>'CP RESUMO'!AC11</f>
        <v/>
      </c>
      <c r="N30" s="134">
        <f>MAX(0,M30-M29)</f>
        <v/>
      </c>
      <c r="O30" s="133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2494.36</v>
      </c>
      <c r="L31" s="49">
        <f>C31/IF(B31&lt;='VALOR POR PL'!$P$5,IFERROR(INDEX('"INCC-FGV"'!$B$2:$B$800,MATCH(B31,'"INCC-FGV"'!$A$2:$A$800,0)),$K$2),$K$2)</f>
        <v/>
      </c>
      <c r="M31" s="133">
        <f>'CP RESUMO'!AD11</f>
        <v/>
      </c>
      <c r="N31" s="134">
        <f>MAX(0,M31-M30)</f>
        <v/>
      </c>
      <c r="O31" s="133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2494.36</v>
      </c>
      <c r="L32" s="49">
        <f>C32/IF(B32&lt;='VALOR POR PL'!$P$5,IFERROR(INDEX('"INCC-FGV"'!$B$2:$B$800,MATCH(B32,'"INCC-FGV"'!$A$2:$A$800,0)),$K$2),$K$2)</f>
        <v/>
      </c>
      <c r="M32" s="133">
        <f>'CP RESUMO'!AE11</f>
        <v/>
      </c>
      <c r="N32" s="134">
        <f>MAX(0,M32-M31)</f>
        <v/>
      </c>
      <c r="O32" s="133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2494.36</v>
      </c>
      <c r="L33" s="49">
        <f>C33/IF(B33&lt;='VALOR POR PL'!$P$5,IFERROR(INDEX('"INCC-FGV"'!$B$2:$B$800,MATCH(B33,'"INCC-FGV"'!$A$2:$A$800,0)),$K$2),$K$2)</f>
        <v/>
      </c>
      <c r="M33" s="133">
        <f>'CP RESUMO'!AF11</f>
        <v/>
      </c>
      <c r="N33" s="134">
        <f>MAX(0,M33-M32)</f>
        <v/>
      </c>
      <c r="O33" s="133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2494.36</v>
      </c>
      <c r="L34" s="49">
        <f>C34/IF(B34&lt;='VALOR POR PL'!$P$5,IFERROR(INDEX('"INCC-FGV"'!$B$2:$B$800,MATCH(B34,'"INCC-FGV"'!$A$2:$A$800,0)),$K$2),$K$2)</f>
        <v/>
      </c>
      <c r="M34" s="133">
        <f>'CP RESUMO'!AG11</f>
        <v/>
      </c>
      <c r="N34" s="134">
        <f>MAX(0,M34-M33)</f>
        <v/>
      </c>
      <c r="O34" s="133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2494.36</v>
      </c>
      <c r="L35" s="49">
        <f>C35/IF(B35&lt;='VALOR POR PL'!$P$5,IFERROR(INDEX('"INCC-FGV"'!$B$2:$B$800,MATCH(B35,'"INCC-FGV"'!$A$2:$A$800,0)),$K$2),$K$2)</f>
        <v/>
      </c>
      <c r="M35" s="133">
        <f>'CP RESUMO'!AH11</f>
        <v/>
      </c>
      <c r="N35" s="134">
        <f>MAX(0,M35-M34)</f>
        <v/>
      </c>
      <c r="O35" s="133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2494.36</v>
      </c>
      <c r="L36" s="49">
        <f>C36/IF(B36&lt;='VALOR POR PL'!$P$5,IFERROR(INDEX('"INCC-FGV"'!$B$2:$B$800,MATCH(B36,'"INCC-FGV"'!$A$2:$A$800,0)),$K$2),$K$2)</f>
        <v/>
      </c>
      <c r="M36" s="133">
        <f>'CP RESUMO'!AI11</f>
        <v/>
      </c>
      <c r="N36" s="134">
        <f>MAX(0,M36-M35)</f>
        <v/>
      </c>
      <c r="O36" s="133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2494.36</v>
      </c>
      <c r="L37" s="49">
        <f>C37/IF(B37&lt;='VALOR POR PL'!$P$5,IFERROR(INDEX('"INCC-FGV"'!$B$2:$B$800,MATCH(B37,'"INCC-FGV"'!$A$2:$A$800,0)),$K$2),$K$2)</f>
        <v/>
      </c>
      <c r="M37" s="133">
        <f>'CP RESUMO'!AJ11</f>
        <v/>
      </c>
      <c r="N37" s="134">
        <f>MAX(0,M37-M36)</f>
        <v/>
      </c>
      <c r="O37" s="133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2494.36</v>
      </c>
      <c r="L38" s="49">
        <f>C38/IF(B38&lt;='VALOR POR PL'!$P$5,IFERROR(INDEX('"INCC-FGV"'!$B$2:$B$800,MATCH(B38,'"INCC-FGV"'!$A$2:$A$800,0)),$K$2),$K$2)</f>
        <v/>
      </c>
      <c r="M38" s="133">
        <f>'CP RESUMO'!AK11</f>
        <v/>
      </c>
      <c r="N38" s="134">
        <f>MAX(0,M38-M37)</f>
        <v/>
      </c>
      <c r="O38" s="133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2494.36</v>
      </c>
      <c r="L39" s="49">
        <f>C39/IF(B39&lt;='VALOR POR PL'!$P$5,IFERROR(INDEX('"INCC-FGV"'!$B$2:$B$800,MATCH(B39,'"INCC-FGV"'!$A$2:$A$800,0)),$K$2),$K$2)</f>
        <v/>
      </c>
      <c r="M39" s="133">
        <f>'CP RESUMO'!AL11</f>
        <v/>
      </c>
      <c r="N39" s="134">
        <f>MAX(0,M39-M38)</f>
        <v/>
      </c>
      <c r="O39" s="133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2494.36</v>
      </c>
      <c r="L40" s="49">
        <f>C40/IF(B40&lt;='VALOR POR PL'!$P$5,IFERROR(INDEX('"INCC-FGV"'!$B$2:$B$800,MATCH(B40,'"INCC-FGV"'!$A$2:$A$800,0)),$K$2),$K$2)</f>
        <v/>
      </c>
      <c r="M40" s="133">
        <f>'CP RESUMO'!AM11</f>
        <v/>
      </c>
      <c r="N40" s="134">
        <f>MAX(0,M40-M39)</f>
        <v/>
      </c>
      <c r="O40" s="133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2494.36</v>
      </c>
      <c r="L41" s="49">
        <f>C41/IF(B41&lt;='VALOR POR PL'!$P$5,IFERROR(INDEX('"INCC-FGV"'!$B$2:$B$800,MATCH(B41,'"INCC-FGV"'!$A$2:$A$800,0)),$K$2),$K$2)</f>
        <v/>
      </c>
      <c r="M41" s="133">
        <f>'CP RESUMO'!AN11</f>
        <v/>
      </c>
      <c r="N41" s="134">
        <f>MAX(0,M41-M40)</f>
        <v/>
      </c>
      <c r="O41" s="133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2494.36</v>
      </c>
      <c r="L42" s="49">
        <f>C42/IF(B42&lt;='VALOR POR PL'!$P$5,IFERROR(INDEX('"INCC-FGV"'!$B$2:$B$800,MATCH(B42,'"INCC-FGV"'!$A$2:$A$800,0)),$K$2),$K$2)</f>
        <v/>
      </c>
      <c r="M42" s="133">
        <f>'CP RESUMO'!AO11</f>
        <v/>
      </c>
      <c r="N42" s="134">
        <f>MAX(0,M42-M41)</f>
        <v/>
      </c>
      <c r="O42" s="133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2494.36</v>
      </c>
      <c r="L43" s="49">
        <f>C43/IF(B43&lt;='VALOR POR PL'!$P$5,IFERROR(INDEX('"INCC-FGV"'!$B$2:$B$800,MATCH(B43,'"INCC-FGV"'!$A$2:$A$800,0)),$K$2),$K$2)</f>
        <v/>
      </c>
      <c r="M43" s="133">
        <f>'CP RESUMO'!AP11</f>
        <v/>
      </c>
      <c r="N43" s="134">
        <f>MAX(0,M43-M42)</f>
        <v/>
      </c>
      <c r="O43" s="133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2494.36</v>
      </c>
      <c r="L44" s="49">
        <f>C44/IF(B44&lt;='VALOR POR PL'!$P$5,IFERROR(INDEX('"INCC-FGV"'!$B$2:$B$800,MATCH(B44,'"INCC-FGV"'!$A$2:$A$800,0)),$K$2),$K$2)</f>
        <v/>
      </c>
      <c r="M44" s="133">
        <f>'CP RESUMO'!AQ11</f>
        <v/>
      </c>
      <c r="N44" s="134">
        <f>MAX(0,M44-M43)</f>
        <v/>
      </c>
      <c r="O44" s="133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2494.36</v>
      </c>
      <c r="L45" s="49">
        <f>C45/IF(B45&lt;='VALOR POR PL'!$P$5,IFERROR(INDEX('"INCC-FGV"'!$B$2:$B$800,MATCH(B45,'"INCC-FGV"'!$A$2:$A$800,0)),$K$2),$K$2)</f>
        <v/>
      </c>
      <c r="M45" s="133">
        <f>'CP RESUMO'!AR11</f>
        <v/>
      </c>
      <c r="N45" s="134">
        <f>MAX(0,M45-M44)</f>
        <v/>
      </c>
      <c r="O45" s="133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2494.36</v>
      </c>
      <c r="L46" s="49">
        <f>C46/IF(B46&lt;='VALOR POR PL'!$P$5,IFERROR(INDEX('"INCC-FGV"'!$B$2:$B$800,MATCH(B46,'"INCC-FGV"'!$A$2:$A$800,0)),$K$2),$K$2)</f>
        <v/>
      </c>
      <c r="M46" s="133">
        <f>'CP RESUMO'!AS11</f>
        <v/>
      </c>
      <c r="N46" s="134">
        <f>MAX(0,M46-M45)</f>
        <v/>
      </c>
      <c r="O46" s="133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2494.36</v>
      </c>
      <c r="L47" s="49">
        <f>C47/IF(B47&lt;='VALOR POR PL'!$P$5,IFERROR(INDEX('"INCC-FGV"'!$B$2:$B$800,MATCH(B47,'"INCC-FGV"'!$A$2:$A$800,0)),$K$2),$K$2)</f>
        <v/>
      </c>
      <c r="M47" s="133">
        <f>'CP RESUMO'!AT11</f>
        <v/>
      </c>
      <c r="N47" s="134">
        <f>MAX(0,M47-M46)</f>
        <v/>
      </c>
      <c r="O47" s="133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2494.36</v>
      </c>
      <c r="L48" s="49">
        <f>C48/IF(B48&lt;='VALOR POR PL'!$P$5,IFERROR(INDEX('"INCC-FGV"'!$B$2:$B$800,MATCH(B48,'"INCC-FGV"'!$A$2:$A$800,0)),$K$2),$K$2)</f>
        <v/>
      </c>
      <c r="M48" s="133">
        <f>'CP RESUMO'!AU11</f>
        <v/>
      </c>
      <c r="N48" s="134">
        <f>MAX(0,M48-M47)</f>
        <v/>
      </c>
      <c r="O48" s="133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2494.36</v>
      </c>
      <c r="L49" s="49">
        <f>C49/IF(B49&lt;='VALOR POR PL'!$P$5,IFERROR(INDEX('"INCC-FGV"'!$B$2:$B$800,MATCH(B49,'"INCC-FGV"'!$A$2:$A$800,0)),$K$2),$K$2)</f>
        <v/>
      </c>
      <c r="M49" s="133">
        <f>'CP RESUMO'!AV11</f>
        <v/>
      </c>
      <c r="N49" s="134">
        <f>MAX(0,M49-M48)</f>
        <v/>
      </c>
      <c r="O49" s="133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2494.36</v>
      </c>
      <c r="L50" s="49">
        <f>C50/IF(B50&lt;='VALOR POR PL'!$P$5,IFERROR(INDEX('"INCC-FGV"'!$B$2:$B$800,MATCH(B50,'"INCC-FGV"'!$A$2:$A$800,0)),$K$2),$K$2)</f>
        <v/>
      </c>
      <c r="M50" s="133">
        <f>'CP RESUMO'!AW11</f>
        <v/>
      </c>
      <c r="N50" s="134">
        <f>MAX(0,M50-M49)</f>
        <v/>
      </c>
      <c r="O50" s="133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2494.36</v>
      </c>
      <c r="L51" s="49">
        <f>C51/IF(B51&lt;='VALOR POR PL'!$P$5,IFERROR(INDEX('"INCC-FGV"'!$B$2:$B$800,MATCH(B51,'"INCC-FGV"'!$A$2:$A$800,0)),$K$2),$K$2)</f>
        <v/>
      </c>
      <c r="M51" s="133">
        <f>'CP RESUMO'!AX11</f>
        <v/>
      </c>
      <c r="N51" s="134">
        <f>MAX(0,M51-M50)</f>
        <v/>
      </c>
      <c r="O51" s="133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RESUMO'!AY11</f>
        <v/>
      </c>
      <c r="N52" s="134">
        <f>MAX(0,M52-M51)</f>
        <v/>
      </c>
      <c r="O52" s="133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RESUMO'!AZ11</f>
        <v/>
      </c>
      <c r="N53" s="134">
        <f>MAX(0,M53-M52)</f>
        <v/>
      </c>
      <c r="O53" s="133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RESUMO'!BA11</f>
        <v/>
      </c>
      <c r="N54" s="134">
        <f>MAX(0,M54-M53)</f>
        <v/>
      </c>
      <c r="O54" s="133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RESUMO'!BB11</f>
        <v/>
      </c>
      <c r="N55" s="134">
        <f>MAX(0,M55-M54)</f>
        <v/>
      </c>
      <c r="O55" s="133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RESUMO'!BC11</f>
        <v/>
      </c>
      <c r="N56" s="134">
        <f>MAX(0,M56-M55)</f>
        <v/>
      </c>
      <c r="O56" s="133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RESUMO'!BD11</f>
        <v/>
      </c>
      <c r="N57" s="134">
        <f>MAX(0,M57-M56)</f>
        <v/>
      </c>
      <c r="O57" s="133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RESUMO'!BE11</f>
        <v/>
      </c>
      <c r="N58" s="134">
        <f>MAX(0,M58-M57)</f>
        <v/>
      </c>
      <c r="O58" s="133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RESUMO'!BF11</f>
        <v/>
      </c>
      <c r="N59" s="134">
        <f>MAX(0,M59-M58)</f>
        <v/>
      </c>
      <c r="O59" s="133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RESUMO'!BG11</f>
        <v/>
      </c>
      <c r="N60" s="134">
        <f>MAX(0,M60-M59)</f>
        <v/>
      </c>
      <c r="O60" s="133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RESUMO'!BH11</f>
        <v/>
      </c>
      <c r="N61" s="134">
        <f>MAX(0,M61-M60)</f>
        <v/>
      </c>
      <c r="O61" s="133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RESUMO'!BI11</f>
        <v/>
      </c>
      <c r="N62" s="134">
        <f>MAX(0,M62-M61)</f>
        <v/>
      </c>
      <c r="O62" s="133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RESUMO'!BJ11</f>
        <v/>
      </c>
      <c r="N63" s="134">
        <f>MAX(0,M63-M62)</f>
        <v/>
      </c>
      <c r="O63" s="133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RESUMO'!BK11</f>
        <v/>
      </c>
      <c r="N64" s="134">
        <f>MAX(0,M64-M63)</f>
        <v/>
      </c>
      <c r="O64" s="133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RESUMO'!BL11</f>
        <v/>
      </c>
      <c r="N65" s="134">
        <f>MAX(0,M65-M64)</f>
        <v/>
      </c>
      <c r="O65" s="133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RESUMO'!BM11</f>
        <v/>
      </c>
      <c r="N66" s="134">
        <f>MAX(0,M66-M65)</f>
        <v/>
      </c>
      <c r="O66" s="133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RESUMO'!BN11</f>
        <v/>
      </c>
      <c r="N67" s="134">
        <f>MAX(0,M67-M66)</f>
        <v/>
      </c>
      <c r="O67" s="133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RESUMO'!BO11</f>
        <v/>
      </c>
      <c r="N68" s="134">
        <f>MAX(0,M68-M67)</f>
        <v/>
      </c>
      <c r="O68" s="133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RESUMO'!BP11</f>
        <v/>
      </c>
      <c r="N69" s="134">
        <f>MAX(0,M69-M68)</f>
        <v/>
      </c>
      <c r="O69" s="133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RESUMO'!BQ11</f>
        <v/>
      </c>
      <c r="N70" s="134">
        <f>MAX(0,M70-M69)</f>
        <v/>
      </c>
      <c r="O70" s="133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RESUMO'!BR11</f>
        <v/>
      </c>
      <c r="N71" s="134">
        <f>MAX(0,M71-M70)</f>
        <v/>
      </c>
      <c r="O71" s="133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RESUMO'!BS11</f>
        <v/>
      </c>
      <c r="N72" s="134">
        <f>MAX(0,M72-M71)</f>
        <v/>
      </c>
      <c r="O72" s="133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RESUMO'!BT11</f>
        <v/>
      </c>
      <c r="N73" s="134">
        <f>MAX(0,M73-M72)</f>
        <v/>
      </c>
      <c r="O73" s="133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RESUMO'!BU11</f>
        <v/>
      </c>
      <c r="N74" s="134">
        <f>MAX(0,M74-M73)</f>
        <v/>
      </c>
      <c r="O74" s="133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RESUMO'!BV11</f>
        <v/>
      </c>
      <c r="N75" s="134">
        <f>MAX(0,M75-M74)</f>
        <v/>
      </c>
      <c r="O75" s="133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RESUMO'!BW11</f>
        <v/>
      </c>
      <c r="N76" s="134">
        <f>MAX(0,M76-M75)</f>
        <v/>
      </c>
      <c r="O76" s="133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3">
        <f>'CP RESUMO'!D12</f>
        <v/>
      </c>
      <c r="N5" s="134" t="n">
        <v>0</v>
      </c>
      <c r="O5" s="133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3">
        <f>'CP RESUMO'!E12</f>
        <v/>
      </c>
      <c r="N6" s="134">
        <f>MAX(0,M6-M5)</f>
        <v/>
      </c>
      <c r="O6" s="133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RESUMO'!F12</f>
        <v/>
      </c>
      <c r="N7" s="134">
        <f>MAX(0,M7-M6)</f>
        <v/>
      </c>
      <c r="O7" s="133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RESUMO'!G12</f>
        <v/>
      </c>
      <c r="N8" s="134">
        <f>MAX(0,M8-M7)</f>
        <v/>
      </c>
      <c r="O8" s="133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RESUMO'!H12</f>
        <v/>
      </c>
      <c r="N9" s="134">
        <f>MAX(0,M9-M8)</f>
        <v/>
      </c>
      <c r="O9" s="133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RESUMO'!I12</f>
        <v/>
      </c>
      <c r="N10" s="134">
        <f>MAX(0,M10-M9)</f>
        <v/>
      </c>
      <c r="O10" s="133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RESUMO'!J12</f>
        <v/>
      </c>
      <c r="N11" s="134">
        <f>MAX(0,M11-M10)</f>
        <v/>
      </c>
      <c r="O11" s="133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RESUMO'!K12</f>
        <v/>
      </c>
      <c r="N12" s="134">
        <f>MAX(0,M12-M11)</f>
        <v/>
      </c>
      <c r="O12" s="133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3">
        <f>'CP RESUMO'!L12</f>
        <v/>
      </c>
      <c r="N13" s="134">
        <f>MAX(0,M13-M12)</f>
        <v/>
      </c>
      <c r="O13" s="133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RESUMO'!M12</f>
        <v/>
      </c>
      <c r="N14" s="134">
        <f>MAX(0,M14-M13)</f>
        <v/>
      </c>
      <c r="O14" s="133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RESUMO'!N12</f>
        <v/>
      </c>
      <c r="N15" s="134">
        <f>MAX(0,M15-M14)</f>
        <v/>
      </c>
      <c r="O15" s="133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RESUMO'!O12</f>
        <v/>
      </c>
      <c r="N16" s="134">
        <f>MAX(0,M16-M15)</f>
        <v/>
      </c>
      <c r="O16" s="133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RESUMO'!P12</f>
        <v/>
      </c>
      <c r="N17" s="134">
        <f>MAX(0,M17-M16)</f>
        <v/>
      </c>
      <c r="O17" s="133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RESUMO'!Q12</f>
        <v/>
      </c>
      <c r="N18" s="134">
        <f>MAX(0,M18-M17)</f>
        <v/>
      </c>
      <c r="O18" s="133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RESUMO'!R12</f>
        <v/>
      </c>
      <c r="N19" s="134">
        <f>MAX(0,M19-M18)</f>
        <v/>
      </c>
      <c r="O19" s="133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RESUMO'!S12</f>
        <v/>
      </c>
      <c r="N20" s="134">
        <f>MAX(0,M20-M19)</f>
        <v/>
      </c>
      <c r="O20" s="133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RESUMO'!T12</f>
        <v/>
      </c>
      <c r="N21" s="134">
        <f>MAX(0,M21-M20)</f>
        <v/>
      </c>
      <c r="O21" s="133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RESUMO'!U12</f>
        <v/>
      </c>
      <c r="N22" s="134">
        <f>MAX(0,M22-M21)</f>
        <v/>
      </c>
      <c r="O22" s="133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RESUMO'!V12</f>
        <v/>
      </c>
      <c r="N23" s="134">
        <f>MAX(0,M23-M22)</f>
        <v/>
      </c>
      <c r="O23" s="133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RESUMO'!W12</f>
        <v/>
      </c>
      <c r="N24" s="134">
        <f>MAX(0,M24-M23)</f>
        <v/>
      </c>
      <c r="O24" s="133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RESUMO'!X12</f>
        <v/>
      </c>
      <c r="N25" s="134">
        <f>MAX(0,M25-M24)</f>
        <v/>
      </c>
      <c r="O25" s="133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9977.450000000001</v>
      </c>
      <c r="L26" s="49">
        <f>C26/IF(B26&lt;='VALOR POR PL'!$P$5,IFERROR(INDEX('"INCC-FGV"'!$B$2:$B$800,MATCH(B26,'"INCC-FGV"'!$A$2:$A$800,0)),$K$2),$K$2)</f>
        <v/>
      </c>
      <c r="M26" s="133">
        <f>'CP RESUMO'!Y12</f>
        <v/>
      </c>
      <c r="N26" s="134">
        <f>MAX(0,M26-M25)</f>
        <v/>
      </c>
      <c r="O26" s="133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9977.450000000001</v>
      </c>
      <c r="L27" s="49">
        <f>C27/IF(B27&lt;='VALOR POR PL'!$P$5,IFERROR(INDEX('"INCC-FGV"'!$B$2:$B$800,MATCH(B27,'"INCC-FGV"'!$A$2:$A$800,0)),$K$2),$K$2)</f>
        <v/>
      </c>
      <c r="M27" s="133">
        <f>'CP RESUMO'!Z12</f>
        <v/>
      </c>
      <c r="N27" s="134">
        <f>MAX(0,M27-M26)</f>
        <v/>
      </c>
      <c r="O27" s="133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8730.27</v>
      </c>
      <c r="L28" s="49">
        <f>C28/IF(B28&lt;='VALOR POR PL'!$P$5,IFERROR(INDEX('"INCC-FGV"'!$B$2:$B$800,MATCH(B28,'"INCC-FGV"'!$A$2:$A$800,0)),$K$2),$K$2)</f>
        <v/>
      </c>
      <c r="M28" s="133">
        <f>'CP RESUMO'!AA12</f>
        <v/>
      </c>
      <c r="N28" s="134">
        <f>MAX(0,M28-M27)</f>
        <v/>
      </c>
      <c r="O28" s="133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12471.81</v>
      </c>
      <c r="L29" s="49">
        <f>C29/IF(B29&lt;='VALOR POR PL'!$P$5,IFERROR(INDEX('"INCC-FGV"'!$B$2:$B$800,MATCH(B29,'"INCC-FGV"'!$A$2:$A$800,0)),$K$2),$K$2)</f>
        <v/>
      </c>
      <c r="M29" s="133">
        <f>'CP RESUMO'!AB12</f>
        <v/>
      </c>
      <c r="N29" s="134">
        <f>MAX(0,M29-M28)</f>
        <v/>
      </c>
      <c r="O29" s="133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33723.77</v>
      </c>
      <c r="L30" s="49">
        <f>C30/IF(B30&lt;='VALOR POR PL'!$P$5,IFERROR(INDEX('"INCC-FGV"'!$B$2:$B$800,MATCH(B30,'"INCC-FGV"'!$A$2:$A$800,0)),$K$2),$K$2)</f>
        <v/>
      </c>
      <c r="M30" s="133">
        <f>'CP RESUMO'!AC12</f>
        <v/>
      </c>
      <c r="N30" s="134">
        <f>MAX(0,M30-M29)</f>
        <v/>
      </c>
      <c r="O30" s="133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42042.47</v>
      </c>
      <c r="L31" s="49">
        <f>C31/IF(B31&lt;='VALOR POR PL'!$P$5,IFERROR(INDEX('"INCC-FGV"'!$B$2:$B$800,MATCH(B31,'"INCC-FGV"'!$A$2:$A$800,0)),$K$2),$K$2)</f>
        <v/>
      </c>
      <c r="M31" s="133">
        <f>'CP RESUMO'!AD12</f>
        <v/>
      </c>
      <c r="N31" s="134">
        <f>MAX(0,M31-M30)</f>
        <v/>
      </c>
      <c r="O31" s="133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47530.07</v>
      </c>
      <c r="L32" s="49">
        <f>C32/IF(B32&lt;='VALOR POR PL'!$P$5,IFERROR(INDEX('"INCC-FGV"'!$B$2:$B$800,MATCH(B32,'"INCC-FGV"'!$A$2:$A$800,0)),$K$2),$K$2)</f>
        <v/>
      </c>
      <c r="M32" s="133">
        <f>'CP RESUMO'!AE12</f>
        <v/>
      </c>
      <c r="N32" s="134">
        <f>MAX(0,M32-M31)</f>
        <v/>
      </c>
      <c r="O32" s="133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42117.3</v>
      </c>
      <c r="L33" s="49">
        <f>C33/IF(B33&lt;='VALOR POR PL'!$P$5,IFERROR(INDEX('"INCC-FGV"'!$B$2:$B$800,MATCH(B33,'"INCC-FGV"'!$A$2:$A$800,0)),$K$2),$K$2)</f>
        <v/>
      </c>
      <c r="M33" s="133">
        <f>'CP RESUMO'!AF12</f>
        <v/>
      </c>
      <c r="N33" s="134">
        <f>MAX(0,M33-M32)</f>
        <v/>
      </c>
      <c r="O33" s="133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36417.69</v>
      </c>
      <c r="L34" s="49">
        <f>C34/IF(B34&lt;='VALOR POR PL'!$P$5,IFERROR(INDEX('"INCC-FGV"'!$B$2:$B$800,MATCH(B34,'"INCC-FGV"'!$A$2:$A$800,0)),$K$2),$K$2)</f>
        <v/>
      </c>
      <c r="M34" s="133">
        <f>'CP RESUMO'!AG12</f>
        <v/>
      </c>
      <c r="N34" s="134">
        <f>MAX(0,M34-M33)</f>
        <v/>
      </c>
      <c r="O34" s="133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43988.07</v>
      </c>
      <c r="L35" s="49">
        <f>C35/IF(B35&lt;='VALOR POR PL'!$P$5,IFERROR(INDEX('"INCC-FGV"'!$B$2:$B$800,MATCH(B35,'"INCC-FGV"'!$A$2:$A$800,0)),$K$2),$K$2)</f>
        <v/>
      </c>
      <c r="M35" s="133">
        <f>'CP RESUMO'!AH12</f>
        <v/>
      </c>
      <c r="N35" s="134">
        <f>MAX(0,M35-M34)</f>
        <v/>
      </c>
      <c r="O35" s="133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38625.2</v>
      </c>
      <c r="L36" s="49">
        <f>C36/IF(B36&lt;='VALOR POR PL'!$P$5,IFERROR(INDEX('"INCC-FGV"'!$B$2:$B$800,MATCH(B36,'"INCC-FGV"'!$A$2:$A$800,0)),$K$2),$K$2)</f>
        <v/>
      </c>
      <c r="M36" s="133">
        <f>'CP RESUMO'!AI12</f>
        <v/>
      </c>
      <c r="N36" s="134">
        <f>MAX(0,M36-M35)</f>
        <v/>
      </c>
      <c r="O36" s="133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31940.31</v>
      </c>
      <c r="L37" s="49">
        <f>C37/IF(B37&lt;='VALOR POR PL'!$P$5,IFERROR(INDEX('"INCC-FGV"'!$B$2:$B$800,MATCH(B37,'"INCC-FGV"'!$A$2:$A$800,0)),$K$2),$K$2)</f>
        <v/>
      </c>
      <c r="M37" s="133">
        <f>'CP RESUMO'!AJ12</f>
        <v/>
      </c>
      <c r="N37" s="134">
        <f>MAX(0,M37-M36)</f>
        <v/>
      </c>
      <c r="O37" s="133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36405.21</v>
      </c>
      <c r="L38" s="49">
        <f>C38/IF(B38&lt;='VALOR POR PL'!$P$5,IFERROR(INDEX('"INCC-FGV"'!$B$2:$B$800,MATCH(B38,'"INCC-FGV"'!$A$2:$A$800,0)),$K$2),$K$2)</f>
        <v/>
      </c>
      <c r="M38" s="133">
        <f>'CP RESUMO'!AK12</f>
        <v/>
      </c>
      <c r="N38" s="134">
        <f>MAX(0,M38-M37)</f>
        <v/>
      </c>
      <c r="O38" s="133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37415.43</v>
      </c>
      <c r="L39" s="49">
        <f>C39/IF(B39&lt;='VALOR POR PL'!$P$5,IFERROR(INDEX('"INCC-FGV"'!$B$2:$B$800,MATCH(B39,'"INCC-FGV"'!$A$2:$A$800,0)),$K$2),$K$2)</f>
        <v/>
      </c>
      <c r="M39" s="133">
        <f>'CP RESUMO'!AL12</f>
        <v/>
      </c>
      <c r="N39" s="134">
        <f>MAX(0,M39-M38)</f>
        <v/>
      </c>
      <c r="O39" s="133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37415.43</v>
      </c>
      <c r="L40" s="49">
        <f>C40/IF(B40&lt;='VALOR POR PL'!$P$5,IFERROR(INDEX('"INCC-FGV"'!$B$2:$B$800,MATCH(B40,'"INCC-FGV"'!$A$2:$A$800,0)),$K$2),$K$2)</f>
        <v/>
      </c>
      <c r="M40" s="133">
        <f>'CP RESUMO'!AM12</f>
        <v/>
      </c>
      <c r="N40" s="134">
        <f>MAX(0,M40-M39)</f>
        <v/>
      </c>
      <c r="O40" s="133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36130.83</v>
      </c>
      <c r="L41" s="49">
        <f>C41/IF(B41&lt;='VALOR POR PL'!$P$5,IFERROR(INDEX('"INCC-FGV"'!$B$2:$B$800,MATCH(B41,'"INCC-FGV"'!$A$2:$A$800,0)),$K$2),$K$2)</f>
        <v/>
      </c>
      <c r="M41" s="133">
        <f>'CP RESUMO'!AN12</f>
        <v/>
      </c>
      <c r="N41" s="134">
        <f>MAX(0,M41-M40)</f>
        <v/>
      </c>
      <c r="O41" s="133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37415.43</v>
      </c>
      <c r="L42" s="49">
        <f>C42/IF(B42&lt;='VALOR POR PL'!$P$5,IFERROR(INDEX('"INCC-FGV"'!$B$2:$B$800,MATCH(B42,'"INCC-FGV"'!$A$2:$A$800,0)),$K$2),$K$2)</f>
        <v/>
      </c>
      <c r="M42" s="133">
        <f>'CP RESUMO'!AO12</f>
        <v/>
      </c>
      <c r="N42" s="134">
        <f>MAX(0,M42-M41)</f>
        <v/>
      </c>
      <c r="O42" s="133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37019.48</v>
      </c>
      <c r="L43" s="49">
        <f>C43/IF(B43&lt;='VALOR POR PL'!$P$5,IFERROR(INDEX('"INCC-FGV"'!$B$2:$B$800,MATCH(B43,'"INCC-FGV"'!$A$2:$A$800,0)),$K$2),$K$2)</f>
        <v/>
      </c>
      <c r="M43" s="133">
        <f>'CP RESUMO'!AP12</f>
        <v/>
      </c>
      <c r="N43" s="134">
        <f>MAX(0,M43-M42)</f>
        <v/>
      </c>
      <c r="O43" s="133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RESUMO'!AQ12</f>
        <v/>
      </c>
      <c r="N44" s="134">
        <f>MAX(0,M44-M43)</f>
        <v/>
      </c>
      <c r="O44" s="133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RESUMO'!AR12</f>
        <v/>
      </c>
      <c r="N45" s="134">
        <f>MAX(0,M45-M44)</f>
        <v/>
      </c>
      <c r="O45" s="133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RESUMO'!AS12</f>
        <v/>
      </c>
      <c r="N46" s="134">
        <f>MAX(0,M46-M45)</f>
        <v/>
      </c>
      <c r="O46" s="133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RESUMO'!AT12</f>
        <v/>
      </c>
      <c r="N47" s="134">
        <f>MAX(0,M47-M46)</f>
        <v/>
      </c>
      <c r="O47" s="133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RESUMO'!AU12</f>
        <v/>
      </c>
      <c r="N48" s="134">
        <f>MAX(0,M48-M47)</f>
        <v/>
      </c>
      <c r="O48" s="133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RESUMO'!AV12</f>
        <v/>
      </c>
      <c r="N49" s="134">
        <f>MAX(0,M49-M48)</f>
        <v/>
      </c>
      <c r="O49" s="133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RESUMO'!AW12</f>
        <v/>
      </c>
      <c r="N50" s="134">
        <f>MAX(0,M50-M49)</f>
        <v/>
      </c>
      <c r="O50" s="133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RESUMO'!AX12</f>
        <v/>
      </c>
      <c r="N51" s="134">
        <f>MAX(0,M51-M50)</f>
        <v/>
      </c>
      <c r="O51" s="133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RESUMO'!AY12</f>
        <v/>
      </c>
      <c r="N52" s="134">
        <f>MAX(0,M52-M51)</f>
        <v/>
      </c>
      <c r="O52" s="133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RESUMO'!AZ12</f>
        <v/>
      </c>
      <c r="N53" s="134">
        <f>MAX(0,M53-M52)</f>
        <v/>
      </c>
      <c r="O53" s="133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RESUMO'!BA12</f>
        <v/>
      </c>
      <c r="N54" s="134">
        <f>MAX(0,M54-M53)</f>
        <v/>
      </c>
      <c r="O54" s="133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RESUMO'!BB12</f>
        <v/>
      </c>
      <c r="N55" s="134">
        <f>MAX(0,M55-M54)</f>
        <v/>
      </c>
      <c r="O55" s="133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RESUMO'!BC12</f>
        <v/>
      </c>
      <c r="N56" s="134">
        <f>MAX(0,M56-M55)</f>
        <v/>
      </c>
      <c r="O56" s="133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RESUMO'!BD12</f>
        <v/>
      </c>
      <c r="N57" s="134">
        <f>MAX(0,M57-M56)</f>
        <v/>
      </c>
      <c r="O57" s="133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RESUMO'!BE12</f>
        <v/>
      </c>
      <c r="N58" s="134">
        <f>MAX(0,M58-M57)</f>
        <v/>
      </c>
      <c r="O58" s="133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RESUMO'!BF12</f>
        <v/>
      </c>
      <c r="N59" s="134">
        <f>MAX(0,M59-M58)</f>
        <v/>
      </c>
      <c r="O59" s="133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RESUMO'!BG12</f>
        <v/>
      </c>
      <c r="N60" s="134">
        <f>MAX(0,M60-M59)</f>
        <v/>
      </c>
      <c r="O60" s="133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RESUMO'!BH12</f>
        <v/>
      </c>
      <c r="N61" s="134">
        <f>MAX(0,M61-M60)</f>
        <v/>
      </c>
      <c r="O61" s="133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RESUMO'!BI12</f>
        <v/>
      </c>
      <c r="N62" s="134">
        <f>MAX(0,M62-M61)</f>
        <v/>
      </c>
      <c r="O62" s="133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RESUMO'!BJ12</f>
        <v/>
      </c>
      <c r="N63" s="134">
        <f>MAX(0,M63-M62)</f>
        <v/>
      </c>
      <c r="O63" s="133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RESUMO'!BK12</f>
        <v/>
      </c>
      <c r="N64" s="134">
        <f>MAX(0,M64-M63)</f>
        <v/>
      </c>
      <c r="O64" s="133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RESUMO'!BL12</f>
        <v/>
      </c>
      <c r="N65" s="134">
        <f>MAX(0,M65-M64)</f>
        <v/>
      </c>
      <c r="O65" s="133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RESUMO'!BM12</f>
        <v/>
      </c>
      <c r="N66" s="134">
        <f>MAX(0,M66-M65)</f>
        <v/>
      </c>
      <c r="O66" s="133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RESUMO'!BN12</f>
        <v/>
      </c>
      <c r="N67" s="134">
        <f>MAX(0,M67-M66)</f>
        <v/>
      </c>
      <c r="O67" s="133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RESUMO'!BO12</f>
        <v/>
      </c>
      <c r="N68" s="134">
        <f>MAX(0,M68-M67)</f>
        <v/>
      </c>
      <c r="O68" s="133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RESUMO'!BP12</f>
        <v/>
      </c>
      <c r="N69" s="134">
        <f>MAX(0,M69-M68)</f>
        <v/>
      </c>
      <c r="O69" s="133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RESUMO'!BQ12</f>
        <v/>
      </c>
      <c r="N70" s="134">
        <f>MAX(0,M70-M69)</f>
        <v/>
      </c>
      <c r="O70" s="133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RESUMO'!BR12</f>
        <v/>
      </c>
      <c r="N71" s="134">
        <f>MAX(0,M71-M70)</f>
        <v/>
      </c>
      <c r="O71" s="133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RESUMO'!BS12</f>
        <v/>
      </c>
      <c r="N72" s="134">
        <f>MAX(0,M72-M71)</f>
        <v/>
      </c>
      <c r="O72" s="133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RESUMO'!BT12</f>
        <v/>
      </c>
      <c r="N73" s="134">
        <f>MAX(0,M73-M72)</f>
        <v/>
      </c>
      <c r="O73" s="133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RESUMO'!BU12</f>
        <v/>
      </c>
      <c r="N74" s="134">
        <f>MAX(0,M74-M73)</f>
        <v/>
      </c>
      <c r="O74" s="133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RESUMO'!BV12</f>
        <v/>
      </c>
      <c r="N75" s="134">
        <f>MAX(0,M75-M74)</f>
        <v/>
      </c>
      <c r="O75" s="133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RESUMO'!BW12</f>
        <v/>
      </c>
      <c r="N76" s="134">
        <f>MAX(0,M76-M75)</f>
        <v/>
      </c>
      <c r="O76" s="133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3">
        <f>'CP RESUMO'!D13</f>
        <v/>
      </c>
      <c r="N5" s="134" t="n">
        <v>0</v>
      </c>
      <c r="O5" s="133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3">
        <f>'CP RESUMO'!E13</f>
        <v/>
      </c>
      <c r="N6" s="134">
        <f>MAX(0,M6-M5)</f>
        <v/>
      </c>
      <c r="O6" s="133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RESUMO'!F13</f>
        <v/>
      </c>
      <c r="N7" s="134">
        <f>MAX(0,M7-M6)</f>
        <v/>
      </c>
      <c r="O7" s="133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RESUMO'!G13</f>
        <v/>
      </c>
      <c r="N8" s="134">
        <f>MAX(0,M8-M7)</f>
        <v/>
      </c>
      <c r="O8" s="133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RESUMO'!H13</f>
        <v/>
      </c>
      <c r="N9" s="134">
        <f>MAX(0,M9-M8)</f>
        <v/>
      </c>
      <c r="O9" s="133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RESUMO'!I13</f>
        <v/>
      </c>
      <c r="N10" s="134">
        <f>MAX(0,M10-M9)</f>
        <v/>
      </c>
      <c r="O10" s="133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RESUMO'!J13</f>
        <v/>
      </c>
      <c r="N11" s="134">
        <f>MAX(0,M11-M10)</f>
        <v/>
      </c>
      <c r="O11" s="133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RESUMO'!K13</f>
        <v/>
      </c>
      <c r="N12" s="134">
        <f>MAX(0,M12-M11)</f>
        <v/>
      </c>
      <c r="O12" s="133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3">
        <f>'CP RESUMO'!L13</f>
        <v/>
      </c>
      <c r="N13" s="134">
        <f>MAX(0,M13-M12)</f>
        <v/>
      </c>
      <c r="O13" s="133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RESUMO'!M13</f>
        <v/>
      </c>
      <c r="N14" s="134">
        <f>MAX(0,M14-M13)</f>
        <v/>
      </c>
      <c r="O14" s="133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RESUMO'!N13</f>
        <v/>
      </c>
      <c r="N15" s="134">
        <f>MAX(0,M15-M14)</f>
        <v/>
      </c>
      <c r="O15" s="133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RESUMO'!O13</f>
        <v/>
      </c>
      <c r="N16" s="134">
        <f>MAX(0,M16-M15)</f>
        <v/>
      </c>
      <c r="O16" s="133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RESUMO'!P13</f>
        <v/>
      </c>
      <c r="N17" s="134">
        <f>MAX(0,M17-M16)</f>
        <v/>
      </c>
      <c r="O17" s="133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RESUMO'!Q13</f>
        <v/>
      </c>
      <c r="N18" s="134">
        <f>MAX(0,M18-M17)</f>
        <v/>
      </c>
      <c r="O18" s="133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RESUMO'!R13</f>
        <v/>
      </c>
      <c r="N19" s="134">
        <f>MAX(0,M19-M18)</f>
        <v/>
      </c>
      <c r="O19" s="133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RESUMO'!S13</f>
        <v/>
      </c>
      <c r="N20" s="134">
        <f>MAX(0,M20-M19)</f>
        <v/>
      </c>
      <c r="O20" s="133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RESUMO'!T13</f>
        <v/>
      </c>
      <c r="N21" s="134">
        <f>MAX(0,M21-M20)</f>
        <v/>
      </c>
      <c r="O21" s="133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RESUMO'!U13</f>
        <v/>
      </c>
      <c r="N22" s="134">
        <f>MAX(0,M22-M21)</f>
        <v/>
      </c>
      <c r="O22" s="133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RESUMO'!V13</f>
        <v/>
      </c>
      <c r="N23" s="134">
        <f>MAX(0,M23-M22)</f>
        <v/>
      </c>
      <c r="O23" s="133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RESUMO'!W13</f>
        <v/>
      </c>
      <c r="N24" s="134">
        <f>MAX(0,M24-M23)</f>
        <v/>
      </c>
      <c r="O24" s="133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RESUMO'!X13</f>
        <v/>
      </c>
      <c r="N25" s="134">
        <f>MAX(0,M25-M24)</f>
        <v/>
      </c>
      <c r="O25" s="133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3741.54</v>
      </c>
      <c r="L26" s="49">
        <f>C26/IF(B26&lt;='VALOR POR PL'!$P$5,IFERROR(INDEX('"INCC-FGV"'!$B$2:$B$800,MATCH(B26,'"INCC-FGV"'!$A$2:$A$800,0)),$K$2),$K$2)</f>
        <v/>
      </c>
      <c r="M26" s="133">
        <f>'CP RESUMO'!Y13</f>
        <v/>
      </c>
      <c r="N26" s="134">
        <f>MAX(0,M26-M25)</f>
        <v/>
      </c>
      <c r="O26" s="133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3741.54</v>
      </c>
      <c r="L27" s="49">
        <f>C27/IF(B27&lt;='VALOR POR PL'!$P$5,IFERROR(INDEX('"INCC-FGV"'!$B$2:$B$800,MATCH(B27,'"INCC-FGV"'!$A$2:$A$800,0)),$K$2),$K$2)</f>
        <v/>
      </c>
      <c r="M27" s="133">
        <f>'CP RESUMO'!Z13</f>
        <v/>
      </c>
      <c r="N27" s="134">
        <f>MAX(0,M27-M26)</f>
        <v/>
      </c>
      <c r="O27" s="133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3741.54</v>
      </c>
      <c r="L28" s="49">
        <f>C28/IF(B28&lt;='VALOR POR PL'!$P$5,IFERROR(INDEX('"INCC-FGV"'!$B$2:$B$800,MATCH(B28,'"INCC-FGV"'!$A$2:$A$800,0)),$K$2),$K$2)</f>
        <v/>
      </c>
      <c r="M28" s="133">
        <f>'CP RESUMO'!AA13</f>
        <v/>
      </c>
      <c r="N28" s="134">
        <f>MAX(0,M28-M27)</f>
        <v/>
      </c>
      <c r="O28" s="133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3741.54</v>
      </c>
      <c r="L29" s="49">
        <f>C29/IF(B29&lt;='VALOR POR PL'!$P$5,IFERROR(INDEX('"INCC-FGV"'!$B$2:$B$800,MATCH(B29,'"INCC-FGV"'!$A$2:$A$800,0)),$K$2),$K$2)</f>
        <v/>
      </c>
      <c r="M29" s="133">
        <f>'CP RESUMO'!AB13</f>
        <v/>
      </c>
      <c r="N29" s="134">
        <f>MAX(0,M29-M28)</f>
        <v/>
      </c>
      <c r="O29" s="133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3741.54</v>
      </c>
      <c r="L30" s="49">
        <f>C30/IF(B30&lt;='VALOR POR PL'!$P$5,IFERROR(INDEX('"INCC-FGV"'!$B$2:$B$800,MATCH(B30,'"INCC-FGV"'!$A$2:$A$800,0)),$K$2),$K$2)</f>
        <v/>
      </c>
      <c r="M30" s="133">
        <f>'CP RESUMO'!AC13</f>
        <v/>
      </c>
      <c r="N30" s="134">
        <f>MAX(0,M30-M29)</f>
        <v/>
      </c>
      <c r="O30" s="133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3741.54</v>
      </c>
      <c r="L31" s="49">
        <f>C31/IF(B31&lt;='VALOR POR PL'!$P$5,IFERROR(INDEX('"INCC-FGV"'!$B$2:$B$800,MATCH(B31,'"INCC-FGV"'!$A$2:$A$800,0)),$K$2),$K$2)</f>
        <v/>
      </c>
      <c r="M31" s="133">
        <f>'CP RESUMO'!AD13</f>
        <v/>
      </c>
      <c r="N31" s="134">
        <f>MAX(0,M31-M30)</f>
        <v/>
      </c>
      <c r="O31" s="133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3741.54</v>
      </c>
      <c r="L32" s="49">
        <f>C32/IF(B32&lt;='VALOR POR PL'!$P$5,IFERROR(INDEX('"INCC-FGV"'!$B$2:$B$800,MATCH(B32,'"INCC-FGV"'!$A$2:$A$800,0)),$K$2),$K$2)</f>
        <v/>
      </c>
      <c r="M32" s="133">
        <f>'CP RESUMO'!AE13</f>
        <v/>
      </c>
      <c r="N32" s="134">
        <f>MAX(0,M32-M31)</f>
        <v/>
      </c>
      <c r="O32" s="133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3741.54</v>
      </c>
      <c r="L33" s="49">
        <f>C33/IF(B33&lt;='VALOR POR PL'!$P$5,IFERROR(INDEX('"INCC-FGV"'!$B$2:$B$800,MATCH(B33,'"INCC-FGV"'!$A$2:$A$800,0)),$K$2),$K$2)</f>
        <v/>
      </c>
      <c r="M33" s="133">
        <f>'CP RESUMO'!AF13</f>
        <v/>
      </c>
      <c r="N33" s="134">
        <f>MAX(0,M33-M32)</f>
        <v/>
      </c>
      <c r="O33" s="133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3741.54</v>
      </c>
      <c r="L34" s="49">
        <f>C34/IF(B34&lt;='VALOR POR PL'!$P$5,IFERROR(INDEX('"INCC-FGV"'!$B$2:$B$800,MATCH(B34,'"INCC-FGV"'!$A$2:$A$800,0)),$K$2),$K$2)</f>
        <v/>
      </c>
      <c r="M34" s="133">
        <f>'CP RESUMO'!AG13</f>
        <v/>
      </c>
      <c r="N34" s="134">
        <f>MAX(0,M34-M33)</f>
        <v/>
      </c>
      <c r="O34" s="133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3741.54</v>
      </c>
      <c r="L35" s="49">
        <f>C35/IF(B35&lt;='VALOR POR PL'!$P$5,IFERROR(INDEX('"INCC-FGV"'!$B$2:$B$800,MATCH(B35,'"INCC-FGV"'!$A$2:$A$800,0)),$K$2),$K$2)</f>
        <v/>
      </c>
      <c r="M35" s="133">
        <f>'CP RESUMO'!AH13</f>
        <v/>
      </c>
      <c r="N35" s="134">
        <f>MAX(0,M35-M34)</f>
        <v/>
      </c>
      <c r="O35" s="133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3741.54</v>
      </c>
      <c r="L36" s="49">
        <f>C36/IF(B36&lt;='VALOR POR PL'!$P$5,IFERROR(INDEX('"INCC-FGV"'!$B$2:$B$800,MATCH(B36,'"INCC-FGV"'!$A$2:$A$800,0)),$K$2),$K$2)</f>
        <v/>
      </c>
      <c r="M36" s="133">
        <f>'CP RESUMO'!AI13</f>
        <v/>
      </c>
      <c r="N36" s="134">
        <f>MAX(0,M36-M35)</f>
        <v/>
      </c>
      <c r="O36" s="133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3741.54</v>
      </c>
      <c r="L37" s="49">
        <f>C37/IF(B37&lt;='VALOR POR PL'!$P$5,IFERROR(INDEX('"INCC-FGV"'!$B$2:$B$800,MATCH(B37,'"INCC-FGV"'!$A$2:$A$800,0)),$K$2),$K$2)</f>
        <v/>
      </c>
      <c r="M37" s="133">
        <f>'CP RESUMO'!AJ13</f>
        <v/>
      </c>
      <c r="N37" s="134">
        <f>MAX(0,M37-M36)</f>
        <v/>
      </c>
      <c r="O37" s="133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3741.54</v>
      </c>
      <c r="L38" s="49">
        <f>C38/IF(B38&lt;='VALOR POR PL'!$P$5,IFERROR(INDEX('"INCC-FGV"'!$B$2:$B$800,MATCH(B38,'"INCC-FGV"'!$A$2:$A$800,0)),$K$2),$K$2)</f>
        <v/>
      </c>
      <c r="M38" s="133">
        <f>'CP RESUMO'!AK13</f>
        <v/>
      </c>
      <c r="N38" s="134">
        <f>MAX(0,M38-M37)</f>
        <v/>
      </c>
      <c r="O38" s="133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83249.33</v>
      </c>
      <c r="L39" s="49">
        <f>C39/IF(B39&lt;='VALOR POR PL'!$P$5,IFERROR(INDEX('"INCC-FGV"'!$B$2:$B$800,MATCH(B39,'"INCC-FGV"'!$A$2:$A$800,0)),$K$2),$K$2)</f>
        <v/>
      </c>
      <c r="M39" s="133">
        <f>'CP RESUMO'!AL13</f>
        <v/>
      </c>
      <c r="N39" s="134">
        <f>MAX(0,M39-M38)</f>
        <v/>
      </c>
      <c r="O39" s="133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83249.33</v>
      </c>
      <c r="L40" s="49">
        <f>C40/IF(B40&lt;='VALOR POR PL'!$P$5,IFERROR(INDEX('"INCC-FGV"'!$B$2:$B$800,MATCH(B40,'"INCC-FGV"'!$A$2:$A$800,0)),$K$2),$K$2)</f>
        <v/>
      </c>
      <c r="M40" s="133">
        <f>'CP RESUMO'!AM13</f>
        <v/>
      </c>
      <c r="N40" s="134">
        <f>MAX(0,M40-M39)</f>
        <v/>
      </c>
      <c r="O40" s="133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83249.33</v>
      </c>
      <c r="L41" s="49">
        <f>C41/IF(B41&lt;='VALOR POR PL'!$P$5,IFERROR(INDEX('"INCC-FGV"'!$B$2:$B$800,MATCH(B41,'"INCC-FGV"'!$A$2:$A$800,0)),$K$2),$K$2)</f>
        <v/>
      </c>
      <c r="M41" s="133">
        <f>'CP RESUMO'!AN13</f>
        <v/>
      </c>
      <c r="N41" s="134">
        <f>MAX(0,M41-M40)</f>
        <v/>
      </c>
      <c r="O41" s="133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83249.33</v>
      </c>
      <c r="L42" s="49">
        <f>C42/IF(B42&lt;='VALOR POR PL'!$P$5,IFERROR(INDEX('"INCC-FGV"'!$B$2:$B$800,MATCH(B42,'"INCC-FGV"'!$A$2:$A$800,0)),$K$2),$K$2)</f>
        <v/>
      </c>
      <c r="M42" s="133">
        <f>'CP RESUMO'!AO13</f>
        <v/>
      </c>
      <c r="N42" s="134">
        <f>MAX(0,M42-M41)</f>
        <v/>
      </c>
      <c r="O42" s="133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17750.03</v>
      </c>
      <c r="L43" s="49">
        <f>C43/IF(B43&lt;='VALOR POR PL'!$P$5,IFERROR(INDEX('"INCC-FGV"'!$B$2:$B$800,MATCH(B43,'"INCC-FGV"'!$A$2:$A$800,0)),$K$2),$K$2)</f>
        <v/>
      </c>
      <c r="M43" s="133">
        <f>'CP RESUMO'!AP13</f>
        <v/>
      </c>
      <c r="N43" s="134">
        <f>MAX(0,M43-M42)</f>
        <v/>
      </c>
      <c r="O43" s="133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RESUMO'!AQ13</f>
        <v/>
      </c>
      <c r="N44" s="134">
        <f>MAX(0,M44-M43)</f>
        <v/>
      </c>
      <c r="O44" s="133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RESUMO'!AR13</f>
        <v/>
      </c>
      <c r="N45" s="134">
        <f>MAX(0,M45-M44)</f>
        <v/>
      </c>
      <c r="O45" s="133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RESUMO'!AS13</f>
        <v/>
      </c>
      <c r="N46" s="134">
        <f>MAX(0,M46-M45)</f>
        <v/>
      </c>
      <c r="O46" s="133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RESUMO'!AT13</f>
        <v/>
      </c>
      <c r="N47" s="134">
        <f>MAX(0,M47-M46)</f>
        <v/>
      </c>
      <c r="O47" s="133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RESUMO'!AU13</f>
        <v/>
      </c>
      <c r="N48" s="134">
        <f>MAX(0,M48-M47)</f>
        <v/>
      </c>
      <c r="O48" s="133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RESUMO'!AV13</f>
        <v/>
      </c>
      <c r="N49" s="134">
        <f>MAX(0,M49-M48)</f>
        <v/>
      </c>
      <c r="O49" s="133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RESUMO'!AW13</f>
        <v/>
      </c>
      <c r="N50" s="134">
        <f>MAX(0,M50-M49)</f>
        <v/>
      </c>
      <c r="O50" s="133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RESUMO'!AX13</f>
        <v/>
      </c>
      <c r="N51" s="134">
        <f>MAX(0,M51-M50)</f>
        <v/>
      </c>
      <c r="O51" s="133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RESUMO'!AY13</f>
        <v/>
      </c>
      <c r="N52" s="134">
        <f>MAX(0,M52-M51)</f>
        <v/>
      </c>
      <c r="O52" s="133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RESUMO'!AZ13</f>
        <v/>
      </c>
      <c r="N53" s="134">
        <f>MAX(0,M53-M52)</f>
        <v/>
      </c>
      <c r="O53" s="133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RESUMO'!BA13</f>
        <v/>
      </c>
      <c r="N54" s="134">
        <f>MAX(0,M54-M53)</f>
        <v/>
      </c>
      <c r="O54" s="133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RESUMO'!BB13</f>
        <v/>
      </c>
      <c r="N55" s="134">
        <f>MAX(0,M55-M54)</f>
        <v/>
      </c>
      <c r="O55" s="133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RESUMO'!BC13</f>
        <v/>
      </c>
      <c r="N56" s="134">
        <f>MAX(0,M56-M55)</f>
        <v/>
      </c>
      <c r="O56" s="133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RESUMO'!BD13</f>
        <v/>
      </c>
      <c r="N57" s="134">
        <f>MAX(0,M57-M56)</f>
        <v/>
      </c>
      <c r="O57" s="133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RESUMO'!BE13</f>
        <v/>
      </c>
      <c r="N58" s="134">
        <f>MAX(0,M58-M57)</f>
        <v/>
      </c>
      <c r="O58" s="133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RESUMO'!BF13</f>
        <v/>
      </c>
      <c r="N59" s="134">
        <f>MAX(0,M59-M58)</f>
        <v/>
      </c>
      <c r="O59" s="133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RESUMO'!BG13</f>
        <v/>
      </c>
      <c r="N60" s="134">
        <f>MAX(0,M60-M59)</f>
        <v/>
      </c>
      <c r="O60" s="133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RESUMO'!BH13</f>
        <v/>
      </c>
      <c r="N61" s="134">
        <f>MAX(0,M61-M60)</f>
        <v/>
      </c>
      <c r="O61" s="133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RESUMO'!BI13</f>
        <v/>
      </c>
      <c r="N62" s="134">
        <f>MAX(0,M62-M61)</f>
        <v/>
      </c>
      <c r="O62" s="133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RESUMO'!BJ13</f>
        <v/>
      </c>
      <c r="N63" s="134">
        <f>MAX(0,M63-M62)</f>
        <v/>
      </c>
      <c r="O63" s="133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RESUMO'!BK13</f>
        <v/>
      </c>
      <c r="N64" s="134">
        <f>MAX(0,M64-M63)</f>
        <v/>
      </c>
      <c r="O64" s="133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RESUMO'!BL13</f>
        <v/>
      </c>
      <c r="N65" s="134">
        <f>MAX(0,M65-M64)</f>
        <v/>
      </c>
      <c r="O65" s="133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RESUMO'!BM13</f>
        <v/>
      </c>
      <c r="N66" s="134">
        <f>MAX(0,M66-M65)</f>
        <v/>
      </c>
      <c r="O66" s="133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RESUMO'!BN13</f>
        <v/>
      </c>
      <c r="N67" s="134">
        <f>MAX(0,M67-M66)</f>
        <v/>
      </c>
      <c r="O67" s="133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RESUMO'!BO13</f>
        <v/>
      </c>
      <c r="N68" s="134">
        <f>MAX(0,M68-M67)</f>
        <v/>
      </c>
      <c r="O68" s="133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RESUMO'!BP13</f>
        <v/>
      </c>
      <c r="N69" s="134">
        <f>MAX(0,M69-M68)</f>
        <v/>
      </c>
      <c r="O69" s="133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RESUMO'!BQ13</f>
        <v/>
      </c>
      <c r="N70" s="134">
        <f>MAX(0,M70-M69)</f>
        <v/>
      </c>
      <c r="O70" s="133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RESUMO'!BR13</f>
        <v/>
      </c>
      <c r="N71" s="134">
        <f>MAX(0,M71-M70)</f>
        <v/>
      </c>
      <c r="O71" s="133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RESUMO'!BS13</f>
        <v/>
      </c>
      <c r="N72" s="134">
        <f>MAX(0,M72-M71)</f>
        <v/>
      </c>
      <c r="O72" s="133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RESUMO'!BT13</f>
        <v/>
      </c>
      <c r="N73" s="134">
        <f>MAX(0,M73-M72)</f>
        <v/>
      </c>
      <c r="O73" s="133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RESUMO'!BU13</f>
        <v/>
      </c>
      <c r="N74" s="134">
        <f>MAX(0,M74-M73)</f>
        <v/>
      </c>
      <c r="O74" s="133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RESUMO'!BV13</f>
        <v/>
      </c>
      <c r="N75" s="134">
        <f>MAX(0,M75-M74)</f>
        <v/>
      </c>
      <c r="O75" s="133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RESUMO'!BW13</f>
        <v/>
      </c>
      <c r="N76" s="134">
        <f>MAX(0,M76-M75)</f>
        <v/>
      </c>
      <c r="O76" s="133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3">
        <f>'CP RESUMO'!D14</f>
        <v/>
      </c>
      <c r="N5" s="134" t="n">
        <v>0</v>
      </c>
      <c r="O5" s="133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3">
        <f>'CP RESUMO'!E14</f>
        <v/>
      </c>
      <c r="N6" s="134">
        <f>MAX(0,M6-M5)</f>
        <v/>
      </c>
      <c r="O6" s="133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RESUMO'!F14</f>
        <v/>
      </c>
      <c r="N7" s="134">
        <f>MAX(0,M7-M6)</f>
        <v/>
      </c>
      <c r="O7" s="133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RESUMO'!G14</f>
        <v/>
      </c>
      <c r="N8" s="134">
        <f>MAX(0,M8-M7)</f>
        <v/>
      </c>
      <c r="O8" s="133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RESUMO'!H14</f>
        <v/>
      </c>
      <c r="N9" s="134">
        <f>MAX(0,M9-M8)</f>
        <v/>
      </c>
      <c r="O9" s="133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RESUMO'!I14</f>
        <v/>
      </c>
      <c r="N10" s="134">
        <f>MAX(0,M10-M9)</f>
        <v/>
      </c>
      <c r="O10" s="133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RESUMO'!J14</f>
        <v/>
      </c>
      <c r="N11" s="134">
        <f>MAX(0,M11-M10)</f>
        <v/>
      </c>
      <c r="O11" s="133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RESUMO'!K14</f>
        <v/>
      </c>
      <c r="N12" s="134">
        <f>MAX(0,M12-M11)</f>
        <v/>
      </c>
      <c r="O12" s="133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3">
        <f>'CP RESUMO'!L14</f>
        <v/>
      </c>
      <c r="N13" s="134">
        <f>MAX(0,M13-M12)</f>
        <v/>
      </c>
      <c r="O13" s="133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RESUMO'!M14</f>
        <v/>
      </c>
      <c r="N14" s="134">
        <f>MAX(0,M14-M13)</f>
        <v/>
      </c>
      <c r="O14" s="133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RESUMO'!N14</f>
        <v/>
      </c>
      <c r="N15" s="134">
        <f>MAX(0,M15-M14)</f>
        <v/>
      </c>
      <c r="O15" s="133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RESUMO'!O14</f>
        <v/>
      </c>
      <c r="N16" s="134">
        <f>MAX(0,M16-M15)</f>
        <v/>
      </c>
      <c r="O16" s="133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RESUMO'!P14</f>
        <v/>
      </c>
      <c r="N17" s="134">
        <f>MAX(0,M17-M16)</f>
        <v/>
      </c>
      <c r="O17" s="133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RESUMO'!Q14</f>
        <v/>
      </c>
      <c r="N18" s="134">
        <f>MAX(0,M18-M17)</f>
        <v/>
      </c>
      <c r="O18" s="133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RESUMO'!R14</f>
        <v/>
      </c>
      <c r="N19" s="134">
        <f>MAX(0,M19-M18)</f>
        <v/>
      </c>
      <c r="O19" s="133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RESUMO'!S14</f>
        <v/>
      </c>
      <c r="N20" s="134">
        <f>MAX(0,M20-M19)</f>
        <v/>
      </c>
      <c r="O20" s="133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RESUMO'!T14</f>
        <v/>
      </c>
      <c r="N21" s="134">
        <f>MAX(0,M21-M20)</f>
        <v/>
      </c>
      <c r="O21" s="133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RESUMO'!U14</f>
        <v/>
      </c>
      <c r="N22" s="134">
        <f>MAX(0,M22-M21)</f>
        <v/>
      </c>
      <c r="O22" s="133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RESUMO'!V14</f>
        <v/>
      </c>
      <c r="N23" s="134">
        <f>MAX(0,M23-M22)</f>
        <v/>
      </c>
      <c r="O23" s="133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RESUMO'!W14</f>
        <v/>
      </c>
      <c r="N24" s="134">
        <f>MAX(0,M24-M23)</f>
        <v/>
      </c>
      <c r="O24" s="133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RESUMO'!X14</f>
        <v/>
      </c>
      <c r="N25" s="134">
        <f>MAX(0,M25-M24)</f>
        <v/>
      </c>
      <c r="O25" s="133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207683.15</v>
      </c>
      <c r="L26" s="49">
        <f>C26/IF(B26&lt;='VALOR POR PL'!$P$5,IFERROR(INDEX('"INCC-FGV"'!$B$2:$B$800,MATCH(B26,'"INCC-FGV"'!$A$2:$A$800,0)),$K$2),$K$2)</f>
        <v/>
      </c>
      <c r="M26" s="133">
        <f>'CP RESUMO'!Y14</f>
        <v/>
      </c>
      <c r="N26" s="134">
        <f>MAX(0,M26-M25)</f>
        <v/>
      </c>
      <c r="O26" s="133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325487.04</v>
      </c>
      <c r="L27" s="49">
        <f>C27/IF(B27&lt;='VALOR POR PL'!$P$5,IFERROR(INDEX('"INCC-FGV"'!$B$2:$B$800,MATCH(B27,'"INCC-FGV"'!$A$2:$A$800,0)),$K$2),$K$2)</f>
        <v/>
      </c>
      <c r="M27" s="133">
        <f>'CP RESUMO'!Z14</f>
        <v/>
      </c>
      <c r="N27" s="134">
        <f>MAX(0,M27-M26)</f>
        <v/>
      </c>
      <c r="O27" s="133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379407.27</v>
      </c>
      <c r="L28" s="49">
        <f>C28/IF(B28&lt;='VALOR POR PL'!$P$5,IFERROR(INDEX('"INCC-FGV"'!$B$2:$B$800,MATCH(B28,'"INCC-FGV"'!$A$2:$A$800,0)),$K$2),$K$2)</f>
        <v/>
      </c>
      <c r="M28" s="133">
        <f>'CP RESUMO'!AA14</f>
        <v/>
      </c>
      <c r="N28" s="134">
        <f>MAX(0,M28-M27)</f>
        <v/>
      </c>
      <c r="O28" s="133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445503.27</v>
      </c>
      <c r="L29" s="49">
        <f>C29/IF(B29&lt;='VALOR POR PL'!$P$5,IFERROR(INDEX('"INCC-FGV"'!$B$2:$B$800,MATCH(B29,'"INCC-FGV"'!$A$2:$A$800,0)),$K$2),$K$2)</f>
        <v/>
      </c>
      <c r="M29" s="133">
        <f>'CP RESUMO'!AB14</f>
        <v/>
      </c>
      <c r="N29" s="134">
        <f>MAX(0,M29-M28)</f>
        <v/>
      </c>
      <c r="O29" s="133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525612.3</v>
      </c>
      <c r="L30" s="49">
        <f>C30/IF(B30&lt;='VALOR POR PL'!$P$5,IFERROR(INDEX('"INCC-FGV"'!$B$2:$B$800,MATCH(B30,'"INCC-FGV"'!$A$2:$A$800,0)),$K$2),$K$2)</f>
        <v/>
      </c>
      <c r="M30" s="133">
        <f>'CP RESUMO'!AC14</f>
        <v/>
      </c>
      <c r="N30" s="134">
        <f>MAX(0,M30-M29)</f>
        <v/>
      </c>
      <c r="O30" s="133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450481.95</v>
      </c>
      <c r="L31" s="49">
        <f>C31/IF(B31&lt;='VALOR POR PL'!$P$5,IFERROR(INDEX('"INCC-FGV"'!$B$2:$B$800,MATCH(B31,'"INCC-FGV"'!$A$2:$A$800,0)),$K$2),$K$2)</f>
        <v/>
      </c>
      <c r="M31" s="133">
        <f>'CP RESUMO'!AD14</f>
        <v/>
      </c>
      <c r="N31" s="134">
        <f>MAX(0,M31-M30)</f>
        <v/>
      </c>
      <c r="O31" s="133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428640.02</v>
      </c>
      <c r="L32" s="49">
        <f>C32/IF(B32&lt;='VALOR POR PL'!$P$5,IFERROR(INDEX('"INCC-FGV"'!$B$2:$B$800,MATCH(B32,'"INCC-FGV"'!$A$2:$A$800,0)),$K$2),$K$2)</f>
        <v/>
      </c>
      <c r="M32" s="133">
        <f>'CP RESUMO'!AE14</f>
        <v/>
      </c>
      <c r="N32" s="134">
        <f>MAX(0,M32-M31)</f>
        <v/>
      </c>
      <c r="O32" s="133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420064.43</v>
      </c>
      <c r="L33" s="49">
        <f>C33/IF(B33&lt;='VALOR POR PL'!$P$5,IFERROR(INDEX('"INCC-FGV"'!$B$2:$B$800,MATCH(B33,'"INCC-FGV"'!$A$2:$A$800,0)),$K$2),$K$2)</f>
        <v/>
      </c>
      <c r="M33" s="133">
        <f>'CP RESUMO'!AF14</f>
        <v/>
      </c>
      <c r="N33" s="134">
        <f>MAX(0,M33-M32)</f>
        <v/>
      </c>
      <c r="O33" s="133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406487.28</v>
      </c>
      <c r="L34" s="49">
        <f>C34/IF(B34&lt;='VALOR POR PL'!$P$5,IFERROR(INDEX('"INCC-FGV"'!$B$2:$B$800,MATCH(B34,'"INCC-FGV"'!$A$2:$A$800,0)),$K$2),$K$2)</f>
        <v/>
      </c>
      <c r="M34" s="133">
        <f>'CP RESUMO'!AG14</f>
        <v/>
      </c>
      <c r="N34" s="134">
        <f>MAX(0,M34-M33)</f>
        <v/>
      </c>
      <c r="O34" s="133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406487.28</v>
      </c>
      <c r="L35" s="49">
        <f>C35/IF(B35&lt;='VALOR POR PL'!$P$5,IFERROR(INDEX('"INCC-FGV"'!$B$2:$B$800,MATCH(B35,'"INCC-FGV"'!$A$2:$A$800,0)),$K$2),$K$2)</f>
        <v/>
      </c>
      <c r="M35" s="133">
        <f>'CP RESUMO'!AH14</f>
        <v/>
      </c>
      <c r="N35" s="134">
        <f>MAX(0,M35-M34)</f>
        <v/>
      </c>
      <c r="O35" s="133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404236.86</v>
      </c>
      <c r="L36" s="49">
        <f>C36/IF(B36&lt;='VALOR POR PL'!$P$5,IFERROR(INDEX('"INCC-FGV"'!$B$2:$B$800,MATCH(B36,'"INCC-FGV"'!$A$2:$A$800,0)),$K$2),$K$2)</f>
        <v/>
      </c>
      <c r="M36" s="133">
        <f>'CP RESUMO'!AI14</f>
        <v/>
      </c>
      <c r="N36" s="134">
        <f>MAX(0,M36-M35)</f>
        <v/>
      </c>
      <c r="O36" s="133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400568.99</v>
      </c>
      <c r="L37" s="49">
        <f>C37/IF(B37&lt;='VALOR POR PL'!$P$5,IFERROR(INDEX('"INCC-FGV"'!$B$2:$B$800,MATCH(B37,'"INCC-FGV"'!$A$2:$A$800,0)),$K$2),$K$2)</f>
        <v/>
      </c>
      <c r="M37" s="133">
        <f>'CP RESUMO'!AJ14</f>
        <v/>
      </c>
      <c r="N37" s="134">
        <f>MAX(0,M37-M36)</f>
        <v/>
      </c>
      <c r="O37" s="133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400568.99</v>
      </c>
      <c r="L38" s="49">
        <f>C38/IF(B38&lt;='VALOR POR PL'!$P$5,IFERROR(INDEX('"INCC-FGV"'!$B$2:$B$800,MATCH(B38,'"INCC-FGV"'!$A$2:$A$800,0)),$K$2),$K$2)</f>
        <v/>
      </c>
      <c r="M38" s="133">
        <f>'CP RESUMO'!AK14</f>
        <v/>
      </c>
      <c r="N38" s="134">
        <f>MAX(0,M38-M37)</f>
        <v/>
      </c>
      <c r="O38" s="133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381985.91</v>
      </c>
      <c r="L39" s="49">
        <f>C39/IF(B39&lt;='VALOR POR PL'!$P$5,IFERROR(INDEX('"INCC-FGV"'!$B$2:$B$800,MATCH(B39,'"INCC-FGV"'!$A$2:$A$800,0)),$K$2),$K$2)</f>
        <v/>
      </c>
      <c r="M39" s="133">
        <f>'CP RESUMO'!AL14</f>
        <v/>
      </c>
      <c r="N39" s="134">
        <f>MAX(0,M39-M38)</f>
        <v/>
      </c>
      <c r="O39" s="133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490172.39</v>
      </c>
      <c r="L40" s="49">
        <f>C40/IF(B40&lt;='VALOR POR PL'!$P$5,IFERROR(INDEX('"INCC-FGV"'!$B$2:$B$800,MATCH(B40,'"INCC-FGV"'!$A$2:$A$800,0)),$K$2),$K$2)</f>
        <v/>
      </c>
      <c r="M40" s="133">
        <f>'CP RESUMO'!AM14</f>
        <v/>
      </c>
      <c r="N40" s="134">
        <f>MAX(0,M40-M39)</f>
        <v/>
      </c>
      <c r="O40" s="133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488292.66</v>
      </c>
      <c r="L41" s="49">
        <f>C41/IF(B41&lt;='VALOR POR PL'!$P$5,IFERROR(INDEX('"INCC-FGV"'!$B$2:$B$800,MATCH(B41,'"INCC-FGV"'!$A$2:$A$800,0)),$K$2),$K$2)</f>
        <v/>
      </c>
      <c r="M41" s="133">
        <f>'CP RESUMO'!AN14</f>
        <v/>
      </c>
      <c r="N41" s="134">
        <f>MAX(0,M41-M40)</f>
        <v/>
      </c>
      <c r="O41" s="133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353850.8</v>
      </c>
      <c r="L42" s="49">
        <f>C42/IF(B42&lt;='VALOR POR PL'!$P$5,IFERROR(INDEX('"INCC-FGV"'!$B$2:$B$800,MATCH(B42,'"INCC-FGV"'!$A$2:$A$800,0)),$K$2),$K$2)</f>
        <v/>
      </c>
      <c r="M42" s="133">
        <f>'CP RESUMO'!AO14</f>
        <v/>
      </c>
      <c r="N42" s="134">
        <f>MAX(0,M42-M41)</f>
        <v/>
      </c>
      <c r="O42" s="133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337380.21</v>
      </c>
      <c r="L43" s="49">
        <f>C43/IF(B43&lt;='VALOR POR PL'!$P$5,IFERROR(INDEX('"INCC-FGV"'!$B$2:$B$800,MATCH(B43,'"INCC-FGV"'!$A$2:$A$800,0)),$K$2),$K$2)</f>
        <v/>
      </c>
      <c r="M43" s="133">
        <f>'CP RESUMO'!AP14</f>
        <v/>
      </c>
      <c r="N43" s="134">
        <f>MAX(0,M43-M42)</f>
        <v/>
      </c>
      <c r="O43" s="133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337380.21</v>
      </c>
      <c r="L44" s="49">
        <f>C44/IF(B44&lt;='VALOR POR PL'!$P$5,IFERROR(INDEX('"INCC-FGV"'!$B$2:$B$800,MATCH(B44,'"INCC-FGV"'!$A$2:$A$800,0)),$K$2),$K$2)</f>
        <v/>
      </c>
      <c r="M44" s="133">
        <f>'CP RESUMO'!AQ14</f>
        <v/>
      </c>
      <c r="N44" s="134">
        <f>MAX(0,M44-M43)</f>
        <v/>
      </c>
      <c r="O44" s="133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145360.31</v>
      </c>
      <c r="L45" s="49">
        <f>C45/IF(B45&lt;='VALOR POR PL'!$P$5,IFERROR(INDEX('"INCC-FGV"'!$B$2:$B$800,MATCH(B45,'"INCC-FGV"'!$A$2:$A$800,0)),$K$2),$K$2)</f>
        <v/>
      </c>
      <c r="M45" s="133">
        <f>'CP RESUMO'!AR14</f>
        <v/>
      </c>
      <c r="N45" s="134">
        <f>MAX(0,M45-M44)</f>
        <v/>
      </c>
      <c r="O45" s="133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145360.31</v>
      </c>
      <c r="L46" s="49">
        <f>C46/IF(B46&lt;='VALOR POR PL'!$P$5,IFERROR(INDEX('"INCC-FGV"'!$B$2:$B$800,MATCH(B46,'"INCC-FGV"'!$A$2:$A$800,0)),$K$2),$K$2)</f>
        <v/>
      </c>
      <c r="M46" s="133">
        <f>'CP RESUMO'!AS14</f>
        <v/>
      </c>
      <c r="N46" s="134">
        <f>MAX(0,M46-M45)</f>
        <v/>
      </c>
      <c r="O46" s="133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107199.49</v>
      </c>
      <c r="L47" s="49">
        <f>C47/IF(B47&lt;='VALOR POR PL'!$P$5,IFERROR(INDEX('"INCC-FGV"'!$B$2:$B$800,MATCH(B47,'"INCC-FGV"'!$A$2:$A$800,0)),$K$2),$K$2)</f>
        <v/>
      </c>
      <c r="M47" s="133">
        <f>'CP RESUMO'!AT14</f>
        <v/>
      </c>
      <c r="N47" s="134">
        <f>MAX(0,M47-M46)</f>
        <v/>
      </c>
      <c r="O47" s="133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107199.49</v>
      </c>
      <c r="L48" s="49">
        <f>C48/IF(B48&lt;='VALOR POR PL'!$P$5,IFERROR(INDEX('"INCC-FGV"'!$B$2:$B$800,MATCH(B48,'"INCC-FGV"'!$A$2:$A$800,0)),$K$2),$K$2)</f>
        <v/>
      </c>
      <c r="M48" s="133">
        <f>'CP RESUMO'!AU14</f>
        <v/>
      </c>
      <c r="N48" s="134">
        <f>MAX(0,M48-M47)</f>
        <v/>
      </c>
      <c r="O48" s="133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107199.49</v>
      </c>
      <c r="L49" s="49">
        <f>C49/IF(B49&lt;='VALOR POR PL'!$P$5,IFERROR(INDEX('"INCC-FGV"'!$B$2:$B$800,MATCH(B49,'"INCC-FGV"'!$A$2:$A$800,0)),$K$2),$K$2)</f>
        <v/>
      </c>
      <c r="M49" s="133">
        <f>'CP RESUMO'!AV14</f>
        <v/>
      </c>
      <c r="N49" s="134">
        <f>MAX(0,M49-M48)</f>
        <v/>
      </c>
      <c r="O49" s="133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107199.49</v>
      </c>
      <c r="L50" s="49">
        <f>C50/IF(B50&lt;='VALOR POR PL'!$P$5,IFERROR(INDEX('"INCC-FGV"'!$B$2:$B$800,MATCH(B50,'"INCC-FGV"'!$A$2:$A$800,0)),$K$2),$K$2)</f>
        <v/>
      </c>
      <c r="M50" s="133">
        <f>'CP RESUMO'!AW14</f>
        <v/>
      </c>
      <c r="N50" s="134">
        <f>MAX(0,M50-M49)</f>
        <v/>
      </c>
      <c r="O50" s="133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107199.49</v>
      </c>
      <c r="L51" s="49">
        <f>C51/IF(B51&lt;='VALOR POR PL'!$P$5,IFERROR(INDEX('"INCC-FGV"'!$B$2:$B$800,MATCH(B51,'"INCC-FGV"'!$A$2:$A$800,0)),$K$2),$K$2)</f>
        <v/>
      </c>
      <c r="M51" s="133">
        <f>'CP RESUMO'!AX14</f>
        <v/>
      </c>
      <c r="N51" s="134">
        <f>MAX(0,M51-M50)</f>
        <v/>
      </c>
      <c r="O51" s="133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146942.06</v>
      </c>
      <c r="L52" s="49">
        <f>C52/IF(B52&lt;='VALOR POR PL'!$P$5,IFERROR(INDEX('"INCC-FGV"'!$B$2:$B$800,MATCH(B52,'"INCC-FGV"'!$A$2:$A$800,0)),$K$2),$K$2)</f>
        <v/>
      </c>
      <c r="M52" s="133">
        <f>'CP RESUMO'!AY14</f>
        <v/>
      </c>
      <c r="N52" s="134">
        <f>MAX(0,M52-M51)</f>
        <v/>
      </c>
      <c r="O52" s="133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146942.06</v>
      </c>
      <c r="L53" s="49">
        <f>C53/IF(B53&lt;='VALOR POR PL'!$P$5,IFERROR(INDEX('"INCC-FGV"'!$B$2:$B$800,MATCH(B53,'"INCC-FGV"'!$A$2:$A$800,0)),$K$2),$K$2)</f>
        <v/>
      </c>
      <c r="M53" s="133">
        <f>'CP RESUMO'!AZ14</f>
        <v/>
      </c>
      <c r="N53" s="134">
        <f>MAX(0,M53-M52)</f>
        <v/>
      </c>
      <c r="O53" s="133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RESUMO'!BA14</f>
        <v/>
      </c>
      <c r="N54" s="134">
        <f>MAX(0,M54-M53)</f>
        <v/>
      </c>
      <c r="O54" s="133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RESUMO'!BB14</f>
        <v/>
      </c>
      <c r="N55" s="134">
        <f>MAX(0,M55-M54)</f>
        <v/>
      </c>
      <c r="O55" s="133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949652.6899999999</v>
      </c>
      <c r="L56" s="49">
        <f>C56/IF(B56&lt;='VALOR POR PL'!$P$5,IFERROR(INDEX('"INCC-FGV"'!$B$2:$B$800,MATCH(B56,'"INCC-FGV"'!$A$2:$A$800,0)),$K$2),$K$2)</f>
        <v/>
      </c>
      <c r="M56" s="133">
        <f>'CP RESUMO'!BC14</f>
        <v/>
      </c>
      <c r="N56" s="134">
        <f>MAX(0,M56-M55)</f>
        <v/>
      </c>
      <c r="O56" s="133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RESUMO'!BD14</f>
        <v/>
      </c>
      <c r="N57" s="134">
        <f>MAX(0,M57-M56)</f>
        <v/>
      </c>
      <c r="O57" s="133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RESUMO'!BE14</f>
        <v/>
      </c>
      <c r="N58" s="134">
        <f>MAX(0,M58-M57)</f>
        <v/>
      </c>
      <c r="O58" s="133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RESUMO'!BF14</f>
        <v/>
      </c>
      <c r="N59" s="134">
        <f>MAX(0,M59-M58)</f>
        <v/>
      </c>
      <c r="O59" s="133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RESUMO'!BG14</f>
        <v/>
      </c>
      <c r="N60" s="134">
        <f>MAX(0,M60-M59)</f>
        <v/>
      </c>
      <c r="O60" s="133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RESUMO'!BH14</f>
        <v/>
      </c>
      <c r="N61" s="134">
        <f>MAX(0,M61-M60)</f>
        <v/>
      </c>
      <c r="O61" s="133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RESUMO'!BI14</f>
        <v/>
      </c>
      <c r="N62" s="134">
        <f>MAX(0,M62-M61)</f>
        <v/>
      </c>
      <c r="O62" s="133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RESUMO'!BJ14</f>
        <v/>
      </c>
      <c r="N63" s="134">
        <f>MAX(0,M63-M62)</f>
        <v/>
      </c>
      <c r="O63" s="133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RESUMO'!BK14</f>
        <v/>
      </c>
      <c r="N64" s="134">
        <f>MAX(0,M64-M63)</f>
        <v/>
      </c>
      <c r="O64" s="133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RESUMO'!BL14</f>
        <v/>
      </c>
      <c r="N65" s="134">
        <f>MAX(0,M65-M64)</f>
        <v/>
      </c>
      <c r="O65" s="133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RESUMO'!BM14</f>
        <v/>
      </c>
      <c r="N66" s="134">
        <f>MAX(0,M66-M65)</f>
        <v/>
      </c>
      <c r="O66" s="133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RESUMO'!BN14</f>
        <v/>
      </c>
      <c r="N67" s="134">
        <f>MAX(0,M67-M66)</f>
        <v/>
      </c>
      <c r="O67" s="133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RESUMO'!BO14</f>
        <v/>
      </c>
      <c r="N68" s="134">
        <f>MAX(0,M68-M67)</f>
        <v/>
      </c>
      <c r="O68" s="133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RESUMO'!BP14</f>
        <v/>
      </c>
      <c r="N69" s="134">
        <f>MAX(0,M69-M68)</f>
        <v/>
      </c>
      <c r="O69" s="133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RESUMO'!BQ14</f>
        <v/>
      </c>
      <c r="N70" s="134">
        <f>MAX(0,M70-M69)</f>
        <v/>
      </c>
      <c r="O70" s="133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RESUMO'!BR14</f>
        <v/>
      </c>
      <c r="N71" s="134">
        <f>MAX(0,M71-M70)</f>
        <v/>
      </c>
      <c r="O71" s="133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RESUMO'!BS14</f>
        <v/>
      </c>
      <c r="N72" s="134">
        <f>MAX(0,M72-M71)</f>
        <v/>
      </c>
      <c r="O72" s="133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RESUMO'!BT14</f>
        <v/>
      </c>
      <c r="N73" s="134">
        <f>MAX(0,M73-M72)</f>
        <v/>
      </c>
      <c r="O73" s="133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RESUMO'!BU14</f>
        <v/>
      </c>
      <c r="N74" s="134">
        <f>MAX(0,M74-M73)</f>
        <v/>
      </c>
      <c r="O74" s="133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RESUMO'!BV14</f>
        <v/>
      </c>
      <c r="N75" s="134">
        <f>MAX(0,M75-M74)</f>
        <v/>
      </c>
      <c r="O75" s="133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RESUMO'!BW14</f>
        <v/>
      </c>
      <c r="N76" s="134">
        <f>MAX(0,M76-M75)</f>
        <v/>
      </c>
      <c r="O76" s="133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3">
        <f>'CP RESUMO'!D15</f>
        <v/>
      </c>
      <c r="N5" s="134" t="n">
        <v>0</v>
      </c>
      <c r="O5" s="133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3">
        <f>'CP RESUMO'!E15</f>
        <v/>
      </c>
      <c r="N6" s="134">
        <f>MAX(0,M6-M5)</f>
        <v/>
      </c>
      <c r="O6" s="133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RESUMO'!F15</f>
        <v/>
      </c>
      <c r="N7" s="134">
        <f>MAX(0,M7-M6)</f>
        <v/>
      </c>
      <c r="O7" s="133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RESUMO'!G15</f>
        <v/>
      </c>
      <c r="N8" s="134">
        <f>MAX(0,M8-M7)</f>
        <v/>
      </c>
      <c r="O8" s="133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RESUMO'!H15</f>
        <v/>
      </c>
      <c r="N9" s="134">
        <f>MAX(0,M9-M8)</f>
        <v/>
      </c>
      <c r="O9" s="133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RESUMO'!I15</f>
        <v/>
      </c>
      <c r="N10" s="134">
        <f>MAX(0,M10-M9)</f>
        <v/>
      </c>
      <c r="O10" s="133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RESUMO'!J15</f>
        <v/>
      </c>
      <c r="N11" s="134">
        <f>MAX(0,M11-M10)</f>
        <v/>
      </c>
      <c r="O11" s="133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RESUMO'!K15</f>
        <v/>
      </c>
      <c r="N12" s="134">
        <f>MAX(0,M12-M11)</f>
        <v/>
      </c>
      <c r="O12" s="133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3">
        <f>'CP RESUMO'!L15</f>
        <v/>
      </c>
      <c r="N13" s="134">
        <f>MAX(0,M13-M12)</f>
        <v/>
      </c>
      <c r="O13" s="133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RESUMO'!M15</f>
        <v/>
      </c>
      <c r="N14" s="134">
        <f>MAX(0,M14-M13)</f>
        <v/>
      </c>
      <c r="O14" s="133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RESUMO'!N15</f>
        <v/>
      </c>
      <c r="N15" s="134">
        <f>MAX(0,M15-M14)</f>
        <v/>
      </c>
      <c r="O15" s="133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RESUMO'!O15</f>
        <v/>
      </c>
      <c r="N16" s="134">
        <f>MAX(0,M16-M15)</f>
        <v/>
      </c>
      <c r="O16" s="133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RESUMO'!P15</f>
        <v/>
      </c>
      <c r="N17" s="134">
        <f>MAX(0,M17-M16)</f>
        <v/>
      </c>
      <c r="O17" s="133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RESUMO'!Q15</f>
        <v/>
      </c>
      <c r="N18" s="134">
        <f>MAX(0,M18-M17)</f>
        <v/>
      </c>
      <c r="O18" s="133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RESUMO'!R15</f>
        <v/>
      </c>
      <c r="N19" s="134">
        <f>MAX(0,M19-M18)</f>
        <v/>
      </c>
      <c r="O19" s="133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RESUMO'!S15</f>
        <v/>
      </c>
      <c r="N20" s="134">
        <f>MAX(0,M20-M19)</f>
        <v/>
      </c>
      <c r="O20" s="133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RESUMO'!T15</f>
        <v/>
      </c>
      <c r="N21" s="134">
        <f>MAX(0,M21-M20)</f>
        <v/>
      </c>
      <c r="O21" s="133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RESUMO'!U15</f>
        <v/>
      </c>
      <c r="N22" s="134">
        <f>MAX(0,M22-M21)</f>
        <v/>
      </c>
      <c r="O22" s="133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RESUMO'!V15</f>
        <v/>
      </c>
      <c r="N23" s="134">
        <f>MAX(0,M23-M22)</f>
        <v/>
      </c>
      <c r="O23" s="133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3">
        <f>'CP RESUMO'!W15</f>
        <v/>
      </c>
      <c r="N24" s="134">
        <f>MAX(0,M24-M23)</f>
        <v/>
      </c>
      <c r="O24" s="133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RESUMO'!X15</f>
        <v/>
      </c>
      <c r="N25" s="134">
        <f>MAX(0,M25-M24)</f>
        <v/>
      </c>
      <c r="O25" s="133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73971.77</v>
      </c>
      <c r="L26" s="49">
        <f>C26/IF(B26&lt;='VALOR POR PL'!$P$5,IFERROR(INDEX('"INCC-FGV"'!$B$2:$B$800,MATCH(B26,'"INCC-FGV"'!$A$2:$A$800,0)),$K$2),$K$2)</f>
        <v/>
      </c>
      <c r="M26" s="133">
        <f>'CP RESUMO'!Y15</f>
        <v/>
      </c>
      <c r="N26" s="134">
        <f>MAX(0,M26-M25)</f>
        <v/>
      </c>
      <c r="O26" s="133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169587.83</v>
      </c>
      <c r="L27" s="49">
        <f>C27/IF(B27&lt;='VALOR POR PL'!$P$5,IFERROR(INDEX('"INCC-FGV"'!$B$2:$B$800,MATCH(B27,'"INCC-FGV"'!$A$2:$A$800,0)),$K$2),$K$2)</f>
        <v/>
      </c>
      <c r="M27" s="133">
        <f>'CP RESUMO'!Z15</f>
        <v/>
      </c>
      <c r="N27" s="134">
        <f>MAX(0,M27-M26)</f>
        <v/>
      </c>
      <c r="O27" s="133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138370.85</v>
      </c>
      <c r="L28" s="49">
        <f>C28/IF(B28&lt;='VALOR POR PL'!$P$5,IFERROR(INDEX('"INCC-FGV"'!$B$2:$B$800,MATCH(B28,'"INCC-FGV"'!$A$2:$A$800,0)),$K$2),$K$2)</f>
        <v/>
      </c>
      <c r="M28" s="133">
        <f>'CP RESUMO'!AA15</f>
        <v/>
      </c>
      <c r="N28" s="134">
        <f>MAX(0,M28-M27)</f>
        <v/>
      </c>
      <c r="O28" s="133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167442.39</v>
      </c>
      <c r="L29" s="49">
        <f>C29/IF(B29&lt;='VALOR POR PL'!$P$5,IFERROR(INDEX('"INCC-FGV"'!$B$2:$B$800,MATCH(B29,'"INCC-FGV"'!$A$2:$A$800,0)),$K$2),$K$2)</f>
        <v/>
      </c>
      <c r="M29" s="133">
        <f>'CP RESUMO'!AB15</f>
        <v/>
      </c>
      <c r="N29" s="134">
        <f>MAX(0,M29-M28)</f>
        <v/>
      </c>
      <c r="O29" s="133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145942.51</v>
      </c>
      <c r="L30" s="49">
        <f>C30/IF(B30&lt;='VALOR POR PL'!$P$5,IFERROR(INDEX('"INCC-FGV"'!$B$2:$B$800,MATCH(B30,'"INCC-FGV"'!$A$2:$A$800,0)),$K$2),$K$2)</f>
        <v/>
      </c>
      <c r="M30" s="133">
        <f>'CP RESUMO'!AC15</f>
        <v/>
      </c>
      <c r="N30" s="134">
        <f>MAX(0,M30-M29)</f>
        <v/>
      </c>
      <c r="O30" s="133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126915.85</v>
      </c>
      <c r="L31" s="49">
        <f>C31/IF(B31&lt;='VALOR POR PL'!$P$5,IFERROR(INDEX('"INCC-FGV"'!$B$2:$B$800,MATCH(B31,'"INCC-FGV"'!$A$2:$A$800,0)),$K$2),$K$2)</f>
        <v/>
      </c>
      <c r="M31" s="133">
        <f>'CP RESUMO'!AD15</f>
        <v/>
      </c>
      <c r="N31" s="134">
        <f>MAX(0,M31-M30)</f>
        <v/>
      </c>
      <c r="O31" s="133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146949.18</v>
      </c>
      <c r="L32" s="49">
        <f>C32/IF(B32&lt;='VALOR POR PL'!$P$5,IFERROR(INDEX('"INCC-FGV"'!$B$2:$B$800,MATCH(B32,'"INCC-FGV"'!$A$2:$A$800,0)),$K$2),$K$2)</f>
        <v/>
      </c>
      <c r="M32" s="133">
        <f>'CP RESUMO'!AE15</f>
        <v/>
      </c>
      <c r="N32" s="134">
        <f>MAX(0,M32-M31)</f>
        <v/>
      </c>
      <c r="O32" s="133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125682.51</v>
      </c>
      <c r="L33" s="49">
        <f>C33/IF(B33&lt;='VALOR POR PL'!$P$5,IFERROR(INDEX('"INCC-FGV"'!$B$2:$B$800,MATCH(B33,'"INCC-FGV"'!$A$2:$A$800,0)),$K$2),$K$2)</f>
        <v/>
      </c>
      <c r="M33" s="133">
        <f>'CP RESUMO'!AF15</f>
        <v/>
      </c>
      <c r="N33" s="134">
        <f>MAX(0,M33-M32)</f>
        <v/>
      </c>
      <c r="O33" s="133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118188.71</v>
      </c>
      <c r="L34" s="49">
        <f>C34/IF(B34&lt;='VALOR POR PL'!$P$5,IFERROR(INDEX('"INCC-FGV"'!$B$2:$B$800,MATCH(B34,'"INCC-FGV"'!$A$2:$A$800,0)),$K$2),$K$2)</f>
        <v/>
      </c>
      <c r="M34" s="133">
        <f>'CP RESUMO'!AG15</f>
        <v/>
      </c>
      <c r="N34" s="134">
        <f>MAX(0,M34-M33)</f>
        <v/>
      </c>
      <c r="O34" s="133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98015.37</v>
      </c>
      <c r="L35" s="49">
        <f>C35/IF(B35&lt;='VALOR POR PL'!$P$5,IFERROR(INDEX('"INCC-FGV"'!$B$2:$B$800,MATCH(B35,'"INCC-FGV"'!$A$2:$A$800,0)),$K$2),$K$2)</f>
        <v/>
      </c>
      <c r="M35" s="133">
        <f>'CP RESUMO'!AH15</f>
        <v/>
      </c>
      <c r="N35" s="134">
        <f>MAX(0,M35-M34)</f>
        <v/>
      </c>
      <c r="O35" s="133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80835.37</v>
      </c>
      <c r="L36" s="49">
        <f>C36/IF(B36&lt;='VALOR POR PL'!$P$5,IFERROR(INDEX('"INCC-FGV"'!$B$2:$B$800,MATCH(B36,'"INCC-FGV"'!$A$2:$A$800,0)),$K$2),$K$2)</f>
        <v/>
      </c>
      <c r="M36" s="133">
        <f>'CP RESUMO'!AI15</f>
        <v/>
      </c>
      <c r="N36" s="134">
        <f>MAX(0,M36-M35)</f>
        <v/>
      </c>
      <c r="O36" s="133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92468.71000000001</v>
      </c>
      <c r="L37" s="49">
        <f>C37/IF(B37&lt;='VALOR POR PL'!$P$5,IFERROR(INDEX('"INCC-FGV"'!$B$2:$B$800,MATCH(B37,'"INCC-FGV"'!$A$2:$A$800,0)),$K$2),$K$2)</f>
        <v/>
      </c>
      <c r="M37" s="133">
        <f>'CP RESUMO'!AJ15</f>
        <v/>
      </c>
      <c r="N37" s="134">
        <f>MAX(0,M37-M36)</f>
        <v/>
      </c>
      <c r="O37" s="133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112148.57</v>
      </c>
      <c r="L38" s="49">
        <f>C38/IF(B38&lt;='VALOR POR PL'!$P$5,IFERROR(INDEX('"INCC-FGV"'!$B$2:$B$800,MATCH(B38,'"INCC-FGV"'!$A$2:$A$800,0)),$K$2),$K$2)</f>
        <v/>
      </c>
      <c r="M38" s="133">
        <f>'CP RESUMO'!AK15</f>
        <v/>
      </c>
      <c r="N38" s="134">
        <f>MAX(0,M38-M37)</f>
        <v/>
      </c>
      <c r="O38" s="133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51688.71</v>
      </c>
      <c r="L39" s="49">
        <f>C39/IF(B39&lt;='VALOR POR PL'!$P$5,IFERROR(INDEX('"INCC-FGV"'!$B$2:$B$800,MATCH(B39,'"INCC-FGV"'!$A$2:$A$800,0)),$K$2),$K$2)</f>
        <v/>
      </c>
      <c r="M39" s="133">
        <f>'CP RESUMO'!AL15</f>
        <v/>
      </c>
      <c r="N39" s="134">
        <f>MAX(0,M39-M38)</f>
        <v/>
      </c>
      <c r="O39" s="133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58408.71</v>
      </c>
      <c r="L40" s="49">
        <f>C40/IF(B40&lt;='VALOR POR PL'!$P$5,IFERROR(INDEX('"INCC-FGV"'!$B$2:$B$800,MATCH(B40,'"INCC-FGV"'!$A$2:$A$800,0)),$K$2),$K$2)</f>
        <v/>
      </c>
      <c r="M40" s="133">
        <f>'CP RESUMO'!AM15</f>
        <v/>
      </c>
      <c r="N40" s="134">
        <f>MAX(0,M40-M39)</f>
        <v/>
      </c>
      <c r="O40" s="133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46408.71</v>
      </c>
      <c r="L41" s="49">
        <f>C41/IF(B41&lt;='VALOR POR PL'!$P$5,IFERROR(INDEX('"INCC-FGV"'!$B$2:$B$800,MATCH(B41,'"INCC-FGV"'!$A$2:$A$800,0)),$K$2),$K$2)</f>
        <v/>
      </c>
      <c r="M41" s="133">
        <f>'CP RESUMO'!AN15</f>
        <v/>
      </c>
      <c r="N41" s="134">
        <f>MAX(0,M41-M40)</f>
        <v/>
      </c>
      <c r="O41" s="133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48975.37</v>
      </c>
      <c r="L42" s="49">
        <f>C42/IF(B42&lt;='VALOR POR PL'!$P$5,IFERROR(INDEX('"INCC-FGV"'!$B$2:$B$800,MATCH(B42,'"INCC-FGV"'!$A$2:$A$800,0)),$K$2),$K$2)</f>
        <v/>
      </c>
      <c r="M42" s="133">
        <f>'CP RESUMO'!AO15</f>
        <v/>
      </c>
      <c r="N42" s="134">
        <f>MAX(0,M42-M41)</f>
        <v/>
      </c>
      <c r="O42" s="133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49031.4</v>
      </c>
      <c r="L43" s="49">
        <f>C43/IF(B43&lt;='VALOR POR PL'!$P$5,IFERROR(INDEX('"INCC-FGV"'!$B$2:$B$800,MATCH(B43,'"INCC-FGV"'!$A$2:$A$800,0)),$K$2),$K$2)</f>
        <v/>
      </c>
      <c r="M43" s="133">
        <f>'CP RESUMO'!AP15</f>
        <v/>
      </c>
      <c r="N43" s="134">
        <f>MAX(0,M43-M42)</f>
        <v/>
      </c>
      <c r="O43" s="133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37552.81</v>
      </c>
      <c r="L44" s="49">
        <f>C44/IF(B44&lt;='VALOR POR PL'!$P$5,IFERROR(INDEX('"INCC-FGV"'!$B$2:$B$800,MATCH(B44,'"INCC-FGV"'!$A$2:$A$800,0)),$K$2),$K$2)</f>
        <v/>
      </c>
      <c r="M44" s="133">
        <f>'CP RESUMO'!AQ15</f>
        <v/>
      </c>
      <c r="N44" s="134">
        <f>MAX(0,M44-M43)</f>
        <v/>
      </c>
      <c r="O44" s="133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37552.81</v>
      </c>
      <c r="L45" s="49">
        <f>C45/IF(B45&lt;='VALOR POR PL'!$P$5,IFERROR(INDEX('"INCC-FGV"'!$B$2:$B$800,MATCH(B45,'"INCC-FGV"'!$A$2:$A$800,0)),$K$2),$K$2)</f>
        <v/>
      </c>
      <c r="M45" s="133">
        <f>'CP RESUMO'!AR15</f>
        <v/>
      </c>
      <c r="N45" s="134">
        <f>MAX(0,M45-M44)</f>
        <v/>
      </c>
      <c r="O45" s="133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15902.81</v>
      </c>
      <c r="L46" s="49">
        <f>C46/IF(B46&lt;='VALOR POR PL'!$P$5,IFERROR(INDEX('"INCC-FGV"'!$B$2:$B$800,MATCH(B46,'"INCC-FGV"'!$A$2:$A$800,0)),$K$2),$K$2)</f>
        <v/>
      </c>
      <c r="M46" s="133">
        <f>'CP RESUMO'!AS15</f>
        <v/>
      </c>
      <c r="N46" s="134">
        <f>MAX(0,M46-M45)</f>
        <v/>
      </c>
      <c r="O46" s="133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15552.81</v>
      </c>
      <c r="L47" s="49">
        <f>C47/IF(B47&lt;='VALOR POR PL'!$P$5,IFERROR(INDEX('"INCC-FGV"'!$B$2:$B$800,MATCH(B47,'"INCC-FGV"'!$A$2:$A$800,0)),$K$2),$K$2)</f>
        <v/>
      </c>
      <c r="M47" s="133">
        <f>'CP RESUMO'!AT15</f>
        <v/>
      </c>
      <c r="N47" s="134">
        <f>MAX(0,M47-M46)</f>
        <v/>
      </c>
      <c r="O47" s="133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6499.89</v>
      </c>
      <c r="L48" s="49">
        <f>C48/IF(B48&lt;='VALOR POR PL'!$P$5,IFERROR(INDEX('"INCC-FGV"'!$B$2:$B$800,MATCH(B48,'"INCC-FGV"'!$A$2:$A$800,0)),$K$2),$K$2)</f>
        <v/>
      </c>
      <c r="M48" s="133">
        <f>'CP RESUMO'!AU15</f>
        <v/>
      </c>
      <c r="N48" s="134">
        <f>MAX(0,M48-M47)</f>
        <v/>
      </c>
      <c r="O48" s="133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6499.89</v>
      </c>
      <c r="L49" s="49">
        <f>C49/IF(B49&lt;='VALOR POR PL'!$P$5,IFERROR(INDEX('"INCC-FGV"'!$B$2:$B$800,MATCH(B49,'"INCC-FGV"'!$A$2:$A$800,0)),$K$2),$K$2)</f>
        <v/>
      </c>
      <c r="M49" s="133">
        <f>'CP RESUMO'!AV15</f>
        <v/>
      </c>
      <c r="N49" s="134">
        <f>MAX(0,M49-M48)</f>
        <v/>
      </c>
      <c r="O49" s="133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4499.89</v>
      </c>
      <c r="L50" s="49">
        <f>C50/IF(B50&lt;='VALOR POR PL'!$P$5,IFERROR(INDEX('"INCC-FGV"'!$B$2:$B$800,MATCH(B50,'"INCC-FGV"'!$A$2:$A$800,0)),$K$2),$K$2)</f>
        <v/>
      </c>
      <c r="M50" s="133">
        <f>'CP RESUMO'!AW15</f>
        <v/>
      </c>
      <c r="N50" s="134">
        <f>MAX(0,M50-M49)</f>
        <v/>
      </c>
      <c r="O50" s="133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RESUMO'!AX15</f>
        <v/>
      </c>
      <c r="N51" s="134">
        <f>MAX(0,M51-M50)</f>
        <v/>
      </c>
      <c r="O51" s="133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746804.61</v>
      </c>
      <c r="L52" s="49">
        <f>C52/IF(B52&lt;='VALOR POR PL'!$P$5,IFERROR(INDEX('"INCC-FGV"'!$B$2:$B$800,MATCH(B52,'"INCC-FGV"'!$A$2:$A$800,0)),$K$2),$K$2)</f>
        <v/>
      </c>
      <c r="M52" s="133">
        <f>'CP RESUMO'!AY15</f>
        <v/>
      </c>
      <c r="N52" s="134">
        <f>MAX(0,M52-M51)</f>
        <v/>
      </c>
      <c r="O52" s="133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RESUMO'!AZ15</f>
        <v/>
      </c>
      <c r="N53" s="134">
        <f>MAX(0,M53-M52)</f>
        <v/>
      </c>
      <c r="O53" s="133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RESUMO'!BA15</f>
        <v/>
      </c>
      <c r="N54" s="134">
        <f>MAX(0,M54-M53)</f>
        <v/>
      </c>
      <c r="O54" s="133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RESUMO'!BB15</f>
        <v/>
      </c>
      <c r="N55" s="134">
        <f>MAX(0,M55-M54)</f>
        <v/>
      </c>
      <c r="O55" s="133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RESUMO'!BC15</f>
        <v/>
      </c>
      <c r="N56" s="134">
        <f>MAX(0,M56-M55)</f>
        <v/>
      </c>
      <c r="O56" s="133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RESUMO'!BD15</f>
        <v/>
      </c>
      <c r="N57" s="134">
        <f>MAX(0,M57-M56)</f>
        <v/>
      </c>
      <c r="O57" s="133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RESUMO'!BE15</f>
        <v/>
      </c>
      <c r="N58" s="134">
        <f>MAX(0,M58-M57)</f>
        <v/>
      </c>
      <c r="O58" s="133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RESUMO'!BF15</f>
        <v/>
      </c>
      <c r="N59" s="134">
        <f>MAX(0,M59-M58)</f>
        <v/>
      </c>
      <c r="O59" s="133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RESUMO'!BG15</f>
        <v/>
      </c>
      <c r="N60" s="134">
        <f>MAX(0,M60-M59)</f>
        <v/>
      </c>
      <c r="O60" s="133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RESUMO'!BH15</f>
        <v/>
      </c>
      <c r="N61" s="134">
        <f>MAX(0,M61-M60)</f>
        <v/>
      </c>
      <c r="O61" s="133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RESUMO'!BI15</f>
        <v/>
      </c>
      <c r="N62" s="134">
        <f>MAX(0,M62-M61)</f>
        <v/>
      </c>
      <c r="O62" s="133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RESUMO'!BJ15</f>
        <v/>
      </c>
      <c r="N63" s="134">
        <f>MAX(0,M63-M62)</f>
        <v/>
      </c>
      <c r="O63" s="133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RESUMO'!BK15</f>
        <v/>
      </c>
      <c r="N64" s="134">
        <f>MAX(0,M64-M63)</f>
        <v/>
      </c>
      <c r="O64" s="133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RESUMO'!BL15</f>
        <v/>
      </c>
      <c r="N65" s="134">
        <f>MAX(0,M65-M64)</f>
        <v/>
      </c>
      <c r="O65" s="133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RESUMO'!BM15</f>
        <v/>
      </c>
      <c r="N66" s="134">
        <f>MAX(0,M66-M65)</f>
        <v/>
      </c>
      <c r="O66" s="133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RESUMO'!BN15</f>
        <v/>
      </c>
      <c r="N67" s="134">
        <f>MAX(0,M67-M66)</f>
        <v/>
      </c>
      <c r="O67" s="133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RESUMO'!BO15</f>
        <v/>
      </c>
      <c r="N68" s="134">
        <f>MAX(0,M68-M67)</f>
        <v/>
      </c>
      <c r="O68" s="133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RESUMO'!BP15</f>
        <v/>
      </c>
      <c r="N69" s="134">
        <f>MAX(0,M69-M68)</f>
        <v/>
      </c>
      <c r="O69" s="133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RESUMO'!BQ15</f>
        <v/>
      </c>
      <c r="N70" s="134">
        <f>MAX(0,M70-M69)</f>
        <v/>
      </c>
      <c r="O70" s="133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RESUMO'!BR15</f>
        <v/>
      </c>
      <c r="N71" s="134">
        <f>MAX(0,M71-M70)</f>
        <v/>
      </c>
      <c r="O71" s="133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RESUMO'!BS15</f>
        <v/>
      </c>
      <c r="N72" s="134">
        <f>MAX(0,M72-M71)</f>
        <v/>
      </c>
      <c r="O72" s="133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RESUMO'!BT15</f>
        <v/>
      </c>
      <c r="N73" s="134">
        <f>MAX(0,M73-M72)</f>
        <v/>
      </c>
      <c r="O73" s="133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RESUMO'!BU15</f>
        <v/>
      </c>
      <c r="N74" s="134">
        <f>MAX(0,M74-M73)</f>
        <v/>
      </c>
      <c r="O74" s="133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RESUMO'!BV15</f>
        <v/>
      </c>
      <c r="N75" s="134">
        <f>MAX(0,M75-M74)</f>
        <v/>
      </c>
      <c r="O75" s="133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RESUMO'!BW15</f>
        <v/>
      </c>
      <c r="N76" s="134">
        <f>MAX(0,M76-M75)</f>
        <v/>
      </c>
      <c r="O76" s="133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3">
        <f>'CP RESUMO'!D16</f>
        <v/>
      </c>
      <c r="N5" s="134" t="n">
        <v>0</v>
      </c>
      <c r="O5" s="133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3">
        <f>'CP RESUMO'!E16</f>
        <v/>
      </c>
      <c r="N6" s="134">
        <f>MAX(0,M6-M5)</f>
        <v/>
      </c>
      <c r="O6" s="133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RESUMO'!F16</f>
        <v/>
      </c>
      <c r="N7" s="134">
        <f>MAX(0,M7-M6)</f>
        <v/>
      </c>
      <c r="O7" s="133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RESUMO'!G16</f>
        <v/>
      </c>
      <c r="N8" s="134">
        <f>MAX(0,M8-M7)</f>
        <v/>
      </c>
      <c r="O8" s="133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RESUMO'!H16</f>
        <v/>
      </c>
      <c r="N9" s="134">
        <f>MAX(0,M9-M8)</f>
        <v/>
      </c>
      <c r="O9" s="133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RESUMO'!I16</f>
        <v/>
      </c>
      <c r="N10" s="134">
        <f>MAX(0,M10-M9)</f>
        <v/>
      </c>
      <c r="O10" s="133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RESUMO'!J16</f>
        <v/>
      </c>
      <c r="N11" s="134">
        <f>MAX(0,M11-M10)</f>
        <v/>
      </c>
      <c r="O11" s="133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RESUMO'!K16</f>
        <v/>
      </c>
      <c r="N12" s="134">
        <f>MAX(0,M12-M11)</f>
        <v/>
      </c>
      <c r="O12" s="133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3">
        <f>'CP RESUMO'!L16</f>
        <v/>
      </c>
      <c r="N13" s="134">
        <f>MAX(0,M13-M12)</f>
        <v/>
      </c>
      <c r="O13" s="133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RESUMO'!M16</f>
        <v/>
      </c>
      <c r="N14" s="134">
        <f>MAX(0,M14-M13)</f>
        <v/>
      </c>
      <c r="O14" s="133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RESUMO'!N16</f>
        <v/>
      </c>
      <c r="N15" s="134">
        <f>MAX(0,M15-M14)</f>
        <v/>
      </c>
      <c r="O15" s="133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RESUMO'!O16</f>
        <v/>
      </c>
      <c r="N16" s="134">
        <f>MAX(0,M16-M15)</f>
        <v/>
      </c>
      <c r="O16" s="133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RESUMO'!P16</f>
        <v/>
      </c>
      <c r="N17" s="134">
        <f>MAX(0,M17-M16)</f>
        <v/>
      </c>
      <c r="O17" s="133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RESUMO'!Q16</f>
        <v/>
      </c>
      <c r="N18" s="134">
        <f>MAX(0,M18-M17)</f>
        <v/>
      </c>
      <c r="O18" s="133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RESUMO'!R16</f>
        <v/>
      </c>
      <c r="N19" s="134">
        <f>MAX(0,M19-M18)</f>
        <v/>
      </c>
      <c r="O19" s="133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RESUMO'!S16</f>
        <v/>
      </c>
      <c r="N20" s="134">
        <f>MAX(0,M20-M19)</f>
        <v/>
      </c>
      <c r="O20" s="133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RESUMO'!T16</f>
        <v/>
      </c>
      <c r="N21" s="134">
        <f>MAX(0,M21-M20)</f>
        <v/>
      </c>
      <c r="O21" s="133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RESUMO'!U16</f>
        <v/>
      </c>
      <c r="N22" s="134">
        <f>MAX(0,M22-M21)</f>
        <v/>
      </c>
      <c r="O22" s="133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RESUMO'!V16</f>
        <v/>
      </c>
      <c r="N23" s="134">
        <f>MAX(0,M23-M22)</f>
        <v/>
      </c>
      <c r="O23" s="133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RESUMO'!W16</f>
        <v/>
      </c>
      <c r="N24" s="134">
        <f>MAX(0,M24-M23)</f>
        <v/>
      </c>
      <c r="O24" s="133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RESUMO'!X16</f>
        <v/>
      </c>
      <c r="N25" s="134">
        <f>MAX(0,M25-M24)</f>
        <v/>
      </c>
      <c r="O25" s="133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RESUMO'!Y16</f>
        <v/>
      </c>
      <c r="N26" s="134">
        <f>MAX(0,M26-M25)</f>
        <v/>
      </c>
      <c r="O26" s="133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RESUMO'!Z16</f>
        <v/>
      </c>
      <c r="N27" s="134">
        <f>MAX(0,M27-M26)</f>
        <v/>
      </c>
      <c r="O27" s="133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RESUMO'!AA16</f>
        <v/>
      </c>
      <c r="N28" s="134">
        <f>MAX(0,M28-M27)</f>
        <v/>
      </c>
      <c r="O28" s="133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RESUMO'!AB16</f>
        <v/>
      </c>
      <c r="N29" s="134">
        <f>MAX(0,M29-M28)</f>
        <v/>
      </c>
      <c r="O29" s="133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RESUMO'!AC16</f>
        <v/>
      </c>
      <c r="N30" s="134">
        <f>MAX(0,M30-M29)</f>
        <v/>
      </c>
      <c r="O30" s="133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RESUMO'!AD16</f>
        <v/>
      </c>
      <c r="N31" s="134">
        <f>MAX(0,M31-M30)</f>
        <v/>
      </c>
      <c r="O31" s="133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RESUMO'!AE16</f>
        <v/>
      </c>
      <c r="N32" s="134">
        <f>MAX(0,M32-M31)</f>
        <v/>
      </c>
      <c r="O32" s="133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RESUMO'!AF16</f>
        <v/>
      </c>
      <c r="N33" s="134">
        <f>MAX(0,M33-M32)</f>
        <v/>
      </c>
      <c r="O33" s="133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RESUMO'!AG16</f>
        <v/>
      </c>
      <c r="N34" s="134">
        <f>MAX(0,M34-M33)</f>
        <v/>
      </c>
      <c r="O34" s="133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RESUMO'!AH16</f>
        <v/>
      </c>
      <c r="N35" s="134">
        <f>MAX(0,M35-M34)</f>
        <v/>
      </c>
      <c r="O35" s="133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RESUMO'!AI16</f>
        <v/>
      </c>
      <c r="N36" s="134">
        <f>MAX(0,M36-M35)</f>
        <v/>
      </c>
      <c r="O36" s="133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RESUMO'!AJ16</f>
        <v/>
      </c>
      <c r="N37" s="134">
        <f>MAX(0,M37-M36)</f>
        <v/>
      </c>
      <c r="O37" s="133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RESUMO'!AK16</f>
        <v/>
      </c>
      <c r="N38" s="134">
        <f>MAX(0,M38-M37)</f>
        <v/>
      </c>
      <c r="O38" s="133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RESUMO'!AL16</f>
        <v/>
      </c>
      <c r="N39" s="134">
        <f>MAX(0,M39-M38)</f>
        <v/>
      </c>
      <c r="O39" s="133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RESUMO'!AM16</f>
        <v/>
      </c>
      <c r="N40" s="134">
        <f>MAX(0,M40-M39)</f>
        <v/>
      </c>
      <c r="O40" s="133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54839.8</v>
      </c>
      <c r="L41" s="49">
        <f>C41/IF(B41&lt;='VALOR POR PL'!$P$5,IFERROR(INDEX('"INCC-FGV"'!$B$2:$B$800,MATCH(B41,'"INCC-FGV"'!$A$2:$A$800,0)),$K$2),$K$2)</f>
        <v/>
      </c>
      <c r="M41" s="133">
        <f>'CP RESUMO'!AN16</f>
        <v/>
      </c>
      <c r="N41" s="134">
        <f>MAX(0,M41-M40)</f>
        <v/>
      </c>
      <c r="O41" s="133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RESUMO'!AO16</f>
        <v/>
      </c>
      <c r="N42" s="134">
        <f>MAX(0,M42-M41)</f>
        <v/>
      </c>
      <c r="O42" s="133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RESUMO'!AP16</f>
        <v/>
      </c>
      <c r="N43" s="134">
        <f>MAX(0,M43-M42)</f>
        <v/>
      </c>
      <c r="O43" s="133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RESUMO'!AQ16</f>
        <v/>
      </c>
      <c r="N44" s="134">
        <f>MAX(0,M44-M43)</f>
        <v/>
      </c>
      <c r="O44" s="133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RESUMO'!AR16</f>
        <v/>
      </c>
      <c r="N45" s="134">
        <f>MAX(0,M45-M44)</f>
        <v/>
      </c>
      <c r="O45" s="133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RESUMO'!AS16</f>
        <v/>
      </c>
      <c r="N46" s="134">
        <f>MAX(0,M46-M45)</f>
        <v/>
      </c>
      <c r="O46" s="133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RESUMO'!AT16</f>
        <v/>
      </c>
      <c r="N47" s="134">
        <f>MAX(0,M47-M46)</f>
        <v/>
      </c>
      <c r="O47" s="133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RESUMO'!AU16</f>
        <v/>
      </c>
      <c r="N48" s="134">
        <f>MAX(0,M48-M47)</f>
        <v/>
      </c>
      <c r="O48" s="133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RESUMO'!AV16</f>
        <v/>
      </c>
      <c r="N49" s="134">
        <f>MAX(0,M49-M48)</f>
        <v/>
      </c>
      <c r="O49" s="133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RESUMO'!AW16</f>
        <v/>
      </c>
      <c r="N50" s="134">
        <f>MAX(0,M50-M49)</f>
        <v/>
      </c>
      <c r="O50" s="133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RESUMO'!AX16</f>
        <v/>
      </c>
      <c r="N51" s="134">
        <f>MAX(0,M51-M50)</f>
        <v/>
      </c>
      <c r="O51" s="133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RESUMO'!AY16</f>
        <v/>
      </c>
      <c r="N52" s="134">
        <f>MAX(0,M52-M51)</f>
        <v/>
      </c>
      <c r="O52" s="133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RESUMO'!AZ16</f>
        <v/>
      </c>
      <c r="N53" s="134">
        <f>MAX(0,M53-M52)</f>
        <v/>
      </c>
      <c r="O53" s="133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RESUMO'!BA16</f>
        <v/>
      </c>
      <c r="N54" s="134">
        <f>MAX(0,M54-M53)</f>
        <v/>
      </c>
      <c r="O54" s="133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RESUMO'!BB16</f>
        <v/>
      </c>
      <c r="N55" s="134">
        <f>MAX(0,M55-M54)</f>
        <v/>
      </c>
      <c r="O55" s="133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RESUMO'!BC16</f>
        <v/>
      </c>
      <c r="N56" s="134">
        <f>MAX(0,M56-M55)</f>
        <v/>
      </c>
      <c r="O56" s="133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RESUMO'!BD16</f>
        <v/>
      </c>
      <c r="N57" s="134">
        <f>MAX(0,M57-M56)</f>
        <v/>
      </c>
      <c r="O57" s="133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RESUMO'!BE16</f>
        <v/>
      </c>
      <c r="N58" s="134">
        <f>MAX(0,M58-M57)</f>
        <v/>
      </c>
      <c r="O58" s="133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RESUMO'!BF16</f>
        <v/>
      </c>
      <c r="N59" s="134">
        <f>MAX(0,M59-M58)</f>
        <v/>
      </c>
      <c r="O59" s="133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RESUMO'!BG16</f>
        <v/>
      </c>
      <c r="N60" s="134">
        <f>MAX(0,M60-M59)</f>
        <v/>
      </c>
      <c r="O60" s="133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RESUMO'!BH16</f>
        <v/>
      </c>
      <c r="N61" s="134">
        <f>MAX(0,M61-M60)</f>
        <v/>
      </c>
      <c r="O61" s="133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RESUMO'!BI16</f>
        <v/>
      </c>
      <c r="N62" s="134">
        <f>MAX(0,M62-M61)</f>
        <v/>
      </c>
      <c r="O62" s="133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RESUMO'!BJ16</f>
        <v/>
      </c>
      <c r="N63" s="134">
        <f>MAX(0,M63-M62)</f>
        <v/>
      </c>
      <c r="O63" s="133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RESUMO'!BK16</f>
        <v/>
      </c>
      <c r="N64" s="134">
        <f>MAX(0,M64-M63)</f>
        <v/>
      </c>
      <c r="O64" s="133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RESUMO'!BL16</f>
        <v/>
      </c>
      <c r="N65" s="134">
        <f>MAX(0,M65-M64)</f>
        <v/>
      </c>
      <c r="O65" s="133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RESUMO'!BM16</f>
        <v/>
      </c>
      <c r="N66" s="134">
        <f>MAX(0,M66-M65)</f>
        <v/>
      </c>
      <c r="O66" s="133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RESUMO'!BN16</f>
        <v/>
      </c>
      <c r="N67" s="134">
        <f>MAX(0,M67-M66)</f>
        <v/>
      </c>
      <c r="O67" s="133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RESUMO'!BO16</f>
        <v/>
      </c>
      <c r="N68" s="134">
        <f>MAX(0,M68-M67)</f>
        <v/>
      </c>
      <c r="O68" s="133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RESUMO'!BP16</f>
        <v/>
      </c>
      <c r="N69" s="134">
        <f>MAX(0,M69-M68)</f>
        <v/>
      </c>
      <c r="O69" s="133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RESUMO'!BQ16</f>
        <v/>
      </c>
      <c r="N70" s="134">
        <f>MAX(0,M70-M69)</f>
        <v/>
      </c>
      <c r="O70" s="133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RESUMO'!BR16</f>
        <v/>
      </c>
      <c r="N71" s="134">
        <f>MAX(0,M71-M70)</f>
        <v/>
      </c>
      <c r="O71" s="133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RESUMO'!BS16</f>
        <v/>
      </c>
      <c r="N72" s="134">
        <f>MAX(0,M72-M71)</f>
        <v/>
      </c>
      <c r="O72" s="133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RESUMO'!BT16</f>
        <v/>
      </c>
      <c r="N73" s="134">
        <f>MAX(0,M73-M72)</f>
        <v/>
      </c>
      <c r="O73" s="133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RESUMO'!BU16</f>
        <v/>
      </c>
      <c r="N74" s="134">
        <f>MAX(0,M74-M73)</f>
        <v/>
      </c>
      <c r="O74" s="133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RESUMO'!BV16</f>
        <v/>
      </c>
      <c r="N75" s="134">
        <f>MAX(0,M75-M74)</f>
        <v/>
      </c>
      <c r="O75" s="133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RESUMO'!BW16</f>
        <v/>
      </c>
      <c r="N76" s="134">
        <f>MAX(0,M76-M75)</f>
        <v/>
      </c>
      <c r="O76" s="133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3">
        <f>'CP RESUMO'!D17</f>
        <v/>
      </c>
      <c r="N5" s="134" t="n">
        <v>0</v>
      </c>
      <c r="O5" s="133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3">
        <f>'CP RESUMO'!E17</f>
        <v/>
      </c>
      <c r="N6" s="134">
        <f>MAX(0,M6-M5)</f>
        <v/>
      </c>
      <c r="O6" s="133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RESUMO'!F17</f>
        <v/>
      </c>
      <c r="N7" s="134">
        <f>MAX(0,M7-M6)</f>
        <v/>
      </c>
      <c r="O7" s="133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RESUMO'!G17</f>
        <v/>
      </c>
      <c r="N8" s="134">
        <f>MAX(0,M8-M7)</f>
        <v/>
      </c>
      <c r="O8" s="133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RESUMO'!H17</f>
        <v/>
      </c>
      <c r="N9" s="134">
        <f>MAX(0,M9-M8)</f>
        <v/>
      </c>
      <c r="O9" s="133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RESUMO'!I17</f>
        <v/>
      </c>
      <c r="N10" s="134">
        <f>MAX(0,M10-M9)</f>
        <v/>
      </c>
      <c r="O10" s="133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RESUMO'!J17</f>
        <v/>
      </c>
      <c r="N11" s="134">
        <f>MAX(0,M11-M10)</f>
        <v/>
      </c>
      <c r="O11" s="133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RESUMO'!K17</f>
        <v/>
      </c>
      <c r="N12" s="134">
        <f>MAX(0,M12-M11)</f>
        <v/>
      </c>
      <c r="O12" s="133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3">
        <f>'CP RESUMO'!L17</f>
        <v/>
      </c>
      <c r="N13" s="134">
        <f>MAX(0,M13-M12)</f>
        <v/>
      </c>
      <c r="O13" s="133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RESUMO'!M17</f>
        <v/>
      </c>
      <c r="N14" s="134">
        <f>MAX(0,M14-M13)</f>
        <v/>
      </c>
      <c r="O14" s="133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RESUMO'!N17</f>
        <v/>
      </c>
      <c r="N15" s="134">
        <f>MAX(0,M15-M14)</f>
        <v/>
      </c>
      <c r="O15" s="133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RESUMO'!O17</f>
        <v/>
      </c>
      <c r="N16" s="134">
        <f>MAX(0,M16-M15)</f>
        <v/>
      </c>
      <c r="O16" s="133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RESUMO'!P17</f>
        <v/>
      </c>
      <c r="N17" s="134">
        <f>MAX(0,M17-M16)</f>
        <v/>
      </c>
      <c r="O17" s="133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RESUMO'!Q17</f>
        <v/>
      </c>
      <c r="N18" s="134">
        <f>MAX(0,M18-M17)</f>
        <v/>
      </c>
      <c r="O18" s="133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RESUMO'!R17</f>
        <v/>
      </c>
      <c r="N19" s="134">
        <f>MAX(0,M19-M18)</f>
        <v/>
      </c>
      <c r="O19" s="133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RESUMO'!S17</f>
        <v/>
      </c>
      <c r="N20" s="134">
        <f>MAX(0,M20-M19)</f>
        <v/>
      </c>
      <c r="O20" s="133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RESUMO'!T17</f>
        <v/>
      </c>
      <c r="N21" s="134">
        <f>MAX(0,M21-M20)</f>
        <v/>
      </c>
      <c r="O21" s="133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RESUMO'!U17</f>
        <v/>
      </c>
      <c r="N22" s="134">
        <f>MAX(0,M22-M21)</f>
        <v/>
      </c>
      <c r="O22" s="133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RESUMO'!V17</f>
        <v/>
      </c>
      <c r="N23" s="134">
        <f>MAX(0,M23-M22)</f>
        <v/>
      </c>
      <c r="O23" s="133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RESUMO'!W17</f>
        <v/>
      </c>
      <c r="N24" s="134">
        <f>MAX(0,M24-M23)</f>
        <v/>
      </c>
      <c r="O24" s="133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RESUMO'!X17</f>
        <v/>
      </c>
      <c r="N25" s="134">
        <f>MAX(0,M25-M24)</f>
        <v/>
      </c>
      <c r="O25" s="133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RESUMO'!Y17</f>
        <v/>
      </c>
      <c r="N26" s="134">
        <f>MAX(0,M26-M25)</f>
        <v/>
      </c>
      <c r="O26" s="133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RESUMO'!Z17</f>
        <v/>
      </c>
      <c r="N27" s="134">
        <f>MAX(0,M27-M26)</f>
        <v/>
      </c>
      <c r="O27" s="133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RESUMO'!AA17</f>
        <v/>
      </c>
      <c r="N28" s="134">
        <f>MAX(0,M28-M27)</f>
        <v/>
      </c>
      <c r="O28" s="133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35587.31</v>
      </c>
      <c r="L29" s="49">
        <f>C29/IF(B29&lt;='VALOR POR PL'!$P$5,IFERROR(INDEX('"INCC-FGV"'!$B$2:$B$800,MATCH(B29,'"INCC-FGV"'!$A$2:$A$800,0)),$K$2),$K$2)</f>
        <v/>
      </c>
      <c r="M29" s="133">
        <f>'CP RESUMO'!AB17</f>
        <v/>
      </c>
      <c r="N29" s="134">
        <f>MAX(0,M29-M28)</f>
        <v/>
      </c>
      <c r="O29" s="133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RESUMO'!AC17</f>
        <v/>
      </c>
      <c r="N30" s="134">
        <f>MAX(0,M30-M29)</f>
        <v/>
      </c>
      <c r="O30" s="133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RESUMO'!AD17</f>
        <v/>
      </c>
      <c r="N31" s="134">
        <f>MAX(0,M31-M30)</f>
        <v/>
      </c>
      <c r="O31" s="133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RESUMO'!AE17</f>
        <v/>
      </c>
      <c r="N32" s="134">
        <f>MAX(0,M32-M31)</f>
        <v/>
      </c>
      <c r="O32" s="133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RESUMO'!AF17</f>
        <v/>
      </c>
      <c r="N33" s="134">
        <f>MAX(0,M33-M32)</f>
        <v/>
      </c>
      <c r="O33" s="133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RESUMO'!AG17</f>
        <v/>
      </c>
      <c r="N34" s="134">
        <f>MAX(0,M34-M33)</f>
        <v/>
      </c>
      <c r="O34" s="133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RESUMO'!AH17</f>
        <v/>
      </c>
      <c r="N35" s="134">
        <f>MAX(0,M35-M34)</f>
        <v/>
      </c>
      <c r="O35" s="133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RESUMO'!AI17</f>
        <v/>
      </c>
      <c r="N36" s="134">
        <f>MAX(0,M36-M35)</f>
        <v/>
      </c>
      <c r="O36" s="133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RESUMO'!AJ17</f>
        <v/>
      </c>
      <c r="N37" s="134">
        <f>MAX(0,M37-M36)</f>
        <v/>
      </c>
      <c r="O37" s="133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RESUMO'!AK17</f>
        <v/>
      </c>
      <c r="N38" s="134">
        <f>MAX(0,M38-M37)</f>
        <v/>
      </c>
      <c r="O38" s="133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RESUMO'!AL17</f>
        <v/>
      </c>
      <c r="N39" s="134">
        <f>MAX(0,M39-M38)</f>
        <v/>
      </c>
      <c r="O39" s="133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RESUMO'!AM17</f>
        <v/>
      </c>
      <c r="N40" s="134">
        <f>MAX(0,M40-M39)</f>
        <v/>
      </c>
      <c r="O40" s="133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RESUMO'!AN17</f>
        <v/>
      </c>
      <c r="N41" s="134">
        <f>MAX(0,M41-M40)</f>
        <v/>
      </c>
      <c r="O41" s="133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RESUMO'!AO17</f>
        <v/>
      </c>
      <c r="N42" s="134">
        <f>MAX(0,M42-M41)</f>
        <v/>
      </c>
      <c r="O42" s="133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RESUMO'!AP17</f>
        <v/>
      </c>
      <c r="N43" s="134">
        <f>MAX(0,M43-M42)</f>
        <v/>
      </c>
      <c r="O43" s="133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RESUMO'!AQ17</f>
        <v/>
      </c>
      <c r="N44" s="134">
        <f>MAX(0,M44-M43)</f>
        <v/>
      </c>
      <c r="O44" s="133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RESUMO'!AR17</f>
        <v/>
      </c>
      <c r="N45" s="134">
        <f>MAX(0,M45-M44)</f>
        <v/>
      </c>
      <c r="O45" s="133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RESUMO'!AS17</f>
        <v/>
      </c>
      <c r="N46" s="134">
        <f>MAX(0,M46-M45)</f>
        <v/>
      </c>
      <c r="O46" s="133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RESUMO'!AT17</f>
        <v/>
      </c>
      <c r="N47" s="134">
        <f>MAX(0,M47-M46)</f>
        <v/>
      </c>
      <c r="O47" s="133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RESUMO'!AU17</f>
        <v/>
      </c>
      <c r="N48" s="134">
        <f>MAX(0,M48-M47)</f>
        <v/>
      </c>
      <c r="O48" s="133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RESUMO'!AV17</f>
        <v/>
      </c>
      <c r="N49" s="134">
        <f>MAX(0,M49-M48)</f>
        <v/>
      </c>
      <c r="O49" s="133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RESUMO'!AW17</f>
        <v/>
      </c>
      <c r="N50" s="134">
        <f>MAX(0,M50-M49)</f>
        <v/>
      </c>
      <c r="O50" s="133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RESUMO'!AX17</f>
        <v/>
      </c>
      <c r="N51" s="134">
        <f>MAX(0,M51-M50)</f>
        <v/>
      </c>
      <c r="O51" s="133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RESUMO'!AY17</f>
        <v/>
      </c>
      <c r="N52" s="134">
        <f>MAX(0,M52-M51)</f>
        <v/>
      </c>
      <c r="O52" s="133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RESUMO'!AZ17</f>
        <v/>
      </c>
      <c r="N53" s="134">
        <f>MAX(0,M53-M52)</f>
        <v/>
      </c>
      <c r="O53" s="133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RESUMO'!BA17</f>
        <v/>
      </c>
      <c r="N54" s="134">
        <f>MAX(0,M54-M53)</f>
        <v/>
      </c>
      <c r="O54" s="133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RESUMO'!BB17</f>
        <v/>
      </c>
      <c r="N55" s="134">
        <f>MAX(0,M55-M54)</f>
        <v/>
      </c>
      <c r="O55" s="133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RESUMO'!BC17</f>
        <v/>
      </c>
      <c r="N56" s="134">
        <f>MAX(0,M56-M55)</f>
        <v/>
      </c>
      <c r="O56" s="133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RESUMO'!BD17</f>
        <v/>
      </c>
      <c r="N57" s="134">
        <f>MAX(0,M57-M56)</f>
        <v/>
      </c>
      <c r="O57" s="133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RESUMO'!BE17</f>
        <v/>
      </c>
      <c r="N58" s="134">
        <f>MAX(0,M58-M57)</f>
        <v/>
      </c>
      <c r="O58" s="133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RESUMO'!BF17</f>
        <v/>
      </c>
      <c r="N59" s="134">
        <f>MAX(0,M59-M58)</f>
        <v/>
      </c>
      <c r="O59" s="133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RESUMO'!BG17</f>
        <v/>
      </c>
      <c r="N60" s="134">
        <f>MAX(0,M60-M59)</f>
        <v/>
      </c>
      <c r="O60" s="133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RESUMO'!BH17</f>
        <v/>
      </c>
      <c r="N61" s="134">
        <f>MAX(0,M61-M60)</f>
        <v/>
      </c>
      <c r="O61" s="133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RESUMO'!BI17</f>
        <v/>
      </c>
      <c r="N62" s="134">
        <f>MAX(0,M62-M61)</f>
        <v/>
      </c>
      <c r="O62" s="133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RESUMO'!BJ17</f>
        <v/>
      </c>
      <c r="N63" s="134">
        <f>MAX(0,M63-M62)</f>
        <v/>
      </c>
      <c r="O63" s="133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RESUMO'!BK17</f>
        <v/>
      </c>
      <c r="N64" s="134">
        <f>MAX(0,M64-M63)</f>
        <v/>
      </c>
      <c r="O64" s="133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RESUMO'!BL17</f>
        <v/>
      </c>
      <c r="N65" s="134">
        <f>MAX(0,M65-M64)</f>
        <v/>
      </c>
      <c r="O65" s="133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RESUMO'!BM17</f>
        <v/>
      </c>
      <c r="N66" s="134">
        <f>MAX(0,M66-M65)</f>
        <v/>
      </c>
      <c r="O66" s="133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RESUMO'!BN17</f>
        <v/>
      </c>
      <c r="N67" s="134">
        <f>MAX(0,M67-M66)</f>
        <v/>
      </c>
      <c r="O67" s="133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RESUMO'!BO17</f>
        <v/>
      </c>
      <c r="N68" s="134">
        <f>MAX(0,M68-M67)</f>
        <v/>
      </c>
      <c r="O68" s="133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RESUMO'!BP17</f>
        <v/>
      </c>
      <c r="N69" s="134">
        <f>MAX(0,M69-M68)</f>
        <v/>
      </c>
      <c r="O69" s="133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RESUMO'!BQ17</f>
        <v/>
      </c>
      <c r="N70" s="134">
        <f>MAX(0,M70-M69)</f>
        <v/>
      </c>
      <c r="O70" s="133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RESUMO'!BR17</f>
        <v/>
      </c>
      <c r="N71" s="134">
        <f>MAX(0,M71-M70)</f>
        <v/>
      </c>
      <c r="O71" s="133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RESUMO'!BS17</f>
        <v/>
      </c>
      <c r="N72" s="134">
        <f>MAX(0,M72-M71)</f>
        <v/>
      </c>
      <c r="O72" s="133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RESUMO'!BT17</f>
        <v/>
      </c>
      <c r="N73" s="134">
        <f>MAX(0,M73-M72)</f>
        <v/>
      </c>
      <c r="O73" s="133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RESUMO'!BU17</f>
        <v/>
      </c>
      <c r="N74" s="134">
        <f>MAX(0,M74-M73)</f>
        <v/>
      </c>
      <c r="O74" s="133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RESUMO'!BV17</f>
        <v/>
      </c>
      <c r="N75" s="134">
        <f>MAX(0,M75-M74)</f>
        <v/>
      </c>
      <c r="O75" s="133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RESUMO'!BW17</f>
        <v/>
      </c>
      <c r="N76" s="134">
        <f>MAX(0,M76-M75)</f>
        <v/>
      </c>
      <c r="O76" s="133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3">
        <f>'CP RESUMO'!D18</f>
        <v/>
      </c>
      <c r="N5" s="134" t="n">
        <v>0</v>
      </c>
      <c r="O5" s="133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3">
        <f>'CP RESUMO'!E18</f>
        <v/>
      </c>
      <c r="N6" s="134">
        <f>MAX(0,M6-M5)</f>
        <v/>
      </c>
      <c r="O6" s="133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RESUMO'!F18</f>
        <v/>
      </c>
      <c r="N7" s="134">
        <f>MAX(0,M7-M6)</f>
        <v/>
      </c>
      <c r="O7" s="133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RESUMO'!G18</f>
        <v/>
      </c>
      <c r="N8" s="134">
        <f>MAX(0,M8-M7)</f>
        <v/>
      </c>
      <c r="O8" s="133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RESUMO'!H18</f>
        <v/>
      </c>
      <c r="N9" s="134">
        <f>MAX(0,M9-M8)</f>
        <v/>
      </c>
      <c r="O9" s="133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RESUMO'!I18</f>
        <v/>
      </c>
      <c r="N10" s="134">
        <f>MAX(0,M10-M9)</f>
        <v/>
      </c>
      <c r="O10" s="133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RESUMO'!J18</f>
        <v/>
      </c>
      <c r="N11" s="134">
        <f>MAX(0,M11-M10)</f>
        <v/>
      </c>
      <c r="O11" s="133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RESUMO'!K18</f>
        <v/>
      </c>
      <c r="N12" s="134">
        <f>MAX(0,M12-M11)</f>
        <v/>
      </c>
      <c r="O12" s="133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3">
        <f>'CP RESUMO'!L18</f>
        <v/>
      </c>
      <c r="N13" s="134">
        <f>MAX(0,M13-M12)</f>
        <v/>
      </c>
      <c r="O13" s="133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RESUMO'!M18</f>
        <v/>
      </c>
      <c r="N14" s="134">
        <f>MAX(0,M14-M13)</f>
        <v/>
      </c>
      <c r="O14" s="133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RESUMO'!N18</f>
        <v/>
      </c>
      <c r="N15" s="134">
        <f>MAX(0,M15-M14)</f>
        <v/>
      </c>
      <c r="O15" s="133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RESUMO'!O18</f>
        <v/>
      </c>
      <c r="N16" s="134">
        <f>MAX(0,M16-M15)</f>
        <v/>
      </c>
      <c r="O16" s="133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RESUMO'!P18</f>
        <v/>
      </c>
      <c r="N17" s="134">
        <f>MAX(0,M17-M16)</f>
        <v/>
      </c>
      <c r="O17" s="133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RESUMO'!Q18</f>
        <v/>
      </c>
      <c r="N18" s="134">
        <f>MAX(0,M18-M17)</f>
        <v/>
      </c>
      <c r="O18" s="133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RESUMO'!R18</f>
        <v/>
      </c>
      <c r="N19" s="134">
        <f>MAX(0,M19-M18)</f>
        <v/>
      </c>
      <c r="O19" s="133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RESUMO'!S18</f>
        <v/>
      </c>
      <c r="N20" s="134">
        <f>MAX(0,M20-M19)</f>
        <v/>
      </c>
      <c r="O20" s="133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RESUMO'!T18</f>
        <v/>
      </c>
      <c r="N21" s="134">
        <f>MAX(0,M21-M20)</f>
        <v/>
      </c>
      <c r="O21" s="133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RESUMO'!U18</f>
        <v/>
      </c>
      <c r="N22" s="134">
        <f>MAX(0,M22-M21)</f>
        <v/>
      </c>
      <c r="O22" s="133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RESUMO'!V18</f>
        <v/>
      </c>
      <c r="N23" s="134">
        <f>MAX(0,M23-M22)</f>
        <v/>
      </c>
      <c r="O23" s="133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RESUMO'!W18</f>
        <v/>
      </c>
      <c r="N24" s="134">
        <f>MAX(0,M24-M23)</f>
        <v/>
      </c>
      <c r="O24" s="133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RESUMO'!X18</f>
        <v/>
      </c>
      <c r="N25" s="134">
        <f>MAX(0,M25-M24)</f>
        <v/>
      </c>
      <c r="O25" s="133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RESUMO'!Y18</f>
        <v/>
      </c>
      <c r="N26" s="134">
        <f>MAX(0,M26-M25)</f>
        <v/>
      </c>
      <c r="O26" s="133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RESUMO'!Z18</f>
        <v/>
      </c>
      <c r="N27" s="134">
        <f>MAX(0,M27-M26)</f>
        <v/>
      </c>
      <c r="O27" s="133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RESUMO'!AA18</f>
        <v/>
      </c>
      <c r="N28" s="134">
        <f>MAX(0,M28-M27)</f>
        <v/>
      </c>
      <c r="O28" s="133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RESUMO'!AB18</f>
        <v/>
      </c>
      <c r="N29" s="134">
        <f>MAX(0,M29-M28)</f>
        <v/>
      </c>
      <c r="O29" s="133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118482.2</v>
      </c>
      <c r="L30" s="49">
        <f>C30/IF(B30&lt;='VALOR POR PL'!$P$5,IFERROR(INDEX('"INCC-FGV"'!$B$2:$B$800,MATCH(B30,'"INCC-FGV"'!$A$2:$A$800,0)),$K$2),$K$2)</f>
        <v/>
      </c>
      <c r="M30" s="133">
        <f>'CP RESUMO'!AC18</f>
        <v/>
      </c>
      <c r="N30" s="134">
        <f>MAX(0,M30-M29)</f>
        <v/>
      </c>
      <c r="O30" s="133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79190.02</v>
      </c>
      <c r="L31" s="49">
        <f>C31/IF(B31&lt;='VALOR POR PL'!$P$5,IFERROR(INDEX('"INCC-FGV"'!$B$2:$B$800,MATCH(B31,'"INCC-FGV"'!$A$2:$A$800,0)),$K$2),$K$2)</f>
        <v/>
      </c>
      <c r="M31" s="133">
        <f>'CP RESUMO'!AD18</f>
        <v/>
      </c>
      <c r="N31" s="134">
        <f>MAX(0,M31-M30)</f>
        <v/>
      </c>
      <c r="O31" s="133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RESUMO'!AE18</f>
        <v/>
      </c>
      <c r="N32" s="134">
        <f>MAX(0,M32-M31)</f>
        <v/>
      </c>
      <c r="O32" s="133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RESUMO'!AF18</f>
        <v/>
      </c>
      <c r="N33" s="134">
        <f>MAX(0,M33-M32)</f>
        <v/>
      </c>
      <c r="O33" s="133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RESUMO'!AG18</f>
        <v/>
      </c>
      <c r="N34" s="134">
        <f>MAX(0,M34-M33)</f>
        <v/>
      </c>
      <c r="O34" s="133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RESUMO'!AH18</f>
        <v/>
      </c>
      <c r="N35" s="134">
        <f>MAX(0,M35-M34)</f>
        <v/>
      </c>
      <c r="O35" s="133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RESUMO'!AI18</f>
        <v/>
      </c>
      <c r="N36" s="134">
        <f>MAX(0,M36-M35)</f>
        <v/>
      </c>
      <c r="O36" s="133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RESUMO'!AJ18</f>
        <v/>
      </c>
      <c r="N37" s="134">
        <f>MAX(0,M37-M36)</f>
        <v/>
      </c>
      <c r="O37" s="133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RESUMO'!AK18</f>
        <v/>
      </c>
      <c r="N38" s="134">
        <f>MAX(0,M38-M37)</f>
        <v/>
      </c>
      <c r="O38" s="133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RESUMO'!AL18</f>
        <v/>
      </c>
      <c r="N39" s="134">
        <f>MAX(0,M39-M38)</f>
        <v/>
      </c>
      <c r="O39" s="133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RESUMO'!AM18</f>
        <v/>
      </c>
      <c r="N40" s="134">
        <f>MAX(0,M40-M39)</f>
        <v/>
      </c>
      <c r="O40" s="133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RESUMO'!AN18</f>
        <v/>
      </c>
      <c r="N41" s="134">
        <f>MAX(0,M41-M40)</f>
        <v/>
      </c>
      <c r="O41" s="133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RESUMO'!AO18</f>
        <v/>
      </c>
      <c r="N42" s="134">
        <f>MAX(0,M42-M41)</f>
        <v/>
      </c>
      <c r="O42" s="133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RESUMO'!AP18</f>
        <v/>
      </c>
      <c r="N43" s="134">
        <f>MAX(0,M43-M42)</f>
        <v/>
      </c>
      <c r="O43" s="133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RESUMO'!AQ18</f>
        <v/>
      </c>
      <c r="N44" s="134">
        <f>MAX(0,M44-M43)</f>
        <v/>
      </c>
      <c r="O44" s="133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RESUMO'!AR18</f>
        <v/>
      </c>
      <c r="N45" s="134">
        <f>MAX(0,M45-M44)</f>
        <v/>
      </c>
      <c r="O45" s="133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RESUMO'!AS18</f>
        <v/>
      </c>
      <c r="N46" s="134">
        <f>MAX(0,M46-M45)</f>
        <v/>
      </c>
      <c r="O46" s="133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RESUMO'!AT18</f>
        <v/>
      </c>
      <c r="N47" s="134">
        <f>MAX(0,M47-M46)</f>
        <v/>
      </c>
      <c r="O47" s="133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RESUMO'!AU18</f>
        <v/>
      </c>
      <c r="N48" s="134">
        <f>MAX(0,M48-M47)</f>
        <v/>
      </c>
      <c r="O48" s="133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RESUMO'!AV18</f>
        <v/>
      </c>
      <c r="N49" s="134">
        <f>MAX(0,M49-M48)</f>
        <v/>
      </c>
      <c r="O49" s="133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RESUMO'!AW18</f>
        <v/>
      </c>
      <c r="N50" s="134">
        <f>MAX(0,M50-M49)</f>
        <v/>
      </c>
      <c r="O50" s="133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RESUMO'!AX18</f>
        <v/>
      </c>
      <c r="N51" s="134">
        <f>MAX(0,M51-M50)</f>
        <v/>
      </c>
      <c r="O51" s="133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RESUMO'!AY18</f>
        <v/>
      </c>
      <c r="N52" s="134">
        <f>MAX(0,M52-M51)</f>
        <v/>
      </c>
      <c r="O52" s="133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RESUMO'!AZ18</f>
        <v/>
      </c>
      <c r="N53" s="134">
        <f>MAX(0,M53-M52)</f>
        <v/>
      </c>
      <c r="O53" s="133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RESUMO'!BA18</f>
        <v/>
      </c>
      <c r="N54" s="134">
        <f>MAX(0,M54-M53)</f>
        <v/>
      </c>
      <c r="O54" s="133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RESUMO'!BB18</f>
        <v/>
      </c>
      <c r="N55" s="134">
        <f>MAX(0,M55-M54)</f>
        <v/>
      </c>
      <c r="O55" s="133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RESUMO'!BC18</f>
        <v/>
      </c>
      <c r="N56" s="134">
        <f>MAX(0,M56-M55)</f>
        <v/>
      </c>
      <c r="O56" s="133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RESUMO'!BD18</f>
        <v/>
      </c>
      <c r="N57" s="134">
        <f>MAX(0,M57-M56)</f>
        <v/>
      </c>
      <c r="O57" s="133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RESUMO'!BE18</f>
        <v/>
      </c>
      <c r="N58" s="134">
        <f>MAX(0,M58-M57)</f>
        <v/>
      </c>
      <c r="O58" s="133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RESUMO'!BF18</f>
        <v/>
      </c>
      <c r="N59" s="134">
        <f>MAX(0,M59-M58)</f>
        <v/>
      </c>
      <c r="O59" s="133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RESUMO'!BG18</f>
        <v/>
      </c>
      <c r="N60" s="134">
        <f>MAX(0,M60-M59)</f>
        <v/>
      </c>
      <c r="O60" s="133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RESUMO'!BH18</f>
        <v/>
      </c>
      <c r="N61" s="134">
        <f>MAX(0,M61-M60)</f>
        <v/>
      </c>
      <c r="O61" s="133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RESUMO'!BI18</f>
        <v/>
      </c>
      <c r="N62" s="134">
        <f>MAX(0,M62-M61)</f>
        <v/>
      </c>
      <c r="O62" s="133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RESUMO'!BJ18</f>
        <v/>
      </c>
      <c r="N63" s="134">
        <f>MAX(0,M63-M62)</f>
        <v/>
      </c>
      <c r="O63" s="133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RESUMO'!BK18</f>
        <v/>
      </c>
      <c r="N64" s="134">
        <f>MAX(0,M64-M63)</f>
        <v/>
      </c>
      <c r="O64" s="133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RESUMO'!BL18</f>
        <v/>
      </c>
      <c r="N65" s="134">
        <f>MAX(0,M65-M64)</f>
        <v/>
      </c>
      <c r="O65" s="133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RESUMO'!BM18</f>
        <v/>
      </c>
      <c r="N66" s="134">
        <f>MAX(0,M66-M65)</f>
        <v/>
      </c>
      <c r="O66" s="133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RESUMO'!BN18</f>
        <v/>
      </c>
      <c r="N67" s="134">
        <f>MAX(0,M67-M66)</f>
        <v/>
      </c>
      <c r="O67" s="133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RESUMO'!BO18</f>
        <v/>
      </c>
      <c r="N68" s="134">
        <f>MAX(0,M68-M67)</f>
        <v/>
      </c>
      <c r="O68" s="133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RESUMO'!BP18</f>
        <v/>
      </c>
      <c r="N69" s="134">
        <f>MAX(0,M69-M68)</f>
        <v/>
      </c>
      <c r="O69" s="133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RESUMO'!BQ18</f>
        <v/>
      </c>
      <c r="N70" s="134">
        <f>MAX(0,M70-M69)</f>
        <v/>
      </c>
      <c r="O70" s="133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RESUMO'!BR18</f>
        <v/>
      </c>
      <c r="N71" s="134">
        <f>MAX(0,M71-M70)</f>
        <v/>
      </c>
      <c r="O71" s="133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RESUMO'!BS18</f>
        <v/>
      </c>
      <c r="N72" s="134">
        <f>MAX(0,M72-M71)</f>
        <v/>
      </c>
      <c r="O72" s="133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RESUMO'!BT18</f>
        <v/>
      </c>
      <c r="N73" s="134">
        <f>MAX(0,M73-M72)</f>
        <v/>
      </c>
      <c r="O73" s="133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RESUMO'!BU18</f>
        <v/>
      </c>
      <c r="N74" s="134">
        <f>MAX(0,M74-M73)</f>
        <v/>
      </c>
      <c r="O74" s="133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RESUMO'!BV18</f>
        <v/>
      </c>
      <c r="N75" s="134">
        <f>MAX(0,M75-M74)</f>
        <v/>
      </c>
      <c r="O75" s="133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RESUMO'!BW18</f>
        <v/>
      </c>
      <c r="N76" s="134">
        <f>MAX(0,M76-M75)</f>
        <v/>
      </c>
      <c r="O76" s="133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3">
        <f>'CP RESUMO'!D19</f>
        <v/>
      </c>
      <c r="N5" s="134" t="n">
        <v>0</v>
      </c>
      <c r="O5" s="133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3">
        <f>'CP RESUMO'!E19</f>
        <v/>
      </c>
      <c r="N6" s="134">
        <f>MAX(0,M6-M5)</f>
        <v/>
      </c>
      <c r="O6" s="133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RESUMO'!F19</f>
        <v/>
      </c>
      <c r="N7" s="134">
        <f>MAX(0,M7-M6)</f>
        <v/>
      </c>
      <c r="O7" s="133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RESUMO'!G19</f>
        <v/>
      </c>
      <c r="N8" s="134">
        <f>MAX(0,M8-M7)</f>
        <v/>
      </c>
      <c r="O8" s="133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RESUMO'!H19</f>
        <v/>
      </c>
      <c r="N9" s="134">
        <f>MAX(0,M9-M8)</f>
        <v/>
      </c>
      <c r="O9" s="133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RESUMO'!I19</f>
        <v/>
      </c>
      <c r="N10" s="134">
        <f>MAX(0,M10-M9)</f>
        <v/>
      </c>
      <c r="O10" s="133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RESUMO'!J19</f>
        <v/>
      </c>
      <c r="N11" s="134">
        <f>MAX(0,M11-M10)</f>
        <v/>
      </c>
      <c r="O11" s="133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RESUMO'!K19</f>
        <v/>
      </c>
      <c r="N12" s="134">
        <f>MAX(0,M12-M11)</f>
        <v/>
      </c>
      <c r="O12" s="133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3">
        <f>'CP RESUMO'!L19</f>
        <v/>
      </c>
      <c r="N13" s="134">
        <f>MAX(0,M13-M12)</f>
        <v/>
      </c>
      <c r="O13" s="133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RESUMO'!M19</f>
        <v/>
      </c>
      <c r="N14" s="134">
        <f>MAX(0,M14-M13)</f>
        <v/>
      </c>
      <c r="O14" s="133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RESUMO'!N19</f>
        <v/>
      </c>
      <c r="N15" s="134">
        <f>MAX(0,M15-M14)</f>
        <v/>
      </c>
      <c r="O15" s="133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RESUMO'!O19</f>
        <v/>
      </c>
      <c r="N16" s="134">
        <f>MAX(0,M16-M15)</f>
        <v/>
      </c>
      <c r="O16" s="133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RESUMO'!P19</f>
        <v/>
      </c>
      <c r="N17" s="134">
        <f>MAX(0,M17-M16)</f>
        <v/>
      </c>
      <c r="O17" s="133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RESUMO'!Q19</f>
        <v/>
      </c>
      <c r="N18" s="134">
        <f>MAX(0,M18-M17)</f>
        <v/>
      </c>
      <c r="O18" s="133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RESUMO'!R19</f>
        <v/>
      </c>
      <c r="N19" s="134">
        <f>MAX(0,M19-M18)</f>
        <v/>
      </c>
      <c r="O19" s="133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RESUMO'!S19</f>
        <v/>
      </c>
      <c r="N20" s="134">
        <f>MAX(0,M20-M19)</f>
        <v/>
      </c>
      <c r="O20" s="133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RESUMO'!T19</f>
        <v/>
      </c>
      <c r="N21" s="134">
        <f>MAX(0,M21-M20)</f>
        <v/>
      </c>
      <c r="O21" s="133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RESUMO'!U19</f>
        <v/>
      </c>
      <c r="N22" s="134">
        <f>MAX(0,M22-M21)</f>
        <v/>
      </c>
      <c r="O22" s="133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RESUMO'!V19</f>
        <v/>
      </c>
      <c r="N23" s="134">
        <f>MAX(0,M23-M22)</f>
        <v/>
      </c>
      <c r="O23" s="133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RESUMO'!W19</f>
        <v/>
      </c>
      <c r="N24" s="134">
        <f>MAX(0,M24-M23)</f>
        <v/>
      </c>
      <c r="O24" s="133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RESUMO'!X19</f>
        <v/>
      </c>
      <c r="N25" s="134">
        <f>MAX(0,M25-M24)</f>
        <v/>
      </c>
      <c r="O25" s="133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RESUMO'!Y19</f>
        <v/>
      </c>
      <c r="N26" s="134">
        <f>MAX(0,M26-M25)</f>
        <v/>
      </c>
      <c r="O26" s="133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RESUMO'!Z19</f>
        <v/>
      </c>
      <c r="N27" s="134">
        <f>MAX(0,M27-M26)</f>
        <v/>
      </c>
      <c r="O27" s="133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RESUMO'!AA19</f>
        <v/>
      </c>
      <c r="N28" s="134">
        <f>MAX(0,M28-M27)</f>
        <v/>
      </c>
      <c r="O28" s="133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RESUMO'!AB19</f>
        <v/>
      </c>
      <c r="N29" s="134">
        <f>MAX(0,M29-M28)</f>
        <v/>
      </c>
      <c r="O29" s="133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RESUMO'!AC19</f>
        <v/>
      </c>
      <c r="N30" s="134">
        <f>MAX(0,M30-M29)</f>
        <v/>
      </c>
      <c r="O30" s="133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5194.25</v>
      </c>
      <c r="L31" s="49">
        <f>C31/IF(B31&lt;='VALOR POR PL'!$P$5,IFERROR(INDEX('"INCC-FGV"'!$B$2:$B$800,MATCH(B31,'"INCC-FGV"'!$A$2:$A$800,0)),$K$2),$K$2)</f>
        <v/>
      </c>
      <c r="M31" s="133">
        <f>'CP RESUMO'!AD19</f>
        <v/>
      </c>
      <c r="N31" s="134">
        <f>MAX(0,M31-M30)</f>
        <v/>
      </c>
      <c r="O31" s="133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RESUMO'!AE19</f>
        <v/>
      </c>
      <c r="N32" s="134">
        <f>MAX(0,M32-M31)</f>
        <v/>
      </c>
      <c r="O32" s="133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RESUMO'!AF19</f>
        <v/>
      </c>
      <c r="N33" s="134">
        <f>MAX(0,M33-M32)</f>
        <v/>
      </c>
      <c r="O33" s="133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RESUMO'!AG19</f>
        <v/>
      </c>
      <c r="N34" s="134">
        <f>MAX(0,M34-M33)</f>
        <v/>
      </c>
      <c r="O34" s="133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RESUMO'!AH19</f>
        <v/>
      </c>
      <c r="N35" s="134">
        <f>MAX(0,M35-M34)</f>
        <v/>
      </c>
      <c r="O35" s="133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RESUMO'!AI19</f>
        <v/>
      </c>
      <c r="N36" s="134">
        <f>MAX(0,M36-M35)</f>
        <v/>
      </c>
      <c r="O36" s="133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RESUMO'!AJ19</f>
        <v/>
      </c>
      <c r="N37" s="134">
        <f>MAX(0,M37-M36)</f>
        <v/>
      </c>
      <c r="O37" s="133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RESUMO'!AK19</f>
        <v/>
      </c>
      <c r="N38" s="134">
        <f>MAX(0,M38-M37)</f>
        <v/>
      </c>
      <c r="O38" s="133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RESUMO'!AL19</f>
        <v/>
      </c>
      <c r="N39" s="134">
        <f>MAX(0,M39-M38)</f>
        <v/>
      </c>
      <c r="O39" s="133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RESUMO'!AM19</f>
        <v/>
      </c>
      <c r="N40" s="134">
        <f>MAX(0,M40-M39)</f>
        <v/>
      </c>
      <c r="O40" s="133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RESUMO'!AN19</f>
        <v/>
      </c>
      <c r="N41" s="134">
        <f>MAX(0,M41-M40)</f>
        <v/>
      </c>
      <c r="O41" s="133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RESUMO'!AO19</f>
        <v/>
      </c>
      <c r="N42" s="134">
        <f>MAX(0,M42-M41)</f>
        <v/>
      </c>
      <c r="O42" s="133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RESUMO'!AP19</f>
        <v/>
      </c>
      <c r="N43" s="134">
        <f>MAX(0,M43-M42)</f>
        <v/>
      </c>
      <c r="O43" s="133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RESUMO'!AQ19</f>
        <v/>
      </c>
      <c r="N44" s="134">
        <f>MAX(0,M44-M43)</f>
        <v/>
      </c>
      <c r="O44" s="133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RESUMO'!AR19</f>
        <v/>
      </c>
      <c r="N45" s="134">
        <f>MAX(0,M45-M44)</f>
        <v/>
      </c>
      <c r="O45" s="133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RESUMO'!AS19</f>
        <v/>
      </c>
      <c r="N46" s="134">
        <f>MAX(0,M46-M45)</f>
        <v/>
      </c>
      <c r="O46" s="133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RESUMO'!AT19</f>
        <v/>
      </c>
      <c r="N47" s="134">
        <f>MAX(0,M47-M46)</f>
        <v/>
      </c>
      <c r="O47" s="133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RESUMO'!AU19</f>
        <v/>
      </c>
      <c r="N48" s="134">
        <f>MAX(0,M48-M47)</f>
        <v/>
      </c>
      <c r="O48" s="133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RESUMO'!AV19</f>
        <v/>
      </c>
      <c r="N49" s="134">
        <f>MAX(0,M49-M48)</f>
        <v/>
      </c>
      <c r="O49" s="133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RESUMO'!AW19</f>
        <v/>
      </c>
      <c r="N50" s="134">
        <f>MAX(0,M50-M49)</f>
        <v/>
      </c>
      <c r="O50" s="133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RESUMO'!AX19</f>
        <v/>
      </c>
      <c r="N51" s="134">
        <f>MAX(0,M51-M50)</f>
        <v/>
      </c>
      <c r="O51" s="133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RESUMO'!AY19</f>
        <v/>
      </c>
      <c r="N52" s="134">
        <f>MAX(0,M52-M51)</f>
        <v/>
      </c>
      <c r="O52" s="133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RESUMO'!AZ19</f>
        <v/>
      </c>
      <c r="N53" s="134">
        <f>MAX(0,M53-M52)</f>
        <v/>
      </c>
      <c r="O53" s="133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RESUMO'!BA19</f>
        <v/>
      </c>
      <c r="N54" s="134">
        <f>MAX(0,M54-M53)</f>
        <v/>
      </c>
      <c r="O54" s="133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RESUMO'!BB19</f>
        <v/>
      </c>
      <c r="N55" s="134">
        <f>MAX(0,M55-M54)</f>
        <v/>
      </c>
      <c r="O55" s="133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RESUMO'!BC19</f>
        <v/>
      </c>
      <c r="N56" s="134">
        <f>MAX(0,M56-M55)</f>
        <v/>
      </c>
      <c r="O56" s="133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RESUMO'!BD19</f>
        <v/>
      </c>
      <c r="N57" s="134">
        <f>MAX(0,M57-M56)</f>
        <v/>
      </c>
      <c r="O57" s="133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RESUMO'!BE19</f>
        <v/>
      </c>
      <c r="N58" s="134">
        <f>MAX(0,M58-M57)</f>
        <v/>
      </c>
      <c r="O58" s="133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RESUMO'!BF19</f>
        <v/>
      </c>
      <c r="N59" s="134">
        <f>MAX(0,M59-M58)</f>
        <v/>
      </c>
      <c r="O59" s="133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RESUMO'!BG19</f>
        <v/>
      </c>
      <c r="N60" s="134">
        <f>MAX(0,M60-M59)</f>
        <v/>
      </c>
      <c r="O60" s="133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RESUMO'!BH19</f>
        <v/>
      </c>
      <c r="N61" s="134">
        <f>MAX(0,M61-M60)</f>
        <v/>
      </c>
      <c r="O61" s="133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RESUMO'!BI19</f>
        <v/>
      </c>
      <c r="N62" s="134">
        <f>MAX(0,M62-M61)</f>
        <v/>
      </c>
      <c r="O62" s="133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RESUMO'!BJ19</f>
        <v/>
      </c>
      <c r="N63" s="134">
        <f>MAX(0,M63-M62)</f>
        <v/>
      </c>
      <c r="O63" s="133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RESUMO'!BK19</f>
        <v/>
      </c>
      <c r="N64" s="134">
        <f>MAX(0,M64-M63)</f>
        <v/>
      </c>
      <c r="O64" s="133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RESUMO'!BL19</f>
        <v/>
      </c>
      <c r="N65" s="134">
        <f>MAX(0,M65-M64)</f>
        <v/>
      </c>
      <c r="O65" s="133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RESUMO'!BM19</f>
        <v/>
      </c>
      <c r="N66" s="134">
        <f>MAX(0,M66-M65)</f>
        <v/>
      </c>
      <c r="O66" s="133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RESUMO'!BN19</f>
        <v/>
      </c>
      <c r="N67" s="134">
        <f>MAX(0,M67-M66)</f>
        <v/>
      </c>
      <c r="O67" s="133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RESUMO'!BO19</f>
        <v/>
      </c>
      <c r="N68" s="134">
        <f>MAX(0,M68-M67)</f>
        <v/>
      </c>
      <c r="O68" s="133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RESUMO'!BP19</f>
        <v/>
      </c>
      <c r="N69" s="134">
        <f>MAX(0,M69-M68)</f>
        <v/>
      </c>
      <c r="O69" s="133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RESUMO'!BQ19</f>
        <v/>
      </c>
      <c r="N70" s="134">
        <f>MAX(0,M70-M69)</f>
        <v/>
      </c>
      <c r="O70" s="133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RESUMO'!BR19</f>
        <v/>
      </c>
      <c r="N71" s="134">
        <f>MAX(0,M71-M70)</f>
        <v/>
      </c>
      <c r="O71" s="133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RESUMO'!BS19</f>
        <v/>
      </c>
      <c r="N72" s="134">
        <f>MAX(0,M72-M71)</f>
        <v/>
      </c>
      <c r="O72" s="133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RESUMO'!BT19</f>
        <v/>
      </c>
      <c r="N73" s="134">
        <f>MAX(0,M73-M72)</f>
        <v/>
      </c>
      <c r="O73" s="133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RESUMO'!BU19</f>
        <v/>
      </c>
      <c r="N74" s="134">
        <f>MAX(0,M74-M73)</f>
        <v/>
      </c>
      <c r="O74" s="133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RESUMO'!BV19</f>
        <v/>
      </c>
      <c r="N75" s="134">
        <f>MAX(0,M75-M74)</f>
        <v/>
      </c>
      <c r="O75" s="133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RESUMO'!BW19</f>
        <v/>
      </c>
      <c r="N76" s="134">
        <f>MAX(0,M76-M75)</f>
        <v/>
      </c>
      <c r="O76" s="133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3">
        <f>'CP RESUMO'!D20</f>
        <v/>
      </c>
      <c r="N5" s="134" t="n">
        <v>0</v>
      </c>
      <c r="O5" s="133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3">
        <f>'CP RESUMO'!E20</f>
        <v/>
      </c>
      <c r="N6" s="134">
        <f>MAX(0,M6-M5)</f>
        <v/>
      </c>
      <c r="O6" s="133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RESUMO'!F20</f>
        <v/>
      </c>
      <c r="N7" s="134">
        <f>MAX(0,M7-M6)</f>
        <v/>
      </c>
      <c r="O7" s="133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RESUMO'!G20</f>
        <v/>
      </c>
      <c r="N8" s="134">
        <f>MAX(0,M8-M7)</f>
        <v/>
      </c>
      <c r="O8" s="133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RESUMO'!H20</f>
        <v/>
      </c>
      <c r="N9" s="134">
        <f>MAX(0,M9-M8)</f>
        <v/>
      </c>
      <c r="O9" s="133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RESUMO'!I20</f>
        <v/>
      </c>
      <c r="N10" s="134">
        <f>MAX(0,M10-M9)</f>
        <v/>
      </c>
      <c r="O10" s="133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RESUMO'!J20</f>
        <v/>
      </c>
      <c r="N11" s="134">
        <f>MAX(0,M11-M10)</f>
        <v/>
      </c>
      <c r="O11" s="133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RESUMO'!K20</f>
        <v/>
      </c>
      <c r="N12" s="134">
        <f>MAX(0,M12-M11)</f>
        <v/>
      </c>
      <c r="O12" s="133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3">
        <f>'CP RESUMO'!L20</f>
        <v/>
      </c>
      <c r="N13" s="134">
        <f>MAX(0,M13-M12)</f>
        <v/>
      </c>
      <c r="O13" s="133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RESUMO'!M20</f>
        <v/>
      </c>
      <c r="N14" s="134">
        <f>MAX(0,M14-M13)</f>
        <v/>
      </c>
      <c r="O14" s="133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RESUMO'!N20</f>
        <v/>
      </c>
      <c r="N15" s="134">
        <f>MAX(0,M15-M14)</f>
        <v/>
      </c>
      <c r="O15" s="133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RESUMO'!O20</f>
        <v/>
      </c>
      <c r="N16" s="134">
        <f>MAX(0,M16-M15)</f>
        <v/>
      </c>
      <c r="O16" s="133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RESUMO'!P20</f>
        <v/>
      </c>
      <c r="N17" s="134">
        <f>MAX(0,M17-M16)</f>
        <v/>
      </c>
      <c r="O17" s="133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RESUMO'!Q20</f>
        <v/>
      </c>
      <c r="N18" s="134">
        <f>MAX(0,M18-M17)</f>
        <v/>
      </c>
      <c r="O18" s="133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RESUMO'!R20</f>
        <v/>
      </c>
      <c r="N19" s="134">
        <f>MAX(0,M19-M18)</f>
        <v/>
      </c>
      <c r="O19" s="133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RESUMO'!S20</f>
        <v/>
      </c>
      <c r="N20" s="134">
        <f>MAX(0,M20-M19)</f>
        <v/>
      </c>
      <c r="O20" s="133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RESUMO'!T20</f>
        <v/>
      </c>
      <c r="N21" s="134">
        <f>MAX(0,M21-M20)</f>
        <v/>
      </c>
      <c r="O21" s="133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RESUMO'!U20</f>
        <v/>
      </c>
      <c r="N22" s="134">
        <f>MAX(0,M22-M21)</f>
        <v/>
      </c>
      <c r="O22" s="133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RESUMO'!V20</f>
        <v/>
      </c>
      <c r="N23" s="134">
        <f>MAX(0,M23-M22)</f>
        <v/>
      </c>
      <c r="O23" s="133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3">
        <f>'CP RESUMO'!W20</f>
        <v/>
      </c>
      <c r="N24" s="134">
        <f>MAX(0,M24-M23)</f>
        <v/>
      </c>
      <c r="O24" s="133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RESUMO'!X20</f>
        <v/>
      </c>
      <c r="N25" s="134">
        <f>MAX(0,M25-M24)</f>
        <v/>
      </c>
      <c r="O25" s="133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246530.27</v>
      </c>
      <c r="L26" s="49">
        <f>C26/IF(B26&lt;='VALOR POR PL'!$P$5,IFERROR(INDEX('"INCC-FGV"'!$B$2:$B$800,MATCH(B26,'"INCC-FGV"'!$A$2:$A$800,0)),$K$2),$K$2)</f>
        <v/>
      </c>
      <c r="M26" s="133">
        <f>'CP RESUMO'!Y20</f>
        <v/>
      </c>
      <c r="N26" s="134">
        <f>MAX(0,M26-M25)</f>
        <v/>
      </c>
      <c r="O26" s="133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312244.24</v>
      </c>
      <c r="L27" s="49">
        <f>C27/IF(B27&lt;='VALOR POR PL'!$P$5,IFERROR(INDEX('"INCC-FGV"'!$B$2:$B$800,MATCH(B27,'"INCC-FGV"'!$A$2:$A$800,0)),$K$2),$K$2)</f>
        <v/>
      </c>
      <c r="M27" s="133">
        <f>'CP RESUMO'!Z20</f>
        <v/>
      </c>
      <c r="N27" s="134">
        <f>MAX(0,M27-M26)</f>
        <v/>
      </c>
      <c r="O27" s="133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153041.58</v>
      </c>
      <c r="L28" s="49">
        <f>C28/IF(B28&lt;='VALOR POR PL'!$P$5,IFERROR(INDEX('"INCC-FGV"'!$B$2:$B$800,MATCH(B28,'"INCC-FGV"'!$A$2:$A$800,0)),$K$2),$K$2)</f>
        <v/>
      </c>
      <c r="M28" s="133">
        <f>'CP RESUMO'!AA20</f>
        <v/>
      </c>
      <c r="N28" s="134">
        <f>MAX(0,M28-M27)</f>
        <v/>
      </c>
      <c r="O28" s="133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RESUMO'!AB20</f>
        <v/>
      </c>
      <c r="N29" s="134">
        <f>MAX(0,M29-M28)</f>
        <v/>
      </c>
      <c r="O29" s="133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RESUMO'!AC20</f>
        <v/>
      </c>
      <c r="N30" s="134">
        <f>MAX(0,M30-M29)</f>
        <v/>
      </c>
      <c r="O30" s="133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124718.1</v>
      </c>
      <c r="L31" s="49">
        <f>C31/IF(B31&lt;='VALOR POR PL'!$P$5,IFERROR(INDEX('"INCC-FGV"'!$B$2:$B$800,MATCH(B31,'"INCC-FGV"'!$A$2:$A$800,0)),$K$2),$K$2)</f>
        <v/>
      </c>
      <c r="M31" s="133">
        <f>'CP RESUMO'!AD20</f>
        <v/>
      </c>
      <c r="N31" s="134">
        <f>MAX(0,M31-M30)</f>
        <v/>
      </c>
      <c r="O31" s="133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124718.1</v>
      </c>
      <c r="L32" s="49">
        <f>C32/IF(B32&lt;='VALOR POR PL'!$P$5,IFERROR(INDEX('"INCC-FGV"'!$B$2:$B$800,MATCH(B32,'"INCC-FGV"'!$A$2:$A$800,0)),$K$2),$K$2)</f>
        <v/>
      </c>
      <c r="M32" s="133">
        <f>'CP RESUMO'!AE20</f>
        <v/>
      </c>
      <c r="N32" s="134">
        <f>MAX(0,M32-M31)</f>
        <v/>
      </c>
      <c r="O32" s="133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RESUMO'!AF20</f>
        <v/>
      </c>
      <c r="N33" s="134">
        <f>MAX(0,M33-M32)</f>
        <v/>
      </c>
      <c r="O33" s="133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RESUMO'!AG20</f>
        <v/>
      </c>
      <c r="N34" s="134">
        <f>MAX(0,M34-M33)</f>
        <v/>
      </c>
      <c r="O34" s="133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RESUMO'!AH20</f>
        <v/>
      </c>
      <c r="N35" s="134">
        <f>MAX(0,M35-M34)</f>
        <v/>
      </c>
      <c r="O35" s="133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RESUMO'!AI20</f>
        <v/>
      </c>
      <c r="N36" s="134">
        <f>MAX(0,M36-M35)</f>
        <v/>
      </c>
      <c r="O36" s="133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RESUMO'!AJ20</f>
        <v/>
      </c>
      <c r="N37" s="134">
        <f>MAX(0,M37-M36)</f>
        <v/>
      </c>
      <c r="O37" s="133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RESUMO'!AK20</f>
        <v/>
      </c>
      <c r="N38" s="134">
        <f>MAX(0,M38-M37)</f>
        <v/>
      </c>
      <c r="O38" s="133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RESUMO'!AL20</f>
        <v/>
      </c>
      <c r="N39" s="134">
        <f>MAX(0,M39-M38)</f>
        <v/>
      </c>
      <c r="O39" s="133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RESUMO'!AM20</f>
        <v/>
      </c>
      <c r="N40" s="134">
        <f>MAX(0,M40-M39)</f>
        <v/>
      </c>
      <c r="O40" s="133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RESUMO'!AN20</f>
        <v/>
      </c>
      <c r="N41" s="134">
        <f>MAX(0,M41-M40)</f>
        <v/>
      </c>
      <c r="O41" s="133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13473.45</v>
      </c>
      <c r="L42" s="49">
        <f>C42/IF(B42&lt;='VALOR POR PL'!$P$5,IFERROR(INDEX('"INCC-FGV"'!$B$2:$B$800,MATCH(B42,'"INCC-FGV"'!$A$2:$A$800,0)),$K$2),$K$2)</f>
        <v/>
      </c>
      <c r="M42" s="133">
        <f>'CP RESUMO'!AO20</f>
        <v/>
      </c>
      <c r="N42" s="134">
        <f>MAX(0,M42-M41)</f>
        <v/>
      </c>
      <c r="O42" s="133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RESUMO'!AP20</f>
        <v/>
      </c>
      <c r="N43" s="134">
        <f>MAX(0,M43-M42)</f>
        <v/>
      </c>
      <c r="O43" s="133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RESUMO'!AQ20</f>
        <v/>
      </c>
      <c r="N44" s="134">
        <f>MAX(0,M44-M43)</f>
        <v/>
      </c>
      <c r="O44" s="133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RESUMO'!AR20</f>
        <v/>
      </c>
      <c r="N45" s="134">
        <f>MAX(0,M45-M44)</f>
        <v/>
      </c>
      <c r="O45" s="133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RESUMO'!AS20</f>
        <v/>
      </c>
      <c r="N46" s="134">
        <f>MAX(0,M46-M45)</f>
        <v/>
      </c>
      <c r="O46" s="133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RESUMO'!AT20</f>
        <v/>
      </c>
      <c r="N47" s="134">
        <f>MAX(0,M47-M46)</f>
        <v/>
      </c>
      <c r="O47" s="133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RESUMO'!AU20</f>
        <v/>
      </c>
      <c r="N48" s="134">
        <f>MAX(0,M48-M47)</f>
        <v/>
      </c>
      <c r="O48" s="133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RESUMO'!AV20</f>
        <v/>
      </c>
      <c r="N49" s="134">
        <f>MAX(0,M49-M48)</f>
        <v/>
      </c>
      <c r="O49" s="133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RESUMO'!AW20</f>
        <v/>
      </c>
      <c r="N50" s="134">
        <f>MAX(0,M50-M49)</f>
        <v/>
      </c>
      <c r="O50" s="133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RESUMO'!AX20</f>
        <v/>
      </c>
      <c r="N51" s="134">
        <f>MAX(0,M51-M50)</f>
        <v/>
      </c>
      <c r="O51" s="133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RESUMO'!AY20</f>
        <v/>
      </c>
      <c r="N52" s="134">
        <f>MAX(0,M52-M51)</f>
        <v/>
      </c>
      <c r="O52" s="133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RESUMO'!AZ20</f>
        <v/>
      </c>
      <c r="N53" s="134">
        <f>MAX(0,M53-M52)</f>
        <v/>
      </c>
      <c r="O53" s="133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RESUMO'!BA20</f>
        <v/>
      </c>
      <c r="N54" s="134">
        <f>MAX(0,M54-M53)</f>
        <v/>
      </c>
      <c r="O54" s="133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RESUMO'!BB20</f>
        <v/>
      </c>
      <c r="N55" s="134">
        <f>MAX(0,M55-M54)</f>
        <v/>
      </c>
      <c r="O55" s="133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RESUMO'!BC20</f>
        <v/>
      </c>
      <c r="N56" s="134">
        <f>MAX(0,M56-M55)</f>
        <v/>
      </c>
      <c r="O56" s="133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RESUMO'!BD20</f>
        <v/>
      </c>
      <c r="N57" s="134">
        <f>MAX(0,M57-M56)</f>
        <v/>
      </c>
      <c r="O57" s="133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RESUMO'!BE20</f>
        <v/>
      </c>
      <c r="N58" s="134">
        <f>MAX(0,M58-M57)</f>
        <v/>
      </c>
      <c r="O58" s="133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RESUMO'!BF20</f>
        <v/>
      </c>
      <c r="N59" s="134">
        <f>MAX(0,M59-M58)</f>
        <v/>
      </c>
      <c r="O59" s="133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RESUMO'!BG20</f>
        <v/>
      </c>
      <c r="N60" s="134">
        <f>MAX(0,M60-M59)</f>
        <v/>
      </c>
      <c r="O60" s="133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RESUMO'!BH20</f>
        <v/>
      </c>
      <c r="N61" s="134">
        <f>MAX(0,M61-M60)</f>
        <v/>
      </c>
      <c r="O61" s="133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RESUMO'!BI20</f>
        <v/>
      </c>
      <c r="N62" s="134">
        <f>MAX(0,M62-M61)</f>
        <v/>
      </c>
      <c r="O62" s="133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RESUMO'!BJ20</f>
        <v/>
      </c>
      <c r="N63" s="134">
        <f>MAX(0,M63-M62)</f>
        <v/>
      </c>
      <c r="O63" s="133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RESUMO'!BK20</f>
        <v/>
      </c>
      <c r="N64" s="134">
        <f>MAX(0,M64-M63)</f>
        <v/>
      </c>
      <c r="O64" s="133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RESUMO'!BL20</f>
        <v/>
      </c>
      <c r="N65" s="134">
        <f>MAX(0,M65-M64)</f>
        <v/>
      </c>
      <c r="O65" s="133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RESUMO'!BM20</f>
        <v/>
      </c>
      <c r="N66" s="134">
        <f>MAX(0,M66-M65)</f>
        <v/>
      </c>
      <c r="O66" s="133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RESUMO'!BN20</f>
        <v/>
      </c>
      <c r="N67" s="134">
        <f>MAX(0,M67-M66)</f>
        <v/>
      </c>
      <c r="O67" s="133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RESUMO'!BO20</f>
        <v/>
      </c>
      <c r="N68" s="134">
        <f>MAX(0,M68-M67)</f>
        <v/>
      </c>
      <c r="O68" s="133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RESUMO'!BP20</f>
        <v/>
      </c>
      <c r="N69" s="134">
        <f>MAX(0,M69-M68)</f>
        <v/>
      </c>
      <c r="O69" s="133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RESUMO'!BQ20</f>
        <v/>
      </c>
      <c r="N70" s="134">
        <f>MAX(0,M70-M69)</f>
        <v/>
      </c>
      <c r="O70" s="133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RESUMO'!BR20</f>
        <v/>
      </c>
      <c r="N71" s="134">
        <f>MAX(0,M71-M70)</f>
        <v/>
      </c>
      <c r="O71" s="133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RESUMO'!BS20</f>
        <v/>
      </c>
      <c r="N72" s="134">
        <f>MAX(0,M72-M71)</f>
        <v/>
      </c>
      <c r="O72" s="133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RESUMO'!BT20</f>
        <v/>
      </c>
      <c r="N73" s="134">
        <f>MAX(0,M73-M72)</f>
        <v/>
      </c>
      <c r="O73" s="133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RESUMO'!BU20</f>
        <v/>
      </c>
      <c r="N74" s="134">
        <f>MAX(0,M74-M73)</f>
        <v/>
      </c>
      <c r="O74" s="133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RESUMO'!BV20</f>
        <v/>
      </c>
      <c r="N75" s="134">
        <f>MAX(0,M75-M74)</f>
        <v/>
      </c>
      <c r="O75" s="133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RESUMO'!BW20</f>
        <v/>
      </c>
      <c r="N76" s="134">
        <f>MAX(0,M76-M75)</f>
        <v/>
      </c>
      <c r="O76" s="133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3">
        <f>'CP RESUMO'!D21</f>
        <v/>
      </c>
      <c r="N5" s="134" t="n">
        <v>0</v>
      </c>
      <c r="O5" s="133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3">
        <f>'CP RESUMO'!E21</f>
        <v/>
      </c>
      <c r="N6" s="134">
        <f>MAX(0,M6-M5)</f>
        <v/>
      </c>
      <c r="O6" s="133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RESUMO'!F21</f>
        <v/>
      </c>
      <c r="N7" s="134">
        <f>MAX(0,M7-M6)</f>
        <v/>
      </c>
      <c r="O7" s="133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RESUMO'!G21</f>
        <v/>
      </c>
      <c r="N8" s="134">
        <f>MAX(0,M8-M7)</f>
        <v/>
      </c>
      <c r="O8" s="133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RESUMO'!H21</f>
        <v/>
      </c>
      <c r="N9" s="134">
        <f>MAX(0,M9-M8)</f>
        <v/>
      </c>
      <c r="O9" s="133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RESUMO'!I21</f>
        <v/>
      </c>
      <c r="N10" s="134">
        <f>MAX(0,M10-M9)</f>
        <v/>
      </c>
      <c r="O10" s="133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RESUMO'!J21</f>
        <v/>
      </c>
      <c r="N11" s="134">
        <f>MAX(0,M11-M10)</f>
        <v/>
      </c>
      <c r="O11" s="133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RESUMO'!K21</f>
        <v/>
      </c>
      <c r="N12" s="134">
        <f>MAX(0,M12-M11)</f>
        <v/>
      </c>
      <c r="O12" s="133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3">
        <f>'CP RESUMO'!L21</f>
        <v/>
      </c>
      <c r="N13" s="134">
        <f>MAX(0,M13-M12)</f>
        <v/>
      </c>
      <c r="O13" s="133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RESUMO'!M21</f>
        <v/>
      </c>
      <c r="N14" s="134">
        <f>MAX(0,M14-M13)</f>
        <v/>
      </c>
      <c r="O14" s="133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RESUMO'!N21</f>
        <v/>
      </c>
      <c r="N15" s="134">
        <f>MAX(0,M15-M14)</f>
        <v/>
      </c>
      <c r="O15" s="133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RESUMO'!O21</f>
        <v/>
      </c>
      <c r="N16" s="134">
        <f>MAX(0,M16-M15)</f>
        <v/>
      </c>
      <c r="O16" s="133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RESUMO'!P21</f>
        <v/>
      </c>
      <c r="N17" s="134">
        <f>MAX(0,M17-M16)</f>
        <v/>
      </c>
      <c r="O17" s="133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RESUMO'!Q21</f>
        <v/>
      </c>
      <c r="N18" s="134">
        <f>MAX(0,M18-M17)</f>
        <v/>
      </c>
      <c r="O18" s="133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RESUMO'!R21</f>
        <v/>
      </c>
      <c r="N19" s="134">
        <f>MAX(0,M19-M18)</f>
        <v/>
      </c>
      <c r="O19" s="133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RESUMO'!S21</f>
        <v/>
      </c>
      <c r="N20" s="134">
        <f>MAX(0,M20-M19)</f>
        <v/>
      </c>
      <c r="O20" s="133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RESUMO'!T21</f>
        <v/>
      </c>
      <c r="N21" s="134">
        <f>MAX(0,M21-M20)</f>
        <v/>
      </c>
      <c r="O21" s="133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RESUMO'!U21</f>
        <v/>
      </c>
      <c r="N22" s="134">
        <f>MAX(0,M22-M21)</f>
        <v/>
      </c>
      <c r="O22" s="133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RESUMO'!V21</f>
        <v/>
      </c>
      <c r="N23" s="134">
        <f>MAX(0,M23-M22)</f>
        <v/>
      </c>
      <c r="O23" s="133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3">
        <f>'CP RESUMO'!W21</f>
        <v/>
      </c>
      <c r="N24" s="134">
        <f>MAX(0,M24-M23)</f>
        <v/>
      </c>
      <c r="O24" s="133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RESUMO'!X21</f>
        <v/>
      </c>
      <c r="N25" s="134">
        <f>MAX(0,M25-M24)</f>
        <v/>
      </c>
      <c r="O25" s="133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-109519.22</v>
      </c>
      <c r="L26" s="49">
        <f>C26/IF(B26&lt;='VALOR POR PL'!$P$5,IFERROR(INDEX('"INCC-FGV"'!$B$2:$B$800,MATCH(B26,'"INCC-FGV"'!$A$2:$A$800,0)),$K$2),$K$2)</f>
        <v/>
      </c>
      <c r="M26" s="133">
        <f>'CP RESUMO'!Y21</f>
        <v/>
      </c>
      <c r="N26" s="134">
        <f>MAX(0,M26-M25)</f>
        <v/>
      </c>
      <c r="O26" s="133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673750.35</v>
      </c>
      <c r="L27" s="49">
        <f>C27/IF(B27&lt;='VALOR POR PL'!$P$5,IFERROR(INDEX('"INCC-FGV"'!$B$2:$B$800,MATCH(B27,'"INCC-FGV"'!$A$2:$A$800,0)),$K$2),$K$2)</f>
        <v/>
      </c>
      <c r="M27" s="133">
        <f>'CP RESUMO'!Z21</f>
        <v/>
      </c>
      <c r="N27" s="134">
        <f>MAX(0,M27-M26)</f>
        <v/>
      </c>
      <c r="O27" s="133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1092763.63</v>
      </c>
      <c r="L28" s="49">
        <f>C28/IF(B28&lt;='VALOR POR PL'!$P$5,IFERROR(INDEX('"INCC-FGV"'!$B$2:$B$800,MATCH(B28,'"INCC-FGV"'!$A$2:$A$800,0)),$K$2),$K$2)</f>
        <v/>
      </c>
      <c r="M28" s="133">
        <f>'CP RESUMO'!AA21</f>
        <v/>
      </c>
      <c r="N28" s="134">
        <f>MAX(0,M28-M27)</f>
        <v/>
      </c>
      <c r="O28" s="133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884564.27</v>
      </c>
      <c r="L29" s="49">
        <f>C29/IF(B29&lt;='VALOR POR PL'!$P$5,IFERROR(INDEX('"INCC-FGV"'!$B$2:$B$800,MATCH(B29,'"INCC-FGV"'!$A$2:$A$800,0)),$K$2),$K$2)</f>
        <v/>
      </c>
      <c r="M29" s="133">
        <f>'CP RESUMO'!AB21</f>
        <v/>
      </c>
      <c r="N29" s="134">
        <f>MAX(0,M29-M28)</f>
        <v/>
      </c>
      <c r="O29" s="133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962505.12</v>
      </c>
      <c r="L30" s="49">
        <f>C30/IF(B30&lt;='VALOR POR PL'!$P$5,IFERROR(INDEX('"INCC-FGV"'!$B$2:$B$800,MATCH(B30,'"INCC-FGV"'!$A$2:$A$800,0)),$K$2),$K$2)</f>
        <v/>
      </c>
      <c r="M30" s="133">
        <f>'CP RESUMO'!AC21</f>
        <v/>
      </c>
      <c r="N30" s="134">
        <f>MAX(0,M30-M29)</f>
        <v/>
      </c>
      <c r="O30" s="133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1069741.3</v>
      </c>
      <c r="L31" s="49">
        <f>C31/IF(B31&lt;='VALOR POR PL'!$P$5,IFERROR(INDEX('"INCC-FGV"'!$B$2:$B$800,MATCH(B31,'"INCC-FGV"'!$A$2:$A$800,0)),$K$2),$K$2)</f>
        <v/>
      </c>
      <c r="M31" s="133">
        <f>'CP RESUMO'!AD21</f>
        <v/>
      </c>
      <c r="N31" s="134">
        <f>MAX(0,M31-M30)</f>
        <v/>
      </c>
      <c r="O31" s="133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899697.9300000001</v>
      </c>
      <c r="L32" s="49">
        <f>C32/IF(B32&lt;='VALOR POR PL'!$P$5,IFERROR(INDEX('"INCC-FGV"'!$B$2:$B$800,MATCH(B32,'"INCC-FGV"'!$A$2:$A$800,0)),$K$2),$K$2)</f>
        <v/>
      </c>
      <c r="M32" s="133">
        <f>'CP RESUMO'!AE21</f>
        <v/>
      </c>
      <c r="N32" s="134">
        <f>MAX(0,M32-M31)</f>
        <v/>
      </c>
      <c r="O32" s="133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643185.16</v>
      </c>
      <c r="L33" s="49">
        <f>C33/IF(B33&lt;='VALOR POR PL'!$P$5,IFERROR(INDEX('"INCC-FGV"'!$B$2:$B$800,MATCH(B33,'"INCC-FGV"'!$A$2:$A$800,0)),$K$2),$K$2)</f>
        <v/>
      </c>
      <c r="M33" s="133">
        <f>'CP RESUMO'!AF21</f>
        <v/>
      </c>
      <c r="N33" s="134">
        <f>MAX(0,M33-M32)</f>
        <v/>
      </c>
      <c r="O33" s="133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404556.53</v>
      </c>
      <c r="L34" s="49">
        <f>C34/IF(B34&lt;='VALOR POR PL'!$P$5,IFERROR(INDEX('"INCC-FGV"'!$B$2:$B$800,MATCH(B34,'"INCC-FGV"'!$A$2:$A$800,0)),$K$2),$K$2)</f>
        <v/>
      </c>
      <c r="M34" s="133">
        <f>'CP RESUMO'!AG21</f>
        <v/>
      </c>
      <c r="N34" s="134">
        <f>MAX(0,M34-M33)</f>
        <v/>
      </c>
      <c r="O34" s="133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RESUMO'!AH21</f>
        <v/>
      </c>
      <c r="N35" s="134">
        <f>MAX(0,M35-M34)</f>
        <v/>
      </c>
      <c r="O35" s="133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RESUMO'!AI21</f>
        <v/>
      </c>
      <c r="N36" s="134">
        <f>MAX(0,M36-M35)</f>
        <v/>
      </c>
      <c r="O36" s="133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389772.32</v>
      </c>
      <c r="L37" s="49">
        <f>C37/IF(B37&lt;='VALOR POR PL'!$P$5,IFERROR(INDEX('"INCC-FGV"'!$B$2:$B$800,MATCH(B37,'"INCC-FGV"'!$A$2:$A$800,0)),$K$2),$K$2)</f>
        <v/>
      </c>
      <c r="M37" s="133">
        <f>'CP RESUMO'!AJ21</f>
        <v/>
      </c>
      <c r="N37" s="134">
        <f>MAX(0,M37-M36)</f>
        <v/>
      </c>
      <c r="O37" s="133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RESUMO'!AK21</f>
        <v/>
      </c>
      <c r="N38" s="134">
        <f>MAX(0,M38-M37)</f>
        <v/>
      </c>
      <c r="O38" s="133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RESUMO'!AL21</f>
        <v/>
      </c>
      <c r="N39" s="134">
        <f>MAX(0,M39-M38)</f>
        <v/>
      </c>
      <c r="O39" s="133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RESUMO'!AM21</f>
        <v/>
      </c>
      <c r="N40" s="134">
        <f>MAX(0,M40-M39)</f>
        <v/>
      </c>
      <c r="O40" s="133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RESUMO'!AN21</f>
        <v/>
      </c>
      <c r="N41" s="134">
        <f>MAX(0,M41-M40)</f>
        <v/>
      </c>
      <c r="O41" s="133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RESUMO'!AO21</f>
        <v/>
      </c>
      <c r="N42" s="134">
        <f>MAX(0,M42-M41)</f>
        <v/>
      </c>
      <c r="O42" s="133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RESUMO'!AP21</f>
        <v/>
      </c>
      <c r="N43" s="134">
        <f>MAX(0,M43-M42)</f>
        <v/>
      </c>
      <c r="O43" s="133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236029.76</v>
      </c>
      <c r="L44" s="49">
        <f>C44/IF(B44&lt;='VALOR POR PL'!$P$5,IFERROR(INDEX('"INCC-FGV"'!$B$2:$B$800,MATCH(B44,'"INCC-FGV"'!$A$2:$A$800,0)),$K$2),$K$2)</f>
        <v/>
      </c>
      <c r="M44" s="133">
        <f>'CP RESUMO'!AQ21</f>
        <v/>
      </c>
      <c r="N44" s="134">
        <f>MAX(0,M44-M43)</f>
        <v/>
      </c>
      <c r="O44" s="133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RESUMO'!AR21</f>
        <v/>
      </c>
      <c r="N45" s="134">
        <f>MAX(0,M45-M44)</f>
        <v/>
      </c>
      <c r="O45" s="133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RESUMO'!AS21</f>
        <v/>
      </c>
      <c r="N46" s="134">
        <f>MAX(0,M46-M45)</f>
        <v/>
      </c>
      <c r="O46" s="133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RESUMO'!AT21</f>
        <v/>
      </c>
      <c r="N47" s="134">
        <f>MAX(0,M47-M46)</f>
        <v/>
      </c>
      <c r="O47" s="133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RESUMO'!AU21</f>
        <v/>
      </c>
      <c r="N48" s="134">
        <f>MAX(0,M48-M47)</f>
        <v/>
      </c>
      <c r="O48" s="133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RESUMO'!AV21</f>
        <v/>
      </c>
      <c r="N49" s="134">
        <f>MAX(0,M49-M48)</f>
        <v/>
      </c>
      <c r="O49" s="133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RESUMO'!AW21</f>
        <v/>
      </c>
      <c r="N50" s="134">
        <f>MAX(0,M50-M49)</f>
        <v/>
      </c>
      <c r="O50" s="133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RESUMO'!AX21</f>
        <v/>
      </c>
      <c r="N51" s="134">
        <f>MAX(0,M51-M50)</f>
        <v/>
      </c>
      <c r="O51" s="133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RESUMO'!AY21</f>
        <v/>
      </c>
      <c r="N52" s="134">
        <f>MAX(0,M52-M51)</f>
        <v/>
      </c>
      <c r="O52" s="133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RESUMO'!AZ21</f>
        <v/>
      </c>
      <c r="N53" s="134">
        <f>MAX(0,M53-M52)</f>
        <v/>
      </c>
      <c r="O53" s="133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RESUMO'!BA21</f>
        <v/>
      </c>
      <c r="N54" s="134">
        <f>MAX(0,M54-M53)</f>
        <v/>
      </c>
      <c r="O54" s="133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RESUMO'!BB21</f>
        <v/>
      </c>
      <c r="N55" s="134">
        <f>MAX(0,M55-M54)</f>
        <v/>
      </c>
      <c r="O55" s="133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RESUMO'!BC21</f>
        <v/>
      </c>
      <c r="N56" s="134">
        <f>MAX(0,M56-M55)</f>
        <v/>
      </c>
      <c r="O56" s="133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RESUMO'!BD21</f>
        <v/>
      </c>
      <c r="N57" s="134">
        <f>MAX(0,M57-M56)</f>
        <v/>
      </c>
      <c r="O57" s="133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RESUMO'!BE21</f>
        <v/>
      </c>
      <c r="N58" s="134">
        <f>MAX(0,M58-M57)</f>
        <v/>
      </c>
      <c r="O58" s="133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RESUMO'!BF21</f>
        <v/>
      </c>
      <c r="N59" s="134">
        <f>MAX(0,M59-M58)</f>
        <v/>
      </c>
      <c r="O59" s="133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RESUMO'!BG21</f>
        <v/>
      </c>
      <c r="N60" s="134">
        <f>MAX(0,M60-M59)</f>
        <v/>
      </c>
      <c r="O60" s="133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RESUMO'!BH21</f>
        <v/>
      </c>
      <c r="N61" s="134">
        <f>MAX(0,M61-M60)</f>
        <v/>
      </c>
      <c r="O61" s="133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RESUMO'!BI21</f>
        <v/>
      </c>
      <c r="N62" s="134">
        <f>MAX(0,M62-M61)</f>
        <v/>
      </c>
      <c r="O62" s="133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RESUMO'!BJ21</f>
        <v/>
      </c>
      <c r="N63" s="134">
        <f>MAX(0,M63-M62)</f>
        <v/>
      </c>
      <c r="O63" s="133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RESUMO'!BK21</f>
        <v/>
      </c>
      <c r="N64" s="134">
        <f>MAX(0,M64-M63)</f>
        <v/>
      </c>
      <c r="O64" s="133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RESUMO'!BL21</f>
        <v/>
      </c>
      <c r="N65" s="134">
        <f>MAX(0,M65-M64)</f>
        <v/>
      </c>
      <c r="O65" s="133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RESUMO'!BM21</f>
        <v/>
      </c>
      <c r="N66" s="134">
        <f>MAX(0,M66-M65)</f>
        <v/>
      </c>
      <c r="O66" s="133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RESUMO'!BN21</f>
        <v/>
      </c>
      <c r="N67" s="134">
        <f>MAX(0,M67-M66)</f>
        <v/>
      </c>
      <c r="O67" s="133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RESUMO'!BO21</f>
        <v/>
      </c>
      <c r="N68" s="134">
        <f>MAX(0,M68-M67)</f>
        <v/>
      </c>
      <c r="O68" s="133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RESUMO'!BP21</f>
        <v/>
      </c>
      <c r="N69" s="134">
        <f>MAX(0,M69-M68)</f>
        <v/>
      </c>
      <c r="O69" s="133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RESUMO'!BQ21</f>
        <v/>
      </c>
      <c r="N70" s="134">
        <f>MAX(0,M70-M69)</f>
        <v/>
      </c>
      <c r="O70" s="133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RESUMO'!BR21</f>
        <v/>
      </c>
      <c r="N71" s="134">
        <f>MAX(0,M71-M70)</f>
        <v/>
      </c>
      <c r="O71" s="133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RESUMO'!BS21</f>
        <v/>
      </c>
      <c r="N72" s="134">
        <f>MAX(0,M72-M71)</f>
        <v/>
      </c>
      <c r="O72" s="133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RESUMO'!BT21</f>
        <v/>
      </c>
      <c r="N73" s="134">
        <f>MAX(0,M73-M72)</f>
        <v/>
      </c>
      <c r="O73" s="133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RESUMO'!BU21</f>
        <v/>
      </c>
      <c r="N74" s="134">
        <f>MAX(0,M74-M73)</f>
        <v/>
      </c>
      <c r="O74" s="133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RESUMO'!BV21</f>
        <v/>
      </c>
      <c r="N75" s="134">
        <f>MAX(0,M75-M74)</f>
        <v/>
      </c>
      <c r="O75" s="133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RESUMO'!BW21</f>
        <v/>
      </c>
      <c r="N76" s="134">
        <f>MAX(0,M76-M75)</f>
        <v/>
      </c>
      <c r="O76" s="133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3">
        <f>'CP RESUMO'!D22</f>
        <v/>
      </c>
      <c r="N5" s="134" t="n">
        <v>0</v>
      </c>
      <c r="O5" s="133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3">
        <f>'CP RESUMO'!E22</f>
        <v/>
      </c>
      <c r="N6" s="134">
        <f>MAX(0,M6-M5)</f>
        <v/>
      </c>
      <c r="O6" s="133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RESUMO'!F22</f>
        <v/>
      </c>
      <c r="N7" s="134">
        <f>MAX(0,M7-M6)</f>
        <v/>
      </c>
      <c r="O7" s="133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RESUMO'!G22</f>
        <v/>
      </c>
      <c r="N8" s="134">
        <f>MAX(0,M8-M7)</f>
        <v/>
      </c>
      <c r="O8" s="133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RESUMO'!H22</f>
        <v/>
      </c>
      <c r="N9" s="134">
        <f>MAX(0,M9-M8)</f>
        <v/>
      </c>
      <c r="O9" s="133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RESUMO'!I22</f>
        <v/>
      </c>
      <c r="N10" s="134">
        <f>MAX(0,M10-M9)</f>
        <v/>
      </c>
      <c r="O10" s="133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RESUMO'!J22</f>
        <v/>
      </c>
      <c r="N11" s="134">
        <f>MAX(0,M11-M10)</f>
        <v/>
      </c>
      <c r="O11" s="133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RESUMO'!K22</f>
        <v/>
      </c>
      <c r="N12" s="134">
        <f>MAX(0,M12-M11)</f>
        <v/>
      </c>
      <c r="O12" s="133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3">
        <f>'CP RESUMO'!L22</f>
        <v/>
      </c>
      <c r="N13" s="134">
        <f>MAX(0,M13-M12)</f>
        <v/>
      </c>
      <c r="O13" s="133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RESUMO'!M22</f>
        <v/>
      </c>
      <c r="N14" s="134">
        <f>MAX(0,M14-M13)</f>
        <v/>
      </c>
      <c r="O14" s="133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RESUMO'!N22</f>
        <v/>
      </c>
      <c r="N15" s="134">
        <f>MAX(0,M15-M14)</f>
        <v/>
      </c>
      <c r="O15" s="133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RESUMO'!O22</f>
        <v/>
      </c>
      <c r="N16" s="134">
        <f>MAX(0,M16-M15)</f>
        <v/>
      </c>
      <c r="O16" s="133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RESUMO'!P22</f>
        <v/>
      </c>
      <c r="N17" s="134">
        <f>MAX(0,M17-M16)</f>
        <v/>
      </c>
      <c r="O17" s="133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RESUMO'!Q22</f>
        <v/>
      </c>
      <c r="N18" s="134">
        <f>MAX(0,M18-M17)</f>
        <v/>
      </c>
      <c r="O18" s="133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RESUMO'!R22</f>
        <v/>
      </c>
      <c r="N19" s="134">
        <f>MAX(0,M19-M18)</f>
        <v/>
      </c>
      <c r="O19" s="133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RESUMO'!S22</f>
        <v/>
      </c>
      <c r="N20" s="134">
        <f>MAX(0,M20-M19)</f>
        <v/>
      </c>
      <c r="O20" s="133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RESUMO'!T22</f>
        <v/>
      </c>
      <c r="N21" s="134">
        <f>MAX(0,M21-M20)</f>
        <v/>
      </c>
      <c r="O21" s="133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RESUMO'!U22</f>
        <v/>
      </c>
      <c r="N22" s="134">
        <f>MAX(0,M22-M21)</f>
        <v/>
      </c>
      <c r="O22" s="133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RESUMO'!V22</f>
        <v/>
      </c>
      <c r="N23" s="134">
        <f>MAX(0,M23-M22)</f>
        <v/>
      </c>
      <c r="O23" s="133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RESUMO'!W22</f>
        <v/>
      </c>
      <c r="N24" s="134">
        <f>MAX(0,M24-M23)</f>
        <v/>
      </c>
      <c r="O24" s="133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RESUMO'!X22</f>
        <v/>
      </c>
      <c r="N25" s="134">
        <f>MAX(0,M25-M24)</f>
        <v/>
      </c>
      <c r="O25" s="133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121053.01</v>
      </c>
      <c r="L26" s="49">
        <f>C26/IF(B26&lt;='VALOR POR PL'!$P$5,IFERROR(INDEX('"INCC-FGV"'!$B$2:$B$800,MATCH(B26,'"INCC-FGV"'!$A$2:$A$800,0)),$K$2),$K$2)</f>
        <v/>
      </c>
      <c r="M26" s="133">
        <f>'CP RESUMO'!Y22</f>
        <v/>
      </c>
      <c r="N26" s="134">
        <f>MAX(0,M26-M25)</f>
        <v/>
      </c>
      <c r="O26" s="133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43464.14</v>
      </c>
      <c r="L27" s="49">
        <f>C27/IF(B27&lt;='VALOR POR PL'!$P$5,IFERROR(INDEX('"INCC-FGV"'!$B$2:$B$800,MATCH(B27,'"INCC-FGV"'!$A$2:$A$800,0)),$K$2),$K$2)</f>
        <v/>
      </c>
      <c r="M27" s="133">
        <f>'CP RESUMO'!Z22</f>
        <v/>
      </c>
      <c r="N27" s="134">
        <f>MAX(0,M27-M26)</f>
        <v/>
      </c>
      <c r="O27" s="133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126800.33</v>
      </c>
      <c r="L28" s="49">
        <f>C28/IF(B28&lt;='VALOR POR PL'!$P$5,IFERROR(INDEX('"INCC-FGV"'!$B$2:$B$800,MATCH(B28,'"INCC-FGV"'!$A$2:$A$800,0)),$K$2),$K$2)</f>
        <v/>
      </c>
      <c r="M28" s="133">
        <f>'CP RESUMO'!AA22</f>
        <v/>
      </c>
      <c r="N28" s="134">
        <f>MAX(0,M28-M27)</f>
        <v/>
      </c>
      <c r="O28" s="133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102733.42</v>
      </c>
      <c r="L29" s="49">
        <f>C29/IF(B29&lt;='VALOR POR PL'!$P$5,IFERROR(INDEX('"INCC-FGV"'!$B$2:$B$800,MATCH(B29,'"INCC-FGV"'!$A$2:$A$800,0)),$K$2),$K$2)</f>
        <v/>
      </c>
      <c r="M29" s="133">
        <f>'CP RESUMO'!AB22</f>
        <v/>
      </c>
      <c r="N29" s="134">
        <f>MAX(0,M29-M28)</f>
        <v/>
      </c>
      <c r="O29" s="133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229174.54</v>
      </c>
      <c r="L30" s="49">
        <f>C30/IF(B30&lt;='VALOR POR PL'!$P$5,IFERROR(INDEX('"INCC-FGV"'!$B$2:$B$800,MATCH(B30,'"INCC-FGV"'!$A$2:$A$800,0)),$K$2),$K$2)</f>
        <v/>
      </c>
      <c r="M30" s="133">
        <f>'CP RESUMO'!AC22</f>
        <v/>
      </c>
      <c r="N30" s="134">
        <f>MAX(0,M30-M29)</f>
        <v/>
      </c>
      <c r="O30" s="133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228096.92</v>
      </c>
      <c r="L31" s="49">
        <f>C31/IF(B31&lt;='VALOR POR PL'!$P$5,IFERROR(INDEX('"INCC-FGV"'!$B$2:$B$800,MATCH(B31,'"INCC-FGV"'!$A$2:$A$800,0)),$K$2),$K$2)</f>
        <v/>
      </c>
      <c r="M31" s="133">
        <f>'CP RESUMO'!AD22</f>
        <v/>
      </c>
      <c r="N31" s="134">
        <f>MAX(0,M31-M30)</f>
        <v/>
      </c>
      <c r="O31" s="133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313229.16</v>
      </c>
      <c r="L32" s="49">
        <f>C32/IF(B32&lt;='VALOR POR PL'!$P$5,IFERROR(INDEX('"INCC-FGV"'!$B$2:$B$800,MATCH(B32,'"INCC-FGV"'!$A$2:$A$800,0)),$K$2),$K$2)</f>
        <v/>
      </c>
      <c r="M32" s="133">
        <f>'CP RESUMO'!AE22</f>
        <v/>
      </c>
      <c r="N32" s="134">
        <f>MAX(0,M32-M31)</f>
        <v/>
      </c>
      <c r="O32" s="133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369983.98</v>
      </c>
      <c r="L33" s="49">
        <f>C33/IF(B33&lt;='VALOR POR PL'!$P$5,IFERROR(INDEX('"INCC-FGV"'!$B$2:$B$800,MATCH(B33,'"INCC-FGV"'!$A$2:$A$800,0)),$K$2),$K$2)</f>
        <v/>
      </c>
      <c r="M33" s="133">
        <f>'CP RESUMO'!AF22</f>
        <v/>
      </c>
      <c r="N33" s="134">
        <f>MAX(0,M33-M32)</f>
        <v/>
      </c>
      <c r="O33" s="133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251804.63</v>
      </c>
      <c r="L34" s="49">
        <f>C34/IF(B34&lt;='VALOR POR PL'!$P$5,IFERROR(INDEX('"INCC-FGV"'!$B$2:$B$800,MATCH(B34,'"INCC-FGV"'!$A$2:$A$800,0)),$K$2),$K$2)</f>
        <v/>
      </c>
      <c r="M34" s="133">
        <f>'CP RESUMO'!AG22</f>
        <v/>
      </c>
      <c r="N34" s="134">
        <f>MAX(0,M34-M33)</f>
        <v/>
      </c>
      <c r="O34" s="133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261144.03</v>
      </c>
      <c r="L35" s="49">
        <f>C35/IF(B35&lt;='VALOR POR PL'!$P$5,IFERROR(INDEX('"INCC-FGV"'!$B$2:$B$800,MATCH(B35,'"INCC-FGV"'!$A$2:$A$800,0)),$K$2),$K$2)</f>
        <v/>
      </c>
      <c r="M35" s="133">
        <f>'CP RESUMO'!AH22</f>
        <v/>
      </c>
      <c r="N35" s="134">
        <f>MAX(0,M35-M34)</f>
        <v/>
      </c>
      <c r="O35" s="133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157332.99</v>
      </c>
      <c r="L36" s="49">
        <f>C36/IF(B36&lt;='VALOR POR PL'!$P$5,IFERROR(INDEX('"INCC-FGV"'!$B$2:$B$800,MATCH(B36,'"INCC-FGV"'!$A$2:$A$800,0)),$K$2),$K$2)</f>
        <v/>
      </c>
      <c r="M36" s="133">
        <f>'CP RESUMO'!AI22</f>
        <v/>
      </c>
      <c r="N36" s="134">
        <f>MAX(0,M36-M35)</f>
        <v/>
      </c>
      <c r="O36" s="133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56395.62</v>
      </c>
      <c r="L37" s="49">
        <f>C37/IF(B37&lt;='VALOR POR PL'!$P$5,IFERROR(INDEX('"INCC-FGV"'!$B$2:$B$800,MATCH(B37,'"INCC-FGV"'!$A$2:$A$800,0)),$K$2),$K$2)</f>
        <v/>
      </c>
      <c r="M37" s="133">
        <f>'CP RESUMO'!AJ22</f>
        <v/>
      </c>
      <c r="N37" s="134">
        <f>MAX(0,M37-M36)</f>
        <v/>
      </c>
      <c r="O37" s="133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20834.05</v>
      </c>
      <c r="L38" s="49">
        <f>C38/IF(B38&lt;='VALOR POR PL'!$P$5,IFERROR(INDEX('"INCC-FGV"'!$B$2:$B$800,MATCH(B38,'"INCC-FGV"'!$A$2:$A$800,0)),$K$2),$K$2)</f>
        <v/>
      </c>
      <c r="M38" s="133">
        <f>'CP RESUMO'!AK22</f>
        <v/>
      </c>
      <c r="N38" s="134">
        <f>MAX(0,M38-M37)</f>
        <v/>
      </c>
      <c r="O38" s="133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11494.65</v>
      </c>
      <c r="L39" s="49">
        <f>C39/IF(B39&lt;='VALOR POR PL'!$P$5,IFERROR(INDEX('"INCC-FGV"'!$B$2:$B$800,MATCH(B39,'"INCC-FGV"'!$A$2:$A$800,0)),$K$2),$K$2)</f>
        <v/>
      </c>
      <c r="M39" s="133">
        <f>'CP RESUMO'!AL22</f>
        <v/>
      </c>
      <c r="N39" s="134">
        <f>MAX(0,M39-M38)</f>
        <v/>
      </c>
      <c r="O39" s="133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8261.780000000001</v>
      </c>
      <c r="L40" s="49">
        <f>C40/IF(B40&lt;='VALOR POR PL'!$P$5,IFERROR(INDEX('"INCC-FGV"'!$B$2:$B$800,MATCH(B40,'"INCC-FGV"'!$A$2:$A$800,0)),$K$2),$K$2)</f>
        <v/>
      </c>
      <c r="M40" s="133">
        <f>'CP RESUMO'!AM22</f>
        <v/>
      </c>
      <c r="N40" s="134">
        <f>MAX(0,M40-M39)</f>
        <v/>
      </c>
      <c r="O40" s="133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RESUMO'!AN22</f>
        <v/>
      </c>
      <c r="N41" s="134">
        <f>MAX(0,M41-M40)</f>
        <v/>
      </c>
      <c r="O41" s="133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RESUMO'!AO22</f>
        <v/>
      </c>
      <c r="N42" s="134">
        <f>MAX(0,M42-M41)</f>
        <v/>
      </c>
      <c r="O42" s="133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10000</v>
      </c>
      <c r="L43" s="49">
        <f>C43/IF(B43&lt;='VALOR POR PL'!$P$5,IFERROR(INDEX('"INCC-FGV"'!$B$2:$B$800,MATCH(B43,'"INCC-FGV"'!$A$2:$A$800,0)),$K$2),$K$2)</f>
        <v/>
      </c>
      <c r="M43" s="133">
        <f>'CP RESUMO'!AP22</f>
        <v/>
      </c>
      <c r="N43" s="134">
        <f>MAX(0,M43-M42)</f>
        <v/>
      </c>
      <c r="O43" s="133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RESUMO'!AQ22</f>
        <v/>
      </c>
      <c r="N44" s="134">
        <f>MAX(0,M44-M43)</f>
        <v/>
      </c>
      <c r="O44" s="133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RESUMO'!AR22</f>
        <v/>
      </c>
      <c r="N45" s="134">
        <f>MAX(0,M45-M44)</f>
        <v/>
      </c>
      <c r="O45" s="133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RESUMO'!AS22</f>
        <v/>
      </c>
      <c r="N46" s="134">
        <f>MAX(0,M46-M45)</f>
        <v/>
      </c>
      <c r="O46" s="133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27108.27</v>
      </c>
      <c r="L47" s="49">
        <f>C47/IF(B47&lt;='VALOR POR PL'!$P$5,IFERROR(INDEX('"INCC-FGV"'!$B$2:$B$800,MATCH(B47,'"INCC-FGV"'!$A$2:$A$800,0)),$K$2),$K$2)</f>
        <v/>
      </c>
      <c r="M47" s="133">
        <f>'CP RESUMO'!AT22</f>
        <v/>
      </c>
      <c r="N47" s="134">
        <f>MAX(0,M47-M46)</f>
        <v/>
      </c>
      <c r="O47" s="133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RESUMO'!AU22</f>
        <v/>
      </c>
      <c r="N48" s="134">
        <f>MAX(0,M48-M47)</f>
        <v/>
      </c>
      <c r="O48" s="133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RESUMO'!AV22</f>
        <v/>
      </c>
      <c r="N49" s="134">
        <f>MAX(0,M49-M48)</f>
        <v/>
      </c>
      <c r="O49" s="133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RESUMO'!AW22</f>
        <v/>
      </c>
      <c r="N50" s="134">
        <f>MAX(0,M50-M49)</f>
        <v/>
      </c>
      <c r="O50" s="133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RESUMO'!AX22</f>
        <v/>
      </c>
      <c r="N51" s="134">
        <f>MAX(0,M51-M50)</f>
        <v/>
      </c>
      <c r="O51" s="133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RESUMO'!AY22</f>
        <v/>
      </c>
      <c r="N52" s="134">
        <f>MAX(0,M52-M51)</f>
        <v/>
      </c>
      <c r="O52" s="133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RESUMO'!AZ22</f>
        <v/>
      </c>
      <c r="N53" s="134">
        <f>MAX(0,M53-M52)</f>
        <v/>
      </c>
      <c r="O53" s="133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RESUMO'!BA22</f>
        <v/>
      </c>
      <c r="N54" s="134">
        <f>MAX(0,M54-M53)</f>
        <v/>
      </c>
      <c r="O54" s="133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RESUMO'!BB22</f>
        <v/>
      </c>
      <c r="N55" s="134">
        <f>MAX(0,M55-M54)</f>
        <v/>
      </c>
      <c r="O55" s="133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RESUMO'!BC22</f>
        <v/>
      </c>
      <c r="N56" s="134">
        <f>MAX(0,M56-M55)</f>
        <v/>
      </c>
      <c r="O56" s="133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RESUMO'!BD22</f>
        <v/>
      </c>
      <c r="N57" s="134">
        <f>MAX(0,M57-M56)</f>
        <v/>
      </c>
      <c r="O57" s="133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RESUMO'!BE22</f>
        <v/>
      </c>
      <c r="N58" s="134">
        <f>MAX(0,M58-M57)</f>
        <v/>
      </c>
      <c r="O58" s="133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RESUMO'!BF22</f>
        <v/>
      </c>
      <c r="N59" s="134">
        <f>MAX(0,M59-M58)</f>
        <v/>
      </c>
      <c r="O59" s="133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RESUMO'!BG22</f>
        <v/>
      </c>
      <c r="N60" s="134">
        <f>MAX(0,M60-M59)</f>
        <v/>
      </c>
      <c r="O60" s="133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RESUMO'!BH22</f>
        <v/>
      </c>
      <c r="N61" s="134">
        <f>MAX(0,M61-M60)</f>
        <v/>
      </c>
      <c r="O61" s="133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RESUMO'!BI22</f>
        <v/>
      </c>
      <c r="N62" s="134">
        <f>MAX(0,M62-M61)</f>
        <v/>
      </c>
      <c r="O62" s="133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RESUMO'!BJ22</f>
        <v/>
      </c>
      <c r="N63" s="134">
        <f>MAX(0,M63-M62)</f>
        <v/>
      </c>
      <c r="O63" s="133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RESUMO'!BK22</f>
        <v/>
      </c>
      <c r="N64" s="134">
        <f>MAX(0,M64-M63)</f>
        <v/>
      </c>
      <c r="O64" s="133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RESUMO'!BL22</f>
        <v/>
      </c>
      <c r="N65" s="134">
        <f>MAX(0,M65-M64)</f>
        <v/>
      </c>
      <c r="O65" s="133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RESUMO'!BM22</f>
        <v/>
      </c>
      <c r="N66" s="134">
        <f>MAX(0,M66-M65)</f>
        <v/>
      </c>
      <c r="O66" s="133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RESUMO'!BN22</f>
        <v/>
      </c>
      <c r="N67" s="134">
        <f>MAX(0,M67-M66)</f>
        <v/>
      </c>
      <c r="O67" s="133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RESUMO'!BO22</f>
        <v/>
      </c>
      <c r="N68" s="134">
        <f>MAX(0,M68-M67)</f>
        <v/>
      </c>
      <c r="O68" s="133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RESUMO'!BP22</f>
        <v/>
      </c>
      <c r="N69" s="134">
        <f>MAX(0,M69-M68)</f>
        <v/>
      </c>
      <c r="O69" s="133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RESUMO'!BQ22</f>
        <v/>
      </c>
      <c r="N70" s="134">
        <f>MAX(0,M70-M69)</f>
        <v/>
      </c>
      <c r="O70" s="133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RESUMO'!BR22</f>
        <v/>
      </c>
      <c r="N71" s="134">
        <f>MAX(0,M71-M70)</f>
        <v/>
      </c>
      <c r="O71" s="133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RESUMO'!BS22</f>
        <v/>
      </c>
      <c r="N72" s="134">
        <f>MAX(0,M72-M71)</f>
        <v/>
      </c>
      <c r="O72" s="133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RESUMO'!BT22</f>
        <v/>
      </c>
      <c r="N73" s="134">
        <f>MAX(0,M73-M72)</f>
        <v/>
      </c>
      <c r="O73" s="133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RESUMO'!BU22</f>
        <v/>
      </c>
      <c r="N74" s="134">
        <f>MAX(0,M74-M73)</f>
        <v/>
      </c>
      <c r="O74" s="133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RESUMO'!BV22</f>
        <v/>
      </c>
      <c r="N75" s="134">
        <f>MAX(0,M75-M74)</f>
        <v/>
      </c>
      <c r="O75" s="133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RESUMO'!BW22</f>
        <v/>
      </c>
      <c r="N76" s="134">
        <f>MAX(0,M76-M75)</f>
        <v/>
      </c>
      <c r="O76" s="133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3">
        <f>'CP RESUMO'!D23</f>
        <v/>
      </c>
      <c r="N5" s="134" t="n">
        <v>0</v>
      </c>
      <c r="O5" s="133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3">
        <f>'CP RESUMO'!E23</f>
        <v/>
      </c>
      <c r="N6" s="134">
        <f>MAX(0,M6-M5)</f>
        <v/>
      </c>
      <c r="O6" s="133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RESUMO'!F23</f>
        <v/>
      </c>
      <c r="N7" s="134">
        <f>MAX(0,M7-M6)</f>
        <v/>
      </c>
      <c r="O7" s="133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RESUMO'!G23</f>
        <v/>
      </c>
      <c r="N8" s="134">
        <f>MAX(0,M8-M7)</f>
        <v/>
      </c>
      <c r="O8" s="133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RESUMO'!H23</f>
        <v/>
      </c>
      <c r="N9" s="134">
        <f>MAX(0,M9-M8)</f>
        <v/>
      </c>
      <c r="O9" s="133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RESUMO'!I23</f>
        <v/>
      </c>
      <c r="N10" s="134">
        <f>MAX(0,M10-M9)</f>
        <v/>
      </c>
      <c r="O10" s="133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RESUMO'!J23</f>
        <v/>
      </c>
      <c r="N11" s="134">
        <f>MAX(0,M11-M10)</f>
        <v/>
      </c>
      <c r="O11" s="133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RESUMO'!K23</f>
        <v/>
      </c>
      <c r="N12" s="134">
        <f>MAX(0,M12-M11)</f>
        <v/>
      </c>
      <c r="O12" s="133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3">
        <f>'CP RESUMO'!L23</f>
        <v/>
      </c>
      <c r="N13" s="134">
        <f>MAX(0,M13-M12)</f>
        <v/>
      </c>
      <c r="O13" s="133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RESUMO'!M23</f>
        <v/>
      </c>
      <c r="N14" s="134">
        <f>MAX(0,M14-M13)</f>
        <v/>
      </c>
      <c r="O14" s="133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RESUMO'!N23</f>
        <v/>
      </c>
      <c r="N15" s="134">
        <f>MAX(0,M15-M14)</f>
        <v/>
      </c>
      <c r="O15" s="133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RESUMO'!O23</f>
        <v/>
      </c>
      <c r="N16" s="134">
        <f>MAX(0,M16-M15)</f>
        <v/>
      </c>
      <c r="O16" s="133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RESUMO'!P23</f>
        <v/>
      </c>
      <c r="N17" s="134">
        <f>MAX(0,M17-M16)</f>
        <v/>
      </c>
      <c r="O17" s="133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RESUMO'!Q23</f>
        <v/>
      </c>
      <c r="N18" s="134">
        <f>MAX(0,M18-M17)</f>
        <v/>
      </c>
      <c r="O18" s="133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RESUMO'!R23</f>
        <v/>
      </c>
      <c r="N19" s="134">
        <f>MAX(0,M19-M18)</f>
        <v/>
      </c>
      <c r="O19" s="133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RESUMO'!S23</f>
        <v/>
      </c>
      <c r="N20" s="134">
        <f>MAX(0,M20-M19)</f>
        <v/>
      </c>
      <c r="O20" s="133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RESUMO'!T23</f>
        <v/>
      </c>
      <c r="N21" s="134">
        <f>MAX(0,M21-M20)</f>
        <v/>
      </c>
      <c r="O21" s="133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RESUMO'!U23</f>
        <v/>
      </c>
      <c r="N22" s="134">
        <f>MAX(0,M22-M21)</f>
        <v/>
      </c>
      <c r="O22" s="133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RESUMO'!V23</f>
        <v/>
      </c>
      <c r="N23" s="134">
        <f>MAX(0,M23-M22)</f>
        <v/>
      </c>
      <c r="O23" s="133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RESUMO'!W23</f>
        <v/>
      </c>
      <c r="N24" s="134">
        <f>MAX(0,M24-M23)</f>
        <v/>
      </c>
      <c r="O24" s="133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RESUMO'!X23</f>
        <v/>
      </c>
      <c r="N25" s="134">
        <f>MAX(0,M25-M24)</f>
        <v/>
      </c>
      <c r="O25" s="133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47730</v>
      </c>
      <c r="L26" s="49">
        <f>C26/IF(B26&lt;='VALOR POR PL'!$P$5,IFERROR(INDEX('"INCC-FGV"'!$B$2:$B$800,MATCH(B26,'"INCC-FGV"'!$A$2:$A$800,0)),$K$2),$K$2)</f>
        <v/>
      </c>
      <c r="M26" s="133">
        <f>'CP RESUMO'!Y23</f>
        <v/>
      </c>
      <c r="N26" s="134">
        <f>MAX(0,M26-M25)</f>
        <v/>
      </c>
      <c r="O26" s="133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126000</v>
      </c>
      <c r="L27" s="49">
        <f>C27/IF(B27&lt;='VALOR POR PL'!$P$5,IFERROR(INDEX('"INCC-FGV"'!$B$2:$B$800,MATCH(B27,'"INCC-FGV"'!$A$2:$A$800,0)),$K$2),$K$2)</f>
        <v/>
      </c>
      <c r="M27" s="133">
        <f>'CP RESUMO'!Z23</f>
        <v/>
      </c>
      <c r="N27" s="134">
        <f>MAX(0,M27-M26)</f>
        <v/>
      </c>
      <c r="O27" s="133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194009.08</v>
      </c>
      <c r="L28" s="49">
        <f>C28/IF(B28&lt;='VALOR POR PL'!$P$5,IFERROR(INDEX('"INCC-FGV"'!$B$2:$B$800,MATCH(B28,'"INCC-FGV"'!$A$2:$A$800,0)),$K$2),$K$2)</f>
        <v/>
      </c>
      <c r="M28" s="133">
        <f>'CP RESUMO'!AA23</f>
        <v/>
      </c>
      <c r="N28" s="134">
        <f>MAX(0,M28-M27)</f>
        <v/>
      </c>
      <c r="O28" s="133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170582.96</v>
      </c>
      <c r="L29" s="49">
        <f>C29/IF(B29&lt;='VALOR POR PL'!$P$5,IFERROR(INDEX('"INCC-FGV"'!$B$2:$B$800,MATCH(B29,'"INCC-FGV"'!$A$2:$A$800,0)),$K$2),$K$2)</f>
        <v/>
      </c>
      <c r="M29" s="133">
        <f>'CP RESUMO'!AB23</f>
        <v/>
      </c>
      <c r="N29" s="134">
        <f>MAX(0,M29-M28)</f>
        <v/>
      </c>
      <c r="O29" s="133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223719.45</v>
      </c>
      <c r="L30" s="49">
        <f>C30/IF(B30&lt;='VALOR POR PL'!$P$5,IFERROR(INDEX('"INCC-FGV"'!$B$2:$B$800,MATCH(B30,'"INCC-FGV"'!$A$2:$A$800,0)),$K$2),$K$2)</f>
        <v/>
      </c>
      <c r="M30" s="133">
        <f>'CP RESUMO'!AC23</f>
        <v/>
      </c>
      <c r="N30" s="134">
        <f>MAX(0,M30-M29)</f>
        <v/>
      </c>
      <c r="O30" s="133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50366.16</v>
      </c>
      <c r="L31" s="49">
        <f>C31/IF(B31&lt;='VALOR POR PL'!$P$5,IFERROR(INDEX('"INCC-FGV"'!$B$2:$B$800,MATCH(B31,'"INCC-FGV"'!$A$2:$A$800,0)),$K$2),$K$2)</f>
        <v/>
      </c>
      <c r="M31" s="133">
        <f>'CP RESUMO'!AD23</f>
        <v/>
      </c>
      <c r="N31" s="134">
        <f>MAX(0,M31-M30)</f>
        <v/>
      </c>
      <c r="O31" s="133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144656.29</v>
      </c>
      <c r="L32" s="49">
        <f>C32/IF(B32&lt;='VALOR POR PL'!$P$5,IFERROR(INDEX('"INCC-FGV"'!$B$2:$B$800,MATCH(B32,'"INCC-FGV"'!$A$2:$A$800,0)),$K$2),$K$2)</f>
        <v/>
      </c>
      <c r="M32" s="133">
        <f>'CP RESUMO'!AE23</f>
        <v/>
      </c>
      <c r="N32" s="134">
        <f>MAX(0,M32-M31)</f>
        <v/>
      </c>
      <c r="O32" s="133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232797.07</v>
      </c>
      <c r="L33" s="49">
        <f>C33/IF(B33&lt;='VALOR POR PL'!$P$5,IFERROR(INDEX('"INCC-FGV"'!$B$2:$B$800,MATCH(B33,'"INCC-FGV"'!$A$2:$A$800,0)),$K$2),$K$2)</f>
        <v/>
      </c>
      <c r="M33" s="133">
        <f>'CP RESUMO'!AF23</f>
        <v/>
      </c>
      <c r="N33" s="134">
        <f>MAX(0,M33-M32)</f>
        <v/>
      </c>
      <c r="O33" s="133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263836.68</v>
      </c>
      <c r="L34" s="49">
        <f>C34/IF(B34&lt;='VALOR POR PL'!$P$5,IFERROR(INDEX('"INCC-FGV"'!$B$2:$B$800,MATCH(B34,'"INCC-FGV"'!$A$2:$A$800,0)),$K$2),$K$2)</f>
        <v/>
      </c>
      <c r="M34" s="133">
        <f>'CP RESUMO'!AG23</f>
        <v/>
      </c>
      <c r="N34" s="134">
        <f>MAX(0,M34-M33)</f>
        <v/>
      </c>
      <c r="O34" s="133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412592.54</v>
      </c>
      <c r="L35" s="49">
        <f>C35/IF(B35&lt;='VALOR POR PL'!$P$5,IFERROR(INDEX('"INCC-FGV"'!$B$2:$B$800,MATCH(B35,'"INCC-FGV"'!$A$2:$A$800,0)),$K$2),$K$2)</f>
        <v/>
      </c>
      <c r="M35" s="133">
        <f>'CP RESUMO'!AH23</f>
        <v/>
      </c>
      <c r="N35" s="134">
        <f>MAX(0,M35-M34)</f>
        <v/>
      </c>
      <c r="O35" s="133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232797.07</v>
      </c>
      <c r="L36" s="49">
        <f>C36/IF(B36&lt;='VALOR POR PL'!$P$5,IFERROR(INDEX('"INCC-FGV"'!$B$2:$B$800,MATCH(B36,'"INCC-FGV"'!$A$2:$A$800,0)),$K$2),$K$2)</f>
        <v/>
      </c>
      <c r="M36" s="133">
        <f>'CP RESUMO'!AI23</f>
        <v/>
      </c>
      <c r="N36" s="134">
        <f>MAX(0,M36-M35)</f>
        <v/>
      </c>
      <c r="O36" s="133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216398.78</v>
      </c>
      <c r="L37" s="49">
        <f>C37/IF(B37&lt;='VALOR POR PL'!$P$5,IFERROR(INDEX('"INCC-FGV"'!$B$2:$B$800,MATCH(B37,'"INCC-FGV"'!$A$2:$A$800,0)),$K$2),$K$2)</f>
        <v/>
      </c>
      <c r="M37" s="133">
        <f>'CP RESUMO'!AJ23</f>
        <v/>
      </c>
      <c r="N37" s="134">
        <f>MAX(0,M37-M36)</f>
        <v/>
      </c>
      <c r="O37" s="133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363397.69</v>
      </c>
      <c r="L38" s="49">
        <f>C38/IF(B38&lt;='VALOR POR PL'!$P$5,IFERROR(INDEX('"INCC-FGV"'!$B$2:$B$800,MATCH(B38,'"INCC-FGV"'!$A$2:$A$800,0)),$K$2),$K$2)</f>
        <v/>
      </c>
      <c r="M38" s="133">
        <f>'CP RESUMO'!AK23</f>
        <v/>
      </c>
      <c r="N38" s="134">
        <f>MAX(0,M38-M37)</f>
        <v/>
      </c>
      <c r="O38" s="133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326794.37</v>
      </c>
      <c r="L39" s="49">
        <f>C39/IF(B39&lt;='VALOR POR PL'!$P$5,IFERROR(INDEX('"INCC-FGV"'!$B$2:$B$800,MATCH(B39,'"INCC-FGV"'!$A$2:$A$800,0)),$K$2),$K$2)</f>
        <v/>
      </c>
      <c r="M39" s="133">
        <f>'CP RESUMO'!AL23</f>
        <v/>
      </c>
      <c r="N39" s="134">
        <f>MAX(0,M39-M38)</f>
        <v/>
      </c>
      <c r="O39" s="133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137042.8</v>
      </c>
      <c r="L40" s="49">
        <f>C40/IF(B40&lt;='VALOR POR PL'!$P$5,IFERROR(INDEX('"INCC-FGV"'!$B$2:$B$800,MATCH(B40,'"INCC-FGV"'!$A$2:$A$800,0)),$K$2),$K$2)</f>
        <v/>
      </c>
      <c r="M40" s="133">
        <f>'CP RESUMO'!AM23</f>
        <v/>
      </c>
      <c r="N40" s="134">
        <f>MAX(0,M40-M39)</f>
        <v/>
      </c>
      <c r="O40" s="133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81698.59</v>
      </c>
      <c r="L41" s="49">
        <f>C41/IF(B41&lt;='VALOR POR PL'!$P$5,IFERROR(INDEX('"INCC-FGV"'!$B$2:$B$800,MATCH(B41,'"INCC-FGV"'!$A$2:$A$800,0)),$K$2),$K$2)</f>
        <v/>
      </c>
      <c r="M41" s="133">
        <f>'CP RESUMO'!AN23</f>
        <v/>
      </c>
      <c r="N41" s="134">
        <f>MAX(0,M41-M40)</f>
        <v/>
      </c>
      <c r="O41" s="133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29575.48</v>
      </c>
      <c r="L42" s="49">
        <f>C42/IF(B42&lt;='VALOR POR PL'!$P$5,IFERROR(INDEX('"INCC-FGV"'!$B$2:$B$800,MATCH(B42,'"INCC-FGV"'!$A$2:$A$800,0)),$K$2),$K$2)</f>
        <v/>
      </c>
      <c r="M42" s="133">
        <f>'CP RESUMO'!AO23</f>
        <v/>
      </c>
      <c r="N42" s="134">
        <f>MAX(0,M42-M41)</f>
        <v/>
      </c>
      <c r="O42" s="133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RESUMO'!AP23</f>
        <v/>
      </c>
      <c r="N43" s="134">
        <f>MAX(0,M43-M42)</f>
        <v/>
      </c>
      <c r="O43" s="133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RESUMO'!AQ23</f>
        <v/>
      </c>
      <c r="N44" s="134">
        <f>MAX(0,M44-M43)</f>
        <v/>
      </c>
      <c r="O44" s="133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RESUMO'!AR23</f>
        <v/>
      </c>
      <c r="N45" s="134">
        <f>MAX(0,M45-M44)</f>
        <v/>
      </c>
      <c r="O45" s="133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RESUMO'!AS23</f>
        <v/>
      </c>
      <c r="N46" s="134">
        <f>MAX(0,M46-M45)</f>
        <v/>
      </c>
      <c r="O46" s="133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RESUMO'!AT23</f>
        <v/>
      </c>
      <c r="N47" s="134">
        <f>MAX(0,M47-M46)</f>
        <v/>
      </c>
      <c r="O47" s="133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RESUMO'!AU23</f>
        <v/>
      </c>
      <c r="N48" s="134">
        <f>MAX(0,M48-M47)</f>
        <v/>
      </c>
      <c r="O48" s="133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RESUMO'!AV23</f>
        <v/>
      </c>
      <c r="N49" s="134">
        <f>MAX(0,M49-M48)</f>
        <v/>
      </c>
      <c r="O49" s="133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RESUMO'!AW23</f>
        <v/>
      </c>
      <c r="N50" s="134">
        <f>MAX(0,M50-M49)</f>
        <v/>
      </c>
      <c r="O50" s="133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RESUMO'!AX23</f>
        <v/>
      </c>
      <c r="N51" s="134">
        <f>MAX(0,M51-M50)</f>
        <v/>
      </c>
      <c r="O51" s="133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RESUMO'!AY23</f>
        <v/>
      </c>
      <c r="N52" s="134">
        <f>MAX(0,M52-M51)</f>
        <v/>
      </c>
      <c r="O52" s="133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RESUMO'!AZ23</f>
        <v/>
      </c>
      <c r="N53" s="134">
        <f>MAX(0,M53-M52)</f>
        <v/>
      </c>
      <c r="O53" s="133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RESUMO'!BA23</f>
        <v/>
      </c>
      <c r="N54" s="134">
        <f>MAX(0,M54-M53)</f>
        <v/>
      </c>
      <c r="O54" s="133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RESUMO'!BB23</f>
        <v/>
      </c>
      <c r="N55" s="134">
        <f>MAX(0,M55-M54)</f>
        <v/>
      </c>
      <c r="O55" s="133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RESUMO'!BC23</f>
        <v/>
      </c>
      <c r="N56" s="134">
        <f>MAX(0,M56-M55)</f>
        <v/>
      </c>
      <c r="O56" s="133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RESUMO'!BD23</f>
        <v/>
      </c>
      <c r="N57" s="134">
        <f>MAX(0,M57-M56)</f>
        <v/>
      </c>
      <c r="O57" s="133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RESUMO'!BE23</f>
        <v/>
      </c>
      <c r="N58" s="134">
        <f>MAX(0,M58-M57)</f>
        <v/>
      </c>
      <c r="O58" s="133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RESUMO'!BF23</f>
        <v/>
      </c>
      <c r="N59" s="134">
        <f>MAX(0,M59-M58)</f>
        <v/>
      </c>
      <c r="O59" s="133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RESUMO'!BG23</f>
        <v/>
      </c>
      <c r="N60" s="134">
        <f>MAX(0,M60-M59)</f>
        <v/>
      </c>
      <c r="O60" s="133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RESUMO'!BH23</f>
        <v/>
      </c>
      <c r="N61" s="134">
        <f>MAX(0,M61-M60)</f>
        <v/>
      </c>
      <c r="O61" s="133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RESUMO'!BI23</f>
        <v/>
      </c>
      <c r="N62" s="134">
        <f>MAX(0,M62-M61)</f>
        <v/>
      </c>
      <c r="O62" s="133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RESUMO'!BJ23</f>
        <v/>
      </c>
      <c r="N63" s="134">
        <f>MAX(0,M63-M62)</f>
        <v/>
      </c>
      <c r="O63" s="133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RESUMO'!BK23</f>
        <v/>
      </c>
      <c r="N64" s="134">
        <f>MAX(0,M64-M63)</f>
        <v/>
      </c>
      <c r="O64" s="133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RESUMO'!BL23</f>
        <v/>
      </c>
      <c r="N65" s="134">
        <f>MAX(0,M65-M64)</f>
        <v/>
      </c>
      <c r="O65" s="133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RESUMO'!BM23</f>
        <v/>
      </c>
      <c r="N66" s="134">
        <f>MAX(0,M66-M65)</f>
        <v/>
      </c>
      <c r="O66" s="133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RESUMO'!BN23</f>
        <v/>
      </c>
      <c r="N67" s="134">
        <f>MAX(0,M67-M66)</f>
        <v/>
      </c>
      <c r="O67" s="133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RESUMO'!BO23</f>
        <v/>
      </c>
      <c r="N68" s="134">
        <f>MAX(0,M68-M67)</f>
        <v/>
      </c>
      <c r="O68" s="133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RESUMO'!BP23</f>
        <v/>
      </c>
      <c r="N69" s="134">
        <f>MAX(0,M69-M68)</f>
        <v/>
      </c>
      <c r="O69" s="133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RESUMO'!BQ23</f>
        <v/>
      </c>
      <c r="N70" s="134">
        <f>MAX(0,M70-M69)</f>
        <v/>
      </c>
      <c r="O70" s="133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RESUMO'!BR23</f>
        <v/>
      </c>
      <c r="N71" s="134">
        <f>MAX(0,M71-M70)</f>
        <v/>
      </c>
      <c r="O71" s="133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RESUMO'!BS23</f>
        <v/>
      </c>
      <c r="N72" s="134">
        <f>MAX(0,M72-M71)</f>
        <v/>
      </c>
      <c r="O72" s="133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RESUMO'!BT23</f>
        <v/>
      </c>
      <c r="N73" s="134">
        <f>MAX(0,M73-M72)</f>
        <v/>
      </c>
      <c r="O73" s="133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RESUMO'!BU23</f>
        <v/>
      </c>
      <c r="N74" s="134">
        <f>MAX(0,M74-M73)</f>
        <v/>
      </c>
      <c r="O74" s="133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RESUMO'!BV23</f>
        <v/>
      </c>
      <c r="N75" s="134">
        <f>MAX(0,M75-M74)</f>
        <v/>
      </c>
      <c r="O75" s="133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RESUMO'!BW23</f>
        <v/>
      </c>
      <c r="N76" s="134">
        <f>MAX(0,M76-M75)</f>
        <v/>
      </c>
      <c r="O76" s="133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3">
        <f>'CP RESUMO'!D24</f>
        <v/>
      </c>
      <c r="N5" s="134" t="n">
        <v>0</v>
      </c>
      <c r="O5" s="133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3">
        <f>'CP RESUMO'!E24</f>
        <v/>
      </c>
      <c r="N6" s="134">
        <f>MAX(0,M6-M5)</f>
        <v/>
      </c>
      <c r="O6" s="133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RESUMO'!F24</f>
        <v/>
      </c>
      <c r="N7" s="134">
        <f>MAX(0,M7-M6)</f>
        <v/>
      </c>
      <c r="O7" s="133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RESUMO'!G24</f>
        <v/>
      </c>
      <c r="N8" s="134">
        <f>MAX(0,M8-M7)</f>
        <v/>
      </c>
      <c r="O8" s="133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RESUMO'!H24</f>
        <v/>
      </c>
      <c r="N9" s="134">
        <f>MAX(0,M9-M8)</f>
        <v/>
      </c>
      <c r="O9" s="133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RESUMO'!I24</f>
        <v/>
      </c>
      <c r="N10" s="134">
        <f>MAX(0,M10-M9)</f>
        <v/>
      </c>
      <c r="O10" s="133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RESUMO'!J24</f>
        <v/>
      </c>
      <c r="N11" s="134">
        <f>MAX(0,M11-M10)</f>
        <v/>
      </c>
      <c r="O11" s="133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RESUMO'!K24</f>
        <v/>
      </c>
      <c r="N12" s="134">
        <f>MAX(0,M12-M11)</f>
        <v/>
      </c>
      <c r="O12" s="133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3">
        <f>'CP RESUMO'!L24</f>
        <v/>
      </c>
      <c r="N13" s="134">
        <f>MAX(0,M13-M12)</f>
        <v/>
      </c>
      <c r="O13" s="133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RESUMO'!M24</f>
        <v/>
      </c>
      <c r="N14" s="134">
        <f>MAX(0,M14-M13)</f>
        <v/>
      </c>
      <c r="O14" s="133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RESUMO'!N24</f>
        <v/>
      </c>
      <c r="N15" s="134">
        <f>MAX(0,M15-M14)</f>
        <v/>
      </c>
      <c r="O15" s="133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RESUMO'!O24</f>
        <v/>
      </c>
      <c r="N16" s="134">
        <f>MAX(0,M16-M15)</f>
        <v/>
      </c>
      <c r="O16" s="133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RESUMO'!P24</f>
        <v/>
      </c>
      <c r="N17" s="134">
        <f>MAX(0,M17-M16)</f>
        <v/>
      </c>
      <c r="O17" s="133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RESUMO'!Q24</f>
        <v/>
      </c>
      <c r="N18" s="134">
        <f>MAX(0,M18-M17)</f>
        <v/>
      </c>
      <c r="O18" s="133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RESUMO'!R24</f>
        <v/>
      </c>
      <c r="N19" s="134">
        <f>MAX(0,M19-M18)</f>
        <v/>
      </c>
      <c r="O19" s="133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RESUMO'!S24</f>
        <v/>
      </c>
      <c r="N20" s="134">
        <f>MAX(0,M20-M19)</f>
        <v/>
      </c>
      <c r="O20" s="133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RESUMO'!T24</f>
        <v/>
      </c>
      <c r="N21" s="134">
        <f>MAX(0,M21-M20)</f>
        <v/>
      </c>
      <c r="O21" s="133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RESUMO'!U24</f>
        <v/>
      </c>
      <c r="N22" s="134">
        <f>MAX(0,M22-M21)</f>
        <v/>
      </c>
      <c r="O22" s="133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RESUMO'!V24</f>
        <v/>
      </c>
      <c r="N23" s="134">
        <f>MAX(0,M23-M22)</f>
        <v/>
      </c>
      <c r="O23" s="133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RESUMO'!W24</f>
        <v/>
      </c>
      <c r="N24" s="134">
        <f>MAX(0,M24-M23)</f>
        <v/>
      </c>
      <c r="O24" s="133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RESUMO'!X24</f>
        <v/>
      </c>
      <c r="N25" s="134">
        <f>MAX(0,M25-M24)</f>
        <v/>
      </c>
      <c r="O25" s="133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61700.27</v>
      </c>
      <c r="L26" s="49">
        <f>C26/IF(B26&lt;='VALOR POR PL'!$P$5,IFERROR(INDEX('"INCC-FGV"'!$B$2:$B$800,MATCH(B26,'"INCC-FGV"'!$A$2:$A$800,0)),$K$2),$K$2)</f>
        <v/>
      </c>
      <c r="M26" s="133">
        <f>'CP RESUMO'!Y24</f>
        <v/>
      </c>
      <c r="N26" s="134">
        <f>MAX(0,M26-M25)</f>
        <v/>
      </c>
      <c r="O26" s="133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111856.75</v>
      </c>
      <c r="L27" s="49">
        <f>C27/IF(B27&lt;='VALOR POR PL'!$P$5,IFERROR(INDEX('"INCC-FGV"'!$B$2:$B$800,MATCH(B27,'"INCC-FGV"'!$A$2:$A$800,0)),$K$2),$K$2)</f>
        <v/>
      </c>
      <c r="M27" s="133">
        <f>'CP RESUMO'!Z24</f>
        <v/>
      </c>
      <c r="N27" s="134">
        <f>MAX(0,M27-M26)</f>
        <v/>
      </c>
      <c r="O27" s="133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165179.61</v>
      </c>
      <c r="L28" s="49">
        <f>C28/IF(B28&lt;='VALOR POR PL'!$P$5,IFERROR(INDEX('"INCC-FGV"'!$B$2:$B$800,MATCH(B28,'"INCC-FGV"'!$A$2:$A$800,0)),$K$2),$K$2)</f>
        <v/>
      </c>
      <c r="M28" s="133">
        <f>'CP RESUMO'!AA24</f>
        <v/>
      </c>
      <c r="N28" s="134">
        <f>MAX(0,M28-M27)</f>
        <v/>
      </c>
      <c r="O28" s="133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131060.6</v>
      </c>
      <c r="L29" s="49">
        <f>C29/IF(B29&lt;='VALOR POR PL'!$P$5,IFERROR(INDEX('"INCC-FGV"'!$B$2:$B$800,MATCH(B29,'"INCC-FGV"'!$A$2:$A$800,0)),$K$2),$K$2)</f>
        <v/>
      </c>
      <c r="M29" s="133">
        <f>'CP RESUMO'!AB24</f>
        <v/>
      </c>
      <c r="N29" s="134">
        <f>MAX(0,M29-M28)</f>
        <v/>
      </c>
      <c r="O29" s="133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149288.74</v>
      </c>
      <c r="L30" s="49">
        <f>C30/IF(B30&lt;='VALOR POR PL'!$P$5,IFERROR(INDEX('"INCC-FGV"'!$B$2:$B$800,MATCH(B30,'"INCC-FGV"'!$A$2:$A$800,0)),$K$2),$K$2)</f>
        <v/>
      </c>
      <c r="M30" s="133">
        <f>'CP RESUMO'!AC24</f>
        <v/>
      </c>
      <c r="N30" s="134">
        <f>MAX(0,M30-M29)</f>
        <v/>
      </c>
      <c r="O30" s="133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188806.34</v>
      </c>
      <c r="L31" s="49">
        <f>C31/IF(B31&lt;='VALOR POR PL'!$P$5,IFERROR(INDEX('"INCC-FGV"'!$B$2:$B$800,MATCH(B31,'"INCC-FGV"'!$A$2:$A$800,0)),$K$2),$K$2)</f>
        <v/>
      </c>
      <c r="M31" s="133">
        <f>'CP RESUMO'!AD24</f>
        <v/>
      </c>
      <c r="N31" s="134">
        <f>MAX(0,M31-M30)</f>
        <v/>
      </c>
      <c r="O31" s="133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246307.64</v>
      </c>
      <c r="L32" s="49">
        <f>C32/IF(B32&lt;='VALOR POR PL'!$P$5,IFERROR(INDEX('"INCC-FGV"'!$B$2:$B$800,MATCH(B32,'"INCC-FGV"'!$A$2:$A$800,0)),$K$2),$K$2)</f>
        <v/>
      </c>
      <c r="M32" s="133">
        <f>'CP RESUMO'!AE24</f>
        <v/>
      </c>
      <c r="N32" s="134">
        <f>MAX(0,M32-M31)</f>
        <v/>
      </c>
      <c r="O32" s="133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225553.41</v>
      </c>
      <c r="L33" s="49">
        <f>C33/IF(B33&lt;='VALOR POR PL'!$P$5,IFERROR(INDEX('"INCC-FGV"'!$B$2:$B$800,MATCH(B33,'"INCC-FGV"'!$A$2:$A$800,0)),$K$2),$K$2)</f>
        <v/>
      </c>
      <c r="M33" s="133">
        <f>'CP RESUMO'!AF24</f>
        <v/>
      </c>
      <c r="N33" s="134">
        <f>MAX(0,M33-M32)</f>
        <v/>
      </c>
      <c r="O33" s="133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224144.24</v>
      </c>
      <c r="L34" s="49">
        <f>C34/IF(B34&lt;='VALOR POR PL'!$P$5,IFERROR(INDEX('"INCC-FGV"'!$B$2:$B$800,MATCH(B34,'"INCC-FGV"'!$A$2:$A$800,0)),$K$2),$K$2)</f>
        <v/>
      </c>
      <c r="M34" s="133">
        <f>'CP RESUMO'!AG24</f>
        <v/>
      </c>
      <c r="N34" s="134">
        <f>MAX(0,M34-M33)</f>
        <v/>
      </c>
      <c r="O34" s="133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222955.82</v>
      </c>
      <c r="L35" s="49">
        <f>C35/IF(B35&lt;='VALOR POR PL'!$P$5,IFERROR(INDEX('"INCC-FGV"'!$B$2:$B$800,MATCH(B35,'"INCC-FGV"'!$A$2:$A$800,0)),$K$2),$K$2)</f>
        <v/>
      </c>
      <c r="M35" s="133">
        <f>'CP RESUMO'!AH24</f>
        <v/>
      </c>
      <c r="N35" s="134">
        <f>MAX(0,M35-M34)</f>
        <v/>
      </c>
      <c r="O35" s="133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435582.23</v>
      </c>
      <c r="L36" s="49">
        <f>C36/IF(B36&lt;='VALOR POR PL'!$P$5,IFERROR(INDEX('"INCC-FGV"'!$B$2:$B$800,MATCH(B36,'"INCC-FGV"'!$A$2:$A$800,0)),$K$2),$K$2)</f>
        <v/>
      </c>
      <c r="M36" s="133">
        <f>'CP RESUMO'!AI24</f>
        <v/>
      </c>
      <c r="N36" s="134">
        <f>MAX(0,M36-M35)</f>
        <v/>
      </c>
      <c r="O36" s="133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397162.69</v>
      </c>
      <c r="L37" s="49">
        <f>C37/IF(B37&lt;='VALOR POR PL'!$P$5,IFERROR(INDEX('"INCC-FGV"'!$B$2:$B$800,MATCH(B37,'"INCC-FGV"'!$A$2:$A$800,0)),$K$2),$K$2)</f>
        <v/>
      </c>
      <c r="M37" s="133">
        <f>'CP RESUMO'!AJ24</f>
        <v/>
      </c>
      <c r="N37" s="134">
        <f>MAX(0,M37-M36)</f>
        <v/>
      </c>
      <c r="O37" s="133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390671.44</v>
      </c>
      <c r="L38" s="49">
        <f>C38/IF(B38&lt;='VALOR POR PL'!$P$5,IFERROR(INDEX('"INCC-FGV"'!$B$2:$B$800,MATCH(B38,'"INCC-FGV"'!$A$2:$A$800,0)),$K$2),$K$2)</f>
        <v/>
      </c>
      <c r="M38" s="133">
        <f>'CP RESUMO'!AK24</f>
        <v/>
      </c>
      <c r="N38" s="134">
        <f>MAX(0,M38-M37)</f>
        <v/>
      </c>
      <c r="O38" s="133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393220.84</v>
      </c>
      <c r="L39" s="49">
        <f>C39/IF(B39&lt;='VALOR POR PL'!$P$5,IFERROR(INDEX('"INCC-FGV"'!$B$2:$B$800,MATCH(B39,'"INCC-FGV"'!$A$2:$A$800,0)),$K$2),$K$2)</f>
        <v/>
      </c>
      <c r="M39" s="133">
        <f>'CP RESUMO'!AL24</f>
        <v/>
      </c>
      <c r="N39" s="134">
        <f>MAX(0,M39-M38)</f>
        <v/>
      </c>
      <c r="O39" s="133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467610.51</v>
      </c>
      <c r="L40" s="49">
        <f>C40/IF(B40&lt;='VALOR POR PL'!$P$5,IFERROR(INDEX('"INCC-FGV"'!$B$2:$B$800,MATCH(B40,'"INCC-FGV"'!$A$2:$A$800,0)),$K$2),$K$2)</f>
        <v/>
      </c>
      <c r="M40" s="133">
        <f>'CP RESUMO'!AM24</f>
        <v/>
      </c>
      <c r="N40" s="134">
        <f>MAX(0,M40-M39)</f>
        <v/>
      </c>
      <c r="O40" s="133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441433.45</v>
      </c>
      <c r="L41" s="49">
        <f>C41/IF(B41&lt;='VALOR POR PL'!$P$5,IFERROR(INDEX('"INCC-FGV"'!$B$2:$B$800,MATCH(B41,'"INCC-FGV"'!$A$2:$A$800,0)),$K$2),$K$2)</f>
        <v/>
      </c>
      <c r="M41" s="133">
        <f>'CP RESUMO'!AN24</f>
        <v/>
      </c>
      <c r="N41" s="134">
        <f>MAX(0,M41-M40)</f>
        <v/>
      </c>
      <c r="O41" s="133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934984.97</v>
      </c>
      <c r="L42" s="49">
        <f>C42/IF(B42&lt;='VALOR POR PL'!$P$5,IFERROR(INDEX('"INCC-FGV"'!$B$2:$B$800,MATCH(B42,'"INCC-FGV"'!$A$2:$A$800,0)),$K$2),$K$2)</f>
        <v/>
      </c>
      <c r="M42" s="133">
        <f>'CP RESUMO'!AO24</f>
        <v/>
      </c>
      <c r="N42" s="134">
        <f>MAX(0,M42-M41)</f>
        <v/>
      </c>
      <c r="O42" s="133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767664.4</v>
      </c>
      <c r="L43" s="49">
        <f>C43/IF(B43&lt;='VALOR POR PL'!$P$5,IFERROR(INDEX('"INCC-FGV"'!$B$2:$B$800,MATCH(B43,'"INCC-FGV"'!$A$2:$A$800,0)),$K$2),$K$2)</f>
        <v/>
      </c>
      <c r="M43" s="133">
        <f>'CP RESUMO'!AP24</f>
        <v/>
      </c>
      <c r="N43" s="134">
        <f>MAX(0,M43-M42)</f>
        <v/>
      </c>
      <c r="O43" s="133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784149.83</v>
      </c>
      <c r="L44" s="49">
        <f>C44/IF(B44&lt;='VALOR POR PL'!$P$5,IFERROR(INDEX('"INCC-FGV"'!$B$2:$B$800,MATCH(B44,'"INCC-FGV"'!$A$2:$A$800,0)),$K$2),$K$2)</f>
        <v/>
      </c>
      <c r="M44" s="133">
        <f>'CP RESUMO'!AQ24</f>
        <v/>
      </c>
      <c r="N44" s="134">
        <f>MAX(0,M44-M43)</f>
        <v/>
      </c>
      <c r="O44" s="133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337037.34</v>
      </c>
      <c r="L45" s="49">
        <f>C45/IF(B45&lt;='VALOR POR PL'!$P$5,IFERROR(INDEX('"INCC-FGV"'!$B$2:$B$800,MATCH(B45,'"INCC-FGV"'!$A$2:$A$800,0)),$K$2),$K$2)</f>
        <v/>
      </c>
      <c r="M45" s="133">
        <f>'CP RESUMO'!AR24</f>
        <v/>
      </c>
      <c r="N45" s="134">
        <f>MAX(0,M45-M44)</f>
        <v/>
      </c>
      <c r="O45" s="133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207812.12</v>
      </c>
      <c r="L46" s="49">
        <f>C46/IF(B46&lt;='VALOR POR PL'!$P$5,IFERROR(INDEX('"INCC-FGV"'!$B$2:$B$800,MATCH(B46,'"INCC-FGV"'!$A$2:$A$800,0)),$K$2),$K$2)</f>
        <v/>
      </c>
      <c r="M46" s="133">
        <f>'CP RESUMO'!AS24</f>
        <v/>
      </c>
      <c r="N46" s="134">
        <f>MAX(0,M46-M45)</f>
        <v/>
      </c>
      <c r="O46" s="133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144172.44</v>
      </c>
      <c r="L47" s="49">
        <f>C47/IF(B47&lt;='VALOR POR PL'!$P$5,IFERROR(INDEX('"INCC-FGV"'!$B$2:$B$800,MATCH(B47,'"INCC-FGV"'!$A$2:$A$800,0)),$K$2),$K$2)</f>
        <v/>
      </c>
      <c r="M47" s="133">
        <f>'CP RESUMO'!AT24</f>
        <v/>
      </c>
      <c r="N47" s="134">
        <f>MAX(0,M47-M46)</f>
        <v/>
      </c>
      <c r="O47" s="133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105324.5</v>
      </c>
      <c r="L48" s="49">
        <f>C48/IF(B48&lt;='VALOR POR PL'!$P$5,IFERROR(INDEX('"INCC-FGV"'!$B$2:$B$800,MATCH(B48,'"INCC-FGV"'!$A$2:$A$800,0)),$K$2),$K$2)</f>
        <v/>
      </c>
      <c r="M48" s="133">
        <f>'CP RESUMO'!AU24</f>
        <v/>
      </c>
      <c r="N48" s="134">
        <f>MAX(0,M48-M47)</f>
        <v/>
      </c>
      <c r="O48" s="133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48359.25</v>
      </c>
      <c r="L49" s="49">
        <f>C49/IF(B49&lt;='VALOR POR PL'!$P$5,IFERROR(INDEX('"INCC-FGV"'!$B$2:$B$800,MATCH(B49,'"INCC-FGV"'!$A$2:$A$800,0)),$K$2),$K$2)</f>
        <v/>
      </c>
      <c r="M49" s="133">
        <f>'CP RESUMO'!AV24</f>
        <v/>
      </c>
      <c r="N49" s="134">
        <f>MAX(0,M49-M48)</f>
        <v/>
      </c>
      <c r="O49" s="133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36042.92</v>
      </c>
      <c r="L50" s="49">
        <f>C50/IF(B50&lt;='VALOR POR PL'!$P$5,IFERROR(INDEX('"INCC-FGV"'!$B$2:$B$800,MATCH(B50,'"INCC-FGV"'!$A$2:$A$800,0)),$K$2),$K$2)</f>
        <v/>
      </c>
      <c r="M50" s="133">
        <f>'CP RESUMO'!AW24</f>
        <v/>
      </c>
      <c r="N50" s="134">
        <f>MAX(0,M50-M49)</f>
        <v/>
      </c>
      <c r="O50" s="133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36042.92</v>
      </c>
      <c r="L51" s="49">
        <f>C51/IF(B51&lt;='VALOR POR PL'!$P$5,IFERROR(INDEX('"INCC-FGV"'!$B$2:$B$800,MATCH(B51,'"INCC-FGV"'!$A$2:$A$800,0)),$K$2),$K$2)</f>
        <v/>
      </c>
      <c r="M51" s="133">
        <f>'CP RESUMO'!AX24</f>
        <v/>
      </c>
      <c r="N51" s="134">
        <f>MAX(0,M51-M50)</f>
        <v/>
      </c>
      <c r="O51" s="133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36042.92</v>
      </c>
      <c r="L52" s="49">
        <f>C52/IF(B52&lt;='VALOR POR PL'!$P$5,IFERROR(INDEX('"INCC-FGV"'!$B$2:$B$800,MATCH(B52,'"INCC-FGV"'!$A$2:$A$800,0)),$K$2),$K$2)</f>
        <v/>
      </c>
      <c r="M52" s="133">
        <f>'CP RESUMO'!AY24</f>
        <v/>
      </c>
      <c r="N52" s="134">
        <f>MAX(0,M52-M51)</f>
        <v/>
      </c>
      <c r="O52" s="133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36042.92</v>
      </c>
      <c r="L53" s="49">
        <f>C53/IF(B53&lt;='VALOR POR PL'!$P$5,IFERROR(INDEX('"INCC-FGV"'!$B$2:$B$800,MATCH(B53,'"INCC-FGV"'!$A$2:$A$800,0)),$K$2),$K$2)</f>
        <v/>
      </c>
      <c r="M53" s="133">
        <f>'CP RESUMO'!AZ24</f>
        <v/>
      </c>
      <c r="N53" s="134">
        <f>MAX(0,M53-M52)</f>
        <v/>
      </c>
      <c r="O53" s="133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RESUMO'!BA24</f>
        <v/>
      </c>
      <c r="N54" s="134">
        <f>MAX(0,M54-M53)</f>
        <v/>
      </c>
      <c r="O54" s="133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RESUMO'!BB24</f>
        <v/>
      </c>
      <c r="N55" s="134">
        <f>MAX(0,M55-M54)</f>
        <v/>
      </c>
      <c r="O55" s="133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517382.46</v>
      </c>
      <c r="L56" s="49">
        <f>C56/IF(B56&lt;='VALOR POR PL'!$P$5,IFERROR(INDEX('"INCC-FGV"'!$B$2:$B$800,MATCH(B56,'"INCC-FGV"'!$A$2:$A$800,0)),$K$2),$K$2)</f>
        <v/>
      </c>
      <c r="M56" s="133">
        <f>'CP RESUMO'!BC24</f>
        <v/>
      </c>
      <c r="N56" s="134">
        <f>MAX(0,M56-M55)</f>
        <v/>
      </c>
      <c r="O56" s="133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RESUMO'!BD24</f>
        <v/>
      </c>
      <c r="N57" s="134">
        <f>MAX(0,M57-M56)</f>
        <v/>
      </c>
      <c r="O57" s="133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RESUMO'!BE24</f>
        <v/>
      </c>
      <c r="N58" s="134">
        <f>MAX(0,M58-M57)</f>
        <v/>
      </c>
      <c r="O58" s="133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RESUMO'!BF24</f>
        <v/>
      </c>
      <c r="N59" s="134">
        <f>MAX(0,M59-M58)</f>
        <v/>
      </c>
      <c r="O59" s="133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RESUMO'!BG24</f>
        <v/>
      </c>
      <c r="N60" s="134">
        <f>MAX(0,M60-M59)</f>
        <v/>
      </c>
      <c r="O60" s="133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RESUMO'!BH24</f>
        <v/>
      </c>
      <c r="N61" s="134">
        <f>MAX(0,M61-M60)</f>
        <v/>
      </c>
      <c r="O61" s="133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RESUMO'!BI24</f>
        <v/>
      </c>
      <c r="N62" s="134">
        <f>MAX(0,M62-M61)</f>
        <v/>
      </c>
      <c r="O62" s="133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RESUMO'!BJ24</f>
        <v/>
      </c>
      <c r="N63" s="134">
        <f>MAX(0,M63-M62)</f>
        <v/>
      </c>
      <c r="O63" s="133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RESUMO'!BK24</f>
        <v/>
      </c>
      <c r="N64" s="134">
        <f>MAX(0,M64-M63)</f>
        <v/>
      </c>
      <c r="O64" s="133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RESUMO'!BL24</f>
        <v/>
      </c>
      <c r="N65" s="134">
        <f>MAX(0,M65-M64)</f>
        <v/>
      </c>
      <c r="O65" s="133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RESUMO'!BM24</f>
        <v/>
      </c>
      <c r="N66" s="134">
        <f>MAX(0,M66-M65)</f>
        <v/>
      </c>
      <c r="O66" s="133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RESUMO'!BN24</f>
        <v/>
      </c>
      <c r="N67" s="134">
        <f>MAX(0,M67-M66)</f>
        <v/>
      </c>
      <c r="O67" s="133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RESUMO'!BO24</f>
        <v/>
      </c>
      <c r="N68" s="134">
        <f>MAX(0,M68-M67)</f>
        <v/>
      </c>
      <c r="O68" s="133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RESUMO'!BP24</f>
        <v/>
      </c>
      <c r="N69" s="134">
        <f>MAX(0,M69-M68)</f>
        <v/>
      </c>
      <c r="O69" s="133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RESUMO'!BQ24</f>
        <v/>
      </c>
      <c r="N70" s="134">
        <f>MAX(0,M70-M69)</f>
        <v/>
      </c>
      <c r="O70" s="133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RESUMO'!BR24</f>
        <v/>
      </c>
      <c r="N71" s="134">
        <f>MAX(0,M71-M70)</f>
        <v/>
      </c>
      <c r="O71" s="133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RESUMO'!BS24</f>
        <v/>
      </c>
      <c r="N72" s="134">
        <f>MAX(0,M72-M71)</f>
        <v/>
      </c>
      <c r="O72" s="133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RESUMO'!BT24</f>
        <v/>
      </c>
      <c r="N73" s="134">
        <f>MAX(0,M73-M72)</f>
        <v/>
      </c>
      <c r="O73" s="133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RESUMO'!BU24</f>
        <v/>
      </c>
      <c r="N74" s="134">
        <f>MAX(0,M74-M73)</f>
        <v/>
      </c>
      <c r="O74" s="133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RESUMO'!BV24</f>
        <v/>
      </c>
      <c r="N75" s="134">
        <f>MAX(0,M75-M74)</f>
        <v/>
      </c>
      <c r="O75" s="133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RESUMO'!BW24</f>
        <v/>
      </c>
      <c r="N76" s="134">
        <f>MAX(0,M76-M75)</f>
        <v/>
      </c>
      <c r="O76" s="133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3">
        <f>'CP RESUMO'!D25</f>
        <v/>
      </c>
      <c r="N5" s="134" t="n">
        <v>0</v>
      </c>
      <c r="O5" s="133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3">
        <f>'CP RESUMO'!E25</f>
        <v/>
      </c>
      <c r="N6" s="134">
        <f>MAX(0,M6-M5)</f>
        <v/>
      </c>
      <c r="O6" s="133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RESUMO'!F25</f>
        <v/>
      </c>
      <c r="N7" s="134">
        <f>MAX(0,M7-M6)</f>
        <v/>
      </c>
      <c r="O7" s="133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RESUMO'!G25</f>
        <v/>
      </c>
      <c r="N8" s="134">
        <f>MAX(0,M8-M7)</f>
        <v/>
      </c>
      <c r="O8" s="133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RESUMO'!H25</f>
        <v/>
      </c>
      <c r="N9" s="134">
        <f>MAX(0,M9-M8)</f>
        <v/>
      </c>
      <c r="O9" s="133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RESUMO'!I25</f>
        <v/>
      </c>
      <c r="N10" s="134">
        <f>MAX(0,M10-M9)</f>
        <v/>
      </c>
      <c r="O10" s="133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RESUMO'!J25</f>
        <v/>
      </c>
      <c r="N11" s="134">
        <f>MAX(0,M11-M10)</f>
        <v/>
      </c>
      <c r="O11" s="133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RESUMO'!K25</f>
        <v/>
      </c>
      <c r="N12" s="134">
        <f>MAX(0,M12-M11)</f>
        <v/>
      </c>
      <c r="O12" s="133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3">
        <f>'CP RESUMO'!L25</f>
        <v/>
      </c>
      <c r="N13" s="134">
        <f>MAX(0,M13-M12)</f>
        <v/>
      </c>
      <c r="O13" s="133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RESUMO'!M25</f>
        <v/>
      </c>
      <c r="N14" s="134">
        <f>MAX(0,M14-M13)</f>
        <v/>
      </c>
      <c r="O14" s="133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RESUMO'!N25</f>
        <v/>
      </c>
      <c r="N15" s="134">
        <f>MAX(0,M15-M14)</f>
        <v/>
      </c>
      <c r="O15" s="133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RESUMO'!O25</f>
        <v/>
      </c>
      <c r="N16" s="134">
        <f>MAX(0,M16-M15)</f>
        <v/>
      </c>
      <c r="O16" s="133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RESUMO'!P25</f>
        <v/>
      </c>
      <c r="N17" s="134">
        <f>MAX(0,M17-M16)</f>
        <v/>
      </c>
      <c r="O17" s="133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RESUMO'!Q25</f>
        <v/>
      </c>
      <c r="N18" s="134">
        <f>MAX(0,M18-M17)</f>
        <v/>
      </c>
      <c r="O18" s="133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RESUMO'!R25</f>
        <v/>
      </c>
      <c r="N19" s="134">
        <f>MAX(0,M19-M18)</f>
        <v/>
      </c>
      <c r="O19" s="133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RESUMO'!S25</f>
        <v/>
      </c>
      <c r="N20" s="134">
        <f>MAX(0,M20-M19)</f>
        <v/>
      </c>
      <c r="O20" s="133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RESUMO'!T25</f>
        <v/>
      </c>
      <c r="N21" s="134">
        <f>MAX(0,M21-M20)</f>
        <v/>
      </c>
      <c r="O21" s="133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RESUMO'!U25</f>
        <v/>
      </c>
      <c r="N22" s="134">
        <f>MAX(0,M22-M21)</f>
        <v/>
      </c>
      <c r="O22" s="133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RESUMO'!V25</f>
        <v/>
      </c>
      <c r="N23" s="134">
        <f>MAX(0,M23-M22)</f>
        <v/>
      </c>
      <c r="O23" s="133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3">
        <f>'CP RESUMO'!W25</f>
        <v/>
      </c>
      <c r="N24" s="134">
        <f>MAX(0,M24-M23)</f>
        <v/>
      </c>
      <c r="O24" s="133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RESUMO'!X25</f>
        <v/>
      </c>
      <c r="N25" s="134">
        <f>MAX(0,M25-M24)</f>
        <v/>
      </c>
      <c r="O25" s="133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129965.83</v>
      </c>
      <c r="L26" s="49">
        <f>C26/IF(B26&lt;='VALOR POR PL'!$P$5,IFERROR(INDEX('"INCC-FGV"'!$B$2:$B$800,MATCH(B26,'"INCC-FGV"'!$A$2:$A$800,0)),$K$2),$K$2)</f>
        <v/>
      </c>
      <c r="M26" s="133">
        <f>'CP RESUMO'!Y25</f>
        <v/>
      </c>
      <c r="N26" s="134">
        <f>MAX(0,M26-M25)</f>
        <v/>
      </c>
      <c r="O26" s="133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106514.42</v>
      </c>
      <c r="L27" s="49">
        <f>C27/IF(B27&lt;='VALOR POR PL'!$P$5,IFERROR(INDEX('"INCC-FGV"'!$B$2:$B$800,MATCH(B27,'"INCC-FGV"'!$A$2:$A$800,0)),$K$2),$K$2)</f>
        <v/>
      </c>
      <c r="M27" s="133">
        <f>'CP RESUMO'!Z25</f>
        <v/>
      </c>
      <c r="N27" s="134">
        <f>MAX(0,M27-M26)</f>
        <v/>
      </c>
      <c r="O27" s="133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118735.58</v>
      </c>
      <c r="L28" s="49">
        <f>C28/IF(B28&lt;='VALOR POR PL'!$P$5,IFERROR(INDEX('"INCC-FGV"'!$B$2:$B$800,MATCH(B28,'"INCC-FGV"'!$A$2:$A$800,0)),$K$2),$K$2)</f>
        <v/>
      </c>
      <c r="M28" s="133">
        <f>'CP RESUMO'!AA25</f>
        <v/>
      </c>
      <c r="N28" s="134">
        <f>MAX(0,M28-M27)</f>
        <v/>
      </c>
      <c r="O28" s="133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60712.61</v>
      </c>
      <c r="L29" s="49">
        <f>C29/IF(B29&lt;='VALOR POR PL'!$P$5,IFERROR(INDEX('"INCC-FGV"'!$B$2:$B$800,MATCH(B29,'"INCC-FGV"'!$A$2:$A$800,0)),$K$2),$K$2)</f>
        <v/>
      </c>
      <c r="M29" s="133">
        <f>'CP RESUMO'!AB25</f>
        <v/>
      </c>
      <c r="N29" s="134">
        <f>MAX(0,M29-M28)</f>
        <v/>
      </c>
      <c r="O29" s="133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94293.25999999999</v>
      </c>
      <c r="L30" s="49">
        <f>C30/IF(B30&lt;='VALOR POR PL'!$P$5,IFERROR(INDEX('"INCC-FGV"'!$B$2:$B$800,MATCH(B30,'"INCC-FGV"'!$A$2:$A$800,0)),$K$2),$K$2)</f>
        <v/>
      </c>
      <c r="M30" s="133">
        <f>'CP RESUMO'!AC25</f>
        <v/>
      </c>
      <c r="N30" s="134">
        <f>MAX(0,M30-M29)</f>
        <v/>
      </c>
      <c r="O30" s="133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203748.91</v>
      </c>
      <c r="L31" s="49">
        <f>C31/IF(B31&lt;='VALOR POR PL'!$P$5,IFERROR(INDEX('"INCC-FGV"'!$B$2:$B$800,MATCH(B31,'"INCC-FGV"'!$A$2:$A$800,0)),$K$2),$K$2)</f>
        <v/>
      </c>
      <c r="M31" s="133">
        <f>'CP RESUMO'!AD25</f>
        <v/>
      </c>
      <c r="N31" s="134">
        <f>MAX(0,M31-M30)</f>
        <v/>
      </c>
      <c r="O31" s="133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243825.49</v>
      </c>
      <c r="L32" s="49">
        <f>C32/IF(B32&lt;='VALOR POR PL'!$P$5,IFERROR(INDEX('"INCC-FGV"'!$B$2:$B$800,MATCH(B32,'"INCC-FGV"'!$A$2:$A$800,0)),$K$2),$K$2)</f>
        <v/>
      </c>
      <c r="M32" s="133">
        <f>'CP RESUMO'!AE25</f>
        <v/>
      </c>
      <c r="N32" s="134">
        <f>MAX(0,M32-M31)</f>
        <v/>
      </c>
      <c r="O32" s="133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273332.42</v>
      </c>
      <c r="L33" s="49">
        <f>C33/IF(B33&lt;='VALOR POR PL'!$P$5,IFERROR(INDEX('"INCC-FGV"'!$B$2:$B$800,MATCH(B33,'"INCC-FGV"'!$A$2:$A$800,0)),$K$2),$K$2)</f>
        <v/>
      </c>
      <c r="M33" s="133">
        <f>'CP RESUMO'!AF25</f>
        <v/>
      </c>
      <c r="N33" s="134">
        <f>MAX(0,M33-M32)</f>
        <v/>
      </c>
      <c r="O33" s="133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295792.92</v>
      </c>
      <c r="L34" s="49">
        <f>C34/IF(B34&lt;='VALOR POR PL'!$P$5,IFERROR(INDEX('"INCC-FGV"'!$B$2:$B$800,MATCH(B34,'"INCC-FGV"'!$A$2:$A$800,0)),$K$2),$K$2)</f>
        <v/>
      </c>
      <c r="M34" s="133">
        <f>'CP RESUMO'!AG25</f>
        <v/>
      </c>
      <c r="N34" s="134">
        <f>MAX(0,M34-M33)</f>
        <v/>
      </c>
      <c r="O34" s="133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375285.48</v>
      </c>
      <c r="L35" s="49">
        <f>C35/IF(B35&lt;='VALOR POR PL'!$P$5,IFERROR(INDEX('"INCC-FGV"'!$B$2:$B$800,MATCH(B35,'"INCC-FGV"'!$A$2:$A$800,0)),$K$2),$K$2)</f>
        <v/>
      </c>
      <c r="M35" s="133">
        <f>'CP RESUMO'!AH25</f>
        <v/>
      </c>
      <c r="N35" s="134">
        <f>MAX(0,M35-M34)</f>
        <v/>
      </c>
      <c r="O35" s="133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484851.22</v>
      </c>
      <c r="L36" s="49">
        <f>C36/IF(B36&lt;='VALOR POR PL'!$P$5,IFERROR(INDEX('"INCC-FGV"'!$B$2:$B$800,MATCH(B36,'"INCC-FGV"'!$A$2:$A$800,0)),$K$2),$K$2)</f>
        <v/>
      </c>
      <c r="M36" s="133">
        <f>'CP RESUMO'!AI25</f>
        <v/>
      </c>
      <c r="N36" s="134">
        <f>MAX(0,M36-M35)</f>
        <v/>
      </c>
      <c r="O36" s="133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286450.13</v>
      </c>
      <c r="L37" s="49">
        <f>C37/IF(B37&lt;='VALOR POR PL'!$P$5,IFERROR(INDEX('"INCC-FGV"'!$B$2:$B$800,MATCH(B37,'"INCC-FGV"'!$A$2:$A$800,0)),$K$2),$K$2)</f>
        <v/>
      </c>
      <c r="M37" s="133">
        <f>'CP RESUMO'!AJ25</f>
        <v/>
      </c>
      <c r="N37" s="134">
        <f>MAX(0,M37-M36)</f>
        <v/>
      </c>
      <c r="O37" s="133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290633.94</v>
      </c>
      <c r="L38" s="49">
        <f>C38/IF(B38&lt;='VALOR POR PL'!$P$5,IFERROR(INDEX('"INCC-FGV"'!$B$2:$B$800,MATCH(B38,'"INCC-FGV"'!$A$2:$A$800,0)),$K$2),$K$2)</f>
        <v/>
      </c>
      <c r="M38" s="133">
        <f>'CP RESUMO'!AK25</f>
        <v/>
      </c>
      <c r="N38" s="134">
        <f>MAX(0,M38-M37)</f>
        <v/>
      </c>
      <c r="O38" s="133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191433.4</v>
      </c>
      <c r="L39" s="49">
        <f>C39/IF(B39&lt;='VALOR POR PL'!$P$5,IFERROR(INDEX('"INCC-FGV"'!$B$2:$B$800,MATCH(B39,'"INCC-FGV"'!$A$2:$A$800,0)),$K$2),$K$2)</f>
        <v/>
      </c>
      <c r="M39" s="133">
        <f>'CP RESUMO'!AL25</f>
        <v/>
      </c>
      <c r="N39" s="134">
        <f>MAX(0,M39-M38)</f>
        <v/>
      </c>
      <c r="O39" s="133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158513.35</v>
      </c>
      <c r="L40" s="49">
        <f>C40/IF(B40&lt;='VALOR POR PL'!$P$5,IFERROR(INDEX('"INCC-FGV"'!$B$2:$B$800,MATCH(B40,'"INCC-FGV"'!$A$2:$A$800,0)),$K$2),$K$2)</f>
        <v/>
      </c>
      <c r="M40" s="133">
        <f>'CP RESUMO'!AM25</f>
        <v/>
      </c>
      <c r="N40" s="134">
        <f>MAX(0,M40-M39)</f>
        <v/>
      </c>
      <c r="O40" s="133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135722.54</v>
      </c>
      <c r="L41" s="49">
        <f>C41/IF(B41&lt;='VALOR POR PL'!$P$5,IFERROR(INDEX('"INCC-FGV"'!$B$2:$B$800,MATCH(B41,'"INCC-FGV"'!$A$2:$A$800,0)),$K$2),$K$2)</f>
        <v/>
      </c>
      <c r="M41" s="133">
        <f>'CP RESUMO'!AN25</f>
        <v/>
      </c>
      <c r="N41" s="134">
        <f>MAX(0,M41-M40)</f>
        <v/>
      </c>
      <c r="O41" s="133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101040.89</v>
      </c>
      <c r="L42" s="49">
        <f>C42/IF(B42&lt;='VALOR POR PL'!$P$5,IFERROR(INDEX('"INCC-FGV"'!$B$2:$B$800,MATCH(B42,'"INCC-FGV"'!$A$2:$A$800,0)),$K$2),$K$2)</f>
        <v/>
      </c>
      <c r="M42" s="133">
        <f>'CP RESUMO'!AO25</f>
        <v/>
      </c>
      <c r="N42" s="134">
        <f>MAX(0,M42-M41)</f>
        <v/>
      </c>
      <c r="O42" s="133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97407.57000000001</v>
      </c>
      <c r="L43" s="49">
        <f>C43/IF(B43&lt;='VALOR POR PL'!$P$5,IFERROR(INDEX('"INCC-FGV"'!$B$2:$B$800,MATCH(B43,'"INCC-FGV"'!$A$2:$A$800,0)),$K$2),$K$2)</f>
        <v/>
      </c>
      <c r="M43" s="133">
        <f>'CP RESUMO'!AP25</f>
        <v/>
      </c>
      <c r="N43" s="134">
        <f>MAX(0,M43-M42)</f>
        <v/>
      </c>
      <c r="O43" s="133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96416.67</v>
      </c>
      <c r="L44" s="49">
        <f>C44/IF(B44&lt;='VALOR POR PL'!$P$5,IFERROR(INDEX('"INCC-FGV"'!$B$2:$B$800,MATCH(B44,'"INCC-FGV"'!$A$2:$A$800,0)),$K$2),$K$2)</f>
        <v/>
      </c>
      <c r="M44" s="133">
        <f>'CP RESUMO'!AQ25</f>
        <v/>
      </c>
      <c r="N44" s="134">
        <f>MAX(0,M44-M43)</f>
        <v/>
      </c>
      <c r="O44" s="133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77133.33</v>
      </c>
      <c r="L45" s="49">
        <f>C45/IF(B45&lt;='VALOR POR PL'!$P$5,IFERROR(INDEX('"INCC-FGV"'!$B$2:$B$800,MATCH(B45,'"INCC-FGV"'!$A$2:$A$800,0)),$K$2),$K$2)</f>
        <v/>
      </c>
      <c r="M45" s="133">
        <f>'CP RESUMO'!AR25</f>
        <v/>
      </c>
      <c r="N45" s="134">
        <f>MAX(0,M45-M44)</f>
        <v/>
      </c>
      <c r="O45" s="133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77133.33</v>
      </c>
      <c r="L46" s="49">
        <f>C46/IF(B46&lt;='VALOR POR PL'!$P$5,IFERROR(INDEX('"INCC-FGV"'!$B$2:$B$800,MATCH(B46,'"INCC-FGV"'!$A$2:$A$800,0)),$K$2),$K$2)</f>
        <v/>
      </c>
      <c r="M46" s="133">
        <f>'CP RESUMO'!AS25</f>
        <v/>
      </c>
      <c r="N46" s="134">
        <f>MAX(0,M46-M45)</f>
        <v/>
      </c>
      <c r="O46" s="133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77133.33</v>
      </c>
      <c r="L47" s="49">
        <f>C47/IF(B47&lt;='VALOR POR PL'!$P$5,IFERROR(INDEX('"INCC-FGV"'!$B$2:$B$800,MATCH(B47,'"INCC-FGV"'!$A$2:$A$800,0)),$K$2),$K$2)</f>
        <v/>
      </c>
      <c r="M47" s="133">
        <f>'CP RESUMO'!AT25</f>
        <v/>
      </c>
      <c r="N47" s="134">
        <f>MAX(0,M47-M46)</f>
        <v/>
      </c>
      <c r="O47" s="133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40572.76</v>
      </c>
      <c r="L48" s="49">
        <f>C48/IF(B48&lt;='VALOR POR PL'!$P$5,IFERROR(INDEX('"INCC-FGV"'!$B$2:$B$800,MATCH(B48,'"INCC-FGV"'!$A$2:$A$800,0)),$K$2),$K$2)</f>
        <v/>
      </c>
      <c r="M48" s="133">
        <f>'CP RESUMO'!AU25</f>
        <v/>
      </c>
      <c r="N48" s="134">
        <f>MAX(0,M48-M47)</f>
        <v/>
      </c>
      <c r="O48" s="133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40572.76</v>
      </c>
      <c r="L49" s="49">
        <f>C49/IF(B49&lt;='VALOR POR PL'!$P$5,IFERROR(INDEX('"INCC-FGV"'!$B$2:$B$800,MATCH(B49,'"INCC-FGV"'!$A$2:$A$800,0)),$K$2),$K$2)</f>
        <v/>
      </c>
      <c r="M49" s="133">
        <f>'CP RESUMO'!AV25</f>
        <v/>
      </c>
      <c r="N49" s="134">
        <f>MAX(0,M49-M48)</f>
        <v/>
      </c>
      <c r="O49" s="133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36042.92</v>
      </c>
      <c r="L50" s="49">
        <f>C50/IF(B50&lt;='VALOR POR PL'!$P$5,IFERROR(INDEX('"INCC-FGV"'!$B$2:$B$800,MATCH(B50,'"INCC-FGV"'!$A$2:$A$800,0)),$K$2),$K$2)</f>
        <v/>
      </c>
      <c r="M50" s="133">
        <f>'CP RESUMO'!AW25</f>
        <v/>
      </c>
      <c r="N50" s="134">
        <f>MAX(0,M50-M49)</f>
        <v/>
      </c>
      <c r="O50" s="133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36042.92</v>
      </c>
      <c r="L51" s="49">
        <f>C51/IF(B51&lt;='VALOR POR PL'!$P$5,IFERROR(INDEX('"INCC-FGV"'!$B$2:$B$800,MATCH(B51,'"INCC-FGV"'!$A$2:$A$800,0)),$K$2),$K$2)</f>
        <v/>
      </c>
      <c r="M51" s="133">
        <f>'CP RESUMO'!AX25</f>
        <v/>
      </c>
      <c r="N51" s="134">
        <f>MAX(0,M51-M50)</f>
        <v/>
      </c>
      <c r="O51" s="133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36042.92</v>
      </c>
      <c r="L52" s="49">
        <f>C52/IF(B52&lt;='VALOR POR PL'!$P$5,IFERROR(INDEX('"INCC-FGV"'!$B$2:$B$800,MATCH(B52,'"INCC-FGV"'!$A$2:$A$800,0)),$K$2),$K$2)</f>
        <v/>
      </c>
      <c r="M52" s="133">
        <f>'CP RESUMO'!AY25</f>
        <v/>
      </c>
      <c r="N52" s="134">
        <f>MAX(0,M52-M51)</f>
        <v/>
      </c>
      <c r="O52" s="133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36042.92</v>
      </c>
      <c r="L53" s="49">
        <f>C53/IF(B53&lt;='VALOR POR PL'!$P$5,IFERROR(INDEX('"INCC-FGV"'!$B$2:$B$800,MATCH(B53,'"INCC-FGV"'!$A$2:$A$800,0)),$K$2),$K$2)</f>
        <v/>
      </c>
      <c r="M53" s="133">
        <f>'CP RESUMO'!AZ25</f>
        <v/>
      </c>
      <c r="N53" s="134">
        <f>MAX(0,M53-M52)</f>
        <v/>
      </c>
      <c r="O53" s="133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36042.92</v>
      </c>
      <c r="L54" s="49">
        <f>C54/IF(B54&lt;='VALOR POR PL'!$P$5,IFERROR(INDEX('"INCC-FGV"'!$B$2:$B$800,MATCH(B54,'"INCC-FGV"'!$A$2:$A$800,0)),$K$2),$K$2)</f>
        <v/>
      </c>
      <c r="M54" s="133">
        <f>'CP RESUMO'!BA25</f>
        <v/>
      </c>
      <c r="N54" s="134">
        <f>MAX(0,M54-M53)</f>
        <v/>
      </c>
      <c r="O54" s="133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RESUMO'!BB25</f>
        <v/>
      </c>
      <c r="N55" s="134">
        <f>MAX(0,M55-M54)</f>
        <v/>
      </c>
      <c r="O55" s="133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RESUMO'!BC25</f>
        <v/>
      </c>
      <c r="N56" s="134">
        <f>MAX(0,M56-M55)</f>
        <v/>
      </c>
      <c r="O56" s="133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RESUMO'!BD25</f>
        <v/>
      </c>
      <c r="N57" s="134">
        <f>MAX(0,M57-M56)</f>
        <v/>
      </c>
      <c r="O57" s="133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RESUMO'!BE25</f>
        <v/>
      </c>
      <c r="N58" s="134">
        <f>MAX(0,M58-M57)</f>
        <v/>
      </c>
      <c r="O58" s="133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RESUMO'!BF25</f>
        <v/>
      </c>
      <c r="N59" s="134">
        <f>MAX(0,M59-M58)</f>
        <v/>
      </c>
      <c r="O59" s="133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RESUMO'!BG25</f>
        <v/>
      </c>
      <c r="N60" s="134">
        <f>MAX(0,M60-M59)</f>
        <v/>
      </c>
      <c r="O60" s="133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RESUMO'!BH25</f>
        <v/>
      </c>
      <c r="N61" s="134">
        <f>MAX(0,M61-M60)</f>
        <v/>
      </c>
      <c r="O61" s="133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RESUMO'!BI25</f>
        <v/>
      </c>
      <c r="N62" s="134">
        <f>MAX(0,M62-M61)</f>
        <v/>
      </c>
      <c r="O62" s="133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RESUMO'!BJ25</f>
        <v/>
      </c>
      <c r="N63" s="134">
        <f>MAX(0,M63-M62)</f>
        <v/>
      </c>
      <c r="O63" s="133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RESUMO'!BK25</f>
        <v/>
      </c>
      <c r="N64" s="134">
        <f>MAX(0,M64-M63)</f>
        <v/>
      </c>
      <c r="O64" s="133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RESUMO'!BL25</f>
        <v/>
      </c>
      <c r="N65" s="134">
        <f>MAX(0,M65-M64)</f>
        <v/>
      </c>
      <c r="O65" s="133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RESUMO'!BM25</f>
        <v/>
      </c>
      <c r="N66" s="134">
        <f>MAX(0,M66-M65)</f>
        <v/>
      </c>
      <c r="O66" s="133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RESUMO'!BN25</f>
        <v/>
      </c>
      <c r="N67" s="134">
        <f>MAX(0,M67-M66)</f>
        <v/>
      </c>
      <c r="O67" s="133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RESUMO'!BO25</f>
        <v/>
      </c>
      <c r="N68" s="134">
        <f>MAX(0,M68-M67)</f>
        <v/>
      </c>
      <c r="O68" s="133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RESUMO'!BP25</f>
        <v/>
      </c>
      <c r="N69" s="134">
        <f>MAX(0,M69-M68)</f>
        <v/>
      </c>
      <c r="O69" s="133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RESUMO'!BQ25</f>
        <v/>
      </c>
      <c r="N70" s="134">
        <f>MAX(0,M70-M69)</f>
        <v/>
      </c>
      <c r="O70" s="133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RESUMO'!BR25</f>
        <v/>
      </c>
      <c r="N71" s="134">
        <f>MAX(0,M71-M70)</f>
        <v/>
      </c>
      <c r="O71" s="133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RESUMO'!BS25</f>
        <v/>
      </c>
      <c r="N72" s="134">
        <f>MAX(0,M72-M71)</f>
        <v/>
      </c>
      <c r="O72" s="133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RESUMO'!BT25</f>
        <v/>
      </c>
      <c r="N73" s="134">
        <f>MAX(0,M73-M72)</f>
        <v/>
      </c>
      <c r="O73" s="133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RESUMO'!BU25</f>
        <v/>
      </c>
      <c r="N74" s="134">
        <f>MAX(0,M74-M73)</f>
        <v/>
      </c>
      <c r="O74" s="133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RESUMO'!BV25</f>
        <v/>
      </c>
      <c r="N75" s="134">
        <f>MAX(0,M75-M74)</f>
        <v/>
      </c>
      <c r="O75" s="133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RESUMO'!BW25</f>
        <v/>
      </c>
      <c r="N76" s="134">
        <f>MAX(0,M76-M75)</f>
        <v/>
      </c>
      <c r="O76" s="133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3">
        <f>'CP RESUMO'!D26</f>
        <v/>
      </c>
      <c r="N5" s="134" t="n">
        <v>0</v>
      </c>
      <c r="O5" s="133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3">
        <f>'CP RESUMO'!E26</f>
        <v/>
      </c>
      <c r="N6" s="134">
        <f>MAX(0,M6-M5)</f>
        <v/>
      </c>
      <c r="O6" s="133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RESUMO'!F26</f>
        <v/>
      </c>
      <c r="N7" s="134">
        <f>MAX(0,M7-M6)</f>
        <v/>
      </c>
      <c r="O7" s="133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RESUMO'!G26</f>
        <v/>
      </c>
      <c r="N8" s="134">
        <f>MAX(0,M8-M7)</f>
        <v/>
      </c>
      <c r="O8" s="133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RESUMO'!H26</f>
        <v/>
      </c>
      <c r="N9" s="134">
        <f>MAX(0,M9-M8)</f>
        <v/>
      </c>
      <c r="O9" s="133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RESUMO'!I26</f>
        <v/>
      </c>
      <c r="N10" s="134">
        <f>MAX(0,M10-M9)</f>
        <v/>
      </c>
      <c r="O10" s="133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RESUMO'!J26</f>
        <v/>
      </c>
      <c r="N11" s="134">
        <f>MAX(0,M11-M10)</f>
        <v/>
      </c>
      <c r="O11" s="133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RESUMO'!K26</f>
        <v/>
      </c>
      <c r="N12" s="134">
        <f>MAX(0,M12-M11)</f>
        <v/>
      </c>
      <c r="O12" s="133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3">
        <f>'CP RESUMO'!L26</f>
        <v/>
      </c>
      <c r="N13" s="134">
        <f>MAX(0,M13-M12)</f>
        <v/>
      </c>
      <c r="O13" s="133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RESUMO'!M26</f>
        <v/>
      </c>
      <c r="N14" s="134">
        <f>MAX(0,M14-M13)</f>
        <v/>
      </c>
      <c r="O14" s="133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RESUMO'!N26</f>
        <v/>
      </c>
      <c r="N15" s="134">
        <f>MAX(0,M15-M14)</f>
        <v/>
      </c>
      <c r="O15" s="133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RESUMO'!O26</f>
        <v/>
      </c>
      <c r="N16" s="134">
        <f>MAX(0,M16-M15)</f>
        <v/>
      </c>
      <c r="O16" s="133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RESUMO'!P26</f>
        <v/>
      </c>
      <c r="N17" s="134">
        <f>MAX(0,M17-M16)</f>
        <v/>
      </c>
      <c r="O17" s="133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RESUMO'!Q26</f>
        <v/>
      </c>
      <c r="N18" s="134">
        <f>MAX(0,M18-M17)</f>
        <v/>
      </c>
      <c r="O18" s="133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RESUMO'!R26</f>
        <v/>
      </c>
      <c r="N19" s="134">
        <f>MAX(0,M19-M18)</f>
        <v/>
      </c>
      <c r="O19" s="133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RESUMO'!S26</f>
        <v/>
      </c>
      <c r="N20" s="134">
        <f>MAX(0,M20-M19)</f>
        <v/>
      </c>
      <c r="O20" s="133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RESUMO'!T26</f>
        <v/>
      </c>
      <c r="N21" s="134">
        <f>MAX(0,M21-M20)</f>
        <v/>
      </c>
      <c r="O21" s="133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RESUMO'!U26</f>
        <v/>
      </c>
      <c r="N22" s="134">
        <f>MAX(0,M22-M21)</f>
        <v/>
      </c>
      <c r="O22" s="133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RESUMO'!V26</f>
        <v/>
      </c>
      <c r="N23" s="134">
        <f>MAX(0,M23-M22)</f>
        <v/>
      </c>
      <c r="O23" s="133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RESUMO'!W26</f>
        <v/>
      </c>
      <c r="N24" s="134">
        <f>MAX(0,M24-M23)</f>
        <v/>
      </c>
      <c r="O24" s="133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RESUMO'!X26</f>
        <v/>
      </c>
      <c r="N25" s="134">
        <f>MAX(0,M25-M24)</f>
        <v/>
      </c>
      <c r="O25" s="133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27976.77</v>
      </c>
      <c r="L26" s="49">
        <f>C26/IF(B26&lt;='VALOR POR PL'!$P$5,IFERROR(INDEX('"INCC-FGV"'!$B$2:$B$800,MATCH(B26,'"INCC-FGV"'!$A$2:$A$800,0)),$K$2),$K$2)</f>
        <v/>
      </c>
      <c r="M26" s="133">
        <f>'CP RESUMO'!Y26</f>
        <v/>
      </c>
      <c r="N26" s="134">
        <f>MAX(0,M26-M25)</f>
        <v/>
      </c>
      <c r="O26" s="133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32639.57</v>
      </c>
      <c r="L27" s="49">
        <f>C27/IF(B27&lt;='VALOR POR PL'!$P$5,IFERROR(INDEX('"INCC-FGV"'!$B$2:$B$800,MATCH(B27,'"INCC-FGV"'!$A$2:$A$800,0)),$K$2),$K$2)</f>
        <v/>
      </c>
      <c r="M27" s="133">
        <f>'CP RESUMO'!Z26</f>
        <v/>
      </c>
      <c r="N27" s="134">
        <f>MAX(0,M27-M26)</f>
        <v/>
      </c>
      <c r="O27" s="133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RESUMO'!AA26</f>
        <v/>
      </c>
      <c r="N28" s="134">
        <f>MAX(0,M28-M27)</f>
        <v/>
      </c>
      <c r="O28" s="133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16350.87</v>
      </c>
      <c r="L29" s="49">
        <f>C29/IF(B29&lt;='VALOR POR PL'!$P$5,IFERROR(INDEX('"INCC-FGV"'!$B$2:$B$800,MATCH(B29,'"INCC-FGV"'!$A$2:$A$800,0)),$K$2),$K$2)</f>
        <v/>
      </c>
      <c r="M29" s="133">
        <f>'CP RESUMO'!AB26</f>
        <v/>
      </c>
      <c r="N29" s="134">
        <f>MAX(0,M29-M28)</f>
        <v/>
      </c>
      <c r="O29" s="133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23873.51</v>
      </c>
      <c r="L30" s="49">
        <f>C30/IF(B30&lt;='VALOR POR PL'!$P$5,IFERROR(INDEX('"INCC-FGV"'!$B$2:$B$800,MATCH(B30,'"INCC-FGV"'!$A$2:$A$800,0)),$K$2),$K$2)</f>
        <v/>
      </c>
      <c r="M30" s="133">
        <f>'CP RESUMO'!AC26</f>
        <v/>
      </c>
      <c r="N30" s="134">
        <f>MAX(0,M30-M29)</f>
        <v/>
      </c>
      <c r="O30" s="133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43581.6</v>
      </c>
      <c r="L31" s="49">
        <f>C31/IF(B31&lt;='VALOR POR PL'!$P$5,IFERROR(INDEX('"INCC-FGV"'!$B$2:$B$800,MATCH(B31,'"INCC-FGV"'!$A$2:$A$800,0)),$K$2),$K$2)</f>
        <v/>
      </c>
      <c r="M31" s="133">
        <f>'CP RESUMO'!AD26</f>
        <v/>
      </c>
      <c r="N31" s="134">
        <f>MAX(0,M31-M30)</f>
        <v/>
      </c>
      <c r="O31" s="133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27230.73</v>
      </c>
      <c r="L32" s="49">
        <f>C32/IF(B32&lt;='VALOR POR PL'!$P$5,IFERROR(INDEX('"INCC-FGV"'!$B$2:$B$800,MATCH(B32,'"INCC-FGV"'!$A$2:$A$800,0)),$K$2),$K$2)</f>
        <v/>
      </c>
      <c r="M32" s="133">
        <f>'CP RESUMO'!AE26</f>
        <v/>
      </c>
      <c r="N32" s="134">
        <f>MAX(0,M32-M31)</f>
        <v/>
      </c>
      <c r="O32" s="133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45384.54</v>
      </c>
      <c r="L33" s="49">
        <f>C33/IF(B33&lt;='VALOR POR PL'!$P$5,IFERROR(INDEX('"INCC-FGV"'!$B$2:$B$800,MATCH(B33,'"INCC-FGV"'!$A$2:$A$800,0)),$K$2),$K$2)</f>
        <v/>
      </c>
      <c r="M33" s="133">
        <f>'CP RESUMO'!AF26</f>
        <v/>
      </c>
      <c r="N33" s="134">
        <f>MAX(0,M33-M32)</f>
        <v/>
      </c>
      <c r="O33" s="133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42649.04</v>
      </c>
      <c r="L34" s="49">
        <f>C34/IF(B34&lt;='VALOR POR PL'!$P$5,IFERROR(INDEX('"INCC-FGV"'!$B$2:$B$800,MATCH(B34,'"INCC-FGV"'!$A$2:$A$800,0)),$K$2),$K$2)</f>
        <v/>
      </c>
      <c r="M34" s="133">
        <f>'CP RESUMO'!AG26</f>
        <v/>
      </c>
      <c r="N34" s="134">
        <f>MAX(0,M34-M33)</f>
        <v/>
      </c>
      <c r="O34" s="133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61984.1</v>
      </c>
      <c r="L35" s="49">
        <f>C35/IF(B35&lt;='VALOR POR PL'!$P$5,IFERROR(INDEX('"INCC-FGV"'!$B$2:$B$800,MATCH(B35,'"INCC-FGV"'!$A$2:$A$800,0)),$K$2),$K$2)</f>
        <v/>
      </c>
      <c r="M35" s="133">
        <f>'CP RESUMO'!AH26</f>
        <v/>
      </c>
      <c r="N35" s="134">
        <f>MAX(0,M35-M34)</f>
        <v/>
      </c>
      <c r="O35" s="133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51539.43</v>
      </c>
      <c r="L36" s="49">
        <f>C36/IF(B36&lt;='VALOR POR PL'!$P$5,IFERROR(INDEX('"INCC-FGV"'!$B$2:$B$800,MATCH(B36,'"INCC-FGV"'!$A$2:$A$800,0)),$K$2),$K$2)</f>
        <v/>
      </c>
      <c r="M36" s="133">
        <f>'CP RESUMO'!AI26</f>
        <v/>
      </c>
      <c r="N36" s="134">
        <f>MAX(0,M36-M35)</f>
        <v/>
      </c>
      <c r="O36" s="133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49114.78</v>
      </c>
      <c r="L37" s="49">
        <f>C37/IF(B37&lt;='VALOR POR PL'!$P$5,IFERROR(INDEX('"INCC-FGV"'!$B$2:$B$800,MATCH(B37,'"INCC-FGV"'!$A$2:$A$800,0)),$K$2),$K$2)</f>
        <v/>
      </c>
      <c r="M37" s="133">
        <f>'CP RESUMO'!AJ26</f>
        <v/>
      </c>
      <c r="N37" s="134">
        <f>MAX(0,M37-M36)</f>
        <v/>
      </c>
      <c r="O37" s="133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16537.38</v>
      </c>
      <c r="L38" s="49">
        <f>C38/IF(B38&lt;='VALOR POR PL'!$P$5,IFERROR(INDEX('"INCC-FGV"'!$B$2:$B$800,MATCH(B38,'"INCC-FGV"'!$A$2:$A$800,0)),$K$2),$K$2)</f>
        <v/>
      </c>
      <c r="M38" s="133">
        <f>'CP RESUMO'!AK26</f>
        <v/>
      </c>
      <c r="N38" s="134">
        <f>MAX(0,M38-M37)</f>
        <v/>
      </c>
      <c r="O38" s="133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8330.860000000001</v>
      </c>
      <c r="L39" s="49">
        <f>C39/IF(B39&lt;='VALOR POR PL'!$P$5,IFERROR(INDEX('"INCC-FGV"'!$B$2:$B$800,MATCH(B39,'"INCC-FGV"'!$A$2:$A$800,0)),$K$2),$K$2)</f>
        <v/>
      </c>
      <c r="M39" s="133">
        <f>'CP RESUMO'!AL26</f>
        <v/>
      </c>
      <c r="N39" s="134">
        <f>MAX(0,M39-M38)</f>
        <v/>
      </c>
      <c r="O39" s="133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9512.1</v>
      </c>
      <c r="L40" s="49">
        <f>C40/IF(B40&lt;='VALOR POR PL'!$P$5,IFERROR(INDEX('"INCC-FGV"'!$B$2:$B$800,MATCH(B40,'"INCC-FGV"'!$A$2:$A$800,0)),$K$2),$K$2)</f>
        <v/>
      </c>
      <c r="M40" s="133">
        <f>'CP RESUMO'!AM26</f>
        <v/>
      </c>
      <c r="N40" s="134">
        <f>MAX(0,M40-M39)</f>
        <v/>
      </c>
      <c r="O40" s="133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7398.3</v>
      </c>
      <c r="L41" s="49">
        <f>C41/IF(B41&lt;='VALOR POR PL'!$P$5,IFERROR(INDEX('"INCC-FGV"'!$B$2:$B$800,MATCH(B41,'"INCC-FGV"'!$A$2:$A$800,0)),$K$2),$K$2)</f>
        <v/>
      </c>
      <c r="M41" s="133">
        <f>'CP RESUMO'!AN26</f>
        <v/>
      </c>
      <c r="N41" s="134">
        <f>MAX(0,M41-M40)</f>
        <v/>
      </c>
      <c r="O41" s="133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RESUMO'!AO26</f>
        <v/>
      </c>
      <c r="N42" s="134">
        <f>MAX(0,M42-M41)</f>
        <v/>
      </c>
      <c r="O42" s="133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RESUMO'!AP26</f>
        <v/>
      </c>
      <c r="N43" s="134">
        <f>MAX(0,M43-M42)</f>
        <v/>
      </c>
      <c r="O43" s="133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42283.59</v>
      </c>
      <c r="L44" s="49">
        <f>C44/IF(B44&lt;='VALOR POR PL'!$P$5,IFERROR(INDEX('"INCC-FGV"'!$B$2:$B$800,MATCH(B44,'"INCC-FGV"'!$A$2:$A$800,0)),$K$2),$K$2)</f>
        <v/>
      </c>
      <c r="M44" s="133">
        <f>'CP RESUMO'!AQ26</f>
        <v/>
      </c>
      <c r="N44" s="134">
        <f>MAX(0,M44-M43)</f>
        <v/>
      </c>
      <c r="O44" s="133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RESUMO'!AR26</f>
        <v/>
      </c>
      <c r="N45" s="134">
        <f>MAX(0,M45-M44)</f>
        <v/>
      </c>
      <c r="O45" s="133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RESUMO'!AS26</f>
        <v/>
      </c>
      <c r="N46" s="134">
        <f>MAX(0,M46-M45)</f>
        <v/>
      </c>
      <c r="O46" s="133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RESUMO'!AT26</f>
        <v/>
      </c>
      <c r="N47" s="134">
        <f>MAX(0,M47-M46)</f>
        <v/>
      </c>
      <c r="O47" s="133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RESUMO'!AU26</f>
        <v/>
      </c>
      <c r="N48" s="134">
        <f>MAX(0,M48-M47)</f>
        <v/>
      </c>
      <c r="O48" s="133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RESUMO'!AV26</f>
        <v/>
      </c>
      <c r="N49" s="134">
        <f>MAX(0,M49-M48)</f>
        <v/>
      </c>
      <c r="O49" s="133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RESUMO'!AW26</f>
        <v/>
      </c>
      <c r="N50" s="134">
        <f>MAX(0,M50-M49)</f>
        <v/>
      </c>
      <c r="O50" s="133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RESUMO'!AX26</f>
        <v/>
      </c>
      <c r="N51" s="134">
        <f>MAX(0,M51-M50)</f>
        <v/>
      </c>
      <c r="O51" s="133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RESUMO'!AY26</f>
        <v/>
      </c>
      <c r="N52" s="134">
        <f>MAX(0,M52-M51)</f>
        <v/>
      </c>
      <c r="O52" s="133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RESUMO'!AZ26</f>
        <v/>
      </c>
      <c r="N53" s="134">
        <f>MAX(0,M53-M52)</f>
        <v/>
      </c>
      <c r="O53" s="133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RESUMO'!BA26</f>
        <v/>
      </c>
      <c r="N54" s="134">
        <f>MAX(0,M54-M53)</f>
        <v/>
      </c>
      <c r="O54" s="133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RESUMO'!BB26</f>
        <v/>
      </c>
      <c r="N55" s="134">
        <f>MAX(0,M55-M54)</f>
        <v/>
      </c>
      <c r="O55" s="133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RESUMO'!BC26</f>
        <v/>
      </c>
      <c r="N56" s="134">
        <f>MAX(0,M56-M55)</f>
        <v/>
      </c>
      <c r="O56" s="133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RESUMO'!BD26</f>
        <v/>
      </c>
      <c r="N57" s="134">
        <f>MAX(0,M57-M56)</f>
        <v/>
      </c>
      <c r="O57" s="133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RESUMO'!BE26</f>
        <v/>
      </c>
      <c r="N58" s="134">
        <f>MAX(0,M58-M57)</f>
        <v/>
      </c>
      <c r="O58" s="133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RESUMO'!BF26</f>
        <v/>
      </c>
      <c r="N59" s="134">
        <f>MAX(0,M59-M58)</f>
        <v/>
      </c>
      <c r="O59" s="133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RESUMO'!BG26</f>
        <v/>
      </c>
      <c r="N60" s="134">
        <f>MAX(0,M60-M59)</f>
        <v/>
      </c>
      <c r="O60" s="133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RESUMO'!BH26</f>
        <v/>
      </c>
      <c r="N61" s="134">
        <f>MAX(0,M61-M60)</f>
        <v/>
      </c>
      <c r="O61" s="133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RESUMO'!BI26</f>
        <v/>
      </c>
      <c r="N62" s="134">
        <f>MAX(0,M62-M61)</f>
        <v/>
      </c>
      <c r="O62" s="133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RESUMO'!BJ26</f>
        <v/>
      </c>
      <c r="N63" s="134">
        <f>MAX(0,M63-M62)</f>
        <v/>
      </c>
      <c r="O63" s="133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RESUMO'!BK26</f>
        <v/>
      </c>
      <c r="N64" s="134">
        <f>MAX(0,M64-M63)</f>
        <v/>
      </c>
      <c r="O64" s="133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RESUMO'!BL26</f>
        <v/>
      </c>
      <c r="N65" s="134">
        <f>MAX(0,M65-M64)</f>
        <v/>
      </c>
      <c r="O65" s="133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RESUMO'!BM26</f>
        <v/>
      </c>
      <c r="N66" s="134">
        <f>MAX(0,M66-M65)</f>
        <v/>
      </c>
      <c r="O66" s="133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RESUMO'!BN26</f>
        <v/>
      </c>
      <c r="N67" s="134">
        <f>MAX(0,M67-M66)</f>
        <v/>
      </c>
      <c r="O67" s="133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RESUMO'!BO26</f>
        <v/>
      </c>
      <c r="N68" s="134">
        <f>MAX(0,M68-M67)</f>
        <v/>
      </c>
      <c r="O68" s="133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RESUMO'!BP26</f>
        <v/>
      </c>
      <c r="N69" s="134">
        <f>MAX(0,M69-M68)</f>
        <v/>
      </c>
      <c r="O69" s="133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RESUMO'!BQ26</f>
        <v/>
      </c>
      <c r="N70" s="134">
        <f>MAX(0,M70-M69)</f>
        <v/>
      </c>
      <c r="O70" s="133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RESUMO'!BR26</f>
        <v/>
      </c>
      <c r="N71" s="134">
        <f>MAX(0,M71-M70)</f>
        <v/>
      </c>
      <c r="O71" s="133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RESUMO'!BS26</f>
        <v/>
      </c>
      <c r="N72" s="134">
        <f>MAX(0,M72-M71)</f>
        <v/>
      </c>
      <c r="O72" s="133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RESUMO'!BT26</f>
        <v/>
      </c>
      <c r="N73" s="134">
        <f>MAX(0,M73-M72)</f>
        <v/>
      </c>
      <c r="O73" s="133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RESUMO'!BU26</f>
        <v/>
      </c>
      <c r="N74" s="134">
        <f>MAX(0,M74-M73)</f>
        <v/>
      </c>
      <c r="O74" s="133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RESUMO'!BV26</f>
        <v/>
      </c>
      <c r="N75" s="134">
        <f>MAX(0,M75-M74)</f>
        <v/>
      </c>
      <c r="O75" s="133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RESUMO'!BW26</f>
        <v/>
      </c>
      <c r="N76" s="134">
        <f>MAX(0,M76-M75)</f>
        <v/>
      </c>
      <c r="O76" s="133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3">
        <f>'CP RESUMO'!D27</f>
        <v/>
      </c>
      <c r="N5" s="134" t="n">
        <v>0</v>
      </c>
      <c r="O5" s="133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3">
        <f>'CP RESUMO'!E27</f>
        <v/>
      </c>
      <c r="N6" s="134">
        <f>MAX(0,M6-M5)</f>
        <v/>
      </c>
      <c r="O6" s="133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RESUMO'!F27</f>
        <v/>
      </c>
      <c r="N7" s="134">
        <f>MAX(0,M7-M6)</f>
        <v/>
      </c>
      <c r="O7" s="133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RESUMO'!G27</f>
        <v/>
      </c>
      <c r="N8" s="134">
        <f>MAX(0,M8-M7)</f>
        <v/>
      </c>
      <c r="O8" s="133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RESUMO'!H27</f>
        <v/>
      </c>
      <c r="N9" s="134">
        <f>MAX(0,M9-M8)</f>
        <v/>
      </c>
      <c r="O9" s="133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RESUMO'!I27</f>
        <v/>
      </c>
      <c r="N10" s="134">
        <f>MAX(0,M10-M9)</f>
        <v/>
      </c>
      <c r="O10" s="133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RESUMO'!J27</f>
        <v/>
      </c>
      <c r="N11" s="134">
        <f>MAX(0,M11-M10)</f>
        <v/>
      </c>
      <c r="O11" s="133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RESUMO'!K27</f>
        <v/>
      </c>
      <c r="N12" s="134">
        <f>MAX(0,M12-M11)</f>
        <v/>
      </c>
      <c r="O12" s="133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3">
        <f>'CP RESUMO'!L27</f>
        <v/>
      </c>
      <c r="N13" s="134">
        <f>MAX(0,M13-M12)</f>
        <v/>
      </c>
      <c r="O13" s="133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RESUMO'!M27</f>
        <v/>
      </c>
      <c r="N14" s="134">
        <f>MAX(0,M14-M13)</f>
        <v/>
      </c>
      <c r="O14" s="133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RESUMO'!N27</f>
        <v/>
      </c>
      <c r="N15" s="134">
        <f>MAX(0,M15-M14)</f>
        <v/>
      </c>
      <c r="O15" s="133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RESUMO'!O27</f>
        <v/>
      </c>
      <c r="N16" s="134">
        <f>MAX(0,M16-M15)</f>
        <v/>
      </c>
      <c r="O16" s="133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RESUMO'!P27</f>
        <v/>
      </c>
      <c r="N17" s="134">
        <f>MAX(0,M17-M16)</f>
        <v/>
      </c>
      <c r="O17" s="133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RESUMO'!Q27</f>
        <v/>
      </c>
      <c r="N18" s="134">
        <f>MAX(0,M18-M17)</f>
        <v/>
      </c>
      <c r="O18" s="133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RESUMO'!R27</f>
        <v/>
      </c>
      <c r="N19" s="134">
        <f>MAX(0,M19-M18)</f>
        <v/>
      </c>
      <c r="O19" s="133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RESUMO'!S27</f>
        <v/>
      </c>
      <c r="N20" s="134">
        <f>MAX(0,M20-M19)</f>
        <v/>
      </c>
      <c r="O20" s="133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RESUMO'!T27</f>
        <v/>
      </c>
      <c r="N21" s="134">
        <f>MAX(0,M21-M20)</f>
        <v/>
      </c>
      <c r="O21" s="133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RESUMO'!U27</f>
        <v/>
      </c>
      <c r="N22" s="134">
        <f>MAX(0,M22-M21)</f>
        <v/>
      </c>
      <c r="O22" s="133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RESUMO'!V27</f>
        <v/>
      </c>
      <c r="N23" s="134">
        <f>MAX(0,M23-M22)</f>
        <v/>
      </c>
      <c r="O23" s="133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3">
        <f>'CP RESUMO'!W27</f>
        <v/>
      </c>
      <c r="N24" s="134">
        <f>MAX(0,M24-M23)</f>
        <v/>
      </c>
      <c r="O24" s="133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RESUMO'!X27</f>
        <v/>
      </c>
      <c r="N25" s="134">
        <f>MAX(0,M25-M24)</f>
        <v/>
      </c>
      <c r="O25" s="133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2108.66</v>
      </c>
      <c r="L26" s="49">
        <f>C26/IF(B26&lt;='VALOR POR PL'!$P$5,IFERROR(INDEX('"INCC-FGV"'!$B$2:$B$800,MATCH(B26,'"INCC-FGV"'!$A$2:$A$800,0)),$K$2),$K$2)</f>
        <v/>
      </c>
      <c r="M26" s="133">
        <f>'CP RESUMO'!Y27</f>
        <v/>
      </c>
      <c r="N26" s="134">
        <f>MAX(0,M26-M25)</f>
        <v/>
      </c>
      <c r="O26" s="133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3477.93</v>
      </c>
      <c r="L27" s="49">
        <f>C27/IF(B27&lt;='VALOR POR PL'!$P$5,IFERROR(INDEX('"INCC-FGV"'!$B$2:$B$800,MATCH(B27,'"INCC-FGV"'!$A$2:$A$800,0)),$K$2),$K$2)</f>
        <v/>
      </c>
      <c r="M27" s="133">
        <f>'CP RESUMO'!Z27</f>
        <v/>
      </c>
      <c r="N27" s="134">
        <f>MAX(0,M27-M26)</f>
        <v/>
      </c>
      <c r="O27" s="133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8847.01</v>
      </c>
      <c r="L28" s="49">
        <f>C28/IF(B28&lt;='VALOR POR PL'!$P$5,IFERROR(INDEX('"INCC-FGV"'!$B$2:$B$800,MATCH(B28,'"INCC-FGV"'!$A$2:$A$800,0)),$K$2),$K$2)</f>
        <v/>
      </c>
      <c r="M28" s="133">
        <f>'CP RESUMO'!AA27</f>
        <v/>
      </c>
      <c r="N28" s="134">
        <f>MAX(0,M28-M27)</f>
        <v/>
      </c>
      <c r="O28" s="133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13585.01</v>
      </c>
      <c r="L29" s="49">
        <f>C29/IF(B29&lt;='VALOR POR PL'!$P$5,IFERROR(INDEX('"INCC-FGV"'!$B$2:$B$800,MATCH(B29,'"INCC-FGV"'!$A$2:$A$800,0)),$K$2),$K$2)</f>
        <v/>
      </c>
      <c r="M29" s="133">
        <f>'CP RESUMO'!AB27</f>
        <v/>
      </c>
      <c r="N29" s="134">
        <f>MAX(0,M29-M28)</f>
        <v/>
      </c>
      <c r="O29" s="133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89009.24000000001</v>
      </c>
      <c r="L30" s="49">
        <f>C30/IF(B30&lt;='VALOR POR PL'!$P$5,IFERROR(INDEX('"INCC-FGV"'!$B$2:$B$800,MATCH(B30,'"INCC-FGV"'!$A$2:$A$800,0)),$K$2),$K$2)</f>
        <v/>
      </c>
      <c r="M30" s="133">
        <f>'CP RESUMO'!AC27</f>
        <v/>
      </c>
      <c r="N30" s="134">
        <f>MAX(0,M30-M29)</f>
        <v/>
      </c>
      <c r="O30" s="133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97775.42999999999</v>
      </c>
      <c r="L31" s="49">
        <f>C31/IF(B31&lt;='VALOR POR PL'!$P$5,IFERROR(INDEX('"INCC-FGV"'!$B$2:$B$800,MATCH(B31,'"INCC-FGV"'!$A$2:$A$800,0)),$K$2),$K$2)</f>
        <v/>
      </c>
      <c r="M31" s="133">
        <f>'CP RESUMO'!AD27</f>
        <v/>
      </c>
      <c r="N31" s="134">
        <f>MAX(0,M31-M30)</f>
        <v/>
      </c>
      <c r="O31" s="133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164074.48</v>
      </c>
      <c r="L32" s="49">
        <f>C32/IF(B32&lt;='VALOR POR PL'!$P$5,IFERROR(INDEX('"INCC-FGV"'!$B$2:$B$800,MATCH(B32,'"INCC-FGV"'!$A$2:$A$800,0)),$K$2),$K$2)</f>
        <v/>
      </c>
      <c r="M32" s="133">
        <f>'CP RESUMO'!AE27</f>
        <v/>
      </c>
      <c r="N32" s="134">
        <f>MAX(0,M32-M31)</f>
        <v/>
      </c>
      <c r="O32" s="133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162176.45</v>
      </c>
      <c r="L33" s="49">
        <f>C33/IF(B33&lt;='VALOR POR PL'!$P$5,IFERROR(INDEX('"INCC-FGV"'!$B$2:$B$800,MATCH(B33,'"INCC-FGV"'!$A$2:$A$800,0)),$K$2),$K$2)</f>
        <v/>
      </c>
      <c r="M33" s="133">
        <f>'CP RESUMO'!AF27</f>
        <v/>
      </c>
      <c r="N33" s="134">
        <f>MAX(0,M33-M32)</f>
        <v/>
      </c>
      <c r="O33" s="133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198279.99</v>
      </c>
      <c r="L34" s="49">
        <f>C34/IF(B34&lt;='VALOR POR PL'!$P$5,IFERROR(INDEX('"INCC-FGV"'!$B$2:$B$800,MATCH(B34,'"INCC-FGV"'!$A$2:$A$800,0)),$K$2),$K$2)</f>
        <v/>
      </c>
      <c r="M34" s="133">
        <f>'CP RESUMO'!AG27</f>
        <v/>
      </c>
      <c r="N34" s="134">
        <f>MAX(0,M34-M33)</f>
        <v/>
      </c>
      <c r="O34" s="133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134897.95</v>
      </c>
      <c r="L35" s="49">
        <f>C35/IF(B35&lt;='VALOR POR PL'!$P$5,IFERROR(INDEX('"INCC-FGV"'!$B$2:$B$800,MATCH(B35,'"INCC-FGV"'!$A$2:$A$800,0)),$K$2),$K$2)</f>
        <v/>
      </c>
      <c r="M35" s="133">
        <f>'CP RESUMO'!AH27</f>
        <v/>
      </c>
      <c r="N35" s="134">
        <f>MAX(0,M35-M34)</f>
        <v/>
      </c>
      <c r="O35" s="133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134426.8</v>
      </c>
      <c r="L36" s="49">
        <f>C36/IF(B36&lt;='VALOR POR PL'!$P$5,IFERROR(INDEX('"INCC-FGV"'!$B$2:$B$800,MATCH(B36,'"INCC-FGV"'!$A$2:$A$800,0)),$K$2),$K$2)</f>
        <v/>
      </c>
      <c r="M36" s="133">
        <f>'CP RESUMO'!AI27</f>
        <v/>
      </c>
      <c r="N36" s="134">
        <f>MAX(0,M36-M35)</f>
        <v/>
      </c>
      <c r="O36" s="133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270261.29</v>
      </c>
      <c r="L37" s="49">
        <f>C37/IF(B37&lt;='VALOR POR PL'!$P$5,IFERROR(INDEX('"INCC-FGV"'!$B$2:$B$800,MATCH(B37,'"INCC-FGV"'!$A$2:$A$800,0)),$K$2),$K$2)</f>
        <v/>
      </c>
      <c r="M37" s="133">
        <f>'CP RESUMO'!AJ27</f>
        <v/>
      </c>
      <c r="N37" s="134">
        <f>MAX(0,M37-M36)</f>
        <v/>
      </c>
      <c r="O37" s="133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311960.24</v>
      </c>
      <c r="L38" s="49">
        <f>C38/IF(B38&lt;='VALOR POR PL'!$P$5,IFERROR(INDEX('"INCC-FGV"'!$B$2:$B$800,MATCH(B38,'"INCC-FGV"'!$A$2:$A$800,0)),$K$2),$K$2)</f>
        <v/>
      </c>
      <c r="M38" s="133">
        <f>'CP RESUMO'!AK27</f>
        <v/>
      </c>
      <c r="N38" s="134">
        <f>MAX(0,M38-M37)</f>
        <v/>
      </c>
      <c r="O38" s="133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562701</v>
      </c>
      <c r="L39" s="49">
        <f>C39/IF(B39&lt;='VALOR POR PL'!$P$5,IFERROR(INDEX('"INCC-FGV"'!$B$2:$B$800,MATCH(B39,'"INCC-FGV"'!$A$2:$A$800,0)),$K$2),$K$2)</f>
        <v/>
      </c>
      <c r="M39" s="133">
        <f>'CP RESUMO'!AL27</f>
        <v/>
      </c>
      <c r="N39" s="134">
        <f>MAX(0,M39-M38)</f>
        <v/>
      </c>
      <c r="O39" s="133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579252.3</v>
      </c>
      <c r="L40" s="49">
        <f>C40/IF(B40&lt;='VALOR POR PL'!$P$5,IFERROR(INDEX('"INCC-FGV"'!$B$2:$B$800,MATCH(B40,'"INCC-FGV"'!$A$2:$A$800,0)),$K$2),$K$2)</f>
        <v/>
      </c>
      <c r="M40" s="133">
        <f>'CP RESUMO'!AM27</f>
        <v/>
      </c>
      <c r="N40" s="134">
        <f>MAX(0,M40-M39)</f>
        <v/>
      </c>
      <c r="O40" s="133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577805.76</v>
      </c>
      <c r="L41" s="49">
        <f>C41/IF(B41&lt;='VALOR POR PL'!$P$5,IFERROR(INDEX('"INCC-FGV"'!$B$2:$B$800,MATCH(B41,'"INCC-FGV"'!$A$2:$A$800,0)),$K$2),$K$2)</f>
        <v/>
      </c>
      <c r="M41" s="133">
        <f>'CP RESUMO'!AN27</f>
        <v/>
      </c>
      <c r="N41" s="134">
        <f>MAX(0,M41-M40)</f>
        <v/>
      </c>
      <c r="O41" s="133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381554.3</v>
      </c>
      <c r="L42" s="49">
        <f>C42/IF(B42&lt;='VALOR POR PL'!$P$5,IFERROR(INDEX('"INCC-FGV"'!$B$2:$B$800,MATCH(B42,'"INCC-FGV"'!$A$2:$A$800,0)),$K$2),$K$2)</f>
        <v/>
      </c>
      <c r="M42" s="133">
        <f>'CP RESUMO'!AO27</f>
        <v/>
      </c>
      <c r="N42" s="134">
        <f>MAX(0,M42-M41)</f>
        <v/>
      </c>
      <c r="O42" s="133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174324.57</v>
      </c>
      <c r="L43" s="49">
        <f>C43/IF(B43&lt;='VALOR POR PL'!$P$5,IFERROR(INDEX('"INCC-FGV"'!$B$2:$B$800,MATCH(B43,'"INCC-FGV"'!$A$2:$A$800,0)),$K$2),$K$2)</f>
        <v/>
      </c>
      <c r="M43" s="133">
        <f>'CP RESUMO'!AP27</f>
        <v/>
      </c>
      <c r="N43" s="134">
        <f>MAX(0,M43-M42)</f>
        <v/>
      </c>
      <c r="O43" s="133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215293.07</v>
      </c>
      <c r="L44" s="49">
        <f>C44/IF(B44&lt;='VALOR POR PL'!$P$5,IFERROR(INDEX('"INCC-FGV"'!$B$2:$B$800,MATCH(B44,'"INCC-FGV"'!$A$2:$A$800,0)),$K$2),$K$2)</f>
        <v/>
      </c>
      <c r="M44" s="133">
        <f>'CP RESUMO'!AQ27</f>
        <v/>
      </c>
      <c r="N44" s="134">
        <f>MAX(0,M44-M43)</f>
        <v/>
      </c>
      <c r="O44" s="133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32880.2</v>
      </c>
      <c r="L45" s="49">
        <f>C45/IF(B45&lt;='VALOR POR PL'!$P$5,IFERROR(INDEX('"INCC-FGV"'!$B$2:$B$800,MATCH(B45,'"INCC-FGV"'!$A$2:$A$800,0)),$K$2),$K$2)</f>
        <v/>
      </c>
      <c r="M45" s="133">
        <f>'CP RESUMO'!AR27</f>
        <v/>
      </c>
      <c r="N45" s="134">
        <f>MAX(0,M45-M44)</f>
        <v/>
      </c>
      <c r="O45" s="133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29882.14</v>
      </c>
      <c r="L46" s="49">
        <f>C46/IF(B46&lt;='VALOR POR PL'!$P$5,IFERROR(INDEX('"INCC-FGV"'!$B$2:$B$800,MATCH(B46,'"INCC-FGV"'!$A$2:$A$800,0)),$K$2),$K$2)</f>
        <v/>
      </c>
      <c r="M46" s="133">
        <f>'CP RESUMO'!AS27</f>
        <v/>
      </c>
      <c r="N46" s="134">
        <f>MAX(0,M46-M45)</f>
        <v/>
      </c>
      <c r="O46" s="133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19277.27</v>
      </c>
      <c r="L47" s="49">
        <f>C47/IF(B47&lt;='VALOR POR PL'!$P$5,IFERROR(INDEX('"INCC-FGV"'!$B$2:$B$800,MATCH(B47,'"INCC-FGV"'!$A$2:$A$800,0)),$K$2),$K$2)</f>
        <v/>
      </c>
      <c r="M47" s="133">
        <f>'CP RESUMO'!AT27</f>
        <v/>
      </c>
      <c r="N47" s="134">
        <f>MAX(0,M47-M46)</f>
        <v/>
      </c>
      <c r="O47" s="133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19287.83</v>
      </c>
      <c r="L48" s="49">
        <f>C48/IF(B48&lt;='VALOR POR PL'!$P$5,IFERROR(INDEX('"INCC-FGV"'!$B$2:$B$800,MATCH(B48,'"INCC-FGV"'!$A$2:$A$800,0)),$K$2),$K$2)</f>
        <v/>
      </c>
      <c r="M48" s="133">
        <f>'CP RESUMO'!AU27</f>
        <v/>
      </c>
      <c r="N48" s="134">
        <f>MAX(0,M48-M47)</f>
        <v/>
      </c>
      <c r="O48" s="133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19006.95</v>
      </c>
      <c r="L49" s="49">
        <f>C49/IF(B49&lt;='VALOR POR PL'!$P$5,IFERROR(INDEX('"INCC-FGV"'!$B$2:$B$800,MATCH(B49,'"INCC-FGV"'!$A$2:$A$800,0)),$K$2),$K$2)</f>
        <v/>
      </c>
      <c r="M49" s="133">
        <f>'CP RESUMO'!AV27</f>
        <v/>
      </c>
      <c r="N49" s="134">
        <f>MAX(0,M49-M48)</f>
        <v/>
      </c>
      <c r="O49" s="133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RESUMO'!AW27</f>
        <v/>
      </c>
      <c r="N50" s="134">
        <f>MAX(0,M50-M49)</f>
        <v/>
      </c>
      <c r="O50" s="133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RESUMO'!AX27</f>
        <v/>
      </c>
      <c r="N51" s="134">
        <f>MAX(0,M51-M50)</f>
        <v/>
      </c>
      <c r="O51" s="133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RESUMO'!AY27</f>
        <v/>
      </c>
      <c r="N52" s="134">
        <f>MAX(0,M52-M51)</f>
        <v/>
      </c>
      <c r="O52" s="133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RESUMO'!AZ27</f>
        <v/>
      </c>
      <c r="N53" s="134">
        <f>MAX(0,M53-M52)</f>
        <v/>
      </c>
      <c r="O53" s="133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883674.36</v>
      </c>
      <c r="L54" s="49">
        <f>C54/IF(B54&lt;='VALOR POR PL'!$P$5,IFERROR(INDEX('"INCC-FGV"'!$B$2:$B$800,MATCH(B54,'"INCC-FGV"'!$A$2:$A$800,0)),$K$2),$K$2)</f>
        <v/>
      </c>
      <c r="M54" s="133">
        <f>'CP RESUMO'!BA27</f>
        <v/>
      </c>
      <c r="N54" s="134">
        <f>MAX(0,M54-M53)</f>
        <v/>
      </c>
      <c r="O54" s="133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RESUMO'!BB27</f>
        <v/>
      </c>
      <c r="N55" s="134">
        <f>MAX(0,M55-M54)</f>
        <v/>
      </c>
      <c r="O55" s="133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RESUMO'!BC27</f>
        <v/>
      </c>
      <c r="N56" s="134">
        <f>MAX(0,M56-M55)</f>
        <v/>
      </c>
      <c r="O56" s="133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RESUMO'!BD27</f>
        <v/>
      </c>
      <c r="N57" s="134">
        <f>MAX(0,M57-M56)</f>
        <v/>
      </c>
      <c r="O57" s="133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RESUMO'!BE27</f>
        <v/>
      </c>
      <c r="N58" s="134">
        <f>MAX(0,M58-M57)</f>
        <v/>
      </c>
      <c r="O58" s="133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RESUMO'!BF27</f>
        <v/>
      </c>
      <c r="N59" s="134">
        <f>MAX(0,M59-M58)</f>
        <v/>
      </c>
      <c r="O59" s="133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RESUMO'!BG27</f>
        <v/>
      </c>
      <c r="N60" s="134">
        <f>MAX(0,M60-M59)</f>
        <v/>
      </c>
      <c r="O60" s="133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RESUMO'!BH27</f>
        <v/>
      </c>
      <c r="N61" s="134">
        <f>MAX(0,M61-M60)</f>
        <v/>
      </c>
      <c r="O61" s="133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RESUMO'!BI27</f>
        <v/>
      </c>
      <c r="N62" s="134">
        <f>MAX(0,M62-M61)</f>
        <v/>
      </c>
      <c r="O62" s="133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RESUMO'!BJ27</f>
        <v/>
      </c>
      <c r="N63" s="134">
        <f>MAX(0,M63-M62)</f>
        <v/>
      </c>
      <c r="O63" s="133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RESUMO'!BK27</f>
        <v/>
      </c>
      <c r="N64" s="134">
        <f>MAX(0,M64-M63)</f>
        <v/>
      </c>
      <c r="O64" s="133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RESUMO'!BL27</f>
        <v/>
      </c>
      <c r="N65" s="134">
        <f>MAX(0,M65-M64)</f>
        <v/>
      </c>
      <c r="O65" s="133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RESUMO'!BM27</f>
        <v/>
      </c>
      <c r="N66" s="134">
        <f>MAX(0,M66-M65)</f>
        <v/>
      </c>
      <c r="O66" s="133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RESUMO'!BN27</f>
        <v/>
      </c>
      <c r="N67" s="134">
        <f>MAX(0,M67-M66)</f>
        <v/>
      </c>
      <c r="O67" s="133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RESUMO'!BO27</f>
        <v/>
      </c>
      <c r="N68" s="134">
        <f>MAX(0,M68-M67)</f>
        <v/>
      </c>
      <c r="O68" s="133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RESUMO'!BP27</f>
        <v/>
      </c>
      <c r="N69" s="134">
        <f>MAX(0,M69-M68)</f>
        <v/>
      </c>
      <c r="O69" s="133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RESUMO'!BQ27</f>
        <v/>
      </c>
      <c r="N70" s="134">
        <f>MAX(0,M70-M69)</f>
        <v/>
      </c>
      <c r="O70" s="133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RESUMO'!BR27</f>
        <v/>
      </c>
      <c r="N71" s="134">
        <f>MAX(0,M71-M70)</f>
        <v/>
      </c>
      <c r="O71" s="133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RESUMO'!BS27</f>
        <v/>
      </c>
      <c r="N72" s="134">
        <f>MAX(0,M72-M71)</f>
        <v/>
      </c>
      <c r="O72" s="133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RESUMO'!BT27</f>
        <v/>
      </c>
      <c r="N73" s="134">
        <f>MAX(0,M73-M72)</f>
        <v/>
      </c>
      <c r="O73" s="133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RESUMO'!BU27</f>
        <v/>
      </c>
      <c r="N74" s="134">
        <f>MAX(0,M74-M73)</f>
        <v/>
      </c>
      <c r="O74" s="133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RESUMO'!BV27</f>
        <v/>
      </c>
      <c r="N75" s="134">
        <f>MAX(0,M75-M74)</f>
        <v/>
      </c>
      <c r="O75" s="133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RESUMO'!BW27</f>
        <v/>
      </c>
      <c r="N76" s="134">
        <f>MAX(0,M76-M75)</f>
        <v/>
      </c>
      <c r="O76" s="133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3">
        <f>'CP RESUMO'!D28</f>
        <v/>
      </c>
      <c r="N5" s="134" t="n">
        <v>0</v>
      </c>
      <c r="O5" s="133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3">
        <f>'CP RESUMO'!E28</f>
        <v/>
      </c>
      <c r="N6" s="134">
        <f>MAX(0,M6-M5)</f>
        <v/>
      </c>
      <c r="O6" s="133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RESUMO'!F28</f>
        <v/>
      </c>
      <c r="N7" s="134">
        <f>MAX(0,M7-M6)</f>
        <v/>
      </c>
      <c r="O7" s="133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RESUMO'!G28</f>
        <v/>
      </c>
      <c r="N8" s="134">
        <f>MAX(0,M8-M7)</f>
        <v/>
      </c>
      <c r="O8" s="133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RESUMO'!H28</f>
        <v/>
      </c>
      <c r="N9" s="134">
        <f>MAX(0,M9-M8)</f>
        <v/>
      </c>
      <c r="O9" s="133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RESUMO'!I28</f>
        <v/>
      </c>
      <c r="N10" s="134">
        <f>MAX(0,M10-M9)</f>
        <v/>
      </c>
      <c r="O10" s="133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RESUMO'!J28</f>
        <v/>
      </c>
      <c r="N11" s="134">
        <f>MAX(0,M11-M10)</f>
        <v/>
      </c>
      <c r="O11" s="133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RESUMO'!K28</f>
        <v/>
      </c>
      <c r="N12" s="134">
        <f>MAX(0,M12-M11)</f>
        <v/>
      </c>
      <c r="O12" s="133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3">
        <f>'CP RESUMO'!L28</f>
        <v/>
      </c>
      <c r="N13" s="134">
        <f>MAX(0,M13-M12)</f>
        <v/>
      </c>
      <c r="O13" s="133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RESUMO'!M28</f>
        <v/>
      </c>
      <c r="N14" s="134">
        <f>MAX(0,M14-M13)</f>
        <v/>
      </c>
      <c r="O14" s="133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RESUMO'!N28</f>
        <v/>
      </c>
      <c r="N15" s="134">
        <f>MAX(0,M15-M14)</f>
        <v/>
      </c>
      <c r="O15" s="133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RESUMO'!O28</f>
        <v/>
      </c>
      <c r="N16" s="134">
        <f>MAX(0,M16-M15)</f>
        <v/>
      </c>
      <c r="O16" s="133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RESUMO'!P28</f>
        <v/>
      </c>
      <c r="N17" s="134">
        <f>MAX(0,M17-M16)</f>
        <v/>
      </c>
      <c r="O17" s="133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RESUMO'!Q28</f>
        <v/>
      </c>
      <c r="N18" s="134">
        <f>MAX(0,M18-M17)</f>
        <v/>
      </c>
      <c r="O18" s="133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RESUMO'!R28</f>
        <v/>
      </c>
      <c r="N19" s="134">
        <f>MAX(0,M19-M18)</f>
        <v/>
      </c>
      <c r="O19" s="133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RESUMO'!S28</f>
        <v/>
      </c>
      <c r="N20" s="134">
        <f>MAX(0,M20-M19)</f>
        <v/>
      </c>
      <c r="O20" s="133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RESUMO'!T28</f>
        <v/>
      </c>
      <c r="N21" s="134">
        <f>MAX(0,M21-M20)</f>
        <v/>
      </c>
      <c r="O21" s="133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RESUMO'!U28</f>
        <v/>
      </c>
      <c r="N22" s="134">
        <f>MAX(0,M22-M21)</f>
        <v/>
      </c>
      <c r="O22" s="133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RESUMO'!V28</f>
        <v/>
      </c>
      <c r="N23" s="134">
        <f>MAX(0,M23-M22)</f>
        <v/>
      </c>
      <c r="O23" s="133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3">
        <f>'CP RESUMO'!W28</f>
        <v/>
      </c>
      <c r="N24" s="134">
        <f>MAX(0,M24-M23)</f>
        <v/>
      </c>
      <c r="O24" s="133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RESUMO'!X28</f>
        <v/>
      </c>
      <c r="N25" s="134">
        <f>MAX(0,M25-M24)</f>
        <v/>
      </c>
      <c r="O25" s="133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176363.64</v>
      </c>
      <c r="L26" s="49">
        <f>C26/IF(B26&lt;='VALOR POR PL'!$P$5,IFERROR(INDEX('"INCC-FGV"'!$B$2:$B$800,MATCH(B26,'"INCC-FGV"'!$A$2:$A$800,0)),$K$2),$K$2)</f>
        <v/>
      </c>
      <c r="M26" s="133">
        <f>'CP RESUMO'!Y28</f>
        <v/>
      </c>
      <c r="N26" s="134">
        <f>MAX(0,M26-M25)</f>
        <v/>
      </c>
      <c r="O26" s="133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176363.64</v>
      </c>
      <c r="L27" s="49">
        <f>C27/IF(B27&lt;='VALOR POR PL'!$P$5,IFERROR(INDEX('"INCC-FGV"'!$B$2:$B$800,MATCH(B27,'"INCC-FGV"'!$A$2:$A$800,0)),$K$2),$K$2)</f>
        <v/>
      </c>
      <c r="M27" s="133">
        <f>'CP RESUMO'!Z28</f>
        <v/>
      </c>
      <c r="N27" s="134">
        <f>MAX(0,M27-M26)</f>
        <v/>
      </c>
      <c r="O27" s="133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176363.64</v>
      </c>
      <c r="L28" s="49">
        <f>C28/IF(B28&lt;='VALOR POR PL'!$P$5,IFERROR(INDEX('"INCC-FGV"'!$B$2:$B$800,MATCH(B28,'"INCC-FGV"'!$A$2:$A$800,0)),$K$2),$K$2)</f>
        <v/>
      </c>
      <c r="M28" s="133">
        <f>'CP RESUMO'!AA28</f>
        <v/>
      </c>
      <c r="N28" s="134">
        <f>MAX(0,M28-M27)</f>
        <v/>
      </c>
      <c r="O28" s="133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176363.64</v>
      </c>
      <c r="L29" s="49">
        <f>C29/IF(B29&lt;='VALOR POR PL'!$P$5,IFERROR(INDEX('"INCC-FGV"'!$B$2:$B$800,MATCH(B29,'"INCC-FGV"'!$A$2:$A$800,0)),$K$2),$K$2)</f>
        <v/>
      </c>
      <c r="M29" s="133">
        <f>'CP RESUMO'!AB28</f>
        <v/>
      </c>
      <c r="N29" s="134">
        <f>MAX(0,M29-M28)</f>
        <v/>
      </c>
      <c r="O29" s="133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176363.64</v>
      </c>
      <c r="L30" s="49">
        <f>C30/IF(B30&lt;='VALOR POR PL'!$P$5,IFERROR(INDEX('"INCC-FGV"'!$B$2:$B$800,MATCH(B30,'"INCC-FGV"'!$A$2:$A$800,0)),$K$2),$K$2)</f>
        <v/>
      </c>
      <c r="M30" s="133">
        <f>'CP RESUMO'!AC28</f>
        <v/>
      </c>
      <c r="N30" s="134">
        <f>MAX(0,M30-M29)</f>
        <v/>
      </c>
      <c r="O30" s="133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176363.64</v>
      </c>
      <c r="L31" s="49">
        <f>C31/IF(B31&lt;='VALOR POR PL'!$P$5,IFERROR(INDEX('"INCC-FGV"'!$B$2:$B$800,MATCH(B31,'"INCC-FGV"'!$A$2:$A$800,0)),$K$2),$K$2)</f>
        <v/>
      </c>
      <c r="M31" s="133">
        <f>'CP RESUMO'!AD28</f>
        <v/>
      </c>
      <c r="N31" s="134">
        <f>MAX(0,M31-M30)</f>
        <v/>
      </c>
      <c r="O31" s="133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176363.64</v>
      </c>
      <c r="L32" s="49">
        <f>C32/IF(B32&lt;='VALOR POR PL'!$P$5,IFERROR(INDEX('"INCC-FGV"'!$B$2:$B$800,MATCH(B32,'"INCC-FGV"'!$A$2:$A$800,0)),$K$2),$K$2)</f>
        <v/>
      </c>
      <c r="M32" s="133">
        <f>'CP RESUMO'!AE28</f>
        <v/>
      </c>
      <c r="N32" s="134">
        <f>MAX(0,M32-M31)</f>
        <v/>
      </c>
      <c r="O32" s="133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176363.64</v>
      </c>
      <c r="L33" s="49">
        <f>C33/IF(B33&lt;='VALOR POR PL'!$P$5,IFERROR(INDEX('"INCC-FGV"'!$B$2:$B$800,MATCH(B33,'"INCC-FGV"'!$A$2:$A$800,0)),$K$2),$K$2)</f>
        <v/>
      </c>
      <c r="M33" s="133">
        <f>'CP RESUMO'!AF28</f>
        <v/>
      </c>
      <c r="N33" s="134">
        <f>MAX(0,M33-M32)</f>
        <v/>
      </c>
      <c r="O33" s="133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184035.06</v>
      </c>
      <c r="L34" s="49">
        <f>C34/IF(B34&lt;='VALOR POR PL'!$P$5,IFERROR(INDEX('"INCC-FGV"'!$B$2:$B$800,MATCH(B34,'"INCC-FGV"'!$A$2:$A$800,0)),$K$2),$K$2)</f>
        <v/>
      </c>
      <c r="M34" s="133">
        <f>'CP RESUMO'!AG28</f>
        <v/>
      </c>
      <c r="N34" s="134">
        <f>MAX(0,M34-M33)</f>
        <v/>
      </c>
      <c r="O34" s="133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7671.43</v>
      </c>
      <c r="L35" s="49">
        <f>C35/IF(B35&lt;='VALOR POR PL'!$P$5,IFERROR(INDEX('"INCC-FGV"'!$B$2:$B$800,MATCH(B35,'"INCC-FGV"'!$A$2:$A$800,0)),$K$2),$K$2)</f>
        <v/>
      </c>
      <c r="M35" s="133">
        <f>'CP RESUMO'!AH28</f>
        <v/>
      </c>
      <c r="N35" s="134">
        <f>MAX(0,M35-M34)</f>
        <v/>
      </c>
      <c r="O35" s="133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7671.43</v>
      </c>
      <c r="L36" s="49">
        <f>C36/IF(B36&lt;='VALOR POR PL'!$P$5,IFERROR(INDEX('"INCC-FGV"'!$B$2:$B$800,MATCH(B36,'"INCC-FGV"'!$A$2:$A$800,0)),$K$2),$K$2)</f>
        <v/>
      </c>
      <c r="M36" s="133">
        <f>'CP RESUMO'!AI28</f>
        <v/>
      </c>
      <c r="N36" s="134">
        <f>MAX(0,M36-M35)</f>
        <v/>
      </c>
      <c r="O36" s="133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6232.5</v>
      </c>
      <c r="L37" s="49">
        <f>C37/IF(B37&lt;='VALOR POR PL'!$P$5,IFERROR(INDEX('"INCC-FGV"'!$B$2:$B$800,MATCH(B37,'"INCC-FGV"'!$A$2:$A$800,0)),$K$2),$K$2)</f>
        <v/>
      </c>
      <c r="M37" s="133">
        <f>'CP RESUMO'!AJ28</f>
        <v/>
      </c>
      <c r="N37" s="134">
        <f>MAX(0,M37-M36)</f>
        <v/>
      </c>
      <c r="O37" s="133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6232.5</v>
      </c>
      <c r="L38" s="49">
        <f>C38/IF(B38&lt;='VALOR POR PL'!$P$5,IFERROR(INDEX('"INCC-FGV"'!$B$2:$B$800,MATCH(B38,'"INCC-FGV"'!$A$2:$A$800,0)),$K$2),$K$2)</f>
        <v/>
      </c>
      <c r="M38" s="133">
        <f>'CP RESUMO'!AK28</f>
        <v/>
      </c>
      <c r="N38" s="134">
        <f>MAX(0,M38-M37)</f>
        <v/>
      </c>
      <c r="O38" s="133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7671.43</v>
      </c>
      <c r="L39" s="49">
        <f>C39/IF(B39&lt;='VALOR POR PL'!$P$5,IFERROR(INDEX('"INCC-FGV"'!$B$2:$B$800,MATCH(B39,'"INCC-FGV"'!$A$2:$A$800,0)),$K$2),$K$2)</f>
        <v/>
      </c>
      <c r="M39" s="133">
        <f>'CP RESUMO'!AL28</f>
        <v/>
      </c>
      <c r="N39" s="134">
        <f>MAX(0,M39-M38)</f>
        <v/>
      </c>
      <c r="O39" s="133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7671.43</v>
      </c>
      <c r="L40" s="49">
        <f>C40/IF(B40&lt;='VALOR POR PL'!$P$5,IFERROR(INDEX('"INCC-FGV"'!$B$2:$B$800,MATCH(B40,'"INCC-FGV"'!$A$2:$A$800,0)),$K$2),$K$2)</f>
        <v/>
      </c>
      <c r="M40" s="133">
        <f>'CP RESUMO'!AM28</f>
        <v/>
      </c>
      <c r="N40" s="134">
        <f>MAX(0,M40-M39)</f>
        <v/>
      </c>
      <c r="O40" s="133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7671.43</v>
      </c>
      <c r="L41" s="49">
        <f>C41/IF(B41&lt;='VALOR POR PL'!$P$5,IFERROR(INDEX('"INCC-FGV"'!$B$2:$B$800,MATCH(B41,'"INCC-FGV"'!$A$2:$A$800,0)),$K$2),$K$2)</f>
        <v/>
      </c>
      <c r="M41" s="133">
        <f>'CP RESUMO'!AN28</f>
        <v/>
      </c>
      <c r="N41" s="134">
        <f>MAX(0,M41-M40)</f>
        <v/>
      </c>
      <c r="O41" s="133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10303.93</v>
      </c>
      <c r="L42" s="49">
        <f>C42/IF(B42&lt;='VALOR POR PL'!$P$5,IFERROR(INDEX('"INCC-FGV"'!$B$2:$B$800,MATCH(B42,'"INCC-FGV"'!$A$2:$A$800,0)),$K$2),$K$2)</f>
        <v/>
      </c>
      <c r="M42" s="133">
        <f>'CP RESUMO'!AO28</f>
        <v/>
      </c>
      <c r="N42" s="134">
        <f>MAX(0,M42-M41)</f>
        <v/>
      </c>
      <c r="O42" s="133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6232.5</v>
      </c>
      <c r="L43" s="49">
        <f>C43/IF(B43&lt;='VALOR POR PL'!$P$5,IFERROR(INDEX('"INCC-FGV"'!$B$2:$B$800,MATCH(B43,'"INCC-FGV"'!$A$2:$A$800,0)),$K$2),$K$2)</f>
        <v/>
      </c>
      <c r="M43" s="133">
        <f>'CP RESUMO'!AP28</f>
        <v/>
      </c>
      <c r="N43" s="134">
        <f>MAX(0,M43-M42)</f>
        <v/>
      </c>
      <c r="O43" s="133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3600</v>
      </c>
      <c r="L44" s="49">
        <f>C44/IF(B44&lt;='VALOR POR PL'!$P$5,IFERROR(INDEX('"INCC-FGV"'!$B$2:$B$800,MATCH(B44,'"INCC-FGV"'!$A$2:$A$800,0)),$K$2),$K$2)</f>
        <v/>
      </c>
      <c r="M44" s="133">
        <f>'CP RESUMO'!AQ28</f>
        <v/>
      </c>
      <c r="N44" s="134">
        <f>MAX(0,M44-M43)</f>
        <v/>
      </c>
      <c r="O44" s="133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3600</v>
      </c>
      <c r="L45" s="49">
        <f>C45/IF(B45&lt;='VALOR POR PL'!$P$5,IFERROR(INDEX('"INCC-FGV"'!$B$2:$B$800,MATCH(B45,'"INCC-FGV"'!$A$2:$A$800,0)),$K$2),$K$2)</f>
        <v/>
      </c>
      <c r="M45" s="133">
        <f>'CP RESUMO'!AR28</f>
        <v/>
      </c>
      <c r="N45" s="134">
        <f>MAX(0,M45-M44)</f>
        <v/>
      </c>
      <c r="O45" s="133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RESUMO'!AS28</f>
        <v/>
      </c>
      <c r="N46" s="134">
        <f>MAX(0,M46-M45)</f>
        <v/>
      </c>
      <c r="O46" s="133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RESUMO'!AT28</f>
        <v/>
      </c>
      <c r="N47" s="134">
        <f>MAX(0,M47-M46)</f>
        <v/>
      </c>
      <c r="O47" s="133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163512.89</v>
      </c>
      <c r="L48" s="49">
        <f>C48/IF(B48&lt;='VALOR POR PL'!$P$5,IFERROR(INDEX('"INCC-FGV"'!$B$2:$B$800,MATCH(B48,'"INCC-FGV"'!$A$2:$A$800,0)),$K$2),$K$2)</f>
        <v/>
      </c>
      <c r="M48" s="133">
        <f>'CP RESUMO'!AU28</f>
        <v/>
      </c>
      <c r="N48" s="134">
        <f>MAX(0,M48-M47)</f>
        <v/>
      </c>
      <c r="O48" s="133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RESUMO'!AV28</f>
        <v/>
      </c>
      <c r="N49" s="134">
        <f>MAX(0,M49-M48)</f>
        <v/>
      </c>
      <c r="O49" s="133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RESUMO'!AW28</f>
        <v/>
      </c>
      <c r="N50" s="134">
        <f>MAX(0,M50-M49)</f>
        <v/>
      </c>
      <c r="O50" s="133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RESUMO'!AX28</f>
        <v/>
      </c>
      <c r="N51" s="134">
        <f>MAX(0,M51-M50)</f>
        <v/>
      </c>
      <c r="O51" s="133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RESUMO'!AY28</f>
        <v/>
      </c>
      <c r="N52" s="134">
        <f>MAX(0,M52-M51)</f>
        <v/>
      </c>
      <c r="O52" s="133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RESUMO'!AZ28</f>
        <v/>
      </c>
      <c r="N53" s="134">
        <f>MAX(0,M53-M52)</f>
        <v/>
      </c>
      <c r="O53" s="133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RESUMO'!BA28</f>
        <v/>
      </c>
      <c r="N54" s="134">
        <f>MAX(0,M54-M53)</f>
        <v/>
      </c>
      <c r="O54" s="133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RESUMO'!BB28</f>
        <v/>
      </c>
      <c r="N55" s="134">
        <f>MAX(0,M55-M54)</f>
        <v/>
      </c>
      <c r="O55" s="133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RESUMO'!BC28</f>
        <v/>
      </c>
      <c r="N56" s="134">
        <f>MAX(0,M56-M55)</f>
        <v/>
      </c>
      <c r="O56" s="133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RESUMO'!BD28</f>
        <v/>
      </c>
      <c r="N57" s="134">
        <f>MAX(0,M57-M56)</f>
        <v/>
      </c>
      <c r="O57" s="133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RESUMO'!BE28</f>
        <v/>
      </c>
      <c r="N58" s="134">
        <f>MAX(0,M58-M57)</f>
        <v/>
      </c>
      <c r="O58" s="133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RESUMO'!BF28</f>
        <v/>
      </c>
      <c r="N59" s="134">
        <f>MAX(0,M59-M58)</f>
        <v/>
      </c>
      <c r="O59" s="133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RESUMO'!BG28</f>
        <v/>
      </c>
      <c r="N60" s="134">
        <f>MAX(0,M60-M59)</f>
        <v/>
      </c>
      <c r="O60" s="133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RESUMO'!BH28</f>
        <v/>
      </c>
      <c r="N61" s="134">
        <f>MAX(0,M61-M60)</f>
        <v/>
      </c>
      <c r="O61" s="133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RESUMO'!BI28</f>
        <v/>
      </c>
      <c r="N62" s="134">
        <f>MAX(0,M62-M61)</f>
        <v/>
      </c>
      <c r="O62" s="133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RESUMO'!BJ28</f>
        <v/>
      </c>
      <c r="N63" s="134">
        <f>MAX(0,M63-M62)</f>
        <v/>
      </c>
      <c r="O63" s="133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RESUMO'!BK28</f>
        <v/>
      </c>
      <c r="N64" s="134">
        <f>MAX(0,M64-M63)</f>
        <v/>
      </c>
      <c r="O64" s="133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RESUMO'!BL28</f>
        <v/>
      </c>
      <c r="N65" s="134">
        <f>MAX(0,M65-M64)</f>
        <v/>
      </c>
      <c r="O65" s="133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RESUMO'!BM28</f>
        <v/>
      </c>
      <c r="N66" s="134">
        <f>MAX(0,M66-M65)</f>
        <v/>
      </c>
      <c r="O66" s="133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RESUMO'!BN28</f>
        <v/>
      </c>
      <c r="N67" s="134">
        <f>MAX(0,M67-M66)</f>
        <v/>
      </c>
      <c r="O67" s="133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RESUMO'!BO28</f>
        <v/>
      </c>
      <c r="N68" s="134">
        <f>MAX(0,M68-M67)</f>
        <v/>
      </c>
      <c r="O68" s="133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RESUMO'!BP28</f>
        <v/>
      </c>
      <c r="N69" s="134">
        <f>MAX(0,M69-M68)</f>
        <v/>
      </c>
      <c r="O69" s="133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RESUMO'!BQ28</f>
        <v/>
      </c>
      <c r="N70" s="134">
        <f>MAX(0,M70-M69)</f>
        <v/>
      </c>
      <c r="O70" s="133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RESUMO'!BR28</f>
        <v/>
      </c>
      <c r="N71" s="134">
        <f>MAX(0,M71-M70)</f>
        <v/>
      </c>
      <c r="O71" s="133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RESUMO'!BS28</f>
        <v/>
      </c>
      <c r="N72" s="134">
        <f>MAX(0,M72-M71)</f>
        <v/>
      </c>
      <c r="O72" s="133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RESUMO'!BT28</f>
        <v/>
      </c>
      <c r="N73" s="134">
        <f>MAX(0,M73-M72)</f>
        <v/>
      </c>
      <c r="O73" s="133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RESUMO'!BU28</f>
        <v/>
      </c>
      <c r="N74" s="134">
        <f>MAX(0,M74-M73)</f>
        <v/>
      </c>
      <c r="O74" s="133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RESUMO'!BV28</f>
        <v/>
      </c>
      <c r="N75" s="134">
        <f>MAX(0,M75-M74)</f>
        <v/>
      </c>
      <c r="O75" s="133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RESUMO'!BW28</f>
        <v/>
      </c>
      <c r="N76" s="134">
        <f>MAX(0,M76-M75)</f>
        <v/>
      </c>
      <c r="O76" s="133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3">
        <f>'CP RESUMO'!D29</f>
        <v/>
      </c>
      <c r="N5" s="134" t="n">
        <v>0</v>
      </c>
      <c r="O5" s="133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3">
        <f>'CP RESUMO'!E29</f>
        <v/>
      </c>
      <c r="N6" s="134">
        <f>MAX(0,M6-M5)</f>
        <v/>
      </c>
      <c r="O6" s="133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RESUMO'!F29</f>
        <v/>
      </c>
      <c r="N7" s="134">
        <f>MAX(0,M7-M6)</f>
        <v/>
      </c>
      <c r="O7" s="133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RESUMO'!G29</f>
        <v/>
      </c>
      <c r="N8" s="134">
        <f>MAX(0,M8-M7)</f>
        <v/>
      </c>
      <c r="O8" s="133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RESUMO'!H29</f>
        <v/>
      </c>
      <c r="N9" s="134">
        <f>MAX(0,M9-M8)</f>
        <v/>
      </c>
      <c r="O9" s="133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RESUMO'!I29</f>
        <v/>
      </c>
      <c r="N10" s="134">
        <f>MAX(0,M10-M9)</f>
        <v/>
      </c>
      <c r="O10" s="133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RESUMO'!J29</f>
        <v/>
      </c>
      <c r="N11" s="134">
        <f>MAX(0,M11-M10)</f>
        <v/>
      </c>
      <c r="O11" s="133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RESUMO'!K29</f>
        <v/>
      </c>
      <c r="N12" s="134">
        <f>MAX(0,M12-M11)</f>
        <v/>
      </c>
      <c r="O12" s="133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3">
        <f>'CP RESUMO'!L29</f>
        <v/>
      </c>
      <c r="N13" s="134">
        <f>MAX(0,M13-M12)</f>
        <v/>
      </c>
      <c r="O13" s="133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RESUMO'!M29</f>
        <v/>
      </c>
      <c r="N14" s="134">
        <f>MAX(0,M14-M13)</f>
        <v/>
      </c>
      <c r="O14" s="133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RESUMO'!N29</f>
        <v/>
      </c>
      <c r="N15" s="134">
        <f>MAX(0,M15-M14)</f>
        <v/>
      </c>
      <c r="O15" s="133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RESUMO'!O29</f>
        <v/>
      </c>
      <c r="N16" s="134">
        <f>MAX(0,M16-M15)</f>
        <v/>
      </c>
      <c r="O16" s="133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RESUMO'!P29</f>
        <v/>
      </c>
      <c r="N17" s="134">
        <f>MAX(0,M17-M16)</f>
        <v/>
      </c>
      <c r="O17" s="133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RESUMO'!Q29</f>
        <v/>
      </c>
      <c r="N18" s="134">
        <f>MAX(0,M18-M17)</f>
        <v/>
      </c>
      <c r="O18" s="133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RESUMO'!R29</f>
        <v/>
      </c>
      <c r="N19" s="134">
        <f>MAX(0,M19-M18)</f>
        <v/>
      </c>
      <c r="O19" s="133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RESUMO'!S29</f>
        <v/>
      </c>
      <c r="N20" s="134">
        <f>MAX(0,M20-M19)</f>
        <v/>
      </c>
      <c r="O20" s="133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RESUMO'!T29</f>
        <v/>
      </c>
      <c r="N21" s="134">
        <f>MAX(0,M21-M20)</f>
        <v/>
      </c>
      <c r="O21" s="133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RESUMO'!U29</f>
        <v/>
      </c>
      <c r="N22" s="134">
        <f>MAX(0,M22-M21)</f>
        <v/>
      </c>
      <c r="O22" s="133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RESUMO'!V29</f>
        <v/>
      </c>
      <c r="N23" s="134">
        <f>MAX(0,M23-M22)</f>
        <v/>
      </c>
      <c r="O23" s="133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3">
        <f>'CP RESUMO'!W29</f>
        <v/>
      </c>
      <c r="N24" s="134">
        <f>MAX(0,M24-M23)</f>
        <v/>
      </c>
      <c r="O24" s="133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RESUMO'!X29</f>
        <v/>
      </c>
      <c r="N25" s="134">
        <f>MAX(0,M25-M24)</f>
        <v/>
      </c>
      <c r="O25" s="133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RESUMO'!Y29</f>
        <v/>
      </c>
      <c r="N26" s="134">
        <f>MAX(0,M26-M25)</f>
        <v/>
      </c>
      <c r="O26" s="133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505000</v>
      </c>
      <c r="L27" s="49">
        <f>C27/IF(B27&lt;='VALOR POR PL'!$P$5,IFERROR(INDEX('"INCC-FGV"'!$B$2:$B$800,MATCH(B27,'"INCC-FGV"'!$A$2:$A$800,0)),$K$2),$K$2)</f>
        <v/>
      </c>
      <c r="M27" s="133">
        <f>'CP RESUMO'!Z29</f>
        <v/>
      </c>
      <c r="N27" s="134">
        <f>MAX(0,M27-M26)</f>
        <v/>
      </c>
      <c r="O27" s="133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505000</v>
      </c>
      <c r="L28" s="49">
        <f>C28/IF(B28&lt;='VALOR POR PL'!$P$5,IFERROR(INDEX('"INCC-FGV"'!$B$2:$B$800,MATCH(B28,'"INCC-FGV"'!$A$2:$A$800,0)),$K$2),$K$2)</f>
        <v/>
      </c>
      <c r="M28" s="133">
        <f>'CP RESUMO'!AA29</f>
        <v/>
      </c>
      <c r="N28" s="134">
        <f>MAX(0,M28-M27)</f>
        <v/>
      </c>
      <c r="O28" s="133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505000</v>
      </c>
      <c r="L29" s="49">
        <f>C29/IF(B29&lt;='VALOR POR PL'!$P$5,IFERROR(INDEX('"INCC-FGV"'!$B$2:$B$800,MATCH(B29,'"INCC-FGV"'!$A$2:$A$800,0)),$K$2),$K$2)</f>
        <v/>
      </c>
      <c r="M29" s="133">
        <f>'CP RESUMO'!AB29</f>
        <v/>
      </c>
      <c r="N29" s="134">
        <f>MAX(0,M29-M28)</f>
        <v/>
      </c>
      <c r="O29" s="133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982874.3</v>
      </c>
      <c r="L30" s="49">
        <f>C30/IF(B30&lt;='VALOR POR PL'!$P$5,IFERROR(INDEX('"INCC-FGV"'!$B$2:$B$800,MATCH(B30,'"INCC-FGV"'!$A$2:$A$800,0)),$K$2),$K$2)</f>
        <v/>
      </c>
      <c r="M30" s="133">
        <f>'CP RESUMO'!AC29</f>
        <v/>
      </c>
      <c r="N30" s="134">
        <f>MAX(0,M30-M29)</f>
        <v/>
      </c>
      <c r="O30" s="133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1278889.16</v>
      </c>
      <c r="L31" s="49">
        <f>C31/IF(B31&lt;='VALOR POR PL'!$P$5,IFERROR(INDEX('"INCC-FGV"'!$B$2:$B$800,MATCH(B31,'"INCC-FGV"'!$A$2:$A$800,0)),$K$2),$K$2)</f>
        <v/>
      </c>
      <c r="M31" s="133">
        <f>'CP RESUMO'!AD29</f>
        <v/>
      </c>
      <c r="N31" s="134">
        <f>MAX(0,M31-M30)</f>
        <v/>
      </c>
      <c r="O31" s="133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1278889.16</v>
      </c>
      <c r="L32" s="49">
        <f>C32/IF(B32&lt;='VALOR POR PL'!$P$5,IFERROR(INDEX('"INCC-FGV"'!$B$2:$B$800,MATCH(B32,'"INCC-FGV"'!$A$2:$A$800,0)),$K$2),$K$2)</f>
        <v/>
      </c>
      <c r="M32" s="133">
        <f>'CP RESUMO'!AE29</f>
        <v/>
      </c>
      <c r="N32" s="134">
        <f>MAX(0,M32-M31)</f>
        <v/>
      </c>
      <c r="O32" s="133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303814.86</v>
      </c>
      <c r="L33" s="49">
        <f>C33/IF(B33&lt;='VALOR POR PL'!$P$5,IFERROR(INDEX('"INCC-FGV"'!$B$2:$B$800,MATCH(B33,'"INCC-FGV"'!$A$2:$A$800,0)),$K$2),$K$2)</f>
        <v/>
      </c>
      <c r="M33" s="133">
        <f>'CP RESUMO'!AF29</f>
        <v/>
      </c>
      <c r="N33" s="134">
        <f>MAX(0,M33-M32)</f>
        <v/>
      </c>
      <c r="O33" s="133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7800</v>
      </c>
      <c r="L34" s="49">
        <f>C34/IF(B34&lt;='VALOR POR PL'!$P$5,IFERROR(INDEX('"INCC-FGV"'!$B$2:$B$800,MATCH(B34,'"INCC-FGV"'!$A$2:$A$800,0)),$K$2),$K$2)</f>
        <v/>
      </c>
      <c r="M34" s="133">
        <f>'CP RESUMO'!AG29</f>
        <v/>
      </c>
      <c r="N34" s="134">
        <f>MAX(0,M34-M33)</f>
        <v/>
      </c>
      <c r="O34" s="133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7800</v>
      </c>
      <c r="L35" s="49">
        <f>C35/IF(B35&lt;='VALOR POR PL'!$P$5,IFERROR(INDEX('"INCC-FGV"'!$B$2:$B$800,MATCH(B35,'"INCC-FGV"'!$A$2:$A$800,0)),$K$2),$K$2)</f>
        <v/>
      </c>
      <c r="M35" s="133">
        <f>'CP RESUMO'!AH29</f>
        <v/>
      </c>
      <c r="N35" s="134">
        <f>MAX(0,M35-M34)</f>
        <v/>
      </c>
      <c r="O35" s="133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451822.29</v>
      </c>
      <c r="L36" s="49">
        <f>C36/IF(B36&lt;='VALOR POR PL'!$P$5,IFERROR(INDEX('"INCC-FGV"'!$B$2:$B$800,MATCH(B36,'"INCC-FGV"'!$A$2:$A$800,0)),$K$2),$K$2)</f>
        <v/>
      </c>
      <c r="M36" s="133">
        <f>'CP RESUMO'!AI29</f>
        <v/>
      </c>
      <c r="N36" s="134">
        <f>MAX(0,M36-M35)</f>
        <v/>
      </c>
      <c r="O36" s="133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629431.21</v>
      </c>
      <c r="L37" s="49">
        <f>C37/IF(B37&lt;='VALOR POR PL'!$P$5,IFERROR(INDEX('"INCC-FGV"'!$B$2:$B$800,MATCH(B37,'"INCC-FGV"'!$A$2:$A$800,0)),$K$2),$K$2)</f>
        <v/>
      </c>
      <c r="M37" s="133">
        <f>'CP RESUMO'!AJ29</f>
        <v/>
      </c>
      <c r="N37" s="134">
        <f>MAX(0,M37-M36)</f>
        <v/>
      </c>
      <c r="O37" s="133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621631.21</v>
      </c>
      <c r="L38" s="49">
        <f>C38/IF(B38&lt;='VALOR POR PL'!$P$5,IFERROR(INDEX('"INCC-FGV"'!$B$2:$B$800,MATCH(B38,'"INCC-FGV"'!$A$2:$A$800,0)),$K$2),$K$2)</f>
        <v/>
      </c>
      <c r="M38" s="133">
        <f>'CP RESUMO'!AK29</f>
        <v/>
      </c>
      <c r="N38" s="134">
        <f>MAX(0,M38-M37)</f>
        <v/>
      </c>
      <c r="O38" s="133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621631.21</v>
      </c>
      <c r="L39" s="49">
        <f>C39/IF(B39&lt;='VALOR POR PL'!$P$5,IFERROR(INDEX('"INCC-FGV"'!$B$2:$B$800,MATCH(B39,'"INCC-FGV"'!$A$2:$A$800,0)),$K$2),$K$2)</f>
        <v/>
      </c>
      <c r="M39" s="133">
        <f>'CP RESUMO'!AL29</f>
        <v/>
      </c>
      <c r="N39" s="134">
        <f>MAX(0,M39-M38)</f>
        <v/>
      </c>
      <c r="O39" s="133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177608.92</v>
      </c>
      <c r="L40" s="49">
        <f>C40/IF(B40&lt;='VALOR POR PL'!$P$5,IFERROR(INDEX('"INCC-FGV"'!$B$2:$B$800,MATCH(B40,'"INCC-FGV"'!$A$2:$A$800,0)),$K$2),$K$2)</f>
        <v/>
      </c>
      <c r="M40" s="133">
        <f>'CP RESUMO'!AM29</f>
        <v/>
      </c>
      <c r="N40" s="134">
        <f>MAX(0,M40-M39)</f>
        <v/>
      </c>
      <c r="O40" s="133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177608.92</v>
      </c>
      <c r="L41" s="49">
        <f>C41/IF(B41&lt;='VALOR POR PL'!$P$5,IFERROR(INDEX('"INCC-FGV"'!$B$2:$B$800,MATCH(B41,'"INCC-FGV"'!$A$2:$A$800,0)),$K$2),$K$2)</f>
        <v/>
      </c>
      <c r="M41" s="133">
        <f>'CP RESUMO'!AN29</f>
        <v/>
      </c>
      <c r="N41" s="134">
        <f>MAX(0,M41-M40)</f>
        <v/>
      </c>
      <c r="O41" s="133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177608.92</v>
      </c>
      <c r="L42" s="49">
        <f>C42/IF(B42&lt;='VALOR POR PL'!$P$5,IFERROR(INDEX('"INCC-FGV"'!$B$2:$B$800,MATCH(B42,'"INCC-FGV"'!$A$2:$A$800,0)),$K$2),$K$2)</f>
        <v/>
      </c>
      <c r="M42" s="133">
        <f>'CP RESUMO'!AO29</f>
        <v/>
      </c>
      <c r="N42" s="134">
        <f>MAX(0,M42-M41)</f>
        <v/>
      </c>
      <c r="O42" s="133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177608.92</v>
      </c>
      <c r="L43" s="49">
        <f>C43/IF(B43&lt;='VALOR POR PL'!$P$5,IFERROR(INDEX('"INCC-FGV"'!$B$2:$B$800,MATCH(B43,'"INCC-FGV"'!$A$2:$A$800,0)),$K$2),$K$2)</f>
        <v/>
      </c>
      <c r="M43" s="133">
        <f>'CP RESUMO'!AP29</f>
        <v/>
      </c>
      <c r="N43" s="134">
        <f>MAX(0,M43-M42)</f>
        <v/>
      </c>
      <c r="O43" s="133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177608.92</v>
      </c>
      <c r="L44" s="49">
        <f>C44/IF(B44&lt;='VALOR POR PL'!$P$5,IFERROR(INDEX('"INCC-FGV"'!$B$2:$B$800,MATCH(B44,'"INCC-FGV"'!$A$2:$A$800,0)),$K$2),$K$2)</f>
        <v/>
      </c>
      <c r="M44" s="133">
        <f>'CP RESUMO'!AQ29</f>
        <v/>
      </c>
      <c r="N44" s="134">
        <f>MAX(0,M44-M43)</f>
        <v/>
      </c>
      <c r="O44" s="133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177608.92</v>
      </c>
      <c r="L45" s="49">
        <f>C45/IF(B45&lt;='VALOR POR PL'!$P$5,IFERROR(INDEX('"INCC-FGV"'!$B$2:$B$800,MATCH(B45,'"INCC-FGV"'!$A$2:$A$800,0)),$K$2),$K$2)</f>
        <v/>
      </c>
      <c r="M45" s="133">
        <f>'CP RESUMO'!AR29</f>
        <v/>
      </c>
      <c r="N45" s="134">
        <f>MAX(0,M45-M44)</f>
        <v/>
      </c>
      <c r="O45" s="133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177608.92</v>
      </c>
      <c r="L46" s="49">
        <f>C46/IF(B46&lt;='VALOR POR PL'!$P$5,IFERROR(INDEX('"INCC-FGV"'!$B$2:$B$800,MATCH(B46,'"INCC-FGV"'!$A$2:$A$800,0)),$K$2),$K$2)</f>
        <v/>
      </c>
      <c r="M46" s="133">
        <f>'CP RESUMO'!AS29</f>
        <v/>
      </c>
      <c r="N46" s="134">
        <f>MAX(0,M46-M45)</f>
        <v/>
      </c>
      <c r="O46" s="133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RESUMO'!AT29</f>
        <v/>
      </c>
      <c r="N47" s="134">
        <f>MAX(0,M47-M46)</f>
        <v/>
      </c>
      <c r="O47" s="133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RESUMO'!AU29</f>
        <v/>
      </c>
      <c r="N48" s="134">
        <f>MAX(0,M48-M47)</f>
        <v/>
      </c>
      <c r="O48" s="133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RESUMO'!AV29</f>
        <v/>
      </c>
      <c r="N49" s="134">
        <f>MAX(0,M49-M48)</f>
        <v/>
      </c>
      <c r="O49" s="133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RESUMO'!AW29</f>
        <v/>
      </c>
      <c r="N50" s="134">
        <f>MAX(0,M50-M49)</f>
        <v/>
      </c>
      <c r="O50" s="133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RESUMO'!AX29</f>
        <v/>
      </c>
      <c r="N51" s="134">
        <f>MAX(0,M51-M50)</f>
        <v/>
      </c>
      <c r="O51" s="133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3975247.29</v>
      </c>
      <c r="L52" s="49">
        <f>C52/IF(B52&lt;='VALOR POR PL'!$P$5,IFERROR(INDEX('"INCC-FGV"'!$B$2:$B$800,MATCH(B52,'"INCC-FGV"'!$A$2:$A$800,0)),$K$2),$K$2)</f>
        <v/>
      </c>
      <c r="M52" s="133">
        <f>'CP RESUMO'!AY29</f>
        <v/>
      </c>
      <c r="N52" s="134">
        <f>MAX(0,M52-M51)</f>
        <v/>
      </c>
      <c r="O52" s="133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RESUMO'!AZ29</f>
        <v/>
      </c>
      <c r="N53" s="134">
        <f>MAX(0,M53-M52)</f>
        <v/>
      </c>
      <c r="O53" s="133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RESUMO'!BA29</f>
        <v/>
      </c>
      <c r="N54" s="134">
        <f>MAX(0,M54-M53)</f>
        <v/>
      </c>
      <c r="O54" s="133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RESUMO'!BB29</f>
        <v/>
      </c>
      <c r="N55" s="134">
        <f>MAX(0,M55-M54)</f>
        <v/>
      </c>
      <c r="O55" s="133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RESUMO'!BC29</f>
        <v/>
      </c>
      <c r="N56" s="134">
        <f>MAX(0,M56-M55)</f>
        <v/>
      </c>
      <c r="O56" s="133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RESUMO'!BD29</f>
        <v/>
      </c>
      <c r="N57" s="134">
        <f>MAX(0,M57-M56)</f>
        <v/>
      </c>
      <c r="O57" s="133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RESUMO'!BE29</f>
        <v/>
      </c>
      <c r="N58" s="134">
        <f>MAX(0,M58-M57)</f>
        <v/>
      </c>
      <c r="O58" s="133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RESUMO'!BF29</f>
        <v/>
      </c>
      <c r="N59" s="134">
        <f>MAX(0,M59-M58)</f>
        <v/>
      </c>
      <c r="O59" s="133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RESUMO'!BG29</f>
        <v/>
      </c>
      <c r="N60" s="134">
        <f>MAX(0,M60-M59)</f>
        <v/>
      </c>
      <c r="O60" s="133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RESUMO'!BH29</f>
        <v/>
      </c>
      <c r="N61" s="134">
        <f>MAX(0,M61-M60)</f>
        <v/>
      </c>
      <c r="O61" s="133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RESUMO'!BI29</f>
        <v/>
      </c>
      <c r="N62" s="134">
        <f>MAX(0,M62-M61)</f>
        <v/>
      </c>
      <c r="O62" s="133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RESUMO'!BJ29</f>
        <v/>
      </c>
      <c r="N63" s="134">
        <f>MAX(0,M63-M62)</f>
        <v/>
      </c>
      <c r="O63" s="133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RESUMO'!BK29</f>
        <v/>
      </c>
      <c r="N64" s="134">
        <f>MAX(0,M64-M63)</f>
        <v/>
      </c>
      <c r="O64" s="133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RESUMO'!BL29</f>
        <v/>
      </c>
      <c r="N65" s="134">
        <f>MAX(0,M65-M64)</f>
        <v/>
      </c>
      <c r="O65" s="133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RESUMO'!BM29</f>
        <v/>
      </c>
      <c r="N66" s="134">
        <f>MAX(0,M66-M65)</f>
        <v/>
      </c>
      <c r="O66" s="133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RESUMO'!BN29</f>
        <v/>
      </c>
      <c r="N67" s="134">
        <f>MAX(0,M67-M66)</f>
        <v/>
      </c>
      <c r="O67" s="133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RESUMO'!BO29</f>
        <v/>
      </c>
      <c r="N68" s="134">
        <f>MAX(0,M68-M67)</f>
        <v/>
      </c>
      <c r="O68" s="133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RESUMO'!BP29</f>
        <v/>
      </c>
      <c r="N69" s="134">
        <f>MAX(0,M69-M68)</f>
        <v/>
      </c>
      <c r="O69" s="133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RESUMO'!BQ29</f>
        <v/>
      </c>
      <c r="N70" s="134">
        <f>MAX(0,M70-M69)</f>
        <v/>
      </c>
      <c r="O70" s="133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RESUMO'!BR29</f>
        <v/>
      </c>
      <c r="N71" s="134">
        <f>MAX(0,M71-M70)</f>
        <v/>
      </c>
      <c r="O71" s="133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RESUMO'!BS29</f>
        <v/>
      </c>
      <c r="N72" s="134">
        <f>MAX(0,M72-M71)</f>
        <v/>
      </c>
      <c r="O72" s="133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RESUMO'!BT29</f>
        <v/>
      </c>
      <c r="N73" s="134">
        <f>MAX(0,M73-M72)</f>
        <v/>
      </c>
      <c r="O73" s="133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RESUMO'!BU29</f>
        <v/>
      </c>
      <c r="N74" s="134">
        <f>MAX(0,M74-M73)</f>
        <v/>
      </c>
      <c r="O74" s="133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RESUMO'!BV29</f>
        <v/>
      </c>
      <c r="N75" s="134">
        <f>MAX(0,M75-M74)</f>
        <v/>
      </c>
      <c r="O75" s="133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RESUMO'!BW29</f>
        <v/>
      </c>
      <c r="N76" s="134">
        <f>MAX(0,M76-M75)</f>
        <v/>
      </c>
      <c r="O76" s="133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3">
        <f>'CP RESUMO'!D30</f>
        <v/>
      </c>
      <c r="N5" s="134" t="n">
        <v>0</v>
      </c>
      <c r="O5" s="133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3">
        <f>'CP RESUMO'!E30</f>
        <v/>
      </c>
      <c r="N6" s="134">
        <f>MAX(0,M6-M5)</f>
        <v/>
      </c>
      <c r="O6" s="133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RESUMO'!F30</f>
        <v/>
      </c>
      <c r="N7" s="134">
        <f>MAX(0,M7-M6)</f>
        <v/>
      </c>
      <c r="O7" s="133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RESUMO'!G30</f>
        <v/>
      </c>
      <c r="N8" s="134">
        <f>MAX(0,M8-M7)</f>
        <v/>
      </c>
      <c r="O8" s="133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RESUMO'!H30</f>
        <v/>
      </c>
      <c r="N9" s="134">
        <f>MAX(0,M9-M8)</f>
        <v/>
      </c>
      <c r="O9" s="133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RESUMO'!I30</f>
        <v/>
      </c>
      <c r="N10" s="134">
        <f>MAX(0,M10-M9)</f>
        <v/>
      </c>
      <c r="O10" s="133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RESUMO'!J30</f>
        <v/>
      </c>
      <c r="N11" s="134">
        <f>MAX(0,M11-M10)</f>
        <v/>
      </c>
      <c r="O11" s="133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RESUMO'!K30</f>
        <v/>
      </c>
      <c r="N12" s="134">
        <f>MAX(0,M12-M11)</f>
        <v/>
      </c>
      <c r="O12" s="133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3">
        <f>'CP RESUMO'!L30</f>
        <v/>
      </c>
      <c r="N13" s="134">
        <f>MAX(0,M13-M12)</f>
        <v/>
      </c>
      <c r="O13" s="133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RESUMO'!M30</f>
        <v/>
      </c>
      <c r="N14" s="134">
        <f>MAX(0,M14-M13)</f>
        <v/>
      </c>
      <c r="O14" s="133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RESUMO'!N30</f>
        <v/>
      </c>
      <c r="N15" s="134">
        <f>MAX(0,M15-M14)</f>
        <v/>
      </c>
      <c r="O15" s="133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RESUMO'!O30</f>
        <v/>
      </c>
      <c r="N16" s="134">
        <f>MAX(0,M16-M15)</f>
        <v/>
      </c>
      <c r="O16" s="133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RESUMO'!P30</f>
        <v/>
      </c>
      <c r="N17" s="134">
        <f>MAX(0,M17-M16)</f>
        <v/>
      </c>
      <c r="O17" s="133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RESUMO'!Q30</f>
        <v/>
      </c>
      <c r="N18" s="134">
        <f>MAX(0,M18-M17)</f>
        <v/>
      </c>
      <c r="O18" s="133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RESUMO'!R30</f>
        <v/>
      </c>
      <c r="N19" s="134">
        <f>MAX(0,M19-M18)</f>
        <v/>
      </c>
      <c r="O19" s="133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RESUMO'!S30</f>
        <v/>
      </c>
      <c r="N20" s="134">
        <f>MAX(0,M20-M19)</f>
        <v/>
      </c>
      <c r="O20" s="133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RESUMO'!T30</f>
        <v/>
      </c>
      <c r="N21" s="134">
        <f>MAX(0,M21-M20)</f>
        <v/>
      </c>
      <c r="O21" s="133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RESUMO'!U30</f>
        <v/>
      </c>
      <c r="N22" s="134">
        <f>MAX(0,M22-M21)</f>
        <v/>
      </c>
      <c r="O22" s="133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RESUMO'!V30</f>
        <v/>
      </c>
      <c r="N23" s="134">
        <f>MAX(0,M23-M22)</f>
        <v/>
      </c>
      <c r="O23" s="133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RESUMO'!W30</f>
        <v/>
      </c>
      <c r="N24" s="134">
        <f>MAX(0,M24-M23)</f>
        <v/>
      </c>
      <c r="O24" s="133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RESUMO'!X30</f>
        <v/>
      </c>
      <c r="N25" s="134">
        <f>MAX(0,M25-M24)</f>
        <v/>
      </c>
      <c r="O25" s="133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RESUMO'!Y30</f>
        <v/>
      </c>
      <c r="N26" s="134">
        <f>MAX(0,M26-M25)</f>
        <v/>
      </c>
      <c r="O26" s="133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RESUMO'!Z30</f>
        <v/>
      </c>
      <c r="N27" s="134">
        <f>MAX(0,M27-M26)</f>
        <v/>
      </c>
      <c r="O27" s="133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RESUMO'!AA30</f>
        <v/>
      </c>
      <c r="N28" s="134">
        <f>MAX(0,M28-M27)</f>
        <v/>
      </c>
      <c r="O28" s="133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RESUMO'!AB30</f>
        <v/>
      </c>
      <c r="N29" s="134">
        <f>MAX(0,M29-M28)</f>
        <v/>
      </c>
      <c r="O29" s="133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RESUMO'!AC30</f>
        <v/>
      </c>
      <c r="N30" s="134">
        <f>MAX(0,M30-M29)</f>
        <v/>
      </c>
      <c r="O30" s="133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RESUMO'!AD30</f>
        <v/>
      </c>
      <c r="N31" s="134">
        <f>MAX(0,M31-M30)</f>
        <v/>
      </c>
      <c r="O31" s="133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RESUMO'!AE30</f>
        <v/>
      </c>
      <c r="N32" s="134">
        <f>MAX(0,M32-M31)</f>
        <v/>
      </c>
      <c r="O32" s="133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RESUMO'!AF30</f>
        <v/>
      </c>
      <c r="N33" s="134">
        <f>MAX(0,M33-M32)</f>
        <v/>
      </c>
      <c r="O33" s="133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RESUMO'!AG30</f>
        <v/>
      </c>
      <c r="N34" s="134">
        <f>MAX(0,M34-M33)</f>
        <v/>
      </c>
      <c r="O34" s="133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RESUMO'!AH30</f>
        <v/>
      </c>
      <c r="N35" s="134">
        <f>MAX(0,M35-M34)</f>
        <v/>
      </c>
      <c r="O35" s="133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14464.15</v>
      </c>
      <c r="L36" s="49">
        <f>C36/IF(B36&lt;='VALOR POR PL'!$P$5,IFERROR(INDEX('"INCC-FGV"'!$B$2:$B$800,MATCH(B36,'"INCC-FGV"'!$A$2:$A$800,0)),$K$2),$K$2)</f>
        <v/>
      </c>
      <c r="M36" s="133">
        <f>'CP RESUMO'!AI30</f>
        <v/>
      </c>
      <c r="N36" s="134">
        <f>MAX(0,M36-M35)</f>
        <v/>
      </c>
      <c r="O36" s="133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9187.33</v>
      </c>
      <c r="L37" s="49">
        <f>C37/IF(B37&lt;='VALOR POR PL'!$P$5,IFERROR(INDEX('"INCC-FGV"'!$B$2:$B$800,MATCH(B37,'"INCC-FGV"'!$A$2:$A$800,0)),$K$2),$K$2)</f>
        <v/>
      </c>
      <c r="M37" s="133">
        <f>'CP RESUMO'!AJ30</f>
        <v/>
      </c>
      <c r="N37" s="134">
        <f>MAX(0,M37-M36)</f>
        <v/>
      </c>
      <c r="O37" s="133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15783.36</v>
      </c>
      <c r="L38" s="49">
        <f>C38/IF(B38&lt;='VALOR POR PL'!$P$5,IFERROR(INDEX('"INCC-FGV"'!$B$2:$B$800,MATCH(B38,'"INCC-FGV"'!$A$2:$A$800,0)),$K$2),$K$2)</f>
        <v/>
      </c>
      <c r="M38" s="133">
        <f>'CP RESUMO'!AK30</f>
        <v/>
      </c>
      <c r="N38" s="134">
        <f>MAX(0,M38-M37)</f>
        <v/>
      </c>
      <c r="O38" s="133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7915.24</v>
      </c>
      <c r="L39" s="49">
        <f>C39/IF(B39&lt;='VALOR POR PL'!$P$5,IFERROR(INDEX('"INCC-FGV"'!$B$2:$B$800,MATCH(B39,'"INCC-FGV"'!$A$2:$A$800,0)),$K$2),$K$2)</f>
        <v/>
      </c>
      <c r="M39" s="133">
        <f>'CP RESUMO'!AL30</f>
        <v/>
      </c>
      <c r="N39" s="134">
        <f>MAX(0,M39-M38)</f>
        <v/>
      </c>
      <c r="O39" s="133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14181.47</v>
      </c>
      <c r="L40" s="49">
        <f>C40/IF(B40&lt;='VALOR POR PL'!$P$5,IFERROR(INDEX('"INCC-FGV"'!$B$2:$B$800,MATCH(B40,'"INCC-FGV"'!$A$2:$A$800,0)),$K$2),$K$2)</f>
        <v/>
      </c>
      <c r="M40" s="133">
        <f>'CP RESUMO'!AM30</f>
        <v/>
      </c>
      <c r="N40" s="134">
        <f>MAX(0,M40-M39)</f>
        <v/>
      </c>
      <c r="O40" s="133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64499.76</v>
      </c>
      <c r="L41" s="49">
        <f>C41/IF(B41&lt;='VALOR POR PL'!$P$5,IFERROR(INDEX('"INCC-FGV"'!$B$2:$B$800,MATCH(B41,'"INCC-FGV"'!$A$2:$A$800,0)),$K$2),$K$2)</f>
        <v/>
      </c>
      <c r="M41" s="133">
        <f>'CP RESUMO'!AN30</f>
        <v/>
      </c>
      <c r="N41" s="134">
        <f>MAX(0,M41-M40)</f>
        <v/>
      </c>
      <c r="O41" s="133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85465.72</v>
      </c>
      <c r="L42" s="49">
        <f>C42/IF(B42&lt;='VALOR POR PL'!$P$5,IFERROR(INDEX('"INCC-FGV"'!$B$2:$B$800,MATCH(B42,'"INCC-FGV"'!$A$2:$A$800,0)),$K$2),$K$2)</f>
        <v/>
      </c>
      <c r="M42" s="133">
        <f>'CP RESUMO'!AO30</f>
        <v/>
      </c>
      <c r="N42" s="134">
        <f>MAX(0,M42-M41)</f>
        <v/>
      </c>
      <c r="O42" s="133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131355.25</v>
      </c>
      <c r="L43" s="49">
        <f>C43/IF(B43&lt;='VALOR POR PL'!$P$5,IFERROR(INDEX('"INCC-FGV"'!$B$2:$B$800,MATCH(B43,'"INCC-FGV"'!$A$2:$A$800,0)),$K$2),$K$2)</f>
        <v/>
      </c>
      <c r="M43" s="133">
        <f>'CP RESUMO'!AP30</f>
        <v/>
      </c>
      <c r="N43" s="134">
        <f>MAX(0,M43-M42)</f>
        <v/>
      </c>
      <c r="O43" s="133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24970.69</v>
      </c>
      <c r="L44" s="49">
        <f>C44/IF(B44&lt;='VALOR POR PL'!$P$5,IFERROR(INDEX('"INCC-FGV"'!$B$2:$B$800,MATCH(B44,'"INCC-FGV"'!$A$2:$A$800,0)),$K$2),$K$2)</f>
        <v/>
      </c>
      <c r="M44" s="133">
        <f>'CP RESUMO'!AQ30</f>
        <v/>
      </c>
      <c r="N44" s="134">
        <f>MAX(0,M44-M43)</f>
        <v/>
      </c>
      <c r="O44" s="133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39434.85</v>
      </c>
      <c r="L45" s="49">
        <f>C45/IF(B45&lt;='VALOR POR PL'!$P$5,IFERROR(INDEX('"INCC-FGV"'!$B$2:$B$800,MATCH(B45,'"INCC-FGV"'!$A$2:$A$800,0)),$K$2),$K$2)</f>
        <v/>
      </c>
      <c r="M45" s="133">
        <f>'CP RESUMO'!AR30</f>
        <v/>
      </c>
      <c r="N45" s="134">
        <f>MAX(0,M45-M44)</f>
        <v/>
      </c>
      <c r="O45" s="133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24970.69</v>
      </c>
      <c r="L46" s="49">
        <f>C46/IF(B46&lt;='VALOR POR PL'!$P$5,IFERROR(INDEX('"INCC-FGV"'!$B$2:$B$800,MATCH(B46,'"INCC-FGV"'!$A$2:$A$800,0)),$K$2),$K$2)</f>
        <v/>
      </c>
      <c r="M46" s="133">
        <f>'CP RESUMO'!AS30</f>
        <v/>
      </c>
      <c r="N46" s="134">
        <f>MAX(0,M46-M45)</f>
        <v/>
      </c>
      <c r="O46" s="133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28221.59</v>
      </c>
      <c r="L47" s="49">
        <f>C47/IF(B47&lt;='VALOR POR PL'!$P$5,IFERROR(INDEX('"INCC-FGV"'!$B$2:$B$800,MATCH(B47,'"INCC-FGV"'!$A$2:$A$800,0)),$K$2),$K$2)</f>
        <v/>
      </c>
      <c r="M47" s="133">
        <f>'CP RESUMO'!AT30</f>
        <v/>
      </c>
      <c r="N47" s="134">
        <f>MAX(0,M47-M46)</f>
        <v/>
      </c>
      <c r="O47" s="133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10694.99</v>
      </c>
      <c r="L48" s="49">
        <f>C48/IF(B48&lt;='VALOR POR PL'!$P$5,IFERROR(INDEX('"INCC-FGV"'!$B$2:$B$800,MATCH(B48,'"INCC-FGV"'!$A$2:$A$800,0)),$K$2),$K$2)</f>
        <v/>
      </c>
      <c r="M48" s="133">
        <f>'CP RESUMO'!AU30</f>
        <v/>
      </c>
      <c r="N48" s="134">
        <f>MAX(0,M48-M47)</f>
        <v/>
      </c>
      <c r="O48" s="133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RESUMO'!AV30</f>
        <v/>
      </c>
      <c r="N49" s="134">
        <f>MAX(0,M49-M48)</f>
        <v/>
      </c>
      <c r="O49" s="133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RESUMO'!AW30</f>
        <v/>
      </c>
      <c r="N50" s="134">
        <f>MAX(0,M50-M49)</f>
        <v/>
      </c>
      <c r="O50" s="133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RESUMO'!AX30</f>
        <v/>
      </c>
      <c r="N51" s="134">
        <f>MAX(0,M51-M50)</f>
        <v/>
      </c>
      <c r="O51" s="133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RESUMO'!AY30</f>
        <v/>
      </c>
      <c r="N52" s="134">
        <f>MAX(0,M52-M51)</f>
        <v/>
      </c>
      <c r="O52" s="133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RESUMO'!AZ30</f>
        <v/>
      </c>
      <c r="N53" s="134">
        <f>MAX(0,M53-M52)</f>
        <v/>
      </c>
      <c r="O53" s="133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RESUMO'!BA30</f>
        <v/>
      </c>
      <c r="N54" s="134">
        <f>MAX(0,M54-M53)</f>
        <v/>
      </c>
      <c r="O54" s="133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RESUMO'!BB30</f>
        <v/>
      </c>
      <c r="N55" s="134">
        <f>MAX(0,M55-M54)</f>
        <v/>
      </c>
      <c r="O55" s="133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RESUMO'!BC30</f>
        <v/>
      </c>
      <c r="N56" s="134">
        <f>MAX(0,M56-M55)</f>
        <v/>
      </c>
      <c r="O56" s="133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RESUMO'!BD30</f>
        <v/>
      </c>
      <c r="N57" s="134">
        <f>MAX(0,M57-M56)</f>
        <v/>
      </c>
      <c r="O57" s="133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RESUMO'!BE30</f>
        <v/>
      </c>
      <c r="N58" s="134">
        <f>MAX(0,M58-M57)</f>
        <v/>
      </c>
      <c r="O58" s="133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RESUMO'!BF30</f>
        <v/>
      </c>
      <c r="N59" s="134">
        <f>MAX(0,M59-M58)</f>
        <v/>
      </c>
      <c r="O59" s="133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RESUMO'!BG30</f>
        <v/>
      </c>
      <c r="N60" s="134">
        <f>MAX(0,M60-M59)</f>
        <v/>
      </c>
      <c r="O60" s="133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RESUMO'!BH30</f>
        <v/>
      </c>
      <c r="N61" s="134">
        <f>MAX(0,M61-M60)</f>
        <v/>
      </c>
      <c r="O61" s="133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RESUMO'!BI30</f>
        <v/>
      </c>
      <c r="N62" s="134">
        <f>MAX(0,M62-M61)</f>
        <v/>
      </c>
      <c r="O62" s="133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RESUMO'!BJ30</f>
        <v/>
      </c>
      <c r="N63" s="134">
        <f>MAX(0,M63-M62)</f>
        <v/>
      </c>
      <c r="O63" s="133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RESUMO'!BK30</f>
        <v/>
      </c>
      <c r="N64" s="134">
        <f>MAX(0,M64-M63)</f>
        <v/>
      </c>
      <c r="O64" s="133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RESUMO'!BL30</f>
        <v/>
      </c>
      <c r="N65" s="134">
        <f>MAX(0,M65-M64)</f>
        <v/>
      </c>
      <c r="O65" s="133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RESUMO'!BM30</f>
        <v/>
      </c>
      <c r="N66" s="134">
        <f>MAX(0,M66-M65)</f>
        <v/>
      </c>
      <c r="O66" s="133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RESUMO'!BN30</f>
        <v/>
      </c>
      <c r="N67" s="134">
        <f>MAX(0,M67-M66)</f>
        <v/>
      </c>
      <c r="O67" s="133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RESUMO'!BO30</f>
        <v/>
      </c>
      <c r="N68" s="134">
        <f>MAX(0,M68-M67)</f>
        <v/>
      </c>
      <c r="O68" s="133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RESUMO'!BP30</f>
        <v/>
      </c>
      <c r="N69" s="134">
        <f>MAX(0,M69-M68)</f>
        <v/>
      </c>
      <c r="O69" s="133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RESUMO'!BQ30</f>
        <v/>
      </c>
      <c r="N70" s="134">
        <f>MAX(0,M70-M69)</f>
        <v/>
      </c>
      <c r="O70" s="133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RESUMO'!BR30</f>
        <v/>
      </c>
      <c r="N71" s="134">
        <f>MAX(0,M71-M70)</f>
        <v/>
      </c>
      <c r="O71" s="133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RESUMO'!BS30</f>
        <v/>
      </c>
      <c r="N72" s="134">
        <f>MAX(0,M72-M71)</f>
        <v/>
      </c>
      <c r="O72" s="133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RESUMO'!BT30</f>
        <v/>
      </c>
      <c r="N73" s="134">
        <f>MAX(0,M73-M72)</f>
        <v/>
      </c>
      <c r="O73" s="133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RESUMO'!BU30</f>
        <v/>
      </c>
      <c r="N74" s="134">
        <f>MAX(0,M74-M73)</f>
        <v/>
      </c>
      <c r="O74" s="133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RESUMO'!BV30</f>
        <v/>
      </c>
      <c r="N75" s="134">
        <f>MAX(0,M75-M74)</f>
        <v/>
      </c>
      <c r="O75" s="133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RESUMO'!BW30</f>
        <v/>
      </c>
      <c r="N76" s="134">
        <f>MAX(0,M76-M75)</f>
        <v/>
      </c>
      <c r="O76" s="133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3">
        <f>'CP RESUMO'!D31</f>
        <v/>
      </c>
      <c r="N5" s="134" t="n">
        <v>0</v>
      </c>
      <c r="O5" s="133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3">
        <f>'CP RESUMO'!E31</f>
        <v/>
      </c>
      <c r="N6" s="134">
        <f>MAX(0,M6-M5)</f>
        <v/>
      </c>
      <c r="O6" s="133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RESUMO'!F31</f>
        <v/>
      </c>
      <c r="N7" s="134">
        <f>MAX(0,M7-M6)</f>
        <v/>
      </c>
      <c r="O7" s="133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RESUMO'!G31</f>
        <v/>
      </c>
      <c r="N8" s="134">
        <f>MAX(0,M8-M7)</f>
        <v/>
      </c>
      <c r="O8" s="133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RESUMO'!H31</f>
        <v/>
      </c>
      <c r="N9" s="134">
        <f>MAX(0,M9-M8)</f>
        <v/>
      </c>
      <c r="O9" s="133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RESUMO'!I31</f>
        <v/>
      </c>
      <c r="N10" s="134">
        <f>MAX(0,M10-M9)</f>
        <v/>
      </c>
      <c r="O10" s="133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RESUMO'!J31</f>
        <v/>
      </c>
      <c r="N11" s="134">
        <f>MAX(0,M11-M10)</f>
        <v/>
      </c>
      <c r="O11" s="133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RESUMO'!K31</f>
        <v/>
      </c>
      <c r="N12" s="134">
        <f>MAX(0,M12-M11)</f>
        <v/>
      </c>
      <c r="O12" s="133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3">
        <f>'CP RESUMO'!L31</f>
        <v/>
      </c>
      <c r="N13" s="134">
        <f>MAX(0,M13-M12)</f>
        <v/>
      </c>
      <c r="O13" s="133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RESUMO'!M31</f>
        <v/>
      </c>
      <c r="N14" s="134">
        <f>MAX(0,M14-M13)</f>
        <v/>
      </c>
      <c r="O14" s="133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RESUMO'!N31</f>
        <v/>
      </c>
      <c r="N15" s="134">
        <f>MAX(0,M15-M14)</f>
        <v/>
      </c>
      <c r="O15" s="133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RESUMO'!O31</f>
        <v/>
      </c>
      <c r="N16" s="134">
        <f>MAX(0,M16-M15)</f>
        <v/>
      </c>
      <c r="O16" s="133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RESUMO'!P31</f>
        <v/>
      </c>
      <c r="N17" s="134">
        <f>MAX(0,M17-M16)</f>
        <v/>
      </c>
      <c r="O17" s="133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RESUMO'!Q31</f>
        <v/>
      </c>
      <c r="N18" s="134">
        <f>MAX(0,M18-M17)</f>
        <v/>
      </c>
      <c r="O18" s="133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RESUMO'!R31</f>
        <v/>
      </c>
      <c r="N19" s="134">
        <f>MAX(0,M19-M18)</f>
        <v/>
      </c>
      <c r="O19" s="133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RESUMO'!S31</f>
        <v/>
      </c>
      <c r="N20" s="134">
        <f>MAX(0,M20-M19)</f>
        <v/>
      </c>
      <c r="O20" s="133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RESUMO'!T31</f>
        <v/>
      </c>
      <c r="N21" s="134">
        <f>MAX(0,M21-M20)</f>
        <v/>
      </c>
      <c r="O21" s="133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RESUMO'!U31</f>
        <v/>
      </c>
      <c r="N22" s="134">
        <f>MAX(0,M22-M21)</f>
        <v/>
      </c>
      <c r="O22" s="133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RESUMO'!V31</f>
        <v/>
      </c>
      <c r="N23" s="134">
        <f>MAX(0,M23-M22)</f>
        <v/>
      </c>
      <c r="O23" s="133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RESUMO'!W31</f>
        <v/>
      </c>
      <c r="N24" s="134">
        <f>MAX(0,M24-M23)</f>
        <v/>
      </c>
      <c r="O24" s="133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RESUMO'!X31</f>
        <v/>
      </c>
      <c r="N25" s="134">
        <f>MAX(0,M25-M24)</f>
        <v/>
      </c>
      <c r="O25" s="133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RESUMO'!Y31</f>
        <v/>
      </c>
      <c r="N26" s="134">
        <f>MAX(0,M26-M25)</f>
        <v/>
      </c>
      <c r="O26" s="133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RESUMO'!Z31</f>
        <v/>
      </c>
      <c r="N27" s="134">
        <f>MAX(0,M27-M26)</f>
        <v/>
      </c>
      <c r="O27" s="133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RESUMO'!AA31</f>
        <v/>
      </c>
      <c r="N28" s="134">
        <f>MAX(0,M28-M27)</f>
        <v/>
      </c>
      <c r="O28" s="133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RESUMO'!AB31</f>
        <v/>
      </c>
      <c r="N29" s="134">
        <f>MAX(0,M29-M28)</f>
        <v/>
      </c>
      <c r="O29" s="133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RESUMO'!AC31</f>
        <v/>
      </c>
      <c r="N30" s="134">
        <f>MAX(0,M30-M29)</f>
        <v/>
      </c>
      <c r="O30" s="133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RESUMO'!AD31</f>
        <v/>
      </c>
      <c r="N31" s="134">
        <f>MAX(0,M31-M30)</f>
        <v/>
      </c>
      <c r="O31" s="133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RESUMO'!AE31</f>
        <v/>
      </c>
      <c r="N32" s="134">
        <f>MAX(0,M32-M31)</f>
        <v/>
      </c>
      <c r="O32" s="133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RESUMO'!AF31</f>
        <v/>
      </c>
      <c r="N33" s="134">
        <f>MAX(0,M33-M32)</f>
        <v/>
      </c>
      <c r="O33" s="133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RESUMO'!AG31</f>
        <v/>
      </c>
      <c r="N34" s="134">
        <f>MAX(0,M34-M33)</f>
        <v/>
      </c>
      <c r="O34" s="133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RESUMO'!AH31</f>
        <v/>
      </c>
      <c r="N35" s="134">
        <f>MAX(0,M35-M34)</f>
        <v/>
      </c>
      <c r="O35" s="133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RESUMO'!AI31</f>
        <v/>
      </c>
      <c r="N36" s="134">
        <f>MAX(0,M36-M35)</f>
        <v/>
      </c>
      <c r="O36" s="133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RESUMO'!AJ31</f>
        <v/>
      </c>
      <c r="N37" s="134">
        <f>MAX(0,M37-M36)</f>
        <v/>
      </c>
      <c r="O37" s="133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RESUMO'!AK31</f>
        <v/>
      </c>
      <c r="N38" s="134">
        <f>MAX(0,M38-M37)</f>
        <v/>
      </c>
      <c r="O38" s="133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RESUMO'!AL31</f>
        <v/>
      </c>
      <c r="N39" s="134">
        <f>MAX(0,M39-M38)</f>
        <v/>
      </c>
      <c r="O39" s="133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RESUMO'!AM31</f>
        <v/>
      </c>
      <c r="N40" s="134">
        <f>MAX(0,M40-M39)</f>
        <v/>
      </c>
      <c r="O40" s="133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RESUMO'!AN31</f>
        <v/>
      </c>
      <c r="N41" s="134">
        <f>MAX(0,M41-M40)</f>
        <v/>
      </c>
      <c r="O41" s="133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RESUMO'!AO31</f>
        <v/>
      </c>
      <c r="N42" s="134">
        <f>MAX(0,M42-M41)</f>
        <v/>
      </c>
      <c r="O42" s="133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288141.96</v>
      </c>
      <c r="L43" s="49">
        <f>C43/IF(B43&lt;='VALOR POR PL'!$P$5,IFERROR(INDEX('"INCC-FGV"'!$B$2:$B$800,MATCH(B43,'"INCC-FGV"'!$A$2:$A$800,0)),$K$2),$K$2)</f>
        <v/>
      </c>
      <c r="M43" s="133">
        <f>'CP RESUMO'!AP31</f>
        <v/>
      </c>
      <c r="N43" s="134">
        <f>MAX(0,M43-M42)</f>
        <v/>
      </c>
      <c r="O43" s="133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288141.96</v>
      </c>
      <c r="L44" s="49">
        <f>C44/IF(B44&lt;='VALOR POR PL'!$P$5,IFERROR(INDEX('"INCC-FGV"'!$B$2:$B$800,MATCH(B44,'"INCC-FGV"'!$A$2:$A$800,0)),$K$2),$K$2)</f>
        <v/>
      </c>
      <c r="M44" s="133">
        <f>'CP RESUMO'!AQ31</f>
        <v/>
      </c>
      <c r="N44" s="134">
        <f>MAX(0,M44-M43)</f>
        <v/>
      </c>
      <c r="O44" s="133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288141.96</v>
      </c>
      <c r="L45" s="49">
        <f>C45/IF(B45&lt;='VALOR POR PL'!$P$5,IFERROR(INDEX('"INCC-FGV"'!$B$2:$B$800,MATCH(B45,'"INCC-FGV"'!$A$2:$A$800,0)),$K$2),$K$2)</f>
        <v/>
      </c>
      <c r="M45" s="133">
        <f>'CP RESUMO'!AR31</f>
        <v/>
      </c>
      <c r="N45" s="134">
        <f>MAX(0,M45-M44)</f>
        <v/>
      </c>
      <c r="O45" s="133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288141.96</v>
      </c>
      <c r="L46" s="49">
        <f>C46/IF(B46&lt;='VALOR POR PL'!$P$5,IFERROR(INDEX('"INCC-FGV"'!$B$2:$B$800,MATCH(B46,'"INCC-FGV"'!$A$2:$A$800,0)),$K$2),$K$2)</f>
        <v/>
      </c>
      <c r="M46" s="133">
        <f>'CP RESUMO'!AS31</f>
        <v/>
      </c>
      <c r="N46" s="134">
        <f>MAX(0,M46-M45)</f>
        <v/>
      </c>
      <c r="O46" s="133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288141.96</v>
      </c>
      <c r="L47" s="49">
        <f>C47/IF(B47&lt;='VALOR POR PL'!$P$5,IFERROR(INDEX('"INCC-FGV"'!$B$2:$B$800,MATCH(B47,'"INCC-FGV"'!$A$2:$A$800,0)),$K$2),$K$2)</f>
        <v/>
      </c>
      <c r="M47" s="133">
        <f>'CP RESUMO'!AT31</f>
        <v/>
      </c>
      <c r="N47" s="134">
        <f>MAX(0,M47-M46)</f>
        <v/>
      </c>
      <c r="O47" s="133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288141.96</v>
      </c>
      <c r="L48" s="49">
        <f>C48/IF(B48&lt;='VALOR POR PL'!$P$5,IFERROR(INDEX('"INCC-FGV"'!$B$2:$B$800,MATCH(B48,'"INCC-FGV"'!$A$2:$A$800,0)),$K$2),$K$2)</f>
        <v/>
      </c>
      <c r="M48" s="133">
        <f>'CP RESUMO'!AU31</f>
        <v/>
      </c>
      <c r="N48" s="134">
        <f>MAX(0,M48-M47)</f>
        <v/>
      </c>
      <c r="O48" s="133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RESUMO'!AV31</f>
        <v/>
      </c>
      <c r="N49" s="134">
        <f>MAX(0,M49-M48)</f>
        <v/>
      </c>
      <c r="O49" s="133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RESUMO'!AW31</f>
        <v/>
      </c>
      <c r="N50" s="134">
        <f>MAX(0,M50-M49)</f>
        <v/>
      </c>
      <c r="O50" s="133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RESUMO'!AX31</f>
        <v/>
      </c>
      <c r="N51" s="134">
        <f>MAX(0,M51-M50)</f>
        <v/>
      </c>
      <c r="O51" s="133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RESUMO'!AY31</f>
        <v/>
      </c>
      <c r="N52" s="134">
        <f>MAX(0,M52-M51)</f>
        <v/>
      </c>
      <c r="O52" s="133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RESUMO'!AZ31</f>
        <v/>
      </c>
      <c r="N53" s="134">
        <f>MAX(0,M53-M52)</f>
        <v/>
      </c>
      <c r="O53" s="133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RESUMO'!BA31</f>
        <v/>
      </c>
      <c r="N54" s="134">
        <f>MAX(0,M54-M53)</f>
        <v/>
      </c>
      <c r="O54" s="133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RESUMO'!BB31</f>
        <v/>
      </c>
      <c r="N55" s="134">
        <f>MAX(0,M55-M54)</f>
        <v/>
      </c>
      <c r="O55" s="133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RESUMO'!BC31</f>
        <v/>
      </c>
      <c r="N56" s="134">
        <f>MAX(0,M56-M55)</f>
        <v/>
      </c>
      <c r="O56" s="133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RESUMO'!BD31</f>
        <v/>
      </c>
      <c r="N57" s="134">
        <f>MAX(0,M57-M56)</f>
        <v/>
      </c>
      <c r="O57" s="133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RESUMO'!BE31</f>
        <v/>
      </c>
      <c r="N58" s="134">
        <f>MAX(0,M58-M57)</f>
        <v/>
      </c>
      <c r="O58" s="133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RESUMO'!BF31</f>
        <v/>
      </c>
      <c r="N59" s="134">
        <f>MAX(0,M59-M58)</f>
        <v/>
      </c>
      <c r="O59" s="133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RESUMO'!BG31</f>
        <v/>
      </c>
      <c r="N60" s="134">
        <f>MAX(0,M60-M59)</f>
        <v/>
      </c>
      <c r="O60" s="133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RESUMO'!BH31</f>
        <v/>
      </c>
      <c r="N61" s="134">
        <f>MAX(0,M61-M60)</f>
        <v/>
      </c>
      <c r="O61" s="133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RESUMO'!BI31</f>
        <v/>
      </c>
      <c r="N62" s="134">
        <f>MAX(0,M62-M61)</f>
        <v/>
      </c>
      <c r="O62" s="133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RESUMO'!BJ31</f>
        <v/>
      </c>
      <c r="N63" s="134">
        <f>MAX(0,M63-M62)</f>
        <v/>
      </c>
      <c r="O63" s="133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RESUMO'!BK31</f>
        <v/>
      </c>
      <c r="N64" s="134">
        <f>MAX(0,M64-M63)</f>
        <v/>
      </c>
      <c r="O64" s="133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RESUMO'!BL31</f>
        <v/>
      </c>
      <c r="N65" s="134">
        <f>MAX(0,M65-M64)</f>
        <v/>
      </c>
      <c r="O65" s="133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RESUMO'!BM31</f>
        <v/>
      </c>
      <c r="N66" s="134">
        <f>MAX(0,M66-M65)</f>
        <v/>
      </c>
      <c r="O66" s="133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RESUMO'!BN31</f>
        <v/>
      </c>
      <c r="N67" s="134">
        <f>MAX(0,M67-M66)</f>
        <v/>
      </c>
      <c r="O67" s="133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RESUMO'!BO31</f>
        <v/>
      </c>
      <c r="N68" s="134">
        <f>MAX(0,M68-M67)</f>
        <v/>
      </c>
      <c r="O68" s="133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RESUMO'!BP31</f>
        <v/>
      </c>
      <c r="N69" s="134">
        <f>MAX(0,M69-M68)</f>
        <v/>
      </c>
      <c r="O69" s="133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RESUMO'!BQ31</f>
        <v/>
      </c>
      <c r="N70" s="134">
        <f>MAX(0,M70-M69)</f>
        <v/>
      </c>
      <c r="O70" s="133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RESUMO'!BR31</f>
        <v/>
      </c>
      <c r="N71" s="134">
        <f>MAX(0,M71-M70)</f>
        <v/>
      </c>
      <c r="O71" s="133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RESUMO'!BS31</f>
        <v/>
      </c>
      <c r="N72" s="134">
        <f>MAX(0,M72-M71)</f>
        <v/>
      </c>
      <c r="O72" s="133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RESUMO'!BT31</f>
        <v/>
      </c>
      <c r="N73" s="134">
        <f>MAX(0,M73-M72)</f>
        <v/>
      </c>
      <c r="O73" s="133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RESUMO'!BU31</f>
        <v/>
      </c>
      <c r="N74" s="134">
        <f>MAX(0,M74-M73)</f>
        <v/>
      </c>
      <c r="O74" s="133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RESUMO'!BV31</f>
        <v/>
      </c>
      <c r="N75" s="134">
        <f>MAX(0,M75-M74)</f>
        <v/>
      </c>
      <c r="O75" s="133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RESUMO'!BW31</f>
        <v/>
      </c>
      <c r="N76" s="134">
        <f>MAX(0,M76-M75)</f>
        <v/>
      </c>
      <c r="O76" s="133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3">
        <f>'CP RESUMO'!D32</f>
        <v/>
      </c>
      <c r="N5" s="134" t="n">
        <v>0</v>
      </c>
      <c r="O5" s="133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3">
        <f>'CP RESUMO'!E32</f>
        <v/>
      </c>
      <c r="N6" s="134">
        <f>MAX(0,M6-M5)</f>
        <v/>
      </c>
      <c r="O6" s="133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RESUMO'!F32</f>
        <v/>
      </c>
      <c r="N7" s="134">
        <f>MAX(0,M7-M6)</f>
        <v/>
      </c>
      <c r="O7" s="133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RESUMO'!G32</f>
        <v/>
      </c>
      <c r="N8" s="134">
        <f>MAX(0,M8-M7)</f>
        <v/>
      </c>
      <c r="O8" s="133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RESUMO'!H32</f>
        <v/>
      </c>
      <c r="N9" s="134">
        <f>MAX(0,M9-M8)</f>
        <v/>
      </c>
      <c r="O9" s="133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RESUMO'!I32</f>
        <v/>
      </c>
      <c r="N10" s="134">
        <f>MAX(0,M10-M9)</f>
        <v/>
      </c>
      <c r="O10" s="133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RESUMO'!J32</f>
        <v/>
      </c>
      <c r="N11" s="134">
        <f>MAX(0,M11-M10)</f>
        <v/>
      </c>
      <c r="O11" s="133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RESUMO'!K32</f>
        <v/>
      </c>
      <c r="N12" s="134">
        <f>MAX(0,M12-M11)</f>
        <v/>
      </c>
      <c r="O12" s="133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3">
        <f>'CP RESUMO'!L32</f>
        <v/>
      </c>
      <c r="N13" s="134">
        <f>MAX(0,M13-M12)</f>
        <v/>
      </c>
      <c r="O13" s="133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RESUMO'!M32</f>
        <v/>
      </c>
      <c r="N14" s="134">
        <f>MAX(0,M14-M13)</f>
        <v/>
      </c>
      <c r="O14" s="133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RESUMO'!N32</f>
        <v/>
      </c>
      <c r="N15" s="134">
        <f>MAX(0,M15-M14)</f>
        <v/>
      </c>
      <c r="O15" s="133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RESUMO'!O32</f>
        <v/>
      </c>
      <c r="N16" s="134">
        <f>MAX(0,M16-M15)</f>
        <v/>
      </c>
      <c r="O16" s="133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RESUMO'!P32</f>
        <v/>
      </c>
      <c r="N17" s="134">
        <f>MAX(0,M17-M16)</f>
        <v/>
      </c>
      <c r="O17" s="133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RESUMO'!Q32</f>
        <v/>
      </c>
      <c r="N18" s="134">
        <f>MAX(0,M18-M17)</f>
        <v/>
      </c>
      <c r="O18" s="133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RESUMO'!R32</f>
        <v/>
      </c>
      <c r="N19" s="134">
        <f>MAX(0,M19-M18)</f>
        <v/>
      </c>
      <c r="O19" s="133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RESUMO'!S32</f>
        <v/>
      </c>
      <c r="N20" s="134">
        <f>MAX(0,M20-M19)</f>
        <v/>
      </c>
      <c r="O20" s="133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RESUMO'!T32</f>
        <v/>
      </c>
      <c r="N21" s="134">
        <f>MAX(0,M21-M20)</f>
        <v/>
      </c>
      <c r="O21" s="133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RESUMO'!U32</f>
        <v/>
      </c>
      <c r="N22" s="134">
        <f>MAX(0,M22-M21)</f>
        <v/>
      </c>
      <c r="O22" s="133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RESUMO'!V32</f>
        <v/>
      </c>
      <c r="N23" s="134">
        <f>MAX(0,M23-M22)</f>
        <v/>
      </c>
      <c r="O23" s="133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3">
        <f>'CP RESUMO'!W32</f>
        <v/>
      </c>
      <c r="N24" s="134">
        <f>MAX(0,M24-M23)</f>
        <v/>
      </c>
      <c r="O24" s="133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RESUMO'!X32</f>
        <v/>
      </c>
      <c r="N25" s="134">
        <f>MAX(0,M25-M24)</f>
        <v/>
      </c>
      <c r="O25" s="133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RESUMO'!Y32</f>
        <v/>
      </c>
      <c r="N26" s="134">
        <f>MAX(0,M26-M25)</f>
        <v/>
      </c>
      <c r="O26" s="133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3226.59</v>
      </c>
      <c r="L27" s="49">
        <f>C27/IF(B27&lt;='VALOR POR PL'!$P$5,IFERROR(INDEX('"INCC-FGV"'!$B$2:$B$800,MATCH(B27,'"INCC-FGV"'!$A$2:$A$800,0)),$K$2),$K$2)</f>
        <v/>
      </c>
      <c r="M27" s="133">
        <f>'CP RESUMO'!Z32</f>
        <v/>
      </c>
      <c r="N27" s="134">
        <f>MAX(0,M27-M26)</f>
        <v/>
      </c>
      <c r="O27" s="133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28746.02</v>
      </c>
      <c r="L28" s="49">
        <f>C28/IF(B28&lt;='VALOR POR PL'!$P$5,IFERROR(INDEX('"INCC-FGV"'!$B$2:$B$800,MATCH(B28,'"INCC-FGV"'!$A$2:$A$800,0)),$K$2),$K$2)</f>
        <v/>
      </c>
      <c r="M28" s="133">
        <f>'CP RESUMO'!AA32</f>
        <v/>
      </c>
      <c r="N28" s="134">
        <f>MAX(0,M28-M27)</f>
        <v/>
      </c>
      <c r="O28" s="133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80469.3</v>
      </c>
      <c r="L29" s="49">
        <f>C29/IF(B29&lt;='VALOR POR PL'!$P$5,IFERROR(INDEX('"INCC-FGV"'!$B$2:$B$800,MATCH(B29,'"INCC-FGV"'!$A$2:$A$800,0)),$K$2),$K$2)</f>
        <v/>
      </c>
      <c r="M29" s="133">
        <f>'CP RESUMO'!AB32</f>
        <v/>
      </c>
      <c r="N29" s="134">
        <f>MAX(0,M29-M28)</f>
        <v/>
      </c>
      <c r="O29" s="133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63749.67</v>
      </c>
      <c r="L30" s="49">
        <f>C30/IF(B30&lt;='VALOR POR PL'!$P$5,IFERROR(INDEX('"INCC-FGV"'!$B$2:$B$800,MATCH(B30,'"INCC-FGV"'!$A$2:$A$800,0)),$K$2),$K$2)</f>
        <v/>
      </c>
      <c r="M30" s="133">
        <f>'CP RESUMO'!AC32</f>
        <v/>
      </c>
      <c r="N30" s="134">
        <f>MAX(0,M30-M29)</f>
        <v/>
      </c>
      <c r="O30" s="133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28257.14</v>
      </c>
      <c r="L31" s="49">
        <f>C31/IF(B31&lt;='VALOR POR PL'!$P$5,IFERROR(INDEX('"INCC-FGV"'!$B$2:$B$800,MATCH(B31,'"INCC-FGV"'!$A$2:$A$800,0)),$K$2),$K$2)</f>
        <v/>
      </c>
      <c r="M31" s="133">
        <f>'CP RESUMO'!AD32</f>
        <v/>
      </c>
      <c r="N31" s="134">
        <f>MAX(0,M31-M30)</f>
        <v/>
      </c>
      <c r="O31" s="133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31483.73</v>
      </c>
      <c r="L32" s="49">
        <f>C32/IF(B32&lt;='VALOR POR PL'!$P$5,IFERROR(INDEX('"INCC-FGV"'!$B$2:$B$800,MATCH(B32,'"INCC-FGV"'!$A$2:$A$800,0)),$K$2),$K$2)</f>
        <v/>
      </c>
      <c r="M32" s="133">
        <f>'CP RESUMO'!AE32</f>
        <v/>
      </c>
      <c r="N32" s="134">
        <f>MAX(0,M32-M31)</f>
        <v/>
      </c>
      <c r="O32" s="133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74113.88</v>
      </c>
      <c r="L33" s="49">
        <f>C33/IF(B33&lt;='VALOR POR PL'!$P$5,IFERROR(INDEX('"INCC-FGV"'!$B$2:$B$800,MATCH(B33,'"INCC-FGV"'!$A$2:$A$800,0)),$K$2),$K$2)</f>
        <v/>
      </c>
      <c r="M33" s="133">
        <f>'CP RESUMO'!AF32</f>
        <v/>
      </c>
      <c r="N33" s="134">
        <f>MAX(0,M33-M32)</f>
        <v/>
      </c>
      <c r="O33" s="133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108335.33</v>
      </c>
      <c r="L34" s="49">
        <f>C34/IF(B34&lt;='VALOR POR PL'!$P$5,IFERROR(INDEX('"INCC-FGV"'!$B$2:$B$800,MATCH(B34,'"INCC-FGV"'!$A$2:$A$800,0)),$K$2),$K$2)</f>
        <v/>
      </c>
      <c r="M34" s="133">
        <f>'CP RESUMO'!AG32</f>
        <v/>
      </c>
      <c r="N34" s="134">
        <f>MAX(0,M34-M33)</f>
        <v/>
      </c>
      <c r="O34" s="133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99828.86</v>
      </c>
      <c r="L35" s="49">
        <f>C35/IF(B35&lt;='VALOR POR PL'!$P$5,IFERROR(INDEX('"INCC-FGV"'!$B$2:$B$800,MATCH(B35,'"INCC-FGV"'!$A$2:$A$800,0)),$K$2),$K$2)</f>
        <v/>
      </c>
      <c r="M35" s="133">
        <f>'CP RESUMO'!AH32</f>
        <v/>
      </c>
      <c r="N35" s="134">
        <f>MAX(0,M35-M34)</f>
        <v/>
      </c>
      <c r="O35" s="133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99828.86</v>
      </c>
      <c r="L36" s="49">
        <f>C36/IF(B36&lt;='VALOR POR PL'!$P$5,IFERROR(INDEX('"INCC-FGV"'!$B$2:$B$800,MATCH(B36,'"INCC-FGV"'!$A$2:$A$800,0)),$K$2),$K$2)</f>
        <v/>
      </c>
      <c r="M36" s="133">
        <f>'CP RESUMO'!AI32</f>
        <v/>
      </c>
      <c r="N36" s="134">
        <f>MAX(0,M36-M35)</f>
        <v/>
      </c>
      <c r="O36" s="133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43216.8</v>
      </c>
      <c r="L37" s="49">
        <f>C37/IF(B37&lt;='VALOR POR PL'!$P$5,IFERROR(INDEX('"INCC-FGV"'!$B$2:$B$800,MATCH(B37,'"INCC-FGV"'!$A$2:$A$800,0)),$K$2),$K$2)</f>
        <v/>
      </c>
      <c r="M37" s="133">
        <f>'CP RESUMO'!AJ32</f>
        <v/>
      </c>
      <c r="N37" s="134">
        <f>MAX(0,M37-M36)</f>
        <v/>
      </c>
      <c r="O37" s="133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96504.49000000001</v>
      </c>
      <c r="L38" s="49">
        <f>C38/IF(B38&lt;='VALOR POR PL'!$P$5,IFERROR(INDEX('"INCC-FGV"'!$B$2:$B$800,MATCH(B38,'"INCC-FGV"'!$A$2:$A$800,0)),$K$2),$K$2)</f>
        <v/>
      </c>
      <c r="M38" s="133">
        <f>'CP RESUMO'!AK32</f>
        <v/>
      </c>
      <c r="N38" s="134">
        <f>MAX(0,M38-M37)</f>
        <v/>
      </c>
      <c r="O38" s="133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79198.21000000001</v>
      </c>
      <c r="L39" s="49">
        <f>C39/IF(B39&lt;='VALOR POR PL'!$P$5,IFERROR(INDEX('"INCC-FGV"'!$B$2:$B$800,MATCH(B39,'"INCC-FGV"'!$A$2:$A$800,0)),$K$2),$K$2)</f>
        <v/>
      </c>
      <c r="M39" s="133">
        <f>'CP RESUMO'!AL32</f>
        <v/>
      </c>
      <c r="N39" s="134">
        <f>MAX(0,M39-M38)</f>
        <v/>
      </c>
      <c r="O39" s="133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40870.19</v>
      </c>
      <c r="L40" s="49">
        <f>C40/IF(B40&lt;='VALOR POR PL'!$P$5,IFERROR(INDEX('"INCC-FGV"'!$B$2:$B$800,MATCH(B40,'"INCC-FGV"'!$A$2:$A$800,0)),$K$2),$K$2)</f>
        <v/>
      </c>
      <c r="M40" s="133">
        <f>'CP RESUMO'!AM32</f>
        <v/>
      </c>
      <c r="N40" s="134">
        <f>MAX(0,M40-M39)</f>
        <v/>
      </c>
      <c r="O40" s="133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65509.63</v>
      </c>
      <c r="L41" s="49">
        <f>C41/IF(B41&lt;='VALOR POR PL'!$P$5,IFERROR(INDEX('"INCC-FGV"'!$B$2:$B$800,MATCH(B41,'"INCC-FGV"'!$A$2:$A$800,0)),$K$2),$K$2)</f>
        <v/>
      </c>
      <c r="M41" s="133">
        <f>'CP RESUMO'!AN32</f>
        <v/>
      </c>
      <c r="N41" s="134">
        <f>MAX(0,M41-M40)</f>
        <v/>
      </c>
      <c r="O41" s="133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RESUMO'!AO32</f>
        <v/>
      </c>
      <c r="N42" s="134">
        <f>MAX(0,M42-M41)</f>
        <v/>
      </c>
      <c r="O42" s="133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586.65</v>
      </c>
      <c r="L43" s="49">
        <f>C43/IF(B43&lt;='VALOR POR PL'!$P$5,IFERROR(INDEX('"INCC-FGV"'!$B$2:$B$800,MATCH(B43,'"INCC-FGV"'!$A$2:$A$800,0)),$K$2),$K$2)</f>
        <v/>
      </c>
      <c r="M43" s="133">
        <f>'CP RESUMO'!AP32</f>
        <v/>
      </c>
      <c r="N43" s="134">
        <f>MAX(0,M43-M42)</f>
        <v/>
      </c>
      <c r="O43" s="133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RESUMO'!AQ32</f>
        <v/>
      </c>
      <c r="N44" s="134">
        <f>MAX(0,M44-M43)</f>
        <v/>
      </c>
      <c r="O44" s="133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RESUMO'!AR32</f>
        <v/>
      </c>
      <c r="N45" s="134">
        <f>MAX(0,M45-M44)</f>
        <v/>
      </c>
      <c r="O45" s="133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RESUMO'!AS32</f>
        <v/>
      </c>
      <c r="N46" s="134">
        <f>MAX(0,M46-M45)</f>
        <v/>
      </c>
      <c r="O46" s="133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RESUMO'!AT32</f>
        <v/>
      </c>
      <c r="N47" s="134">
        <f>MAX(0,M47-M46)</f>
        <v/>
      </c>
      <c r="O47" s="133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RESUMO'!AU32</f>
        <v/>
      </c>
      <c r="N48" s="134">
        <f>MAX(0,M48-M47)</f>
        <v/>
      </c>
      <c r="O48" s="133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RESUMO'!AV32</f>
        <v/>
      </c>
      <c r="N49" s="134">
        <f>MAX(0,M49-M48)</f>
        <v/>
      </c>
      <c r="O49" s="133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RESUMO'!AW32</f>
        <v/>
      </c>
      <c r="N50" s="134">
        <f>MAX(0,M50-M49)</f>
        <v/>
      </c>
      <c r="O50" s="133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RESUMO'!AX32</f>
        <v/>
      </c>
      <c r="N51" s="134">
        <f>MAX(0,M51-M50)</f>
        <v/>
      </c>
      <c r="O51" s="133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RESUMO'!AY32</f>
        <v/>
      </c>
      <c r="N52" s="134">
        <f>MAX(0,M52-M51)</f>
        <v/>
      </c>
      <c r="O52" s="133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RESUMO'!AZ32</f>
        <v/>
      </c>
      <c r="N53" s="134">
        <f>MAX(0,M53-M52)</f>
        <v/>
      </c>
      <c r="O53" s="133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RESUMO'!BA32</f>
        <v/>
      </c>
      <c r="N54" s="134">
        <f>MAX(0,M54-M53)</f>
        <v/>
      </c>
      <c r="O54" s="133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RESUMO'!BB32</f>
        <v/>
      </c>
      <c r="N55" s="134">
        <f>MAX(0,M55-M54)</f>
        <v/>
      </c>
      <c r="O55" s="133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RESUMO'!BC32</f>
        <v/>
      </c>
      <c r="N56" s="134">
        <f>MAX(0,M56-M55)</f>
        <v/>
      </c>
      <c r="O56" s="133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RESUMO'!BD32</f>
        <v/>
      </c>
      <c r="N57" s="134">
        <f>MAX(0,M57-M56)</f>
        <v/>
      </c>
      <c r="O57" s="133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RESUMO'!BE32</f>
        <v/>
      </c>
      <c r="N58" s="134">
        <f>MAX(0,M58-M57)</f>
        <v/>
      </c>
      <c r="O58" s="133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RESUMO'!BF32</f>
        <v/>
      </c>
      <c r="N59" s="134">
        <f>MAX(0,M59-M58)</f>
        <v/>
      </c>
      <c r="O59" s="133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RESUMO'!BG32</f>
        <v/>
      </c>
      <c r="N60" s="134">
        <f>MAX(0,M60-M59)</f>
        <v/>
      </c>
      <c r="O60" s="133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RESUMO'!BH32</f>
        <v/>
      </c>
      <c r="N61" s="134">
        <f>MAX(0,M61-M60)</f>
        <v/>
      </c>
      <c r="O61" s="133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RESUMO'!BI32</f>
        <v/>
      </c>
      <c r="N62" s="134">
        <f>MAX(0,M62-M61)</f>
        <v/>
      </c>
      <c r="O62" s="133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RESUMO'!BJ32</f>
        <v/>
      </c>
      <c r="N63" s="134">
        <f>MAX(0,M63-M62)</f>
        <v/>
      </c>
      <c r="O63" s="133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RESUMO'!BK32</f>
        <v/>
      </c>
      <c r="N64" s="134">
        <f>MAX(0,M64-M63)</f>
        <v/>
      </c>
      <c r="O64" s="133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RESUMO'!BL32</f>
        <v/>
      </c>
      <c r="N65" s="134">
        <f>MAX(0,M65-M64)</f>
        <v/>
      </c>
      <c r="O65" s="133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RESUMO'!BM32</f>
        <v/>
      </c>
      <c r="N66" s="134">
        <f>MAX(0,M66-M65)</f>
        <v/>
      </c>
      <c r="O66" s="133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RESUMO'!BN32</f>
        <v/>
      </c>
      <c r="N67" s="134">
        <f>MAX(0,M67-M66)</f>
        <v/>
      </c>
      <c r="O67" s="133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RESUMO'!BO32</f>
        <v/>
      </c>
      <c r="N68" s="134">
        <f>MAX(0,M68-M67)</f>
        <v/>
      </c>
      <c r="O68" s="133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RESUMO'!BP32</f>
        <v/>
      </c>
      <c r="N69" s="134">
        <f>MAX(0,M69-M68)</f>
        <v/>
      </c>
      <c r="O69" s="133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RESUMO'!BQ32</f>
        <v/>
      </c>
      <c r="N70" s="134">
        <f>MAX(0,M70-M69)</f>
        <v/>
      </c>
      <c r="O70" s="133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RESUMO'!BR32</f>
        <v/>
      </c>
      <c r="N71" s="134">
        <f>MAX(0,M71-M70)</f>
        <v/>
      </c>
      <c r="O71" s="133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RESUMO'!BS32</f>
        <v/>
      </c>
      <c r="N72" s="134">
        <f>MAX(0,M72-M71)</f>
        <v/>
      </c>
      <c r="O72" s="133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RESUMO'!BT32</f>
        <v/>
      </c>
      <c r="N73" s="134">
        <f>MAX(0,M73-M72)</f>
        <v/>
      </c>
      <c r="O73" s="133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RESUMO'!BU32</f>
        <v/>
      </c>
      <c r="N74" s="134">
        <f>MAX(0,M74-M73)</f>
        <v/>
      </c>
      <c r="O74" s="133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RESUMO'!BV32</f>
        <v/>
      </c>
      <c r="N75" s="134">
        <f>MAX(0,M75-M74)</f>
        <v/>
      </c>
      <c r="O75" s="133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RESUMO'!BW32</f>
        <v/>
      </c>
      <c r="N76" s="134">
        <f>MAX(0,M76-M75)</f>
        <v/>
      </c>
      <c r="O76" s="133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3">
        <f>'CP RESUMO'!D33</f>
        <v/>
      </c>
      <c r="N5" s="134" t="n">
        <v>0</v>
      </c>
      <c r="O5" s="133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3">
        <f>'CP RESUMO'!E33</f>
        <v/>
      </c>
      <c r="N6" s="134">
        <f>MAX(0,M6-M5)</f>
        <v/>
      </c>
      <c r="O6" s="133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RESUMO'!F33</f>
        <v/>
      </c>
      <c r="N7" s="134">
        <f>MAX(0,M7-M6)</f>
        <v/>
      </c>
      <c r="O7" s="133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RESUMO'!G33</f>
        <v/>
      </c>
      <c r="N8" s="134">
        <f>MAX(0,M8-M7)</f>
        <v/>
      </c>
      <c r="O8" s="133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RESUMO'!H33</f>
        <v/>
      </c>
      <c r="N9" s="134">
        <f>MAX(0,M9-M8)</f>
        <v/>
      </c>
      <c r="O9" s="133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RESUMO'!I33</f>
        <v/>
      </c>
      <c r="N10" s="134">
        <f>MAX(0,M10-M9)</f>
        <v/>
      </c>
      <c r="O10" s="133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RESUMO'!J33</f>
        <v/>
      </c>
      <c r="N11" s="134">
        <f>MAX(0,M11-M10)</f>
        <v/>
      </c>
      <c r="O11" s="133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RESUMO'!K33</f>
        <v/>
      </c>
      <c r="N12" s="134">
        <f>MAX(0,M12-M11)</f>
        <v/>
      </c>
      <c r="O12" s="133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3">
        <f>'CP RESUMO'!L33</f>
        <v/>
      </c>
      <c r="N13" s="134">
        <f>MAX(0,M13-M12)</f>
        <v/>
      </c>
      <c r="O13" s="133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RESUMO'!M33</f>
        <v/>
      </c>
      <c r="N14" s="134">
        <f>MAX(0,M14-M13)</f>
        <v/>
      </c>
      <c r="O14" s="133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RESUMO'!N33</f>
        <v/>
      </c>
      <c r="N15" s="134">
        <f>MAX(0,M15-M14)</f>
        <v/>
      </c>
      <c r="O15" s="133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RESUMO'!O33</f>
        <v/>
      </c>
      <c r="N16" s="134">
        <f>MAX(0,M16-M15)</f>
        <v/>
      </c>
      <c r="O16" s="133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RESUMO'!P33</f>
        <v/>
      </c>
      <c r="N17" s="134">
        <f>MAX(0,M17-M16)</f>
        <v/>
      </c>
      <c r="O17" s="133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RESUMO'!Q33</f>
        <v/>
      </c>
      <c r="N18" s="134">
        <f>MAX(0,M18-M17)</f>
        <v/>
      </c>
      <c r="O18" s="133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RESUMO'!R33</f>
        <v/>
      </c>
      <c r="N19" s="134">
        <f>MAX(0,M19-M18)</f>
        <v/>
      </c>
      <c r="O19" s="133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RESUMO'!S33</f>
        <v/>
      </c>
      <c r="N20" s="134">
        <f>MAX(0,M20-M19)</f>
        <v/>
      </c>
      <c r="O20" s="133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RESUMO'!T33</f>
        <v/>
      </c>
      <c r="N21" s="134">
        <f>MAX(0,M21-M20)</f>
        <v/>
      </c>
      <c r="O21" s="133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RESUMO'!U33</f>
        <v/>
      </c>
      <c r="N22" s="134">
        <f>MAX(0,M22-M21)</f>
        <v/>
      </c>
      <c r="O22" s="133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RESUMO'!V33</f>
        <v/>
      </c>
      <c r="N23" s="134">
        <f>MAX(0,M23-M22)</f>
        <v/>
      </c>
      <c r="O23" s="133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RESUMO'!W33</f>
        <v/>
      </c>
      <c r="N24" s="134">
        <f>MAX(0,M24-M23)</f>
        <v/>
      </c>
      <c r="O24" s="133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RESUMO'!X33</f>
        <v/>
      </c>
      <c r="N25" s="134">
        <f>MAX(0,M25-M24)</f>
        <v/>
      </c>
      <c r="O25" s="133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188.02</v>
      </c>
      <c r="L26" s="49">
        <f>C26/IF(B26&lt;='VALOR POR PL'!$P$5,IFERROR(INDEX('"INCC-FGV"'!$B$2:$B$800,MATCH(B26,'"INCC-FGV"'!$A$2:$A$800,0)),$K$2),$K$2)</f>
        <v/>
      </c>
      <c r="M26" s="133">
        <f>'CP RESUMO'!Y33</f>
        <v/>
      </c>
      <c r="N26" s="134">
        <f>MAX(0,M26-M25)</f>
        <v/>
      </c>
      <c r="O26" s="133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234754.56</v>
      </c>
      <c r="L27" s="49">
        <f>C27/IF(B27&lt;='VALOR POR PL'!$P$5,IFERROR(INDEX('"INCC-FGV"'!$B$2:$B$800,MATCH(B27,'"INCC-FGV"'!$A$2:$A$800,0)),$K$2),$K$2)</f>
        <v/>
      </c>
      <c r="M27" s="133">
        <f>'CP RESUMO'!Z33</f>
        <v/>
      </c>
      <c r="N27" s="134">
        <f>MAX(0,M27-M26)</f>
        <v/>
      </c>
      <c r="O27" s="133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114348.19</v>
      </c>
      <c r="L28" s="49">
        <f>C28/IF(B28&lt;='VALOR POR PL'!$P$5,IFERROR(INDEX('"INCC-FGV"'!$B$2:$B$800,MATCH(B28,'"INCC-FGV"'!$A$2:$A$800,0)),$K$2),$K$2)</f>
        <v/>
      </c>
      <c r="M28" s="133">
        <f>'CP RESUMO'!AA33</f>
        <v/>
      </c>
      <c r="N28" s="134">
        <f>MAX(0,M28-M27)</f>
        <v/>
      </c>
      <c r="O28" s="133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17669.7</v>
      </c>
      <c r="L29" s="49">
        <f>C29/IF(B29&lt;='VALOR POR PL'!$P$5,IFERROR(INDEX('"INCC-FGV"'!$B$2:$B$800,MATCH(B29,'"INCC-FGV"'!$A$2:$A$800,0)),$K$2),$K$2)</f>
        <v/>
      </c>
      <c r="M29" s="133">
        <f>'CP RESUMO'!AB33</f>
        <v/>
      </c>
      <c r="N29" s="134">
        <f>MAX(0,M29-M28)</f>
        <v/>
      </c>
      <c r="O29" s="133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79261.22</v>
      </c>
      <c r="L30" s="49">
        <f>C30/IF(B30&lt;='VALOR POR PL'!$P$5,IFERROR(INDEX('"INCC-FGV"'!$B$2:$B$800,MATCH(B30,'"INCC-FGV"'!$A$2:$A$800,0)),$K$2),$K$2)</f>
        <v/>
      </c>
      <c r="M30" s="133">
        <f>'CP RESUMO'!AC33</f>
        <v/>
      </c>
      <c r="N30" s="134">
        <f>MAX(0,M30-M29)</f>
        <v/>
      </c>
      <c r="O30" s="133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158522.43</v>
      </c>
      <c r="L31" s="49">
        <f>C31/IF(B31&lt;='VALOR POR PL'!$P$5,IFERROR(INDEX('"INCC-FGV"'!$B$2:$B$800,MATCH(B31,'"INCC-FGV"'!$A$2:$A$800,0)),$K$2),$K$2)</f>
        <v/>
      </c>
      <c r="M31" s="133">
        <f>'CP RESUMO'!AD33</f>
        <v/>
      </c>
      <c r="N31" s="134">
        <f>MAX(0,M31-M30)</f>
        <v/>
      </c>
      <c r="O31" s="133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167357.28</v>
      </c>
      <c r="L32" s="49">
        <f>C32/IF(B32&lt;='VALOR POR PL'!$P$5,IFERROR(INDEX('"INCC-FGV"'!$B$2:$B$800,MATCH(B32,'"INCC-FGV"'!$A$2:$A$800,0)),$K$2),$K$2)</f>
        <v/>
      </c>
      <c r="M32" s="133">
        <f>'CP RESUMO'!AE33</f>
        <v/>
      </c>
      <c r="N32" s="134">
        <f>MAX(0,M32-M31)</f>
        <v/>
      </c>
      <c r="O32" s="133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202444.25</v>
      </c>
      <c r="L33" s="49">
        <f>C33/IF(B33&lt;='VALOR POR PL'!$P$5,IFERROR(INDEX('"INCC-FGV"'!$B$2:$B$800,MATCH(B33,'"INCC-FGV"'!$A$2:$A$800,0)),$K$2),$K$2)</f>
        <v/>
      </c>
      <c r="M33" s="133">
        <f>'CP RESUMO'!AF33</f>
        <v/>
      </c>
      <c r="N33" s="134">
        <f>MAX(0,M33-M32)</f>
        <v/>
      </c>
      <c r="O33" s="133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185026.98</v>
      </c>
      <c r="L34" s="49">
        <f>C34/IF(B34&lt;='VALOR POR PL'!$P$5,IFERROR(INDEX('"INCC-FGV"'!$B$2:$B$800,MATCH(B34,'"INCC-FGV"'!$A$2:$A$800,0)),$K$2),$K$2)</f>
        <v/>
      </c>
      <c r="M34" s="133">
        <f>'CP RESUMO'!AG33</f>
        <v/>
      </c>
      <c r="N34" s="134">
        <f>MAX(0,M34-M33)</f>
        <v/>
      </c>
      <c r="O34" s="133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123183.04</v>
      </c>
      <c r="L35" s="49">
        <f>C35/IF(B35&lt;='VALOR POR PL'!$P$5,IFERROR(INDEX('"INCC-FGV"'!$B$2:$B$800,MATCH(B35,'"INCC-FGV"'!$A$2:$A$800,0)),$K$2),$K$2)</f>
        <v/>
      </c>
      <c r="M35" s="133">
        <f>'CP RESUMO'!AH33</f>
        <v/>
      </c>
      <c r="N35" s="134">
        <f>MAX(0,M35-M34)</f>
        <v/>
      </c>
      <c r="O35" s="133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273123.05</v>
      </c>
      <c r="L36" s="49">
        <f>C36/IF(B36&lt;='VALOR POR PL'!$P$5,IFERROR(INDEX('"INCC-FGV"'!$B$2:$B$800,MATCH(B36,'"INCC-FGV"'!$A$2:$A$800,0)),$K$2),$K$2)</f>
        <v/>
      </c>
      <c r="M36" s="133">
        <f>'CP RESUMO'!AI33</f>
        <v/>
      </c>
      <c r="N36" s="134">
        <f>MAX(0,M36-M35)</f>
        <v/>
      </c>
      <c r="O36" s="133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185026.98</v>
      </c>
      <c r="L37" s="49">
        <f>C37/IF(B37&lt;='VALOR POR PL'!$P$5,IFERROR(INDEX('"INCC-FGV"'!$B$2:$B$800,MATCH(B37,'"INCC-FGV"'!$A$2:$A$800,0)),$K$2),$K$2)</f>
        <v/>
      </c>
      <c r="M37" s="133">
        <f>'CP RESUMO'!AJ33</f>
        <v/>
      </c>
      <c r="N37" s="134">
        <f>MAX(0,M37-M36)</f>
        <v/>
      </c>
      <c r="O37" s="133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86329.10000000001</v>
      </c>
      <c r="L38" s="49">
        <f>C38/IF(B38&lt;='VALOR POR PL'!$P$5,IFERROR(INDEX('"INCC-FGV"'!$B$2:$B$800,MATCH(B38,'"INCC-FGV"'!$A$2:$A$800,0)),$K$2),$K$2)</f>
        <v/>
      </c>
      <c r="M38" s="133">
        <f>'CP RESUMO'!AK33</f>
        <v/>
      </c>
      <c r="N38" s="134">
        <f>MAX(0,M38-M37)</f>
        <v/>
      </c>
      <c r="O38" s="133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49222.73</v>
      </c>
      <c r="L39" s="49">
        <f>C39/IF(B39&lt;='VALOR POR PL'!$P$5,IFERROR(INDEX('"INCC-FGV"'!$B$2:$B$800,MATCH(B39,'"INCC-FGV"'!$A$2:$A$800,0)),$K$2),$K$2)</f>
        <v/>
      </c>
      <c r="M39" s="133">
        <f>'CP RESUMO'!AL33</f>
        <v/>
      </c>
      <c r="N39" s="134">
        <f>MAX(0,M39-M38)</f>
        <v/>
      </c>
      <c r="O39" s="133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32562.73</v>
      </c>
      <c r="L40" s="49">
        <f>C40/IF(B40&lt;='VALOR POR PL'!$P$5,IFERROR(INDEX('"INCC-FGV"'!$B$2:$B$800,MATCH(B40,'"INCC-FGV"'!$A$2:$A$800,0)),$K$2),$K$2)</f>
        <v/>
      </c>
      <c r="M40" s="133">
        <f>'CP RESUMO'!AM33</f>
        <v/>
      </c>
      <c r="N40" s="134">
        <f>MAX(0,M40-M39)</f>
        <v/>
      </c>
      <c r="O40" s="133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36464.8</v>
      </c>
      <c r="L41" s="49">
        <f>C41/IF(B41&lt;='VALOR POR PL'!$P$5,IFERROR(INDEX('"INCC-FGV"'!$B$2:$B$800,MATCH(B41,'"INCC-FGV"'!$A$2:$A$800,0)),$K$2),$K$2)</f>
        <v/>
      </c>
      <c r="M41" s="133">
        <f>'CP RESUMO'!AN33</f>
        <v/>
      </c>
      <c r="N41" s="134">
        <f>MAX(0,M41-M40)</f>
        <v/>
      </c>
      <c r="O41" s="133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RESUMO'!AO33</f>
        <v/>
      </c>
      <c r="N42" s="134">
        <f>MAX(0,M42-M41)</f>
        <v/>
      </c>
      <c r="O42" s="133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194188.65</v>
      </c>
      <c r="L43" s="49">
        <f>C43/IF(B43&lt;='VALOR POR PL'!$P$5,IFERROR(INDEX('"INCC-FGV"'!$B$2:$B$800,MATCH(B43,'"INCC-FGV"'!$A$2:$A$800,0)),$K$2),$K$2)</f>
        <v/>
      </c>
      <c r="M43" s="133">
        <f>'CP RESUMO'!AP33</f>
        <v/>
      </c>
      <c r="N43" s="134">
        <f>MAX(0,M43-M42)</f>
        <v/>
      </c>
      <c r="O43" s="133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3601.94</v>
      </c>
      <c r="L44" s="49">
        <f>C44/IF(B44&lt;='VALOR POR PL'!$P$5,IFERROR(INDEX('"INCC-FGV"'!$B$2:$B$800,MATCH(B44,'"INCC-FGV"'!$A$2:$A$800,0)),$K$2),$K$2)</f>
        <v/>
      </c>
      <c r="M44" s="133">
        <f>'CP RESUMO'!AQ33</f>
        <v/>
      </c>
      <c r="N44" s="134">
        <f>MAX(0,M44-M43)</f>
        <v/>
      </c>
      <c r="O44" s="133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RESUMO'!AR33</f>
        <v/>
      </c>
      <c r="N45" s="134">
        <f>MAX(0,M45-M44)</f>
        <v/>
      </c>
      <c r="O45" s="133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RESUMO'!AS33</f>
        <v/>
      </c>
      <c r="N46" s="134">
        <f>MAX(0,M46-M45)</f>
        <v/>
      </c>
      <c r="O46" s="133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RESUMO'!AT33</f>
        <v/>
      </c>
      <c r="N47" s="134">
        <f>MAX(0,M47-M46)</f>
        <v/>
      </c>
      <c r="O47" s="133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RESUMO'!AU33</f>
        <v/>
      </c>
      <c r="N48" s="134">
        <f>MAX(0,M48-M47)</f>
        <v/>
      </c>
      <c r="O48" s="133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RESUMO'!AV33</f>
        <v/>
      </c>
      <c r="N49" s="134">
        <f>MAX(0,M49-M48)</f>
        <v/>
      </c>
      <c r="O49" s="133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RESUMO'!AW33</f>
        <v/>
      </c>
      <c r="N50" s="134">
        <f>MAX(0,M50-M49)</f>
        <v/>
      </c>
      <c r="O50" s="133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RESUMO'!AX33</f>
        <v/>
      </c>
      <c r="N51" s="134">
        <f>MAX(0,M51-M50)</f>
        <v/>
      </c>
      <c r="O51" s="133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RESUMO'!AY33</f>
        <v/>
      </c>
      <c r="N52" s="134">
        <f>MAX(0,M52-M51)</f>
        <v/>
      </c>
      <c r="O52" s="133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RESUMO'!AZ33</f>
        <v/>
      </c>
      <c r="N53" s="134">
        <f>MAX(0,M53-M52)</f>
        <v/>
      </c>
      <c r="O53" s="133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RESUMO'!BA33</f>
        <v/>
      </c>
      <c r="N54" s="134">
        <f>MAX(0,M54-M53)</f>
        <v/>
      </c>
      <c r="O54" s="133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RESUMO'!BB33</f>
        <v/>
      </c>
      <c r="N55" s="134">
        <f>MAX(0,M55-M54)</f>
        <v/>
      </c>
      <c r="O55" s="133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RESUMO'!BC33</f>
        <v/>
      </c>
      <c r="N56" s="134">
        <f>MAX(0,M56-M55)</f>
        <v/>
      </c>
      <c r="O56" s="133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RESUMO'!BD33</f>
        <v/>
      </c>
      <c r="N57" s="134">
        <f>MAX(0,M57-M56)</f>
        <v/>
      </c>
      <c r="O57" s="133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RESUMO'!BE33</f>
        <v/>
      </c>
      <c r="N58" s="134">
        <f>MAX(0,M58-M57)</f>
        <v/>
      </c>
      <c r="O58" s="133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RESUMO'!BF33</f>
        <v/>
      </c>
      <c r="N59" s="134">
        <f>MAX(0,M59-M58)</f>
        <v/>
      </c>
      <c r="O59" s="133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RESUMO'!BG33</f>
        <v/>
      </c>
      <c r="N60" s="134">
        <f>MAX(0,M60-M59)</f>
        <v/>
      </c>
      <c r="O60" s="133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RESUMO'!BH33</f>
        <v/>
      </c>
      <c r="N61" s="134">
        <f>MAX(0,M61-M60)</f>
        <v/>
      </c>
      <c r="O61" s="133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RESUMO'!BI33</f>
        <v/>
      </c>
      <c r="N62" s="134">
        <f>MAX(0,M62-M61)</f>
        <v/>
      </c>
      <c r="O62" s="133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RESUMO'!BJ33</f>
        <v/>
      </c>
      <c r="N63" s="134">
        <f>MAX(0,M63-M62)</f>
        <v/>
      </c>
      <c r="O63" s="133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RESUMO'!BK33</f>
        <v/>
      </c>
      <c r="N64" s="134">
        <f>MAX(0,M64-M63)</f>
        <v/>
      </c>
      <c r="O64" s="133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RESUMO'!BL33</f>
        <v/>
      </c>
      <c r="N65" s="134">
        <f>MAX(0,M65-M64)</f>
        <v/>
      </c>
      <c r="O65" s="133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RESUMO'!BM33</f>
        <v/>
      </c>
      <c r="N66" s="134">
        <f>MAX(0,M66-M65)</f>
        <v/>
      </c>
      <c r="O66" s="133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RESUMO'!BN33</f>
        <v/>
      </c>
      <c r="N67" s="134">
        <f>MAX(0,M67-M66)</f>
        <v/>
      </c>
      <c r="O67" s="133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RESUMO'!BO33</f>
        <v/>
      </c>
      <c r="N68" s="134">
        <f>MAX(0,M68-M67)</f>
        <v/>
      </c>
      <c r="O68" s="133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RESUMO'!BP33</f>
        <v/>
      </c>
      <c r="N69" s="134">
        <f>MAX(0,M69-M68)</f>
        <v/>
      </c>
      <c r="O69" s="133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RESUMO'!BQ33</f>
        <v/>
      </c>
      <c r="N70" s="134">
        <f>MAX(0,M70-M69)</f>
        <v/>
      </c>
      <c r="O70" s="133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RESUMO'!BR33</f>
        <v/>
      </c>
      <c r="N71" s="134">
        <f>MAX(0,M71-M70)</f>
        <v/>
      </c>
      <c r="O71" s="133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RESUMO'!BS33</f>
        <v/>
      </c>
      <c r="N72" s="134">
        <f>MAX(0,M72-M71)</f>
        <v/>
      </c>
      <c r="O72" s="133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RESUMO'!BT33</f>
        <v/>
      </c>
      <c r="N73" s="134">
        <f>MAX(0,M73-M72)</f>
        <v/>
      </c>
      <c r="O73" s="133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RESUMO'!BU33</f>
        <v/>
      </c>
      <c r="N74" s="134">
        <f>MAX(0,M74-M73)</f>
        <v/>
      </c>
      <c r="O74" s="133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RESUMO'!BV33</f>
        <v/>
      </c>
      <c r="N75" s="134">
        <f>MAX(0,M75-M74)</f>
        <v/>
      </c>
      <c r="O75" s="133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RESUMO'!BW33</f>
        <v/>
      </c>
      <c r="N76" s="134">
        <f>MAX(0,M76-M75)</f>
        <v/>
      </c>
      <c r="O76" s="133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3">
        <f>'CP RESUMO'!D34</f>
        <v/>
      </c>
      <c r="N5" s="134" t="n">
        <v>0</v>
      </c>
      <c r="O5" s="133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3">
        <f>'CP RESUMO'!E34</f>
        <v/>
      </c>
      <c r="N6" s="134">
        <f>MAX(0,M6-M5)</f>
        <v/>
      </c>
      <c r="O6" s="133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RESUMO'!F34</f>
        <v/>
      </c>
      <c r="N7" s="134">
        <f>MAX(0,M7-M6)</f>
        <v/>
      </c>
      <c r="O7" s="133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RESUMO'!G34</f>
        <v/>
      </c>
      <c r="N8" s="134">
        <f>MAX(0,M8-M7)</f>
        <v/>
      </c>
      <c r="O8" s="133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RESUMO'!H34</f>
        <v/>
      </c>
      <c r="N9" s="134">
        <f>MAX(0,M9-M8)</f>
        <v/>
      </c>
      <c r="O9" s="133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RESUMO'!I34</f>
        <v/>
      </c>
      <c r="N10" s="134">
        <f>MAX(0,M10-M9)</f>
        <v/>
      </c>
      <c r="O10" s="133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RESUMO'!J34</f>
        <v/>
      </c>
      <c r="N11" s="134">
        <f>MAX(0,M11-M10)</f>
        <v/>
      </c>
      <c r="O11" s="133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RESUMO'!K34</f>
        <v/>
      </c>
      <c r="N12" s="134">
        <f>MAX(0,M12-M11)</f>
        <v/>
      </c>
      <c r="O12" s="133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3">
        <f>'CP RESUMO'!L34</f>
        <v/>
      </c>
      <c r="N13" s="134">
        <f>MAX(0,M13-M12)</f>
        <v/>
      </c>
      <c r="O13" s="133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RESUMO'!M34</f>
        <v/>
      </c>
      <c r="N14" s="134">
        <f>MAX(0,M14-M13)</f>
        <v/>
      </c>
      <c r="O14" s="133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RESUMO'!N34</f>
        <v/>
      </c>
      <c r="N15" s="134">
        <f>MAX(0,M15-M14)</f>
        <v/>
      </c>
      <c r="O15" s="133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RESUMO'!O34</f>
        <v/>
      </c>
      <c r="N16" s="134">
        <f>MAX(0,M16-M15)</f>
        <v/>
      </c>
      <c r="O16" s="133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RESUMO'!P34</f>
        <v/>
      </c>
      <c r="N17" s="134">
        <f>MAX(0,M17-M16)</f>
        <v/>
      </c>
      <c r="O17" s="133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RESUMO'!Q34</f>
        <v/>
      </c>
      <c r="N18" s="134">
        <f>MAX(0,M18-M17)</f>
        <v/>
      </c>
      <c r="O18" s="133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RESUMO'!R34</f>
        <v/>
      </c>
      <c r="N19" s="134">
        <f>MAX(0,M19-M18)</f>
        <v/>
      </c>
      <c r="O19" s="133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RESUMO'!S34</f>
        <v/>
      </c>
      <c r="N20" s="134">
        <f>MAX(0,M20-M19)</f>
        <v/>
      </c>
      <c r="O20" s="133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RESUMO'!T34</f>
        <v/>
      </c>
      <c r="N21" s="134">
        <f>MAX(0,M21-M20)</f>
        <v/>
      </c>
      <c r="O21" s="133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RESUMO'!U34</f>
        <v/>
      </c>
      <c r="N22" s="134">
        <f>MAX(0,M22-M21)</f>
        <v/>
      </c>
      <c r="O22" s="133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RESUMO'!V34</f>
        <v/>
      </c>
      <c r="N23" s="134">
        <f>MAX(0,M23-M22)</f>
        <v/>
      </c>
      <c r="O23" s="133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3">
        <f>'CP RESUMO'!W34</f>
        <v/>
      </c>
      <c r="N24" s="134">
        <f>MAX(0,M24-M23)</f>
        <v/>
      </c>
      <c r="O24" s="133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RESUMO'!X34</f>
        <v/>
      </c>
      <c r="N25" s="134">
        <f>MAX(0,M25-M24)</f>
        <v/>
      </c>
      <c r="O25" s="133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RESUMO'!Y34</f>
        <v/>
      </c>
      <c r="N26" s="134">
        <f>MAX(0,M26-M25)</f>
        <v/>
      </c>
      <c r="O26" s="133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RESUMO'!Z34</f>
        <v/>
      </c>
      <c r="N27" s="134">
        <f>MAX(0,M27-M26)</f>
        <v/>
      </c>
      <c r="O27" s="133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RESUMO'!AA34</f>
        <v/>
      </c>
      <c r="N28" s="134">
        <f>MAX(0,M28-M27)</f>
        <v/>
      </c>
      <c r="O28" s="133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RESUMO'!AB34</f>
        <v/>
      </c>
      <c r="N29" s="134">
        <f>MAX(0,M29-M28)</f>
        <v/>
      </c>
      <c r="O29" s="133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14044.64</v>
      </c>
      <c r="L30" s="49">
        <f>C30/IF(B30&lt;='VALOR POR PL'!$P$5,IFERROR(INDEX('"INCC-FGV"'!$B$2:$B$800,MATCH(B30,'"INCC-FGV"'!$A$2:$A$800,0)),$K$2),$K$2)</f>
        <v/>
      </c>
      <c r="M30" s="133">
        <f>'CP RESUMO'!AC34</f>
        <v/>
      </c>
      <c r="N30" s="134">
        <f>MAX(0,M30-M29)</f>
        <v/>
      </c>
      <c r="O30" s="133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269657.13</v>
      </c>
      <c r="L31" s="49">
        <f>C31/IF(B31&lt;='VALOR POR PL'!$P$5,IFERROR(INDEX('"INCC-FGV"'!$B$2:$B$800,MATCH(B31,'"INCC-FGV"'!$A$2:$A$800,0)),$K$2),$K$2)</f>
        <v/>
      </c>
      <c r="M31" s="133">
        <f>'CP RESUMO'!AD34</f>
        <v/>
      </c>
      <c r="N31" s="134">
        <f>MAX(0,M31-M30)</f>
        <v/>
      </c>
      <c r="O31" s="133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476581.53</v>
      </c>
      <c r="L32" s="49">
        <f>C32/IF(B32&lt;='VALOR POR PL'!$P$5,IFERROR(INDEX('"INCC-FGV"'!$B$2:$B$800,MATCH(B32,'"INCC-FGV"'!$A$2:$A$800,0)),$K$2),$K$2)</f>
        <v/>
      </c>
      <c r="M32" s="133">
        <f>'CP RESUMO'!AE34</f>
        <v/>
      </c>
      <c r="N32" s="134">
        <f>MAX(0,M32-M31)</f>
        <v/>
      </c>
      <c r="O32" s="133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708786.28</v>
      </c>
      <c r="L33" s="49">
        <f>C33/IF(B33&lt;='VALOR POR PL'!$P$5,IFERROR(INDEX('"INCC-FGV"'!$B$2:$B$800,MATCH(B33,'"INCC-FGV"'!$A$2:$A$800,0)),$K$2),$K$2)</f>
        <v/>
      </c>
      <c r="M33" s="133">
        <f>'CP RESUMO'!AF34</f>
        <v/>
      </c>
      <c r="N33" s="134">
        <f>MAX(0,M33-M32)</f>
        <v/>
      </c>
      <c r="O33" s="133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205051.78</v>
      </c>
      <c r="L34" s="49">
        <f>C34/IF(B34&lt;='VALOR POR PL'!$P$5,IFERROR(INDEX('"INCC-FGV"'!$B$2:$B$800,MATCH(B34,'"INCC-FGV"'!$A$2:$A$800,0)),$K$2),$K$2)</f>
        <v/>
      </c>
      <c r="M34" s="133">
        <f>'CP RESUMO'!AG34</f>
        <v/>
      </c>
      <c r="N34" s="134">
        <f>MAX(0,M34-M33)</f>
        <v/>
      </c>
      <c r="O34" s="133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546804.74</v>
      </c>
      <c r="L35" s="49">
        <f>C35/IF(B35&lt;='VALOR POR PL'!$P$5,IFERROR(INDEX('"INCC-FGV"'!$B$2:$B$800,MATCH(B35,'"INCC-FGV"'!$A$2:$A$800,0)),$K$2),$K$2)</f>
        <v/>
      </c>
      <c r="M35" s="133">
        <f>'CP RESUMO'!AH34</f>
        <v/>
      </c>
      <c r="N35" s="134">
        <f>MAX(0,M35-M34)</f>
        <v/>
      </c>
      <c r="O35" s="133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1009341.63</v>
      </c>
      <c r="L36" s="49">
        <f>C36/IF(B36&lt;='VALOR POR PL'!$P$5,IFERROR(INDEX('"INCC-FGV"'!$B$2:$B$800,MATCH(B36,'"INCC-FGV"'!$A$2:$A$800,0)),$K$2),$K$2)</f>
        <v/>
      </c>
      <c r="M36" s="133">
        <f>'CP RESUMO'!AI34</f>
        <v/>
      </c>
      <c r="N36" s="134">
        <f>MAX(0,M36-M35)</f>
        <v/>
      </c>
      <c r="O36" s="133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784627.35</v>
      </c>
      <c r="L37" s="49">
        <f>C37/IF(B37&lt;='VALOR POR PL'!$P$5,IFERROR(INDEX('"INCC-FGV"'!$B$2:$B$800,MATCH(B37,'"INCC-FGV"'!$A$2:$A$800,0)),$K$2),$K$2)</f>
        <v/>
      </c>
      <c r="M37" s="133">
        <f>'CP RESUMO'!AJ34</f>
        <v/>
      </c>
      <c r="N37" s="134">
        <f>MAX(0,M37-M36)</f>
        <v/>
      </c>
      <c r="O37" s="133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1065520.2</v>
      </c>
      <c r="L38" s="49">
        <f>C38/IF(B38&lt;='VALOR POR PL'!$P$5,IFERROR(INDEX('"INCC-FGV"'!$B$2:$B$800,MATCH(B38,'"INCC-FGV"'!$A$2:$A$800,0)),$K$2),$K$2)</f>
        <v/>
      </c>
      <c r="M38" s="133">
        <f>'CP RESUMO'!AK34</f>
        <v/>
      </c>
      <c r="N38" s="134">
        <f>MAX(0,M38-M37)</f>
        <v/>
      </c>
      <c r="O38" s="133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552422.6</v>
      </c>
      <c r="L39" s="49">
        <f>C39/IF(B39&lt;='VALOR POR PL'!$P$5,IFERROR(INDEX('"INCC-FGV"'!$B$2:$B$800,MATCH(B39,'"INCC-FGV"'!$A$2:$A$800,0)),$K$2),$K$2)</f>
        <v/>
      </c>
      <c r="M39" s="133">
        <f>'CP RESUMO'!AL34</f>
        <v/>
      </c>
      <c r="N39" s="134">
        <f>MAX(0,M39-M38)</f>
        <v/>
      </c>
      <c r="O39" s="133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738748.1899999999</v>
      </c>
      <c r="L40" s="49">
        <f>C40/IF(B40&lt;='VALOR POR PL'!$P$5,IFERROR(INDEX('"INCC-FGV"'!$B$2:$B$800,MATCH(B40,'"INCC-FGV"'!$A$2:$A$800,0)),$K$2),$K$2)</f>
        <v/>
      </c>
      <c r="M40" s="133">
        <f>'CP RESUMO'!AM34</f>
        <v/>
      </c>
      <c r="N40" s="134">
        <f>MAX(0,M40-M39)</f>
        <v/>
      </c>
      <c r="O40" s="133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530887.48</v>
      </c>
      <c r="L41" s="49">
        <f>C41/IF(B41&lt;='VALOR POR PL'!$P$5,IFERROR(INDEX('"INCC-FGV"'!$B$2:$B$800,MATCH(B41,'"INCC-FGV"'!$A$2:$A$800,0)),$K$2),$K$2)</f>
        <v/>
      </c>
      <c r="M41" s="133">
        <f>'CP RESUMO'!AN34</f>
        <v/>
      </c>
      <c r="N41" s="134">
        <f>MAX(0,M41-M40)</f>
        <v/>
      </c>
      <c r="O41" s="133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575206.13</v>
      </c>
      <c r="L42" s="49">
        <f>C42/IF(B42&lt;='VALOR POR PL'!$P$5,IFERROR(INDEX('"INCC-FGV"'!$B$2:$B$800,MATCH(B42,'"INCC-FGV"'!$A$2:$A$800,0)),$K$2),$K$2)</f>
        <v/>
      </c>
      <c r="M42" s="133">
        <f>'CP RESUMO'!AO34</f>
        <v/>
      </c>
      <c r="N42" s="134">
        <f>MAX(0,M42-M41)</f>
        <v/>
      </c>
      <c r="O42" s="133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575206.13</v>
      </c>
      <c r="L43" s="49">
        <f>C43/IF(B43&lt;='VALOR POR PL'!$P$5,IFERROR(INDEX('"INCC-FGV"'!$B$2:$B$800,MATCH(B43,'"INCC-FGV"'!$A$2:$A$800,0)),$K$2),$K$2)</f>
        <v/>
      </c>
      <c r="M43" s="133">
        <f>'CP RESUMO'!AP34</f>
        <v/>
      </c>
      <c r="N43" s="134">
        <f>MAX(0,M43-M42)</f>
        <v/>
      </c>
      <c r="O43" s="133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575206.13</v>
      </c>
      <c r="L44" s="49">
        <f>C44/IF(B44&lt;='VALOR POR PL'!$P$5,IFERROR(INDEX('"INCC-FGV"'!$B$2:$B$800,MATCH(B44,'"INCC-FGV"'!$A$2:$A$800,0)),$K$2),$K$2)</f>
        <v/>
      </c>
      <c r="M44" s="133">
        <f>'CP RESUMO'!AQ34</f>
        <v/>
      </c>
      <c r="N44" s="134">
        <f>MAX(0,M44-M43)</f>
        <v/>
      </c>
      <c r="O44" s="133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575206.13</v>
      </c>
      <c r="L45" s="49">
        <f>C45/IF(B45&lt;='VALOR POR PL'!$P$5,IFERROR(INDEX('"INCC-FGV"'!$B$2:$B$800,MATCH(B45,'"INCC-FGV"'!$A$2:$A$800,0)),$K$2),$K$2)</f>
        <v/>
      </c>
      <c r="M45" s="133">
        <f>'CP RESUMO'!AR34</f>
        <v/>
      </c>
      <c r="N45" s="134">
        <f>MAX(0,M45-M44)</f>
        <v/>
      </c>
      <c r="O45" s="133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575206.13</v>
      </c>
      <c r="L46" s="49">
        <f>C46/IF(B46&lt;='VALOR POR PL'!$P$5,IFERROR(INDEX('"INCC-FGV"'!$B$2:$B$800,MATCH(B46,'"INCC-FGV"'!$A$2:$A$800,0)),$K$2),$K$2)</f>
        <v/>
      </c>
      <c r="M46" s="133">
        <f>'CP RESUMO'!AS34</f>
        <v/>
      </c>
      <c r="N46" s="134">
        <f>MAX(0,M46-M45)</f>
        <v/>
      </c>
      <c r="O46" s="133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575206.13</v>
      </c>
      <c r="L47" s="49">
        <f>C47/IF(B47&lt;='VALOR POR PL'!$P$5,IFERROR(INDEX('"INCC-FGV"'!$B$2:$B$800,MATCH(B47,'"INCC-FGV"'!$A$2:$A$800,0)),$K$2),$K$2)</f>
        <v/>
      </c>
      <c r="M47" s="133">
        <f>'CP RESUMO'!AT34</f>
        <v/>
      </c>
      <c r="N47" s="134">
        <f>MAX(0,M47-M46)</f>
        <v/>
      </c>
      <c r="O47" s="133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575206.13</v>
      </c>
      <c r="L48" s="49">
        <f>C48/IF(B48&lt;='VALOR POR PL'!$P$5,IFERROR(INDEX('"INCC-FGV"'!$B$2:$B$800,MATCH(B48,'"INCC-FGV"'!$A$2:$A$800,0)),$K$2),$K$2)</f>
        <v/>
      </c>
      <c r="M48" s="133">
        <f>'CP RESUMO'!AU34</f>
        <v/>
      </c>
      <c r="N48" s="134">
        <f>MAX(0,M48-M47)</f>
        <v/>
      </c>
      <c r="O48" s="133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575206.13</v>
      </c>
      <c r="L49" s="49">
        <f>C49/IF(B49&lt;='VALOR POR PL'!$P$5,IFERROR(INDEX('"INCC-FGV"'!$B$2:$B$800,MATCH(B49,'"INCC-FGV"'!$A$2:$A$800,0)),$K$2),$K$2)</f>
        <v/>
      </c>
      <c r="M49" s="133">
        <f>'CP RESUMO'!AV34</f>
        <v/>
      </c>
      <c r="N49" s="134">
        <f>MAX(0,M49-M48)</f>
        <v/>
      </c>
      <c r="O49" s="133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575206.13</v>
      </c>
      <c r="L50" s="49">
        <f>C50/IF(B50&lt;='VALOR POR PL'!$P$5,IFERROR(INDEX('"INCC-FGV"'!$B$2:$B$800,MATCH(B50,'"INCC-FGV"'!$A$2:$A$800,0)),$K$2),$K$2)</f>
        <v/>
      </c>
      <c r="M50" s="133">
        <f>'CP RESUMO'!AW34</f>
        <v/>
      </c>
      <c r="N50" s="134">
        <f>MAX(0,M50-M49)</f>
        <v/>
      </c>
      <c r="O50" s="133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575206.13</v>
      </c>
      <c r="L51" s="49">
        <f>C51/IF(B51&lt;='VALOR POR PL'!$P$5,IFERROR(INDEX('"INCC-FGV"'!$B$2:$B$800,MATCH(B51,'"INCC-FGV"'!$A$2:$A$800,0)),$K$2),$K$2)</f>
        <v/>
      </c>
      <c r="M51" s="133">
        <f>'CP RESUMO'!AX34</f>
        <v/>
      </c>
      <c r="N51" s="134">
        <f>MAX(0,M51-M50)</f>
        <v/>
      </c>
      <c r="O51" s="133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575206.13</v>
      </c>
      <c r="L52" s="49">
        <f>C52/IF(B52&lt;='VALOR POR PL'!$P$5,IFERROR(INDEX('"INCC-FGV"'!$B$2:$B$800,MATCH(B52,'"INCC-FGV"'!$A$2:$A$800,0)),$K$2),$K$2)</f>
        <v/>
      </c>
      <c r="M52" s="133">
        <f>'CP RESUMO'!AY34</f>
        <v/>
      </c>
      <c r="N52" s="134">
        <f>MAX(0,M52-M51)</f>
        <v/>
      </c>
      <c r="O52" s="133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575206.13</v>
      </c>
      <c r="L53" s="49">
        <f>C53/IF(B53&lt;='VALOR POR PL'!$P$5,IFERROR(INDEX('"INCC-FGV"'!$B$2:$B$800,MATCH(B53,'"INCC-FGV"'!$A$2:$A$800,0)),$K$2),$K$2)</f>
        <v/>
      </c>
      <c r="M53" s="133">
        <f>'CP RESUMO'!AZ34</f>
        <v/>
      </c>
      <c r="N53" s="134">
        <f>MAX(0,M53-M52)</f>
        <v/>
      </c>
      <c r="O53" s="133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575206.13</v>
      </c>
      <c r="L54" s="49">
        <f>C54/IF(B54&lt;='VALOR POR PL'!$P$5,IFERROR(INDEX('"INCC-FGV"'!$B$2:$B$800,MATCH(B54,'"INCC-FGV"'!$A$2:$A$800,0)),$K$2),$K$2)</f>
        <v/>
      </c>
      <c r="M54" s="133">
        <f>'CP RESUMO'!BA34</f>
        <v/>
      </c>
      <c r="N54" s="134">
        <f>MAX(0,M54-M53)</f>
        <v/>
      </c>
      <c r="O54" s="133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>
        <v>575206.13</v>
      </c>
      <c r="L55" s="49">
        <f>C55/IF(B55&lt;='VALOR POR PL'!$P$5,IFERROR(INDEX('"INCC-FGV"'!$B$2:$B$800,MATCH(B55,'"INCC-FGV"'!$A$2:$A$800,0)),$K$2),$K$2)</f>
        <v/>
      </c>
      <c r="M55" s="133">
        <f>'CP RESUMO'!BB34</f>
        <v/>
      </c>
      <c r="N55" s="134">
        <f>MAX(0,M55-M54)</f>
        <v/>
      </c>
      <c r="O55" s="133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575206.13</v>
      </c>
      <c r="L56" s="49">
        <f>C56/IF(B56&lt;='VALOR POR PL'!$P$5,IFERROR(INDEX('"INCC-FGV"'!$B$2:$B$800,MATCH(B56,'"INCC-FGV"'!$A$2:$A$800,0)),$K$2),$K$2)</f>
        <v/>
      </c>
      <c r="M56" s="133">
        <f>'CP RESUMO'!BC34</f>
        <v/>
      </c>
      <c r="N56" s="134">
        <f>MAX(0,M56-M55)</f>
        <v/>
      </c>
      <c r="O56" s="133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>
        <v>575206.13</v>
      </c>
      <c r="L57" s="49">
        <f>C57/IF(B57&lt;='VALOR POR PL'!$P$5,IFERROR(INDEX('"INCC-FGV"'!$B$2:$B$800,MATCH(B57,'"INCC-FGV"'!$A$2:$A$800,0)),$K$2),$K$2)</f>
        <v/>
      </c>
      <c r="M57" s="133">
        <f>'CP RESUMO'!BD34</f>
        <v/>
      </c>
      <c r="N57" s="134">
        <f>MAX(0,M57-M56)</f>
        <v/>
      </c>
      <c r="O57" s="133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>
        <v>575206.13</v>
      </c>
      <c r="L58" s="49">
        <f>C58/IF(B58&lt;='VALOR POR PL'!$P$5,IFERROR(INDEX('"INCC-FGV"'!$B$2:$B$800,MATCH(B58,'"INCC-FGV"'!$A$2:$A$800,0)),$K$2),$K$2)</f>
        <v/>
      </c>
      <c r="M58" s="133">
        <f>'CP RESUMO'!BE34</f>
        <v/>
      </c>
      <c r="N58" s="134">
        <f>MAX(0,M58-M57)</f>
        <v/>
      </c>
      <c r="O58" s="133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>
        <v>575206.13</v>
      </c>
      <c r="L59" s="49">
        <f>C59/IF(B59&lt;='VALOR POR PL'!$P$5,IFERROR(INDEX('"INCC-FGV"'!$B$2:$B$800,MATCH(B59,'"INCC-FGV"'!$A$2:$A$800,0)),$K$2),$K$2)</f>
        <v/>
      </c>
      <c r="M59" s="133">
        <f>'CP RESUMO'!BF34</f>
        <v/>
      </c>
      <c r="N59" s="134">
        <f>MAX(0,M59-M58)</f>
        <v/>
      </c>
      <c r="O59" s="133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>
        <v>313748.8</v>
      </c>
      <c r="L60" s="49">
        <f>C60/IF(B60&lt;='VALOR POR PL'!$P$5,IFERROR(INDEX('"INCC-FGV"'!$B$2:$B$800,MATCH(B60,'"INCC-FGV"'!$A$2:$A$800,0)),$K$2),$K$2)</f>
        <v/>
      </c>
      <c r="M60" s="133">
        <f>'CP RESUMO'!BG34</f>
        <v/>
      </c>
      <c r="N60" s="134">
        <f>MAX(0,M60-M59)</f>
        <v/>
      </c>
      <c r="O60" s="133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RESUMO'!BH34</f>
        <v/>
      </c>
      <c r="N61" s="134">
        <f>MAX(0,M61-M60)</f>
        <v/>
      </c>
      <c r="O61" s="133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RESUMO'!BI34</f>
        <v/>
      </c>
      <c r="N62" s="134">
        <f>MAX(0,M62-M61)</f>
        <v/>
      </c>
      <c r="O62" s="133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RESUMO'!BJ34</f>
        <v/>
      </c>
      <c r="N63" s="134">
        <f>MAX(0,M63-M62)</f>
        <v/>
      </c>
      <c r="O63" s="133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RESUMO'!BK34</f>
        <v/>
      </c>
      <c r="N64" s="134">
        <f>MAX(0,M64-M63)</f>
        <v/>
      </c>
      <c r="O64" s="133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RESUMO'!BL34</f>
        <v/>
      </c>
      <c r="N65" s="134">
        <f>MAX(0,M65-M64)</f>
        <v/>
      </c>
      <c r="O65" s="133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RESUMO'!BM34</f>
        <v/>
      </c>
      <c r="N66" s="134">
        <f>MAX(0,M66-M65)</f>
        <v/>
      </c>
      <c r="O66" s="133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RESUMO'!BN34</f>
        <v/>
      </c>
      <c r="N67" s="134">
        <f>MAX(0,M67-M66)</f>
        <v/>
      </c>
      <c r="O67" s="133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RESUMO'!BO34</f>
        <v/>
      </c>
      <c r="N68" s="134">
        <f>MAX(0,M68-M67)</f>
        <v/>
      </c>
      <c r="O68" s="133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RESUMO'!BP34</f>
        <v/>
      </c>
      <c r="N69" s="134">
        <f>MAX(0,M69-M68)</f>
        <v/>
      </c>
      <c r="O69" s="133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RESUMO'!BQ34</f>
        <v/>
      </c>
      <c r="N70" s="134">
        <f>MAX(0,M70-M69)</f>
        <v/>
      </c>
      <c r="O70" s="133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RESUMO'!BR34</f>
        <v/>
      </c>
      <c r="N71" s="134">
        <f>MAX(0,M71-M70)</f>
        <v/>
      </c>
      <c r="O71" s="133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RESUMO'!BS34</f>
        <v/>
      </c>
      <c r="N72" s="134">
        <f>MAX(0,M72-M71)</f>
        <v/>
      </c>
      <c r="O72" s="133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RESUMO'!BT34</f>
        <v/>
      </c>
      <c r="N73" s="134">
        <f>MAX(0,M73-M72)</f>
        <v/>
      </c>
      <c r="O73" s="133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RESUMO'!BU34</f>
        <v/>
      </c>
      <c r="N74" s="134">
        <f>MAX(0,M74-M73)</f>
        <v/>
      </c>
      <c r="O74" s="133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RESUMO'!BV34</f>
        <v/>
      </c>
      <c r="N75" s="134">
        <f>MAX(0,M75-M74)</f>
        <v/>
      </c>
      <c r="O75" s="133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RESUMO'!BW34</f>
        <v/>
      </c>
      <c r="N76" s="134">
        <f>MAX(0,M76-M75)</f>
        <v/>
      </c>
      <c r="O76" s="133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3">
        <f>'CP RESUMO'!D35</f>
        <v/>
      </c>
      <c r="N5" s="134" t="n">
        <v>0</v>
      </c>
      <c r="O5" s="133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3">
        <f>'CP RESUMO'!E35</f>
        <v/>
      </c>
      <c r="N6" s="134">
        <f>MAX(0,M6-M5)</f>
        <v/>
      </c>
      <c r="O6" s="133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RESUMO'!F35</f>
        <v/>
      </c>
      <c r="N7" s="134">
        <f>MAX(0,M7-M6)</f>
        <v/>
      </c>
      <c r="O7" s="133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RESUMO'!G35</f>
        <v/>
      </c>
      <c r="N8" s="134">
        <f>MAX(0,M8-M7)</f>
        <v/>
      </c>
      <c r="O8" s="133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RESUMO'!H35</f>
        <v/>
      </c>
      <c r="N9" s="134">
        <f>MAX(0,M9-M8)</f>
        <v/>
      </c>
      <c r="O9" s="133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RESUMO'!I35</f>
        <v/>
      </c>
      <c r="N10" s="134">
        <f>MAX(0,M10-M9)</f>
        <v/>
      </c>
      <c r="O10" s="133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RESUMO'!J35</f>
        <v/>
      </c>
      <c r="N11" s="134">
        <f>MAX(0,M11-M10)</f>
        <v/>
      </c>
      <c r="O11" s="133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RESUMO'!K35</f>
        <v/>
      </c>
      <c r="N12" s="134">
        <f>MAX(0,M12-M11)</f>
        <v/>
      </c>
      <c r="O12" s="133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3">
        <f>'CP RESUMO'!L35</f>
        <v/>
      </c>
      <c r="N13" s="134">
        <f>MAX(0,M13-M12)</f>
        <v/>
      </c>
      <c r="O13" s="133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RESUMO'!M35</f>
        <v/>
      </c>
      <c r="N14" s="134">
        <f>MAX(0,M14-M13)</f>
        <v/>
      </c>
      <c r="O14" s="133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RESUMO'!N35</f>
        <v/>
      </c>
      <c r="N15" s="134">
        <f>MAX(0,M15-M14)</f>
        <v/>
      </c>
      <c r="O15" s="133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RESUMO'!O35</f>
        <v/>
      </c>
      <c r="N16" s="134">
        <f>MAX(0,M16-M15)</f>
        <v/>
      </c>
      <c r="O16" s="133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RESUMO'!P35</f>
        <v/>
      </c>
      <c r="N17" s="134">
        <f>MAX(0,M17-M16)</f>
        <v/>
      </c>
      <c r="O17" s="133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RESUMO'!Q35</f>
        <v/>
      </c>
      <c r="N18" s="134">
        <f>MAX(0,M18-M17)</f>
        <v/>
      </c>
      <c r="O18" s="133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RESUMO'!R35</f>
        <v/>
      </c>
      <c r="N19" s="134">
        <f>MAX(0,M19-M18)</f>
        <v/>
      </c>
      <c r="O19" s="133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RESUMO'!S35</f>
        <v/>
      </c>
      <c r="N20" s="134">
        <f>MAX(0,M20-M19)</f>
        <v/>
      </c>
      <c r="O20" s="133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RESUMO'!T35</f>
        <v/>
      </c>
      <c r="N21" s="134">
        <f>MAX(0,M21-M20)</f>
        <v/>
      </c>
      <c r="O21" s="133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RESUMO'!U35</f>
        <v/>
      </c>
      <c r="N22" s="134">
        <f>MAX(0,M22-M21)</f>
        <v/>
      </c>
      <c r="O22" s="133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RESUMO'!V35</f>
        <v/>
      </c>
      <c r="N23" s="134">
        <f>MAX(0,M23-M22)</f>
        <v/>
      </c>
      <c r="O23" s="133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3">
        <f>'CP RESUMO'!W35</f>
        <v/>
      </c>
      <c r="N24" s="134">
        <f>MAX(0,M24-M23)</f>
        <v/>
      </c>
      <c r="O24" s="133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RESUMO'!X35</f>
        <v/>
      </c>
      <c r="N25" s="134">
        <f>MAX(0,M25-M24)</f>
        <v/>
      </c>
      <c r="O25" s="133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RESUMO'!Y35</f>
        <v/>
      </c>
      <c r="N26" s="134">
        <f>MAX(0,M26-M25)</f>
        <v/>
      </c>
      <c r="O26" s="133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RESUMO'!Z35</f>
        <v/>
      </c>
      <c r="N27" s="134">
        <f>MAX(0,M27-M26)</f>
        <v/>
      </c>
      <c r="O27" s="133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RESUMO'!AA35</f>
        <v/>
      </c>
      <c r="N28" s="134">
        <f>MAX(0,M28-M27)</f>
        <v/>
      </c>
      <c r="O28" s="133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RESUMO'!AB35</f>
        <v/>
      </c>
      <c r="N29" s="134">
        <f>MAX(0,M29-M28)</f>
        <v/>
      </c>
      <c r="O29" s="133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RESUMO'!AC35</f>
        <v/>
      </c>
      <c r="N30" s="134">
        <f>MAX(0,M30-M29)</f>
        <v/>
      </c>
      <c r="O30" s="133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RESUMO'!AD35</f>
        <v/>
      </c>
      <c r="N31" s="134">
        <f>MAX(0,M31-M30)</f>
        <v/>
      </c>
      <c r="O31" s="133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RESUMO'!AE35</f>
        <v/>
      </c>
      <c r="N32" s="134">
        <f>MAX(0,M32-M31)</f>
        <v/>
      </c>
      <c r="O32" s="133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RESUMO'!AF35</f>
        <v/>
      </c>
      <c r="N33" s="134">
        <f>MAX(0,M33-M32)</f>
        <v/>
      </c>
      <c r="O33" s="133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RESUMO'!AG35</f>
        <v/>
      </c>
      <c r="N34" s="134">
        <f>MAX(0,M34-M33)</f>
        <v/>
      </c>
      <c r="O34" s="133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RESUMO'!AH35</f>
        <v/>
      </c>
      <c r="N35" s="134">
        <f>MAX(0,M35-M34)</f>
        <v/>
      </c>
      <c r="O35" s="133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RESUMO'!AI35</f>
        <v/>
      </c>
      <c r="N36" s="134">
        <f>MAX(0,M36-M35)</f>
        <v/>
      </c>
      <c r="O36" s="133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RESUMO'!AJ35</f>
        <v/>
      </c>
      <c r="N37" s="134">
        <f>MAX(0,M37-M36)</f>
        <v/>
      </c>
      <c r="O37" s="133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RESUMO'!AK35</f>
        <v/>
      </c>
      <c r="N38" s="134">
        <f>MAX(0,M38-M37)</f>
        <v/>
      </c>
      <c r="O38" s="133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RESUMO'!AL35</f>
        <v/>
      </c>
      <c r="N39" s="134">
        <f>MAX(0,M39-M38)</f>
        <v/>
      </c>
      <c r="O39" s="133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RESUMO'!AM35</f>
        <v/>
      </c>
      <c r="N40" s="134">
        <f>MAX(0,M40-M39)</f>
        <v/>
      </c>
      <c r="O40" s="133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RESUMO'!AN35</f>
        <v/>
      </c>
      <c r="N41" s="134">
        <f>MAX(0,M41-M40)</f>
        <v/>
      </c>
      <c r="O41" s="133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98000</v>
      </c>
      <c r="L42" s="49">
        <f>C42/IF(B42&lt;='VALOR POR PL'!$P$5,IFERROR(INDEX('"INCC-FGV"'!$B$2:$B$800,MATCH(B42,'"INCC-FGV"'!$A$2:$A$800,0)),$K$2),$K$2)</f>
        <v/>
      </c>
      <c r="M42" s="133">
        <f>'CP RESUMO'!AO35</f>
        <v/>
      </c>
      <c r="N42" s="134">
        <f>MAX(0,M42-M41)</f>
        <v/>
      </c>
      <c r="O42" s="133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97186</v>
      </c>
      <c r="L43" s="49">
        <f>C43/IF(B43&lt;='VALOR POR PL'!$P$5,IFERROR(INDEX('"INCC-FGV"'!$B$2:$B$800,MATCH(B43,'"INCC-FGV"'!$A$2:$A$800,0)),$K$2),$K$2)</f>
        <v/>
      </c>
      <c r="M43" s="133">
        <f>'CP RESUMO'!AP35</f>
        <v/>
      </c>
      <c r="N43" s="134">
        <f>MAX(0,M43-M42)</f>
        <v/>
      </c>
      <c r="O43" s="133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RESUMO'!AQ35</f>
        <v/>
      </c>
      <c r="N44" s="134">
        <f>MAX(0,M44-M43)</f>
        <v/>
      </c>
      <c r="O44" s="133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RESUMO'!AR35</f>
        <v/>
      </c>
      <c r="N45" s="134">
        <f>MAX(0,M45-M44)</f>
        <v/>
      </c>
      <c r="O45" s="133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RESUMO'!AS35</f>
        <v/>
      </c>
      <c r="N46" s="134">
        <f>MAX(0,M46-M45)</f>
        <v/>
      </c>
      <c r="O46" s="133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RESUMO'!AT35</f>
        <v/>
      </c>
      <c r="N47" s="134">
        <f>MAX(0,M47-M46)</f>
        <v/>
      </c>
      <c r="O47" s="133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RESUMO'!AU35</f>
        <v/>
      </c>
      <c r="N48" s="134">
        <f>MAX(0,M48-M47)</f>
        <v/>
      </c>
      <c r="O48" s="133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RESUMO'!AV35</f>
        <v/>
      </c>
      <c r="N49" s="134">
        <f>MAX(0,M49-M48)</f>
        <v/>
      </c>
      <c r="O49" s="133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RESUMO'!AW35</f>
        <v/>
      </c>
      <c r="N50" s="134">
        <f>MAX(0,M50-M49)</f>
        <v/>
      </c>
      <c r="O50" s="133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RESUMO'!AX35</f>
        <v/>
      </c>
      <c r="N51" s="134">
        <f>MAX(0,M51-M50)</f>
        <v/>
      </c>
      <c r="O51" s="133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RESUMO'!AY35</f>
        <v/>
      </c>
      <c r="N52" s="134">
        <f>MAX(0,M52-M51)</f>
        <v/>
      </c>
      <c r="O52" s="133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RESUMO'!AZ35</f>
        <v/>
      </c>
      <c r="N53" s="134">
        <f>MAX(0,M53-M52)</f>
        <v/>
      </c>
      <c r="O53" s="133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RESUMO'!BA35</f>
        <v/>
      </c>
      <c r="N54" s="134">
        <f>MAX(0,M54-M53)</f>
        <v/>
      </c>
      <c r="O54" s="133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RESUMO'!BB35</f>
        <v/>
      </c>
      <c r="N55" s="134">
        <f>MAX(0,M55-M54)</f>
        <v/>
      </c>
      <c r="O55" s="133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RESUMO'!BC35</f>
        <v/>
      </c>
      <c r="N56" s="134">
        <f>MAX(0,M56-M55)</f>
        <v/>
      </c>
      <c r="O56" s="133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RESUMO'!BD35</f>
        <v/>
      </c>
      <c r="N57" s="134">
        <f>MAX(0,M57-M56)</f>
        <v/>
      </c>
      <c r="O57" s="133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RESUMO'!BE35</f>
        <v/>
      </c>
      <c r="N58" s="134">
        <f>MAX(0,M58-M57)</f>
        <v/>
      </c>
      <c r="O58" s="133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RESUMO'!BF35</f>
        <v/>
      </c>
      <c r="N59" s="134">
        <f>MAX(0,M59-M58)</f>
        <v/>
      </c>
      <c r="O59" s="133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RESUMO'!BG35</f>
        <v/>
      </c>
      <c r="N60" s="134">
        <f>MAX(0,M60-M59)</f>
        <v/>
      </c>
      <c r="O60" s="133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RESUMO'!BH35</f>
        <v/>
      </c>
      <c r="N61" s="134">
        <f>MAX(0,M61-M60)</f>
        <v/>
      </c>
      <c r="O61" s="133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RESUMO'!BI35</f>
        <v/>
      </c>
      <c r="N62" s="134">
        <f>MAX(0,M62-M61)</f>
        <v/>
      </c>
      <c r="O62" s="133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RESUMO'!BJ35</f>
        <v/>
      </c>
      <c r="N63" s="134">
        <f>MAX(0,M63-M62)</f>
        <v/>
      </c>
      <c r="O63" s="133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RESUMO'!BK35</f>
        <v/>
      </c>
      <c r="N64" s="134">
        <f>MAX(0,M64-M63)</f>
        <v/>
      </c>
      <c r="O64" s="133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RESUMO'!BL35</f>
        <v/>
      </c>
      <c r="N65" s="134">
        <f>MAX(0,M65-M64)</f>
        <v/>
      </c>
      <c r="O65" s="133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RESUMO'!BM35</f>
        <v/>
      </c>
      <c r="N66" s="134">
        <f>MAX(0,M66-M65)</f>
        <v/>
      </c>
      <c r="O66" s="133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RESUMO'!BN35</f>
        <v/>
      </c>
      <c r="N67" s="134">
        <f>MAX(0,M67-M66)</f>
        <v/>
      </c>
      <c r="O67" s="133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RESUMO'!BO35</f>
        <v/>
      </c>
      <c r="N68" s="134">
        <f>MAX(0,M68-M67)</f>
        <v/>
      </c>
      <c r="O68" s="133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RESUMO'!BP35</f>
        <v/>
      </c>
      <c r="N69" s="134">
        <f>MAX(0,M69-M68)</f>
        <v/>
      </c>
      <c r="O69" s="133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RESUMO'!BQ35</f>
        <v/>
      </c>
      <c r="N70" s="134">
        <f>MAX(0,M70-M69)</f>
        <v/>
      </c>
      <c r="O70" s="133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RESUMO'!BR35</f>
        <v/>
      </c>
      <c r="N71" s="134">
        <f>MAX(0,M71-M70)</f>
        <v/>
      </c>
      <c r="O71" s="133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RESUMO'!BS35</f>
        <v/>
      </c>
      <c r="N72" s="134">
        <f>MAX(0,M72-M71)</f>
        <v/>
      </c>
      <c r="O72" s="133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RESUMO'!BT35</f>
        <v/>
      </c>
      <c r="N73" s="134">
        <f>MAX(0,M73-M72)</f>
        <v/>
      </c>
      <c r="O73" s="133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RESUMO'!BU35</f>
        <v/>
      </c>
      <c r="N74" s="134">
        <f>MAX(0,M74-M73)</f>
        <v/>
      </c>
      <c r="O74" s="133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RESUMO'!BV35</f>
        <v/>
      </c>
      <c r="N75" s="134">
        <f>MAX(0,M75-M74)</f>
        <v/>
      </c>
      <c r="O75" s="133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RESUMO'!BW35</f>
        <v/>
      </c>
      <c r="N76" s="134">
        <f>MAX(0,M76-M75)</f>
        <v/>
      </c>
      <c r="O76" s="133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3">
        <f>'CP RESUMO'!D36</f>
        <v/>
      </c>
      <c r="N5" s="134" t="n">
        <v>0</v>
      </c>
      <c r="O5" s="133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3">
        <f>'CP RESUMO'!E36</f>
        <v/>
      </c>
      <c r="N6" s="134">
        <f>MAX(0,M6-M5)</f>
        <v/>
      </c>
      <c r="O6" s="133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RESUMO'!F36</f>
        <v/>
      </c>
      <c r="N7" s="134">
        <f>MAX(0,M7-M6)</f>
        <v/>
      </c>
      <c r="O7" s="133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RESUMO'!G36</f>
        <v/>
      </c>
      <c r="N8" s="134">
        <f>MAX(0,M8-M7)</f>
        <v/>
      </c>
      <c r="O8" s="133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RESUMO'!H36</f>
        <v/>
      </c>
      <c r="N9" s="134">
        <f>MAX(0,M9-M8)</f>
        <v/>
      </c>
      <c r="O9" s="133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RESUMO'!I36</f>
        <v/>
      </c>
      <c r="N10" s="134">
        <f>MAX(0,M10-M9)</f>
        <v/>
      </c>
      <c r="O10" s="133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RESUMO'!J36</f>
        <v/>
      </c>
      <c r="N11" s="134">
        <f>MAX(0,M11-M10)</f>
        <v/>
      </c>
      <c r="O11" s="133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RESUMO'!K36</f>
        <v/>
      </c>
      <c r="N12" s="134">
        <f>MAX(0,M12-M11)</f>
        <v/>
      </c>
      <c r="O12" s="133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3">
        <f>'CP RESUMO'!L36</f>
        <v/>
      </c>
      <c r="N13" s="134">
        <f>MAX(0,M13-M12)</f>
        <v/>
      </c>
      <c r="O13" s="133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RESUMO'!M36</f>
        <v/>
      </c>
      <c r="N14" s="134">
        <f>MAX(0,M14-M13)</f>
        <v/>
      </c>
      <c r="O14" s="133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RESUMO'!N36</f>
        <v/>
      </c>
      <c r="N15" s="134">
        <f>MAX(0,M15-M14)</f>
        <v/>
      </c>
      <c r="O15" s="133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RESUMO'!O36</f>
        <v/>
      </c>
      <c r="N16" s="134">
        <f>MAX(0,M16-M15)</f>
        <v/>
      </c>
      <c r="O16" s="133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RESUMO'!P36</f>
        <v/>
      </c>
      <c r="N17" s="134">
        <f>MAX(0,M17-M16)</f>
        <v/>
      </c>
      <c r="O17" s="133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RESUMO'!Q36</f>
        <v/>
      </c>
      <c r="N18" s="134">
        <f>MAX(0,M18-M17)</f>
        <v/>
      </c>
      <c r="O18" s="133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RESUMO'!R36</f>
        <v/>
      </c>
      <c r="N19" s="134">
        <f>MAX(0,M19-M18)</f>
        <v/>
      </c>
      <c r="O19" s="133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RESUMO'!S36</f>
        <v/>
      </c>
      <c r="N20" s="134">
        <f>MAX(0,M20-M19)</f>
        <v/>
      </c>
      <c r="O20" s="133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RESUMO'!T36</f>
        <v/>
      </c>
      <c r="N21" s="134">
        <f>MAX(0,M21-M20)</f>
        <v/>
      </c>
      <c r="O21" s="133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RESUMO'!U36</f>
        <v/>
      </c>
      <c r="N22" s="134">
        <f>MAX(0,M22-M21)</f>
        <v/>
      </c>
      <c r="O22" s="133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RESUMO'!V36</f>
        <v/>
      </c>
      <c r="N23" s="134">
        <f>MAX(0,M23-M22)</f>
        <v/>
      </c>
      <c r="O23" s="133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3">
        <f>'CP RESUMO'!W36</f>
        <v/>
      </c>
      <c r="N24" s="134">
        <f>MAX(0,M24-M23)</f>
        <v/>
      </c>
      <c r="O24" s="133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RESUMO'!X36</f>
        <v/>
      </c>
      <c r="N25" s="134">
        <f>MAX(0,M25-M24)</f>
        <v/>
      </c>
      <c r="O25" s="133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RESUMO'!Y36</f>
        <v/>
      </c>
      <c r="N26" s="134">
        <f>MAX(0,M26-M25)</f>
        <v/>
      </c>
      <c r="O26" s="133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160888.01</v>
      </c>
      <c r="L27" s="49">
        <f>C27/IF(B27&lt;='VALOR POR PL'!$P$5,IFERROR(INDEX('"INCC-FGV"'!$B$2:$B$800,MATCH(B27,'"INCC-FGV"'!$A$2:$A$800,0)),$K$2),$K$2)</f>
        <v/>
      </c>
      <c r="M27" s="133">
        <f>'CP RESUMO'!Z36</f>
        <v/>
      </c>
      <c r="N27" s="134">
        <f>MAX(0,M27-M26)</f>
        <v/>
      </c>
      <c r="O27" s="133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226743.89</v>
      </c>
      <c r="L28" s="49">
        <f>C28/IF(B28&lt;='VALOR POR PL'!$P$5,IFERROR(INDEX('"INCC-FGV"'!$B$2:$B$800,MATCH(B28,'"INCC-FGV"'!$A$2:$A$800,0)),$K$2),$K$2)</f>
        <v/>
      </c>
      <c r="M28" s="133">
        <f>'CP RESUMO'!AA36</f>
        <v/>
      </c>
      <c r="N28" s="134">
        <f>MAX(0,M28-M27)</f>
        <v/>
      </c>
      <c r="O28" s="133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236976.34</v>
      </c>
      <c r="L29" s="49">
        <f>C29/IF(B29&lt;='VALOR POR PL'!$P$5,IFERROR(INDEX('"INCC-FGV"'!$B$2:$B$800,MATCH(B29,'"INCC-FGV"'!$A$2:$A$800,0)),$K$2),$K$2)</f>
        <v/>
      </c>
      <c r="M29" s="133">
        <f>'CP RESUMO'!AB36</f>
        <v/>
      </c>
      <c r="N29" s="134">
        <f>MAX(0,M29-M28)</f>
        <v/>
      </c>
      <c r="O29" s="133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289008.59</v>
      </c>
      <c r="L30" s="49">
        <f>C30/IF(B30&lt;='VALOR POR PL'!$P$5,IFERROR(INDEX('"INCC-FGV"'!$B$2:$B$800,MATCH(B30,'"INCC-FGV"'!$A$2:$A$800,0)),$K$2),$K$2)</f>
        <v/>
      </c>
      <c r="M30" s="133">
        <f>'CP RESUMO'!AC36</f>
        <v/>
      </c>
      <c r="N30" s="134">
        <f>MAX(0,M30-M29)</f>
        <v/>
      </c>
      <c r="O30" s="133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332420.4</v>
      </c>
      <c r="L31" s="49">
        <f>C31/IF(B31&lt;='VALOR POR PL'!$P$5,IFERROR(INDEX('"INCC-FGV"'!$B$2:$B$800,MATCH(B31,'"INCC-FGV"'!$A$2:$A$800,0)),$K$2),$K$2)</f>
        <v/>
      </c>
      <c r="M31" s="133">
        <f>'CP RESUMO'!AD36</f>
        <v/>
      </c>
      <c r="N31" s="134">
        <f>MAX(0,M31-M30)</f>
        <v/>
      </c>
      <c r="O31" s="133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343263.6</v>
      </c>
      <c r="L32" s="49">
        <f>C32/IF(B32&lt;='VALOR POR PL'!$P$5,IFERROR(INDEX('"INCC-FGV"'!$B$2:$B$800,MATCH(B32,'"INCC-FGV"'!$A$2:$A$800,0)),$K$2),$K$2)</f>
        <v/>
      </c>
      <c r="M32" s="133">
        <f>'CP RESUMO'!AE36</f>
        <v/>
      </c>
      <c r="N32" s="134">
        <f>MAX(0,M32-M31)</f>
        <v/>
      </c>
      <c r="O32" s="133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342255.85</v>
      </c>
      <c r="L33" s="49">
        <f>C33/IF(B33&lt;='VALOR POR PL'!$P$5,IFERROR(INDEX('"INCC-FGV"'!$B$2:$B$800,MATCH(B33,'"INCC-FGV"'!$A$2:$A$800,0)),$K$2),$K$2)</f>
        <v/>
      </c>
      <c r="M33" s="133">
        <f>'CP RESUMO'!AF36</f>
        <v/>
      </c>
      <c r="N33" s="134">
        <f>MAX(0,M33-M32)</f>
        <v/>
      </c>
      <c r="O33" s="133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505498.45</v>
      </c>
      <c r="L34" s="49">
        <f>C34/IF(B34&lt;='VALOR POR PL'!$P$5,IFERROR(INDEX('"INCC-FGV"'!$B$2:$B$800,MATCH(B34,'"INCC-FGV"'!$A$2:$A$800,0)),$K$2),$K$2)</f>
        <v/>
      </c>
      <c r="M34" s="133">
        <f>'CP RESUMO'!AG36</f>
        <v/>
      </c>
      <c r="N34" s="134">
        <f>MAX(0,M34-M33)</f>
        <v/>
      </c>
      <c r="O34" s="133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529280.48</v>
      </c>
      <c r="L35" s="49">
        <f>C35/IF(B35&lt;='VALOR POR PL'!$P$5,IFERROR(INDEX('"INCC-FGV"'!$B$2:$B$800,MATCH(B35,'"INCC-FGV"'!$A$2:$A$800,0)),$K$2),$K$2)</f>
        <v/>
      </c>
      <c r="M35" s="133">
        <f>'CP RESUMO'!AH36</f>
        <v/>
      </c>
      <c r="N35" s="134">
        <f>MAX(0,M35-M34)</f>
        <v/>
      </c>
      <c r="O35" s="133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515380.1</v>
      </c>
      <c r="L36" s="49">
        <f>C36/IF(B36&lt;='VALOR POR PL'!$P$5,IFERROR(INDEX('"INCC-FGV"'!$B$2:$B$800,MATCH(B36,'"INCC-FGV"'!$A$2:$A$800,0)),$K$2),$K$2)</f>
        <v/>
      </c>
      <c r="M36" s="133">
        <f>'CP RESUMO'!AI36</f>
        <v/>
      </c>
      <c r="N36" s="134">
        <f>MAX(0,M36-M35)</f>
        <v/>
      </c>
      <c r="O36" s="133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382040.62</v>
      </c>
      <c r="L37" s="49">
        <f>C37/IF(B37&lt;='VALOR POR PL'!$P$5,IFERROR(INDEX('"INCC-FGV"'!$B$2:$B$800,MATCH(B37,'"INCC-FGV"'!$A$2:$A$800,0)),$K$2),$K$2)</f>
        <v/>
      </c>
      <c r="M37" s="133">
        <f>'CP RESUMO'!AJ36</f>
        <v/>
      </c>
      <c r="N37" s="134">
        <f>MAX(0,M37-M36)</f>
        <v/>
      </c>
      <c r="O37" s="133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379803.68</v>
      </c>
      <c r="L38" s="49">
        <f>C38/IF(B38&lt;='VALOR POR PL'!$P$5,IFERROR(INDEX('"INCC-FGV"'!$B$2:$B$800,MATCH(B38,'"INCC-FGV"'!$A$2:$A$800,0)),$K$2),$K$2)</f>
        <v/>
      </c>
      <c r="M38" s="133">
        <f>'CP RESUMO'!AK36</f>
        <v/>
      </c>
      <c r="N38" s="134">
        <f>MAX(0,M38-M37)</f>
        <v/>
      </c>
      <c r="O38" s="133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295381.9</v>
      </c>
      <c r="L39" s="49">
        <f>C39/IF(B39&lt;='VALOR POR PL'!$P$5,IFERROR(INDEX('"INCC-FGV"'!$B$2:$B$800,MATCH(B39,'"INCC-FGV"'!$A$2:$A$800,0)),$K$2),$K$2)</f>
        <v/>
      </c>
      <c r="M39" s="133">
        <f>'CP RESUMO'!AL36</f>
        <v/>
      </c>
      <c r="N39" s="134">
        <f>MAX(0,M39-M38)</f>
        <v/>
      </c>
      <c r="O39" s="133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351149.14</v>
      </c>
      <c r="L40" s="49">
        <f>C40/IF(B40&lt;='VALOR POR PL'!$P$5,IFERROR(INDEX('"INCC-FGV"'!$B$2:$B$800,MATCH(B40,'"INCC-FGV"'!$A$2:$A$800,0)),$K$2),$K$2)</f>
        <v/>
      </c>
      <c r="M40" s="133">
        <f>'CP RESUMO'!AM36</f>
        <v/>
      </c>
      <c r="N40" s="134">
        <f>MAX(0,M40-M39)</f>
        <v/>
      </c>
      <c r="O40" s="133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364654.87</v>
      </c>
      <c r="L41" s="49">
        <f>C41/IF(B41&lt;='VALOR POR PL'!$P$5,IFERROR(INDEX('"INCC-FGV"'!$B$2:$B$800,MATCH(B41,'"INCC-FGV"'!$A$2:$A$800,0)),$K$2),$K$2)</f>
        <v/>
      </c>
      <c r="M41" s="133">
        <f>'CP RESUMO'!AN36</f>
        <v/>
      </c>
      <c r="N41" s="134">
        <f>MAX(0,M41-M40)</f>
        <v/>
      </c>
      <c r="O41" s="133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466485.94</v>
      </c>
      <c r="L42" s="49">
        <f>C42/IF(B42&lt;='VALOR POR PL'!$P$5,IFERROR(INDEX('"INCC-FGV"'!$B$2:$B$800,MATCH(B42,'"INCC-FGV"'!$A$2:$A$800,0)),$K$2),$K$2)</f>
        <v/>
      </c>
      <c r="M42" s="133">
        <f>'CP RESUMO'!AO36</f>
        <v/>
      </c>
      <c r="N42" s="134">
        <f>MAX(0,M42-M41)</f>
        <v/>
      </c>
      <c r="O42" s="133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573615.33</v>
      </c>
      <c r="L43" s="49">
        <f>C43/IF(B43&lt;='VALOR POR PL'!$P$5,IFERROR(INDEX('"INCC-FGV"'!$B$2:$B$800,MATCH(B43,'"INCC-FGV"'!$A$2:$A$800,0)),$K$2),$K$2)</f>
        <v/>
      </c>
      <c r="M43" s="133">
        <f>'CP RESUMO'!AP36</f>
        <v/>
      </c>
      <c r="N43" s="134">
        <f>MAX(0,M43-M42)</f>
        <v/>
      </c>
      <c r="O43" s="133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642743.87</v>
      </c>
      <c r="L44" s="49">
        <f>C44/IF(B44&lt;='VALOR POR PL'!$P$5,IFERROR(INDEX('"INCC-FGV"'!$B$2:$B$800,MATCH(B44,'"INCC-FGV"'!$A$2:$A$800,0)),$K$2),$K$2)</f>
        <v/>
      </c>
      <c r="M44" s="133">
        <f>'CP RESUMO'!AQ36</f>
        <v/>
      </c>
      <c r="N44" s="134">
        <f>MAX(0,M44-M43)</f>
        <v/>
      </c>
      <c r="O44" s="133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429641.79</v>
      </c>
      <c r="L45" s="49">
        <f>C45/IF(B45&lt;='VALOR POR PL'!$P$5,IFERROR(INDEX('"INCC-FGV"'!$B$2:$B$800,MATCH(B45,'"INCC-FGV"'!$A$2:$A$800,0)),$K$2),$K$2)</f>
        <v/>
      </c>
      <c r="M45" s="133">
        <f>'CP RESUMO'!AR36</f>
        <v/>
      </c>
      <c r="N45" s="134">
        <f>MAX(0,M45-M44)</f>
        <v/>
      </c>
      <c r="O45" s="133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RESUMO'!AS36</f>
        <v/>
      </c>
      <c r="N46" s="134">
        <f>MAX(0,M46-M45)</f>
        <v/>
      </c>
      <c r="O46" s="133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RESUMO'!AT36</f>
        <v/>
      </c>
      <c r="N47" s="134">
        <f>MAX(0,M47-M46)</f>
        <v/>
      </c>
      <c r="O47" s="133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RESUMO'!AU36</f>
        <v/>
      </c>
      <c r="N48" s="134">
        <f>MAX(0,M48-M47)</f>
        <v/>
      </c>
      <c r="O48" s="133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RESUMO'!AV36</f>
        <v/>
      </c>
      <c r="N49" s="134">
        <f>MAX(0,M49-M48)</f>
        <v/>
      </c>
      <c r="O49" s="133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RESUMO'!AW36</f>
        <v/>
      </c>
      <c r="N50" s="134">
        <f>MAX(0,M50-M49)</f>
        <v/>
      </c>
      <c r="O50" s="133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RESUMO'!AX36</f>
        <v/>
      </c>
      <c r="N51" s="134">
        <f>MAX(0,M51-M50)</f>
        <v/>
      </c>
      <c r="O51" s="133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RESUMO'!AY36</f>
        <v/>
      </c>
      <c r="N52" s="134">
        <f>MAX(0,M52-M51)</f>
        <v/>
      </c>
      <c r="O52" s="133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RESUMO'!AZ36</f>
        <v/>
      </c>
      <c r="N53" s="134">
        <f>MAX(0,M53-M52)</f>
        <v/>
      </c>
      <c r="O53" s="133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RESUMO'!BA36</f>
        <v/>
      </c>
      <c r="N54" s="134">
        <f>MAX(0,M54-M53)</f>
        <v/>
      </c>
      <c r="O54" s="133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RESUMO'!BB36</f>
        <v/>
      </c>
      <c r="N55" s="134">
        <f>MAX(0,M55-M54)</f>
        <v/>
      </c>
      <c r="O55" s="133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RESUMO'!BC36</f>
        <v/>
      </c>
      <c r="N56" s="134">
        <f>MAX(0,M56-M55)</f>
        <v/>
      </c>
      <c r="O56" s="133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RESUMO'!BD36</f>
        <v/>
      </c>
      <c r="N57" s="134">
        <f>MAX(0,M57-M56)</f>
        <v/>
      </c>
      <c r="O57" s="133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RESUMO'!BE36</f>
        <v/>
      </c>
      <c r="N58" s="134">
        <f>MAX(0,M58-M57)</f>
        <v/>
      </c>
      <c r="O58" s="133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RESUMO'!BF36</f>
        <v/>
      </c>
      <c r="N59" s="134">
        <f>MAX(0,M59-M58)</f>
        <v/>
      </c>
      <c r="O59" s="133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RESUMO'!BG36</f>
        <v/>
      </c>
      <c r="N60" s="134">
        <f>MAX(0,M60-M59)</f>
        <v/>
      </c>
      <c r="O60" s="133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RESUMO'!BH36</f>
        <v/>
      </c>
      <c r="N61" s="134">
        <f>MAX(0,M61-M60)</f>
        <v/>
      </c>
      <c r="O61" s="133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RESUMO'!BI36</f>
        <v/>
      </c>
      <c r="N62" s="134">
        <f>MAX(0,M62-M61)</f>
        <v/>
      </c>
      <c r="O62" s="133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RESUMO'!BJ36</f>
        <v/>
      </c>
      <c r="N63" s="134">
        <f>MAX(0,M63-M62)</f>
        <v/>
      </c>
      <c r="O63" s="133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RESUMO'!BK36</f>
        <v/>
      </c>
      <c r="N64" s="134">
        <f>MAX(0,M64-M63)</f>
        <v/>
      </c>
      <c r="O64" s="133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RESUMO'!BL36</f>
        <v/>
      </c>
      <c r="N65" s="134">
        <f>MAX(0,M65-M64)</f>
        <v/>
      </c>
      <c r="O65" s="133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RESUMO'!BM36</f>
        <v/>
      </c>
      <c r="N66" s="134">
        <f>MAX(0,M66-M65)</f>
        <v/>
      </c>
      <c r="O66" s="133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RESUMO'!BN36</f>
        <v/>
      </c>
      <c r="N67" s="134">
        <f>MAX(0,M67-M66)</f>
        <v/>
      </c>
      <c r="O67" s="133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RESUMO'!BO36</f>
        <v/>
      </c>
      <c r="N68" s="134">
        <f>MAX(0,M68-M67)</f>
        <v/>
      </c>
      <c r="O68" s="133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RESUMO'!BP36</f>
        <v/>
      </c>
      <c r="N69" s="134">
        <f>MAX(0,M69-M68)</f>
        <v/>
      </c>
      <c r="O69" s="133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RESUMO'!BQ36</f>
        <v/>
      </c>
      <c r="N70" s="134">
        <f>MAX(0,M70-M69)</f>
        <v/>
      </c>
      <c r="O70" s="133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RESUMO'!BR36</f>
        <v/>
      </c>
      <c r="N71" s="134">
        <f>MAX(0,M71-M70)</f>
        <v/>
      </c>
      <c r="O71" s="133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RESUMO'!BS36</f>
        <v/>
      </c>
      <c r="N72" s="134">
        <f>MAX(0,M72-M71)</f>
        <v/>
      </c>
      <c r="O72" s="133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RESUMO'!BT36</f>
        <v/>
      </c>
      <c r="N73" s="134">
        <f>MAX(0,M73-M72)</f>
        <v/>
      </c>
      <c r="O73" s="133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RESUMO'!BU36</f>
        <v/>
      </c>
      <c r="N74" s="134">
        <f>MAX(0,M74-M73)</f>
        <v/>
      </c>
      <c r="O74" s="133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RESUMO'!BV36</f>
        <v/>
      </c>
      <c r="N75" s="134">
        <f>MAX(0,M75-M74)</f>
        <v/>
      </c>
      <c r="O75" s="133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RESUMO'!BW36</f>
        <v/>
      </c>
      <c r="N76" s="134">
        <f>MAX(0,M76-M75)</f>
        <v/>
      </c>
      <c r="O76" s="133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3">
        <f>'CP RESUMO'!D37</f>
        <v/>
      </c>
      <c r="N5" s="134" t="n">
        <v>0</v>
      </c>
      <c r="O5" s="133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3">
        <f>'CP RESUMO'!E37</f>
        <v/>
      </c>
      <c r="N6" s="134">
        <f>MAX(0,M6-M5)</f>
        <v/>
      </c>
      <c r="O6" s="133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RESUMO'!F37</f>
        <v/>
      </c>
      <c r="N7" s="134">
        <f>MAX(0,M7-M6)</f>
        <v/>
      </c>
      <c r="O7" s="133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RESUMO'!G37</f>
        <v/>
      </c>
      <c r="N8" s="134">
        <f>MAX(0,M8-M7)</f>
        <v/>
      </c>
      <c r="O8" s="133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RESUMO'!H37</f>
        <v/>
      </c>
      <c r="N9" s="134">
        <f>MAX(0,M9-M8)</f>
        <v/>
      </c>
      <c r="O9" s="133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RESUMO'!I37</f>
        <v/>
      </c>
      <c r="N10" s="134">
        <f>MAX(0,M10-M9)</f>
        <v/>
      </c>
      <c r="O10" s="133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RESUMO'!J37</f>
        <v/>
      </c>
      <c r="N11" s="134">
        <f>MAX(0,M11-M10)</f>
        <v/>
      </c>
      <c r="O11" s="133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RESUMO'!K37</f>
        <v/>
      </c>
      <c r="N12" s="134">
        <f>MAX(0,M12-M11)</f>
        <v/>
      </c>
      <c r="O12" s="133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3">
        <f>'CP RESUMO'!L37</f>
        <v/>
      </c>
      <c r="N13" s="134">
        <f>MAX(0,M13-M12)</f>
        <v/>
      </c>
      <c r="O13" s="133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RESUMO'!M37</f>
        <v/>
      </c>
      <c r="N14" s="134">
        <f>MAX(0,M14-M13)</f>
        <v/>
      </c>
      <c r="O14" s="133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RESUMO'!N37</f>
        <v/>
      </c>
      <c r="N15" s="134">
        <f>MAX(0,M15-M14)</f>
        <v/>
      </c>
      <c r="O15" s="133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RESUMO'!O37</f>
        <v/>
      </c>
      <c r="N16" s="134">
        <f>MAX(0,M16-M15)</f>
        <v/>
      </c>
      <c r="O16" s="133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RESUMO'!P37</f>
        <v/>
      </c>
      <c r="N17" s="134">
        <f>MAX(0,M17-M16)</f>
        <v/>
      </c>
      <c r="O17" s="133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RESUMO'!Q37</f>
        <v/>
      </c>
      <c r="N18" s="134">
        <f>MAX(0,M18-M17)</f>
        <v/>
      </c>
      <c r="O18" s="133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RESUMO'!R37</f>
        <v/>
      </c>
      <c r="N19" s="134">
        <f>MAX(0,M19-M18)</f>
        <v/>
      </c>
      <c r="O19" s="133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RESUMO'!S37</f>
        <v/>
      </c>
      <c r="N20" s="134">
        <f>MAX(0,M20-M19)</f>
        <v/>
      </c>
      <c r="O20" s="133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RESUMO'!T37</f>
        <v/>
      </c>
      <c r="N21" s="134">
        <f>MAX(0,M21-M20)</f>
        <v/>
      </c>
      <c r="O21" s="133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RESUMO'!U37</f>
        <v/>
      </c>
      <c r="N22" s="134">
        <f>MAX(0,M22-M21)</f>
        <v/>
      </c>
      <c r="O22" s="133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RESUMO'!V37</f>
        <v/>
      </c>
      <c r="N23" s="134">
        <f>MAX(0,M23-M22)</f>
        <v/>
      </c>
      <c r="O23" s="133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RESUMO'!W37</f>
        <v/>
      </c>
      <c r="N24" s="134">
        <f>MAX(0,M24-M23)</f>
        <v/>
      </c>
      <c r="O24" s="133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RESUMO'!X37</f>
        <v/>
      </c>
      <c r="N25" s="134">
        <f>MAX(0,M25-M24)</f>
        <v/>
      </c>
      <c r="O25" s="133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RESUMO'!Y37</f>
        <v/>
      </c>
      <c r="N26" s="134">
        <f>MAX(0,M26-M25)</f>
        <v/>
      </c>
      <c r="O26" s="133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RESUMO'!Z37</f>
        <v/>
      </c>
      <c r="N27" s="134">
        <f>MAX(0,M27-M26)</f>
        <v/>
      </c>
      <c r="O27" s="133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RESUMO'!AA37</f>
        <v/>
      </c>
      <c r="N28" s="134">
        <f>MAX(0,M28-M27)</f>
        <v/>
      </c>
      <c r="O28" s="133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RESUMO'!AB37</f>
        <v/>
      </c>
      <c r="N29" s="134">
        <f>MAX(0,M29-M28)</f>
        <v/>
      </c>
      <c r="O29" s="133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RESUMO'!AC37</f>
        <v/>
      </c>
      <c r="N30" s="134">
        <f>MAX(0,M30-M29)</f>
        <v/>
      </c>
      <c r="O30" s="133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RESUMO'!AD37</f>
        <v/>
      </c>
      <c r="N31" s="134">
        <f>MAX(0,M31-M30)</f>
        <v/>
      </c>
      <c r="O31" s="133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RESUMO'!AE37</f>
        <v/>
      </c>
      <c r="N32" s="134">
        <f>MAX(0,M32-M31)</f>
        <v/>
      </c>
      <c r="O32" s="133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RESUMO'!AF37</f>
        <v/>
      </c>
      <c r="N33" s="134">
        <f>MAX(0,M33-M32)</f>
        <v/>
      </c>
      <c r="O33" s="133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RESUMO'!AG37</f>
        <v/>
      </c>
      <c r="N34" s="134">
        <f>MAX(0,M34-M33)</f>
        <v/>
      </c>
      <c r="O34" s="133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RESUMO'!AH37</f>
        <v/>
      </c>
      <c r="N35" s="134">
        <f>MAX(0,M35-M34)</f>
        <v/>
      </c>
      <c r="O35" s="133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RESUMO'!AI37</f>
        <v/>
      </c>
      <c r="N36" s="134">
        <f>MAX(0,M36-M35)</f>
        <v/>
      </c>
      <c r="O36" s="133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RESUMO'!AJ37</f>
        <v/>
      </c>
      <c r="N37" s="134">
        <f>MAX(0,M37-M36)</f>
        <v/>
      </c>
      <c r="O37" s="133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202419.5</v>
      </c>
      <c r="L38" s="49">
        <f>C38/IF(B38&lt;='VALOR POR PL'!$P$5,IFERROR(INDEX('"INCC-FGV"'!$B$2:$B$800,MATCH(B38,'"INCC-FGV"'!$A$2:$A$800,0)),$K$2),$K$2)</f>
        <v/>
      </c>
      <c r="M38" s="133">
        <f>'CP RESUMO'!AK37</f>
        <v/>
      </c>
      <c r="N38" s="134">
        <f>MAX(0,M38-M37)</f>
        <v/>
      </c>
      <c r="O38" s="133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202419.5</v>
      </c>
      <c r="L39" s="49">
        <f>C39/IF(B39&lt;='VALOR POR PL'!$P$5,IFERROR(INDEX('"INCC-FGV"'!$B$2:$B$800,MATCH(B39,'"INCC-FGV"'!$A$2:$A$800,0)),$K$2),$K$2)</f>
        <v/>
      </c>
      <c r="M39" s="133">
        <f>'CP RESUMO'!AL37</f>
        <v/>
      </c>
      <c r="N39" s="134">
        <f>MAX(0,M39-M38)</f>
        <v/>
      </c>
      <c r="O39" s="133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202419.5</v>
      </c>
      <c r="L40" s="49">
        <f>C40/IF(B40&lt;='VALOR POR PL'!$P$5,IFERROR(INDEX('"INCC-FGV"'!$B$2:$B$800,MATCH(B40,'"INCC-FGV"'!$A$2:$A$800,0)),$K$2),$K$2)</f>
        <v/>
      </c>
      <c r="M40" s="133">
        <f>'CP RESUMO'!AM37</f>
        <v/>
      </c>
      <c r="N40" s="134">
        <f>MAX(0,M40-M39)</f>
        <v/>
      </c>
      <c r="O40" s="133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202419.5</v>
      </c>
      <c r="L41" s="49">
        <f>C41/IF(B41&lt;='VALOR POR PL'!$P$5,IFERROR(INDEX('"INCC-FGV"'!$B$2:$B$800,MATCH(B41,'"INCC-FGV"'!$A$2:$A$800,0)),$K$2),$K$2)</f>
        <v/>
      </c>
      <c r="M41" s="133">
        <f>'CP RESUMO'!AN37</f>
        <v/>
      </c>
      <c r="N41" s="134">
        <f>MAX(0,M41-M40)</f>
        <v/>
      </c>
      <c r="O41" s="133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202419.5</v>
      </c>
      <c r="L42" s="49">
        <f>C42/IF(B42&lt;='VALOR POR PL'!$P$5,IFERROR(INDEX('"INCC-FGV"'!$B$2:$B$800,MATCH(B42,'"INCC-FGV"'!$A$2:$A$800,0)),$K$2),$K$2)</f>
        <v/>
      </c>
      <c r="M42" s="133">
        <f>'CP RESUMO'!AO37</f>
        <v/>
      </c>
      <c r="N42" s="134">
        <f>MAX(0,M42-M41)</f>
        <v/>
      </c>
      <c r="O42" s="133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202419.5</v>
      </c>
      <c r="L43" s="49">
        <f>C43/IF(B43&lt;='VALOR POR PL'!$P$5,IFERROR(INDEX('"INCC-FGV"'!$B$2:$B$800,MATCH(B43,'"INCC-FGV"'!$A$2:$A$800,0)),$K$2),$K$2)</f>
        <v/>
      </c>
      <c r="M43" s="133">
        <f>'CP RESUMO'!AP37</f>
        <v/>
      </c>
      <c r="N43" s="134">
        <f>MAX(0,M43-M42)</f>
        <v/>
      </c>
      <c r="O43" s="133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202419.5</v>
      </c>
      <c r="L44" s="49">
        <f>C44/IF(B44&lt;='VALOR POR PL'!$P$5,IFERROR(INDEX('"INCC-FGV"'!$B$2:$B$800,MATCH(B44,'"INCC-FGV"'!$A$2:$A$800,0)),$K$2),$K$2)</f>
        <v/>
      </c>
      <c r="M44" s="133">
        <f>'CP RESUMO'!AQ37</f>
        <v/>
      </c>
      <c r="N44" s="134">
        <f>MAX(0,M44-M43)</f>
        <v/>
      </c>
      <c r="O44" s="133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202419.5</v>
      </c>
      <c r="L45" s="49">
        <f>C45/IF(B45&lt;='VALOR POR PL'!$P$5,IFERROR(INDEX('"INCC-FGV"'!$B$2:$B$800,MATCH(B45,'"INCC-FGV"'!$A$2:$A$800,0)),$K$2),$K$2)</f>
        <v/>
      </c>
      <c r="M45" s="133">
        <f>'CP RESUMO'!AR37</f>
        <v/>
      </c>
      <c r="N45" s="134">
        <f>MAX(0,M45-M44)</f>
        <v/>
      </c>
      <c r="O45" s="133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202419.5</v>
      </c>
      <c r="L46" s="49">
        <f>C46/IF(B46&lt;='VALOR POR PL'!$P$5,IFERROR(INDEX('"INCC-FGV"'!$B$2:$B$800,MATCH(B46,'"INCC-FGV"'!$A$2:$A$800,0)),$K$2),$K$2)</f>
        <v/>
      </c>
      <c r="M46" s="133">
        <f>'CP RESUMO'!AS37</f>
        <v/>
      </c>
      <c r="N46" s="134">
        <f>MAX(0,M46-M45)</f>
        <v/>
      </c>
      <c r="O46" s="133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202419.5</v>
      </c>
      <c r="L47" s="49">
        <f>C47/IF(B47&lt;='VALOR POR PL'!$P$5,IFERROR(INDEX('"INCC-FGV"'!$B$2:$B$800,MATCH(B47,'"INCC-FGV"'!$A$2:$A$800,0)),$K$2),$K$2)</f>
        <v/>
      </c>
      <c r="M47" s="133">
        <f>'CP RESUMO'!AT37</f>
        <v/>
      </c>
      <c r="N47" s="134">
        <f>MAX(0,M47-M46)</f>
        <v/>
      </c>
      <c r="O47" s="133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RESUMO'!AU37</f>
        <v/>
      </c>
      <c r="N48" s="134">
        <f>MAX(0,M48-M47)</f>
        <v/>
      </c>
      <c r="O48" s="133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RESUMO'!AV37</f>
        <v/>
      </c>
      <c r="N49" s="134">
        <f>MAX(0,M49-M48)</f>
        <v/>
      </c>
      <c r="O49" s="133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RESUMO'!AW37</f>
        <v/>
      </c>
      <c r="N50" s="134">
        <f>MAX(0,M50-M49)</f>
        <v/>
      </c>
      <c r="O50" s="133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RESUMO'!AX37</f>
        <v/>
      </c>
      <c r="N51" s="134">
        <f>MAX(0,M51-M50)</f>
        <v/>
      </c>
      <c r="O51" s="133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RESUMO'!AY37</f>
        <v/>
      </c>
      <c r="N52" s="134">
        <f>MAX(0,M52-M51)</f>
        <v/>
      </c>
      <c r="O52" s="133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RESUMO'!AZ37</f>
        <v/>
      </c>
      <c r="N53" s="134">
        <f>MAX(0,M53-M52)</f>
        <v/>
      </c>
      <c r="O53" s="133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RESUMO'!BA37</f>
        <v/>
      </c>
      <c r="N54" s="134">
        <f>MAX(0,M54-M53)</f>
        <v/>
      </c>
      <c r="O54" s="133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RESUMO'!BB37</f>
        <v/>
      </c>
      <c r="N55" s="134">
        <f>MAX(0,M55-M54)</f>
        <v/>
      </c>
      <c r="O55" s="133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RESUMO'!BC37</f>
        <v/>
      </c>
      <c r="N56" s="134">
        <f>MAX(0,M56-M55)</f>
        <v/>
      </c>
      <c r="O56" s="133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RESUMO'!BD37</f>
        <v/>
      </c>
      <c r="N57" s="134">
        <f>MAX(0,M57-M56)</f>
        <v/>
      </c>
      <c r="O57" s="133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RESUMO'!BE37</f>
        <v/>
      </c>
      <c r="N58" s="134">
        <f>MAX(0,M58-M57)</f>
        <v/>
      </c>
      <c r="O58" s="133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RESUMO'!BF37</f>
        <v/>
      </c>
      <c r="N59" s="134">
        <f>MAX(0,M59-M58)</f>
        <v/>
      </c>
      <c r="O59" s="133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RESUMO'!BG37</f>
        <v/>
      </c>
      <c r="N60" s="134">
        <f>MAX(0,M60-M59)</f>
        <v/>
      </c>
      <c r="O60" s="133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RESUMO'!BH37</f>
        <v/>
      </c>
      <c r="N61" s="134">
        <f>MAX(0,M61-M60)</f>
        <v/>
      </c>
      <c r="O61" s="133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RESUMO'!BI37</f>
        <v/>
      </c>
      <c r="N62" s="134">
        <f>MAX(0,M62-M61)</f>
        <v/>
      </c>
      <c r="O62" s="133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RESUMO'!BJ37</f>
        <v/>
      </c>
      <c r="N63" s="134">
        <f>MAX(0,M63-M62)</f>
        <v/>
      </c>
      <c r="O63" s="133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RESUMO'!BK37</f>
        <v/>
      </c>
      <c r="N64" s="134">
        <f>MAX(0,M64-M63)</f>
        <v/>
      </c>
      <c r="O64" s="133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RESUMO'!BL37</f>
        <v/>
      </c>
      <c r="N65" s="134">
        <f>MAX(0,M65-M64)</f>
        <v/>
      </c>
      <c r="O65" s="133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RESUMO'!BM37</f>
        <v/>
      </c>
      <c r="N66" s="134">
        <f>MAX(0,M66-M65)</f>
        <v/>
      </c>
      <c r="O66" s="133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RESUMO'!BN37</f>
        <v/>
      </c>
      <c r="N67" s="134">
        <f>MAX(0,M67-M66)</f>
        <v/>
      </c>
      <c r="O67" s="133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RESUMO'!BO37</f>
        <v/>
      </c>
      <c r="N68" s="134">
        <f>MAX(0,M68-M67)</f>
        <v/>
      </c>
      <c r="O68" s="133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RESUMO'!BP37</f>
        <v/>
      </c>
      <c r="N69" s="134">
        <f>MAX(0,M69-M68)</f>
        <v/>
      </c>
      <c r="O69" s="133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RESUMO'!BQ37</f>
        <v/>
      </c>
      <c r="N70" s="134">
        <f>MAX(0,M70-M69)</f>
        <v/>
      </c>
      <c r="O70" s="133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RESUMO'!BR37</f>
        <v/>
      </c>
      <c r="N71" s="134">
        <f>MAX(0,M71-M70)</f>
        <v/>
      </c>
      <c r="O71" s="133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RESUMO'!BS37</f>
        <v/>
      </c>
      <c r="N72" s="134">
        <f>MAX(0,M72-M71)</f>
        <v/>
      </c>
      <c r="O72" s="133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RESUMO'!BT37</f>
        <v/>
      </c>
      <c r="N73" s="134">
        <f>MAX(0,M73-M72)</f>
        <v/>
      </c>
      <c r="O73" s="133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RESUMO'!BU37</f>
        <v/>
      </c>
      <c r="N74" s="134">
        <f>MAX(0,M74-M73)</f>
        <v/>
      </c>
      <c r="O74" s="133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RESUMO'!BV37</f>
        <v/>
      </c>
      <c r="N75" s="134">
        <f>MAX(0,M75-M74)</f>
        <v/>
      </c>
      <c r="O75" s="133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RESUMO'!BW37</f>
        <v/>
      </c>
      <c r="N76" s="134">
        <f>MAX(0,M76-M75)</f>
        <v/>
      </c>
      <c r="O76" s="133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3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3">
        <f>'CP RESUMO'!D38</f>
        <v/>
      </c>
      <c r="N5" s="134" t="n">
        <v>0</v>
      </c>
      <c r="O5" s="133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4">
        <f>(IF(AND(1+$K$33&gt;=1,1+$K$33&lt;=72),INDEX($N$5:$N$76,1+$K$33),0)+IF(AND(1+$K$34&gt;=1,1+$K$34&lt;=72),INDEX($N$5:$N$76,1+$K$34),0)+IF(AND(1+$K$35&gt;=1,1+$K$35&lt;=72),INDEX($N$5:$N$76,1+$K$35),0))/3</f>
        <v/>
      </c>
      <c r="T5" s="134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5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3">
        <f>'CP RESUMO'!E38</f>
        <v/>
      </c>
      <c r="N6" s="134">
        <f>MAX(0,M6-M5)</f>
        <v/>
      </c>
      <c r="O6" s="133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4">
        <f>(IF(AND(2+$K$33&gt;=1,2+$K$33&lt;=72),INDEX($N$5:$N$76,2+$K$33),0)+IF(AND(2+$K$34&gt;=1,2+$K$34&lt;=72),INDEX($N$5:$N$76,2+$K$34),0)+IF(AND(2+$K$35&gt;=1,2+$K$35&lt;=72),INDEX($N$5:$N$76,2+$K$35),0))/3</f>
        <v/>
      </c>
      <c r="T6" s="134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5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RESUMO'!F38</f>
        <v/>
      </c>
      <c r="N7" s="134">
        <f>MAX(0,M7-M6)</f>
        <v/>
      </c>
      <c r="O7" s="133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4">
        <f>(IF(AND(3+$K$33&gt;=1,3+$K$33&lt;=72),INDEX($N$5:$N$76,3+$K$33),0)+IF(AND(3+$K$34&gt;=1,3+$K$34&lt;=72),INDEX($N$5:$N$76,3+$K$34),0)+IF(AND(3+$K$35&gt;=1,3+$K$35&lt;=72),INDEX($N$5:$N$76,3+$K$35),0))/3</f>
        <v/>
      </c>
      <c r="T7" s="134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5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RESUMO'!G38</f>
        <v/>
      </c>
      <c r="N8" s="134">
        <f>MAX(0,M8-M7)</f>
        <v/>
      </c>
      <c r="O8" s="133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4">
        <f>(IF(AND(4+$K$33&gt;=1,4+$K$33&lt;=72),INDEX($N$5:$N$76,4+$K$33),0)+IF(AND(4+$K$34&gt;=1,4+$K$34&lt;=72),INDEX($N$5:$N$76,4+$K$34),0)+IF(AND(4+$K$35&gt;=1,4+$K$35&lt;=72),INDEX($N$5:$N$76,4+$K$35),0))/3</f>
        <v/>
      </c>
      <c r="T8" s="134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5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RESUMO'!H38</f>
        <v/>
      </c>
      <c r="N9" s="134">
        <f>MAX(0,M9-M8)</f>
        <v/>
      </c>
      <c r="O9" s="133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4">
        <f>(IF(AND(5+$K$33&gt;=1,5+$K$33&lt;=72),INDEX($N$5:$N$76,5+$K$33),0)+IF(AND(5+$K$34&gt;=1,5+$K$34&lt;=72),INDEX($N$5:$N$76,5+$K$34),0)+IF(AND(5+$K$35&gt;=1,5+$K$35&lt;=72),INDEX($N$5:$N$76,5+$K$35),0))/3</f>
        <v/>
      </c>
      <c r="T9" s="134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5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RESUMO'!I38</f>
        <v/>
      </c>
      <c r="N10" s="134">
        <f>MAX(0,M10-M9)</f>
        <v/>
      </c>
      <c r="O10" s="133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4">
        <f>(IF(AND(6+$K$33&gt;=1,6+$K$33&lt;=72),INDEX($N$5:$N$76,6+$K$33),0)+IF(AND(6+$K$34&gt;=1,6+$K$34&lt;=72),INDEX($N$5:$N$76,6+$K$34),0)+IF(AND(6+$K$35&gt;=1,6+$K$35&lt;=72),INDEX($N$5:$N$76,6+$K$35),0))/3</f>
        <v/>
      </c>
      <c r="T10" s="134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5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RESUMO'!J38</f>
        <v/>
      </c>
      <c r="N11" s="134">
        <f>MAX(0,M11-M10)</f>
        <v/>
      </c>
      <c r="O11" s="133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4">
        <f>(IF(AND(7+$K$33&gt;=1,7+$K$33&lt;=72),INDEX($N$5:$N$76,7+$K$33),0)+IF(AND(7+$K$34&gt;=1,7+$K$34&lt;=72),INDEX($N$5:$N$76,7+$K$34),0)+IF(AND(7+$K$35&gt;=1,7+$K$35&lt;=72),INDEX($N$5:$N$76,7+$K$35),0))/3</f>
        <v/>
      </c>
      <c r="T11" s="134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5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RESUMO'!K38</f>
        <v/>
      </c>
      <c r="N12" s="134">
        <f>MAX(0,M12-M11)</f>
        <v/>
      </c>
      <c r="O12" s="133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4">
        <f>(IF(AND(8+$K$33&gt;=1,8+$K$33&lt;=72),INDEX($N$5:$N$76,8+$K$33),0)+IF(AND(8+$K$34&gt;=1,8+$K$34&lt;=72),INDEX($N$5:$N$76,8+$K$34),0)+IF(AND(8+$K$35&gt;=1,8+$K$35&lt;=72),INDEX($N$5:$N$76,8+$K$35),0))/3</f>
        <v/>
      </c>
      <c r="T12" s="134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5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3">
        <f>'CP RESUMO'!L38</f>
        <v/>
      </c>
      <c r="N13" s="134">
        <f>MAX(0,M13-M12)</f>
        <v/>
      </c>
      <c r="O13" s="133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4">
        <f>(IF(AND(9+$K$33&gt;=1,9+$K$33&lt;=72),INDEX($N$5:$N$76,9+$K$33),0)+IF(AND(9+$K$34&gt;=1,9+$K$34&lt;=72),INDEX($N$5:$N$76,9+$K$34),0)+IF(AND(9+$K$35&gt;=1,9+$K$35&lt;=72),INDEX($N$5:$N$76,9+$K$35),0))/3</f>
        <v/>
      </c>
      <c r="T13" s="134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5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RESUMO'!M38</f>
        <v/>
      </c>
      <c r="N14" s="134">
        <f>MAX(0,M14-M13)</f>
        <v/>
      </c>
      <c r="O14" s="133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4">
        <f>(IF(AND(10+$K$33&gt;=1,10+$K$33&lt;=72),INDEX($N$5:$N$76,10+$K$33),0)+IF(AND(10+$K$34&gt;=1,10+$K$34&lt;=72),INDEX($N$5:$N$76,10+$K$34),0)+IF(AND(10+$K$35&gt;=1,10+$K$35&lt;=72),INDEX($N$5:$N$76,10+$K$35),0))/3</f>
        <v/>
      </c>
      <c r="T14" s="134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5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3">
        <f>'CP RESUMO'!N38</f>
        <v/>
      </c>
      <c r="N15" s="134">
        <f>MAX(0,M15-M14)</f>
        <v/>
      </c>
      <c r="O15" s="133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4">
        <f>(IF(AND(11+$K$33&gt;=1,11+$K$33&lt;=72),INDEX($N$5:$N$76,11+$K$33),0)+IF(AND(11+$K$34&gt;=1,11+$K$34&lt;=72),INDEX($N$5:$N$76,11+$K$34),0)+IF(AND(11+$K$35&gt;=1,11+$K$35&lt;=72),INDEX($N$5:$N$76,11+$K$35),0))/3</f>
        <v/>
      </c>
      <c r="T15" s="134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5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3">
        <f>'CP RESUMO'!O38</f>
        <v/>
      </c>
      <c r="N16" s="134">
        <f>MAX(0,M16-M15)</f>
        <v/>
      </c>
      <c r="O16" s="133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4">
        <f>(IF(AND(12+$K$33&gt;=1,12+$K$33&lt;=72),INDEX($N$5:$N$76,12+$K$33),0)+IF(AND(12+$K$34&gt;=1,12+$K$34&lt;=72),INDEX($N$5:$N$76,12+$K$34),0)+IF(AND(12+$K$35&gt;=1,12+$K$35&lt;=72),INDEX($N$5:$N$76,12+$K$35),0))/3</f>
        <v/>
      </c>
      <c r="T16" s="134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5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RESUMO'!P38</f>
        <v/>
      </c>
      <c r="N17" s="134">
        <f>MAX(0,M17-M16)</f>
        <v/>
      </c>
      <c r="O17" s="133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4">
        <f>(IF(AND(13+$K$33&gt;=1,13+$K$33&lt;=72),INDEX($N$5:$N$76,13+$K$33),0)+IF(AND(13+$K$34&gt;=1,13+$K$34&lt;=72),INDEX($N$5:$N$76,13+$K$34),0)+IF(AND(13+$K$35&gt;=1,13+$K$35&lt;=72),INDEX($N$5:$N$76,13+$K$35),0))/3</f>
        <v/>
      </c>
      <c r="T17" s="134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5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RESUMO'!Q38</f>
        <v/>
      </c>
      <c r="N18" s="134">
        <f>MAX(0,M18-M17)</f>
        <v/>
      </c>
      <c r="O18" s="133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4">
        <f>(IF(AND(14+$K$33&gt;=1,14+$K$33&lt;=72),INDEX($N$5:$N$76,14+$K$33),0)+IF(AND(14+$K$34&gt;=1,14+$K$34&lt;=72),INDEX($N$5:$N$76,14+$K$34),0)+IF(AND(14+$K$35&gt;=1,14+$K$35&lt;=72),INDEX($N$5:$N$76,14+$K$35),0))/3</f>
        <v/>
      </c>
      <c r="T18" s="134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5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RESUMO'!R38</f>
        <v/>
      </c>
      <c r="N19" s="134">
        <f>MAX(0,M19-M18)</f>
        <v/>
      </c>
      <c r="O19" s="133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4">
        <f>(IF(AND(15+$K$33&gt;=1,15+$K$33&lt;=72),INDEX($N$5:$N$76,15+$K$33),0)+IF(AND(15+$K$34&gt;=1,15+$K$34&lt;=72),INDEX($N$5:$N$76,15+$K$34),0)+IF(AND(15+$K$35&gt;=1,15+$K$35&lt;=72),INDEX($N$5:$N$76,15+$K$35),0))/3</f>
        <v/>
      </c>
      <c r="T19" s="134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RESUMO'!S38</f>
        <v/>
      </c>
      <c r="N20" s="134">
        <f>MAX(0,M20-M19)</f>
        <v/>
      </c>
      <c r="O20" s="133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4">
        <f>(IF(AND(16+$K$33&gt;=1,16+$K$33&lt;=72),INDEX($N$5:$N$76,16+$K$33),0)+IF(AND(16+$K$34&gt;=1,16+$K$34&lt;=72),INDEX($N$5:$N$76,16+$K$34),0)+IF(AND(16+$K$35&gt;=1,16+$K$35&lt;=72),INDEX($N$5:$N$76,16+$K$35),0))/3</f>
        <v/>
      </c>
      <c r="T20" s="134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5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RESUMO'!T38</f>
        <v/>
      </c>
      <c r="N21" s="134">
        <f>MAX(0,M21-M20)</f>
        <v/>
      </c>
      <c r="O21" s="133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4">
        <f>(IF(AND(17+$K$33&gt;=1,17+$K$33&lt;=72),INDEX($N$5:$N$76,17+$K$33),0)+IF(AND(17+$K$34&gt;=1,17+$K$34&lt;=72),INDEX($N$5:$N$76,17+$K$34),0)+IF(AND(17+$K$35&gt;=1,17+$K$35&lt;=72),INDEX($N$5:$N$76,17+$K$35),0))/3</f>
        <v/>
      </c>
      <c r="T21" s="134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5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RESUMO'!U38</f>
        <v/>
      </c>
      <c r="N22" s="134">
        <f>MAX(0,M22-M21)</f>
        <v/>
      </c>
      <c r="O22" s="133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4">
        <f>(IF(AND(18+$K$33&gt;=1,18+$K$33&lt;=72),INDEX($N$5:$N$76,18+$K$33),0)+IF(AND(18+$K$34&gt;=1,18+$K$34&lt;=72),INDEX($N$5:$N$76,18+$K$34),0)+IF(AND(18+$K$35&gt;=1,18+$K$35&lt;=72),INDEX($N$5:$N$76,18+$K$35),0))/3</f>
        <v/>
      </c>
      <c r="T22" s="134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5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RESUMO'!V38</f>
        <v/>
      </c>
      <c r="N23" s="134">
        <f>MAX(0,M23-M22)</f>
        <v/>
      </c>
      <c r="O23" s="133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4">
        <f>(IF(AND(19+$K$33&gt;=1,19+$K$33&lt;=72),INDEX($N$5:$N$76,19+$K$33),0)+IF(AND(19+$K$34&gt;=1,19+$K$34&lt;=72),INDEX($N$5:$N$76,19+$K$34),0)+IF(AND(19+$K$35&gt;=1,19+$K$35&lt;=72),INDEX($N$5:$N$76,19+$K$35),0))/3</f>
        <v/>
      </c>
      <c r="T23" s="134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3">
        <f>'CP RESUMO'!W38</f>
        <v/>
      </c>
      <c r="N24" s="134">
        <f>MAX(0,M24-M23)</f>
        <v/>
      </c>
      <c r="O24" s="133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4">
        <f>(IF(AND(20+$K$33&gt;=1,20+$K$33&lt;=72),INDEX($N$5:$N$76,20+$K$33),0)+IF(AND(20+$K$34&gt;=1,20+$K$34&lt;=72),INDEX($N$5:$N$76,20+$K$34),0)+IF(AND(20+$K$35&gt;=1,20+$K$35&lt;=72),INDEX($N$5:$N$76,20+$K$35),0))/3</f>
        <v/>
      </c>
      <c r="T24" s="134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5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3">
        <f>'CP RESUMO'!X38</f>
        <v/>
      </c>
      <c r="N25" s="134">
        <f>MAX(0,M25-M24)</f>
        <v/>
      </c>
      <c r="O25" s="133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4">
        <f>(IF(AND(21+$K$33&gt;=1,21+$K$33&lt;=72),INDEX($N$5:$N$76,21+$K$33),0)+IF(AND(21+$K$34&gt;=1,21+$K$34&lt;=72),INDEX($N$5:$N$76,21+$K$34),0)+IF(AND(21+$K$35&gt;=1,21+$K$35&lt;=72),INDEX($N$5:$N$76,21+$K$35),0))/3</f>
        <v/>
      </c>
      <c r="T25" s="134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5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3">
        <f>'CP RESUMO'!Y38</f>
        <v/>
      </c>
      <c r="N26" s="134">
        <f>MAX(0,M26-M25)</f>
        <v/>
      </c>
      <c r="O26" s="133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4">
        <f>(IF(AND(22+$K$33&gt;=1,22+$K$33&lt;=72),INDEX($N$5:$N$76,22+$K$33),0)+IF(AND(22+$K$34&gt;=1,22+$K$34&lt;=72),INDEX($N$5:$N$76,22+$K$34),0)+IF(AND(22+$K$35&gt;=1,22+$K$35&lt;=72),INDEX($N$5:$N$76,22+$K$35),0))/3</f>
        <v/>
      </c>
      <c r="T26" s="134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5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I27" s="46" t="inlineStr">
        <is>
          <t>% MATERIAL (segue a premissa)</t>
        </is>
      </c>
      <c r="K27" s="143">
        <f>1-K26</f>
        <v/>
      </c>
      <c r="L27" s="49">
        <f>C27/IF(B27&lt;='VALOR POR PL'!$P$5,IFERROR(INDEX('"INCC-FGV"'!$B$2:$B$800,MATCH(B27,'"INCC-FGV"'!$A$2:$A$800,0)),$K$2),$K$2)</f>
        <v/>
      </c>
      <c r="M27" s="133">
        <f>'CP RESUMO'!Z38</f>
        <v/>
      </c>
      <c r="N27" s="134">
        <f>MAX(0,M27-M26)</f>
        <v/>
      </c>
      <c r="O27" s="133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4">
        <f>(IF(AND(23+$K$33&gt;=1,23+$K$33&lt;=72),INDEX($N$5:$N$76,23+$K$33),0)+IF(AND(23+$K$34&gt;=1,23+$K$34&lt;=72),INDEX($N$5:$N$76,23+$K$34),0)+IF(AND(23+$K$35&gt;=1,23+$K$35&lt;=72),INDEX($N$5:$N$76,23+$K$35),0))/3</f>
        <v/>
      </c>
      <c r="T27" s="134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5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I28" s="46" t="inlineStr">
        <is>
          <t>ANTECEDÊNCIA DO PEDIDO (dias antes da instalação)</t>
        </is>
      </c>
      <c r="K28" s="144" t="n">
        <v>180</v>
      </c>
      <c r="L28" s="49">
        <f>C28/IF(B28&lt;='VALOR POR PL'!$P$5,IFERROR(INDEX('"INCC-FGV"'!$B$2:$B$800,MATCH(B28,'"INCC-FGV"'!$A$2:$A$800,0)),$K$2),$K$2)</f>
        <v/>
      </c>
      <c r="M28" s="133">
        <f>'CP RESUMO'!AA38</f>
        <v/>
      </c>
      <c r="N28" s="134">
        <f>MAX(0,M28-M27)</f>
        <v/>
      </c>
      <c r="O28" s="133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4">
        <f>(IF(AND(24+$K$33&gt;=1,24+$K$33&lt;=72),INDEX($N$5:$N$76,24+$K$33),0)+IF(AND(24+$K$34&gt;=1,24+$K$34&lt;=72),INDEX($N$5:$N$76,24+$K$34),0)+IF(AND(24+$K$35&gt;=1,24+$K$35&lt;=72),INDEX($N$5:$N$76,24+$K$35),0))/3</f>
        <v/>
      </c>
      <c r="T28" s="134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5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I29" s="46" t="inlineStr">
        <is>
          <t>1ª PARCELA (dias após o pedido)</t>
        </is>
      </c>
      <c r="K29" s="144" t="n">
        <v>28</v>
      </c>
      <c r="L29" s="49">
        <f>C29/IF(B29&lt;='VALOR POR PL'!$P$5,IFERROR(INDEX('"INCC-FGV"'!$B$2:$B$800,MATCH(B29,'"INCC-FGV"'!$A$2:$A$800,0)),$K$2),$K$2)</f>
        <v/>
      </c>
      <c r="M29" s="133">
        <f>'CP RESUMO'!AB38</f>
        <v/>
      </c>
      <c r="N29" s="134">
        <f>MAX(0,M29-M28)</f>
        <v/>
      </c>
      <c r="O29" s="133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4">
        <f>(IF(AND(25+$K$33&gt;=1,25+$K$33&lt;=72),INDEX($N$5:$N$76,25+$K$33),0)+IF(AND(25+$K$34&gt;=1,25+$K$34&lt;=72),INDEX($N$5:$N$76,25+$K$34),0)+IF(AND(25+$K$35&gt;=1,25+$K$35&lt;=72),INDEX($N$5:$N$76,25+$K$35),0))/3</f>
        <v/>
      </c>
      <c r="T29" s="134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5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I30" s="46" t="inlineStr">
        <is>
          <t>2ª PARCELA (dias após o pedido)</t>
        </is>
      </c>
      <c r="K30" s="144" t="n">
        <v>56</v>
      </c>
      <c r="L30" s="49">
        <f>C30/IF(B30&lt;='VALOR POR PL'!$P$5,IFERROR(INDEX('"INCC-FGV"'!$B$2:$B$800,MATCH(B30,'"INCC-FGV"'!$A$2:$A$800,0)),$K$2),$K$2)</f>
        <v/>
      </c>
      <c r="M30" s="133">
        <f>'CP RESUMO'!AC38</f>
        <v/>
      </c>
      <c r="N30" s="134">
        <f>MAX(0,M30-M29)</f>
        <v/>
      </c>
      <c r="O30" s="133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4">
        <f>(IF(AND(26+$K$33&gt;=1,26+$K$33&lt;=72),INDEX($N$5:$N$76,26+$K$33),0)+IF(AND(26+$K$34&gt;=1,26+$K$34&lt;=72),INDEX($N$5:$N$76,26+$K$34),0)+IF(AND(26+$K$35&gt;=1,26+$K$35&lt;=72),INDEX($N$5:$N$76,26+$K$35),0))/3</f>
        <v/>
      </c>
      <c r="T30" s="134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5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I31" s="46" t="inlineStr">
        <is>
          <t>3ª PARCELA (dias após o pedido)</t>
        </is>
      </c>
      <c r="K31" s="144" t="n">
        <v>84</v>
      </c>
      <c r="L31" s="49">
        <f>C31/IF(B31&lt;='VALOR POR PL'!$P$5,IFERROR(INDEX('"INCC-FGV"'!$B$2:$B$800,MATCH(B31,'"INCC-FGV"'!$A$2:$A$800,0)),$K$2),$K$2)</f>
        <v/>
      </c>
      <c r="M31" s="133">
        <f>'CP RESUMO'!AD38</f>
        <v/>
      </c>
      <c r="N31" s="134">
        <f>MAX(0,M31-M30)</f>
        <v/>
      </c>
      <c r="O31" s="133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4">
        <f>(IF(AND(27+$K$33&gt;=1,27+$K$33&lt;=72),INDEX($N$5:$N$76,27+$K$33),0)+IF(AND(27+$K$34&gt;=1,27+$K$34&lt;=72),INDEX($N$5:$N$76,27+$K$34),0)+IF(AND(27+$K$35&gt;=1,27+$K$35&lt;=72),INDEX($N$5:$N$76,27+$K$35),0))/3</f>
        <v/>
      </c>
      <c r="T31" s="134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5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I32" s="46" t="inlineStr">
        <is>
          <t>Σ PESOS DO MATERIAL (meses futuros)</t>
        </is>
      </c>
      <c r="K32" s="134">
        <f>SUM(T5:T76)</f>
        <v/>
      </c>
      <c r="L32" s="49">
        <f>C32/IF(B32&lt;='VALOR POR PL'!$P$5,IFERROR(INDEX('"INCC-FGV"'!$B$2:$B$800,MATCH(B32,'"INCC-FGV"'!$A$2:$A$800,0)),$K$2),$K$2)</f>
        <v/>
      </c>
      <c r="M32" s="133">
        <f>'CP RESUMO'!AE38</f>
        <v/>
      </c>
      <c r="N32" s="134">
        <f>MAX(0,M32-M31)</f>
        <v/>
      </c>
      <c r="O32" s="133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4">
        <f>(IF(AND(28+$K$33&gt;=1,28+$K$33&lt;=72),INDEX($N$5:$N$76,28+$K$33),0)+IF(AND(28+$K$34&gt;=1,28+$K$34&lt;=72),INDEX($N$5:$N$76,28+$K$34),0)+IF(AND(28+$K$35&gt;=1,28+$K$35&lt;=72),INDEX($N$5:$N$76,28+$K$35),0))/3</f>
        <v/>
      </c>
      <c r="T32" s="134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5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3">
        <f>'CP RESUMO'!AF38</f>
        <v/>
      </c>
      <c r="N33" s="134">
        <f>MAX(0,M33-M32)</f>
        <v/>
      </c>
      <c r="O33" s="133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4">
        <f>(IF(AND(29+$K$33&gt;=1,29+$K$33&lt;=72),INDEX($N$5:$N$76,29+$K$33),0)+IF(AND(29+$K$34&gt;=1,29+$K$34&lt;=72),INDEX($N$5:$N$76,29+$K$34),0)+IF(AND(29+$K$35&gt;=1,29+$K$35&lt;=72),INDEX($N$5:$N$76,29+$K$35),0))/3</f>
        <v/>
      </c>
      <c r="T33" s="134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5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3">
        <f>'CP RESUMO'!AG38</f>
        <v/>
      </c>
      <c r="N34" s="134">
        <f>MAX(0,M34-M33)</f>
        <v/>
      </c>
      <c r="O34" s="133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4">
        <f>(IF(AND(30+$K$33&gt;=1,30+$K$33&lt;=72),INDEX($N$5:$N$76,30+$K$33),0)+IF(AND(30+$K$34&gt;=1,30+$K$34&lt;=72),INDEX($N$5:$N$76,30+$K$34),0)+IF(AND(30+$K$35&gt;=1,30+$K$35&lt;=72),INDEX($N$5:$N$76,30+$K$35),0))/3</f>
        <v/>
      </c>
      <c r="T34" s="134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5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3">
        <f>'CP RESUMO'!AH38</f>
        <v/>
      </c>
      <c r="N35" s="134">
        <f>MAX(0,M35-M34)</f>
        <v/>
      </c>
      <c r="O35" s="133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4">
        <f>(IF(AND(31+$K$33&gt;=1,31+$K$33&lt;=72),INDEX($N$5:$N$76,31+$K$33),0)+IF(AND(31+$K$34&gt;=1,31+$K$34&lt;=72),INDEX($N$5:$N$76,31+$K$34),0)+IF(AND(31+$K$35&gt;=1,31+$K$35&lt;=72),INDEX($N$5:$N$76,31+$K$35),0))/3</f>
        <v/>
      </c>
      <c r="T35" s="134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5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3">
        <f>'CP RESUMO'!AI38</f>
        <v/>
      </c>
      <c r="N36" s="134">
        <f>MAX(0,M36-M35)</f>
        <v/>
      </c>
      <c r="O36" s="133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4">
        <f>(IF(AND(32+$K$33&gt;=1,32+$K$33&lt;=72),INDEX($N$5:$N$76,32+$K$33),0)+IF(AND(32+$K$34&gt;=1,32+$K$34&lt;=72),INDEX($N$5:$N$76,32+$K$34),0)+IF(AND(32+$K$35&gt;=1,32+$K$35&lt;=72),INDEX($N$5:$N$76,32+$K$35),0))/3</f>
        <v/>
      </c>
      <c r="T36" s="134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5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3">
        <f>'CP RESUMO'!AJ38</f>
        <v/>
      </c>
      <c r="N37" s="134">
        <f>MAX(0,M37-M36)</f>
        <v/>
      </c>
      <c r="O37" s="133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4">
        <f>(IF(AND(33+$K$33&gt;=1,33+$K$33&lt;=72),INDEX($N$5:$N$76,33+$K$33),0)+IF(AND(33+$K$34&gt;=1,33+$K$34&lt;=72),INDEX($N$5:$N$76,33+$K$34),0)+IF(AND(33+$K$35&gt;=1,33+$K$35&lt;=72),INDEX($N$5:$N$76,33+$K$35),0))/3</f>
        <v/>
      </c>
      <c r="T37" s="134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5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55034.2</v>
      </c>
      <c r="L38" s="49">
        <f>C38/IF(B38&lt;='VALOR POR PL'!$P$5,IFERROR(INDEX('"INCC-FGV"'!$B$2:$B$800,MATCH(B38,'"INCC-FGV"'!$A$2:$A$800,0)),$K$2),$K$2)</f>
        <v/>
      </c>
      <c r="M38" s="133">
        <f>'CP RESUMO'!AK38</f>
        <v/>
      </c>
      <c r="N38" s="134">
        <f>MAX(0,M38-M37)</f>
        <v/>
      </c>
      <c r="O38" s="133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4">
        <f>(IF(AND(34+$K$33&gt;=1,34+$K$33&lt;=72),INDEX($N$5:$N$76,34+$K$33),0)+IF(AND(34+$K$34&gt;=1,34+$K$34&lt;=72),INDEX($N$5:$N$76,34+$K$34),0)+IF(AND(34+$K$35&gt;=1,34+$K$35&lt;=72),INDEX($N$5:$N$76,34+$K$35),0))/3</f>
        <v/>
      </c>
      <c r="T38" s="134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5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74945.45</v>
      </c>
      <c r="L39" s="49">
        <f>C39/IF(B39&lt;='VALOR POR PL'!$P$5,IFERROR(INDEX('"INCC-FGV"'!$B$2:$B$800,MATCH(B39,'"INCC-FGV"'!$A$2:$A$800,0)),$K$2),$K$2)</f>
        <v/>
      </c>
      <c r="M39" s="133">
        <f>'CP RESUMO'!AL38</f>
        <v/>
      </c>
      <c r="N39" s="134">
        <f>MAX(0,M39-M38)</f>
        <v/>
      </c>
      <c r="O39" s="133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4">
        <f>(IF(AND(35+$K$33&gt;=1,35+$K$33&lt;=72),INDEX($N$5:$N$76,35+$K$33),0)+IF(AND(35+$K$34&gt;=1,35+$K$34&lt;=72),INDEX($N$5:$N$76,35+$K$34),0)+IF(AND(35+$K$35&gt;=1,35+$K$35&lt;=72),INDEX($N$5:$N$76,35+$K$35),0))/3</f>
        <v/>
      </c>
      <c r="T39" s="134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5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41677.58</v>
      </c>
      <c r="L40" s="49">
        <f>C40/IF(B40&lt;='VALOR POR PL'!$P$5,IFERROR(INDEX('"INCC-FGV"'!$B$2:$B$800,MATCH(B40,'"INCC-FGV"'!$A$2:$A$800,0)),$K$2),$K$2)</f>
        <v/>
      </c>
      <c r="M40" s="133">
        <f>'CP RESUMO'!AM38</f>
        <v/>
      </c>
      <c r="N40" s="134">
        <f>MAX(0,M40-M39)</f>
        <v/>
      </c>
      <c r="O40" s="133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4">
        <f>(IF(AND(36+$K$33&gt;=1,36+$K$33&lt;=72),INDEX($N$5:$N$76,36+$K$33),0)+IF(AND(36+$K$34&gt;=1,36+$K$34&lt;=72),INDEX($N$5:$N$76,36+$K$34),0)+IF(AND(36+$K$35&gt;=1,36+$K$35&lt;=72),INDEX($N$5:$N$76,36+$K$35),0))/3</f>
        <v/>
      </c>
      <c r="T40" s="134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5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69380.19</v>
      </c>
      <c r="L41" s="49">
        <f>C41/IF(B41&lt;='VALOR POR PL'!$P$5,IFERROR(INDEX('"INCC-FGV"'!$B$2:$B$800,MATCH(B41,'"INCC-FGV"'!$A$2:$A$800,0)),$K$2),$K$2)</f>
        <v/>
      </c>
      <c r="M41" s="133">
        <f>'CP RESUMO'!AN38</f>
        <v/>
      </c>
      <c r="N41" s="134">
        <f>MAX(0,M41-M40)</f>
        <v/>
      </c>
      <c r="O41" s="133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4">
        <f>(IF(AND(37+$K$33&gt;=1,37+$K$33&lt;=72),INDEX($N$5:$N$76,37+$K$33),0)+IF(AND(37+$K$34&gt;=1,37+$K$34&lt;=72),INDEX($N$5:$N$76,37+$K$34),0)+IF(AND(37+$K$35&gt;=1,37+$K$35&lt;=72),INDEX($N$5:$N$76,37+$K$35),0))/3</f>
        <v/>
      </c>
      <c r="T41" s="134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5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142099.54</v>
      </c>
      <c r="L42" s="49">
        <f>C42/IF(B42&lt;='VALOR POR PL'!$P$5,IFERROR(INDEX('"INCC-FGV"'!$B$2:$B$800,MATCH(B42,'"INCC-FGV"'!$A$2:$A$800,0)),$K$2),$K$2)</f>
        <v/>
      </c>
      <c r="M42" s="133">
        <f>'CP RESUMO'!AO38</f>
        <v/>
      </c>
      <c r="N42" s="134">
        <f>MAX(0,M42-M41)</f>
        <v/>
      </c>
      <c r="O42" s="133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4">
        <f>(IF(AND(38+$K$33&gt;=1,38+$K$33&lt;=72),INDEX($N$5:$N$76,38+$K$33),0)+IF(AND(38+$K$34&gt;=1,38+$K$34&lt;=72),INDEX($N$5:$N$76,38+$K$34),0)+IF(AND(38+$K$35&gt;=1,38+$K$35&lt;=72),INDEX($N$5:$N$76,38+$K$35),0))/3</f>
        <v/>
      </c>
      <c r="T42" s="134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5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174007</v>
      </c>
      <c r="L43" s="49">
        <f>C43/IF(B43&lt;='VALOR POR PL'!$P$5,IFERROR(INDEX('"INCC-FGV"'!$B$2:$B$800,MATCH(B43,'"INCC-FGV"'!$A$2:$A$800,0)),$K$2),$K$2)</f>
        <v/>
      </c>
      <c r="M43" s="133">
        <f>'CP RESUMO'!AP38</f>
        <v/>
      </c>
      <c r="N43" s="134">
        <f>MAX(0,M43-M42)</f>
        <v/>
      </c>
      <c r="O43" s="133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4">
        <f>(IF(AND(39+$K$33&gt;=1,39+$K$33&lt;=72),INDEX($N$5:$N$76,39+$K$33),0)+IF(AND(39+$K$34&gt;=1,39+$K$34&lt;=72),INDEX($N$5:$N$76,39+$K$34),0)+IF(AND(39+$K$35&gt;=1,39+$K$35&lt;=72),INDEX($N$5:$N$76,39+$K$35),0))/3</f>
        <v/>
      </c>
      <c r="T43" s="134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5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176480.45</v>
      </c>
      <c r="L44" s="49">
        <f>C44/IF(B44&lt;='VALOR POR PL'!$P$5,IFERROR(INDEX('"INCC-FGV"'!$B$2:$B$800,MATCH(B44,'"INCC-FGV"'!$A$2:$A$800,0)),$K$2),$K$2)</f>
        <v/>
      </c>
      <c r="M44" s="133">
        <f>'CP RESUMO'!AQ38</f>
        <v/>
      </c>
      <c r="N44" s="134">
        <f>MAX(0,M44-M43)</f>
        <v/>
      </c>
      <c r="O44" s="133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4">
        <f>(IF(AND(40+$K$33&gt;=1,40+$K$33&lt;=72),INDEX($N$5:$N$76,40+$K$33),0)+IF(AND(40+$K$34&gt;=1,40+$K$34&lt;=72),INDEX($N$5:$N$76,40+$K$34),0)+IF(AND(40+$K$35&gt;=1,40+$K$35&lt;=72),INDEX($N$5:$N$76,40+$K$35),0))/3</f>
        <v/>
      </c>
      <c r="T44" s="134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5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105121.5</v>
      </c>
      <c r="L45" s="49">
        <f>C45/IF(B45&lt;='VALOR POR PL'!$P$5,IFERROR(INDEX('"INCC-FGV"'!$B$2:$B$800,MATCH(B45,'"INCC-FGV"'!$A$2:$A$800,0)),$K$2),$K$2)</f>
        <v/>
      </c>
      <c r="M45" s="133">
        <f>'CP RESUMO'!AR38</f>
        <v/>
      </c>
      <c r="N45" s="134">
        <f>MAX(0,M45-M44)</f>
        <v/>
      </c>
      <c r="O45" s="133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4">
        <f>(IF(AND(41+$K$33&gt;=1,41+$K$33&lt;=72),INDEX($N$5:$N$76,41+$K$33),0)+IF(AND(41+$K$34&gt;=1,41+$K$34&lt;=72),INDEX($N$5:$N$76,41+$K$34),0)+IF(AND(41+$K$35&gt;=1,41+$K$35&lt;=72),INDEX($N$5:$N$76,41+$K$35),0))/3</f>
        <v/>
      </c>
      <c r="T45" s="134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5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165720.96</v>
      </c>
      <c r="L46" s="49">
        <f>C46/IF(B46&lt;='VALOR POR PL'!$P$5,IFERROR(INDEX('"INCC-FGV"'!$B$2:$B$800,MATCH(B46,'"INCC-FGV"'!$A$2:$A$800,0)),$K$2),$K$2)</f>
        <v/>
      </c>
      <c r="M46" s="133">
        <f>'CP RESUMO'!AS38</f>
        <v/>
      </c>
      <c r="N46" s="134">
        <f>MAX(0,M46-M45)</f>
        <v/>
      </c>
      <c r="O46" s="133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4">
        <f>(IF(AND(42+$K$33&gt;=1,42+$K$33&lt;=72),INDEX($N$5:$N$76,42+$K$33),0)+IF(AND(42+$K$34&gt;=1,42+$K$34&lt;=72),INDEX($N$5:$N$76,42+$K$34),0)+IF(AND(42+$K$35&gt;=1,42+$K$35&lt;=72),INDEX($N$5:$N$76,42+$K$35),0))/3</f>
        <v/>
      </c>
      <c r="T46" s="134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5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105121.5</v>
      </c>
      <c r="L47" s="49">
        <f>C47/IF(B47&lt;='VALOR POR PL'!$P$5,IFERROR(INDEX('"INCC-FGV"'!$B$2:$B$800,MATCH(B47,'"INCC-FGV"'!$A$2:$A$800,0)),$K$2),$K$2)</f>
        <v/>
      </c>
      <c r="M47" s="133">
        <f>'CP RESUMO'!AT38</f>
        <v/>
      </c>
      <c r="N47" s="134">
        <f>MAX(0,M47-M46)</f>
        <v/>
      </c>
      <c r="O47" s="133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4">
        <f>(IF(AND(43+$K$33&gt;=1,43+$K$33&lt;=72),INDEX($N$5:$N$76,43+$K$33),0)+IF(AND(43+$K$34&gt;=1,43+$K$34&lt;=72),INDEX($N$5:$N$76,43+$K$34),0)+IF(AND(43+$K$35&gt;=1,43+$K$35&lt;=72),INDEX($N$5:$N$76,43+$K$35),0))/3</f>
        <v/>
      </c>
      <c r="T47" s="134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5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66288.38</v>
      </c>
      <c r="L48" s="49">
        <f>C48/IF(B48&lt;='VALOR POR PL'!$P$5,IFERROR(INDEX('"INCC-FGV"'!$B$2:$B$800,MATCH(B48,'"INCC-FGV"'!$A$2:$A$800,0)),$K$2),$K$2)</f>
        <v/>
      </c>
      <c r="M48" s="133">
        <f>'CP RESUMO'!AU38</f>
        <v/>
      </c>
      <c r="N48" s="134">
        <f>MAX(0,M48-M47)</f>
        <v/>
      </c>
      <c r="O48" s="133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4">
        <f>(IF(AND(44+$K$33&gt;=1,44+$K$33&lt;=72),INDEX($N$5:$N$76,44+$K$33),0)+IF(AND(44+$K$34&gt;=1,44+$K$34&lt;=72),INDEX($N$5:$N$76,44+$K$34),0)+IF(AND(44+$K$35&gt;=1,44+$K$35&lt;=72),INDEX($N$5:$N$76,44+$K$35),0))/3</f>
        <v/>
      </c>
      <c r="T48" s="134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5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RESUMO'!AV38</f>
        <v/>
      </c>
      <c r="N49" s="134">
        <f>MAX(0,M49-M48)</f>
        <v/>
      </c>
      <c r="O49" s="133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4">
        <f>(IF(AND(45+$K$33&gt;=1,45+$K$33&lt;=72),INDEX($N$5:$N$76,45+$K$33),0)+IF(AND(45+$K$34&gt;=1,45+$K$34&lt;=72),INDEX($N$5:$N$76,45+$K$34),0)+IF(AND(45+$K$35&gt;=1,45+$K$35&lt;=72),INDEX($N$5:$N$76,45+$K$35),0))/3</f>
        <v/>
      </c>
      <c r="T49" s="134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5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RESUMO'!AW38</f>
        <v/>
      </c>
      <c r="N50" s="134">
        <f>MAX(0,M50-M49)</f>
        <v/>
      </c>
      <c r="O50" s="133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4">
        <f>(IF(AND(46+$K$33&gt;=1,46+$K$33&lt;=72),INDEX($N$5:$N$76,46+$K$33),0)+IF(AND(46+$K$34&gt;=1,46+$K$34&lt;=72),INDEX($N$5:$N$76,46+$K$34),0)+IF(AND(46+$K$35&gt;=1,46+$K$35&lt;=72),INDEX($N$5:$N$76,46+$K$35),0))/3</f>
        <v/>
      </c>
      <c r="T50" s="134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5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RESUMO'!AX38</f>
        <v/>
      </c>
      <c r="N51" s="134">
        <f>MAX(0,M51-M50)</f>
        <v/>
      </c>
      <c r="O51" s="133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4">
        <f>(IF(AND(47+$K$33&gt;=1,47+$K$33&lt;=72),INDEX($N$5:$N$76,47+$K$33),0)+IF(AND(47+$K$34&gt;=1,47+$K$34&lt;=72),INDEX($N$5:$N$76,47+$K$34),0)+IF(AND(47+$K$35&gt;=1,47+$K$35&lt;=72),INDEX($N$5:$N$76,47+$K$35),0))/3</f>
        <v/>
      </c>
      <c r="T51" s="134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5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RESUMO'!AY38</f>
        <v/>
      </c>
      <c r="N52" s="134">
        <f>MAX(0,M52-M51)</f>
        <v/>
      </c>
      <c r="O52" s="133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4">
        <f>(IF(AND(48+$K$33&gt;=1,48+$K$33&lt;=72),INDEX($N$5:$N$76,48+$K$33),0)+IF(AND(48+$K$34&gt;=1,48+$K$34&lt;=72),INDEX($N$5:$N$76,48+$K$34),0)+IF(AND(48+$K$35&gt;=1,48+$K$35&lt;=72),INDEX($N$5:$N$76,48+$K$35),0))/3</f>
        <v/>
      </c>
      <c r="T52" s="134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5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RESUMO'!AZ38</f>
        <v/>
      </c>
      <c r="N53" s="134">
        <f>MAX(0,M53-M52)</f>
        <v/>
      </c>
      <c r="O53" s="133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4">
        <f>(IF(AND(49+$K$33&gt;=1,49+$K$33&lt;=72),INDEX($N$5:$N$76,49+$K$33),0)+IF(AND(49+$K$34&gt;=1,49+$K$34&lt;=72),INDEX($N$5:$N$76,49+$K$34),0)+IF(AND(49+$K$35&gt;=1,49+$K$35&lt;=72),INDEX($N$5:$N$76,49+$K$35),0))/3</f>
        <v/>
      </c>
      <c r="T53" s="134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5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RESUMO'!BA38</f>
        <v/>
      </c>
      <c r="N54" s="134">
        <f>MAX(0,M54-M53)</f>
        <v/>
      </c>
      <c r="O54" s="133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4">
        <f>(IF(AND(50+$K$33&gt;=1,50+$K$33&lt;=72),INDEX($N$5:$N$76,50+$K$33),0)+IF(AND(50+$K$34&gt;=1,50+$K$34&lt;=72),INDEX($N$5:$N$76,50+$K$34),0)+IF(AND(50+$K$35&gt;=1,50+$K$35&lt;=72),INDEX($N$5:$N$76,50+$K$35),0))/3</f>
        <v/>
      </c>
      <c r="T54" s="134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5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RESUMO'!BB38</f>
        <v/>
      </c>
      <c r="N55" s="134">
        <f>MAX(0,M55-M54)</f>
        <v/>
      </c>
      <c r="O55" s="133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4">
        <f>(IF(AND(51+$K$33&gt;=1,51+$K$33&lt;=72),INDEX($N$5:$N$76,51+$K$33),0)+IF(AND(51+$K$34&gt;=1,51+$K$34&lt;=72),INDEX($N$5:$N$76,51+$K$34),0)+IF(AND(51+$K$35&gt;=1,51+$K$35&lt;=72),INDEX($N$5:$N$76,51+$K$35),0))/3</f>
        <v/>
      </c>
      <c r="T55" s="134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5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RESUMO'!BC38</f>
        <v/>
      </c>
      <c r="N56" s="134">
        <f>MAX(0,M56-M55)</f>
        <v/>
      </c>
      <c r="O56" s="133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4">
        <f>(IF(AND(52+$K$33&gt;=1,52+$K$33&lt;=72),INDEX($N$5:$N$76,52+$K$33),0)+IF(AND(52+$K$34&gt;=1,52+$K$34&lt;=72),INDEX($N$5:$N$76,52+$K$34),0)+IF(AND(52+$K$35&gt;=1,52+$K$35&lt;=72),INDEX($N$5:$N$76,52+$K$35),0))/3</f>
        <v/>
      </c>
      <c r="T56" s="134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5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RESUMO'!BD38</f>
        <v/>
      </c>
      <c r="N57" s="134">
        <f>MAX(0,M57-M56)</f>
        <v/>
      </c>
      <c r="O57" s="133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4">
        <f>(IF(AND(53+$K$33&gt;=1,53+$K$33&lt;=72),INDEX($N$5:$N$76,53+$K$33),0)+IF(AND(53+$K$34&gt;=1,53+$K$34&lt;=72),INDEX($N$5:$N$76,53+$K$34),0)+IF(AND(53+$K$35&gt;=1,53+$K$35&lt;=72),INDEX($N$5:$N$76,53+$K$35),0))/3</f>
        <v/>
      </c>
      <c r="T57" s="134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5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RESUMO'!BE38</f>
        <v/>
      </c>
      <c r="N58" s="134">
        <f>MAX(0,M58-M57)</f>
        <v/>
      </c>
      <c r="O58" s="133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4">
        <f>(IF(AND(54+$K$33&gt;=1,54+$K$33&lt;=72),INDEX($N$5:$N$76,54+$K$33),0)+IF(AND(54+$K$34&gt;=1,54+$K$34&lt;=72),INDEX($N$5:$N$76,54+$K$34),0)+IF(AND(54+$K$35&gt;=1,54+$K$35&lt;=72),INDEX($N$5:$N$76,54+$K$35),0))/3</f>
        <v/>
      </c>
      <c r="T58" s="134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5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RESUMO'!BF38</f>
        <v/>
      </c>
      <c r="N59" s="134">
        <f>MAX(0,M59-M58)</f>
        <v/>
      </c>
      <c r="O59" s="133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4">
        <f>(IF(AND(55+$K$33&gt;=1,55+$K$33&lt;=72),INDEX($N$5:$N$76,55+$K$33),0)+IF(AND(55+$K$34&gt;=1,55+$K$34&lt;=72),INDEX($N$5:$N$76,55+$K$34),0)+IF(AND(55+$K$35&gt;=1,55+$K$35&lt;=72),INDEX($N$5:$N$76,55+$K$35),0))/3</f>
        <v/>
      </c>
      <c r="T59" s="134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5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RESUMO'!BG38</f>
        <v/>
      </c>
      <c r="N60" s="134">
        <f>MAX(0,M60-M59)</f>
        <v/>
      </c>
      <c r="O60" s="133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4">
        <f>(IF(AND(56+$K$33&gt;=1,56+$K$33&lt;=72),INDEX($N$5:$N$76,56+$K$33),0)+IF(AND(56+$K$34&gt;=1,56+$K$34&lt;=72),INDEX($N$5:$N$76,56+$K$34),0)+IF(AND(56+$K$35&gt;=1,56+$K$35&lt;=72),INDEX($N$5:$N$76,56+$K$35),0))/3</f>
        <v/>
      </c>
      <c r="T60" s="134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5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RESUMO'!BH38</f>
        <v/>
      </c>
      <c r="N61" s="134">
        <f>MAX(0,M61-M60)</f>
        <v/>
      </c>
      <c r="O61" s="133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4">
        <f>(IF(AND(57+$K$33&gt;=1,57+$K$33&lt;=72),INDEX($N$5:$N$76,57+$K$33),0)+IF(AND(57+$K$34&gt;=1,57+$K$34&lt;=72),INDEX($N$5:$N$76,57+$K$34),0)+IF(AND(57+$K$35&gt;=1,57+$K$35&lt;=72),INDEX($N$5:$N$76,57+$K$35),0))/3</f>
        <v/>
      </c>
      <c r="T61" s="134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5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RESUMO'!BI38</f>
        <v/>
      </c>
      <c r="N62" s="134">
        <f>MAX(0,M62-M61)</f>
        <v/>
      </c>
      <c r="O62" s="133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4">
        <f>(IF(AND(58+$K$33&gt;=1,58+$K$33&lt;=72),INDEX($N$5:$N$76,58+$K$33),0)+IF(AND(58+$K$34&gt;=1,58+$K$34&lt;=72),INDEX($N$5:$N$76,58+$K$34),0)+IF(AND(58+$K$35&gt;=1,58+$K$35&lt;=72),INDEX($N$5:$N$76,58+$K$35),0))/3</f>
        <v/>
      </c>
      <c r="T62" s="134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5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RESUMO'!BJ38</f>
        <v/>
      </c>
      <c r="N63" s="134">
        <f>MAX(0,M63-M62)</f>
        <v/>
      </c>
      <c r="O63" s="133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4">
        <f>(IF(AND(59+$K$33&gt;=1,59+$K$33&lt;=72),INDEX($N$5:$N$76,59+$K$33),0)+IF(AND(59+$K$34&gt;=1,59+$K$34&lt;=72),INDEX($N$5:$N$76,59+$K$34),0)+IF(AND(59+$K$35&gt;=1,59+$K$35&lt;=72),INDEX($N$5:$N$76,59+$K$35),0))/3</f>
        <v/>
      </c>
      <c r="T63" s="134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5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RESUMO'!BK38</f>
        <v/>
      </c>
      <c r="N64" s="134">
        <f>MAX(0,M64-M63)</f>
        <v/>
      </c>
      <c r="O64" s="133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4">
        <f>(IF(AND(60+$K$33&gt;=1,60+$K$33&lt;=72),INDEX($N$5:$N$76,60+$K$33),0)+IF(AND(60+$K$34&gt;=1,60+$K$34&lt;=72),INDEX($N$5:$N$76,60+$K$34),0)+IF(AND(60+$K$35&gt;=1,60+$K$35&lt;=72),INDEX($N$5:$N$76,60+$K$35),0))/3</f>
        <v/>
      </c>
      <c r="T64" s="134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5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RESUMO'!BL38</f>
        <v/>
      </c>
      <c r="N65" s="134">
        <f>MAX(0,M65-M64)</f>
        <v/>
      </c>
      <c r="O65" s="133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4">
        <f>(IF(AND(61+$K$33&gt;=1,61+$K$33&lt;=72),INDEX($N$5:$N$76,61+$K$33),0)+IF(AND(61+$K$34&gt;=1,61+$K$34&lt;=72),INDEX($N$5:$N$76,61+$K$34),0)+IF(AND(61+$K$35&gt;=1,61+$K$35&lt;=72),INDEX($N$5:$N$76,61+$K$35),0))/3</f>
        <v/>
      </c>
      <c r="T65" s="134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5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RESUMO'!BM38</f>
        <v/>
      </c>
      <c r="N66" s="134">
        <f>MAX(0,M66-M65)</f>
        <v/>
      </c>
      <c r="O66" s="133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4">
        <f>(IF(AND(62+$K$33&gt;=1,62+$K$33&lt;=72),INDEX($N$5:$N$76,62+$K$33),0)+IF(AND(62+$K$34&gt;=1,62+$K$34&lt;=72),INDEX($N$5:$N$76,62+$K$34),0)+IF(AND(62+$K$35&gt;=1,62+$K$35&lt;=72),INDEX($N$5:$N$76,62+$K$35),0))/3</f>
        <v/>
      </c>
      <c r="T66" s="134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5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RESUMO'!BN38</f>
        <v/>
      </c>
      <c r="N67" s="134">
        <f>MAX(0,M67-M66)</f>
        <v/>
      </c>
      <c r="O67" s="133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4">
        <f>(IF(AND(63+$K$33&gt;=1,63+$K$33&lt;=72),INDEX($N$5:$N$76,63+$K$33),0)+IF(AND(63+$K$34&gt;=1,63+$K$34&lt;=72),INDEX($N$5:$N$76,63+$K$34),0)+IF(AND(63+$K$35&gt;=1,63+$K$35&lt;=72),INDEX($N$5:$N$76,63+$K$35),0))/3</f>
        <v/>
      </c>
      <c r="T67" s="134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5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RESUMO'!BO38</f>
        <v/>
      </c>
      <c r="N68" s="134">
        <f>MAX(0,M68-M67)</f>
        <v/>
      </c>
      <c r="O68" s="133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4">
        <f>(IF(AND(64+$K$33&gt;=1,64+$K$33&lt;=72),INDEX($N$5:$N$76,64+$K$33),0)+IF(AND(64+$K$34&gt;=1,64+$K$34&lt;=72),INDEX($N$5:$N$76,64+$K$34),0)+IF(AND(64+$K$35&gt;=1,64+$K$35&lt;=72),INDEX($N$5:$N$76,64+$K$35),0))/3</f>
        <v/>
      </c>
      <c r="T68" s="134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5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RESUMO'!BP38</f>
        <v/>
      </c>
      <c r="N69" s="134">
        <f>MAX(0,M69-M68)</f>
        <v/>
      </c>
      <c r="O69" s="133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4">
        <f>(IF(AND(65+$K$33&gt;=1,65+$K$33&lt;=72),INDEX($N$5:$N$76,65+$K$33),0)+IF(AND(65+$K$34&gt;=1,65+$K$34&lt;=72),INDEX($N$5:$N$76,65+$K$34),0)+IF(AND(65+$K$35&gt;=1,65+$K$35&lt;=72),INDEX($N$5:$N$76,65+$K$35),0))/3</f>
        <v/>
      </c>
      <c r="T69" s="134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5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RESUMO'!BQ38</f>
        <v/>
      </c>
      <c r="N70" s="134">
        <f>MAX(0,M70-M69)</f>
        <v/>
      </c>
      <c r="O70" s="133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4">
        <f>(IF(AND(66+$K$33&gt;=1,66+$K$33&lt;=72),INDEX($N$5:$N$76,66+$K$33),0)+IF(AND(66+$K$34&gt;=1,66+$K$34&lt;=72),INDEX($N$5:$N$76,66+$K$34),0)+IF(AND(66+$K$35&gt;=1,66+$K$35&lt;=72),INDEX($N$5:$N$76,66+$K$35),0))/3</f>
        <v/>
      </c>
      <c r="T70" s="134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5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RESUMO'!BR38</f>
        <v/>
      </c>
      <c r="N71" s="134">
        <f>MAX(0,M71-M70)</f>
        <v/>
      </c>
      <c r="O71" s="133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4">
        <f>(IF(AND(67+$K$33&gt;=1,67+$K$33&lt;=72),INDEX($N$5:$N$76,67+$K$33),0)+IF(AND(67+$K$34&gt;=1,67+$K$34&lt;=72),INDEX($N$5:$N$76,67+$K$34),0)+IF(AND(67+$K$35&gt;=1,67+$K$35&lt;=72),INDEX($N$5:$N$76,67+$K$35),0))/3</f>
        <v/>
      </c>
      <c r="T71" s="134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5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RESUMO'!BS38</f>
        <v/>
      </c>
      <c r="N72" s="134">
        <f>MAX(0,M72-M71)</f>
        <v/>
      </c>
      <c r="O72" s="133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4">
        <f>(IF(AND(68+$K$33&gt;=1,68+$K$33&lt;=72),INDEX($N$5:$N$76,68+$K$33),0)+IF(AND(68+$K$34&gt;=1,68+$K$34&lt;=72),INDEX($N$5:$N$76,68+$K$34),0)+IF(AND(68+$K$35&gt;=1,68+$K$35&lt;=72),INDEX($N$5:$N$76,68+$K$35),0))/3</f>
        <v/>
      </c>
      <c r="T72" s="134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5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RESUMO'!BT38</f>
        <v/>
      </c>
      <c r="N73" s="134">
        <f>MAX(0,M73-M72)</f>
        <v/>
      </c>
      <c r="O73" s="133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4">
        <f>(IF(AND(69+$K$33&gt;=1,69+$K$33&lt;=72),INDEX($N$5:$N$76,69+$K$33),0)+IF(AND(69+$K$34&gt;=1,69+$K$34&lt;=72),INDEX($N$5:$N$76,69+$K$34),0)+IF(AND(69+$K$35&gt;=1,69+$K$35&lt;=72),INDEX($N$5:$N$76,69+$K$35),0))/3</f>
        <v/>
      </c>
      <c r="T73" s="134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5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RESUMO'!BU38</f>
        <v/>
      </c>
      <c r="N74" s="134">
        <f>MAX(0,M74-M73)</f>
        <v/>
      </c>
      <c r="O74" s="133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4">
        <f>(IF(AND(70+$K$33&gt;=1,70+$K$33&lt;=72),INDEX($N$5:$N$76,70+$K$33),0)+IF(AND(70+$K$34&gt;=1,70+$K$34&lt;=72),INDEX($N$5:$N$76,70+$K$34),0)+IF(AND(70+$K$35&gt;=1,70+$K$35&lt;=72),INDEX($N$5:$N$76,70+$K$35),0))/3</f>
        <v/>
      </c>
      <c r="T74" s="134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5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RESUMO'!BV38</f>
        <v/>
      </c>
      <c r="N75" s="134">
        <f>MAX(0,M75-M74)</f>
        <v/>
      </c>
      <c r="O75" s="133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4">
        <f>(IF(AND(71+$K$33&gt;=1,71+$K$33&lt;=72),INDEX($N$5:$N$76,71+$K$33),0)+IF(AND(71+$K$34&gt;=1,71+$K$34&lt;=72),INDEX($N$5:$N$76,71+$K$34),0)+IF(AND(71+$K$35&gt;=1,71+$K$35&lt;=72),INDEX($N$5:$N$76,71+$K$35),0))/3</f>
        <v/>
      </c>
      <c r="T75" s="134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5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RESUMO'!BW38</f>
        <v/>
      </c>
      <c r="N76" s="134">
        <f>MAX(0,M76-M75)</f>
        <v/>
      </c>
      <c r="O76" s="133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4">
        <f>(IF(AND(72+$K$33&gt;=1,72+$K$33&lt;=72),INDEX($N$5:$N$76,72+$K$33),0)+IF(AND(72+$K$34&gt;=1,72+$K$34&lt;=72),INDEX($N$5:$N$76,72+$K$34),0)+IF(AND(72+$K$35&gt;=1,72+$K$35&lt;=72),INDEX($N$5:$N$76,72+$K$35),0))/3</f>
        <v/>
      </c>
      <c r="T76" s="134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3">
        <f>'CP RESUMO'!D39</f>
        <v/>
      </c>
      <c r="N5" s="134" t="n">
        <v>0</v>
      </c>
      <c r="O5" s="133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3">
        <f>'CP RESUMO'!E39</f>
        <v/>
      </c>
      <c r="N6" s="134">
        <f>MAX(0,M6-M5)</f>
        <v/>
      </c>
      <c r="O6" s="133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RESUMO'!F39</f>
        <v/>
      </c>
      <c r="N7" s="134">
        <f>MAX(0,M7-M6)</f>
        <v/>
      </c>
      <c r="O7" s="133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RESUMO'!G39</f>
        <v/>
      </c>
      <c r="N8" s="134">
        <f>MAX(0,M8-M7)</f>
        <v/>
      </c>
      <c r="O8" s="133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RESUMO'!H39</f>
        <v/>
      </c>
      <c r="N9" s="134">
        <f>MAX(0,M9-M8)</f>
        <v/>
      </c>
      <c r="O9" s="133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RESUMO'!I39</f>
        <v/>
      </c>
      <c r="N10" s="134">
        <f>MAX(0,M10-M9)</f>
        <v/>
      </c>
      <c r="O10" s="133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RESUMO'!J39</f>
        <v/>
      </c>
      <c r="N11" s="134">
        <f>MAX(0,M11-M10)</f>
        <v/>
      </c>
      <c r="O11" s="133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RESUMO'!K39</f>
        <v/>
      </c>
      <c r="N12" s="134">
        <f>MAX(0,M12-M11)</f>
        <v/>
      </c>
      <c r="O12" s="133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3">
        <f>'CP RESUMO'!L39</f>
        <v/>
      </c>
      <c r="N13" s="134">
        <f>MAX(0,M13-M12)</f>
        <v/>
      </c>
      <c r="O13" s="133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RESUMO'!M39</f>
        <v/>
      </c>
      <c r="N14" s="134">
        <f>MAX(0,M14-M13)</f>
        <v/>
      </c>
      <c r="O14" s="133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RESUMO'!N39</f>
        <v/>
      </c>
      <c r="N15" s="134">
        <f>MAX(0,M15-M14)</f>
        <v/>
      </c>
      <c r="O15" s="133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RESUMO'!O39</f>
        <v/>
      </c>
      <c r="N16" s="134">
        <f>MAX(0,M16-M15)</f>
        <v/>
      </c>
      <c r="O16" s="133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RESUMO'!P39</f>
        <v/>
      </c>
      <c r="N17" s="134">
        <f>MAX(0,M17-M16)</f>
        <v/>
      </c>
      <c r="O17" s="133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RESUMO'!Q39</f>
        <v/>
      </c>
      <c r="N18" s="134">
        <f>MAX(0,M18-M17)</f>
        <v/>
      </c>
      <c r="O18" s="133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RESUMO'!R39</f>
        <v/>
      </c>
      <c r="N19" s="134">
        <f>MAX(0,M19-M18)</f>
        <v/>
      </c>
      <c r="O19" s="133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RESUMO'!S39</f>
        <v/>
      </c>
      <c r="N20" s="134">
        <f>MAX(0,M20-M19)</f>
        <v/>
      </c>
      <c r="O20" s="133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RESUMO'!T39</f>
        <v/>
      </c>
      <c r="N21" s="134">
        <f>MAX(0,M21-M20)</f>
        <v/>
      </c>
      <c r="O21" s="133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RESUMO'!U39</f>
        <v/>
      </c>
      <c r="N22" s="134">
        <f>MAX(0,M22-M21)</f>
        <v/>
      </c>
      <c r="O22" s="133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RESUMO'!V39</f>
        <v/>
      </c>
      <c r="N23" s="134">
        <f>MAX(0,M23-M22)</f>
        <v/>
      </c>
      <c r="O23" s="133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RESUMO'!W39</f>
        <v/>
      </c>
      <c r="N24" s="134">
        <f>MAX(0,M24-M23)</f>
        <v/>
      </c>
      <c r="O24" s="133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RESUMO'!X39</f>
        <v/>
      </c>
      <c r="N25" s="134">
        <f>MAX(0,M25-M24)</f>
        <v/>
      </c>
      <c r="O25" s="133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14633.75</v>
      </c>
      <c r="L26" s="49">
        <f>C26/IF(B26&lt;='VALOR POR PL'!$P$5,IFERROR(INDEX('"INCC-FGV"'!$B$2:$B$800,MATCH(B26,'"INCC-FGV"'!$A$2:$A$800,0)),$K$2),$K$2)</f>
        <v/>
      </c>
      <c r="M26" s="133">
        <f>'CP RESUMO'!Y39</f>
        <v/>
      </c>
      <c r="N26" s="134">
        <f>MAX(0,M26-M25)</f>
        <v/>
      </c>
      <c r="O26" s="133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18041.66</v>
      </c>
      <c r="L27" s="49">
        <f>C27/IF(B27&lt;='VALOR POR PL'!$P$5,IFERROR(INDEX('"INCC-FGV"'!$B$2:$B$800,MATCH(B27,'"INCC-FGV"'!$A$2:$A$800,0)),$K$2),$K$2)</f>
        <v/>
      </c>
      <c r="M27" s="133">
        <f>'CP RESUMO'!Z39</f>
        <v/>
      </c>
      <c r="N27" s="134">
        <f>MAX(0,M27-M26)</f>
        <v/>
      </c>
      <c r="O27" s="133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21347.66</v>
      </c>
      <c r="L28" s="49">
        <f>C28/IF(B28&lt;='VALOR POR PL'!$P$5,IFERROR(INDEX('"INCC-FGV"'!$B$2:$B$800,MATCH(B28,'"INCC-FGV"'!$A$2:$A$800,0)),$K$2),$K$2)</f>
        <v/>
      </c>
      <c r="M28" s="133">
        <f>'CP RESUMO'!AA39</f>
        <v/>
      </c>
      <c r="N28" s="134">
        <f>MAX(0,M28-M27)</f>
        <v/>
      </c>
      <c r="O28" s="133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21347.66</v>
      </c>
      <c r="L29" s="49">
        <f>C29/IF(B29&lt;='VALOR POR PL'!$P$5,IFERROR(INDEX('"INCC-FGV"'!$B$2:$B$800,MATCH(B29,'"INCC-FGV"'!$A$2:$A$800,0)),$K$2),$K$2)</f>
        <v/>
      </c>
      <c r="M29" s="133">
        <f>'CP RESUMO'!AB39</f>
        <v/>
      </c>
      <c r="N29" s="134">
        <f>MAX(0,M29-M28)</f>
        <v/>
      </c>
      <c r="O29" s="133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21347.66</v>
      </c>
      <c r="L30" s="49">
        <f>C30/IF(B30&lt;='VALOR POR PL'!$P$5,IFERROR(INDEX('"INCC-FGV"'!$B$2:$B$800,MATCH(B30,'"INCC-FGV"'!$A$2:$A$800,0)),$K$2),$K$2)</f>
        <v/>
      </c>
      <c r="M30" s="133">
        <f>'CP RESUMO'!AC39</f>
        <v/>
      </c>
      <c r="N30" s="134">
        <f>MAX(0,M30-M29)</f>
        <v/>
      </c>
      <c r="O30" s="133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21347.66</v>
      </c>
      <c r="L31" s="49">
        <f>C31/IF(B31&lt;='VALOR POR PL'!$P$5,IFERROR(INDEX('"INCC-FGV"'!$B$2:$B$800,MATCH(B31,'"INCC-FGV"'!$A$2:$A$800,0)),$K$2),$K$2)</f>
        <v/>
      </c>
      <c r="M31" s="133">
        <f>'CP RESUMO'!AD39</f>
        <v/>
      </c>
      <c r="N31" s="134">
        <f>MAX(0,M31-M30)</f>
        <v/>
      </c>
      <c r="O31" s="133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RESUMO'!AE39</f>
        <v/>
      </c>
      <c r="N32" s="134">
        <f>MAX(0,M32-M31)</f>
        <v/>
      </c>
      <c r="O32" s="133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67312.5</v>
      </c>
      <c r="L33" s="49">
        <f>C33/IF(B33&lt;='VALOR POR PL'!$P$5,IFERROR(INDEX('"INCC-FGV"'!$B$2:$B$800,MATCH(B33,'"INCC-FGV"'!$A$2:$A$800,0)),$K$2),$K$2)</f>
        <v/>
      </c>
      <c r="M33" s="133">
        <f>'CP RESUMO'!AF39</f>
        <v/>
      </c>
      <c r="N33" s="134">
        <f>MAX(0,M33-M32)</f>
        <v/>
      </c>
      <c r="O33" s="133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64677.49</v>
      </c>
      <c r="L34" s="49">
        <f>C34/IF(B34&lt;='VALOR POR PL'!$P$5,IFERROR(INDEX('"INCC-FGV"'!$B$2:$B$800,MATCH(B34,'"INCC-FGV"'!$A$2:$A$800,0)),$K$2),$K$2)</f>
        <v/>
      </c>
      <c r="M34" s="133">
        <f>'CP RESUMO'!AG39</f>
        <v/>
      </c>
      <c r="N34" s="134">
        <f>MAX(0,M34-M33)</f>
        <v/>
      </c>
      <c r="O34" s="133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37608.76</v>
      </c>
      <c r="L35" s="49">
        <f>C35/IF(B35&lt;='VALOR POR PL'!$P$5,IFERROR(INDEX('"INCC-FGV"'!$B$2:$B$800,MATCH(B35,'"INCC-FGV"'!$A$2:$A$800,0)),$K$2),$K$2)</f>
        <v/>
      </c>
      <c r="M35" s="133">
        <f>'CP RESUMO'!AH39</f>
        <v/>
      </c>
      <c r="N35" s="134">
        <f>MAX(0,M35-M34)</f>
        <v/>
      </c>
      <c r="O35" s="133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87194.84</v>
      </c>
      <c r="L36" s="49">
        <f>C36/IF(B36&lt;='VALOR POR PL'!$P$5,IFERROR(INDEX('"INCC-FGV"'!$B$2:$B$800,MATCH(B36,'"INCC-FGV"'!$A$2:$A$800,0)),$K$2),$K$2)</f>
        <v/>
      </c>
      <c r="M36" s="133">
        <f>'CP RESUMO'!AI39</f>
        <v/>
      </c>
      <c r="N36" s="134">
        <f>MAX(0,M36-M35)</f>
        <v/>
      </c>
      <c r="O36" s="133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94860.32000000001</v>
      </c>
      <c r="L37" s="49">
        <f>C37/IF(B37&lt;='VALOR POR PL'!$P$5,IFERROR(INDEX('"INCC-FGV"'!$B$2:$B$800,MATCH(B37,'"INCC-FGV"'!$A$2:$A$800,0)),$K$2),$K$2)</f>
        <v/>
      </c>
      <c r="M37" s="133">
        <f>'CP RESUMO'!AJ39</f>
        <v/>
      </c>
      <c r="N37" s="134">
        <f>MAX(0,M37-M36)</f>
        <v/>
      </c>
      <c r="O37" s="133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100130.34</v>
      </c>
      <c r="L38" s="49">
        <f>C38/IF(B38&lt;='VALOR POR PL'!$P$5,IFERROR(INDEX('"INCC-FGV"'!$B$2:$B$800,MATCH(B38,'"INCC-FGV"'!$A$2:$A$800,0)),$K$2),$K$2)</f>
        <v/>
      </c>
      <c r="M38" s="133">
        <f>'CP RESUMO'!AK39</f>
        <v/>
      </c>
      <c r="N38" s="134">
        <f>MAX(0,M38-M37)</f>
        <v/>
      </c>
      <c r="O38" s="133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284820.51</v>
      </c>
      <c r="L39" s="49">
        <f>C39/IF(B39&lt;='VALOR POR PL'!$P$5,IFERROR(INDEX('"INCC-FGV"'!$B$2:$B$800,MATCH(B39,'"INCC-FGV"'!$A$2:$A$800,0)),$K$2),$K$2)</f>
        <v/>
      </c>
      <c r="M39" s="133">
        <f>'CP RESUMO'!AL39</f>
        <v/>
      </c>
      <c r="N39" s="134">
        <f>MAX(0,M39-M38)</f>
        <v/>
      </c>
      <c r="O39" s="133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321471.09</v>
      </c>
      <c r="L40" s="49">
        <f>C40/IF(B40&lt;='VALOR POR PL'!$P$5,IFERROR(INDEX('"INCC-FGV"'!$B$2:$B$800,MATCH(B40,'"INCC-FGV"'!$A$2:$A$800,0)),$K$2),$K$2)</f>
        <v/>
      </c>
      <c r="M40" s="133">
        <f>'CP RESUMO'!AM39</f>
        <v/>
      </c>
      <c r="N40" s="134">
        <f>MAX(0,M40-M39)</f>
        <v/>
      </c>
      <c r="O40" s="133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150435.06</v>
      </c>
      <c r="L41" s="49">
        <f>C41/IF(B41&lt;='VALOR POR PL'!$P$5,IFERROR(INDEX('"INCC-FGV"'!$B$2:$B$800,MATCH(B41,'"INCC-FGV"'!$A$2:$A$800,0)),$K$2),$K$2)</f>
        <v/>
      </c>
      <c r="M41" s="133">
        <f>'CP RESUMO'!AN39</f>
        <v/>
      </c>
      <c r="N41" s="134">
        <f>MAX(0,M41-M40)</f>
        <v/>
      </c>
      <c r="O41" s="133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274040.93</v>
      </c>
      <c r="L42" s="49">
        <f>C42/IF(B42&lt;='VALOR POR PL'!$P$5,IFERROR(INDEX('"INCC-FGV"'!$B$2:$B$800,MATCH(B42,'"INCC-FGV"'!$A$2:$A$800,0)),$K$2),$K$2)</f>
        <v/>
      </c>
      <c r="M42" s="133">
        <f>'CP RESUMO'!AO39</f>
        <v/>
      </c>
      <c r="N42" s="134">
        <f>MAX(0,M42-M41)</f>
        <v/>
      </c>
      <c r="O42" s="133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431183.28</v>
      </c>
      <c r="L43" s="49">
        <f>C43/IF(B43&lt;='VALOR POR PL'!$P$5,IFERROR(INDEX('"INCC-FGV"'!$B$2:$B$800,MATCH(B43,'"INCC-FGV"'!$A$2:$A$800,0)),$K$2),$K$2)</f>
        <v/>
      </c>
      <c r="M43" s="133">
        <f>'CP RESUMO'!AP39</f>
        <v/>
      </c>
      <c r="N43" s="134">
        <f>MAX(0,M43-M42)</f>
        <v/>
      </c>
      <c r="O43" s="133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182055.16</v>
      </c>
      <c r="L44" s="49">
        <f>C44/IF(B44&lt;='VALOR POR PL'!$P$5,IFERROR(INDEX('"INCC-FGV"'!$B$2:$B$800,MATCH(B44,'"INCC-FGV"'!$A$2:$A$800,0)),$K$2),$K$2)</f>
        <v/>
      </c>
      <c r="M44" s="133">
        <f>'CP RESUMO'!AQ39</f>
        <v/>
      </c>
      <c r="N44" s="134">
        <f>MAX(0,M44-M43)</f>
        <v/>
      </c>
      <c r="O44" s="133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66138.59</v>
      </c>
      <c r="L45" s="49">
        <f>C45/IF(B45&lt;='VALOR POR PL'!$P$5,IFERROR(INDEX('"INCC-FGV"'!$B$2:$B$800,MATCH(B45,'"INCC-FGV"'!$A$2:$A$800,0)),$K$2),$K$2)</f>
        <v/>
      </c>
      <c r="M45" s="133">
        <f>'CP RESUMO'!AR39</f>
        <v/>
      </c>
      <c r="N45" s="134">
        <f>MAX(0,M45-M44)</f>
        <v/>
      </c>
      <c r="O45" s="133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RESUMO'!AS39</f>
        <v/>
      </c>
      <c r="N46" s="134">
        <f>MAX(0,M46-M45)</f>
        <v/>
      </c>
      <c r="O46" s="133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RESUMO'!AT39</f>
        <v/>
      </c>
      <c r="N47" s="134">
        <f>MAX(0,M47-M46)</f>
        <v/>
      </c>
      <c r="O47" s="133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RESUMO'!AU39</f>
        <v/>
      </c>
      <c r="N48" s="134">
        <f>MAX(0,M48-M47)</f>
        <v/>
      </c>
      <c r="O48" s="133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RESUMO'!AV39</f>
        <v/>
      </c>
      <c r="N49" s="134">
        <f>MAX(0,M49-M48)</f>
        <v/>
      </c>
      <c r="O49" s="133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RESUMO'!AW39</f>
        <v/>
      </c>
      <c r="N50" s="134">
        <f>MAX(0,M50-M49)</f>
        <v/>
      </c>
      <c r="O50" s="133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RESUMO'!AX39</f>
        <v/>
      </c>
      <c r="N51" s="134">
        <f>MAX(0,M51-M50)</f>
        <v/>
      </c>
      <c r="O51" s="133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RESUMO'!AY39</f>
        <v/>
      </c>
      <c r="N52" s="134">
        <f>MAX(0,M52-M51)</f>
        <v/>
      </c>
      <c r="O52" s="133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RESUMO'!AZ39</f>
        <v/>
      </c>
      <c r="N53" s="134">
        <f>MAX(0,M53-M52)</f>
        <v/>
      </c>
      <c r="O53" s="133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RESUMO'!BA39</f>
        <v/>
      </c>
      <c r="N54" s="134">
        <f>MAX(0,M54-M53)</f>
        <v/>
      </c>
      <c r="O54" s="133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RESUMO'!BB39</f>
        <v/>
      </c>
      <c r="N55" s="134">
        <f>MAX(0,M55-M54)</f>
        <v/>
      </c>
      <c r="O55" s="133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RESUMO'!BC39</f>
        <v/>
      </c>
      <c r="N56" s="134">
        <f>MAX(0,M56-M55)</f>
        <v/>
      </c>
      <c r="O56" s="133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RESUMO'!BD39</f>
        <v/>
      </c>
      <c r="N57" s="134">
        <f>MAX(0,M57-M56)</f>
        <v/>
      </c>
      <c r="O57" s="133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RESUMO'!BE39</f>
        <v/>
      </c>
      <c r="N58" s="134">
        <f>MAX(0,M58-M57)</f>
        <v/>
      </c>
      <c r="O58" s="133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RESUMO'!BF39</f>
        <v/>
      </c>
      <c r="N59" s="134">
        <f>MAX(0,M59-M58)</f>
        <v/>
      </c>
      <c r="O59" s="133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RESUMO'!BG39</f>
        <v/>
      </c>
      <c r="N60" s="134">
        <f>MAX(0,M60-M59)</f>
        <v/>
      </c>
      <c r="O60" s="133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RESUMO'!BH39</f>
        <v/>
      </c>
      <c r="N61" s="134">
        <f>MAX(0,M61-M60)</f>
        <v/>
      </c>
      <c r="O61" s="133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RESUMO'!BI39</f>
        <v/>
      </c>
      <c r="N62" s="134">
        <f>MAX(0,M62-M61)</f>
        <v/>
      </c>
      <c r="O62" s="133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RESUMO'!BJ39</f>
        <v/>
      </c>
      <c r="N63" s="134">
        <f>MAX(0,M63-M62)</f>
        <v/>
      </c>
      <c r="O63" s="133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RESUMO'!BK39</f>
        <v/>
      </c>
      <c r="N64" s="134">
        <f>MAX(0,M64-M63)</f>
        <v/>
      </c>
      <c r="O64" s="133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RESUMO'!BL39</f>
        <v/>
      </c>
      <c r="N65" s="134">
        <f>MAX(0,M65-M64)</f>
        <v/>
      </c>
      <c r="O65" s="133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RESUMO'!BM39</f>
        <v/>
      </c>
      <c r="N66" s="134">
        <f>MAX(0,M66-M65)</f>
        <v/>
      </c>
      <c r="O66" s="133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RESUMO'!BN39</f>
        <v/>
      </c>
      <c r="N67" s="134">
        <f>MAX(0,M67-M66)</f>
        <v/>
      </c>
      <c r="O67" s="133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RESUMO'!BO39</f>
        <v/>
      </c>
      <c r="N68" s="134">
        <f>MAX(0,M68-M67)</f>
        <v/>
      </c>
      <c r="O68" s="133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RESUMO'!BP39</f>
        <v/>
      </c>
      <c r="N69" s="134">
        <f>MAX(0,M69-M68)</f>
        <v/>
      </c>
      <c r="O69" s="133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RESUMO'!BQ39</f>
        <v/>
      </c>
      <c r="N70" s="134">
        <f>MAX(0,M70-M69)</f>
        <v/>
      </c>
      <c r="O70" s="133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RESUMO'!BR39</f>
        <v/>
      </c>
      <c r="N71" s="134">
        <f>MAX(0,M71-M70)</f>
        <v/>
      </c>
      <c r="O71" s="133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RESUMO'!BS39</f>
        <v/>
      </c>
      <c r="N72" s="134">
        <f>MAX(0,M72-M71)</f>
        <v/>
      </c>
      <c r="O72" s="133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RESUMO'!BT39</f>
        <v/>
      </c>
      <c r="N73" s="134">
        <f>MAX(0,M73-M72)</f>
        <v/>
      </c>
      <c r="O73" s="133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RESUMO'!BU39</f>
        <v/>
      </c>
      <c r="N74" s="134">
        <f>MAX(0,M74-M73)</f>
        <v/>
      </c>
      <c r="O74" s="133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RESUMO'!BV39</f>
        <v/>
      </c>
      <c r="N75" s="134">
        <f>MAX(0,M75-M74)</f>
        <v/>
      </c>
      <c r="O75" s="133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RESUMO'!BW39</f>
        <v/>
      </c>
      <c r="N76" s="134">
        <f>MAX(0,M76-M75)</f>
        <v/>
      </c>
      <c r="O76" s="133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3">
        <f>'CP RESUMO'!D40</f>
        <v/>
      </c>
      <c r="N5" s="134" t="n">
        <v>0</v>
      </c>
      <c r="O5" s="133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3">
        <f>'CP RESUMO'!E40</f>
        <v/>
      </c>
      <c r="N6" s="134">
        <f>MAX(0,M6-M5)</f>
        <v/>
      </c>
      <c r="O6" s="133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RESUMO'!F40</f>
        <v/>
      </c>
      <c r="N7" s="134">
        <f>MAX(0,M7-M6)</f>
        <v/>
      </c>
      <c r="O7" s="133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RESUMO'!G40</f>
        <v/>
      </c>
      <c r="N8" s="134">
        <f>MAX(0,M8-M7)</f>
        <v/>
      </c>
      <c r="O8" s="133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RESUMO'!H40</f>
        <v/>
      </c>
      <c r="N9" s="134">
        <f>MAX(0,M9-M8)</f>
        <v/>
      </c>
      <c r="O9" s="133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RESUMO'!I40</f>
        <v/>
      </c>
      <c r="N10" s="134">
        <f>MAX(0,M10-M9)</f>
        <v/>
      </c>
      <c r="O10" s="133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RESUMO'!J40</f>
        <v/>
      </c>
      <c r="N11" s="134">
        <f>MAX(0,M11-M10)</f>
        <v/>
      </c>
      <c r="O11" s="133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RESUMO'!K40</f>
        <v/>
      </c>
      <c r="N12" s="134">
        <f>MAX(0,M12-M11)</f>
        <v/>
      </c>
      <c r="O12" s="133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3">
        <f>'CP RESUMO'!L40</f>
        <v/>
      </c>
      <c r="N13" s="134">
        <f>MAX(0,M13-M12)</f>
        <v/>
      </c>
      <c r="O13" s="133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RESUMO'!M40</f>
        <v/>
      </c>
      <c r="N14" s="134">
        <f>MAX(0,M14-M13)</f>
        <v/>
      </c>
      <c r="O14" s="133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RESUMO'!N40</f>
        <v/>
      </c>
      <c r="N15" s="134">
        <f>MAX(0,M15-M14)</f>
        <v/>
      </c>
      <c r="O15" s="133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RESUMO'!O40</f>
        <v/>
      </c>
      <c r="N16" s="134">
        <f>MAX(0,M16-M15)</f>
        <v/>
      </c>
      <c r="O16" s="133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RESUMO'!P40</f>
        <v/>
      </c>
      <c r="N17" s="134">
        <f>MAX(0,M17-M16)</f>
        <v/>
      </c>
      <c r="O17" s="133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RESUMO'!Q40</f>
        <v/>
      </c>
      <c r="N18" s="134">
        <f>MAX(0,M18-M17)</f>
        <v/>
      </c>
      <c r="O18" s="133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RESUMO'!R40</f>
        <v/>
      </c>
      <c r="N19" s="134">
        <f>MAX(0,M19-M18)</f>
        <v/>
      </c>
      <c r="O19" s="133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RESUMO'!S40</f>
        <v/>
      </c>
      <c r="N20" s="134">
        <f>MAX(0,M20-M19)</f>
        <v/>
      </c>
      <c r="O20" s="133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RESUMO'!T40</f>
        <v/>
      </c>
      <c r="N21" s="134">
        <f>MAX(0,M21-M20)</f>
        <v/>
      </c>
      <c r="O21" s="133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RESUMO'!U40</f>
        <v/>
      </c>
      <c r="N22" s="134">
        <f>MAX(0,M22-M21)</f>
        <v/>
      </c>
      <c r="O22" s="133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RESUMO'!V40</f>
        <v/>
      </c>
      <c r="N23" s="134">
        <f>MAX(0,M23-M22)</f>
        <v/>
      </c>
      <c r="O23" s="133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RESUMO'!W40</f>
        <v/>
      </c>
      <c r="N24" s="134">
        <f>MAX(0,M24-M23)</f>
        <v/>
      </c>
      <c r="O24" s="133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RESUMO'!X40</f>
        <v/>
      </c>
      <c r="N25" s="134">
        <f>MAX(0,M25-M24)</f>
        <v/>
      </c>
      <c r="O25" s="133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69095.46000000001</v>
      </c>
      <c r="L26" s="49">
        <f>C26/IF(B26&lt;='VALOR POR PL'!$P$5,IFERROR(INDEX('"INCC-FGV"'!$B$2:$B$800,MATCH(B26,'"INCC-FGV"'!$A$2:$A$800,0)),$K$2),$K$2)</f>
        <v/>
      </c>
      <c r="M26" s="133">
        <f>'CP RESUMO'!Y40</f>
        <v/>
      </c>
      <c r="N26" s="134">
        <f>MAX(0,M26-M25)</f>
        <v/>
      </c>
      <c r="O26" s="133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RESUMO'!Z40</f>
        <v/>
      </c>
      <c r="N27" s="134">
        <f>MAX(0,M27-M26)</f>
        <v/>
      </c>
      <c r="O27" s="133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9230.309999999999</v>
      </c>
      <c r="L28" s="49">
        <f>C28/IF(B28&lt;='VALOR POR PL'!$P$5,IFERROR(INDEX('"INCC-FGV"'!$B$2:$B$800,MATCH(B28,'"INCC-FGV"'!$A$2:$A$800,0)),$K$2),$K$2)</f>
        <v/>
      </c>
      <c r="M28" s="133">
        <f>'CP RESUMO'!AA40</f>
        <v/>
      </c>
      <c r="N28" s="134">
        <f>MAX(0,M28-M27)</f>
        <v/>
      </c>
      <c r="O28" s="133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196210.02</v>
      </c>
      <c r="L29" s="49">
        <f>C29/IF(B29&lt;='VALOR POR PL'!$P$5,IFERROR(INDEX('"INCC-FGV"'!$B$2:$B$800,MATCH(B29,'"INCC-FGV"'!$A$2:$A$800,0)),$K$2),$K$2)</f>
        <v/>
      </c>
      <c r="M29" s="133">
        <f>'CP RESUMO'!AB40</f>
        <v/>
      </c>
      <c r="N29" s="134">
        <f>MAX(0,M29-M28)</f>
        <v/>
      </c>
      <c r="O29" s="133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195946.3</v>
      </c>
      <c r="L30" s="49">
        <f>C30/IF(B30&lt;='VALOR POR PL'!$P$5,IFERROR(INDEX('"INCC-FGV"'!$B$2:$B$800,MATCH(B30,'"INCC-FGV"'!$A$2:$A$800,0)),$K$2),$K$2)</f>
        <v/>
      </c>
      <c r="M30" s="133">
        <f>'CP RESUMO'!AC40</f>
        <v/>
      </c>
      <c r="N30" s="134">
        <f>MAX(0,M30-M29)</f>
        <v/>
      </c>
      <c r="O30" s="133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207550.12</v>
      </c>
      <c r="L31" s="49">
        <f>C31/IF(B31&lt;='VALOR POR PL'!$P$5,IFERROR(INDEX('"INCC-FGV"'!$B$2:$B$800,MATCH(B31,'"INCC-FGV"'!$A$2:$A$800,0)),$K$2),$K$2)</f>
        <v/>
      </c>
      <c r="M31" s="133">
        <f>'CP RESUMO'!AD40</f>
        <v/>
      </c>
      <c r="N31" s="134">
        <f>MAX(0,M31-M30)</f>
        <v/>
      </c>
      <c r="O31" s="133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170892.6</v>
      </c>
      <c r="L32" s="49">
        <f>C32/IF(B32&lt;='VALOR POR PL'!$P$5,IFERROR(INDEX('"INCC-FGV"'!$B$2:$B$800,MATCH(B32,'"INCC-FGV"'!$A$2:$A$800,0)),$K$2),$K$2)</f>
        <v/>
      </c>
      <c r="M32" s="133">
        <f>'CP RESUMO'!AE40</f>
        <v/>
      </c>
      <c r="N32" s="134">
        <f>MAX(0,M32-M31)</f>
        <v/>
      </c>
      <c r="O32" s="133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19515.51</v>
      </c>
      <c r="L33" s="49">
        <f>C33/IF(B33&lt;='VALOR POR PL'!$P$5,IFERROR(INDEX('"INCC-FGV"'!$B$2:$B$800,MATCH(B33,'"INCC-FGV"'!$A$2:$A$800,0)),$K$2),$K$2)</f>
        <v/>
      </c>
      <c r="M33" s="133">
        <f>'CP RESUMO'!AF40</f>
        <v/>
      </c>
      <c r="N33" s="134">
        <f>MAX(0,M33-M32)</f>
        <v/>
      </c>
      <c r="O33" s="133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27427.21</v>
      </c>
      <c r="L34" s="49">
        <f>C34/IF(B34&lt;='VALOR POR PL'!$P$5,IFERROR(INDEX('"INCC-FGV"'!$B$2:$B$800,MATCH(B34,'"INCC-FGV"'!$A$2:$A$800,0)),$K$2),$K$2)</f>
        <v/>
      </c>
      <c r="M34" s="133">
        <f>'CP RESUMO'!AG40</f>
        <v/>
      </c>
      <c r="N34" s="134">
        <f>MAX(0,M34-M33)</f>
        <v/>
      </c>
      <c r="O34" s="133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113664.68</v>
      </c>
      <c r="L35" s="49">
        <f>C35/IF(B35&lt;='VALOR POR PL'!$P$5,IFERROR(INDEX('"INCC-FGV"'!$B$2:$B$800,MATCH(B35,'"INCC-FGV"'!$A$2:$A$800,0)),$K$2),$K$2)</f>
        <v/>
      </c>
      <c r="M35" s="133">
        <f>'CP RESUMO'!AH40</f>
        <v/>
      </c>
      <c r="N35" s="134">
        <f>MAX(0,M35-M34)</f>
        <v/>
      </c>
      <c r="O35" s="133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27690.93</v>
      </c>
      <c r="L36" s="49">
        <f>C36/IF(B36&lt;='VALOR POR PL'!$P$5,IFERROR(INDEX('"INCC-FGV"'!$B$2:$B$800,MATCH(B36,'"INCC-FGV"'!$A$2:$A$800,0)),$K$2),$K$2)</f>
        <v/>
      </c>
      <c r="M36" s="133">
        <f>'CP RESUMO'!AI40</f>
        <v/>
      </c>
      <c r="N36" s="134">
        <f>MAX(0,M36-M35)</f>
        <v/>
      </c>
      <c r="O36" s="133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99951.07000000001</v>
      </c>
      <c r="L37" s="49">
        <f>C37/IF(B37&lt;='VALOR POR PL'!$P$5,IFERROR(INDEX('"INCC-FGV"'!$B$2:$B$800,MATCH(B37,'"INCC-FGV"'!$A$2:$A$800,0)),$K$2),$K$2)</f>
        <v/>
      </c>
      <c r="M37" s="133">
        <f>'CP RESUMO'!AJ40</f>
        <v/>
      </c>
      <c r="N37" s="134">
        <f>MAX(0,M37-M36)</f>
        <v/>
      </c>
      <c r="O37" s="133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67513.13</v>
      </c>
      <c r="L38" s="49">
        <f>C38/IF(B38&lt;='VALOR POR PL'!$P$5,IFERROR(INDEX('"INCC-FGV"'!$B$2:$B$800,MATCH(B38,'"INCC-FGV"'!$A$2:$A$800,0)),$K$2),$K$2)</f>
        <v/>
      </c>
      <c r="M38" s="133">
        <f>'CP RESUMO'!AK40</f>
        <v/>
      </c>
      <c r="N38" s="134">
        <f>MAX(0,M38-M37)</f>
        <v/>
      </c>
      <c r="O38" s="133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84918.85000000001</v>
      </c>
      <c r="L39" s="49">
        <f>C39/IF(B39&lt;='VALOR POR PL'!$P$5,IFERROR(INDEX('"INCC-FGV"'!$B$2:$B$800,MATCH(B39,'"INCC-FGV"'!$A$2:$A$800,0)),$K$2),$K$2)</f>
        <v/>
      </c>
      <c r="M39" s="133">
        <f>'CP RESUMO'!AL40</f>
        <v/>
      </c>
      <c r="N39" s="134">
        <f>MAX(0,M39-M38)</f>
        <v/>
      </c>
      <c r="O39" s="133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84655.13</v>
      </c>
      <c r="L40" s="49">
        <f>C40/IF(B40&lt;='VALOR POR PL'!$P$5,IFERROR(INDEX('"INCC-FGV"'!$B$2:$B$800,MATCH(B40,'"INCC-FGV"'!$A$2:$A$800,0)),$K$2),$K$2)</f>
        <v/>
      </c>
      <c r="M40" s="133">
        <f>'CP RESUMO'!AM40</f>
        <v/>
      </c>
      <c r="N40" s="134">
        <f>MAX(0,M40-M39)</f>
        <v/>
      </c>
      <c r="O40" s="133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152695.7</v>
      </c>
      <c r="L41" s="49">
        <f>C41/IF(B41&lt;='VALOR POR PL'!$P$5,IFERROR(INDEX('"INCC-FGV"'!$B$2:$B$800,MATCH(B41,'"INCC-FGV"'!$A$2:$A$800,0)),$K$2),$K$2)</f>
        <v/>
      </c>
      <c r="M41" s="133">
        <f>'CP RESUMO'!AN40</f>
        <v/>
      </c>
      <c r="N41" s="134">
        <f>MAX(0,M41-M40)</f>
        <v/>
      </c>
      <c r="O41" s="133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163244.63</v>
      </c>
      <c r="L42" s="49">
        <f>C42/IF(B42&lt;='VALOR POR PL'!$P$5,IFERROR(INDEX('"INCC-FGV"'!$B$2:$B$800,MATCH(B42,'"INCC-FGV"'!$A$2:$A$800,0)),$K$2),$K$2)</f>
        <v/>
      </c>
      <c r="M42" s="133">
        <f>'CP RESUMO'!AO40</f>
        <v/>
      </c>
      <c r="N42" s="134">
        <f>MAX(0,M42-M41)</f>
        <v/>
      </c>
      <c r="O42" s="133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70677.8</v>
      </c>
      <c r="L43" s="49">
        <f>C43/IF(B43&lt;='VALOR POR PL'!$P$5,IFERROR(INDEX('"INCC-FGV"'!$B$2:$B$800,MATCH(B43,'"INCC-FGV"'!$A$2:$A$800,0)),$K$2),$K$2)</f>
        <v/>
      </c>
      <c r="M43" s="133">
        <f>'CP RESUMO'!AP40</f>
        <v/>
      </c>
      <c r="N43" s="134">
        <f>MAX(0,M43-M42)</f>
        <v/>
      </c>
      <c r="O43" s="133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113137.23</v>
      </c>
      <c r="L44" s="49">
        <f>C44/IF(B44&lt;='VALOR POR PL'!$P$5,IFERROR(INDEX('"INCC-FGV"'!$B$2:$B$800,MATCH(B44,'"INCC-FGV"'!$A$2:$A$800,0)),$K$2),$K$2)</f>
        <v/>
      </c>
      <c r="M44" s="133">
        <f>'CP RESUMO'!AQ40</f>
        <v/>
      </c>
      <c r="N44" s="134">
        <f>MAX(0,M44-M43)</f>
        <v/>
      </c>
      <c r="O44" s="133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98896.17999999999</v>
      </c>
      <c r="L45" s="49">
        <f>C45/IF(B45&lt;='VALOR POR PL'!$P$5,IFERROR(INDEX('"INCC-FGV"'!$B$2:$B$800,MATCH(B45,'"INCC-FGV"'!$A$2:$A$800,0)),$K$2),$K$2)</f>
        <v/>
      </c>
      <c r="M45" s="133">
        <f>'CP RESUMO'!AR40</f>
        <v/>
      </c>
      <c r="N45" s="134">
        <f>MAX(0,M45-M44)</f>
        <v/>
      </c>
      <c r="O45" s="133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111027.45</v>
      </c>
      <c r="L46" s="49">
        <f>C46/IF(B46&lt;='VALOR POR PL'!$P$5,IFERROR(INDEX('"INCC-FGV"'!$B$2:$B$800,MATCH(B46,'"INCC-FGV"'!$A$2:$A$800,0)),$K$2),$K$2)</f>
        <v/>
      </c>
      <c r="M46" s="133">
        <f>'CP RESUMO'!AS40</f>
        <v/>
      </c>
      <c r="N46" s="134">
        <f>MAX(0,M46-M45)</f>
        <v/>
      </c>
      <c r="O46" s="133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208948.58</v>
      </c>
      <c r="L47" s="49">
        <f>C47/IF(B47&lt;='VALOR POR PL'!$P$5,IFERROR(INDEX('"INCC-FGV"'!$B$2:$B$800,MATCH(B47,'"INCC-FGV"'!$A$2:$A$800,0)),$K$2),$K$2)</f>
        <v/>
      </c>
      <c r="M47" s="133">
        <f>'CP RESUMO'!AT40</f>
        <v/>
      </c>
      <c r="N47" s="134">
        <f>MAX(0,M47-M46)</f>
        <v/>
      </c>
      <c r="O47" s="133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RESUMO'!AU40</f>
        <v/>
      </c>
      <c r="N48" s="134">
        <f>MAX(0,M48-M47)</f>
        <v/>
      </c>
      <c r="O48" s="133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RESUMO'!AV40</f>
        <v/>
      </c>
      <c r="N49" s="134">
        <f>MAX(0,M49-M48)</f>
        <v/>
      </c>
      <c r="O49" s="133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RESUMO'!AW40</f>
        <v/>
      </c>
      <c r="N50" s="134">
        <f>MAX(0,M50-M49)</f>
        <v/>
      </c>
      <c r="O50" s="133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RESUMO'!AX40</f>
        <v/>
      </c>
      <c r="N51" s="134">
        <f>MAX(0,M51-M50)</f>
        <v/>
      </c>
      <c r="O51" s="133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RESUMO'!AY40</f>
        <v/>
      </c>
      <c r="N52" s="134">
        <f>MAX(0,M52-M51)</f>
        <v/>
      </c>
      <c r="O52" s="133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RESUMO'!AZ40</f>
        <v/>
      </c>
      <c r="N53" s="134">
        <f>MAX(0,M53-M52)</f>
        <v/>
      </c>
      <c r="O53" s="133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RESUMO'!BA40</f>
        <v/>
      </c>
      <c r="N54" s="134">
        <f>MAX(0,M54-M53)</f>
        <v/>
      </c>
      <c r="O54" s="133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RESUMO'!BB40</f>
        <v/>
      </c>
      <c r="N55" s="134">
        <f>MAX(0,M55-M54)</f>
        <v/>
      </c>
      <c r="O55" s="133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RESUMO'!BC40</f>
        <v/>
      </c>
      <c r="N56" s="134">
        <f>MAX(0,M56-M55)</f>
        <v/>
      </c>
      <c r="O56" s="133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RESUMO'!BD40</f>
        <v/>
      </c>
      <c r="N57" s="134">
        <f>MAX(0,M57-M56)</f>
        <v/>
      </c>
      <c r="O57" s="133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RESUMO'!BE40</f>
        <v/>
      </c>
      <c r="N58" s="134">
        <f>MAX(0,M58-M57)</f>
        <v/>
      </c>
      <c r="O58" s="133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RESUMO'!BF40</f>
        <v/>
      </c>
      <c r="N59" s="134">
        <f>MAX(0,M59-M58)</f>
        <v/>
      </c>
      <c r="O59" s="133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RESUMO'!BG40</f>
        <v/>
      </c>
      <c r="N60" s="134">
        <f>MAX(0,M60-M59)</f>
        <v/>
      </c>
      <c r="O60" s="133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RESUMO'!BH40</f>
        <v/>
      </c>
      <c r="N61" s="134">
        <f>MAX(0,M61-M60)</f>
        <v/>
      </c>
      <c r="O61" s="133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RESUMO'!BI40</f>
        <v/>
      </c>
      <c r="N62" s="134">
        <f>MAX(0,M62-M61)</f>
        <v/>
      </c>
      <c r="O62" s="133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RESUMO'!BJ40</f>
        <v/>
      </c>
      <c r="N63" s="134">
        <f>MAX(0,M63-M62)</f>
        <v/>
      </c>
      <c r="O63" s="133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RESUMO'!BK40</f>
        <v/>
      </c>
      <c r="N64" s="134">
        <f>MAX(0,M64-M63)</f>
        <v/>
      </c>
      <c r="O64" s="133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RESUMO'!BL40</f>
        <v/>
      </c>
      <c r="N65" s="134">
        <f>MAX(0,M65-M64)</f>
        <v/>
      </c>
      <c r="O65" s="133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RESUMO'!BM40</f>
        <v/>
      </c>
      <c r="N66" s="134">
        <f>MAX(0,M66-M65)</f>
        <v/>
      </c>
      <c r="O66" s="133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RESUMO'!BN40</f>
        <v/>
      </c>
      <c r="N67" s="134">
        <f>MAX(0,M67-M66)</f>
        <v/>
      </c>
      <c r="O67" s="133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RESUMO'!BO40</f>
        <v/>
      </c>
      <c r="N68" s="134">
        <f>MAX(0,M68-M67)</f>
        <v/>
      </c>
      <c r="O68" s="133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RESUMO'!BP40</f>
        <v/>
      </c>
      <c r="N69" s="134">
        <f>MAX(0,M69-M68)</f>
        <v/>
      </c>
      <c r="O69" s="133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RESUMO'!BQ40</f>
        <v/>
      </c>
      <c r="N70" s="134">
        <f>MAX(0,M70-M69)</f>
        <v/>
      </c>
      <c r="O70" s="133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RESUMO'!BR40</f>
        <v/>
      </c>
      <c r="N71" s="134">
        <f>MAX(0,M71-M70)</f>
        <v/>
      </c>
      <c r="O71" s="133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RESUMO'!BS40</f>
        <v/>
      </c>
      <c r="N72" s="134">
        <f>MAX(0,M72-M71)</f>
        <v/>
      </c>
      <c r="O72" s="133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RESUMO'!BT40</f>
        <v/>
      </c>
      <c r="N73" s="134">
        <f>MAX(0,M73-M72)</f>
        <v/>
      </c>
      <c r="O73" s="133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RESUMO'!BU40</f>
        <v/>
      </c>
      <c r="N74" s="134">
        <f>MAX(0,M74-M73)</f>
        <v/>
      </c>
      <c r="O74" s="133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RESUMO'!BV40</f>
        <v/>
      </c>
      <c r="N75" s="134">
        <f>MAX(0,M75-M74)</f>
        <v/>
      </c>
      <c r="O75" s="133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RESUMO'!BW40</f>
        <v/>
      </c>
      <c r="N76" s="134">
        <f>MAX(0,M76-M75)</f>
        <v/>
      </c>
      <c r="O76" s="133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3">
        <f>'CP RESUMO'!D41</f>
        <v/>
      </c>
      <c r="N5" s="134" t="n">
        <v>0</v>
      </c>
      <c r="O5" s="133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3">
        <f>'CP RESUMO'!E41</f>
        <v/>
      </c>
      <c r="N6" s="134">
        <f>MAX(0,M6-M5)</f>
        <v/>
      </c>
      <c r="O6" s="133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RESUMO'!F41</f>
        <v/>
      </c>
      <c r="N7" s="134">
        <f>MAX(0,M7-M6)</f>
        <v/>
      </c>
      <c r="O7" s="133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RESUMO'!G41</f>
        <v/>
      </c>
      <c r="N8" s="134">
        <f>MAX(0,M8-M7)</f>
        <v/>
      </c>
      <c r="O8" s="133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RESUMO'!H41</f>
        <v/>
      </c>
      <c r="N9" s="134">
        <f>MAX(0,M9-M8)</f>
        <v/>
      </c>
      <c r="O9" s="133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RESUMO'!I41</f>
        <v/>
      </c>
      <c r="N10" s="134">
        <f>MAX(0,M10-M9)</f>
        <v/>
      </c>
      <c r="O10" s="133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RESUMO'!J41</f>
        <v/>
      </c>
      <c r="N11" s="134">
        <f>MAX(0,M11-M10)</f>
        <v/>
      </c>
      <c r="O11" s="133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RESUMO'!K41</f>
        <v/>
      </c>
      <c r="N12" s="134">
        <f>MAX(0,M12-M11)</f>
        <v/>
      </c>
      <c r="O12" s="133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3">
        <f>'CP RESUMO'!L41</f>
        <v/>
      </c>
      <c r="N13" s="134">
        <f>MAX(0,M13-M12)</f>
        <v/>
      </c>
      <c r="O13" s="133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RESUMO'!M41</f>
        <v/>
      </c>
      <c r="N14" s="134">
        <f>MAX(0,M14-M13)</f>
        <v/>
      </c>
      <c r="O14" s="133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RESUMO'!N41</f>
        <v/>
      </c>
      <c r="N15" s="134">
        <f>MAX(0,M15-M14)</f>
        <v/>
      </c>
      <c r="O15" s="133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RESUMO'!O41</f>
        <v/>
      </c>
      <c r="N16" s="134">
        <f>MAX(0,M16-M15)</f>
        <v/>
      </c>
      <c r="O16" s="133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RESUMO'!P41</f>
        <v/>
      </c>
      <c r="N17" s="134">
        <f>MAX(0,M17-M16)</f>
        <v/>
      </c>
      <c r="O17" s="133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RESUMO'!Q41</f>
        <v/>
      </c>
      <c r="N18" s="134">
        <f>MAX(0,M18-M17)</f>
        <v/>
      </c>
      <c r="O18" s="133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RESUMO'!R41</f>
        <v/>
      </c>
      <c r="N19" s="134">
        <f>MAX(0,M19-M18)</f>
        <v/>
      </c>
      <c r="O19" s="133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RESUMO'!S41</f>
        <v/>
      </c>
      <c r="N20" s="134">
        <f>MAX(0,M20-M19)</f>
        <v/>
      </c>
      <c r="O20" s="133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RESUMO'!T41</f>
        <v/>
      </c>
      <c r="N21" s="134">
        <f>MAX(0,M21-M20)</f>
        <v/>
      </c>
      <c r="O21" s="133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RESUMO'!U41</f>
        <v/>
      </c>
      <c r="N22" s="134">
        <f>MAX(0,M22-M21)</f>
        <v/>
      </c>
      <c r="O22" s="133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RESUMO'!V41</f>
        <v/>
      </c>
      <c r="N23" s="134">
        <f>MAX(0,M23-M22)</f>
        <v/>
      </c>
      <c r="O23" s="133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RESUMO'!W41</f>
        <v/>
      </c>
      <c r="N24" s="134">
        <f>MAX(0,M24-M23)</f>
        <v/>
      </c>
      <c r="O24" s="133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RESUMO'!X41</f>
        <v/>
      </c>
      <c r="N25" s="134">
        <f>MAX(0,M25-M24)</f>
        <v/>
      </c>
      <c r="O25" s="133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RESUMO'!Y41</f>
        <v/>
      </c>
      <c r="N26" s="134">
        <f>MAX(0,M26-M25)</f>
        <v/>
      </c>
      <c r="O26" s="133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RESUMO'!Z41</f>
        <v/>
      </c>
      <c r="N27" s="134">
        <f>MAX(0,M27-M26)</f>
        <v/>
      </c>
      <c r="O27" s="133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RESUMO'!AA41</f>
        <v/>
      </c>
      <c r="N28" s="134">
        <f>MAX(0,M28-M27)</f>
        <v/>
      </c>
      <c r="O28" s="133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RESUMO'!AB41</f>
        <v/>
      </c>
      <c r="N29" s="134">
        <f>MAX(0,M29-M28)</f>
        <v/>
      </c>
      <c r="O29" s="133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RESUMO'!AC41</f>
        <v/>
      </c>
      <c r="N30" s="134">
        <f>MAX(0,M30-M29)</f>
        <v/>
      </c>
      <c r="O30" s="133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RESUMO'!AD41</f>
        <v/>
      </c>
      <c r="N31" s="134">
        <f>MAX(0,M31-M30)</f>
        <v/>
      </c>
      <c r="O31" s="133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3111.68</v>
      </c>
      <c r="L32" s="49">
        <f>C32/IF(B32&lt;='VALOR POR PL'!$P$5,IFERROR(INDEX('"INCC-FGV"'!$B$2:$B$800,MATCH(B32,'"INCC-FGV"'!$A$2:$A$800,0)),$K$2),$K$2)</f>
        <v/>
      </c>
      <c r="M32" s="133">
        <f>'CP RESUMO'!AE41</f>
        <v/>
      </c>
      <c r="N32" s="134">
        <f>MAX(0,M32-M31)</f>
        <v/>
      </c>
      <c r="O32" s="133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11648.85</v>
      </c>
      <c r="L33" s="49">
        <f>C33/IF(B33&lt;='VALOR POR PL'!$P$5,IFERROR(INDEX('"INCC-FGV"'!$B$2:$B$800,MATCH(B33,'"INCC-FGV"'!$A$2:$A$800,0)),$K$2),$K$2)</f>
        <v/>
      </c>
      <c r="M33" s="133">
        <f>'CP RESUMO'!AF41</f>
        <v/>
      </c>
      <c r="N33" s="134">
        <f>MAX(0,M33-M32)</f>
        <v/>
      </c>
      <c r="O33" s="133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RESUMO'!AG41</f>
        <v/>
      </c>
      <c r="N34" s="134">
        <f>MAX(0,M34-M33)</f>
        <v/>
      </c>
      <c r="O34" s="133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6861.65</v>
      </c>
      <c r="L35" s="49">
        <f>C35/IF(B35&lt;='VALOR POR PL'!$P$5,IFERROR(INDEX('"INCC-FGV"'!$B$2:$B$800,MATCH(B35,'"INCC-FGV"'!$A$2:$A$800,0)),$K$2),$K$2)</f>
        <v/>
      </c>
      <c r="M35" s="133">
        <f>'CP RESUMO'!AH41</f>
        <v/>
      </c>
      <c r="N35" s="134">
        <f>MAX(0,M35-M34)</f>
        <v/>
      </c>
      <c r="O35" s="133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12925.43</v>
      </c>
      <c r="L36" s="49">
        <f>C36/IF(B36&lt;='VALOR POR PL'!$P$5,IFERROR(INDEX('"INCC-FGV"'!$B$2:$B$800,MATCH(B36,'"INCC-FGV"'!$A$2:$A$800,0)),$K$2),$K$2)</f>
        <v/>
      </c>
      <c r="M36" s="133">
        <f>'CP RESUMO'!AI41</f>
        <v/>
      </c>
      <c r="N36" s="134">
        <f>MAX(0,M36-M35)</f>
        <v/>
      </c>
      <c r="O36" s="133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6223.36</v>
      </c>
      <c r="L37" s="49">
        <f>C37/IF(B37&lt;='VALOR POR PL'!$P$5,IFERROR(INDEX('"INCC-FGV"'!$B$2:$B$800,MATCH(B37,'"INCC-FGV"'!$A$2:$A$800,0)),$K$2),$K$2)</f>
        <v/>
      </c>
      <c r="M37" s="133">
        <f>'CP RESUMO'!AJ41</f>
        <v/>
      </c>
      <c r="N37" s="134">
        <f>MAX(0,M37-M36)</f>
        <v/>
      </c>
      <c r="O37" s="133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22818.97</v>
      </c>
      <c r="L38" s="49">
        <f>C38/IF(B38&lt;='VALOR POR PL'!$P$5,IFERROR(INDEX('"INCC-FGV"'!$B$2:$B$800,MATCH(B38,'"INCC-FGV"'!$A$2:$A$800,0)),$K$2),$K$2)</f>
        <v/>
      </c>
      <c r="M38" s="133">
        <f>'CP RESUMO'!AK41</f>
        <v/>
      </c>
      <c r="N38" s="134">
        <f>MAX(0,M38-M37)</f>
        <v/>
      </c>
      <c r="O38" s="133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17393.48</v>
      </c>
      <c r="L39" s="49">
        <f>C39/IF(B39&lt;='VALOR POR PL'!$P$5,IFERROR(INDEX('"INCC-FGV"'!$B$2:$B$800,MATCH(B39,'"INCC-FGV"'!$A$2:$A$800,0)),$K$2),$K$2)</f>
        <v/>
      </c>
      <c r="M39" s="133">
        <f>'CP RESUMO'!AL41</f>
        <v/>
      </c>
      <c r="N39" s="134">
        <f>MAX(0,M39-M38)</f>
        <v/>
      </c>
      <c r="O39" s="133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28882.76</v>
      </c>
      <c r="L40" s="49">
        <f>C40/IF(B40&lt;='VALOR POR PL'!$P$5,IFERROR(INDEX('"INCC-FGV"'!$B$2:$B$800,MATCH(B40,'"INCC-FGV"'!$A$2:$A$800,0)),$K$2),$K$2)</f>
        <v/>
      </c>
      <c r="M40" s="133">
        <f>'CP RESUMO'!AM41</f>
        <v/>
      </c>
      <c r="N40" s="134">
        <f>MAX(0,M40-M39)</f>
        <v/>
      </c>
      <c r="O40" s="133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30478.49</v>
      </c>
      <c r="L41" s="49">
        <f>C41/IF(B41&lt;='VALOR POR PL'!$P$5,IFERROR(INDEX('"INCC-FGV"'!$B$2:$B$800,MATCH(B41,'"INCC-FGV"'!$A$2:$A$800,0)),$K$2),$K$2)</f>
        <v/>
      </c>
      <c r="M41" s="133">
        <f>'CP RESUMO'!AN41</f>
        <v/>
      </c>
      <c r="N41" s="134">
        <f>MAX(0,M41-M40)</f>
        <v/>
      </c>
      <c r="O41" s="133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49707.07</v>
      </c>
      <c r="L42" s="49">
        <f>C42/IF(B42&lt;='VALOR POR PL'!$P$5,IFERROR(INDEX('"INCC-FGV"'!$B$2:$B$800,MATCH(B42,'"INCC-FGV"'!$A$2:$A$800,0)),$K$2),$K$2)</f>
        <v/>
      </c>
      <c r="M42" s="133">
        <f>'CP RESUMO'!AO41</f>
        <v/>
      </c>
      <c r="N42" s="134">
        <f>MAX(0,M42-M41)</f>
        <v/>
      </c>
      <c r="O42" s="133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52579.39</v>
      </c>
      <c r="L43" s="49">
        <f>C43/IF(B43&lt;='VALOR POR PL'!$P$5,IFERROR(INDEX('"INCC-FGV"'!$B$2:$B$800,MATCH(B43,'"INCC-FGV"'!$A$2:$A$800,0)),$K$2),$K$2)</f>
        <v/>
      </c>
      <c r="M43" s="133">
        <f>'CP RESUMO'!AP41</f>
        <v/>
      </c>
      <c r="N43" s="134">
        <f>MAX(0,M43-M42)</f>
        <v/>
      </c>
      <c r="O43" s="133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143216.99</v>
      </c>
      <c r="L44" s="49">
        <f>C44/IF(B44&lt;='VALOR POR PL'!$P$5,IFERROR(INDEX('"INCC-FGV"'!$B$2:$B$800,MATCH(B44,'"INCC-FGV"'!$A$2:$A$800,0)),$K$2),$K$2)</f>
        <v/>
      </c>
      <c r="M44" s="133">
        <f>'CP RESUMO'!AQ41</f>
        <v/>
      </c>
      <c r="N44" s="134">
        <f>MAX(0,M44-M43)</f>
        <v/>
      </c>
      <c r="O44" s="133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145371.23</v>
      </c>
      <c r="L45" s="49">
        <f>C45/IF(B45&lt;='VALOR POR PL'!$P$5,IFERROR(INDEX('"INCC-FGV"'!$B$2:$B$800,MATCH(B45,'"INCC-FGV"'!$A$2:$A$800,0)),$K$2),$K$2)</f>
        <v/>
      </c>
      <c r="M45" s="133">
        <f>'CP RESUMO'!AR41</f>
        <v/>
      </c>
      <c r="N45" s="134">
        <f>MAX(0,M45-M44)</f>
        <v/>
      </c>
      <c r="O45" s="133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168988.07</v>
      </c>
      <c r="L46" s="49">
        <f>C46/IF(B46&lt;='VALOR POR PL'!$P$5,IFERROR(INDEX('"INCC-FGV"'!$B$2:$B$800,MATCH(B46,'"INCC-FGV"'!$A$2:$A$800,0)),$K$2),$K$2)</f>
        <v/>
      </c>
      <c r="M46" s="133">
        <f>'CP RESUMO'!AS41</f>
        <v/>
      </c>
      <c r="N46" s="134">
        <f>MAX(0,M46-M45)</f>
        <v/>
      </c>
      <c r="O46" s="133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47792.19</v>
      </c>
      <c r="L47" s="49">
        <f>C47/IF(B47&lt;='VALOR POR PL'!$P$5,IFERROR(INDEX('"INCC-FGV"'!$B$2:$B$800,MATCH(B47,'"INCC-FGV"'!$A$2:$A$800,0)),$K$2),$K$2)</f>
        <v/>
      </c>
      <c r="M47" s="133">
        <f>'CP RESUMO'!AT41</f>
        <v/>
      </c>
      <c r="N47" s="134">
        <f>MAX(0,M47-M46)</f>
        <v/>
      </c>
      <c r="O47" s="133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30079.56</v>
      </c>
      <c r="L48" s="49">
        <f>C48/IF(B48&lt;='VALOR POR PL'!$P$5,IFERROR(INDEX('"INCC-FGV"'!$B$2:$B$800,MATCH(B48,'"INCC-FGV"'!$A$2:$A$800,0)),$K$2),$K$2)</f>
        <v/>
      </c>
      <c r="M48" s="133">
        <f>'CP RESUMO'!AU41</f>
        <v/>
      </c>
      <c r="N48" s="134">
        <f>MAX(0,M48-M47)</f>
        <v/>
      </c>
      <c r="O48" s="133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19787.08</v>
      </c>
      <c r="L49" s="49">
        <f>C49/IF(B49&lt;='VALOR POR PL'!$P$5,IFERROR(INDEX('"INCC-FGV"'!$B$2:$B$800,MATCH(B49,'"INCC-FGV"'!$A$2:$A$800,0)),$K$2),$K$2)</f>
        <v/>
      </c>
      <c r="M49" s="133">
        <f>'CP RESUMO'!AV41</f>
        <v/>
      </c>
      <c r="N49" s="134">
        <f>MAX(0,M49-M48)</f>
        <v/>
      </c>
      <c r="O49" s="133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RESUMO'!AW41</f>
        <v/>
      </c>
      <c r="N50" s="134">
        <f>MAX(0,M50-M49)</f>
        <v/>
      </c>
      <c r="O50" s="133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RESUMO'!AX41</f>
        <v/>
      </c>
      <c r="N51" s="134">
        <f>MAX(0,M51-M50)</f>
        <v/>
      </c>
      <c r="O51" s="133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RESUMO'!AY41</f>
        <v/>
      </c>
      <c r="N52" s="134">
        <f>MAX(0,M52-M51)</f>
        <v/>
      </c>
      <c r="O52" s="133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RESUMO'!AZ41</f>
        <v/>
      </c>
      <c r="N53" s="134">
        <f>MAX(0,M53-M52)</f>
        <v/>
      </c>
      <c r="O53" s="133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RESUMO'!BA41</f>
        <v/>
      </c>
      <c r="N54" s="134">
        <f>MAX(0,M54-M53)</f>
        <v/>
      </c>
      <c r="O54" s="133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RESUMO'!BB41</f>
        <v/>
      </c>
      <c r="N55" s="134">
        <f>MAX(0,M55-M54)</f>
        <v/>
      </c>
      <c r="O55" s="133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RESUMO'!BC41</f>
        <v/>
      </c>
      <c r="N56" s="134">
        <f>MAX(0,M56-M55)</f>
        <v/>
      </c>
      <c r="O56" s="133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RESUMO'!BD41</f>
        <v/>
      </c>
      <c r="N57" s="134">
        <f>MAX(0,M57-M56)</f>
        <v/>
      </c>
      <c r="O57" s="133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RESUMO'!BE41</f>
        <v/>
      </c>
      <c r="N58" s="134">
        <f>MAX(0,M58-M57)</f>
        <v/>
      </c>
      <c r="O58" s="133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RESUMO'!BF41</f>
        <v/>
      </c>
      <c r="N59" s="134">
        <f>MAX(0,M59-M58)</f>
        <v/>
      </c>
      <c r="O59" s="133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RESUMO'!BG41</f>
        <v/>
      </c>
      <c r="N60" s="134">
        <f>MAX(0,M60-M59)</f>
        <v/>
      </c>
      <c r="O60" s="133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RESUMO'!BH41</f>
        <v/>
      </c>
      <c r="N61" s="134">
        <f>MAX(0,M61-M60)</f>
        <v/>
      </c>
      <c r="O61" s="133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RESUMO'!BI41</f>
        <v/>
      </c>
      <c r="N62" s="134">
        <f>MAX(0,M62-M61)</f>
        <v/>
      </c>
      <c r="O62" s="133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RESUMO'!BJ41</f>
        <v/>
      </c>
      <c r="N63" s="134">
        <f>MAX(0,M63-M62)</f>
        <v/>
      </c>
      <c r="O63" s="133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RESUMO'!BK41</f>
        <v/>
      </c>
      <c r="N64" s="134">
        <f>MAX(0,M64-M63)</f>
        <v/>
      </c>
      <c r="O64" s="133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RESUMO'!BL41</f>
        <v/>
      </c>
      <c r="N65" s="134">
        <f>MAX(0,M65-M64)</f>
        <v/>
      </c>
      <c r="O65" s="133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RESUMO'!BM41</f>
        <v/>
      </c>
      <c r="N66" s="134">
        <f>MAX(0,M66-M65)</f>
        <v/>
      </c>
      <c r="O66" s="133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RESUMO'!BN41</f>
        <v/>
      </c>
      <c r="N67" s="134">
        <f>MAX(0,M67-M66)</f>
        <v/>
      </c>
      <c r="O67" s="133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RESUMO'!BO41</f>
        <v/>
      </c>
      <c r="N68" s="134">
        <f>MAX(0,M68-M67)</f>
        <v/>
      </c>
      <c r="O68" s="133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RESUMO'!BP41</f>
        <v/>
      </c>
      <c r="N69" s="134">
        <f>MAX(0,M69-M68)</f>
        <v/>
      </c>
      <c r="O69" s="133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RESUMO'!BQ41</f>
        <v/>
      </c>
      <c r="N70" s="134">
        <f>MAX(0,M70-M69)</f>
        <v/>
      </c>
      <c r="O70" s="133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RESUMO'!BR41</f>
        <v/>
      </c>
      <c r="N71" s="134">
        <f>MAX(0,M71-M70)</f>
        <v/>
      </c>
      <c r="O71" s="133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RESUMO'!BS41</f>
        <v/>
      </c>
      <c r="N72" s="134">
        <f>MAX(0,M72-M71)</f>
        <v/>
      </c>
      <c r="O72" s="133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RESUMO'!BT41</f>
        <v/>
      </c>
      <c r="N73" s="134">
        <f>MAX(0,M73-M72)</f>
        <v/>
      </c>
      <c r="O73" s="133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RESUMO'!BU41</f>
        <v/>
      </c>
      <c r="N74" s="134">
        <f>MAX(0,M74-M73)</f>
        <v/>
      </c>
      <c r="O74" s="133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RESUMO'!BV41</f>
        <v/>
      </c>
      <c r="N75" s="134">
        <f>MAX(0,M75-M74)</f>
        <v/>
      </c>
      <c r="O75" s="133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RESUMO'!BW41</f>
        <v/>
      </c>
      <c r="N76" s="134">
        <f>MAX(0,M76-M75)</f>
        <v/>
      </c>
      <c r="O76" s="133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2026-09-29T16:41:09Z</dcterms:created>
  <dcterms:modified xsi:type="dcterms:W3CDTF">2026-09-29T16:41:12Z</dcterms:modified>
</cp:coreProperties>
</file>