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jects\SUMO Files\TSP-GA - NEMA\"/>
    </mc:Choice>
  </mc:AlternateContent>
  <xr:revisionPtr revIDLastSave="0" documentId="13_ncr:1_{8A81C10E-82AE-4A28-8C8C-7B32CA0999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G39" i="1"/>
  <c r="I39" i="1" s="1"/>
  <c r="B39" i="1"/>
  <c r="D39" i="1" s="1"/>
  <c r="G37" i="1"/>
  <c r="I37" i="1" s="1"/>
  <c r="B37" i="1"/>
  <c r="D37" i="1" s="1"/>
  <c r="B22" i="1"/>
  <c r="B32" i="1"/>
  <c r="B31" i="1"/>
  <c r="B30" i="1"/>
  <c r="B29" i="1"/>
  <c r="B28" i="1"/>
  <c r="B27" i="1"/>
  <c r="B26" i="1"/>
  <c r="B25" i="1"/>
  <c r="B19" i="1"/>
  <c r="B20" i="1"/>
  <c r="B23" i="1"/>
  <c r="B21" i="1"/>
  <c r="S5" i="1"/>
  <c r="S6" i="1"/>
  <c r="S7" i="1"/>
  <c r="S8" i="1"/>
  <c r="S9" i="1"/>
  <c r="S10" i="1"/>
  <c r="S4" i="1"/>
  <c r="S3" i="1"/>
  <c r="Q4" i="1"/>
  <c r="Q3" i="1"/>
  <c r="M3" i="1"/>
  <c r="M4" i="1"/>
  <c r="M5" i="1"/>
  <c r="M2" i="1"/>
  <c r="L3" i="1"/>
  <c r="L4" i="1"/>
  <c r="L5" i="1"/>
  <c r="L2" i="1"/>
  <c r="K3" i="1"/>
  <c r="K4" i="1"/>
  <c r="K5" i="1"/>
  <c r="K2" i="1"/>
  <c r="I4" i="1"/>
  <c r="I5" i="1"/>
  <c r="J4" i="1"/>
  <c r="J5" i="1"/>
  <c r="J3" i="1"/>
  <c r="J2" i="1"/>
  <c r="G2" i="1"/>
  <c r="F2" i="1"/>
  <c r="I3" i="1"/>
  <c r="I2" i="1"/>
  <c r="E2" i="1"/>
  <c r="D2" i="1"/>
</calcChain>
</file>

<file path=xl/sharedStrings.xml><?xml version="1.0" encoding="utf-8"?>
<sst xmlns="http://schemas.openxmlformats.org/spreadsheetml/2006/main" count="33" uniqueCount="33">
  <si>
    <t>acar</t>
  </si>
  <si>
    <t>abus</t>
  </si>
  <si>
    <t>v</t>
  </si>
  <si>
    <t>s</t>
  </si>
  <si>
    <t>Sbus</t>
  </si>
  <si>
    <t>Scar</t>
  </si>
  <si>
    <t>t</t>
  </si>
  <si>
    <t>tcar</t>
  </si>
  <si>
    <t>tbus</t>
  </si>
  <si>
    <t>left turn</t>
  </si>
  <si>
    <t>through</t>
  </si>
  <si>
    <t>ring1</t>
  </si>
  <si>
    <t>Clmax</t>
  </si>
  <si>
    <t>CLmin</t>
  </si>
  <si>
    <t>MainPhase_min</t>
  </si>
  <si>
    <t>MainPhase_max</t>
  </si>
  <si>
    <t>CrossPhase_min</t>
  </si>
  <si>
    <t>CrossPhase_max</t>
  </si>
  <si>
    <t>Phase1_min</t>
  </si>
  <si>
    <t>Phase1_max</t>
  </si>
  <si>
    <t>ring2</t>
  </si>
  <si>
    <t>Phase3_min</t>
  </si>
  <si>
    <t>Phase3_max</t>
  </si>
  <si>
    <t>Phase5_min</t>
  </si>
  <si>
    <t>Phase5_max</t>
  </si>
  <si>
    <t>Phase7_min</t>
  </si>
  <si>
    <t>Phase7_max</t>
  </si>
  <si>
    <t>cl</t>
  </si>
  <si>
    <t>mp</t>
  </si>
  <si>
    <t>p1</t>
  </si>
  <si>
    <t>p3</t>
  </si>
  <si>
    <t>p5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</si>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</sst>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3" workbookViewId="0">
      <selection activeCell="A35" sqref="A35:F35"/>
    </sheetView>
  </sheetViews>
  <sheetFormatPr defaultRowHeight="15" x14ac:dyDescent="0.25"/>
  <cols>
    <col min="1" max="1" width="17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7</v>
      </c>
      <c r="G1" t="s">
        <v>8</v>
      </c>
      <c r="H1" t="s">
        <v>3</v>
      </c>
      <c r="I1" t="s">
        <v>6</v>
      </c>
      <c r="P1" t="s">
        <v>9</v>
      </c>
      <c r="R1" t="s">
        <v>10</v>
      </c>
    </row>
    <row r="2" spans="1:19" x14ac:dyDescent="0.25">
      <c r="A2">
        <v>2.6</v>
      </c>
      <c r="B2">
        <v>1.2</v>
      </c>
      <c r="C2">
        <v>20.12</v>
      </c>
      <c r="D2">
        <f>(C2^2)/(2*A2)</f>
        <v>77.848923076923086</v>
      </c>
      <c r="E2">
        <f>(C2^2)/(2*B2)</f>
        <v>168.67266666666669</v>
      </c>
      <c r="F2">
        <f>C2/A2</f>
        <v>7.7384615384615385</v>
      </c>
      <c r="G2">
        <f>C2/B2</f>
        <v>16.766666666666669</v>
      </c>
      <c r="H2">
        <v>50</v>
      </c>
      <c r="I2">
        <f>((2*H2)/$A$2)^0.5</f>
        <v>6.2017367294604231</v>
      </c>
      <c r="J2">
        <f>$F$2+(H2-$D$2)/$C$2</f>
        <v>6.3543202324514452</v>
      </c>
      <c r="K2">
        <f>((2*H2)/$A$2)^0.5</f>
        <v>6.2017367294604231</v>
      </c>
      <c r="L2">
        <f>H2/7.75</f>
        <v>6.4516129032258061</v>
      </c>
      <c r="M2">
        <f>L2/I2</f>
        <v>1.040291322361103</v>
      </c>
      <c r="P2">
        <v>607.29999999999995</v>
      </c>
      <c r="R2">
        <v>619.1</v>
      </c>
    </row>
    <row r="3" spans="1:19" x14ac:dyDescent="0.25">
      <c r="H3">
        <v>77</v>
      </c>
      <c r="I3">
        <f>((2*H3)/$A$2)^0.5</f>
        <v>7.6961528850958532</v>
      </c>
      <c r="J3">
        <f>$F$2+(H3-$D$2)/$C$2</f>
        <v>7.6962685425906097</v>
      </c>
      <c r="K3">
        <f t="shared" ref="K3:K5" si="0">((2*H3)/$A$2)^0.5</f>
        <v>7.6961528850958532</v>
      </c>
      <c r="L3">
        <f t="shared" ref="L3:L5" si="1">H3/7.75</f>
        <v>9.935483870967742</v>
      </c>
      <c r="M3">
        <f t="shared" ref="M3:M5" si="2">L3/I3</f>
        <v>1.2909675807257561</v>
      </c>
      <c r="P3">
        <v>611</v>
      </c>
      <c r="Q3">
        <f>P3-P2</f>
        <v>3.7000000000000455</v>
      </c>
      <c r="R3">
        <v>622.6</v>
      </c>
      <c r="S3">
        <f>R3-R2</f>
        <v>3.5</v>
      </c>
    </row>
    <row r="4" spans="1:19" x14ac:dyDescent="0.25">
      <c r="H4">
        <v>100</v>
      </c>
      <c r="I4">
        <f>F2+(H4-D2)/C2</f>
        <v>8.8394096956721206</v>
      </c>
      <c r="J4">
        <f>$F$2+(H4-$D$2)/$C$2</f>
        <v>8.8394096956721206</v>
      </c>
      <c r="K4">
        <f t="shared" si="0"/>
        <v>8.7705801930702911</v>
      </c>
      <c r="L4">
        <f t="shared" si="1"/>
        <v>12.903225806451612</v>
      </c>
      <c r="M4">
        <f t="shared" si="2"/>
        <v>1.4597384045644115</v>
      </c>
      <c r="P4">
        <v>613.6</v>
      </c>
      <c r="Q4">
        <f>P4-P3</f>
        <v>2.6000000000000227</v>
      </c>
      <c r="R4">
        <v>625.1</v>
      </c>
      <c r="S4">
        <f>R4-R3</f>
        <v>2.5</v>
      </c>
    </row>
    <row r="5" spans="1:19" x14ac:dyDescent="0.25">
      <c r="H5">
        <v>120</v>
      </c>
      <c r="I5">
        <f>F2+(H5-D2)/C2</f>
        <v>9.8334454809603908</v>
      </c>
      <c r="J5">
        <f>$F$2+(H5-$D$2)/$C$2</f>
        <v>9.8334454809603908</v>
      </c>
      <c r="K5">
        <f t="shared" si="0"/>
        <v>9.6076892283052278</v>
      </c>
      <c r="L5">
        <f t="shared" si="1"/>
        <v>15.483870967741936</v>
      </c>
      <c r="M5">
        <f t="shared" si="2"/>
        <v>1.5746129876574748</v>
      </c>
      <c r="R5">
        <v>627.29999999999995</v>
      </c>
      <c r="S5">
        <f t="shared" ref="S5:S10" si="3">R5-R4</f>
        <v>2.1999999999999318</v>
      </c>
    </row>
    <row r="6" spans="1:19" x14ac:dyDescent="0.25">
      <c r="R6">
        <v>629.4</v>
      </c>
      <c r="S6">
        <f t="shared" si="3"/>
        <v>2.1000000000000227</v>
      </c>
    </row>
    <row r="7" spans="1:19" x14ac:dyDescent="0.25">
      <c r="R7">
        <v>631.5</v>
      </c>
      <c r="S7">
        <f t="shared" si="3"/>
        <v>2.1000000000000227</v>
      </c>
    </row>
    <row r="8" spans="1:19" x14ac:dyDescent="0.25">
      <c r="R8">
        <v>633.4</v>
      </c>
      <c r="S8">
        <f t="shared" si="3"/>
        <v>1.8999999999999773</v>
      </c>
    </row>
    <row r="9" spans="1:19" x14ac:dyDescent="0.25">
      <c r="R9">
        <v>635.29999999999995</v>
      </c>
      <c r="S9">
        <f t="shared" si="3"/>
        <v>1.8999999999999773</v>
      </c>
    </row>
    <row r="10" spans="1:19" x14ac:dyDescent="0.25">
      <c r="R10">
        <v>637.20000000000005</v>
      </c>
      <c r="S10">
        <f t="shared" si="3"/>
        <v>1.9000000000000909</v>
      </c>
    </row>
    <row r="15" spans="1:19" x14ac:dyDescent="0.25">
      <c r="A15" t="s">
        <v>11</v>
      </c>
      <c r="B15" s="3">
        <v>1</v>
      </c>
      <c r="C15" s="3"/>
      <c r="D15" s="3">
        <v>2</v>
      </c>
      <c r="E15" s="3"/>
      <c r="G15" s="3">
        <v>3</v>
      </c>
      <c r="H15" s="3"/>
      <c r="I15" s="3">
        <v>4</v>
      </c>
      <c r="J15" s="3"/>
    </row>
    <row r="16" spans="1:19" x14ac:dyDescent="0.25">
      <c r="B16" s="1">
        <v>5</v>
      </c>
      <c r="C16" s="1">
        <v>20</v>
      </c>
      <c r="D16" s="1">
        <v>12</v>
      </c>
      <c r="E16" s="1">
        <v>40</v>
      </c>
      <c r="F16" s="1"/>
      <c r="G16" s="1">
        <v>5</v>
      </c>
      <c r="H16" s="1">
        <v>40</v>
      </c>
      <c r="I16" s="1">
        <v>12</v>
      </c>
      <c r="J16" s="1">
        <v>35</v>
      </c>
    </row>
    <row r="17" spans="1:10" x14ac:dyDescent="0.25">
      <c r="A17" t="s">
        <v>20</v>
      </c>
      <c r="B17" s="3">
        <v>5</v>
      </c>
      <c r="C17" s="3"/>
      <c r="D17" s="3">
        <v>6</v>
      </c>
      <c r="E17" s="3"/>
      <c r="G17" s="3">
        <v>7</v>
      </c>
      <c r="H17" s="3"/>
      <c r="I17" s="3">
        <v>8</v>
      </c>
      <c r="J17" s="3"/>
    </row>
    <row r="18" spans="1:10" x14ac:dyDescent="0.25">
      <c r="B18" s="1">
        <v>5</v>
      </c>
      <c r="C18" s="1">
        <v>20</v>
      </c>
      <c r="D18" s="1">
        <v>12</v>
      </c>
      <c r="E18" s="1">
        <v>40</v>
      </c>
      <c r="F18" s="1"/>
      <c r="G18" s="1">
        <v>5</v>
      </c>
      <c r="H18" s="1">
        <v>40</v>
      </c>
      <c r="I18" s="1">
        <v>12</v>
      </c>
      <c r="J18" s="1">
        <v>35</v>
      </c>
    </row>
    <row r="19" spans="1:10" x14ac:dyDescent="0.25">
      <c r="A19" t="s">
        <v>13</v>
      </c>
      <c r="B19">
        <f>B16+D16+G16+I16+20</f>
        <v>54</v>
      </c>
    </row>
    <row r="20" spans="1:10" x14ac:dyDescent="0.25">
      <c r="A20" t="s">
        <v>12</v>
      </c>
      <c r="B20">
        <f>C16+E16+H16+J16+20</f>
        <v>155</v>
      </c>
    </row>
    <row r="21" spans="1:10" x14ac:dyDescent="0.25">
      <c r="A21" t="s">
        <v>14</v>
      </c>
      <c r="B21">
        <f>B16+D16+10</f>
        <v>27</v>
      </c>
    </row>
    <row r="22" spans="1:10" x14ac:dyDescent="0.25">
      <c r="A22" t="s">
        <v>15</v>
      </c>
      <c r="B22">
        <f>C16+E16+10</f>
        <v>70</v>
      </c>
    </row>
    <row r="23" spans="1:10" x14ac:dyDescent="0.25">
      <c r="A23" t="s">
        <v>16</v>
      </c>
      <c r="B23">
        <f>G16+I16+10</f>
        <v>27</v>
      </c>
    </row>
    <row r="24" spans="1:10" x14ac:dyDescent="0.25">
      <c r="A24" t="s">
        <v>17</v>
      </c>
      <c r="B24">
        <v>85</v>
      </c>
    </row>
    <row r="25" spans="1:10" x14ac:dyDescent="0.25">
      <c r="A25" t="s">
        <v>18</v>
      </c>
      <c r="B25">
        <f>B16+5</f>
        <v>10</v>
      </c>
    </row>
    <row r="26" spans="1:10" x14ac:dyDescent="0.25">
      <c r="A26" t="s">
        <v>19</v>
      </c>
      <c r="B26">
        <f>C16+5</f>
        <v>25</v>
      </c>
    </row>
    <row r="27" spans="1:10" x14ac:dyDescent="0.25">
      <c r="A27" t="s">
        <v>21</v>
      </c>
      <c r="B27">
        <f>G16+5</f>
        <v>10</v>
      </c>
    </row>
    <row r="28" spans="1:10" x14ac:dyDescent="0.25">
      <c r="A28" t="s">
        <v>22</v>
      </c>
      <c r="B28">
        <f>H16+5</f>
        <v>45</v>
      </c>
    </row>
    <row r="29" spans="1:10" x14ac:dyDescent="0.25">
      <c r="A29" t="s">
        <v>23</v>
      </c>
      <c r="B29">
        <f>B18+5</f>
        <v>10</v>
      </c>
    </row>
    <row r="30" spans="1:10" x14ac:dyDescent="0.25">
      <c r="A30" t="s">
        <v>24</v>
      </c>
      <c r="B30">
        <f>C18+5</f>
        <v>25</v>
      </c>
    </row>
    <row r="31" spans="1:10" x14ac:dyDescent="0.25">
      <c r="A31" t="s">
        <v>25</v>
      </c>
      <c r="B31">
        <f>G18+5</f>
        <v>10</v>
      </c>
    </row>
    <row r="32" spans="1:10" x14ac:dyDescent="0.25">
      <c r="A32" t="s">
        <v>26</v>
      </c>
      <c r="B32">
        <f>H18+5</f>
        <v>45</v>
      </c>
    </row>
    <row r="34" spans="1:10" x14ac:dyDescent="0.25">
      <c r="A34" t="s">
        <v>27</v>
      </c>
      <c r="B34" t="s">
        <v>28</v>
      </c>
      <c r="C34" t="s">
        <v>29</v>
      </c>
      <c r="D34" t="s">
        <v>30</v>
      </c>
      <c r="E34" t="s">
        <v>31</v>
      </c>
      <c r="F34" t="s">
        <v>32</v>
      </c>
    </row>
    <row r="35" spans="1:10" x14ac:dyDescent="0.25">
      <c r="A35">
        <v>97</v>
      </c>
      <c r="B35">
        <v>33</v>
      </c>
      <c r="C35">
        <v>16</v>
      </c>
      <c r="D35">
        <v>30</v>
      </c>
      <c r="E35">
        <v>10</v>
      </c>
      <c r="F35">
        <v>45</v>
      </c>
    </row>
    <row r="36" spans="1:10" x14ac:dyDescent="0.25">
      <c r="B36" s="3">
        <v>1</v>
      </c>
      <c r="C36" s="3"/>
      <c r="D36" s="3">
        <v>2</v>
      </c>
      <c r="E36" s="3"/>
      <c r="G36" s="3">
        <v>3</v>
      </c>
      <c r="H36" s="3"/>
      <c r="I36" s="3">
        <v>4</v>
      </c>
      <c r="J36" s="3"/>
    </row>
    <row r="37" spans="1:10" x14ac:dyDescent="0.25">
      <c r="B37" s="2">
        <f>C35</f>
        <v>16</v>
      </c>
      <c r="C37" s="2"/>
      <c r="D37" s="2">
        <f>B35-B37</f>
        <v>17</v>
      </c>
      <c r="E37" s="2"/>
      <c r="F37" s="1"/>
      <c r="G37" s="2">
        <f>D35</f>
        <v>30</v>
      </c>
      <c r="H37" s="2"/>
      <c r="I37" s="2">
        <f>A35-B35-G37</f>
        <v>34</v>
      </c>
      <c r="J37" s="2"/>
    </row>
    <row r="38" spans="1:10" x14ac:dyDescent="0.25">
      <c r="B38" s="3">
        <v>5</v>
      </c>
      <c r="C38" s="3"/>
      <c r="D38" s="3">
        <v>6</v>
      </c>
      <c r="E38" s="3"/>
      <c r="G38" s="3">
        <v>7</v>
      </c>
      <c r="H38" s="3"/>
      <c r="I38" s="3">
        <v>8</v>
      </c>
      <c r="J38" s="3"/>
    </row>
    <row r="39" spans="1:10" x14ac:dyDescent="0.25">
      <c r="B39" s="2">
        <f>E35</f>
        <v>10</v>
      </c>
      <c r="C39" s="2"/>
      <c r="D39" s="2">
        <f>B35-B39</f>
        <v>23</v>
      </c>
      <c r="E39" s="2"/>
      <c r="F39" s="1"/>
      <c r="G39" s="2">
        <f>F35</f>
        <v>45</v>
      </c>
      <c r="H39" s="2"/>
      <c r="I39" s="2">
        <f>A35-B35-G39</f>
        <v>19</v>
      </c>
      <c r="J39" s="2"/>
    </row>
    <row r="45" spans="1:10" x14ac:dyDescent="0.25">
      <c r="A45">
        <v>1.0066931471873399</v>
      </c>
    </row>
    <row r="46" spans="1:10" x14ac:dyDescent="0.25">
      <c r="A46">
        <v>8.4971346279559299</v>
      </c>
      <c r="B46">
        <f t="shared" ref="B46:B47" si="4">A46-A45</f>
        <v>7.49044148076859</v>
      </c>
    </row>
    <row r="47" spans="1:10" x14ac:dyDescent="0.25">
      <c r="A47">
        <v>15.987402274245801</v>
      </c>
      <c r="B47">
        <f t="shared" si="4"/>
        <v>7.4902676462898707</v>
      </c>
    </row>
    <row r="48" spans="1:10" x14ac:dyDescent="0.25">
      <c r="A48">
        <v>23.478516509921601</v>
      </c>
      <c r="B48">
        <f>A48-A47</f>
        <v>7.4911142356758003</v>
      </c>
    </row>
  </sheetData>
  <mergeCells count="24">
    <mergeCell ref="B15:C15"/>
    <mergeCell ref="D15:E15"/>
    <mergeCell ref="G15:H15"/>
    <mergeCell ref="I15:J15"/>
    <mergeCell ref="B17:C17"/>
    <mergeCell ref="D17:E17"/>
    <mergeCell ref="G17:H17"/>
    <mergeCell ref="I17:J17"/>
    <mergeCell ref="I37:J37"/>
    <mergeCell ref="I39:J39"/>
    <mergeCell ref="B36:C36"/>
    <mergeCell ref="D36:E36"/>
    <mergeCell ref="G36:H36"/>
    <mergeCell ref="I36:J36"/>
    <mergeCell ref="B38:C38"/>
    <mergeCell ref="D38:E38"/>
    <mergeCell ref="G38:H38"/>
    <mergeCell ref="I38:J38"/>
    <mergeCell ref="B37:C37"/>
    <mergeCell ref="B39:C39"/>
    <mergeCell ref="D37:E37"/>
    <mergeCell ref="D39:E39"/>
    <mergeCell ref="G39:H39"/>
    <mergeCell ref="G37:H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2022-06-15T04:20:28Z</dcterms:modified>
</cp:coreProperties>
</file>