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esktop\Poly\A2021\INF8775\TPs\TP1-A21\"/>
    </mc:Choice>
  </mc:AlternateContent>
  <xr:revisionPtr revIDLastSave="0" documentId="13_ncr:1_{20110385-B355-41F4-AF39-B4ADA456A232}" xr6:coauthVersionLast="46" xr6:coauthVersionMax="46" xr10:uidLastSave="{00000000-0000-0000-0000-000000000000}"/>
  <bookViews>
    <workbookView xWindow="-108" yWindow="-108" windowWidth="23256" windowHeight="12576" xr2:uid="{D10583DE-7CAB-4211-8E9D-E4F572871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O2" i="1"/>
  <c r="R3" i="1"/>
  <c r="R4" i="1"/>
  <c r="R5" i="1"/>
  <c r="R6" i="1"/>
  <c r="R7" i="1"/>
  <c r="Q3" i="1"/>
  <c r="Q4" i="1"/>
  <c r="Q5" i="1"/>
  <c r="Q6" i="1"/>
  <c r="Q7" i="1"/>
  <c r="P3" i="1"/>
  <c r="P4" i="1"/>
  <c r="P5" i="1"/>
  <c r="P6" i="1"/>
  <c r="P7" i="1"/>
  <c r="R2" i="1"/>
  <c r="Q2" i="1"/>
  <c r="P2" i="1"/>
  <c r="O3" i="1"/>
  <c r="O4" i="1"/>
  <c r="O5" i="1"/>
  <c r="O6" i="1"/>
  <c r="O7" i="1"/>
  <c r="Y3" i="1"/>
  <c r="Y4" i="1"/>
  <c r="Y5" i="1"/>
  <c r="Z5" i="1" s="1"/>
  <c r="Y6" i="1"/>
  <c r="Y2" i="1"/>
  <c r="Z2" i="1" s="1"/>
  <c r="W3" i="1"/>
  <c r="X3" i="1" s="1"/>
  <c r="W4" i="1"/>
  <c r="X4" i="1" s="1"/>
  <c r="W5" i="1"/>
  <c r="X5" i="1" s="1"/>
  <c r="W6" i="1"/>
  <c r="X6" i="1" s="1"/>
  <c r="W7" i="1"/>
  <c r="W2" i="1"/>
  <c r="X2" i="1" s="1"/>
  <c r="U2" i="1"/>
  <c r="X7" i="1"/>
  <c r="V2" i="1"/>
  <c r="Z3" i="1"/>
  <c r="Z4" i="1"/>
  <c r="Z6" i="1"/>
  <c r="Z7" i="1"/>
  <c r="V3" i="1"/>
  <c r="V4" i="1"/>
  <c r="V5" i="1"/>
  <c r="V6" i="1"/>
  <c r="V7" i="1"/>
  <c r="U3" i="1"/>
  <c r="U4" i="1"/>
  <c r="U5" i="1"/>
  <c r="U6" i="1"/>
  <c r="U7" i="1"/>
  <c r="K7" i="1"/>
  <c r="K6" i="1"/>
  <c r="K5" i="1"/>
  <c r="K4" i="1"/>
  <c r="K3" i="1"/>
  <c r="K2" i="1"/>
  <c r="G23" i="1"/>
  <c r="G24" i="1"/>
  <c r="G25" i="1"/>
  <c r="G22" i="1"/>
  <c r="G19" i="1"/>
  <c r="G20" i="1"/>
  <c r="G21" i="1"/>
  <c r="G18" i="1"/>
  <c r="G15" i="1"/>
  <c r="G16" i="1"/>
  <c r="G17" i="1"/>
  <c r="G14" i="1"/>
  <c r="G11" i="1"/>
  <c r="G12" i="1"/>
  <c r="G13" i="1"/>
  <c r="G10" i="1"/>
  <c r="G7" i="1"/>
  <c r="G8" i="1"/>
  <c r="G9" i="1"/>
  <c r="G6" i="1"/>
  <c r="G3" i="1"/>
  <c r="G4" i="1"/>
  <c r="G5" i="1"/>
  <c r="G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5" i="1"/>
  <c r="L4" i="1"/>
  <c r="L3" i="1"/>
  <c r="L6" i="1"/>
  <c r="L2" i="1"/>
  <c r="F21" i="1" l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22" i="1"/>
  <c r="E22" i="1"/>
  <c r="D22" i="1"/>
  <c r="F23" i="1"/>
  <c r="E23" i="1"/>
  <c r="D23" i="1"/>
  <c r="F24" i="1"/>
  <c r="E24" i="1"/>
  <c r="D24" i="1"/>
  <c r="F25" i="1"/>
  <c r="E25" i="1"/>
  <c r="D25" i="1"/>
</calcChain>
</file>

<file path=xl/sharedStrings.xml><?xml version="1.0" encoding="utf-8"?>
<sst xmlns="http://schemas.openxmlformats.org/spreadsheetml/2006/main" count="23" uniqueCount="19">
  <si>
    <t>exemplaire 1</t>
  </si>
  <si>
    <t>exemplaire2</t>
  </si>
  <si>
    <t>3x3</t>
  </si>
  <si>
    <t>4x4</t>
  </si>
  <si>
    <t>5x5</t>
  </si>
  <si>
    <t>6x6</t>
  </si>
  <si>
    <t>7x7</t>
  </si>
  <si>
    <t>8x8</t>
  </si>
  <si>
    <t>StrassenSeuil</t>
  </si>
  <si>
    <t>taille</t>
  </si>
  <si>
    <t>Strassen (x^2.80)</t>
  </si>
  <si>
    <t>Conv (x^3)</t>
  </si>
  <si>
    <t>x^3</t>
  </si>
  <si>
    <t>x^2.80</t>
  </si>
  <si>
    <t>average</t>
  </si>
  <si>
    <t>log taille</t>
  </si>
  <si>
    <t>x</t>
  </si>
  <si>
    <t>y/f(x)</t>
  </si>
  <si>
    <t>log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</si>
</sst>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rapport: 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3.1069335937512402E-4</c:v>
                </c:pt>
                <c:pt idx="1">
                  <c:v>1.6967773437500018E-4</c:v>
                </c:pt>
                <c:pt idx="2">
                  <c:v>1.2948532104492286E-4</c:v>
                </c:pt>
                <c:pt idx="3">
                  <c:v>1.1684827804565355E-4</c:v>
                </c:pt>
                <c:pt idx="4">
                  <c:v>1.1378426551818836E-4</c:v>
                </c:pt>
                <c:pt idx="5">
                  <c:v>1.3940418660640463E-4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E-42AE-8047-6A94E7C6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66272"/>
        <c:axId val="726961280"/>
      </c:scatterChart>
      <c:valAx>
        <c:axId val="7269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Tail</a:t>
                </a:r>
                <a:r>
                  <a:rPr lang="en-CA" baseline="0"/>
                  <a:t>le des matrices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1280"/>
        <c:crosses val="autoZero"/>
        <c:crossBetween val="midCat"/>
      </c:valAx>
      <c:valAx>
        <c:axId val="726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Rapport y/f(x)</a:t>
                </a:r>
              </a:p>
              <a:p>
                <a:pPr>
                  <a:defRPr/>
                </a:pPr>
                <a:r>
                  <a:rPr lang="en-CA"/>
                  <a:t> f(x)=x</a:t>
                </a:r>
                <a:r>
                  <a:rPr lang="en-CA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rapport: 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8.1821311040311817E-3</c:v>
                </c:pt>
                <c:pt idx="1">
                  <c:v>5.6952518791241816E-3</c:v>
                </c:pt>
                <c:pt idx="2">
                  <c:v>5.1865005493164085E-3</c:v>
                </c:pt>
                <c:pt idx="3">
                  <c:v>4.7148072107144837E-3</c:v>
                </c:pt>
                <c:pt idx="4">
                  <c:v>4.9336063046974375E-3</c:v>
                </c:pt>
                <c:pt idx="5">
                  <c:v>5.6214588804101521E-3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7-4DC2-9547-D290A6D0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10704"/>
        <c:axId val="819745872"/>
      </c:scatterChart>
      <c:valAx>
        <c:axId val="8507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Taille des matrices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45872"/>
        <c:crosses val="autoZero"/>
        <c:crossBetween val="midCat"/>
      </c:valAx>
      <c:valAx>
        <c:axId val="8197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Rapport y/f(x)</a:t>
                </a:r>
                <a:endParaRPr lang="en-CA" sz="1000">
                  <a:effectLst/>
                </a:endParaRPr>
              </a:p>
              <a:p>
                <a:pPr>
                  <a:defRPr/>
                </a:pPr>
                <a:r>
                  <a:rPr lang="en-CA" sz="1000" b="0" i="0" baseline="0">
                    <a:effectLst/>
                  </a:rPr>
                  <a:t> f(x)=x</a:t>
                </a:r>
                <a:r>
                  <a:rPr lang="en-CA" sz="1000" b="0" i="0" baseline="30000">
                    <a:effectLst/>
                  </a:rPr>
                  <a:t>2.807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rapport: Strassen avec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strassenSeuil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Sheet1!$Z$2:$Z$7</c:f>
              <c:numCache>
                <c:formatCode>General</c:formatCode>
                <c:ptCount val="6"/>
                <c:pt idx="0">
                  <c:v>9.8999023437503376E-4</c:v>
                </c:pt>
                <c:pt idx="1">
                  <c:v>6.5584106445312068E-4</c:v>
                </c:pt>
                <c:pt idx="2">
                  <c:v>4.6565017700195006E-4</c:v>
                </c:pt>
                <c:pt idx="3">
                  <c:v>3.7243862152099607E-4</c:v>
                </c:pt>
                <c:pt idx="4">
                  <c:v>3.780946969985956E-4</c:v>
                </c:pt>
                <c:pt idx="5">
                  <c:v>3.3223740458488836E-4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8-4B09-B82F-CBD846C3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55024"/>
        <c:axId val="678090368"/>
      </c:scatterChart>
      <c:valAx>
        <c:axId val="8197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Taille des matrices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0368"/>
        <c:crosses val="autoZero"/>
        <c:crossBetween val="midCat"/>
      </c:valAx>
      <c:valAx>
        <c:axId val="678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Rapport y/f(x) </a:t>
                </a:r>
              </a:p>
              <a:p>
                <a:pPr>
                  <a:defRPr/>
                </a:pPr>
                <a:r>
                  <a:rPr lang="en-CA" sz="1000" b="0" i="0" baseline="0">
                    <a:effectLst/>
                  </a:rPr>
                  <a:t>f(x)=x</a:t>
                </a:r>
                <a:r>
                  <a:rPr lang="en-CA" sz="1000" b="0" i="0" baseline="30000">
                    <a:effectLst/>
                  </a:rPr>
                  <a:t>3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des constantes: Conventionnel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6091071856269"/>
          <c:y val="0.17378178468299524"/>
          <c:w val="0.78164157204827167"/>
          <c:h val="0.70343691282521625"/>
        </c:manualLayout>
      </c:layout>
      <c:scatterChart>
        <c:scatterStyle val="smoothMarker"/>
        <c:varyColors val="0"/>
        <c:ser>
          <c:idx val="0"/>
          <c:order val="0"/>
          <c:tx>
            <c:v>conv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85604444827817"/>
                  <c:y val="-1.9163318936464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Sheet1!$U$2:$U$7</c:f>
              <c:numCache>
                <c:formatCode>General</c:formatCode>
                <c:ptCount val="6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  <c:pt idx="3">
                  <c:v>262144</c:v>
                </c:pt>
                <c:pt idx="4">
                  <c:v>2097152</c:v>
                </c:pt>
                <c:pt idx="5">
                  <c:v>16777216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0.1590750000000635</c:v>
                </c:pt>
                <c:pt idx="1">
                  <c:v>0.69500000000000073</c:v>
                </c:pt>
                <c:pt idx="2">
                  <c:v>4.2429750000000324</c:v>
                </c:pt>
                <c:pt idx="3">
                  <c:v>30.631074999999804</c:v>
                </c:pt>
                <c:pt idx="4">
                  <c:v>238.62289999999976</c:v>
                </c:pt>
                <c:pt idx="5">
                  <c:v>2338.8141499999574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A-4715-A4D5-C0A525B1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77072"/>
        <c:axId val="819771664"/>
      </c:scatterChart>
      <c:valAx>
        <c:axId val="8197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f(x)=</a:t>
                </a:r>
                <a:r>
                  <a:rPr lang="en-CA" sz="1000" b="0" i="0" u="none" strike="noStrike" baseline="0">
                    <a:effectLst/>
                  </a:rPr>
                  <a:t>x</a:t>
                </a:r>
                <a:r>
                  <a:rPr lang="en-CA" sz="1000" b="0" i="0" u="none" strike="noStrike" baseline="30000">
                    <a:effectLst/>
                  </a:rPr>
                  <a:t>3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1664"/>
        <c:crosses val="autoZero"/>
        <c:crossBetween val="midCat"/>
      </c:valAx>
      <c:valAx>
        <c:axId val="8197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</a:t>
                </a:r>
                <a:r>
                  <a:rPr lang="fr-CA"/>
                  <a:t>d'exécution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des constantes: </a:t>
            </a:r>
            <a:r>
              <a:rPr lang="en-US" sz="1400" b="0" i="0" u="none" strike="noStrike" baseline="0">
                <a:effectLst/>
              </a:rPr>
              <a:t>Strassen 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864789894574218E-2"/>
                  <c:y val="4.26029962546816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Sheet1!$W$2:$W$7</c:f>
              <c:numCache>
                <c:formatCode>General</c:formatCode>
                <c:ptCount val="6"/>
                <c:pt idx="0">
                  <c:v>337.79402515786057</c:v>
                </c:pt>
                <c:pt idx="1">
                  <c:v>2352.5342310339256</c:v>
                </c:pt>
                <c:pt idx="2">
                  <c:v>16383.999999999991</c:v>
                </c:pt>
                <c:pt idx="3">
                  <c:v>114104.80343234935</c:v>
                </c:pt>
                <c:pt idx="4">
                  <c:v>794672.00722260214</c:v>
                </c:pt>
                <c:pt idx="5">
                  <c:v>5534417.3081863848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2.7638750000000223</c:v>
                </c:pt>
                <c:pt idx="1">
                  <c:v>13.398274999999925</c:v>
                </c:pt>
                <c:pt idx="2">
                  <c:v>84.975624999999994</c:v>
                </c:pt>
                <c:pt idx="3">
                  <c:v>537.98214999999948</c:v>
                </c:pt>
                <c:pt idx="4">
                  <c:v>3920.5988249999973</c:v>
                </c:pt>
                <c:pt idx="5">
                  <c:v>31111.499325000001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5-44DC-B5B0-252217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14176"/>
        <c:axId val="616213760"/>
      </c:scatterChart>
      <c:valAx>
        <c:axId val="6162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f(x)=x</a:t>
                </a:r>
                <a:r>
                  <a:rPr lang="en-CA" sz="1000" b="0" i="0" baseline="30000">
                    <a:effectLst/>
                  </a:rPr>
                  <a:t>2.807</a:t>
                </a:r>
                <a:r>
                  <a:rPr lang="en-CA" sz="1000" b="0" i="0" baseline="0">
                    <a:effectLst/>
                  </a:rPr>
                  <a:t> 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3760"/>
        <c:crosses val="autoZero"/>
        <c:crossBetween val="midCat"/>
      </c:valAx>
      <c:valAx>
        <c:axId val="616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Temps </a:t>
                </a:r>
                <a:r>
                  <a:rPr lang="fr-CA" sz="1000" b="0" i="0" baseline="0">
                    <a:effectLst/>
                  </a:rPr>
                  <a:t>d'exécution (ms)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des constantes: </a:t>
            </a:r>
            <a:r>
              <a:rPr lang="en-US" sz="1400" b="0" i="0" u="none" strike="noStrike" baseline="0">
                <a:effectLst/>
              </a:rPr>
              <a:t>Strassen avec seuil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seuil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411850589670633E-2"/>
                  <c:y val="-9.79250283061364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Sheet1!$Y$2:$Y$7</c:f>
              <c:numCache>
                <c:formatCode>General</c:formatCode>
                <c:ptCount val="6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  <c:pt idx="3">
                  <c:v>262144</c:v>
                </c:pt>
                <c:pt idx="4">
                  <c:v>2097152</c:v>
                </c:pt>
                <c:pt idx="5">
                  <c:v>16777216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0.50687500000001728</c:v>
                </c:pt>
                <c:pt idx="1">
                  <c:v>2.6863249999999823</c:v>
                </c:pt>
                <c:pt idx="2">
                  <c:v>15.2584249999999</c:v>
                </c:pt>
                <c:pt idx="3">
                  <c:v>97.632549999999995</c:v>
                </c:pt>
                <c:pt idx="4">
                  <c:v>792.92204999999876</c:v>
                </c:pt>
                <c:pt idx="5">
                  <c:v>5574.0187000000624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4-4E92-AB90-D5EBFADE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3536"/>
        <c:axId val="723894352"/>
      </c:scatterChart>
      <c:valAx>
        <c:axId val="7238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f(x)=x</a:t>
                </a:r>
                <a:r>
                  <a:rPr lang="en-CA" sz="1000" b="0" i="0" baseline="30000">
                    <a:effectLst/>
                  </a:rPr>
                  <a:t>3</a:t>
                </a:r>
                <a:r>
                  <a:rPr lang="en-CA" sz="1000" b="0" i="0" baseline="0">
                    <a:effectLst/>
                  </a:rPr>
                  <a:t> 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94352"/>
        <c:crosses val="autoZero"/>
        <c:crossBetween val="midCat"/>
      </c:valAx>
      <c:valAx>
        <c:axId val="7238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Temps </a:t>
                </a:r>
                <a:r>
                  <a:rPr lang="fr-CA" sz="1000" b="0" i="0" baseline="0">
                    <a:effectLst/>
                  </a:rPr>
                  <a:t>d'exécution (ms)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de</a:t>
            </a:r>
            <a:r>
              <a:rPr lang="en-CA" baseline="0"/>
              <a:t> puissance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Conventionnel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89053335925602"/>
                  <c:y val="-1.89997083697871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Sheet1!$O$2:$O$7</c:f>
              <c:numCache>
                <c:formatCode>General</c:formatCode>
                <c:ptCount val="6"/>
                <c:pt idx="0">
                  <c:v>0.90308998699194354</c:v>
                </c:pt>
                <c:pt idx="1">
                  <c:v>1.2041199826559248</c:v>
                </c:pt>
                <c:pt idx="2">
                  <c:v>1.505149978319906</c:v>
                </c:pt>
                <c:pt idx="3">
                  <c:v>1.8061799739838871</c:v>
                </c:pt>
                <c:pt idx="4">
                  <c:v>2.1072099696478683</c:v>
                </c:pt>
                <c:pt idx="5">
                  <c:v>2.4082399653118496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-0.79839806809156477</c:v>
                </c:pt>
                <c:pt idx="1">
                  <c:v>-0.15801519540988565</c:v>
                </c:pt>
                <c:pt idx="2">
                  <c:v>0.62767047287101851</c:v>
                </c:pt>
                <c:pt idx="3">
                  <c:v>1.4861622386732232</c:v>
                </c:pt>
                <c:pt idx="4">
                  <c:v>2.3777121194114659</c:v>
                </c:pt>
                <c:pt idx="5">
                  <c:v>3.3689957126871852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6-46CE-95C6-FB5567F5BE5D}"/>
            </c:ext>
          </c:extLst>
        </c:ser>
        <c:ser>
          <c:idx val="1"/>
          <c:order val="1"/>
          <c:tx>
            <c:v>Strassen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8905333592560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Sheet1!$O$2:$O$7</c:f>
              <c:numCache>
                <c:formatCode>General</c:formatCode>
                <c:ptCount val="6"/>
                <c:pt idx="0">
                  <c:v>0.90308998699194354</c:v>
                </c:pt>
                <c:pt idx="1">
                  <c:v>1.2041199826559248</c:v>
                </c:pt>
                <c:pt idx="2">
                  <c:v>1.505149978319906</c:v>
                </c:pt>
                <c:pt idx="3">
                  <c:v>1.8061799739838871</c:v>
                </c:pt>
                <c:pt idx="4">
                  <c:v>2.1072099696478683</c:v>
                </c:pt>
                <c:pt idx="5">
                  <c:v>2.4082399653118496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0.4415183975886271</c:v>
                </c:pt>
                <c:pt idx="1">
                  <c:v>1.1270488874539486</c:v>
                </c:pt>
                <c:pt idx="2">
                  <c:v>1.9292943675246235</c:v>
                </c:pt>
                <c:pt idx="3">
                  <c:v>2.7307678662145167</c:v>
                </c:pt>
                <c:pt idx="4">
                  <c:v>3.593352405421244</c:v>
                </c:pt>
                <c:pt idx="5">
                  <c:v>4.4929209411274673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6-46CE-95C6-FB5567F5BE5D}"/>
            </c:ext>
          </c:extLst>
        </c:ser>
        <c:ser>
          <c:idx val="2"/>
          <c:order val="2"/>
          <c:tx>
            <c:v>Strassen avec seuil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06171219338323"/>
                  <c:y val="-2.1750145815106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Sheet1!$O$2:$O$7</c:f>
              <c:numCache>
                <c:formatCode>General</c:formatCode>
                <c:ptCount val="6"/>
                <c:pt idx="0">
                  <c:v>0.90308998699194354</c:v>
                </c:pt>
                <c:pt idx="1">
                  <c:v>1.2041199826559248</c:v>
                </c:pt>
                <c:pt idx="2">
                  <c:v>1.505149978319906</c:v>
                </c:pt>
                <c:pt idx="3">
                  <c:v>1.8061799739838871</c:v>
                </c:pt>
                <c:pt idx="4">
                  <c:v>2.1072099696478683</c:v>
                </c:pt>
                <c:pt idx="5">
                  <c:v>2.4082399653118496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-0.29509912844475394</c:v>
                </c:pt>
                <c:pt idx="1">
                  <c:v>0.42915855381599588</c:v>
                </c:pt>
                <c:pt idx="2">
                  <c:v>1.1835097073337799</c:v>
                </c:pt>
                <c:pt idx="3">
                  <c:v>1.9895946325094722</c:v>
                </c:pt>
                <c:pt idx="4">
                  <c:v>2.8992304951122811</c:v>
                </c:pt>
                <c:pt idx="5">
                  <c:v>3.7461684213728388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6-46CE-95C6-FB5567F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45600"/>
        <c:axId val="1064260160"/>
      </c:scatterChart>
      <c:valAx>
        <c:axId val="10642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</a:t>
                </a:r>
                <a:r>
                  <a:rPr lang="en-CA" sz="600">
                    <a:solidFill>
                      <a:sysClr val="windowText" lastClr="000000"/>
                    </a:solidFill>
                  </a:rPr>
                  <a:t>10</a:t>
                </a:r>
                <a:r>
                  <a:rPr lang="en-CA"/>
                  <a:t>(taille</a:t>
                </a:r>
                <a:r>
                  <a:rPr lang="en-CA" baseline="0"/>
                  <a:t> des matrices)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60160"/>
        <c:crosses val="autoZero"/>
        <c:crossBetween val="midCat"/>
      </c:valAx>
      <c:valAx>
        <c:axId val="1064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log</a:t>
                </a:r>
                <a:r>
                  <a:rPr lang="en-CA" sz="600" b="0" i="0" u="none" strike="noStrike" baseline="0">
                    <a:effectLst/>
                  </a:rPr>
                  <a:t>10</a:t>
                </a:r>
                <a:r>
                  <a:rPr lang="en-CA"/>
                  <a:t>(temps</a:t>
                </a:r>
                <a:r>
                  <a:rPr lang="en-CA" baseline="0"/>
                  <a:t> d'exécution en ms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28729300709686"/>
          <c:y val="0.40472039953339167"/>
          <c:w val="0.34089762985375688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37919</xdr:colOff>
      <xdr:row>26</xdr:row>
      <xdr:rowOff>134983</xdr:rowOff>
    </xdr:from>
    <xdr:to>
      <xdr:col>4</xdr:col>
      <xdr:colOff>1041582</xdr:colOff>
      <xdr:row>41</xdr:row>
      <xdr:rowOff>134983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C432F3-D924-497B-829B-77F7193B3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162560</xdr:colOff>
      <xdr:row>26</xdr:row>
      <xdr:rowOff>157480</xdr:rowOff>
    </xdr:from>
    <xdr:to>
      <xdr:col>16</xdr:col>
      <xdr:colOff>238760</xdr:colOff>
      <xdr:row>41</xdr:row>
      <xdr:rowOff>157480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D72CE2-DE99-4F26-ADB3-4E66D8DB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383540</xdr:colOff>
      <xdr:row>26</xdr:row>
      <xdr:rowOff>132080</xdr:rowOff>
    </xdr:from>
    <xdr:to>
      <xdr:col>9</xdr:col>
      <xdr:colOff>553720</xdr:colOff>
      <xdr:row>41</xdr:row>
      <xdr:rowOff>132080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D0EB71-4B8A-4FC4-9564-549C930B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40277</xdr:colOff>
      <xdr:row>43</xdr:row>
      <xdr:rowOff>15240</xdr:rowOff>
    </xdr:from>
    <xdr:to>
      <xdr:col>4</xdr:col>
      <xdr:colOff>1041763</xdr:colOff>
      <xdr:row>57</xdr:row>
      <xdr:rowOff>165463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30A967-7D91-480A-81CB-D6B69566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192677</xdr:colOff>
      <xdr:row>43</xdr:row>
      <xdr:rowOff>42454</xdr:rowOff>
    </xdr:from>
    <xdr:to>
      <xdr:col>16</xdr:col>
      <xdr:colOff>261257</xdr:colOff>
      <xdr:row>58</xdr:row>
      <xdr:rowOff>11974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0F274E-504B-4968-908E-5911ED2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232954</xdr:colOff>
      <xdr:row>43</xdr:row>
      <xdr:rowOff>42454</xdr:rowOff>
    </xdr:from>
    <xdr:to>
      <xdr:col>9</xdr:col>
      <xdr:colOff>403860</xdr:colOff>
      <xdr:row>58</xdr:row>
      <xdr:rowOff>9797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49477BE-66E6-41A6-91B3-57E0849C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396240</xdr:colOff>
      <xdr:row>9</xdr:row>
      <xdr:rowOff>83820</xdr:rowOff>
    </xdr:from>
    <xdr:to>
      <xdr:col>16</xdr:col>
      <xdr:colOff>335280</xdr:colOff>
      <xdr:row>24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A0EB6E-BA34-42AE-907D-B2124920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ED4-B490-4C28-B94A-00AAA31F2B2B}">
  <dimension ref="A1:Z25"/>
  <sheetViews>
    <sheetView tabSelected="1" topLeftCell="A25" zoomScaleNormal="100" workbookViewId="0">
      <selection activeCell="W1" sqref="W1"/>
    </sheetView>
  </sheetViews>
  <sheetFormatPr defaultRowHeight="14.4" x14ac:dyDescent="0.3"/>
  <cols>
    <col min="1" max="1" width="14" customWidth="1"/>
    <col min="2" max="2" width="23.109375" customWidth="1"/>
    <col min="3" max="3" width="14.21875" customWidth="1"/>
    <col min="4" max="4" width="14.6640625" customWidth="1"/>
    <col min="5" max="5" width="15.88671875" customWidth="1"/>
    <col min="6" max="6" width="17.5546875" customWidth="1"/>
    <col min="7" max="7" width="16.77734375" customWidth="1"/>
    <col min="8" max="8" width="15" customWidth="1"/>
    <col min="9" max="9" width="14.88671875" customWidth="1"/>
    <col min="11" max="11" width="12.5546875" bestFit="1" customWidth="1"/>
    <col min="12" max="12" width="13.6640625" bestFit="1" customWidth="1"/>
    <col min="13" max="13" width="12.5546875" bestFit="1" customWidth="1"/>
  </cols>
  <sheetData>
    <row r="1" spans="1:26" x14ac:dyDescent="0.3">
      <c r="B1" t="s">
        <v>0</v>
      </c>
      <c r="C1" t="s">
        <v>1</v>
      </c>
      <c r="D1" t="s">
        <v>11</v>
      </c>
      <c r="E1" t="s">
        <v>10</v>
      </c>
      <c r="F1" t="s">
        <v>8</v>
      </c>
      <c r="G1" t="s">
        <v>9</v>
      </c>
      <c r="H1" t="s">
        <v>16</v>
      </c>
      <c r="K1" t="s">
        <v>9</v>
      </c>
      <c r="L1" t="s">
        <v>14</v>
      </c>
      <c r="O1" t="s">
        <v>15</v>
      </c>
      <c r="P1" t="s">
        <v>18</v>
      </c>
      <c r="U1" t="s">
        <v>12</v>
      </c>
      <c r="V1" t="s">
        <v>17</v>
      </c>
      <c r="W1" t="s">
        <v>13</v>
      </c>
      <c r="X1" t="s">
        <v>17</v>
      </c>
      <c r="Y1" t="s">
        <v>12</v>
      </c>
      <c r="Z1" t="s">
        <v>17</v>
      </c>
    </row>
    <row r="2" spans="1:26" x14ac:dyDescent="0.3">
      <c r="A2" t="s">
        <v>2</v>
      </c>
      <c r="B2">
        <v>0</v>
      </c>
      <c r="C2">
        <v>1</v>
      </c>
      <c r="D2">
        <f>0.0001142999999999</f>
        <v>1.142999999999E-4</v>
      </c>
      <c r="E2">
        <f>0.00213700000000005</f>
        <v>2.1370000000000499E-3</v>
      </c>
      <c r="F2">
        <f>0.000355700000000069</f>
        <v>3.5570000000006898E-4</v>
      </c>
      <c r="G2">
        <f>2^3</f>
        <v>8</v>
      </c>
      <c r="H2">
        <v>1.40100000000004E-4</v>
      </c>
      <c r="K2">
        <f>2^3</f>
        <v>8</v>
      </c>
      <c r="L2" s="1">
        <f>AVERAGE(D2:D5)*1000</f>
        <v>0.1590750000000635</v>
      </c>
      <c r="M2" s="1">
        <f>AVERAGE(E2:E5)*1000</f>
        <v>2.7638750000000223</v>
      </c>
      <c r="N2" s="1">
        <f>AVERAGE(F2:F5)*1000</f>
        <v>0.50687500000001728</v>
      </c>
      <c r="O2">
        <f>LOG(K2)</f>
        <v>0.90308998699194354</v>
      </c>
      <c r="P2">
        <f>LOG(L2)</f>
        <v>-0.79839806809156477</v>
      </c>
      <c r="Q2">
        <f>LOG(M2)</f>
        <v>0.4415183975886271</v>
      </c>
      <c r="R2">
        <f>LOG(N2)</f>
        <v>-0.29509912844475394</v>
      </c>
      <c r="U2">
        <f t="shared" ref="U2:U7" si="0">K2^3</f>
        <v>512</v>
      </c>
      <c r="V2">
        <f t="shared" ref="V2:V7" si="1">L2/U2</f>
        <v>3.1069335937512402E-4</v>
      </c>
      <c r="W2">
        <f t="shared" ref="W2:W7" si="2">K2^2.8</f>
        <v>337.79402515786057</v>
      </c>
      <c r="X2">
        <f t="shared" ref="X2:X7" si="3">M2/W2</f>
        <v>8.1821311040311817E-3</v>
      </c>
      <c r="Y2">
        <f t="shared" ref="Y2:Y7" si="4">K2^3</f>
        <v>512</v>
      </c>
      <c r="Z2">
        <f t="shared" ref="Z2:Z7" si="5">N2/Y2</f>
        <v>9.8999023437503376E-4</v>
      </c>
    </row>
    <row r="3" spans="1:26" x14ac:dyDescent="0.3">
      <c r="B3">
        <v>0</v>
      </c>
      <c r="C3">
        <v>2</v>
      </c>
      <c r="D3">
        <f>0.000198099999999978</f>
        <v>1.9809999999997801E-4</v>
      </c>
      <c r="E3">
        <f>0.00317279999999997</f>
        <v>3.17279999999997E-3</v>
      </c>
      <c r="F3">
        <f>0.000554500000000013</f>
        <v>5.5450000000001299E-4</v>
      </c>
      <c r="G3">
        <f t="shared" ref="G3:G5" si="6">2^3</f>
        <v>8</v>
      </c>
      <c r="H3" s="2">
        <v>9.1399999999991407E-5</v>
      </c>
      <c r="K3">
        <f>2^4</f>
        <v>16</v>
      </c>
      <c r="L3" s="1">
        <f>AVERAGE(D6:D9)*1000</f>
        <v>0.69500000000000073</v>
      </c>
      <c r="M3" s="1">
        <f>AVERAGE(E6:E9)*1000</f>
        <v>13.398274999999925</v>
      </c>
      <c r="N3" s="1">
        <f>AVERAGE(F6:F9)*1000</f>
        <v>2.6863249999999823</v>
      </c>
      <c r="O3">
        <f t="shared" ref="O3:O7" si="7">LOG(K3)</f>
        <v>1.2041199826559248</v>
      </c>
      <c r="P3">
        <f t="shared" ref="P3:P7" si="8">LOG(L3)</f>
        <v>-0.15801519540988565</v>
      </c>
      <c r="Q3">
        <f t="shared" ref="Q3:Q7" si="9">LOG(M3)</f>
        <v>1.1270488874539486</v>
      </c>
      <c r="R3">
        <f t="shared" ref="R3:R7" si="10">LOG(N3)</f>
        <v>0.42915855381599588</v>
      </c>
      <c r="U3">
        <f t="shared" si="0"/>
        <v>4096</v>
      </c>
      <c r="V3">
        <f t="shared" si="1"/>
        <v>1.6967773437500018E-4</v>
      </c>
      <c r="W3">
        <f t="shared" si="2"/>
        <v>2352.5342310339256</v>
      </c>
      <c r="X3">
        <f t="shared" si="3"/>
        <v>5.6952518791241816E-3</v>
      </c>
      <c r="Y3">
        <f t="shared" si="4"/>
        <v>4096</v>
      </c>
      <c r="Z3">
        <f t="shared" si="5"/>
        <v>6.5584106445312068E-4</v>
      </c>
    </row>
    <row r="4" spans="1:26" x14ac:dyDescent="0.3">
      <c r="B4">
        <v>0</v>
      </c>
      <c r="C4">
        <v>3</v>
      </c>
      <c r="D4">
        <f>0.000146400000000213</f>
        <v>1.46400000000213E-4</v>
      </c>
      <c r="E4">
        <f>0.0024341000000001</f>
        <v>2.4341000000001E-3</v>
      </c>
      <c r="F4">
        <f>0.00061409999999995</f>
        <v>6.1409999999995004E-4</v>
      </c>
      <c r="G4">
        <f t="shared" si="6"/>
        <v>8</v>
      </c>
      <c r="H4">
        <v>1.11699999999992E-4</v>
      </c>
      <c r="K4">
        <f>2^5</f>
        <v>32</v>
      </c>
      <c r="L4" s="1">
        <f>AVERAGE(D10:D13)*1000</f>
        <v>4.2429750000000324</v>
      </c>
      <c r="M4" s="1">
        <f>AVERAGE(E10:E13)*1000</f>
        <v>84.975624999999994</v>
      </c>
      <c r="N4" s="1">
        <f>AVERAGE(F10:F13)*1000</f>
        <v>15.2584249999999</v>
      </c>
      <c r="O4">
        <f t="shared" si="7"/>
        <v>1.505149978319906</v>
      </c>
      <c r="P4">
        <f t="shared" si="8"/>
        <v>0.62767047287101851</v>
      </c>
      <c r="Q4">
        <f t="shared" si="9"/>
        <v>1.9292943675246235</v>
      </c>
      <c r="R4">
        <f t="shared" si="10"/>
        <v>1.1835097073337799</v>
      </c>
      <c r="U4">
        <f t="shared" si="0"/>
        <v>32768</v>
      </c>
      <c r="V4">
        <f t="shared" si="1"/>
        <v>1.2948532104492286E-4</v>
      </c>
      <c r="W4">
        <f t="shared" si="2"/>
        <v>16383.999999999991</v>
      </c>
      <c r="X4">
        <f t="shared" si="3"/>
        <v>5.1865005493164085E-3</v>
      </c>
      <c r="Y4">
        <f t="shared" si="4"/>
        <v>32768</v>
      </c>
      <c r="Z4">
        <f t="shared" si="5"/>
        <v>4.6565017700195006E-4</v>
      </c>
    </row>
    <row r="5" spans="1:26" x14ac:dyDescent="0.3">
      <c r="B5">
        <v>0</v>
      </c>
      <c r="C5">
        <v>4</v>
      </c>
      <c r="D5">
        <f>0.000177500000000163</f>
        <v>1.7750000000016299E-4</v>
      </c>
      <c r="E5">
        <f>0.00331159999999997</f>
        <v>3.3115999999999701E-3</v>
      </c>
      <c r="F5">
        <f>0.000503200000000037</f>
        <v>5.0320000000003695E-4</v>
      </c>
      <c r="G5">
        <f t="shared" si="6"/>
        <v>8</v>
      </c>
      <c r="H5">
        <v>1.17499999999992E-4</v>
      </c>
      <c r="K5">
        <f>2^6</f>
        <v>64</v>
      </c>
      <c r="L5" s="1">
        <f>AVERAGE(D14:D17)*1000</f>
        <v>30.631074999999804</v>
      </c>
      <c r="M5" s="1">
        <f>AVERAGE(E14:E17)*1000</f>
        <v>537.98214999999948</v>
      </c>
      <c r="N5" s="1">
        <f>AVERAGE(F14:F17)*1000</f>
        <v>97.632549999999995</v>
      </c>
      <c r="O5">
        <f t="shared" si="7"/>
        <v>1.8061799739838871</v>
      </c>
      <c r="P5">
        <f t="shared" si="8"/>
        <v>1.4861622386732232</v>
      </c>
      <c r="Q5">
        <f t="shared" si="9"/>
        <v>2.7307678662145167</v>
      </c>
      <c r="R5">
        <f t="shared" si="10"/>
        <v>1.9895946325094722</v>
      </c>
      <c r="U5">
        <f t="shared" si="0"/>
        <v>262144</v>
      </c>
      <c r="V5">
        <f t="shared" si="1"/>
        <v>1.1684827804565355E-4</v>
      </c>
      <c r="W5">
        <f t="shared" si="2"/>
        <v>114104.80343234935</v>
      </c>
      <c r="X5">
        <f t="shared" si="3"/>
        <v>4.7148072107144837E-3</v>
      </c>
      <c r="Y5">
        <f t="shared" si="4"/>
        <v>262144</v>
      </c>
      <c r="Z5">
        <f t="shared" si="5"/>
        <v>3.7243862152099607E-4</v>
      </c>
    </row>
    <row r="6" spans="1:26" x14ac:dyDescent="0.3">
      <c r="A6" t="s">
        <v>3</v>
      </c>
      <c r="B6">
        <v>0</v>
      </c>
      <c r="C6">
        <v>1</v>
      </c>
      <c r="D6">
        <f>0.000640999999999891</f>
        <v>6.4099999999989101E-4</v>
      </c>
      <c r="E6">
        <f>0.0149292999999999</f>
        <v>1.4929299999999901E-2</v>
      </c>
      <c r="F6">
        <f>0.00240459999999997</f>
        <v>2.4045999999999699E-3</v>
      </c>
      <c r="G6">
        <f>2^4</f>
        <v>16</v>
      </c>
      <c r="H6">
        <v>5.0829999999998899E-4</v>
      </c>
      <c r="K6">
        <f>2^7</f>
        <v>128</v>
      </c>
      <c r="L6" s="1">
        <f>AVERAGE(D18:D21)*1000</f>
        <v>238.62289999999976</v>
      </c>
      <c r="M6" s="1">
        <f>AVERAGE(E18:E21)*1000</f>
        <v>3920.5988249999973</v>
      </c>
      <c r="N6" s="1">
        <f>AVERAGE(F18:F21)*1000</f>
        <v>792.92204999999876</v>
      </c>
      <c r="O6">
        <f t="shared" si="7"/>
        <v>2.1072099696478683</v>
      </c>
      <c r="P6">
        <f t="shared" si="8"/>
        <v>2.3777121194114659</v>
      </c>
      <c r="Q6">
        <f t="shared" si="9"/>
        <v>3.593352405421244</v>
      </c>
      <c r="R6">
        <f t="shared" si="10"/>
        <v>2.8992304951122811</v>
      </c>
      <c r="U6">
        <f t="shared" si="0"/>
        <v>2097152</v>
      </c>
      <c r="V6">
        <f t="shared" si="1"/>
        <v>1.1378426551818836E-4</v>
      </c>
      <c r="W6">
        <f t="shared" si="2"/>
        <v>794672.00722260214</v>
      </c>
      <c r="X6">
        <f t="shared" si="3"/>
        <v>4.9336063046974375E-3</v>
      </c>
      <c r="Y6">
        <f t="shared" si="4"/>
        <v>2097152</v>
      </c>
      <c r="Z6">
        <f t="shared" si="5"/>
        <v>3.780946969985956E-4</v>
      </c>
    </row>
    <row r="7" spans="1:26" x14ac:dyDescent="0.3">
      <c r="B7">
        <v>0</v>
      </c>
      <c r="C7">
        <v>2</v>
      </c>
      <c r="D7">
        <f>0.000795900000000182</f>
        <v>7.9590000000018203E-4</v>
      </c>
      <c r="E7">
        <f>0.0132726999999999</f>
        <v>1.32726999999999E-2</v>
      </c>
      <c r="F7">
        <f>0.00232900000000002</f>
        <v>2.3290000000000199E-3</v>
      </c>
      <c r="G7">
        <f t="shared" ref="G7:G9" si="11">2^4</f>
        <v>16</v>
      </c>
      <c r="H7">
        <v>5.8289999999999698E-4</v>
      </c>
      <c r="K7">
        <f>2^8</f>
        <v>256</v>
      </c>
      <c r="L7" s="1">
        <f>AVERAGE(D22:D25)*1000</f>
        <v>2338.8141499999574</v>
      </c>
      <c r="M7" s="1">
        <f>AVERAGE(E22:E25)*1000</f>
        <v>31111.499325000001</v>
      </c>
      <c r="N7" s="1">
        <f>AVERAGE(F22:F25)*1000</f>
        <v>5574.0187000000624</v>
      </c>
      <c r="O7">
        <f t="shared" si="7"/>
        <v>2.4082399653118496</v>
      </c>
      <c r="P7">
        <f t="shared" si="8"/>
        <v>3.3689957126871852</v>
      </c>
      <c r="Q7">
        <f t="shared" si="9"/>
        <v>4.4929209411274673</v>
      </c>
      <c r="R7">
        <f t="shared" si="10"/>
        <v>3.7461684213728388</v>
      </c>
      <c r="U7">
        <f t="shared" si="0"/>
        <v>16777216</v>
      </c>
      <c r="V7">
        <f t="shared" si="1"/>
        <v>1.3940418660640463E-4</v>
      </c>
      <c r="W7">
        <f t="shared" si="2"/>
        <v>5534417.3081863848</v>
      </c>
      <c r="X7">
        <f t="shared" si="3"/>
        <v>5.6214588804101521E-3</v>
      </c>
      <c r="Y7">
        <f>K7^3</f>
        <v>16777216</v>
      </c>
      <c r="Z7">
        <f t="shared" si="5"/>
        <v>3.3223740458488836E-4</v>
      </c>
    </row>
    <row r="8" spans="1:26" x14ac:dyDescent="0.3">
      <c r="B8">
        <v>0</v>
      </c>
      <c r="C8">
        <v>3</v>
      </c>
      <c r="D8">
        <f>0.000639599999999962</f>
        <v>6.3959999999996199E-4</v>
      </c>
      <c r="E8">
        <f>0.0117992999999998</f>
        <v>1.1799299999999799E-2</v>
      </c>
      <c r="F8">
        <f>0.00385900000000005</f>
        <v>3.8590000000000499E-3</v>
      </c>
      <c r="G8">
        <f t="shared" si="11"/>
        <v>16</v>
      </c>
      <c r="H8">
        <v>6.9489999999999797E-4</v>
      </c>
    </row>
    <row r="9" spans="1:26" x14ac:dyDescent="0.3">
      <c r="B9">
        <v>0</v>
      </c>
      <c r="C9">
        <v>4</v>
      </c>
      <c r="D9">
        <f>0.000703499999999968</f>
        <v>7.0349999999996804E-4</v>
      </c>
      <c r="E9">
        <f>0.0135918000000001</f>
        <v>1.35918000000001E-2</v>
      </c>
      <c r="F9">
        <f>0.00215269999999989</f>
        <v>2.1526999999998899E-3</v>
      </c>
      <c r="G9">
        <f t="shared" si="11"/>
        <v>16</v>
      </c>
      <c r="H9">
        <v>5.4869999999998499E-4</v>
      </c>
    </row>
    <row r="10" spans="1:26" x14ac:dyDescent="0.3">
      <c r="A10" t="s">
        <v>4</v>
      </c>
      <c r="B10">
        <v>0</v>
      </c>
      <c r="C10">
        <v>1</v>
      </c>
      <c r="D10">
        <f>0.00374819999999997</f>
        <v>3.7481999999999698E-3</v>
      </c>
      <c r="E10">
        <f>0.0860815999999999</f>
        <v>8.6081599999999897E-2</v>
      </c>
      <c r="F10">
        <f>0.0157905999999998</f>
        <v>1.5790599999999801E-2</v>
      </c>
      <c r="G10">
        <f>2^5</f>
        <v>32</v>
      </c>
      <c r="H10">
        <v>4.5049999999999804E-3</v>
      </c>
    </row>
    <row r="11" spans="1:26" x14ac:dyDescent="0.3">
      <c r="B11">
        <v>0</v>
      </c>
      <c r="C11">
        <v>2</v>
      </c>
      <c r="D11">
        <f>0.00349830000000017</f>
        <v>3.4983000000001702E-3</v>
      </c>
      <c r="E11">
        <f>0.0852519</f>
        <v>8.5251900000000005E-2</v>
      </c>
      <c r="F11">
        <f>0.0145196</f>
        <v>1.4519600000000001E-2</v>
      </c>
      <c r="G11">
        <f t="shared" ref="G11:G13" si="12">2^5</f>
        <v>32</v>
      </c>
      <c r="H11">
        <v>3.7412999999999999E-3</v>
      </c>
    </row>
    <row r="12" spans="1:26" x14ac:dyDescent="0.3">
      <c r="B12">
        <v>0</v>
      </c>
      <c r="C12">
        <v>3</v>
      </c>
      <c r="D12">
        <f>0.00408509999999995</f>
        <v>4.0850999999999501E-3</v>
      </c>
      <c r="E12">
        <f>0.0805109000000001</f>
        <v>8.0510900000000094E-2</v>
      </c>
      <c r="F12">
        <f>0.0159986999999999</f>
        <v>1.5998699999999901E-2</v>
      </c>
      <c r="G12">
        <f t="shared" si="12"/>
        <v>32</v>
      </c>
      <c r="H12">
        <v>4.2339000000000101E-3</v>
      </c>
    </row>
    <row r="13" spans="1:26" x14ac:dyDescent="0.3">
      <c r="B13">
        <v>0</v>
      </c>
      <c r="C13">
        <v>4</v>
      </c>
      <c r="D13">
        <f>0.00564030000000004</f>
        <v>5.6403000000000399E-3</v>
      </c>
      <c r="E13">
        <f>0.0880581</f>
        <v>8.80581E-2</v>
      </c>
      <c r="F13">
        <f>0.0147247999999999</f>
        <v>1.4724799999999901E-2</v>
      </c>
      <c r="G13">
        <f t="shared" si="12"/>
        <v>32</v>
      </c>
      <c r="H13">
        <v>4.8226999999999801E-3</v>
      </c>
    </row>
    <row r="14" spans="1:26" x14ac:dyDescent="0.3">
      <c r="A14" t="s">
        <v>5</v>
      </c>
      <c r="B14">
        <v>0</v>
      </c>
      <c r="C14">
        <v>1</v>
      </c>
      <c r="D14">
        <f>0.0339755999999997</f>
        <v>3.3975599999999703E-2</v>
      </c>
      <c r="E14">
        <f>0.522863099999999</f>
        <v>0.52286309999999903</v>
      </c>
      <c r="F14">
        <f>0.0989227999999999</f>
        <v>9.8922799999999894E-2</v>
      </c>
      <c r="G14">
        <f>2^6</f>
        <v>64</v>
      </c>
      <c r="H14">
        <v>3.7953500000000001E-2</v>
      </c>
    </row>
    <row r="15" spans="1:26" x14ac:dyDescent="0.3">
      <c r="B15">
        <v>0</v>
      </c>
      <c r="C15">
        <v>2</v>
      </c>
      <c r="D15">
        <f>0.0276877999999998</f>
        <v>2.7687799999999801E-2</v>
      </c>
      <c r="E15">
        <f>0.5391634</f>
        <v>0.53916339999999996</v>
      </c>
      <c r="F15">
        <f>0.0986966000000002</f>
        <v>9.8696600000000204E-2</v>
      </c>
      <c r="G15">
        <f t="shared" ref="G15:G17" si="13">2^6</f>
        <v>64</v>
      </c>
      <c r="H15">
        <v>3.4833599999999902E-2</v>
      </c>
    </row>
    <row r="16" spans="1:26" x14ac:dyDescent="0.3">
      <c r="B16">
        <v>0</v>
      </c>
      <c r="C16">
        <v>3</v>
      </c>
      <c r="D16">
        <f>0.0290169000000002</f>
        <v>2.9016900000000199E-2</v>
      </c>
      <c r="E16">
        <f>0.543419099999999</f>
        <v>0.54341909999999904</v>
      </c>
      <c r="F16">
        <f>0.0968745000000002</f>
        <v>9.6874500000000197E-2</v>
      </c>
      <c r="G16">
        <f t="shared" si="13"/>
        <v>64</v>
      </c>
      <c r="H16">
        <v>3.2136199999999997E-2</v>
      </c>
    </row>
    <row r="17" spans="1:8" x14ac:dyDescent="0.3">
      <c r="B17">
        <v>0</v>
      </c>
      <c r="C17">
        <v>4</v>
      </c>
      <c r="D17">
        <f>0.0318439999999995</f>
        <v>3.1843999999999498E-2</v>
      </c>
      <c r="E17">
        <f>0.546483</f>
        <v>0.54648300000000005</v>
      </c>
      <c r="F17">
        <f>0.0960362999999997</f>
        <v>9.60362999999997E-2</v>
      </c>
      <c r="G17">
        <f t="shared" si="13"/>
        <v>64</v>
      </c>
      <c r="H17">
        <v>3.2475099999999903E-2</v>
      </c>
    </row>
    <row r="18" spans="1:8" x14ac:dyDescent="0.3">
      <c r="A18" t="s">
        <v>6</v>
      </c>
      <c r="B18">
        <v>0</v>
      </c>
      <c r="C18">
        <v>1</v>
      </c>
      <c r="D18">
        <f>0.2274359</f>
        <v>0.2274359</v>
      </c>
      <c r="E18">
        <f>3.7829985</f>
        <v>3.7829985000000002</v>
      </c>
      <c r="F18">
        <f>0.707418099999999</f>
        <v>0.70741809999999905</v>
      </c>
      <c r="G18">
        <f>2^7</f>
        <v>128</v>
      </c>
      <c r="H18">
        <v>0.26558910000000002</v>
      </c>
    </row>
    <row r="19" spans="1:8" x14ac:dyDescent="0.3">
      <c r="B19">
        <v>0</v>
      </c>
      <c r="C19">
        <v>2</v>
      </c>
      <c r="D19">
        <f>0.241205</f>
        <v>0.241205</v>
      </c>
      <c r="E19">
        <f>4.13050529999999</f>
        <v>4.1305052999999896</v>
      </c>
      <c r="F19">
        <f>0.9531597</f>
        <v>0.95315970000000005</v>
      </c>
      <c r="G19">
        <f t="shared" ref="G19:G21" si="14">2^7</f>
        <v>128</v>
      </c>
      <c r="H19">
        <v>0.24426979999999901</v>
      </c>
    </row>
    <row r="20" spans="1:8" x14ac:dyDescent="0.3">
      <c r="B20">
        <v>0</v>
      </c>
      <c r="C20">
        <v>3</v>
      </c>
      <c r="D20">
        <f>0.242183499999999</f>
        <v>0.242183499999999</v>
      </c>
      <c r="E20">
        <f>3.7905374</f>
        <v>3.7905373999999998</v>
      </c>
      <c r="F20">
        <f>0.708464799999998</f>
        <v>0.70846479999999801</v>
      </c>
      <c r="G20">
        <f t="shared" si="14"/>
        <v>128</v>
      </c>
      <c r="H20">
        <v>0.228881099999999</v>
      </c>
    </row>
    <row r="21" spans="1:8" x14ac:dyDescent="0.3">
      <c r="B21">
        <v>0</v>
      </c>
      <c r="C21">
        <v>4</v>
      </c>
      <c r="D21">
        <f>0.2436672</f>
        <v>0.2436672</v>
      </c>
      <c r="E21">
        <f>3.9783541</f>
        <v>3.9783540999999998</v>
      </c>
      <c r="F21">
        <f>0.802645599999998</f>
        <v>0.80264559999999796</v>
      </c>
      <c r="G21">
        <f t="shared" si="14"/>
        <v>128</v>
      </c>
      <c r="H21">
        <v>0.24522549999999901</v>
      </c>
    </row>
    <row r="22" spans="1:8" x14ac:dyDescent="0.3">
      <c r="A22" t="s">
        <v>7</v>
      </c>
      <c r="B22">
        <v>0</v>
      </c>
      <c r="C22">
        <v>1</v>
      </c>
      <c r="D22">
        <f>2.31770320000009</f>
        <v>2.3177032000000901</v>
      </c>
      <c r="E22">
        <f>34.7141072000001</f>
        <v>34.7141072000001</v>
      </c>
      <c r="F22">
        <f>6.11145050000004</f>
        <v>6.1114505000000401</v>
      </c>
      <c r="G22">
        <f>2^8</f>
        <v>256</v>
      </c>
      <c r="H22">
        <v>1.9275545999999999</v>
      </c>
    </row>
    <row r="23" spans="1:8" x14ac:dyDescent="0.3">
      <c r="B23">
        <v>0</v>
      </c>
      <c r="C23">
        <v>2</v>
      </c>
      <c r="D23">
        <f>2.64596959999994</f>
        <v>2.64596959999994</v>
      </c>
      <c r="E23">
        <f>31.2085094999999</f>
        <v>31.208509499999899</v>
      </c>
      <c r="F23">
        <f>5.53291820000004</f>
        <v>5.5329182000000401</v>
      </c>
      <c r="G23">
        <f t="shared" ref="G23:G25" si="15">2^8</f>
        <v>256</v>
      </c>
      <c r="H23">
        <v>2.0025084999999998</v>
      </c>
    </row>
    <row r="24" spans="1:8" x14ac:dyDescent="0.3">
      <c r="B24">
        <v>0</v>
      </c>
      <c r="C24">
        <v>3</v>
      </c>
      <c r="D24">
        <f>1.97888179999995</f>
        <v>1.97888179999995</v>
      </c>
      <c r="E24">
        <f>28.6224326999999</f>
        <v>28.622432699999901</v>
      </c>
      <c r="F24">
        <f>5.20643470000004</f>
        <v>5.2064347000000399</v>
      </c>
      <c r="G24">
        <f t="shared" si="15"/>
        <v>256</v>
      </c>
      <c r="H24">
        <v>2.0071361999999899</v>
      </c>
    </row>
    <row r="25" spans="1:8" x14ac:dyDescent="0.3">
      <c r="B25">
        <v>0</v>
      </c>
      <c r="C25">
        <v>4</v>
      </c>
      <c r="D25">
        <f>2.41270199999985</f>
        <v>2.4127019999998498</v>
      </c>
      <c r="E25">
        <f>29.9009479000001</f>
        <v>29.900947900000101</v>
      </c>
      <c r="F25">
        <f>5.44527140000013</f>
        <v>5.4452714000001299</v>
      </c>
      <c r="G25">
        <f t="shared" si="15"/>
        <v>256</v>
      </c>
      <c r="H25">
        <v>1.8393386999999899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Toubal</dc:creator>
  <cp:lastModifiedBy>Yanis Toubal</cp:lastModifiedBy>
  <dcterms:created xsi:type="dcterms:W3CDTF">2021-10-14T22:32:33Z</dcterms:created>
  <dcterms:modified xsi:type="dcterms:W3CDTF">2021-10-20T02:40:31Z</dcterms:modified>
</cp:coreProperties>
</file>