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ifuku-my.sharepoint.com/personal/090100_daifuku_com/Documents/事前発注/"/>
    </mc:Choice>
  </mc:AlternateContent>
  <xr:revisionPtr revIDLastSave="87" documentId="11_5CB90B8918C14640090C927B95DD5C87DD0D348A" xr6:coauthVersionLast="47" xr6:coauthVersionMax="47" xr10:uidLastSave="{7E72481F-6088-413E-87A9-E34A83A8B653}"/>
  <bookViews>
    <workbookView xWindow="-28575" yWindow="1965" windowWidth="28500" windowHeight="10275" xr2:uid="{00000000-000D-0000-FFFF-FFFF00000000}"/>
  </bookViews>
  <sheets>
    <sheet name="スタンド正規出図" sheetId="1" r:id="rId1"/>
    <sheet name="ガイド正規出図" sheetId="2" r:id="rId2"/>
    <sheet name="スタンドレイアウト変更" sheetId="3" r:id="rId3"/>
    <sheet name="ガイドレイアウト変更" sheetId="4" r:id="rId4"/>
    <sheet name="Sheet1" sheetId="5" r:id="rId5"/>
  </sheets>
  <definedNames>
    <definedName name="_xlnm.Print_Area" localSheetId="3">ガイドレイアウト変更!$A$1:$E$13</definedName>
    <definedName name="_xlnm.Print_Area" localSheetId="1">ガイド正規出図!$A$1:$F$18</definedName>
    <definedName name="_xlnm.Print_Area" localSheetId="2">スタンドレイアウト変更!$A$1:$E$19</definedName>
    <definedName name="_xlnm.Print_Area" localSheetId="0">スタンド正規出図!$A$1:$F$10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F2" i="4"/>
  <c r="F2" i="3"/>
  <c r="G2" i="2" l="1"/>
  <c r="G2" i="1"/>
  <c r="D4" i="2" l="1"/>
  <c r="D13" i="2" s="1"/>
  <c r="E4" i="1" l="1"/>
  <c r="D11" i="2" l="1"/>
  <c r="D6" i="4" l="1"/>
  <c r="D7" i="2"/>
  <c r="D6" i="2"/>
  <c r="D5" i="2"/>
  <c r="E6" i="1"/>
  <c r="E7" i="1" l="1"/>
  <c r="B10" i="1" s="1"/>
  <c r="D8" i="4"/>
  <c r="D7" i="4"/>
  <c r="D10" i="4" s="1"/>
  <c r="A13" i="4" s="1"/>
  <c r="D6" i="3"/>
  <c r="D7" i="3"/>
  <c r="D8" i="3"/>
  <c r="D9" i="3"/>
  <c r="D10" i="3"/>
  <c r="D11" i="3"/>
  <c r="D12" i="3"/>
  <c r="D13" i="3"/>
  <c r="D14" i="3"/>
  <c r="D15" i="3"/>
  <c r="D9" i="2"/>
  <c r="D10" i="2"/>
  <c r="D8" i="2"/>
  <c r="D14" i="2" l="1"/>
  <c r="A18" i="2" s="1"/>
  <c r="D16" i="3"/>
  <c r="A19" i="3" s="1"/>
</calcChain>
</file>

<file path=xl/sharedStrings.xml><?xml version="1.0" encoding="utf-8"?>
<sst xmlns="http://schemas.openxmlformats.org/spreadsheetml/2006/main" count="92" uniqueCount="63">
  <si>
    <t>計画</t>
    <rPh sb="0" eb="2">
      <t>ケイカク</t>
    </rPh>
    <phoneticPr fontId="1"/>
  </si>
  <si>
    <t>計算式</t>
    <rPh sb="0" eb="3">
      <t>ケイサンシキ</t>
    </rPh>
    <phoneticPr fontId="1"/>
  </si>
  <si>
    <t>鉄板ガイド工数</t>
    <rPh sb="0" eb="2">
      <t>テッパン</t>
    </rPh>
    <rPh sb="5" eb="7">
      <t>コウスウ</t>
    </rPh>
    <phoneticPr fontId="1"/>
  </si>
  <si>
    <t>項目</t>
    <rPh sb="0" eb="2">
      <t>コウモク</t>
    </rPh>
    <phoneticPr fontId="1"/>
  </si>
  <si>
    <t>（機長）× 0.025 + 5 H</t>
    <rPh sb="1" eb="3">
      <t>キチョウ</t>
    </rPh>
    <phoneticPr fontId="1"/>
  </si>
  <si>
    <t>基準工数</t>
    <rPh sb="0" eb="2">
      <t>キジュン</t>
    </rPh>
    <rPh sb="2" eb="4">
      <t>コウスウ</t>
    </rPh>
    <phoneticPr fontId="1"/>
  </si>
  <si>
    <t>樹脂ガイド</t>
    <rPh sb="0" eb="2">
      <t>ジュシ</t>
    </rPh>
    <phoneticPr fontId="1"/>
  </si>
  <si>
    <t>サイドテーブル</t>
    <phoneticPr fontId="1"/>
  </si>
  <si>
    <t>落下防止ネット</t>
    <rPh sb="0" eb="4">
      <t>ラッカボウシ</t>
    </rPh>
    <phoneticPr fontId="1"/>
  </si>
  <si>
    <t>下面カバー</t>
    <rPh sb="0" eb="2">
      <t>カメン</t>
    </rPh>
    <phoneticPr fontId="1"/>
  </si>
  <si>
    <t>側面カバ―</t>
    <rPh sb="0" eb="2">
      <t>ソクメン</t>
    </rPh>
    <phoneticPr fontId="1"/>
  </si>
  <si>
    <t>破材ガイド</t>
    <rPh sb="0" eb="2">
      <t>ハザイ</t>
    </rPh>
    <phoneticPr fontId="1"/>
  </si>
  <si>
    <t>総距離(m)</t>
    <rPh sb="0" eb="3">
      <t>ソウキョリ</t>
    </rPh>
    <phoneticPr fontId="1"/>
  </si>
  <si>
    <t>工数(H)</t>
    <rPh sb="0" eb="2">
      <t>コウスウ</t>
    </rPh>
    <phoneticPr fontId="1"/>
  </si>
  <si>
    <t>工数(H)</t>
    <rPh sb="0" eb="2">
      <t>コウスウ</t>
    </rPh>
    <phoneticPr fontId="1"/>
  </si>
  <si>
    <t>検討</t>
    <rPh sb="0" eb="2">
      <t>ケントウ</t>
    </rPh>
    <phoneticPr fontId="1"/>
  </si>
  <si>
    <t>スタンド選定、構成連携ファイル作成</t>
    <rPh sb="4" eb="6">
      <t>センテイ</t>
    </rPh>
    <rPh sb="7" eb="11">
      <t>コウセイレンケイ</t>
    </rPh>
    <rPh sb="15" eb="17">
      <t>サクセイ</t>
    </rPh>
    <phoneticPr fontId="1"/>
  </si>
  <si>
    <t>出荷リスト修正</t>
    <rPh sb="0" eb="2">
      <t>シュッカ</t>
    </rPh>
    <rPh sb="5" eb="7">
      <t>シュウセイ</t>
    </rPh>
    <phoneticPr fontId="1"/>
  </si>
  <si>
    <t>配置図修正,印刷</t>
    <rPh sb="0" eb="3">
      <t>ハイチズ</t>
    </rPh>
    <rPh sb="3" eb="5">
      <t>シュウセイ</t>
    </rPh>
    <rPh sb="6" eb="8">
      <t>インサツ</t>
    </rPh>
    <phoneticPr fontId="1"/>
  </si>
  <si>
    <t>E図作図(組立式)</t>
    <rPh sb="1" eb="2">
      <t>ズ</t>
    </rPh>
    <rPh sb="2" eb="4">
      <t>サクズ</t>
    </rPh>
    <rPh sb="5" eb="8">
      <t>クミタテシキ</t>
    </rPh>
    <phoneticPr fontId="1"/>
  </si>
  <si>
    <t>P図作図(組立式)</t>
    <rPh sb="1" eb="2">
      <t>ズ</t>
    </rPh>
    <rPh sb="2" eb="4">
      <t>サクズ</t>
    </rPh>
    <phoneticPr fontId="1"/>
  </si>
  <si>
    <t>E図作図(溶接式)</t>
    <rPh sb="1" eb="2">
      <t>ズ</t>
    </rPh>
    <rPh sb="2" eb="4">
      <t>サクズ</t>
    </rPh>
    <rPh sb="5" eb="7">
      <t>ヨウセツ</t>
    </rPh>
    <rPh sb="7" eb="8">
      <t>シキ</t>
    </rPh>
    <phoneticPr fontId="1"/>
  </si>
  <si>
    <t>P図作図(溶接式)</t>
    <rPh sb="1" eb="2">
      <t>ズ</t>
    </rPh>
    <rPh sb="2" eb="4">
      <t>サクズ</t>
    </rPh>
    <rPh sb="5" eb="7">
      <t>ヨウセツ</t>
    </rPh>
    <phoneticPr fontId="1"/>
  </si>
  <si>
    <t>チェック、エビデンス作成</t>
    <rPh sb="10" eb="12">
      <t>サクセイ</t>
    </rPh>
    <phoneticPr fontId="1"/>
  </si>
  <si>
    <t>作業指示書作成</t>
    <rPh sb="0" eb="5">
      <t>サギョウシジショ</t>
    </rPh>
    <rPh sb="5" eb="7">
      <t>サクセイ</t>
    </rPh>
    <phoneticPr fontId="1"/>
  </si>
  <si>
    <t>手配品リスト作成</t>
    <rPh sb="0" eb="3">
      <t>テハイヒン</t>
    </rPh>
    <rPh sb="6" eb="8">
      <t>サクセイ</t>
    </rPh>
    <phoneticPr fontId="1"/>
  </si>
  <si>
    <t>オブリ登録</t>
    <rPh sb="3" eb="5">
      <t>トウロク</t>
    </rPh>
    <phoneticPr fontId="1"/>
  </si>
  <si>
    <t>各工数(H)</t>
    <rPh sb="0" eb="1">
      <t>カク</t>
    </rPh>
    <rPh sb="1" eb="3">
      <t>コウスウ</t>
    </rPh>
    <phoneticPr fontId="1"/>
  </si>
  <si>
    <t>枚数</t>
    <phoneticPr fontId="1"/>
  </si>
  <si>
    <t>ガイド選定、構成連携ファイル修正</t>
    <rPh sb="3" eb="5">
      <t>センテイ</t>
    </rPh>
    <rPh sb="6" eb="10">
      <t>コウセイレンケイ</t>
    </rPh>
    <rPh sb="14" eb="16">
      <t>シュウセイ</t>
    </rPh>
    <phoneticPr fontId="1"/>
  </si>
  <si>
    <t>(円)</t>
    <rPh sb="1" eb="2">
      <t>エン</t>
    </rPh>
    <phoneticPr fontId="1"/>
  </si>
  <si>
    <t>見積り</t>
    <rPh sb="0" eb="2">
      <t>ミツモ</t>
    </rPh>
    <phoneticPr fontId="1"/>
  </si>
  <si>
    <t>既設改造</t>
    <rPh sb="0" eb="4">
      <t>キセツカイゾウ</t>
    </rPh>
    <phoneticPr fontId="1"/>
  </si>
  <si>
    <t>プラス5</t>
    <phoneticPr fontId="1"/>
  </si>
  <si>
    <t>（鉄板ガイド総距離）×0.08 + 4H</t>
    <rPh sb="1" eb="3">
      <t>テッパン</t>
    </rPh>
    <rPh sb="6" eb="9">
      <t>ソウキョリ</t>
    </rPh>
    <phoneticPr fontId="1"/>
  </si>
  <si>
    <t>（樹脂ガイド総距離）×0.08 + 4 H</t>
    <rPh sb="1" eb="3">
      <t>ジュシ</t>
    </rPh>
    <rPh sb="6" eb="9">
      <t>ソウキョリ</t>
    </rPh>
    <phoneticPr fontId="1"/>
  </si>
  <si>
    <t>（機長）× 0.1 + 4 H</t>
    <rPh sb="1" eb="3">
      <t>キチョウ</t>
    </rPh>
    <phoneticPr fontId="1"/>
  </si>
  <si>
    <t>（機長）× 0.2 + 20 H</t>
    <rPh sb="1" eb="3">
      <t>キチョウ</t>
    </rPh>
    <phoneticPr fontId="1"/>
  </si>
  <si>
    <t>←小数点第一位を四捨五入した。</t>
    <rPh sb="1" eb="4">
      <t>ショウスウテン</t>
    </rPh>
    <rPh sb="4" eb="6">
      <t>ダイイチ</t>
    </rPh>
    <rPh sb="6" eb="7">
      <t>イ</t>
    </rPh>
    <phoneticPr fontId="1"/>
  </si>
  <si>
    <t>基準工数に含める</t>
    <rPh sb="0" eb="2">
      <t>キジュン</t>
    </rPh>
    <rPh sb="2" eb="4">
      <t>コウスウ</t>
    </rPh>
    <rPh sb="5" eb="6">
      <t>フク</t>
    </rPh>
    <phoneticPr fontId="1"/>
  </si>
  <si>
    <t>オール鉄板アイテムの計画工数は未決定。別途決める。</t>
    <rPh sb="3" eb="5">
      <t>テッパン</t>
    </rPh>
    <rPh sb="10" eb="12">
      <t>ケイカク</t>
    </rPh>
    <rPh sb="12" eb="14">
      <t>コウスウ</t>
    </rPh>
    <rPh sb="15" eb="18">
      <t>ミケッテイ</t>
    </rPh>
    <rPh sb="19" eb="21">
      <t>ベット</t>
    </rPh>
    <rPh sb="21" eb="22">
      <t>キ</t>
    </rPh>
    <phoneticPr fontId="1"/>
  </si>
  <si>
    <t>オール樹脂アイテムの計画工数は未決定。別途決める。</t>
    <rPh sb="3" eb="5">
      <t>ジュシ</t>
    </rPh>
    <rPh sb="10" eb="12">
      <t>ケイカク</t>
    </rPh>
    <rPh sb="12" eb="14">
      <t>コウスウ</t>
    </rPh>
    <rPh sb="15" eb="18">
      <t>ミケッテイ</t>
    </rPh>
    <rPh sb="19" eb="21">
      <t>ベット</t>
    </rPh>
    <rPh sb="21" eb="22">
      <t>キ</t>
    </rPh>
    <phoneticPr fontId="1"/>
  </si>
  <si>
    <t>新基準工数</t>
    <rPh sb="0" eb="3">
      <t>シンキジュン</t>
    </rPh>
    <rPh sb="3" eb="5">
      <t>コウスウ</t>
    </rPh>
    <phoneticPr fontId="1"/>
  </si>
  <si>
    <t>500ｍ以上：（コンベヤ総距離）× 0.09 +15 H
500ｍ未満：（コンベヤ総距離）× 0.09 +8 H</t>
    <rPh sb="4" eb="6">
      <t>イジョウ</t>
    </rPh>
    <rPh sb="33" eb="35">
      <t>ミマン</t>
    </rPh>
    <phoneticPr fontId="1"/>
  </si>
  <si>
    <t>丸め</t>
    <rPh sb="0" eb="1">
      <t>マル</t>
    </rPh>
    <phoneticPr fontId="1"/>
  </si>
  <si>
    <t>（コンベヤ総距離）× 0.06 +16 H(500m以上)
（コンベヤ総距離）× 0.06 +12 H(500m未満)</t>
    <rPh sb="5" eb="8">
      <t>ソウキョリ</t>
    </rPh>
    <rPh sb="26" eb="28">
      <t>イジョウ</t>
    </rPh>
    <rPh sb="56" eb="58">
      <t>ミマン</t>
    </rPh>
    <phoneticPr fontId="1"/>
  </si>
  <si>
    <t>一部鉄板は基準工数に含めるので、0とする。</t>
    <rPh sb="0" eb="2">
      <t>イチブ</t>
    </rPh>
    <rPh sb="2" eb="4">
      <t>テッパン</t>
    </rPh>
    <rPh sb="5" eb="7">
      <t>キジュン</t>
    </rPh>
    <rPh sb="7" eb="9">
      <t>コウスウ</t>
    </rPh>
    <rPh sb="10" eb="11">
      <t>フク</t>
    </rPh>
    <phoneticPr fontId="1"/>
  </si>
  <si>
    <t>PAP</t>
  </si>
  <si>
    <t>Y・Gテック</t>
  </si>
  <si>
    <t>タグトータル</t>
  </si>
  <si>
    <t>ヒラテ技研（近江八幡メンバー）</t>
  </si>
  <si>
    <t>ヒラテ技研（請負メンバー）</t>
  </si>
  <si>
    <t>DSE</t>
  </si>
  <si>
    <t>ユニテツク</t>
  </si>
  <si>
    <t>タイガ設計</t>
  </si>
  <si>
    <t>飯田設計</t>
  </si>
  <si>
    <t>中央エンジ</t>
  </si>
  <si>
    <t>第一技研</t>
  </si>
  <si>
    <t>大進精工</t>
  </si>
  <si>
    <t>109期</t>
    <rPh sb="3" eb="4">
      <t>キ</t>
    </rPh>
    <phoneticPr fontId="1"/>
  </si>
  <si>
    <t>オートラベラ配置図</t>
    <rPh sb="6" eb="9">
      <t>ハイチズ</t>
    </rPh>
    <phoneticPr fontId="1"/>
  </si>
  <si>
    <t>１エリア：3H、C列にはエリア数を記載する
１エリアに３連ラベラーがあっても１エリアと
カウントする。</t>
    <rPh sb="9" eb="10">
      <t>レツ</t>
    </rPh>
    <rPh sb="15" eb="16">
      <t>スウ</t>
    </rPh>
    <rPh sb="17" eb="19">
      <t>キサイ</t>
    </rPh>
    <rPh sb="28" eb="29">
      <t>レン</t>
    </rPh>
    <phoneticPr fontId="1"/>
  </si>
  <si>
    <t>110期</t>
    <rPh sb="3" eb="4">
      <t>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</si>
</sst>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¥&quot;#,##0;[Red]&quot;¥&quot;\-#,##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Fill="1" applyBorder="1">
      <alignment vertical="center"/>
    </xf>
    <xf numFmtId="0" fontId="0" fillId="0" borderId="3" xfId="0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0" fillId="3" borderId="2" xfId="0" applyFill="1" applyBorder="1">
      <alignment vertical="center"/>
    </xf>
    <xf numFmtId="0" fontId="0" fillId="0" borderId="4" xfId="0" applyBorder="1">
      <alignment vertical="center"/>
    </xf>
    <xf numFmtId="0" fontId="0" fillId="3" borderId="4" xfId="0" applyFill="1" applyBorder="1">
      <alignment vertical="center"/>
    </xf>
    <xf numFmtId="0" fontId="0" fillId="0" borderId="2" xfId="0" applyBorder="1" applyAlignment="1">
      <alignment vertical="center" wrapText="1"/>
    </xf>
    <xf numFmtId="0" fontId="2" fillId="0" borderId="2" xfId="0" applyFont="1" applyBorder="1">
      <alignment vertical="center"/>
    </xf>
    <xf numFmtId="0" fontId="0" fillId="4" borderId="0" xfId="0" applyFill="1">
      <alignment vertical="center"/>
    </xf>
    <xf numFmtId="0" fontId="0" fillId="2" borderId="0" xfId="0" applyFill="1" applyBorder="1">
      <alignment vertical="center"/>
    </xf>
    <xf numFmtId="6" fontId="0" fillId="5" borderId="2" xfId="0" applyNumberFormat="1" applyFill="1" applyBorder="1">
      <alignment vertical="center"/>
    </xf>
    <xf numFmtId="6" fontId="0" fillId="6" borderId="2" xfId="0" applyNumberForma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CCFFCC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58615</xdr:colOff>
      <xdr:row>3</xdr:row>
      <xdr:rowOff>139212</xdr:rowOff>
    </xdr:from>
    <xdr:to>
      <xdr:col>14</xdr:col>
      <xdr:colOff>26695</xdr:colOff>
      <xdr:row>9</xdr:row>
      <xdr:rowOff>178141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0008577" y="864577"/>
          <a:ext cx="4789195" cy="194392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IF(D5="","",D5*0.09+15)</a:t>
          </a:r>
          <a:r>
            <a:rPr kumimoji="1" lang="ja-JP" altLang="en-US" sz="1100"/>
            <a:t>・・・</a:t>
          </a:r>
          <a:r>
            <a:rPr kumimoji="1" lang="en-US" altLang="ja-JP" sz="1100"/>
            <a:t>α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IF(D5="","",D5*0.09+8)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IF(D5&gt;=500,α,β)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IF(D5&gt;=500,IF(D5="","",D5*0.09+15),IF(D5="","",D5*0.09+8))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523875</xdr:colOff>
      <xdr:row>19</xdr:row>
      <xdr:rowOff>190500</xdr:rowOff>
    </xdr:from>
    <xdr:to>
      <xdr:col>7</xdr:col>
      <xdr:colOff>190500</xdr:colOff>
      <xdr:row>26</xdr:row>
      <xdr:rowOff>219075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 txBox="1"/>
      </xdr:nvSpPr>
      <xdr:spPr>
        <a:xfrm>
          <a:off x="9344025" y="4724400"/>
          <a:ext cx="4781550" cy="1695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/>
            <a:t>IF(C4="","",C4*0.06+16)</a:t>
          </a:r>
          <a:r>
            <a:rPr kumimoji="1" lang="ja-JP" altLang="en-US" sz="1100"/>
            <a:t>・・・</a:t>
          </a:r>
          <a:r>
            <a:rPr kumimoji="1" lang="en-US" altLang="ja-JP" sz="1100"/>
            <a:t>α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IF(C4="","",C4*0.06+12)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・・・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β</a:t>
          </a:r>
          <a:endParaRPr lang="ja-JP" altLang="ja-JP">
            <a:effectLst/>
          </a:endParaRPr>
        </a:p>
        <a:p>
          <a:endParaRPr kumimoji="1" lang="en-US" altLang="ja-JP" sz="1100"/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IF(C4&gt;=500,α,β)</a:t>
          </a: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     </a:t>
          </a:r>
          <a:r>
            <a:rPr kumimoji="1" lang="ja-JP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↓</a:t>
          </a:r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IF(C4&gt;=500,IF(C4="","",C4*0.06+16),IF(C4="","",C4*0.06+12))</a:t>
          </a:r>
          <a:endParaRPr lang="ja-JP" altLang="ja-JP">
            <a:effectLst/>
          </a:endParaRPr>
        </a:p>
        <a:p>
          <a:endParaRPr kumimoji="1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ja-JP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240197</xdr:colOff>
      <xdr:row>2</xdr:row>
      <xdr:rowOff>223630</xdr:rowOff>
    </xdr:from>
    <xdr:to>
      <xdr:col>10</xdr:col>
      <xdr:colOff>33132</xdr:colOff>
      <xdr:row>6</xdr:row>
      <xdr:rowOff>107674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 txBox="1"/>
      </xdr:nvSpPr>
      <xdr:spPr>
        <a:xfrm>
          <a:off x="6485284" y="704021"/>
          <a:ext cx="2542761" cy="8448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各工数の数字は内容により適宜変えること。検討が全くないのであれば、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（</a:t>
          </a: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</a:t>
          </a:r>
          <a:r>
            <a:rPr kumimoji="1" lang="ja-JP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r>
            <a:rPr kumimoji="1" lang="ja-JP" altLang="en-US" sz="1100"/>
            <a:t>にする等。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344365</xdr:colOff>
      <xdr:row>3</xdr:row>
      <xdr:rowOff>124558</xdr:rowOff>
    </xdr:from>
    <xdr:to>
      <xdr:col>10</xdr:col>
      <xdr:colOff>132203</xdr:colOff>
      <xdr:row>7</xdr:row>
      <xdr:rowOff>2231</xdr:rowOff>
    </xdr:to>
    <xdr:sp macro="" textlink="">
      <xdr:nvSpPr>
        <xdr:cNvPr id="2" name="テキスト ボックス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 txBox="1"/>
      </xdr:nvSpPr>
      <xdr:spPr>
        <a:xfrm>
          <a:off x="6520961" y="849923"/>
          <a:ext cx="2542761" cy="84482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各工数の数字は内容により適宜変えること。検討が全くないのであれば、</a:t>
          </a:r>
          <a:r>
            <a:rPr kumimoji="1" lang="en-US" altLang="ja-JP" sz="1100"/>
            <a:t>0</a:t>
          </a:r>
          <a:r>
            <a:rPr kumimoji="1" lang="ja-JP" altLang="en-US" sz="1100"/>
            <a:t>（</a:t>
          </a:r>
          <a:r>
            <a:rPr kumimoji="1" lang="en-US" altLang="ja-JP" sz="1100"/>
            <a:t>H</a:t>
          </a:r>
          <a:r>
            <a:rPr kumimoji="1" lang="ja-JP" altLang="en-US" sz="1100"/>
            <a:t>）にする等。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2013 - 2022 テーマ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1:G10"/>
  <sheetViews>
    <sheetView tabSelected="1" view="pageBreakPreview" zoomScale="130" zoomScaleNormal="100" zoomScaleSheetLayoutView="130" workbookViewId="0">
      <selection activeCell="F5" sqref="F5"/>
    </sheetView>
  </sheetViews>
  <sheetFormatPr defaultRowHeight="18.75" x14ac:dyDescent="0.4"/>
  <cols>
    <col min="2" max="2" width="11" bestFit="1" customWidth="1"/>
    <col min="3" max="3" width="52.625" customWidth="1"/>
    <col min="6" max="6" width="30.875" customWidth="1"/>
  </cols>
  <sheetData>
    <row r="1" spans="2:7" x14ac:dyDescent="0.4">
      <c r="B1" t="s">
        <v>0</v>
      </c>
    </row>
    <row r="2" spans="2:7" x14ac:dyDescent="0.4">
      <c r="C2" s="13"/>
      <c r="G2" t="e">
        <f>VLOOKUP(C2,Sheet1!B2:C13,2,FALSE)</f>
        <v>#N/A</v>
      </c>
    </row>
    <row r="3" spans="2:7" x14ac:dyDescent="0.4">
      <c r="B3" s="3" t="s">
        <v>3</v>
      </c>
      <c r="C3" s="3" t="s">
        <v>1</v>
      </c>
      <c r="D3" s="3" t="s">
        <v>12</v>
      </c>
      <c r="E3" s="3" t="s">
        <v>13</v>
      </c>
    </row>
    <row r="4" spans="2:7" ht="54.75" customHeight="1" x14ac:dyDescent="0.4">
      <c r="B4" s="3" t="s">
        <v>42</v>
      </c>
      <c r="C4" s="11" t="s">
        <v>43</v>
      </c>
      <c r="D4" s="8"/>
      <c r="E4" s="3" t="str">
        <f>IF(D4&gt;=500,IF(D4="","",D4*0.09+15),IF(D4="","",D4*0.09+8))</f>
        <v/>
      </c>
    </row>
    <row r="5" spans="2:7" x14ac:dyDescent="0.4">
      <c r="B5" s="3" t="s">
        <v>32</v>
      </c>
      <c r="C5" s="3" t="s">
        <v>33</v>
      </c>
      <c r="D5" s="5"/>
      <c r="E5" s="3"/>
    </row>
    <row r="6" spans="2:7" x14ac:dyDescent="0.4">
      <c r="E6">
        <f>SUM(E4:E5)</f>
        <v>0</v>
      </c>
    </row>
    <row r="7" spans="2:7" x14ac:dyDescent="0.4">
      <c r="E7" s="7">
        <f>ROUND(E6,1)</f>
        <v>0</v>
      </c>
      <c r="F7" t="s">
        <v>44</v>
      </c>
    </row>
    <row r="9" spans="2:7" x14ac:dyDescent="0.4">
      <c r="B9" t="s">
        <v>31</v>
      </c>
    </row>
    <row r="10" spans="2:7" ht="19.5" thickBot="1" x14ac:dyDescent="0.45">
      <c r="B10" s="6" t="str">
        <f>IF(E7=0,"",E7*G2)</f>
        <v/>
      </c>
      <c r="C10" s="2" t="s">
        <v>30</v>
      </c>
    </row>
  </sheetData>
  <phoneticPr fontId="1"/>
  <pageMargins left="0.7" right="0.7" top="0.75" bottom="0.75" header="0.3" footer="0.3"/>
  <pageSetup paperSize="9" scale="98" orientation="landscape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000-000000000000}">
          <x14:formula1>
            <xm:f>Sheet1!$B$2:$B$13</xm:f>
          </x14:formula1>
          <xm:sqref>C2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G18"/>
  <sheetViews>
    <sheetView view="pageBreakPreview" zoomScaleNormal="100" zoomScaleSheetLayoutView="100" workbookViewId="0">
      <selection activeCell="D14" sqref="D14"/>
    </sheetView>
  </sheetViews>
  <sheetFormatPr defaultRowHeight="18.75" x14ac:dyDescent="0.4"/>
  <cols>
    <col min="1" max="1" width="22.875" customWidth="1"/>
    <col min="2" max="2" width="43.125" bestFit="1" customWidth="1"/>
    <col min="5" max="5" width="43.25" bestFit="1" customWidth="1"/>
    <col min="6" max="6" width="58.125" customWidth="1"/>
  </cols>
  <sheetData>
    <row r="1" spans="1:7" x14ac:dyDescent="0.4">
      <c r="A1" t="s">
        <v>0</v>
      </c>
    </row>
    <row r="2" spans="1:7" x14ac:dyDescent="0.4">
      <c r="B2" s="13"/>
      <c r="G2" t="e">
        <f>VLOOKUP(B2,Sheet1!B2:C13,2,FALSE)</f>
        <v>#N/A</v>
      </c>
    </row>
    <row r="3" spans="1:7" x14ac:dyDescent="0.4">
      <c r="A3" s="3" t="s">
        <v>3</v>
      </c>
      <c r="B3" s="3" t="s">
        <v>1</v>
      </c>
      <c r="C3" s="3" t="s">
        <v>12</v>
      </c>
      <c r="D3" s="4" t="s">
        <v>14</v>
      </c>
    </row>
    <row r="4" spans="1:7" ht="37.5" x14ac:dyDescent="0.4">
      <c r="A4" s="3" t="s">
        <v>5</v>
      </c>
      <c r="B4" s="11" t="s">
        <v>45</v>
      </c>
      <c r="C4" s="8"/>
      <c r="D4" s="12" t="str">
        <f>IF(C4&gt;=500,IF(C4="","",C4*0.06+16),IF(C4="","",C4*0.06+12))</f>
        <v/>
      </c>
    </row>
    <row r="5" spans="1:7" x14ac:dyDescent="0.4">
      <c r="A5" s="3" t="s">
        <v>2</v>
      </c>
      <c r="B5" s="3" t="s">
        <v>34</v>
      </c>
      <c r="C5" s="8"/>
      <c r="D5" s="3" t="str">
        <f>IF(C5="","",C5*0.08+4)</f>
        <v/>
      </c>
      <c r="E5" s="3" t="s">
        <v>46</v>
      </c>
      <c r="F5" s="3" t="s">
        <v>40</v>
      </c>
    </row>
    <row r="6" spans="1:7" x14ac:dyDescent="0.4">
      <c r="A6" s="3" t="s">
        <v>6</v>
      </c>
      <c r="B6" s="3" t="s">
        <v>35</v>
      </c>
      <c r="C6" s="8"/>
      <c r="D6" s="3" t="str">
        <f>IF(C6="","",C6*0.08+4)</f>
        <v/>
      </c>
      <c r="E6" s="3" t="s">
        <v>46</v>
      </c>
      <c r="F6" s="3" t="s">
        <v>41</v>
      </c>
    </row>
    <row r="7" spans="1:7" x14ac:dyDescent="0.4">
      <c r="A7" s="9" t="s">
        <v>7</v>
      </c>
      <c r="B7" s="9" t="s">
        <v>36</v>
      </c>
      <c r="C7" s="10"/>
      <c r="D7" s="9" t="str">
        <f>IF(C7="","",C7*0.1+4)</f>
        <v/>
      </c>
      <c r="E7" t="s">
        <v>39</v>
      </c>
    </row>
    <row r="8" spans="1:7" x14ac:dyDescent="0.4">
      <c r="A8" s="9" t="s">
        <v>8</v>
      </c>
      <c r="B8" s="9" t="s">
        <v>4</v>
      </c>
      <c r="C8" s="10"/>
      <c r="D8" s="9" t="str">
        <f>IF(C8="","",C8*0.025+5)</f>
        <v/>
      </c>
      <c r="E8" t="s">
        <v>39</v>
      </c>
    </row>
    <row r="9" spans="1:7" x14ac:dyDescent="0.4">
      <c r="A9" s="9" t="s">
        <v>9</v>
      </c>
      <c r="B9" s="9" t="s">
        <v>4</v>
      </c>
      <c r="C9" s="10"/>
      <c r="D9" s="9" t="str">
        <f t="shared" ref="D9:D10" si="0">IF(C9="","",C9*0.025+5)</f>
        <v/>
      </c>
      <c r="E9" t="s">
        <v>39</v>
      </c>
    </row>
    <row r="10" spans="1:7" x14ac:dyDescent="0.4">
      <c r="A10" s="9" t="s">
        <v>10</v>
      </c>
      <c r="B10" s="9" t="s">
        <v>4</v>
      </c>
      <c r="C10" s="10"/>
      <c r="D10" s="9" t="str">
        <f t="shared" si="0"/>
        <v/>
      </c>
      <c r="E10" t="s">
        <v>39</v>
      </c>
    </row>
    <row r="11" spans="1:7" x14ac:dyDescent="0.4">
      <c r="A11" s="3" t="s">
        <v>11</v>
      </c>
      <c r="B11" s="3" t="s">
        <v>37</v>
      </c>
      <c r="C11" s="8"/>
      <c r="D11" s="3" t="str">
        <f>IF(C11="","",C11*0.2+20)</f>
        <v/>
      </c>
    </row>
    <row r="12" spans="1:7" ht="56.25" x14ac:dyDescent="0.4">
      <c r="A12" s="3" t="s">
        <v>60</v>
      </c>
      <c r="B12" s="11" t="s">
        <v>61</v>
      </c>
      <c r="C12" s="8"/>
      <c r="D12" s="3" t="str">
        <f>IF(C12="","",C12*3)</f>
        <v/>
      </c>
    </row>
    <row r="13" spans="1:7" x14ac:dyDescent="0.4">
      <c r="D13" s="1">
        <f>SUM(D4:D12)</f>
        <v>0</v>
      </c>
    </row>
    <row r="14" spans="1:7" x14ac:dyDescent="0.4">
      <c r="D14" s="7">
        <f>ROUND(D13,0)</f>
        <v>0</v>
      </c>
      <c r="E14" t="s">
        <v>38</v>
      </c>
    </row>
    <row r="17" spans="1:2" x14ac:dyDescent="0.4">
      <c r="A17" t="s">
        <v>31</v>
      </c>
    </row>
    <row r="18" spans="1:2" ht="19.5" thickBot="1" x14ac:dyDescent="0.45">
      <c r="A18" s="6" t="str">
        <f>IF(D14=0,"",D14*G2)</f>
        <v/>
      </c>
      <c r="B18" s="2" t="s">
        <v>30</v>
      </c>
    </row>
  </sheetData>
  <phoneticPr fontId="1"/>
  <pageMargins left="0.7" right="0.7" top="0.75" bottom="0.75" header="0.3" footer="0.3"/>
  <pageSetup paperSize="9" scale="44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0000000-0002-0000-0100-000000000000}">
          <x14:formula1>
            <xm:f>Sheet1!$B$2:$B$13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9"/>
  <sheetViews>
    <sheetView view="pageBreakPreview" zoomScale="115" zoomScaleNormal="100" zoomScaleSheetLayoutView="115" workbookViewId="0">
      <selection activeCell="C13" sqref="C13"/>
    </sheetView>
  </sheetViews>
  <sheetFormatPr defaultRowHeight="18.75" x14ac:dyDescent="0.4"/>
  <cols>
    <col min="1" max="1" width="35.875" bestFit="1" customWidth="1"/>
    <col min="2" max="2" width="10" bestFit="1" customWidth="1"/>
  </cols>
  <sheetData>
    <row r="1" spans="1:6" x14ac:dyDescent="0.4">
      <c r="A1" t="s">
        <v>0</v>
      </c>
    </row>
    <row r="2" spans="1:6" x14ac:dyDescent="0.4">
      <c r="A2" s="13"/>
      <c r="F2" t="e">
        <f>VLOOKUP(A2,Sheet1!B2:C13,2,FALSE)</f>
        <v>#N/A</v>
      </c>
    </row>
    <row r="3" spans="1:6" x14ac:dyDescent="0.4">
      <c r="A3" s="3" t="s">
        <v>3</v>
      </c>
      <c r="B3" s="4" t="s">
        <v>27</v>
      </c>
      <c r="C3" s="3" t="s">
        <v>28</v>
      </c>
      <c r="D3" s="3" t="s">
        <v>14</v>
      </c>
    </row>
    <row r="4" spans="1:6" x14ac:dyDescent="0.4">
      <c r="A4" s="3" t="s">
        <v>15</v>
      </c>
      <c r="B4" s="3">
        <v>1</v>
      </c>
      <c r="C4" s="5"/>
      <c r="D4" s="3"/>
    </row>
    <row r="5" spans="1:6" x14ac:dyDescent="0.4">
      <c r="A5" s="3" t="s">
        <v>16</v>
      </c>
      <c r="B5" s="3">
        <v>1</v>
      </c>
      <c r="C5" s="5"/>
      <c r="D5" s="3"/>
    </row>
    <row r="6" spans="1:6" x14ac:dyDescent="0.4">
      <c r="A6" s="3" t="s">
        <v>18</v>
      </c>
      <c r="B6" s="3">
        <v>0.25</v>
      </c>
      <c r="C6" s="3"/>
      <c r="D6" s="3" t="str">
        <f>IF(C6="","",B6*C6)</f>
        <v/>
      </c>
    </row>
    <row r="7" spans="1:6" x14ac:dyDescent="0.4">
      <c r="A7" s="3" t="s">
        <v>17</v>
      </c>
      <c r="B7" s="3">
        <v>0.5</v>
      </c>
      <c r="C7" s="3"/>
      <c r="D7" s="3" t="str">
        <f t="shared" ref="D7:D15" si="0">IF(C7="","",B7*C7)</f>
        <v/>
      </c>
    </row>
    <row r="8" spans="1:6" x14ac:dyDescent="0.4">
      <c r="A8" s="3" t="s">
        <v>19</v>
      </c>
      <c r="B8" s="3">
        <v>1</v>
      </c>
      <c r="C8" s="3"/>
      <c r="D8" s="3" t="str">
        <f t="shared" si="0"/>
        <v/>
      </c>
    </row>
    <row r="9" spans="1:6" x14ac:dyDescent="0.4">
      <c r="A9" s="3" t="s">
        <v>20</v>
      </c>
      <c r="B9" s="3">
        <v>0.5</v>
      </c>
      <c r="C9" s="3"/>
      <c r="D9" s="3" t="str">
        <f t="shared" si="0"/>
        <v/>
      </c>
    </row>
    <row r="10" spans="1:6" x14ac:dyDescent="0.4">
      <c r="A10" s="3" t="s">
        <v>21</v>
      </c>
      <c r="B10" s="3">
        <v>2</v>
      </c>
      <c r="C10" s="3"/>
      <c r="D10" s="3" t="str">
        <f t="shared" si="0"/>
        <v/>
      </c>
    </row>
    <row r="11" spans="1:6" x14ac:dyDescent="0.4">
      <c r="A11" s="3" t="s">
        <v>22</v>
      </c>
      <c r="B11" s="3">
        <v>0.5</v>
      </c>
      <c r="C11" s="3"/>
      <c r="D11" s="3" t="str">
        <f t="shared" si="0"/>
        <v/>
      </c>
    </row>
    <row r="12" spans="1:6" x14ac:dyDescent="0.4">
      <c r="A12" s="3" t="s">
        <v>23</v>
      </c>
      <c r="B12" s="3">
        <v>1</v>
      </c>
      <c r="C12" s="3"/>
      <c r="D12" s="3" t="str">
        <f t="shared" si="0"/>
        <v/>
      </c>
    </row>
    <row r="13" spans="1:6" x14ac:dyDescent="0.4">
      <c r="A13" s="3" t="s">
        <v>24</v>
      </c>
      <c r="B13" s="3">
        <v>1</v>
      </c>
      <c r="C13" s="3"/>
      <c r="D13" s="3" t="str">
        <f t="shared" si="0"/>
        <v/>
      </c>
    </row>
    <row r="14" spans="1:6" x14ac:dyDescent="0.4">
      <c r="A14" s="3" t="s">
        <v>25</v>
      </c>
      <c r="B14" s="3">
        <v>0.5</v>
      </c>
      <c r="C14" s="3"/>
      <c r="D14" s="3" t="str">
        <f t="shared" si="0"/>
        <v/>
      </c>
    </row>
    <row r="15" spans="1:6" x14ac:dyDescent="0.4">
      <c r="A15" s="3" t="s">
        <v>26</v>
      </c>
      <c r="B15" s="3">
        <v>0.5</v>
      </c>
      <c r="C15" s="3"/>
      <c r="D15" s="3" t="str">
        <f t="shared" si="0"/>
        <v/>
      </c>
    </row>
    <row r="16" spans="1:6" x14ac:dyDescent="0.4">
      <c r="D16" s="14">
        <f>SUM(D4:D15)</f>
        <v>0</v>
      </c>
    </row>
    <row r="18" spans="1:2" x14ac:dyDescent="0.4">
      <c r="A18" t="s">
        <v>31</v>
      </c>
    </row>
    <row r="19" spans="1:2" ht="19.5" thickBot="1" x14ac:dyDescent="0.45">
      <c r="A19" s="6" t="str">
        <f>IF(D16=0,"",D16*F2)</f>
        <v/>
      </c>
      <c r="B19" s="2" t="s">
        <v>30</v>
      </c>
    </row>
  </sheetData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200-000000000000}">
          <x14:formula1>
            <xm:f>Sheet1!$B$2:$B$13</xm:f>
          </x14:formula1>
          <xm:sqref>A2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3"/>
  <sheetViews>
    <sheetView view="pageBreakPreview" zoomScale="130" zoomScaleNormal="100" zoomScaleSheetLayoutView="130" workbookViewId="0">
      <selection activeCell="A9" sqref="A9"/>
    </sheetView>
  </sheetViews>
  <sheetFormatPr defaultRowHeight="18.75" x14ac:dyDescent="0.4"/>
  <cols>
    <col min="1" max="1" width="35.875" bestFit="1" customWidth="1"/>
    <col min="6" max="6" width="11.75" customWidth="1"/>
  </cols>
  <sheetData>
    <row r="1" spans="1:6" x14ac:dyDescent="0.4">
      <c r="A1" t="s">
        <v>0</v>
      </c>
    </row>
    <row r="2" spans="1:6" x14ac:dyDescent="0.4">
      <c r="A2" s="13"/>
      <c r="F2" t="e">
        <f>VLOOKUP(A2,Sheet1!B2:C13,2,FALSE)</f>
        <v>#N/A</v>
      </c>
    </row>
    <row r="3" spans="1:6" x14ac:dyDescent="0.4">
      <c r="A3" s="3" t="s">
        <v>3</v>
      </c>
      <c r="B3" s="4" t="s">
        <v>27</v>
      </c>
      <c r="C3" s="3" t="s">
        <v>28</v>
      </c>
      <c r="D3" s="3" t="s">
        <v>14</v>
      </c>
    </row>
    <row r="4" spans="1:6" x14ac:dyDescent="0.4">
      <c r="A4" s="3" t="s">
        <v>15</v>
      </c>
      <c r="B4" s="3">
        <v>1</v>
      </c>
      <c r="C4" s="5"/>
      <c r="D4" s="3"/>
    </row>
    <row r="5" spans="1:6" x14ac:dyDescent="0.4">
      <c r="A5" s="3" t="s">
        <v>29</v>
      </c>
      <c r="B5" s="3">
        <v>1</v>
      </c>
      <c r="C5" s="5"/>
      <c r="D5" s="3"/>
    </row>
    <row r="6" spans="1:6" x14ac:dyDescent="0.4">
      <c r="A6" s="3" t="s">
        <v>18</v>
      </c>
      <c r="B6" s="3">
        <v>0.25</v>
      </c>
      <c r="C6" s="3"/>
      <c r="D6" s="3" t="str">
        <f>IF(C6="","",B6*C6)</f>
        <v/>
      </c>
    </row>
    <row r="7" spans="1:6" x14ac:dyDescent="0.4">
      <c r="A7" s="3" t="s">
        <v>19</v>
      </c>
      <c r="B7" s="3">
        <v>1</v>
      </c>
      <c r="C7" s="3"/>
      <c r="D7" s="3" t="str">
        <f t="shared" ref="D7:D8" si="0">IF(C7="","",B7*C7)</f>
        <v/>
      </c>
    </row>
    <row r="8" spans="1:6" x14ac:dyDescent="0.4">
      <c r="A8" s="3" t="s">
        <v>20</v>
      </c>
      <c r="B8" s="3">
        <v>0.5</v>
      </c>
      <c r="C8" s="3"/>
      <c r="D8" s="3" t="str">
        <f t="shared" si="0"/>
        <v/>
      </c>
    </row>
    <row r="9" spans="1:6" x14ac:dyDescent="0.4">
      <c r="A9" s="3" t="s">
        <v>23</v>
      </c>
      <c r="B9" s="3">
        <v>1</v>
      </c>
      <c r="C9" s="3"/>
      <c r="D9" s="3"/>
    </row>
    <row r="10" spans="1:6" x14ac:dyDescent="0.4">
      <c r="D10" s="14">
        <f>SUM(D4:D9)</f>
        <v>0</v>
      </c>
    </row>
    <row r="12" spans="1:6" x14ac:dyDescent="0.4">
      <c r="A12" t="s">
        <v>31</v>
      </c>
    </row>
    <row r="13" spans="1:6" ht="19.5" thickBot="1" x14ac:dyDescent="0.45">
      <c r="A13" s="6" t="str">
        <f>IF(D10=0,"",D10*F2)</f>
        <v/>
      </c>
      <c r="B13" s="2" t="s">
        <v>30</v>
      </c>
    </row>
  </sheetData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0300-000000000000}">
          <x14:formula1>
            <xm:f>Sheet1!$B$2:$B$13</xm:f>
          </x14:formula1>
          <xm:sqref>A2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D13"/>
  <sheetViews>
    <sheetView workbookViewId="0">
      <selection activeCell="E18" sqref="E18"/>
    </sheetView>
  </sheetViews>
  <sheetFormatPr defaultRowHeight="18.75" x14ac:dyDescent="0.4"/>
  <cols>
    <col min="2" max="2" width="31.75" bestFit="1" customWidth="1"/>
  </cols>
  <sheetData>
    <row r="1" spans="2:4" x14ac:dyDescent="0.4">
      <c r="B1" s="3"/>
      <c r="C1" s="3" t="s">
        <v>62</v>
      </c>
      <c r="D1" s="3" t="s">
        <v>59</v>
      </c>
    </row>
    <row r="2" spans="2:4" x14ac:dyDescent="0.4">
      <c r="B2" s="3" t="s">
        <v>47</v>
      </c>
      <c r="C2" s="15">
        <v>4250</v>
      </c>
      <c r="D2" s="16">
        <v>4050</v>
      </c>
    </row>
    <row r="3" spans="2:4" x14ac:dyDescent="0.4">
      <c r="B3" s="3" t="s">
        <v>48</v>
      </c>
      <c r="C3" s="15">
        <v>4300</v>
      </c>
      <c r="D3" s="16">
        <v>4100</v>
      </c>
    </row>
    <row r="4" spans="2:4" x14ac:dyDescent="0.4">
      <c r="B4" s="3" t="s">
        <v>49</v>
      </c>
      <c r="C4" s="15">
        <v>4300</v>
      </c>
      <c r="D4" s="16">
        <v>4100</v>
      </c>
    </row>
    <row r="5" spans="2:4" x14ac:dyDescent="0.4">
      <c r="B5" s="3" t="s">
        <v>50</v>
      </c>
      <c r="C5" s="15">
        <v>4250</v>
      </c>
      <c r="D5" s="16">
        <v>4250</v>
      </c>
    </row>
    <row r="6" spans="2:4" x14ac:dyDescent="0.4">
      <c r="B6" s="3" t="s">
        <v>51</v>
      </c>
      <c r="C6" s="15">
        <v>4100</v>
      </c>
      <c r="D6" s="16">
        <v>4100</v>
      </c>
    </row>
    <row r="7" spans="2:4" x14ac:dyDescent="0.4">
      <c r="B7" s="3" t="s">
        <v>52</v>
      </c>
      <c r="C7" s="15">
        <v>4210</v>
      </c>
      <c r="D7" s="16">
        <v>4000</v>
      </c>
    </row>
    <row r="8" spans="2:4" x14ac:dyDescent="0.4">
      <c r="B8" s="3" t="s">
        <v>53</v>
      </c>
      <c r="C8" s="15">
        <v>3950</v>
      </c>
      <c r="D8" s="16">
        <v>3800</v>
      </c>
    </row>
    <row r="9" spans="2:4" x14ac:dyDescent="0.4">
      <c r="B9" s="3" t="s">
        <v>54</v>
      </c>
      <c r="C9" s="15">
        <v>4200</v>
      </c>
      <c r="D9" s="16">
        <v>3800</v>
      </c>
    </row>
    <row r="10" spans="2:4" x14ac:dyDescent="0.4">
      <c r="B10" s="3" t="s">
        <v>55</v>
      </c>
      <c r="C10" s="15">
        <v>4300</v>
      </c>
      <c r="D10" s="16">
        <v>4100</v>
      </c>
    </row>
    <row r="11" spans="2:4" x14ac:dyDescent="0.4">
      <c r="B11" s="3" t="s">
        <v>56</v>
      </c>
      <c r="C11" s="15">
        <v>4400</v>
      </c>
      <c r="D11" s="16">
        <v>4100</v>
      </c>
    </row>
    <row r="12" spans="2:4" x14ac:dyDescent="0.4">
      <c r="B12" s="3" t="s">
        <v>57</v>
      </c>
      <c r="C12" s="15">
        <v>3650</v>
      </c>
      <c r="D12" s="16">
        <v>3650</v>
      </c>
    </row>
    <row r="13" spans="2:4" x14ac:dyDescent="0.4">
      <c r="B13" s="3" t="s">
        <v>58</v>
      </c>
      <c r="C13" s="15">
        <v>3900</v>
      </c>
      <c r="D13" s="16">
        <v>3900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4</vt:i4>
      </vt:variant>
    </vt:vector>
  </HeadingPairs>
  <TitlesOfParts>
    <vt:vector size="9" baseType="lpstr">
      <vt:lpstr>スタンド正規出図</vt:lpstr>
      <vt:lpstr>ガイド正規出図</vt:lpstr>
      <vt:lpstr>スタンドレイアウト変更</vt:lpstr>
      <vt:lpstr>ガイドレイアウト変更</vt:lpstr>
      <vt:lpstr>Sheet1</vt:lpstr>
      <vt:lpstr>ガイドレイアウト変更!Print_Area</vt:lpstr>
      <vt:lpstr>ガイド正規出図!Print_Area</vt:lpstr>
      <vt:lpstr>スタンドレイアウト変更!Print_Area</vt:lpstr>
      <vt:lpstr>スタンド正規出図!Print_Area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宮脇 俊(Shun MIYAWAKI)</dc:creator>
  <cp:lastModifiedBy>上田 崇文(Takafumi UEDA)</cp:lastModifiedBy>
  <cp:lastPrinted>2022-12-08T02:59:48Z</cp:lastPrinted>
  <dcterms:created xsi:type="dcterms:W3CDTF">2022-09-13T08:01:59Z</dcterms:created>
  <dcterms:modified xsi:type="dcterms:W3CDTF">2025-05-19T00:53:53Z</dcterms:modified>
</cp:coreProperties>
</file>