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5D36B9D8-A71B-D94C-82CA-8D6CDF9A8E41}" xr6:coauthVersionLast="47" xr6:coauthVersionMax="47" xr10:uidLastSave="{00000000-0000-0000-0000-000000000000}"/>
  <bookViews>
    <workbookView xWindow="-4060" yWindow="-21600" windowWidth="38400" windowHeight="21600" activeTab="5" xr2:uid="{CB62793C-C18D-BB4B-9365-60C12FC29B2B}"/>
  </bookViews>
  <sheets>
    <sheet name="clamp label" sheetId="1" r:id="rId1"/>
    <sheet name="clamp TIC" sheetId="5" r:id="rId2"/>
    <sheet name="insulin measurement" sheetId="2" r:id="rId3"/>
    <sheet name="insulin_glycemia" sheetId="3" r:id="rId4"/>
    <sheet name="insulin_phenotypes" sheetId="4" r:id="rId5"/>
    <sheet name="ITT_GTT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5" i="4"/>
  <c r="E15" i="4" s="1"/>
  <c r="D14" i="4"/>
  <c r="E14" i="4" s="1"/>
  <c r="D13" i="4"/>
  <c r="E13" i="4" s="1"/>
  <c r="E10" i="4"/>
  <c r="E9" i="4"/>
  <c r="E8" i="4"/>
  <c r="E7" i="4"/>
  <c r="E6" i="4"/>
  <c r="E5" i="4"/>
  <c r="E4" i="4"/>
  <c r="E3" i="4"/>
  <c r="U16" i="2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P8" i="1"/>
  <c r="D22" i="1" s="1"/>
  <c r="O7" i="1" l="1"/>
  <c r="D16" i="1" s="1"/>
  <c r="R8" i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tc={F3BE681A-A438-AB4D-9300-596A1344CE1C}</author>
    <author>tc={CE0F6A40-CC64-C94A-9174-6A9C249598FD}</author>
  </authors>
  <commentList>
    <comment ref="D16" authorId="0" shapeId="0" xr:uid="{F3BE681A-A438-AB4D-9300-596A1344CE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5.65. This outlier is removed.</t>
      </text>
    </comment>
    <comment ref="A27" authorId="1" shapeId="0" xr:uid="{CE0F6A40-CC64-C94A-9174-6A9C249598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the clamp experiment. </t>
      </text>
    </comment>
  </commentList>
</comments>
</file>

<file path=xl/sharedStrings.xml><?xml version="1.0" encoding="utf-8"?>
<sst xmlns="http://schemas.openxmlformats.org/spreadsheetml/2006/main" count="641" uniqueCount="120">
  <si>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</si>
  <si>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</si>
  <si>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</si>
  <si>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</si>
  <si>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</si>
  <si>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</si>
  <si>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</si>
  <si>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</si>
  <si>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</si>
  <si>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</si>
  <si>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</si>
  <si>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</si>
  <si>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</si>
  <si>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</si>
  <si>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</si>
  <si>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</si>
  <si>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</si>
  <si>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</si>
  <si>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</si>
  <si>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</si>
  <si>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</si>
  <si>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</si>
  <si>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</si>
  <si>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</si>
  <si>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</si>
  <si>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</si>
  <si>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</si>
  <si>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</si>
  <si>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</si>
  <si>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</si>
  <si>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</si>
  <si>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</si>
  <si>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</si>
  <si>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</si>
  <si>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</si>
  <si>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</si>
  <si>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</si>
  <si>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</si>
  <si>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</si>
  <si>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</si>
  <si>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</si>
  <si>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</si>
  <si>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</si>
  <si>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</si>
  <si>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</si>
  <si>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</si>
  <si>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</si>
  <si>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</si>
  <si>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</si>
  <si>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</si>
  <si>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</si>
  <si>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</si>
  <si>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</si>
  <si>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</si>
  <si>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</si>
  <si>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</si>
  <si>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</si>
  <si>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</si>
  <si>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</si>
  <si>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</si>
  <si>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</si>
  <si>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</si>
  <si>
    <t>LFD1</t>
  </si>
  <si>
    <t>HFD5</t>
  </si>
  <si>
    <t>LFD2</t>
  </si>
  <si>
    <t>OB1</t>
  </si>
  <si>
    <t>LFD3</t>
  </si>
  <si>
    <t>OB2</t>
  </si>
  <si>
    <t>LFD4</t>
  </si>
  <si>
    <t>OB3</t>
  </si>
  <si>
    <t>HFD1</t>
  </si>
  <si>
    <t>OB4</t>
  </si>
  <si>
    <t>HFD2</t>
  </si>
  <si>
    <t>OB5</t>
  </si>
  <si>
    <t>HFD3</t>
  </si>
  <si>
    <t>HFD4</t>
  </si>
  <si>
    <t>rep1</t>
  </si>
  <si>
    <t>rep2</t>
  </si>
  <si>
    <t>mean</t>
  </si>
  <si>
    <t>conc. ng/mL</t>
  </si>
  <si>
    <t>phenotype</t>
  </si>
  <si>
    <t>samples</t>
  </si>
  <si>
    <t>WT</t>
  </si>
  <si>
    <t>HFD</t>
  </si>
  <si>
    <t>ob/ob</t>
  </si>
  <si>
    <t>conc_corrected</t>
  </si>
  <si>
    <t>isotopeLabel</t>
  </si>
  <si>
    <t>compound</t>
  </si>
  <si>
    <t>formula</t>
  </si>
  <si>
    <t>ch-tail-T1-1</t>
  </si>
  <si>
    <t>ch-tail-T1-2</t>
  </si>
  <si>
    <t>ch-tail-T1-3</t>
  </si>
  <si>
    <t>ch-tail-T1-4</t>
  </si>
  <si>
    <t>ch-tail-T1-5</t>
  </si>
  <si>
    <t>ch-tail-T2-1</t>
  </si>
  <si>
    <t>ch-tail-T2-2</t>
  </si>
  <si>
    <t>ch-tail-T2-3</t>
  </si>
  <si>
    <t>ch-tail-T2-4</t>
  </si>
  <si>
    <t>ch-tail-T2-5</t>
  </si>
  <si>
    <t>C12 PARENT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</si>
  <si>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</si>
  <si>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</si>
  <si>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</si>
  <si>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</si>
  <si>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</si>
  <si>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</si>
  <si>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</si>
  <si>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C16H32O2</t>
  </si>
  <si>
    <t>C13-label-7</t>
  </si>
  <si>
    <t>C13-label-12</t>
  </si>
  <si>
    <t>C13-label-13</t>
  </si>
  <si>
    <t>C13-label-14</t>
  </si>
  <si>
    <t>C13-label-15</t>
  </si>
  <si>
    <t>C13-label-16</t>
  </si>
  <si>
    <t>-</t>
  </si>
  <si>
    <t>animals</t>
  </si>
  <si>
    <t>experiment</t>
  </si>
  <si>
    <t>AUC</t>
  </si>
  <si>
    <t>ITT</t>
  </si>
  <si>
    <t>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</si>
</sst>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7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20913936926495"/>
                  <c:y val="0.4255176573075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[1]Sheet1!$J$10:$J$15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[1]Sheet1!$M$10:$M$15</c:f>
              <c:numCache>
                <c:formatCode>General</c:formatCode>
                <c:ptCount val="6"/>
                <c:pt idx="0">
                  <c:v>0.84149999999999991</c:v>
                </c:pt>
                <c:pt idx="1">
                  <c:v>0.45250000000000001</c:v>
                </c:pt>
                <c:pt idx="2">
                  <c:v>0.2215</c:v>
                </c:pt>
                <c:pt idx="3">
                  <c:v>0.1205</c:v>
                </c:pt>
                <c:pt idx="4">
                  <c:v>8.5999999999999993E-2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14B-BEBB-55D762C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2127"/>
        <c:axId val="811103375"/>
      </c:scatterChart>
      <c:valAx>
        <c:axId val="811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3375"/>
        <c:crosses val="autoZero"/>
        <c:crossBetween val="midCat"/>
      </c:valAx>
      <c:valAx>
        <c:axId val="811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450215</xdr:colOff>
      <xdr:row>24</xdr:row>
      <xdr:rowOff>130387</xdr:rowOff>
    </xdr:from>
    <xdr:to>
      <xdr:col>13</xdr:col>
      <xdr:colOff>39492</xdr:colOff>
      <xdr:row>36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95" y="5088467"/>
          <a:ext cx="2942077" cy="2401358"/>
        </a:xfrm>
        <a:prstGeom prst="rect">
          <a:avLst/>
        </a:prstGeom>
      </xdr:spPr>
    </xdr:pic>
    <xdr:clientData/>
  </xdr:twoCellAnchor>
  <xdr:twoCellAnchor editAs="oneCell">
    <xdr:from>
      <xdr:col>13</xdr:col>
      <xdr:colOff>79587</xdr:colOff>
      <xdr:row>19</xdr:row>
      <xdr:rowOff>165242</xdr:rowOff>
    </xdr:from>
    <xdr:to>
      <xdr:col>17</xdr:col>
      <xdr:colOff>198120</xdr:colOff>
      <xdr:row>36</xdr:row>
      <xdr:rowOff>193945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67" y="4107322"/>
          <a:ext cx="2800773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192424</xdr:rowOff>
    </xdr:from>
    <xdr:to>
      <xdr:col>10</xdr:col>
      <xdr:colOff>722361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94385</xdr:colOff>
      <xdr:row>0</xdr:row>
      <xdr:rowOff>50800</xdr:rowOff>
    </xdr:from>
    <xdr:to>
      <xdr:col>8</xdr:col>
      <xdr:colOff>242896</xdr:colOff>
      <xdr:row>7</xdr:row>
      <xdr:rowOff>179466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A782-FDBC-2747-9E9F-C29D89BA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yuan/Downloads/INS%20measurement.xlsx" TargetMode="External"/><Relationship Id="rId1" Type="http://schemas.openxmlformats.org/officeDocument/2006/relationships/externalLinkPath" Target="/Users/boyuan/Downloads/IN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J10">
            <v>6.4</v>
          </cell>
          <cell r="M10">
            <v>0.84149999999999991</v>
          </cell>
        </row>
        <row r="11">
          <cell r="J11">
            <v>3.2</v>
          </cell>
          <cell r="M11">
            <v>0.45250000000000001</v>
          </cell>
        </row>
        <row r="12">
          <cell r="J12">
            <v>1.6</v>
          </cell>
          <cell r="M12">
            <v>0.2215</v>
          </cell>
        </row>
        <row r="13">
          <cell r="J13">
            <v>0.8</v>
          </cell>
          <cell r="M13">
            <v>0.1205</v>
          </cell>
        </row>
        <row r="14">
          <cell r="J14">
            <v>0.4</v>
          </cell>
          <cell r="M14">
            <v>8.5999999999999993E-2</v>
          </cell>
        </row>
        <row r="15">
          <cell r="J15">
            <v>0.2</v>
          </cell>
          <cell r="M15">
            <v>6.7000000000000004E-2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3A1DBD61-6012-374D-9F50-3DA5C28231DA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6T13:21:26.87" personId="{3A1DBD61-6012-374D-9F50-3DA5C28231DA}" id="{F3BE681A-A438-AB4D-9300-596A1344CE1C}">
    <text>5.65. This outlier is removed.</text>
  </threadedComment>
  <threadedComment ref="A27" dT="2024-06-25T20:10:26.67" personId="{3A1DBD61-6012-374D-9F50-3DA5C28231DA}" id="{CE0F6A40-CC64-C94A-9174-6A9C249598FD}">
    <text xml:space="preserve">Data from the clamp experiment. 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topLeftCell="A2" zoomScale="158" workbookViewId="0">
      <selection activeCell="J25" sqref="J25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71"/>
      <c r="D1" s="71"/>
      <c r="E1" s="1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9">
        <v>10.68</v>
      </c>
      <c r="L3" s="77" t="s">
        <v>17</v>
      </c>
      <c r="M3" s="78"/>
      <c r="N3" s="78"/>
      <c r="O3" s="79"/>
      <c r="P3" s="79"/>
      <c r="Q3" s="80"/>
      <c r="R3" s="64" t="s">
        <v>18</v>
      </c>
      <c r="S3" s="65"/>
      <c r="T3" s="65"/>
      <c r="U3" s="65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63" t="s">
        <v>11</v>
      </c>
      <c r="J4" s="63"/>
      <c r="K4" s="72"/>
      <c r="L4" s="73" t="s">
        <v>13</v>
      </c>
      <c r="M4" s="74"/>
      <c r="N4" s="74"/>
      <c r="O4" s="63" t="s">
        <v>12</v>
      </c>
      <c r="P4" s="63"/>
      <c r="Q4" s="81"/>
      <c r="R4" s="62" t="s">
        <v>13</v>
      </c>
      <c r="S4" s="63"/>
      <c r="T4" s="63" t="s">
        <v>12</v>
      </c>
      <c r="U4" s="63"/>
    </row>
    <row r="5" spans="1:21" x14ac:dyDescent="0.2">
      <c r="A5" s="2" t="s">
        <v>9</v>
      </c>
      <c r="B5" s="20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70" t="s">
        <v>5</v>
      </c>
      <c r="J5" s="70"/>
      <c r="K5" s="9" t="s">
        <v>2</v>
      </c>
      <c r="L5" s="75" t="s">
        <v>5</v>
      </c>
      <c r="M5" s="76"/>
      <c r="N5" s="6" t="s">
        <v>2</v>
      </c>
      <c r="O5" s="70" t="s">
        <v>5</v>
      </c>
      <c r="P5" s="70"/>
      <c r="Q5" s="13" t="s">
        <v>2</v>
      </c>
      <c r="R5" s="62" t="s">
        <v>5</v>
      </c>
      <c r="S5" s="63"/>
      <c r="T5" s="63" t="s">
        <v>5</v>
      </c>
      <c r="U5" s="63"/>
    </row>
    <row r="6" spans="1:21" x14ac:dyDescent="0.2">
      <c r="A6" s="2" t="s">
        <v>10</v>
      </c>
      <c r="B6" s="21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66" t="s">
        <v>4</v>
      </c>
      <c r="K6" s="67"/>
      <c r="L6" s="12" t="s">
        <v>3</v>
      </c>
      <c r="M6" s="68" t="s">
        <v>4</v>
      </c>
      <c r="N6" s="68"/>
      <c r="O6" s="3" t="s">
        <v>3</v>
      </c>
      <c r="P6" s="66" t="s">
        <v>4</v>
      </c>
      <c r="Q6" s="69"/>
      <c r="R6" s="11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5">
        <v>5.5787536300000003E-2</v>
      </c>
      <c r="J7" s="5">
        <v>5.28372363E-2</v>
      </c>
      <c r="K7" s="10">
        <v>0.19467180519999999</v>
      </c>
      <c r="L7" s="14">
        <f t="shared" ref="L7:M11" si="0">(1-I7)*$C$6/I7</f>
        <v>50267.697826064417</v>
      </c>
      <c r="M7" s="7">
        <f t="shared" si="0"/>
        <v>53240.358602726541</v>
      </c>
      <c r="N7" s="7">
        <f>(1-K7)*$D$6/K7</f>
        <v>4241.4302919534639</v>
      </c>
      <c r="O7" s="8">
        <f t="shared" ref="O7:Q11" si="1">L7/$H7</f>
        <v>1763.7788710899795</v>
      </c>
      <c r="P7" s="8">
        <f t="shared" si="1"/>
        <v>1868.0827579904048</v>
      </c>
      <c r="Q7" s="23">
        <f t="shared" si="1"/>
        <v>148.82211550713907</v>
      </c>
      <c r="R7" s="22">
        <f t="shared" ref="R7:S11" si="2">(L7-$B$6)</f>
        <v>3519.8978260644217</v>
      </c>
      <c r="S7" s="8">
        <f t="shared" si="2"/>
        <v>6492.5586027265454</v>
      </c>
      <c r="T7" s="8">
        <f t="shared" ref="T7:U11" si="3">R7/$H7</f>
        <v>123.50518687945339</v>
      </c>
      <c r="U7" s="8">
        <f t="shared" si="3"/>
        <v>227.80907377987879</v>
      </c>
    </row>
    <row r="8" spans="1:21" x14ac:dyDescent="0.2">
      <c r="G8" s="4">
        <v>2</v>
      </c>
      <c r="H8" s="4">
        <v>25</v>
      </c>
      <c r="I8" s="5">
        <v>5.4766491700000003E-2</v>
      </c>
      <c r="J8" s="5">
        <v>5.5634749900000002E-2</v>
      </c>
      <c r="K8" s="10">
        <v>0.2371127945</v>
      </c>
      <c r="L8" s="14">
        <f t="shared" si="0"/>
        <v>51260.240203609756</v>
      </c>
      <c r="M8" s="7">
        <f t="shared" si="0"/>
        <v>50413.901344724109</v>
      </c>
      <c r="N8" s="7">
        <f>(1-K8)*$D$6/K8</f>
        <v>3298.7380360659536</v>
      </c>
      <c r="O8" s="8">
        <f t="shared" si="1"/>
        <v>2050.4096081443904</v>
      </c>
      <c r="P8" s="8">
        <f t="shared" si="1"/>
        <v>2016.5560537889644</v>
      </c>
      <c r="Q8" s="23">
        <f t="shared" si="1"/>
        <v>131.94952144263814</v>
      </c>
      <c r="R8" s="22">
        <f t="shared" si="2"/>
        <v>4512.4402036097599</v>
      </c>
      <c r="S8" s="8">
        <f t="shared" si="2"/>
        <v>3666.101344724113</v>
      </c>
      <c r="T8" s="8">
        <f t="shared" si="3"/>
        <v>180.4976081443904</v>
      </c>
      <c r="U8" s="8">
        <f t="shared" si="3"/>
        <v>146.64405378896453</v>
      </c>
    </row>
    <row r="9" spans="1:21" x14ac:dyDescent="0.2">
      <c r="G9" s="4">
        <v>3</v>
      </c>
      <c r="H9" s="4">
        <v>28.4</v>
      </c>
      <c r="I9" s="5">
        <v>5.3955606400000002E-2</v>
      </c>
      <c r="J9" s="5">
        <v>5.4436837100000003E-2</v>
      </c>
      <c r="K9" s="10">
        <v>0.18379338789999999</v>
      </c>
      <c r="L9" s="14">
        <f t="shared" si="0"/>
        <v>52075.252906285568</v>
      </c>
      <c r="M9" s="7">
        <f t="shared" si="0"/>
        <v>51588.643709298085</v>
      </c>
      <c r="N9" s="7">
        <f>(1-K9)*$D$6/K9</f>
        <v>4553.157895479917</v>
      </c>
      <c r="O9" s="8">
        <f t="shared" si="1"/>
        <v>1833.6356657142808</v>
      </c>
      <c r="P9" s="8">
        <f t="shared" si="1"/>
        <v>1816.5015390597919</v>
      </c>
      <c r="Q9" s="23">
        <f t="shared" si="1"/>
        <v>160.32246110844778</v>
      </c>
      <c r="R9" s="22">
        <f t="shared" si="2"/>
        <v>5327.4529062855727</v>
      </c>
      <c r="S9" s="8">
        <f t="shared" si="2"/>
        <v>4840.8437092980894</v>
      </c>
      <c r="T9" s="8">
        <f t="shared" si="3"/>
        <v>187.58636993963285</v>
      </c>
      <c r="U9" s="8">
        <f t="shared" si="3"/>
        <v>170.45224328514399</v>
      </c>
    </row>
    <row r="10" spans="1:21" x14ac:dyDescent="0.2">
      <c r="G10" s="4">
        <v>4</v>
      </c>
      <c r="H10" s="4">
        <v>25.1</v>
      </c>
      <c r="I10" s="5">
        <v>5.0760371800000002E-2</v>
      </c>
      <c r="J10" s="5">
        <v>5.5846535900000001E-2</v>
      </c>
      <c r="K10" s="10">
        <v>0.32212808580000002</v>
      </c>
      <c r="L10" s="14">
        <f t="shared" si="0"/>
        <v>55540.209730181683</v>
      </c>
      <c r="M10" s="7">
        <f t="shared" si="0"/>
        <v>50211.454357673065</v>
      </c>
      <c r="N10" s="7">
        <f>(1-K10)*$D$6/K10</f>
        <v>2157.5533051237471</v>
      </c>
      <c r="O10" s="8">
        <f t="shared" si="1"/>
        <v>2212.7573597681944</v>
      </c>
      <c r="P10" s="8">
        <f t="shared" si="1"/>
        <v>2000.4563489112775</v>
      </c>
      <c r="Q10" s="23">
        <f t="shared" si="1"/>
        <v>85.958299008914224</v>
      </c>
      <c r="R10" s="22">
        <f t="shared" si="2"/>
        <v>8792.4097301816873</v>
      </c>
      <c r="S10" s="8">
        <f t="shared" si="2"/>
        <v>3463.6543576730692</v>
      </c>
      <c r="T10" s="8">
        <f t="shared" si="3"/>
        <v>350.29520837377237</v>
      </c>
      <c r="U10" s="8">
        <f t="shared" si="3"/>
        <v>137.99419751685534</v>
      </c>
    </row>
    <row r="11" spans="1:21" ht="17" thickBot="1" x14ac:dyDescent="0.25">
      <c r="G11" s="4">
        <v>5</v>
      </c>
      <c r="H11" s="4">
        <v>25.5</v>
      </c>
      <c r="I11" s="5">
        <v>5.4612273199999999E-2</v>
      </c>
      <c r="J11" s="5">
        <v>5.6463182000000001E-2</v>
      </c>
      <c r="K11" s="10">
        <v>0.26383384050000003</v>
      </c>
      <c r="L11" s="15">
        <f t="shared" si="0"/>
        <v>51413.379888314194</v>
      </c>
      <c r="M11" s="16">
        <f t="shared" si="0"/>
        <v>49630.648684659682</v>
      </c>
      <c r="N11" s="16">
        <f>(1-K11)*$D$6/K11</f>
        <v>2860.802232881721</v>
      </c>
      <c r="O11" s="17">
        <f t="shared" si="1"/>
        <v>2016.2109760123212</v>
      </c>
      <c r="P11" s="17">
        <f t="shared" si="1"/>
        <v>1946.2999484180268</v>
      </c>
      <c r="Q11" s="24">
        <f t="shared" si="1"/>
        <v>112.1883228581067</v>
      </c>
      <c r="R11" s="22">
        <f t="shared" si="2"/>
        <v>4665.5798883141979</v>
      </c>
      <c r="S11" s="8">
        <f t="shared" si="2"/>
        <v>2882.8486846596861</v>
      </c>
      <c r="T11" s="8">
        <f t="shared" si="3"/>
        <v>182.96391718879207</v>
      </c>
      <c r="U11" s="8">
        <f t="shared" si="3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2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21">
        <f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21">
        <f>O9</f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2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5" t="s">
        <v>3</v>
      </c>
      <c r="D20" s="26">
        <f>O11</f>
        <v>2016.2109760123212</v>
      </c>
      <c r="E20" s="25" t="s">
        <v>5</v>
      </c>
      <c r="F20" s="25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2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21">
        <f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21">
        <f>P9</f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21">
        <f>P10</f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5" t="s">
        <v>4</v>
      </c>
      <c r="D25" s="26">
        <f>P11</f>
        <v>1946.2999484180268</v>
      </c>
      <c r="E25" s="25" t="s">
        <v>5</v>
      </c>
      <c r="F25" s="25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2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21">
        <f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21">
        <f>Q9</f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21">
        <f>Q10</f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21">
        <f>Q11</f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2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21">
        <f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21">
        <f>T9</f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21">
        <f>T10</f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5" t="s">
        <v>3</v>
      </c>
      <c r="D35" s="21">
        <f>T11</f>
        <v>182.96391718879207</v>
      </c>
      <c r="E35" s="25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2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21">
        <f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21">
        <f>U9</f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21">
        <f>U10</f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5" t="s">
        <v>4</v>
      </c>
      <c r="D40" s="21">
        <f>U11</f>
        <v>113.0528895944975</v>
      </c>
      <c r="E40" s="25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2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21">
        <f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21">
        <f>Q9</f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21">
        <f>Q10</f>
        <v>85.958299008914224</v>
      </c>
      <c r="E44" s="1" t="s">
        <v>2</v>
      </c>
      <c r="F44" s="1" t="s">
        <v>24</v>
      </c>
    </row>
    <row r="45" spans="1:6" x14ac:dyDescent="0.2">
      <c r="A45" s="57" t="s">
        <v>21</v>
      </c>
      <c r="B45" s="57" t="s">
        <v>30</v>
      </c>
      <c r="C45" s="25" t="s">
        <v>4</v>
      </c>
      <c r="D45" s="26">
        <f>Q11</f>
        <v>112.1883228581067</v>
      </c>
      <c r="E45" s="25" t="s">
        <v>2</v>
      </c>
      <c r="F45" s="25" t="s">
        <v>24</v>
      </c>
    </row>
  </sheetData>
  <mergeCells count="16">
    <mergeCell ref="C1:D1"/>
    <mergeCell ref="I4:K4"/>
    <mergeCell ref="L4:N4"/>
    <mergeCell ref="L5:M5"/>
    <mergeCell ref="L3:Q3"/>
    <mergeCell ref="O4:Q4"/>
    <mergeCell ref="O5:P5"/>
    <mergeCell ref="R4:S4"/>
    <mergeCell ref="T4:U4"/>
    <mergeCell ref="T5:U5"/>
    <mergeCell ref="R3:U3"/>
    <mergeCell ref="J6:K6"/>
    <mergeCell ref="M6:N6"/>
    <mergeCell ref="P6:Q6"/>
    <mergeCell ref="I5:J5"/>
    <mergeCell ref="R5:S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C85-A9A9-A449-9F27-B8A93D6B5E6C}">
  <dimension ref="A1:M21"/>
  <sheetViews>
    <sheetView zoomScale="150" workbookViewId="0">
      <selection activeCell="D16" sqref="D16"/>
    </sheetView>
  </sheetViews>
  <sheetFormatPr baseColWidth="10" defaultColWidth="11" defaultRowHeight="16" x14ac:dyDescent="0.2"/>
  <cols>
    <col min="1" max="1" width="13.33203125" bestFit="1" customWidth="1"/>
    <col min="3" max="3" width="11.1640625" bestFit="1" customWidth="1"/>
    <col min="4" max="13" width="13.5" bestFit="1" customWidth="1"/>
  </cols>
  <sheetData>
    <row r="1" spans="1:13" x14ac:dyDescent="0.2">
      <c r="A1" s="35" t="s">
        <v>86</v>
      </c>
      <c r="B1" s="35" t="s">
        <v>87</v>
      </c>
      <c r="C1" s="35" t="s">
        <v>88</v>
      </c>
      <c r="D1" s="35" t="s">
        <v>89</v>
      </c>
      <c r="E1" s="35" t="s">
        <v>90</v>
      </c>
      <c r="F1" s="35" t="s">
        <v>91</v>
      </c>
      <c r="G1" s="35" t="s">
        <v>92</v>
      </c>
      <c r="H1" s="35" t="s">
        <v>93</v>
      </c>
      <c r="I1" s="35" t="s">
        <v>94</v>
      </c>
      <c r="J1" s="35" t="s">
        <v>95</v>
      </c>
      <c r="K1" s="35" t="s">
        <v>96</v>
      </c>
      <c r="L1" s="35" t="s">
        <v>97</v>
      </c>
      <c r="M1" s="35" t="s">
        <v>98</v>
      </c>
    </row>
    <row r="2" spans="1:13" x14ac:dyDescent="0.2">
      <c r="A2" s="55" t="s">
        <v>99</v>
      </c>
      <c r="B2" s="55" t="s">
        <v>5</v>
      </c>
      <c r="C2" s="55" t="s">
        <v>100</v>
      </c>
      <c r="D2" s="55">
        <v>32216490</v>
      </c>
      <c r="E2" s="55">
        <v>27213360</v>
      </c>
      <c r="F2" s="55">
        <v>29317362</v>
      </c>
      <c r="G2" s="55">
        <v>29518696</v>
      </c>
      <c r="H2" s="55">
        <v>32218050</v>
      </c>
      <c r="I2" s="55">
        <v>32760842</v>
      </c>
      <c r="J2" s="55">
        <v>30438502</v>
      </c>
      <c r="K2" s="55">
        <v>32258050</v>
      </c>
      <c r="L2" s="55">
        <v>29478174</v>
      </c>
      <c r="M2" s="55">
        <v>34198772</v>
      </c>
    </row>
    <row r="3" spans="1:13" x14ac:dyDescent="0.2">
      <c r="A3" s="55" t="s">
        <v>101</v>
      </c>
      <c r="B3" s="55" t="s">
        <v>5</v>
      </c>
      <c r="C3" s="55" t="s">
        <v>100</v>
      </c>
      <c r="D3" s="55">
        <v>2368691.75</v>
      </c>
      <c r="E3" s="55">
        <v>2068149.5</v>
      </c>
      <c r="F3" s="55">
        <v>2206694</v>
      </c>
      <c r="G3" s="55">
        <v>2223006.5</v>
      </c>
      <c r="H3" s="55">
        <v>2375914</v>
      </c>
      <c r="I3" s="55">
        <v>2490109.25</v>
      </c>
      <c r="J3" s="55">
        <v>2292353.25</v>
      </c>
      <c r="K3" s="55">
        <v>2458467.75</v>
      </c>
      <c r="L3" s="55">
        <v>2185378.25</v>
      </c>
      <c r="M3" s="55">
        <v>2535433.75</v>
      </c>
    </row>
    <row r="4" spans="1:13" x14ac:dyDescent="0.2">
      <c r="A4" s="55" t="s">
        <v>102</v>
      </c>
      <c r="B4" s="55" t="s">
        <v>5</v>
      </c>
      <c r="C4" s="55" t="s">
        <v>100</v>
      </c>
      <c r="D4" s="55">
        <v>383177.72</v>
      </c>
      <c r="E4" s="55">
        <v>295141.21999999997</v>
      </c>
      <c r="F4" s="55">
        <v>332079.65999999997</v>
      </c>
      <c r="G4" s="55">
        <v>303032.28000000003</v>
      </c>
      <c r="H4" s="55">
        <v>340101.97</v>
      </c>
      <c r="I4" s="55">
        <v>358118.16</v>
      </c>
      <c r="J4" s="55">
        <v>325595.59000000003</v>
      </c>
      <c r="K4" s="55">
        <v>340713.09</v>
      </c>
      <c r="L4" s="55">
        <v>283052.34000000003</v>
      </c>
      <c r="M4" s="55">
        <v>388680.25</v>
      </c>
    </row>
    <row r="5" spans="1:13" x14ac:dyDescent="0.2">
      <c r="A5" s="55" t="s">
        <v>103</v>
      </c>
      <c r="B5" s="55" t="s">
        <v>5</v>
      </c>
      <c r="C5" s="55" t="s">
        <v>100</v>
      </c>
      <c r="D5" s="55">
        <v>70365.2</v>
      </c>
      <c r="E5" s="55">
        <v>68593.81</v>
      </c>
      <c r="F5" s="55">
        <v>67065.52</v>
      </c>
      <c r="G5" s="55">
        <v>75428.13</v>
      </c>
      <c r="H5" s="55">
        <v>84806.65</v>
      </c>
      <c r="I5" s="55">
        <v>99769.9</v>
      </c>
      <c r="J5" s="55">
        <v>97998.12</v>
      </c>
      <c r="K5" s="55">
        <v>79256.800000000003</v>
      </c>
      <c r="L5" s="55">
        <v>61767.03</v>
      </c>
      <c r="M5" s="55">
        <v>86849.8</v>
      </c>
    </row>
    <row r="6" spans="1:13" x14ac:dyDescent="0.2">
      <c r="A6" s="55" t="s">
        <v>104</v>
      </c>
      <c r="B6" s="55" t="s">
        <v>5</v>
      </c>
      <c r="C6" s="55" t="s">
        <v>100</v>
      </c>
      <c r="D6" s="55">
        <v>17762.509999999998</v>
      </c>
      <c r="E6" s="55">
        <v>13243.93</v>
      </c>
      <c r="F6" s="55">
        <v>12900.06</v>
      </c>
      <c r="G6" s="55">
        <v>19391.36</v>
      </c>
      <c r="H6" s="55">
        <v>13214.44</v>
      </c>
      <c r="I6" s="55">
        <v>21565.48</v>
      </c>
      <c r="J6" s="55">
        <v>19456.88</v>
      </c>
      <c r="K6" s="55">
        <v>8951.27</v>
      </c>
      <c r="L6" s="55">
        <v>12103.43</v>
      </c>
      <c r="M6" s="55">
        <v>16049.32</v>
      </c>
    </row>
    <row r="7" spans="1:13" ht="17" customHeight="1" x14ac:dyDescent="0.2">
      <c r="A7" s="55" t="s">
        <v>105</v>
      </c>
      <c r="B7" s="55" t="s">
        <v>5</v>
      </c>
      <c r="C7" s="55" t="s">
        <v>100</v>
      </c>
      <c r="D7" s="55">
        <v>43362.03</v>
      </c>
      <c r="E7" s="55">
        <v>40665.14</v>
      </c>
      <c r="F7" s="55">
        <v>37099.46</v>
      </c>
      <c r="G7" s="55">
        <v>35939.620000000003</v>
      </c>
      <c r="H7" s="55">
        <v>39860.800000000003</v>
      </c>
      <c r="I7" s="55">
        <v>43535.63</v>
      </c>
      <c r="J7" s="55">
        <v>33227.54</v>
      </c>
      <c r="K7" s="55">
        <v>31738.83</v>
      </c>
      <c r="L7" s="55">
        <v>38773.1</v>
      </c>
      <c r="M7" s="55">
        <v>33899.599999999999</v>
      </c>
    </row>
    <row r="8" spans="1:13" ht="17" customHeight="1" x14ac:dyDescent="0.2">
      <c r="A8" s="55" t="s">
        <v>106</v>
      </c>
      <c r="B8" s="55" t="s">
        <v>5</v>
      </c>
      <c r="C8" s="55" t="s">
        <v>100</v>
      </c>
      <c r="D8" s="55">
        <v>1876226.38</v>
      </c>
      <c r="E8" s="55">
        <v>1542850.5</v>
      </c>
      <c r="F8" s="55">
        <v>1641695.12</v>
      </c>
      <c r="G8" s="55">
        <v>1539191.88</v>
      </c>
      <c r="H8" s="55">
        <v>1829853.38</v>
      </c>
      <c r="I8" s="55">
        <v>1774623.62</v>
      </c>
      <c r="J8" s="55">
        <v>1746799.38</v>
      </c>
      <c r="K8" s="55">
        <v>1822462.5</v>
      </c>
      <c r="L8" s="55">
        <v>1721808.62</v>
      </c>
      <c r="M8" s="55">
        <v>2013274.12</v>
      </c>
    </row>
    <row r="9" spans="1:13" x14ac:dyDescent="0.2">
      <c r="A9" s="56" t="s">
        <v>99</v>
      </c>
      <c r="B9" s="56" t="s">
        <v>2</v>
      </c>
      <c r="C9" s="56" t="s">
        <v>107</v>
      </c>
      <c r="D9" s="56">
        <v>27711978</v>
      </c>
      <c r="E9" s="56">
        <v>31346726</v>
      </c>
      <c r="F9" s="56">
        <v>23056938</v>
      </c>
      <c r="G9" s="56">
        <v>19312632</v>
      </c>
      <c r="H9" s="56">
        <v>20458122</v>
      </c>
      <c r="I9" s="56">
        <v>28331750</v>
      </c>
      <c r="J9" s="56">
        <v>27472800</v>
      </c>
      <c r="K9" s="56">
        <v>27942658</v>
      </c>
      <c r="L9" s="56">
        <v>16463392</v>
      </c>
      <c r="M9" s="56">
        <v>26022506</v>
      </c>
    </row>
    <row r="10" spans="1:13" x14ac:dyDescent="0.2">
      <c r="A10" s="55" t="s">
        <v>101</v>
      </c>
      <c r="B10" s="55" t="s">
        <v>2</v>
      </c>
      <c r="C10" s="55" t="s">
        <v>107</v>
      </c>
      <c r="D10" s="55">
        <v>4891545.5</v>
      </c>
      <c r="E10" s="55">
        <v>5347600</v>
      </c>
      <c r="F10" s="55">
        <v>3987554.75</v>
      </c>
      <c r="G10" s="55">
        <v>3247285.75</v>
      </c>
      <c r="H10" s="55">
        <v>3465467.25</v>
      </c>
      <c r="I10" s="55">
        <v>4081369.25</v>
      </c>
      <c r="J10" s="55">
        <v>4978370</v>
      </c>
      <c r="K10" s="55">
        <v>4978891.5</v>
      </c>
      <c r="L10" s="55">
        <v>2849643.75</v>
      </c>
      <c r="M10" s="55">
        <v>4503459.5</v>
      </c>
    </row>
    <row r="11" spans="1:13" x14ac:dyDescent="0.2">
      <c r="A11" s="55" t="s">
        <v>102</v>
      </c>
      <c r="B11" s="55" t="s">
        <v>2</v>
      </c>
      <c r="C11" s="55" t="s">
        <v>107</v>
      </c>
      <c r="D11" s="55">
        <v>929396.69</v>
      </c>
      <c r="E11" s="55">
        <v>515741.66</v>
      </c>
      <c r="F11" s="55">
        <v>655925.88</v>
      </c>
      <c r="G11" s="55">
        <v>274413.03000000003</v>
      </c>
      <c r="H11" s="55">
        <v>401466.62</v>
      </c>
      <c r="I11" s="55">
        <v>839525.81</v>
      </c>
      <c r="J11" s="55">
        <v>687655.69</v>
      </c>
      <c r="K11" s="55">
        <v>908186.06</v>
      </c>
      <c r="L11" s="55">
        <v>279238.53000000003</v>
      </c>
      <c r="M11" s="55">
        <v>668999.18999999994</v>
      </c>
    </row>
    <row r="12" spans="1:13" x14ac:dyDescent="0.2">
      <c r="A12" s="55" t="s">
        <v>103</v>
      </c>
      <c r="B12" s="55" t="s">
        <v>2</v>
      </c>
      <c r="C12" s="55" t="s">
        <v>107</v>
      </c>
      <c r="D12" s="55">
        <v>152195.32999999999</v>
      </c>
      <c r="E12" s="55">
        <v>49444.33</v>
      </c>
      <c r="F12" s="55">
        <v>84023.15</v>
      </c>
      <c r="G12" s="55">
        <v>6198.3</v>
      </c>
      <c r="H12" s="55">
        <v>40792.57</v>
      </c>
      <c r="I12" s="55">
        <v>111167.94</v>
      </c>
      <c r="J12" s="55">
        <v>74615.62</v>
      </c>
      <c r="K12" s="55">
        <v>147168.39000000001</v>
      </c>
      <c r="L12" s="55">
        <v>30071.759999999998</v>
      </c>
      <c r="M12" s="55">
        <v>95467.27</v>
      </c>
    </row>
    <row r="13" spans="1:13" x14ac:dyDescent="0.2">
      <c r="A13" s="55" t="s">
        <v>104</v>
      </c>
      <c r="B13" s="55" t="s">
        <v>2</v>
      </c>
      <c r="C13" s="55" t="s">
        <v>107</v>
      </c>
      <c r="D13" s="55">
        <v>76773.119999999995</v>
      </c>
      <c r="E13" s="55">
        <v>17138.41</v>
      </c>
      <c r="F13" s="55">
        <v>50852.11</v>
      </c>
      <c r="G13" s="55">
        <v>0</v>
      </c>
      <c r="H13" s="55">
        <v>14469.65</v>
      </c>
      <c r="I13" s="55">
        <v>60568.98</v>
      </c>
      <c r="J13" s="55">
        <v>62019.41</v>
      </c>
      <c r="K13" s="55">
        <v>69413.289999999994</v>
      </c>
      <c r="L13" s="55">
        <v>6640.51</v>
      </c>
      <c r="M13" s="55">
        <v>41364.83</v>
      </c>
    </row>
    <row r="14" spans="1:13" x14ac:dyDescent="0.2">
      <c r="A14" s="55" t="s">
        <v>105</v>
      </c>
      <c r="B14" s="55" t="s">
        <v>2</v>
      </c>
      <c r="C14" s="55" t="s">
        <v>107</v>
      </c>
      <c r="D14" s="55">
        <v>9470.06</v>
      </c>
      <c r="E14" s="55">
        <v>0</v>
      </c>
      <c r="F14" s="55">
        <v>0</v>
      </c>
      <c r="G14" s="55">
        <v>0</v>
      </c>
      <c r="H14" s="55">
        <v>0</v>
      </c>
      <c r="I14" s="55">
        <v>13937.98</v>
      </c>
      <c r="J14" s="55">
        <v>0</v>
      </c>
      <c r="K14" s="55">
        <v>10091.69</v>
      </c>
      <c r="L14" s="55">
        <v>0</v>
      </c>
      <c r="M14" s="55">
        <v>0</v>
      </c>
    </row>
    <row r="15" spans="1:13" x14ac:dyDescent="0.2">
      <c r="A15" s="55" t="s">
        <v>106</v>
      </c>
      <c r="B15" s="55" t="s">
        <v>2</v>
      </c>
      <c r="C15" s="55" t="s">
        <v>107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7668.39</v>
      </c>
      <c r="L15" s="55">
        <v>0</v>
      </c>
      <c r="M15" s="55">
        <v>0</v>
      </c>
    </row>
    <row r="16" spans="1:13" x14ac:dyDescent="0.2">
      <c r="A16" s="55" t="s">
        <v>108</v>
      </c>
      <c r="B16" s="55" t="s">
        <v>2</v>
      </c>
      <c r="C16" s="55" t="s">
        <v>107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7470.44</v>
      </c>
      <c r="L16" s="55">
        <v>0</v>
      </c>
      <c r="M16" s="55">
        <v>0</v>
      </c>
    </row>
    <row r="17" spans="1:13" x14ac:dyDescent="0.2">
      <c r="A17" s="55" t="s">
        <v>109</v>
      </c>
      <c r="B17" s="55" t="s">
        <v>2</v>
      </c>
      <c r="C17" s="55" t="s">
        <v>107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5066.34</v>
      </c>
      <c r="M17" s="55">
        <v>9622.2099999999991</v>
      </c>
    </row>
    <row r="18" spans="1:13" x14ac:dyDescent="0.2">
      <c r="A18" s="55" t="s">
        <v>110</v>
      </c>
      <c r="B18" s="55" t="s">
        <v>2</v>
      </c>
      <c r="C18" s="55" t="s">
        <v>107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19804.84</v>
      </c>
      <c r="J18" s="55">
        <v>48766.22</v>
      </c>
      <c r="K18" s="55">
        <v>10187.450000000001</v>
      </c>
      <c r="L18" s="55">
        <v>24447.72</v>
      </c>
      <c r="M18" s="55">
        <v>28198.91</v>
      </c>
    </row>
    <row r="19" spans="1:13" x14ac:dyDescent="0.2">
      <c r="A19" s="55" t="s">
        <v>111</v>
      </c>
      <c r="B19" s="55" t="s">
        <v>2</v>
      </c>
      <c r="C19" s="55" t="s">
        <v>107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167695.39000000001</v>
      </c>
      <c r="J19" s="55">
        <v>205944.12</v>
      </c>
      <c r="K19" s="55">
        <v>139475.23000000001</v>
      </c>
      <c r="L19" s="55">
        <v>176161.31</v>
      </c>
      <c r="M19" s="55">
        <v>221275.83</v>
      </c>
    </row>
    <row r="20" spans="1:13" x14ac:dyDescent="0.2">
      <c r="A20" s="55" t="s">
        <v>112</v>
      </c>
      <c r="B20" s="55" t="s">
        <v>2</v>
      </c>
      <c r="C20" s="55" t="s">
        <v>107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1222357.5</v>
      </c>
      <c r="J20" s="55">
        <v>1530214.12</v>
      </c>
      <c r="K20" s="55">
        <v>1062362</v>
      </c>
      <c r="L20" s="55">
        <v>1346624.12</v>
      </c>
      <c r="M20" s="55">
        <v>1664868</v>
      </c>
    </row>
    <row r="21" spans="1:13" x14ac:dyDescent="0.2">
      <c r="A21" s="55" t="s">
        <v>113</v>
      </c>
      <c r="B21" s="55" t="s">
        <v>2</v>
      </c>
      <c r="C21" s="55" t="s">
        <v>107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6734711.5</v>
      </c>
      <c r="J21" s="55">
        <v>8454880</v>
      </c>
      <c r="K21" s="55">
        <v>6304825.5</v>
      </c>
      <c r="L21" s="55">
        <v>7772108</v>
      </c>
      <c r="M21" s="55">
        <v>9237367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zoomScale="125" workbookViewId="0">
      <selection activeCell="K37" sqref="K37"/>
    </sheetView>
  </sheetViews>
  <sheetFormatPr baseColWidth="10" defaultColWidth="8.83203125" defaultRowHeight="16" x14ac:dyDescent="0.2"/>
  <sheetData>
    <row r="1" spans="1:26" x14ac:dyDescent="0.2">
      <c r="A1" s="32" t="s">
        <v>48</v>
      </c>
    </row>
    <row r="2" spans="1:26" x14ac:dyDescent="0.2">
      <c r="A2" s="33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30" t="s">
        <v>51</v>
      </c>
      <c r="N4" s="31" t="s">
        <v>46</v>
      </c>
      <c r="S4" s="30" t="s">
        <v>32</v>
      </c>
      <c r="W4" s="31"/>
      <c r="X4">
        <v>0.1588</v>
      </c>
      <c r="Y4">
        <v>-0.08</v>
      </c>
    </row>
    <row r="5" spans="1:26" x14ac:dyDescent="0.2">
      <c r="A5" t="s">
        <v>34</v>
      </c>
      <c r="J5" s="27"/>
      <c r="K5" s="27"/>
      <c r="L5" s="27"/>
      <c r="M5" s="27"/>
      <c r="N5" s="27"/>
      <c r="O5" s="27"/>
      <c r="P5" s="27"/>
      <c r="Q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J6" s="27"/>
      <c r="K6" s="27" t="s">
        <v>35</v>
      </c>
      <c r="L6" s="27"/>
      <c r="M6" s="27"/>
      <c r="N6" s="27"/>
      <c r="O6" s="27"/>
      <c r="P6" s="27"/>
      <c r="Q6" s="27"/>
      <c r="S6" s="27"/>
      <c r="T6" s="27" t="s">
        <v>35</v>
      </c>
      <c r="U6" s="27"/>
      <c r="V6" s="27"/>
      <c r="W6" s="27"/>
      <c r="X6" s="27"/>
      <c r="Y6" s="27"/>
      <c r="Z6" s="27"/>
    </row>
    <row r="7" spans="1:26" x14ac:dyDescent="0.2">
      <c r="A7" t="s">
        <v>36</v>
      </c>
      <c r="J7" s="27"/>
      <c r="K7" s="28" t="s">
        <v>37</v>
      </c>
      <c r="L7" s="28">
        <v>1</v>
      </c>
      <c r="M7" s="28">
        <v>2</v>
      </c>
      <c r="N7" s="28">
        <v>3</v>
      </c>
      <c r="O7" s="28">
        <v>4</v>
      </c>
      <c r="P7" s="28">
        <v>5</v>
      </c>
      <c r="Q7" s="27"/>
      <c r="S7" s="27"/>
      <c r="T7" s="28" t="s">
        <v>37</v>
      </c>
      <c r="U7" s="28">
        <v>1</v>
      </c>
      <c r="V7" s="28">
        <v>2</v>
      </c>
      <c r="W7" s="28">
        <v>3</v>
      </c>
      <c r="X7" s="28">
        <v>4</v>
      </c>
      <c r="Y7" s="28">
        <v>5</v>
      </c>
      <c r="Z7" s="27"/>
    </row>
    <row r="8" spans="1:26" x14ac:dyDescent="0.2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J8" s="27"/>
      <c r="K8" s="27" t="s">
        <v>38</v>
      </c>
      <c r="L8" s="27">
        <v>0.3755</v>
      </c>
      <c r="M8" s="27">
        <v>0.1865</v>
      </c>
      <c r="N8" s="27">
        <v>8.0500000000000016E-2</v>
      </c>
      <c r="O8" s="27">
        <v>5.8499999999999996E-2</v>
      </c>
      <c r="P8" s="27">
        <v>7.2500000000000009E-2</v>
      </c>
      <c r="Q8" s="27"/>
      <c r="S8" s="27"/>
      <c r="T8" s="27" t="s">
        <v>38</v>
      </c>
      <c r="U8" s="27">
        <v>0.3755</v>
      </c>
      <c r="V8" s="27">
        <v>0.1865</v>
      </c>
      <c r="W8" s="27">
        <v>8.0500000000000016E-2</v>
      </c>
      <c r="X8" s="27">
        <v>5.8499999999999996E-2</v>
      </c>
      <c r="Y8" s="27">
        <v>7.2500000000000009E-2</v>
      </c>
      <c r="Z8" s="27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7"/>
      <c r="K9" s="27" t="s">
        <v>3</v>
      </c>
      <c r="L9" s="27">
        <v>3.3904999999999998</v>
      </c>
      <c r="M9" s="27">
        <v>3.3815</v>
      </c>
      <c r="N9" s="27">
        <v>3.4994999999999998</v>
      </c>
      <c r="O9" s="27">
        <v>3.4744999999999999</v>
      </c>
      <c r="P9" s="27">
        <v>3.4184999999999999</v>
      </c>
      <c r="Q9" s="27"/>
      <c r="S9" s="27"/>
      <c r="T9" s="27" t="s">
        <v>3</v>
      </c>
      <c r="U9" s="27">
        <v>3.3904999999999998</v>
      </c>
      <c r="V9" s="27">
        <v>3.3815</v>
      </c>
      <c r="W9" s="27">
        <v>3.4994999999999998</v>
      </c>
      <c r="X9" s="27">
        <v>3.4744999999999999</v>
      </c>
      <c r="Y9" s="27">
        <v>3.4184999999999999</v>
      </c>
      <c r="Z9" s="27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7"/>
      <c r="K10" s="27" t="s">
        <v>4</v>
      </c>
      <c r="L10" s="27">
        <v>3.4285000000000001</v>
      </c>
      <c r="M10" s="27">
        <v>3.3784999999999998</v>
      </c>
      <c r="N10" s="27">
        <v>3.3795000000000002</v>
      </c>
      <c r="O10" s="27">
        <v>3.3675000000000002</v>
      </c>
      <c r="P10" s="27">
        <v>3.3845000000000001</v>
      </c>
      <c r="Q10" s="27"/>
      <c r="S10" s="27"/>
      <c r="T10" s="27" t="s">
        <v>4</v>
      </c>
      <c r="U10" s="27">
        <v>3.4285000000000001</v>
      </c>
      <c r="V10" s="27">
        <v>3.3784999999999998</v>
      </c>
      <c r="W10" s="27">
        <v>3.3795000000000002</v>
      </c>
      <c r="X10" s="27">
        <v>3.3675000000000002</v>
      </c>
      <c r="Y10" s="27">
        <v>3.3845000000000001</v>
      </c>
      <c r="Z10" s="27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7"/>
      <c r="K11" s="27"/>
      <c r="L11" s="27"/>
      <c r="M11" s="27"/>
      <c r="N11" s="27"/>
      <c r="O11" s="27"/>
      <c r="P11" s="27"/>
      <c r="Q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7"/>
      <c r="K12" s="27"/>
      <c r="L12" s="27"/>
      <c r="M12" s="27"/>
      <c r="N12" s="27"/>
      <c r="O12" s="27"/>
      <c r="P12" s="27"/>
      <c r="Q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7"/>
      <c r="K13" s="27" t="s">
        <v>41</v>
      </c>
      <c r="L13" s="27"/>
      <c r="M13" s="27"/>
      <c r="N13" s="27"/>
      <c r="O13" s="27"/>
      <c r="P13" s="27"/>
      <c r="Q13" s="27"/>
      <c r="S13" s="27"/>
      <c r="T13" s="27" t="s">
        <v>41</v>
      </c>
      <c r="U13" s="27"/>
      <c r="V13" s="27"/>
      <c r="W13" s="27"/>
      <c r="X13" s="27"/>
      <c r="Y13" s="27"/>
      <c r="Z13" s="27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7"/>
      <c r="K14" s="28" t="s">
        <v>37</v>
      </c>
      <c r="L14" s="28">
        <v>1</v>
      </c>
      <c r="M14" s="28">
        <v>2</v>
      </c>
      <c r="N14" s="28">
        <v>3</v>
      </c>
      <c r="O14" s="28">
        <v>4</v>
      </c>
      <c r="P14" s="28">
        <v>5</v>
      </c>
      <c r="Q14" s="27"/>
      <c r="S14" s="27"/>
      <c r="T14" s="28" t="s">
        <v>37</v>
      </c>
      <c r="U14" s="28">
        <v>1</v>
      </c>
      <c r="V14" s="28">
        <v>2</v>
      </c>
      <c r="W14" s="28">
        <v>3</v>
      </c>
      <c r="X14" s="28">
        <v>4</v>
      </c>
      <c r="Y14" s="28">
        <v>5</v>
      </c>
      <c r="Z14" s="27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7"/>
      <c r="K15" s="27" t="s">
        <v>38</v>
      </c>
      <c r="L15" s="27">
        <f>(L8 - $G$510 ) / $F$51</f>
        <v>2.4542483660130721</v>
      </c>
      <c r="M15" s="27">
        <f t="shared" ref="M15:P15" si="0">(M8+0.02753)/0.153</f>
        <v>1.3988888888888888</v>
      </c>
      <c r="N15" s="27">
        <f t="shared" si="0"/>
        <v>0.70607843137254911</v>
      </c>
      <c r="O15" s="27">
        <f t="shared" si="0"/>
        <v>0.56228758169934634</v>
      </c>
      <c r="P15" s="27">
        <f t="shared" si="0"/>
        <v>0.65379084967320267</v>
      </c>
      <c r="Q15" s="27"/>
      <c r="S15" s="27"/>
      <c r="T15" s="27" t="s">
        <v>38</v>
      </c>
      <c r="U15" s="27">
        <f>(U8 - $Y$4   ) / $X$4</f>
        <v>2.8683879093198996</v>
      </c>
      <c r="V15" s="27">
        <f t="shared" ref="V15:Y15" si="1">(V8 - $Y$4   ) / $X$4</f>
        <v>1.6782115869017633</v>
      </c>
      <c r="W15" s="27">
        <f t="shared" si="1"/>
        <v>1.0107052896725444</v>
      </c>
      <c r="X15" s="27">
        <f t="shared" si="1"/>
        <v>0.87216624685138544</v>
      </c>
      <c r="Y15" s="27">
        <f t="shared" si="1"/>
        <v>0.96032745591939561</v>
      </c>
      <c r="Z15" s="27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7"/>
      <c r="K16" s="27" t="s">
        <v>3</v>
      </c>
      <c r="L16" s="27">
        <f t="shared" ref="L16:L17" si="2">(L9 - $G$510 ) / $F$51</f>
        <v>22.160130718954246</v>
      </c>
      <c r="M16" s="27">
        <f t="shared" ref="M16:P17" si="3">(M9+0.02753)/0.153</f>
        <v>22.281241830065358</v>
      </c>
      <c r="N16" s="27">
        <f t="shared" si="3"/>
        <v>23.052483660130719</v>
      </c>
      <c r="O16" s="27">
        <f t="shared" si="3"/>
        <v>22.889084967320262</v>
      </c>
      <c r="P16" s="27">
        <f t="shared" si="3"/>
        <v>22.523071895424838</v>
      </c>
      <c r="Q16" s="27"/>
      <c r="S16" s="27"/>
      <c r="T16" s="27" t="s">
        <v>3</v>
      </c>
      <c r="U16" s="27">
        <f t="shared" ref="U16:Y16" si="4">(U9 - $Y$4   ) / $X$4</f>
        <v>21.854534005037785</v>
      </c>
      <c r="V16" s="27">
        <f t="shared" si="4"/>
        <v>21.797858942065492</v>
      </c>
      <c r="W16" s="27">
        <f t="shared" si="4"/>
        <v>22.540931989924434</v>
      </c>
      <c r="X16" s="27">
        <f t="shared" si="4"/>
        <v>22.383501259445843</v>
      </c>
      <c r="Y16" s="27">
        <f t="shared" si="4"/>
        <v>22.030856423173805</v>
      </c>
      <c r="Z16" s="27"/>
    </row>
    <row r="17" spans="1:26" x14ac:dyDescent="0.2">
      <c r="J17" s="27"/>
      <c r="K17" s="27" t="s">
        <v>4</v>
      </c>
      <c r="L17" s="27">
        <f t="shared" si="2"/>
        <v>22.408496732026144</v>
      </c>
      <c r="M17" s="27">
        <f t="shared" si="3"/>
        <v>22.261633986928103</v>
      </c>
      <c r="N17" s="27">
        <f t="shared" si="3"/>
        <v>22.268169934640525</v>
      </c>
      <c r="O17" s="27">
        <f t="shared" si="3"/>
        <v>22.189738562091506</v>
      </c>
      <c r="P17" s="27">
        <f t="shared" si="3"/>
        <v>22.300849673202617</v>
      </c>
      <c r="Q17" s="27"/>
      <c r="S17" s="27"/>
      <c r="T17" s="27" t="s">
        <v>4</v>
      </c>
      <c r="U17" s="27">
        <f t="shared" ref="U17:Y17" si="5">(U10 - $Y$4   ) / $X$4</f>
        <v>22.093828715365241</v>
      </c>
      <c r="V17" s="27">
        <f t="shared" si="5"/>
        <v>21.778967254408059</v>
      </c>
      <c r="W17" s="27">
        <f t="shared" si="5"/>
        <v>21.785264483627206</v>
      </c>
      <c r="X17" s="27">
        <f t="shared" si="5"/>
        <v>21.709697732997483</v>
      </c>
      <c r="Y17" s="27">
        <f t="shared" si="5"/>
        <v>21.816750629722922</v>
      </c>
      <c r="Z17" s="27"/>
    </row>
    <row r="18" spans="1:26" x14ac:dyDescent="0.2">
      <c r="A18" t="s">
        <v>35</v>
      </c>
      <c r="J18" s="27"/>
      <c r="K18" s="27"/>
      <c r="L18" s="27"/>
      <c r="M18" s="27"/>
      <c r="N18" s="27"/>
      <c r="O18" s="27"/>
      <c r="P18" s="27"/>
      <c r="Q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9">
        <v>1</v>
      </c>
      <c r="B19" s="29">
        <v>2</v>
      </c>
      <c r="C19" s="29">
        <v>3</v>
      </c>
      <c r="D19" s="29">
        <v>4</v>
      </c>
      <c r="E19" s="29">
        <v>5</v>
      </c>
      <c r="F19" s="29">
        <v>6</v>
      </c>
      <c r="J19" s="27"/>
      <c r="K19" s="27"/>
      <c r="L19" s="27"/>
      <c r="M19" s="27"/>
      <c r="N19" s="27"/>
      <c r="O19" s="27"/>
      <c r="P19" s="27"/>
      <c r="Q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7" t="s">
        <v>44</v>
      </c>
      <c r="C39" s="27" t="s">
        <v>45</v>
      </c>
      <c r="D39" s="27" t="s">
        <v>35</v>
      </c>
    </row>
    <row r="40" spans="1:6" x14ac:dyDescent="0.2">
      <c r="A40" s="27"/>
      <c r="C40" s="27">
        <v>0</v>
      </c>
      <c r="D40" s="27">
        <v>0</v>
      </c>
    </row>
    <row r="41" spans="1:6" x14ac:dyDescent="0.2">
      <c r="A41" s="27"/>
      <c r="C41" s="27">
        <v>0.1</v>
      </c>
      <c r="D41" s="27">
        <v>1.55E-2</v>
      </c>
    </row>
    <row r="42" spans="1:6" x14ac:dyDescent="0.2">
      <c r="A42" s="27"/>
      <c r="C42" s="27">
        <v>0.2</v>
      </c>
      <c r="D42" s="27">
        <v>0.01</v>
      </c>
    </row>
    <row r="43" spans="1:6" x14ac:dyDescent="0.2">
      <c r="A43" s="27"/>
      <c r="C43" s="27">
        <v>0.4</v>
      </c>
      <c r="D43" s="27">
        <v>4.3999999999999997E-2</v>
      </c>
    </row>
    <row r="44" spans="1:6" x14ac:dyDescent="0.2">
      <c r="A44" s="27"/>
      <c r="C44" s="27">
        <v>1.6</v>
      </c>
      <c r="D44" s="27">
        <v>0.18099999999999999</v>
      </c>
    </row>
    <row r="45" spans="1:6" x14ac:dyDescent="0.2">
      <c r="A45" s="27"/>
      <c r="C45" s="27">
        <v>3.2</v>
      </c>
      <c r="D45" s="27">
        <v>0.41849999999999998</v>
      </c>
    </row>
    <row r="46" spans="1:6" x14ac:dyDescent="0.2">
      <c r="A46" s="27"/>
      <c r="C46" s="27">
        <v>6.4</v>
      </c>
      <c r="D46" s="27">
        <v>0.9365</v>
      </c>
    </row>
    <row r="47" spans="1:6" x14ac:dyDescent="0.2">
      <c r="A47" s="27"/>
      <c r="C47" s="27">
        <v>12.8</v>
      </c>
      <c r="D47" s="27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F46"/>
  <sheetViews>
    <sheetView zoomScale="165" workbookViewId="0">
      <selection activeCell="E39" sqref="E39"/>
    </sheetView>
  </sheetViews>
  <sheetFormatPr baseColWidth="10" defaultRowHeight="16" x14ac:dyDescent="0.2"/>
  <cols>
    <col min="1" max="3" width="10.83203125" style="1"/>
    <col min="4" max="4" width="12.5" style="1" bestFit="1" customWidth="1"/>
    <col min="5" max="16384" width="10.83203125" style="1"/>
  </cols>
  <sheetData>
    <row r="1" spans="1:6" x14ac:dyDescent="0.2">
      <c r="A1" s="37" t="s">
        <v>37</v>
      </c>
      <c r="B1" s="37" t="s">
        <v>52</v>
      </c>
      <c r="C1" s="37" t="s">
        <v>53</v>
      </c>
      <c r="D1" s="37" t="s">
        <v>56</v>
      </c>
      <c r="E1" s="37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34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34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34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34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34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34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34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34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34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34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34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34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34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1" t="s">
        <v>4</v>
      </c>
      <c r="C15" s="1" t="s">
        <v>54</v>
      </c>
      <c r="D15" s="34">
        <v>21.709697732997483</v>
      </c>
      <c r="E15" s="1" t="s">
        <v>57</v>
      </c>
      <c r="F15" s="1" t="s">
        <v>21</v>
      </c>
    </row>
    <row r="16" spans="1:6" ht="17" thickBot="1" x14ac:dyDescent="0.25">
      <c r="A16" s="38">
        <v>5</v>
      </c>
      <c r="B16" s="38" t="s">
        <v>4</v>
      </c>
      <c r="C16" s="38" t="s">
        <v>54</v>
      </c>
      <c r="D16" s="39">
        <v>21.816750629722922</v>
      </c>
      <c r="E16" s="38" t="s">
        <v>57</v>
      </c>
      <c r="F16" s="38" t="s">
        <v>21</v>
      </c>
    </row>
    <row r="17" spans="1:6" x14ac:dyDescent="0.2">
      <c r="A17" s="36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6" x14ac:dyDescent="0.2">
      <c r="A18" s="36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6" x14ac:dyDescent="0.2">
      <c r="A19" s="36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6" x14ac:dyDescent="0.2">
      <c r="A20" s="36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</row>
    <row r="21" spans="1:6" x14ac:dyDescent="0.2">
      <c r="A21" s="36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</row>
    <row r="22" spans="1:6" x14ac:dyDescent="0.2">
      <c r="A22" s="36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6" x14ac:dyDescent="0.2">
      <c r="A23" s="36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6" x14ac:dyDescent="0.2">
      <c r="A24" s="36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6" x14ac:dyDescent="0.2">
      <c r="A25" s="36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</row>
    <row r="26" spans="1:6" x14ac:dyDescent="0.2">
      <c r="A26" s="36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</row>
    <row r="27" spans="1:6" x14ac:dyDescent="0.2">
      <c r="A27" s="36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6" x14ac:dyDescent="0.2">
      <c r="A28" s="36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6" x14ac:dyDescent="0.2">
      <c r="A29" s="36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6" x14ac:dyDescent="0.2">
      <c r="A30" s="36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</row>
    <row r="31" spans="1:6" ht="17" thickBot="1" x14ac:dyDescent="0.25">
      <c r="A31" s="53">
        <v>5</v>
      </c>
      <c r="B31" s="54" t="s">
        <v>4</v>
      </c>
      <c r="C31" s="38" t="s">
        <v>59</v>
      </c>
      <c r="D31" s="54">
        <v>69</v>
      </c>
      <c r="E31" s="38" t="s">
        <v>61</v>
      </c>
      <c r="F31" s="38" t="s">
        <v>21</v>
      </c>
    </row>
    <row r="32" spans="1:6" x14ac:dyDescent="0.2">
      <c r="A32" s="1">
        <v>1</v>
      </c>
      <c r="B32" s="1" t="s">
        <v>38</v>
      </c>
      <c r="C32" s="2" t="s">
        <v>2</v>
      </c>
      <c r="D32" s="2">
        <v>91850713</v>
      </c>
      <c r="E32" s="1" t="s">
        <v>114</v>
      </c>
      <c r="F32" s="1" t="s">
        <v>60</v>
      </c>
    </row>
    <row r="33" spans="1:6" x14ac:dyDescent="0.2">
      <c r="A33" s="1">
        <v>2</v>
      </c>
      <c r="B33" s="1" t="s">
        <v>38</v>
      </c>
      <c r="C33" s="2" t="s">
        <v>2</v>
      </c>
      <c r="D33" s="2">
        <v>65826240</v>
      </c>
      <c r="E33" s="1" t="s">
        <v>114</v>
      </c>
      <c r="F33" s="1" t="s">
        <v>60</v>
      </c>
    </row>
    <row r="34" spans="1:6" x14ac:dyDescent="0.2">
      <c r="A34" s="36">
        <v>3</v>
      </c>
      <c r="B34" s="58" t="s">
        <v>38</v>
      </c>
      <c r="C34" s="2" t="s">
        <v>2</v>
      </c>
      <c r="D34" s="2">
        <v>110705061</v>
      </c>
      <c r="E34" s="1" t="s">
        <v>114</v>
      </c>
      <c r="F34" s="1" t="s">
        <v>60</v>
      </c>
    </row>
    <row r="35" spans="1:6" x14ac:dyDescent="0.2">
      <c r="A35" s="36">
        <v>4</v>
      </c>
      <c r="B35" s="1" t="s">
        <v>38</v>
      </c>
      <c r="C35" s="2" t="s">
        <v>2</v>
      </c>
      <c r="D35" s="2">
        <v>64548982</v>
      </c>
      <c r="E35" s="1" t="s">
        <v>114</v>
      </c>
      <c r="F35" s="1" t="s">
        <v>60</v>
      </c>
    </row>
    <row r="36" spans="1:6" x14ac:dyDescent="0.2">
      <c r="A36" s="36">
        <v>5</v>
      </c>
      <c r="B36" s="1" t="s">
        <v>38</v>
      </c>
      <c r="C36" s="2" t="s">
        <v>2</v>
      </c>
      <c r="D36" s="2">
        <v>76420640</v>
      </c>
      <c r="E36" s="1" t="s">
        <v>114</v>
      </c>
      <c r="F36" s="1" t="s">
        <v>60</v>
      </c>
    </row>
    <row r="37" spans="1:6" x14ac:dyDescent="0.2">
      <c r="A37" s="1">
        <v>1</v>
      </c>
      <c r="B37" s="1" t="s">
        <v>3</v>
      </c>
      <c r="C37" s="2" t="s">
        <v>2</v>
      </c>
      <c r="D37" s="2">
        <v>33192162</v>
      </c>
      <c r="E37" s="1" t="s">
        <v>114</v>
      </c>
      <c r="F37" s="1" t="s">
        <v>21</v>
      </c>
    </row>
    <row r="38" spans="1:6" x14ac:dyDescent="0.2">
      <c r="A38" s="1">
        <v>2</v>
      </c>
      <c r="B38" s="1" t="s">
        <v>3</v>
      </c>
      <c r="C38" s="2" t="s">
        <v>2</v>
      </c>
      <c r="D38" s="2">
        <v>37507681</v>
      </c>
      <c r="E38" s="1" t="s">
        <v>114</v>
      </c>
      <c r="F38" s="1" t="s">
        <v>21</v>
      </c>
    </row>
    <row r="39" spans="1:6" x14ac:dyDescent="0.2">
      <c r="A39" s="36">
        <v>3</v>
      </c>
      <c r="B39" s="1" t="s">
        <v>3</v>
      </c>
      <c r="C39" s="2" t="s">
        <v>2</v>
      </c>
      <c r="D39" s="2">
        <v>27600130</v>
      </c>
      <c r="E39" s="1" t="s">
        <v>114</v>
      </c>
      <c r="F39" s="1" t="s">
        <v>21</v>
      </c>
    </row>
    <row r="40" spans="1:6" x14ac:dyDescent="0.2">
      <c r="A40" s="36">
        <v>4</v>
      </c>
      <c r="B40" s="1" t="s">
        <v>3</v>
      </c>
      <c r="C40" s="2" t="s">
        <v>2</v>
      </c>
      <c r="D40" s="2">
        <v>23097627</v>
      </c>
      <c r="E40" s="1" t="s">
        <v>114</v>
      </c>
      <c r="F40" s="1" t="s">
        <v>21</v>
      </c>
    </row>
    <row r="41" spans="1:6" x14ac:dyDescent="0.2">
      <c r="A41" s="36">
        <v>5</v>
      </c>
      <c r="B41" s="1" t="s">
        <v>3</v>
      </c>
      <c r="C41" s="2" t="s">
        <v>2</v>
      </c>
      <c r="D41" s="2">
        <v>24475059</v>
      </c>
      <c r="E41" s="1" t="s">
        <v>114</v>
      </c>
      <c r="F41" s="1" t="s">
        <v>21</v>
      </c>
    </row>
    <row r="42" spans="1:6" x14ac:dyDescent="0.2">
      <c r="A42" s="1">
        <v>1</v>
      </c>
      <c r="B42" s="1" t="s">
        <v>4</v>
      </c>
      <c r="C42" s="2" t="s">
        <v>2</v>
      </c>
      <c r="D42" s="2">
        <v>33745848</v>
      </c>
      <c r="E42" s="1" t="s">
        <v>114</v>
      </c>
      <c r="F42" s="1" t="s">
        <v>21</v>
      </c>
    </row>
    <row r="43" spans="1:6" x14ac:dyDescent="0.2">
      <c r="A43" s="1">
        <v>2</v>
      </c>
      <c r="B43" s="1" t="s">
        <v>4</v>
      </c>
      <c r="C43" s="2" t="s">
        <v>2</v>
      </c>
      <c r="D43" s="2">
        <v>32911708</v>
      </c>
      <c r="E43" s="1" t="s">
        <v>114</v>
      </c>
      <c r="F43" s="1" t="s">
        <v>21</v>
      </c>
    </row>
    <row r="44" spans="1:6" x14ac:dyDescent="0.2">
      <c r="A44" s="36">
        <v>3</v>
      </c>
      <c r="B44" s="1" t="s">
        <v>4</v>
      </c>
      <c r="C44" s="2" t="s">
        <v>2</v>
      </c>
      <c r="D44" s="2">
        <v>33475625</v>
      </c>
      <c r="E44" s="1" t="s">
        <v>114</v>
      </c>
      <c r="F44" s="1" t="s">
        <v>21</v>
      </c>
    </row>
    <row r="45" spans="1:6" x14ac:dyDescent="0.2">
      <c r="A45" s="36">
        <v>4</v>
      </c>
      <c r="B45" s="1" t="s">
        <v>4</v>
      </c>
      <c r="C45" s="2" t="s">
        <v>2</v>
      </c>
      <c r="D45" s="2">
        <v>19707788</v>
      </c>
      <c r="E45" s="1" t="s">
        <v>114</v>
      </c>
      <c r="F45" s="1" t="s">
        <v>21</v>
      </c>
    </row>
    <row r="46" spans="1:6" x14ac:dyDescent="0.2">
      <c r="A46" s="36">
        <v>5</v>
      </c>
      <c r="B46" s="1" t="s">
        <v>4</v>
      </c>
      <c r="C46" s="2" t="s">
        <v>2</v>
      </c>
      <c r="D46" s="2">
        <v>31150964</v>
      </c>
      <c r="E46" s="1" t="s">
        <v>114</v>
      </c>
      <c r="F46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BCF-2F35-F047-A633-D89C20DC94F9}">
  <dimension ref="A1:H31"/>
  <sheetViews>
    <sheetView zoomScale="216" workbookViewId="0">
      <selection activeCell="F16" sqref="F16"/>
    </sheetView>
  </sheetViews>
  <sheetFormatPr baseColWidth="10" defaultRowHeight="16" x14ac:dyDescent="0.2"/>
  <cols>
    <col min="5" max="5" width="14" bestFit="1" customWidth="1"/>
  </cols>
  <sheetData>
    <row r="1" spans="1:8" x14ac:dyDescent="0.2">
      <c r="B1" s="82" t="s">
        <v>56</v>
      </c>
      <c r="C1" s="83" t="s">
        <v>35</v>
      </c>
      <c r="D1" s="83"/>
      <c r="E1" s="83"/>
    </row>
    <row r="2" spans="1:8" x14ac:dyDescent="0.2">
      <c r="B2" s="82"/>
      <c r="C2" s="1" t="s">
        <v>76</v>
      </c>
      <c r="D2" s="1" t="s">
        <v>77</v>
      </c>
      <c r="E2" s="1" t="s">
        <v>78</v>
      </c>
    </row>
    <row r="3" spans="1:8" x14ac:dyDescent="0.2">
      <c r="B3" s="1">
        <v>12.8</v>
      </c>
      <c r="C3" s="1">
        <v>1.621</v>
      </c>
      <c r="D3" s="1">
        <v>1.5840000000000001</v>
      </c>
      <c r="E3" s="1">
        <f>AVERAGE(C3:D3)</f>
        <v>1.6025</v>
      </c>
    </row>
    <row r="4" spans="1:8" x14ac:dyDescent="0.2">
      <c r="B4" s="1">
        <v>6.4</v>
      </c>
      <c r="C4" s="1">
        <v>0.85199999999999998</v>
      </c>
      <c r="D4" s="1">
        <v>0.83099999999999996</v>
      </c>
      <c r="E4" s="1">
        <f t="shared" ref="E4:E10" si="0">AVERAGE(C4:D4)</f>
        <v>0.84149999999999991</v>
      </c>
    </row>
    <row r="5" spans="1:8" x14ac:dyDescent="0.2">
      <c r="B5" s="1">
        <v>3.2</v>
      </c>
      <c r="C5" s="1">
        <v>0.46100000000000002</v>
      </c>
      <c r="D5" s="1">
        <v>0.44400000000000001</v>
      </c>
      <c r="E5" s="1">
        <f t="shared" si="0"/>
        <v>0.45250000000000001</v>
      </c>
    </row>
    <row r="6" spans="1:8" x14ac:dyDescent="0.2">
      <c r="B6" s="1">
        <v>1.6</v>
      </c>
      <c r="C6" s="1">
        <v>0.21299999999999999</v>
      </c>
      <c r="D6" s="1">
        <v>0.23</v>
      </c>
      <c r="E6" s="1">
        <f t="shared" si="0"/>
        <v>0.2215</v>
      </c>
    </row>
    <row r="7" spans="1:8" x14ac:dyDescent="0.2">
      <c r="B7" s="1">
        <v>0.8</v>
      </c>
      <c r="C7" s="1">
        <v>0.125</v>
      </c>
      <c r="D7" s="1">
        <v>0.11600000000000001</v>
      </c>
      <c r="E7" s="1">
        <f t="shared" si="0"/>
        <v>0.1205</v>
      </c>
    </row>
    <row r="8" spans="1:8" x14ac:dyDescent="0.2">
      <c r="B8" s="1">
        <v>0.4</v>
      </c>
      <c r="C8" s="1">
        <v>8.7999999999999995E-2</v>
      </c>
      <c r="D8" s="1">
        <v>8.4000000000000005E-2</v>
      </c>
      <c r="E8" s="1">
        <f t="shared" si="0"/>
        <v>8.5999999999999993E-2</v>
      </c>
    </row>
    <row r="9" spans="1:8" x14ac:dyDescent="0.2">
      <c r="B9" s="1">
        <v>0.2</v>
      </c>
      <c r="C9" s="1">
        <v>6.7000000000000004E-2</v>
      </c>
      <c r="D9" s="1">
        <v>6.7000000000000004E-2</v>
      </c>
      <c r="E9" s="1">
        <f t="shared" si="0"/>
        <v>6.7000000000000004E-2</v>
      </c>
      <c r="G9" t="s">
        <v>49</v>
      </c>
      <c r="H9" t="s">
        <v>50</v>
      </c>
    </row>
    <row r="10" spans="1:8" x14ac:dyDescent="0.2">
      <c r="B10" s="1">
        <v>0</v>
      </c>
      <c r="C10" s="1">
        <v>5.8999999999999997E-2</v>
      </c>
      <c r="D10" s="1">
        <v>5.2999999999999999E-2</v>
      </c>
      <c r="E10" s="1">
        <f t="shared" si="0"/>
        <v>5.5999999999999994E-2</v>
      </c>
      <c r="G10" s="40">
        <v>0.12709999999999999</v>
      </c>
      <c r="H10" s="40">
        <v>3.1399999999999997E-2</v>
      </c>
    </row>
    <row r="12" spans="1:8" x14ac:dyDescent="0.2">
      <c r="A12" s="41" t="s">
        <v>80</v>
      </c>
      <c r="B12" s="3" t="s">
        <v>81</v>
      </c>
      <c r="C12" s="3" t="s">
        <v>35</v>
      </c>
      <c r="D12" s="3" t="s">
        <v>79</v>
      </c>
      <c r="E12" s="3" t="s">
        <v>85</v>
      </c>
    </row>
    <row r="13" spans="1:8" x14ac:dyDescent="0.2">
      <c r="A13" s="41" t="s">
        <v>82</v>
      </c>
      <c r="B13" s="42" t="s">
        <v>62</v>
      </c>
      <c r="C13" s="42">
        <v>0.14599999999999999</v>
      </c>
      <c r="D13" s="43">
        <f>(C13 - $H$10) / $G$10</f>
        <v>0.90165224232887486</v>
      </c>
      <c r="E13" s="43">
        <f>D13</f>
        <v>0.90165224232887486</v>
      </c>
    </row>
    <row r="14" spans="1:8" x14ac:dyDescent="0.2">
      <c r="A14" s="41" t="s">
        <v>82</v>
      </c>
      <c r="B14" s="42" t="s">
        <v>64</v>
      </c>
      <c r="C14" s="42">
        <v>0.13200000000000001</v>
      </c>
      <c r="D14" s="43">
        <f>(C14 - $H$10) / $G$10</f>
        <v>0.7915027537372149</v>
      </c>
      <c r="E14" s="43">
        <f t="shared" ref="E14:E21" si="1">D14</f>
        <v>0.7915027537372149</v>
      </c>
    </row>
    <row r="15" spans="1:8" x14ac:dyDescent="0.2">
      <c r="A15" s="41" t="s">
        <v>82</v>
      </c>
      <c r="B15" s="42" t="s">
        <v>66</v>
      </c>
      <c r="C15" s="42">
        <v>0.26</v>
      </c>
      <c r="D15" s="43">
        <f>(C15 - $H$10) / $G$10</f>
        <v>1.798583792289536</v>
      </c>
      <c r="E15" s="43">
        <f t="shared" si="1"/>
        <v>1.798583792289536</v>
      </c>
    </row>
    <row r="16" spans="1:8" x14ac:dyDescent="0.2">
      <c r="A16" s="41" t="s">
        <v>82</v>
      </c>
      <c r="B16" s="44" t="s">
        <v>68</v>
      </c>
      <c r="C16" s="44">
        <v>0.75</v>
      </c>
      <c r="D16" s="45"/>
      <c r="E16" s="45"/>
    </row>
    <row r="17" spans="1:5" x14ac:dyDescent="0.2">
      <c r="A17" s="41" t="s">
        <v>83</v>
      </c>
      <c r="B17" s="46" t="s">
        <v>70</v>
      </c>
      <c r="C17" s="46">
        <v>0.3</v>
      </c>
      <c r="D17" s="47">
        <f t="shared" ref="D17:D26" si="2">(C17 - $H$10) / $G$10</f>
        <v>2.1132966168371361</v>
      </c>
      <c r="E17" s="47">
        <f t="shared" si="1"/>
        <v>2.1132966168371361</v>
      </c>
    </row>
    <row r="18" spans="1:5" x14ac:dyDescent="0.2">
      <c r="A18" s="41" t="s">
        <v>83</v>
      </c>
      <c r="B18" s="46" t="s">
        <v>72</v>
      </c>
      <c r="C18" s="46">
        <v>0.34699999999999998</v>
      </c>
      <c r="D18" s="47">
        <f t="shared" si="2"/>
        <v>2.4830841856805668</v>
      </c>
      <c r="E18" s="47">
        <f t="shared" si="1"/>
        <v>2.4830841856805668</v>
      </c>
    </row>
    <row r="19" spans="1:5" x14ac:dyDescent="0.2">
      <c r="A19" s="41" t="s">
        <v>83</v>
      </c>
      <c r="B19" s="46" t="s">
        <v>74</v>
      </c>
      <c r="C19" s="46">
        <v>0.60799999999999998</v>
      </c>
      <c r="D19" s="47">
        <f t="shared" si="2"/>
        <v>4.536585365853659</v>
      </c>
      <c r="E19" s="47">
        <f t="shared" si="1"/>
        <v>4.536585365853659</v>
      </c>
    </row>
    <row r="20" spans="1:5" x14ac:dyDescent="0.2">
      <c r="A20" s="41" t="s">
        <v>83</v>
      </c>
      <c r="B20" s="46" t="s">
        <v>75</v>
      </c>
      <c r="C20" s="46">
        <v>0.221</v>
      </c>
      <c r="D20" s="47">
        <f t="shared" si="2"/>
        <v>1.4917387883556255</v>
      </c>
      <c r="E20" s="47">
        <f t="shared" si="1"/>
        <v>1.4917387883556255</v>
      </c>
    </row>
    <row r="21" spans="1:5" x14ac:dyDescent="0.2">
      <c r="A21" s="41" t="s">
        <v>83</v>
      </c>
      <c r="B21" s="48" t="s">
        <v>63</v>
      </c>
      <c r="C21" s="48">
        <v>0.55600000000000005</v>
      </c>
      <c r="D21" s="49">
        <f t="shared" si="2"/>
        <v>4.1274586939417786</v>
      </c>
      <c r="E21" s="49">
        <f t="shared" si="1"/>
        <v>4.1274586939417786</v>
      </c>
    </row>
    <row r="22" spans="1:5" x14ac:dyDescent="0.2">
      <c r="A22" s="41" t="s">
        <v>84</v>
      </c>
      <c r="B22" s="3" t="s">
        <v>65</v>
      </c>
      <c r="C22" s="3">
        <v>0.436</v>
      </c>
      <c r="D22" s="50">
        <f t="shared" si="2"/>
        <v>3.1833202202989774</v>
      </c>
      <c r="E22" s="50">
        <f>D22*10</f>
        <v>31.833202202989774</v>
      </c>
    </row>
    <row r="23" spans="1:5" x14ac:dyDescent="0.2">
      <c r="A23" s="41" t="s">
        <v>84</v>
      </c>
      <c r="B23" s="3" t="s">
        <v>67</v>
      </c>
      <c r="C23" s="3">
        <v>0.59499999999999997</v>
      </c>
      <c r="D23" s="50">
        <f t="shared" si="2"/>
        <v>4.4343036978756887</v>
      </c>
      <c r="E23" s="50">
        <f t="shared" ref="E23:E26" si="3">D23*10</f>
        <v>44.343036978756885</v>
      </c>
    </row>
    <row r="24" spans="1:5" x14ac:dyDescent="0.2">
      <c r="A24" s="41" t="s">
        <v>84</v>
      </c>
      <c r="B24" s="3" t="s">
        <v>69</v>
      </c>
      <c r="C24" s="3">
        <v>0.84899999999999998</v>
      </c>
      <c r="D24" s="50">
        <f t="shared" si="2"/>
        <v>6.4327301337529512</v>
      </c>
      <c r="E24" s="50">
        <f t="shared" si="3"/>
        <v>64.327301337529519</v>
      </c>
    </row>
    <row r="25" spans="1:5" x14ac:dyDescent="0.2">
      <c r="A25" s="41" t="s">
        <v>84</v>
      </c>
      <c r="B25" s="3" t="s">
        <v>71</v>
      </c>
      <c r="C25" s="3">
        <v>0.106</v>
      </c>
      <c r="D25" s="50">
        <f t="shared" si="2"/>
        <v>0.58693941778127467</v>
      </c>
      <c r="E25" s="50">
        <f t="shared" si="3"/>
        <v>5.8693941778127465</v>
      </c>
    </row>
    <row r="26" spans="1:5" x14ac:dyDescent="0.2">
      <c r="A26" s="41" t="s">
        <v>84</v>
      </c>
      <c r="B26" s="3" t="s">
        <v>73</v>
      </c>
      <c r="C26" s="3">
        <v>0.23</v>
      </c>
      <c r="D26" s="50">
        <f t="shared" si="2"/>
        <v>1.5625491738788357</v>
      </c>
      <c r="E26" s="50">
        <f t="shared" si="3"/>
        <v>15.625491738788357</v>
      </c>
    </row>
    <row r="27" spans="1:5" x14ac:dyDescent="0.2">
      <c r="A27" s="51" t="s">
        <v>82</v>
      </c>
      <c r="B27" s="51"/>
      <c r="C27" s="51"/>
      <c r="D27" s="51"/>
      <c r="E27" s="52">
        <v>2.8683879093198996</v>
      </c>
    </row>
    <row r="28" spans="1:5" x14ac:dyDescent="0.2">
      <c r="A28" s="51" t="s">
        <v>82</v>
      </c>
      <c r="B28" s="51"/>
      <c r="C28" s="51"/>
      <c r="D28" s="51"/>
      <c r="E28" s="52">
        <v>1.6782115869017633</v>
      </c>
    </row>
    <row r="29" spans="1:5" x14ac:dyDescent="0.2">
      <c r="A29" s="51" t="s">
        <v>82</v>
      </c>
      <c r="B29" s="51"/>
      <c r="C29" s="51"/>
      <c r="D29" s="51"/>
      <c r="E29" s="52">
        <v>1.0107052896725444</v>
      </c>
    </row>
    <row r="30" spans="1:5" x14ac:dyDescent="0.2">
      <c r="A30" s="51" t="s">
        <v>82</v>
      </c>
      <c r="B30" s="51"/>
      <c r="C30" s="51"/>
      <c r="D30" s="51"/>
      <c r="E30" s="52">
        <v>0.87216624685138544</v>
      </c>
    </row>
    <row r="31" spans="1:5" x14ac:dyDescent="0.2">
      <c r="A31" s="51" t="s">
        <v>82</v>
      </c>
      <c r="B31" s="51"/>
      <c r="C31" s="51"/>
      <c r="D31" s="51"/>
      <c r="E31" s="52">
        <v>0.96032745591939561</v>
      </c>
    </row>
  </sheetData>
  <mergeCells count="2">
    <mergeCell ref="B1:B2"/>
    <mergeCell ref="C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64BA-CD76-B54E-A448-3C53D3572576}">
  <dimension ref="A1:J29"/>
  <sheetViews>
    <sheetView tabSelected="1" workbookViewId="0">
      <selection activeCell="L26" sqref="L26"/>
    </sheetView>
  </sheetViews>
  <sheetFormatPr baseColWidth="10" defaultRowHeight="16" x14ac:dyDescent="0.2"/>
  <sheetData>
    <row r="1" spans="1:10" x14ac:dyDescent="0.2">
      <c r="A1" s="59" t="s">
        <v>115</v>
      </c>
      <c r="B1" s="59" t="s">
        <v>80</v>
      </c>
      <c r="C1" s="59" t="s">
        <v>6</v>
      </c>
      <c r="D1" s="59">
        <v>0</v>
      </c>
      <c r="E1" s="59">
        <v>15</v>
      </c>
      <c r="F1" s="59">
        <v>30</v>
      </c>
      <c r="G1" s="59">
        <v>60</v>
      </c>
      <c r="H1" s="59">
        <v>120</v>
      </c>
      <c r="I1" s="59" t="s">
        <v>116</v>
      </c>
      <c r="J1" s="59" t="s">
        <v>117</v>
      </c>
    </row>
    <row r="2" spans="1:10" x14ac:dyDescent="0.2">
      <c r="A2" s="59">
        <v>1</v>
      </c>
      <c r="B2" s="59" t="s">
        <v>84</v>
      </c>
      <c r="C2" s="59"/>
      <c r="D2" s="59">
        <v>253</v>
      </c>
      <c r="E2" s="59">
        <v>219</v>
      </c>
      <c r="F2" s="59">
        <v>200</v>
      </c>
      <c r="G2" s="59">
        <v>143</v>
      </c>
      <c r="H2" s="59">
        <v>156</v>
      </c>
      <c r="I2" s="59" t="s">
        <v>118</v>
      </c>
      <c r="J2" s="60">
        <f>AVERAGE(D2:E2) * 15 + AVERAGE(E2:F2) * 15 + AVERAGE(F2:G2) * 30 + AVERAGE(G2:H2) * 60</f>
        <v>20797.5</v>
      </c>
    </row>
    <row r="3" spans="1:10" x14ac:dyDescent="0.2">
      <c r="A3" s="59">
        <v>2</v>
      </c>
      <c r="B3" s="59" t="s">
        <v>84</v>
      </c>
      <c r="C3" s="59"/>
      <c r="D3" s="59">
        <v>312</v>
      </c>
      <c r="E3" s="59">
        <v>303</v>
      </c>
      <c r="F3" s="59">
        <v>278</v>
      </c>
      <c r="G3" s="59">
        <v>240</v>
      </c>
      <c r="H3" s="59">
        <v>199</v>
      </c>
      <c r="I3" s="59" t="s">
        <v>118</v>
      </c>
      <c r="J3" s="60">
        <f t="shared" ref="J3:J29" si="0">AVERAGE(D3:E3) * 15 + AVERAGE(E3:F3) * 15 + AVERAGE(F3:G3) * 30 + AVERAGE(G3:H3) * 60</f>
        <v>29910</v>
      </c>
    </row>
    <row r="4" spans="1:10" x14ac:dyDescent="0.2">
      <c r="A4" s="59">
        <v>3</v>
      </c>
      <c r="B4" s="59" t="s">
        <v>84</v>
      </c>
      <c r="C4" s="59"/>
      <c r="D4" s="59">
        <v>240</v>
      </c>
      <c r="E4" s="59">
        <v>308</v>
      </c>
      <c r="F4" s="59">
        <v>312</v>
      </c>
      <c r="G4" s="59">
        <v>229</v>
      </c>
      <c r="H4" s="59">
        <v>166</v>
      </c>
      <c r="I4" s="59" t="s">
        <v>118</v>
      </c>
      <c r="J4" s="60">
        <f t="shared" si="0"/>
        <v>28725</v>
      </c>
    </row>
    <row r="5" spans="1:10" x14ac:dyDescent="0.2">
      <c r="A5" s="59">
        <v>4</v>
      </c>
      <c r="B5" s="59" t="s">
        <v>84</v>
      </c>
      <c r="C5" s="59"/>
      <c r="D5" s="59">
        <v>288</v>
      </c>
      <c r="E5" s="59">
        <v>194</v>
      </c>
      <c r="F5" s="59">
        <v>154</v>
      </c>
      <c r="G5" s="59">
        <v>113</v>
      </c>
      <c r="H5" s="59">
        <v>124</v>
      </c>
      <c r="I5" s="59" t="s">
        <v>118</v>
      </c>
      <c r="J5" s="60">
        <f t="shared" si="0"/>
        <v>17340</v>
      </c>
    </row>
    <row r="6" spans="1:10" x14ac:dyDescent="0.2">
      <c r="A6" s="59">
        <v>5</v>
      </c>
      <c r="B6" s="59" t="s">
        <v>83</v>
      </c>
      <c r="C6" s="59"/>
      <c r="D6" s="59">
        <v>203</v>
      </c>
      <c r="E6" s="59">
        <v>198</v>
      </c>
      <c r="F6" s="59">
        <v>161</v>
      </c>
      <c r="G6" s="59">
        <v>147</v>
      </c>
      <c r="H6" s="59">
        <v>163</v>
      </c>
      <c r="I6" s="59" t="s">
        <v>118</v>
      </c>
      <c r="J6" s="60">
        <f t="shared" si="0"/>
        <v>19620</v>
      </c>
    </row>
    <row r="7" spans="1:10" x14ac:dyDescent="0.2">
      <c r="A7" s="59">
        <v>6</v>
      </c>
      <c r="B7" s="59" t="s">
        <v>83</v>
      </c>
      <c r="C7" s="59"/>
      <c r="D7" s="59">
        <v>226</v>
      </c>
      <c r="E7" s="59">
        <v>210</v>
      </c>
      <c r="F7" s="59">
        <v>187</v>
      </c>
      <c r="G7" s="59">
        <v>170</v>
      </c>
      <c r="H7" s="59">
        <v>181</v>
      </c>
      <c r="I7" s="59" t="s">
        <v>118</v>
      </c>
      <c r="J7" s="60">
        <f t="shared" si="0"/>
        <v>22132.5</v>
      </c>
    </row>
    <row r="8" spans="1:10" x14ac:dyDescent="0.2">
      <c r="A8" s="59">
        <v>7</v>
      </c>
      <c r="B8" s="59" t="s">
        <v>83</v>
      </c>
      <c r="C8" s="59"/>
      <c r="D8" s="59">
        <v>251</v>
      </c>
      <c r="E8" s="59">
        <v>226</v>
      </c>
      <c r="F8" s="59">
        <v>211</v>
      </c>
      <c r="G8" s="59">
        <v>200</v>
      </c>
      <c r="H8" s="59">
        <v>168</v>
      </c>
      <c r="I8" s="59" t="s">
        <v>118</v>
      </c>
      <c r="J8" s="60">
        <f t="shared" si="0"/>
        <v>24060</v>
      </c>
    </row>
    <row r="9" spans="1:10" x14ac:dyDescent="0.2">
      <c r="A9" s="59">
        <v>8</v>
      </c>
      <c r="B9" s="59" t="s">
        <v>83</v>
      </c>
      <c r="C9" s="59"/>
      <c r="D9" s="59">
        <v>244</v>
      </c>
      <c r="E9" s="59">
        <v>217</v>
      </c>
      <c r="F9" s="59">
        <v>175</v>
      </c>
      <c r="G9" s="59">
        <v>177</v>
      </c>
      <c r="H9" s="59">
        <v>189</v>
      </c>
      <c r="I9" s="59" t="s">
        <v>118</v>
      </c>
      <c r="J9" s="60">
        <f t="shared" si="0"/>
        <v>22657.5</v>
      </c>
    </row>
    <row r="10" spans="1:10" x14ac:dyDescent="0.2">
      <c r="A10" s="59">
        <v>9</v>
      </c>
      <c r="B10" s="59" t="s">
        <v>83</v>
      </c>
      <c r="C10" s="59"/>
      <c r="D10" s="59">
        <v>253</v>
      </c>
      <c r="E10" s="59">
        <v>197</v>
      </c>
      <c r="F10" s="59">
        <v>150</v>
      </c>
      <c r="G10" s="59">
        <v>121</v>
      </c>
      <c r="H10" s="59">
        <v>165</v>
      </c>
      <c r="I10" s="59" t="s">
        <v>118</v>
      </c>
      <c r="J10" s="60">
        <f t="shared" si="0"/>
        <v>18622.5</v>
      </c>
    </row>
    <row r="11" spans="1:10" x14ac:dyDescent="0.2">
      <c r="A11" s="59">
        <v>10</v>
      </c>
      <c r="B11" s="59" t="s">
        <v>83</v>
      </c>
      <c r="C11" s="59"/>
      <c r="D11" s="59">
        <v>231</v>
      </c>
      <c r="E11" s="59">
        <v>182</v>
      </c>
      <c r="F11" s="59">
        <v>171</v>
      </c>
      <c r="G11" s="59">
        <v>163</v>
      </c>
      <c r="H11" s="59">
        <v>178</v>
      </c>
      <c r="I11" s="59" t="s">
        <v>118</v>
      </c>
      <c r="J11" s="60">
        <f t="shared" si="0"/>
        <v>20985</v>
      </c>
    </row>
    <row r="12" spans="1:10" x14ac:dyDescent="0.2">
      <c r="A12" s="59">
        <v>11</v>
      </c>
      <c r="B12" s="59" t="s">
        <v>82</v>
      </c>
      <c r="C12" s="59"/>
      <c r="D12" s="59">
        <v>114</v>
      </c>
      <c r="E12" s="59">
        <v>102</v>
      </c>
      <c r="F12" s="59">
        <v>98</v>
      </c>
      <c r="G12" s="59">
        <v>89</v>
      </c>
      <c r="H12" s="59">
        <v>75</v>
      </c>
      <c r="I12" s="59" t="s">
        <v>118</v>
      </c>
      <c r="J12" s="60">
        <f t="shared" si="0"/>
        <v>10845</v>
      </c>
    </row>
    <row r="13" spans="1:10" x14ac:dyDescent="0.2">
      <c r="A13" s="59">
        <v>12</v>
      </c>
      <c r="B13" s="59" t="s">
        <v>82</v>
      </c>
      <c r="C13" s="59"/>
      <c r="D13" s="59">
        <v>169</v>
      </c>
      <c r="E13" s="59">
        <v>125</v>
      </c>
      <c r="F13" s="59">
        <v>104</v>
      </c>
      <c r="G13" s="59">
        <v>72</v>
      </c>
      <c r="H13" s="59">
        <v>77</v>
      </c>
      <c r="I13" s="59" t="s">
        <v>118</v>
      </c>
      <c r="J13" s="60">
        <f t="shared" si="0"/>
        <v>11032.5</v>
      </c>
    </row>
    <row r="14" spans="1:10" x14ac:dyDescent="0.2">
      <c r="A14" s="59">
        <v>13</v>
      </c>
      <c r="B14" s="59" t="s">
        <v>82</v>
      </c>
      <c r="C14" s="59"/>
      <c r="D14" s="59">
        <v>148</v>
      </c>
      <c r="E14" s="59">
        <v>122</v>
      </c>
      <c r="F14" s="59">
        <v>99</v>
      </c>
      <c r="G14" s="59">
        <v>81</v>
      </c>
      <c r="H14" s="59">
        <v>77</v>
      </c>
      <c r="I14" s="59" t="s">
        <v>118</v>
      </c>
      <c r="J14" s="60">
        <f t="shared" si="0"/>
        <v>11122.5</v>
      </c>
    </row>
    <row r="15" spans="1:10" x14ac:dyDescent="0.2">
      <c r="A15" s="59">
        <v>14</v>
      </c>
      <c r="B15" s="59" t="s">
        <v>82</v>
      </c>
      <c r="C15" s="59"/>
      <c r="D15" s="59">
        <v>240</v>
      </c>
      <c r="E15" s="59">
        <v>147</v>
      </c>
      <c r="F15" s="59">
        <v>94</v>
      </c>
      <c r="G15" s="59">
        <v>60</v>
      </c>
      <c r="H15" s="59">
        <v>76</v>
      </c>
      <c r="I15" s="59" t="s">
        <v>118</v>
      </c>
      <c r="J15" s="60">
        <f t="shared" si="0"/>
        <v>11100</v>
      </c>
    </row>
    <row r="16" spans="1:10" x14ac:dyDescent="0.2">
      <c r="A16" s="59">
        <v>1</v>
      </c>
      <c r="B16" s="59" t="s">
        <v>84</v>
      </c>
      <c r="C16" s="59">
        <v>59</v>
      </c>
      <c r="D16" s="59">
        <v>248</v>
      </c>
      <c r="E16" s="59">
        <v>421</v>
      </c>
      <c r="F16" s="59">
        <v>433</v>
      </c>
      <c r="G16" s="59">
        <v>322</v>
      </c>
      <c r="H16" s="59">
        <v>188</v>
      </c>
      <c r="I16" s="59" t="s">
        <v>119</v>
      </c>
      <c r="J16" s="60">
        <f t="shared" si="0"/>
        <v>38047.5</v>
      </c>
    </row>
    <row r="17" spans="1:10" x14ac:dyDescent="0.2">
      <c r="A17" s="59">
        <v>2</v>
      </c>
      <c r="B17" s="59" t="s">
        <v>84</v>
      </c>
      <c r="C17" s="59">
        <v>59</v>
      </c>
      <c r="D17" s="59">
        <v>279</v>
      </c>
      <c r="E17" s="59">
        <v>475</v>
      </c>
      <c r="F17" s="59">
        <v>533</v>
      </c>
      <c r="G17" s="59">
        <v>458</v>
      </c>
      <c r="H17" s="59">
        <v>226</v>
      </c>
      <c r="I17" s="59" t="s">
        <v>119</v>
      </c>
      <c r="J17" s="60">
        <f t="shared" si="0"/>
        <v>48600</v>
      </c>
    </row>
    <row r="18" spans="1:10" x14ac:dyDescent="0.2">
      <c r="A18" s="59">
        <v>3</v>
      </c>
      <c r="B18" s="59" t="s">
        <v>84</v>
      </c>
      <c r="C18" s="59">
        <v>54.6</v>
      </c>
      <c r="D18" s="59">
        <v>265</v>
      </c>
      <c r="E18" s="59">
        <v>358</v>
      </c>
      <c r="F18" s="59">
        <v>404</v>
      </c>
      <c r="G18" s="59">
        <v>391</v>
      </c>
      <c r="H18" s="59">
        <v>249</v>
      </c>
      <c r="I18" s="59" t="s">
        <v>119</v>
      </c>
      <c r="J18" s="60">
        <f t="shared" si="0"/>
        <v>41512.5</v>
      </c>
    </row>
    <row r="19" spans="1:10" x14ac:dyDescent="0.2">
      <c r="A19" s="59">
        <v>4</v>
      </c>
      <c r="B19" s="59" t="s">
        <v>84</v>
      </c>
      <c r="C19" s="59">
        <v>62.7</v>
      </c>
      <c r="D19" s="59">
        <v>340</v>
      </c>
      <c r="E19" s="59">
        <v>556</v>
      </c>
      <c r="F19" s="61">
        <v>600</v>
      </c>
      <c r="G19" s="61">
        <v>600</v>
      </c>
      <c r="H19" s="59">
        <v>437</v>
      </c>
      <c r="I19" s="59" t="s">
        <v>119</v>
      </c>
      <c r="J19" s="60">
        <f t="shared" si="0"/>
        <v>64500</v>
      </c>
    </row>
    <row r="20" spans="1:10" x14ac:dyDescent="0.2">
      <c r="A20" s="59">
        <v>5</v>
      </c>
      <c r="B20" s="59" t="s">
        <v>83</v>
      </c>
      <c r="C20" s="59">
        <v>44.5</v>
      </c>
      <c r="D20" s="59">
        <v>200</v>
      </c>
      <c r="E20" s="59">
        <v>302</v>
      </c>
      <c r="F20" s="59">
        <v>394</v>
      </c>
      <c r="G20" s="59">
        <v>384</v>
      </c>
      <c r="H20" s="59">
        <v>285</v>
      </c>
      <c r="I20" s="59" t="s">
        <v>119</v>
      </c>
      <c r="J20" s="60">
        <f t="shared" si="0"/>
        <v>40725</v>
      </c>
    </row>
    <row r="21" spans="1:10" x14ac:dyDescent="0.2">
      <c r="A21" s="59">
        <v>6</v>
      </c>
      <c r="B21" s="59" t="s">
        <v>83</v>
      </c>
      <c r="C21" s="59">
        <v>44.3</v>
      </c>
      <c r="D21" s="59">
        <v>192</v>
      </c>
      <c r="E21" s="59">
        <v>274</v>
      </c>
      <c r="F21" s="59">
        <v>324</v>
      </c>
      <c r="G21" s="59">
        <v>278</v>
      </c>
      <c r="H21" s="59">
        <v>195</v>
      </c>
      <c r="I21" s="59" t="s">
        <v>119</v>
      </c>
      <c r="J21" s="60">
        <f t="shared" si="0"/>
        <v>31200</v>
      </c>
    </row>
    <row r="22" spans="1:10" x14ac:dyDescent="0.2">
      <c r="A22" s="59">
        <v>7</v>
      </c>
      <c r="B22" s="59" t="s">
        <v>83</v>
      </c>
      <c r="C22" s="59">
        <v>42.2</v>
      </c>
      <c r="D22" s="59">
        <v>206</v>
      </c>
      <c r="E22" s="59">
        <v>360</v>
      </c>
      <c r="F22" s="59">
        <v>409</v>
      </c>
      <c r="G22" s="59">
        <v>410</v>
      </c>
      <c r="H22" s="59">
        <v>299</v>
      </c>
      <c r="I22" s="59" t="s">
        <v>119</v>
      </c>
      <c r="J22" s="60">
        <f t="shared" si="0"/>
        <v>43567.5</v>
      </c>
    </row>
    <row r="23" spans="1:10" x14ac:dyDescent="0.2">
      <c r="A23" s="59">
        <v>8</v>
      </c>
      <c r="B23" s="59" t="s">
        <v>83</v>
      </c>
      <c r="C23" s="59">
        <v>47</v>
      </c>
      <c r="D23" s="59">
        <v>219</v>
      </c>
      <c r="E23" s="59">
        <v>332</v>
      </c>
      <c r="F23" s="59">
        <v>457</v>
      </c>
      <c r="G23" s="59">
        <v>425</v>
      </c>
      <c r="H23" s="59">
        <v>333</v>
      </c>
      <c r="I23" s="59" t="s">
        <v>119</v>
      </c>
      <c r="J23" s="60">
        <f t="shared" si="0"/>
        <v>46020</v>
      </c>
    </row>
    <row r="24" spans="1:10" x14ac:dyDescent="0.2">
      <c r="A24" s="59">
        <v>9</v>
      </c>
      <c r="B24" s="59" t="s">
        <v>83</v>
      </c>
      <c r="C24" s="59">
        <v>47.5</v>
      </c>
      <c r="D24" s="59">
        <v>197</v>
      </c>
      <c r="E24" s="59">
        <v>274</v>
      </c>
      <c r="F24" s="59">
        <v>331</v>
      </c>
      <c r="G24" s="59">
        <v>333</v>
      </c>
      <c r="H24" s="59">
        <v>289</v>
      </c>
      <c r="I24" s="59" t="s">
        <v>119</v>
      </c>
      <c r="J24" s="60">
        <f t="shared" si="0"/>
        <v>36690</v>
      </c>
    </row>
    <row r="25" spans="1:10" x14ac:dyDescent="0.2">
      <c r="A25" s="59">
        <v>10</v>
      </c>
      <c r="B25" s="59" t="s">
        <v>83</v>
      </c>
      <c r="C25" s="59">
        <v>45</v>
      </c>
      <c r="D25" s="59">
        <v>196</v>
      </c>
      <c r="E25" s="59">
        <v>290</v>
      </c>
      <c r="F25" s="59">
        <v>369</v>
      </c>
      <c r="G25" s="59">
        <v>350</v>
      </c>
      <c r="H25" s="59">
        <v>232</v>
      </c>
      <c r="I25" s="59" t="s">
        <v>119</v>
      </c>
      <c r="J25" s="60">
        <f t="shared" si="0"/>
        <v>36832.5</v>
      </c>
    </row>
    <row r="26" spans="1:10" x14ac:dyDescent="0.2">
      <c r="A26" s="59">
        <v>11</v>
      </c>
      <c r="B26" s="59" t="s">
        <v>82</v>
      </c>
      <c r="C26" s="59">
        <v>30</v>
      </c>
      <c r="D26" s="59">
        <v>126</v>
      </c>
      <c r="E26" s="59">
        <v>233</v>
      </c>
      <c r="F26" s="59">
        <v>218</v>
      </c>
      <c r="G26" s="59">
        <v>188</v>
      </c>
      <c r="H26" s="59">
        <v>138</v>
      </c>
      <c r="I26" s="59" t="s">
        <v>119</v>
      </c>
      <c r="J26" s="60">
        <f t="shared" si="0"/>
        <v>21945</v>
      </c>
    </row>
    <row r="27" spans="1:10" x14ac:dyDescent="0.2">
      <c r="A27" s="59">
        <v>12</v>
      </c>
      <c r="B27" s="59" t="s">
        <v>82</v>
      </c>
      <c r="C27" s="59">
        <v>31.2</v>
      </c>
      <c r="D27" s="59">
        <v>92</v>
      </c>
      <c r="E27" s="59">
        <v>207</v>
      </c>
      <c r="F27" s="59">
        <v>196</v>
      </c>
      <c r="G27" s="59">
        <v>151</v>
      </c>
      <c r="H27" s="59">
        <v>100</v>
      </c>
      <c r="I27" s="59" t="s">
        <v>119</v>
      </c>
      <c r="J27" s="60">
        <f t="shared" si="0"/>
        <v>18000</v>
      </c>
    </row>
    <row r="28" spans="1:10" x14ac:dyDescent="0.2">
      <c r="A28" s="59">
        <v>13</v>
      </c>
      <c r="B28" s="59" t="s">
        <v>82</v>
      </c>
      <c r="C28" s="59">
        <v>32.700000000000003</v>
      </c>
      <c r="D28" s="59">
        <v>117</v>
      </c>
      <c r="E28" s="59">
        <v>222</v>
      </c>
      <c r="F28" s="59">
        <v>234</v>
      </c>
      <c r="G28" s="59">
        <v>200</v>
      </c>
      <c r="H28" s="59">
        <v>159</v>
      </c>
      <c r="I28" s="59" t="s">
        <v>119</v>
      </c>
      <c r="J28" s="60">
        <f t="shared" si="0"/>
        <v>23242.5</v>
      </c>
    </row>
    <row r="29" spans="1:10" x14ac:dyDescent="0.2">
      <c r="A29" s="59">
        <v>14</v>
      </c>
      <c r="B29" s="59" t="s">
        <v>82</v>
      </c>
      <c r="C29" s="59">
        <v>28.6</v>
      </c>
      <c r="D29" s="59">
        <v>165</v>
      </c>
      <c r="E29" s="59">
        <v>277</v>
      </c>
      <c r="F29" s="59">
        <v>323</v>
      </c>
      <c r="G29" s="59">
        <v>250</v>
      </c>
      <c r="H29" s="59">
        <v>157</v>
      </c>
      <c r="I29" s="59" t="s">
        <v>119</v>
      </c>
      <c r="J29" s="60">
        <f t="shared" si="0"/>
        <v>28620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clamp label</vt:lpstr>
      <vt:lpstr>clamp TIC</vt:lpstr>
      <vt:lpstr>insulin measurement</vt:lpstr>
      <vt:lpstr>insulin_glycemia</vt:lpstr>
      <vt:lpstr>insulin_phenotypes</vt:lpstr>
      <vt:lpstr>ITT_GTT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2024-09-15T15:28:29Z</dcterms:modified>
</cp:coreProperties>
</file>