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yuan/Desktop/Harvard/Research/db db mice/Infusion data/Flux analysis script/"/>
    </mc:Choice>
  </mc:AlternateContent>
  <xr:revisionPtr revIDLastSave="0" documentId="13_ncr:1_{898B7A6B-0BA9-364E-9CC0-89F8198B639D}" xr6:coauthVersionLast="47" xr6:coauthVersionMax="47" xr10:uidLastSave="{00000000-0000-0000-0000-000000000000}"/>
  <bookViews>
    <workbookView xWindow="0" yWindow="760" windowWidth="30240" windowHeight="17220" activeTab="1" xr2:uid="{7471A2D9-9AD2-D444-BEA7-3638A8C2573F}"/>
  </bookViews>
  <sheets>
    <sheet name="AA.basics" sheetId="2" r:id="rId1"/>
    <sheet name="AA.Fcirc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W27" i="1"/>
  <c r="W29" i="1"/>
  <c r="W28" i="1"/>
  <c r="S28" i="1"/>
  <c r="S29" i="1" s="1"/>
  <c r="T29" i="1"/>
  <c r="T28" i="1"/>
  <c r="R6" i="1"/>
  <c r="U13" i="1"/>
  <c r="U12" i="1"/>
  <c r="S27" i="1" l="1"/>
  <c r="S24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tc={B94C7CDB-F49B-6945-978A-656F61C164B8}</author>
    <author>tc={AA7B3FC9-74D2-D042-985C-EDDFEC8B7262}</author>
  </authors>
  <commentList>
    <comment ref="C16" authorId="0" shapeId="0" xr:uid="{B94C7CDB-F49B-6945-978A-656F61C164B8}">
      <text>
        <t>[Threaded comment]
Your version of Excel allows you to read this threaded comment; however, any edits to it will get removed if the file is opened in a newer version of Excel. Learn more: https://go.microsoft.com/fwlink/?linkid=870924
Comment:
    Bo’s number; much smaller than Tony’s number 70.2</t>
      </text>
    </comment>
    <comment ref="C17" authorId="1" shapeId="0" xr:uid="{AA7B3FC9-74D2-D042-985C-EDDFEC8B7262}">
      <text>
        <t>[Threaded comment]
Your version of Excel allows you to read this threaded comment; however, any edits to it will get removed if the file is opened in a newer version of Excel. Learn more: https://go.microsoft.com/fwlink/?linkid=870924
Comment:
    Bo’s number, very close to Tony’s number 45.6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tc={28B77CD1-0152-2A47-9C1C-E5B7056F97AF}</author>
    <author>tc={00C76AE7-EB0D-9448-9329-096B1BE15148}</author>
  </authors>
  <commentList>
    <comment ref="R8" authorId="0" shapeId="0" xr:uid="{28B77CD1-0152-2A47-9C1C-E5B7056F97AF}">
      <text>
        <t>[Threaded comment]
Your version of Excel allows you to read this threaded comment; however, any edits to it will get removed if the file is opened in a newer version of Excel. Learn more: https://go.microsoft.com/fwlink/?linkid=870924
Comment:
    Nguyen, 1989, Journal of Agricultural and Food Chemistry Table III semimembranosus</t>
      </text>
    </comment>
    <comment ref="T8" authorId="1" shapeId="0" xr:uid="{00C76AE7-EB0D-9448-9329-096B1BE15148}">
      <text>
        <t>[Threaded comment]
Your version of Excel allows you to read this threaded comment; however, any edits to it will get removed if the file is opened in a newer version of Excel. Learn more: https://go.microsoft.com/fwlink/?linkid=870924
Comment:
    Hind leg muscle amino acid balances in cold-exposed rats, 1994</t>
      </text>
    </comment>
  </commentList>
</comments>
</file>

<file path=xl/sharedStrings.xml><?xml version="1.0" encoding="utf-8"?>
<sst xmlns="http://schemas.openxmlformats.org/spreadsheetml/2006/main" count="154" uniqueCount="116">
  <si>
    <t>glutamine</t>
  </si>
  <si>
    <t>glycine</t>
  </si>
  <si>
    <t>serine</t>
  </si>
  <si>
    <t>leucine</t>
  </si>
  <si>
    <t>valine</t>
  </si>
  <si>
    <t>lysine</t>
  </si>
  <si>
    <t>arginine</t>
  </si>
  <si>
    <t>tyrosin</t>
  </si>
  <si>
    <t>threonine</t>
  </si>
  <si>
    <t>proline</t>
  </si>
  <si>
    <t>isoleucine</t>
  </si>
  <si>
    <t>asparagine</t>
  </si>
  <si>
    <t>phenylalanine</t>
  </si>
  <si>
    <t>histidine</t>
  </si>
  <si>
    <t>methionine</t>
  </si>
  <si>
    <t>tryptophan</t>
  </si>
  <si>
    <t>Fcirc nmol/g/min</t>
  </si>
  <si>
    <t>g/kg protein</t>
  </si>
  <si>
    <t>MW</t>
  </si>
  <si>
    <t>relative moles</t>
  </si>
  <si>
    <t>alanine</t>
  </si>
  <si>
    <t>glutamic acid</t>
  </si>
  <si>
    <t>bovine skeletal muscle</t>
  </si>
  <si>
    <t>umol</t>
  </si>
  <si>
    <t>rat hind leg muscle</t>
  </si>
  <si>
    <t>Alanine</t>
  </si>
  <si>
    <t>Ala</t>
  </si>
  <si>
    <t>A</t>
  </si>
  <si>
    <t>Arginine</t>
  </si>
  <si>
    <t>Arg</t>
  </si>
  <si>
    <t>R</t>
  </si>
  <si>
    <t>Asparagine</t>
  </si>
  <si>
    <t>Asn</t>
  </si>
  <si>
    <t>N</t>
  </si>
  <si>
    <t>Aspartate</t>
  </si>
  <si>
    <t>Asp</t>
  </si>
  <si>
    <t>D</t>
  </si>
  <si>
    <t>Cysteine</t>
  </si>
  <si>
    <t>Cys</t>
  </si>
  <si>
    <t>C</t>
  </si>
  <si>
    <t>Glutamate</t>
  </si>
  <si>
    <t>Glu</t>
  </si>
  <si>
    <t>E</t>
  </si>
  <si>
    <t>Glutamine</t>
  </si>
  <si>
    <t>Gln</t>
  </si>
  <si>
    <t>Q</t>
  </si>
  <si>
    <t>Glycine</t>
  </si>
  <si>
    <t>Gly</t>
  </si>
  <si>
    <t>G</t>
  </si>
  <si>
    <t>Histidine</t>
  </si>
  <si>
    <t>His</t>
  </si>
  <si>
    <t>H</t>
  </si>
  <si>
    <t>Isoleucine</t>
  </si>
  <si>
    <t>Ile</t>
  </si>
  <si>
    <t>I</t>
  </si>
  <si>
    <t>Leucine</t>
  </si>
  <si>
    <t>Leu</t>
  </si>
  <si>
    <t>L</t>
  </si>
  <si>
    <t>Lysine</t>
  </si>
  <si>
    <t>Lys</t>
  </si>
  <si>
    <t>K</t>
  </si>
  <si>
    <t>Methionine</t>
  </si>
  <si>
    <t>Met</t>
  </si>
  <si>
    <t>M</t>
  </si>
  <si>
    <t>Phenylalanine</t>
  </si>
  <si>
    <t>Phe</t>
  </si>
  <si>
    <t>F</t>
  </si>
  <si>
    <t>Proline</t>
  </si>
  <si>
    <t>Pro</t>
  </si>
  <si>
    <t>P</t>
  </si>
  <si>
    <t>Serine</t>
  </si>
  <si>
    <t>Ser</t>
  </si>
  <si>
    <t>S</t>
  </si>
  <si>
    <t>Threonine</t>
  </si>
  <si>
    <t>Thr</t>
  </si>
  <si>
    <t>T</t>
  </si>
  <si>
    <t>Tryptophan</t>
  </si>
  <si>
    <t>Trp</t>
  </si>
  <si>
    <t>W</t>
  </si>
  <si>
    <t>Tyrosine</t>
  </si>
  <si>
    <t>Tyr</t>
  </si>
  <si>
    <t>Y</t>
  </si>
  <si>
    <t>Valine</t>
  </si>
  <si>
    <t>Val</t>
  </si>
  <si>
    <t>V</t>
  </si>
  <si>
    <t>Abbreviation_1</t>
  </si>
  <si>
    <t>Abbreviation_2</t>
  </si>
  <si>
    <t>aminoAcids</t>
  </si>
  <si>
    <t>Fcirc_nmol/g/min</t>
  </si>
  <si>
    <t>Tyrosin</t>
  </si>
  <si>
    <t>Essential</t>
  </si>
  <si>
    <t>Nonessential</t>
  </si>
  <si>
    <t>SUM</t>
  </si>
  <si>
    <t>Glx %</t>
  </si>
  <si>
    <t>formula</t>
  </si>
  <si>
    <t>C6H14N4O2</t>
  </si>
  <si>
    <t>C3H7NO2</t>
  </si>
  <si>
    <t>C4H8N2O3</t>
  </si>
  <si>
    <t>C4H7NO4</t>
  </si>
  <si>
    <t>C3H7NO2S</t>
  </si>
  <si>
    <t>C5H9NO4</t>
  </si>
  <si>
    <t>C5H10N2O3</t>
  </si>
  <si>
    <t>C2H5NO2</t>
  </si>
  <si>
    <t>C6H9N3O2</t>
  </si>
  <si>
    <t>C6H13NO2</t>
  </si>
  <si>
    <t>C6H14N2O2</t>
  </si>
  <si>
    <t>C5H11NO2S</t>
  </si>
  <si>
    <t>C9H11NO2</t>
  </si>
  <si>
    <t>C5H9NO2</t>
  </si>
  <si>
    <t>C3H7NO3</t>
  </si>
  <si>
    <t>C4H9NO3</t>
  </si>
  <si>
    <t>C11H12N2O2</t>
  </si>
  <si>
    <t>C9H11NO3</t>
  </si>
  <si>
    <t>status</t>
  </si>
  <si>
    <t>C.number</t>
  </si>
  <si>
    <r>
      <t>C</t>
    </r>
    <r>
      <rPr>
        <b/>
        <vertAlign val="subscript"/>
        <sz val="12"/>
        <color rgb="FF000000"/>
        <rFont val="Calibri"/>
        <family val="2"/>
      </rPr>
      <t>5</t>
    </r>
    <r>
      <rPr>
        <b/>
        <sz val="12"/>
        <color rgb="FF000000"/>
        <rFont val="Calibri"/>
        <family val="2"/>
      </rPr>
      <t>H</t>
    </r>
    <r>
      <rPr>
        <b/>
        <vertAlign val="subscript"/>
        <sz val="12"/>
        <color rgb="FF000000"/>
        <rFont val="Calibri"/>
        <family val="2"/>
      </rPr>
      <t>11</t>
    </r>
    <r>
      <rPr>
        <b/>
        <sz val="12"/>
        <color rgb="FF000000"/>
        <rFont val="Calibri"/>
        <family val="2"/>
      </rPr>
      <t>NO</t>
    </r>
    <r>
      <rPr>
        <b/>
        <vertAlign val="subscript"/>
        <sz val="12"/>
        <color rgb="FF000000"/>
        <rFont val="Calibri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</si>
</sst>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02124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vertAlign val="subscript"/>
      <sz val="12"/>
      <color rgb="FF000000"/>
      <name val="Calibri"/>
      <family val="2"/>
    </font>
    <font>
      <sz val="11"/>
      <color theme="1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1" fontId="1" fillId="0" borderId="6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" fontId="1" fillId="0" borderId="4" xfId="0" applyNumberFormat="1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9" fontId="0" fillId="0" borderId="0" xfId="1" applyFont="1" applyAlignment="1">
      <alignment horizontal="left"/>
    </xf>
    <xf numFmtId="9" fontId="1" fillId="0" borderId="0" xfId="1" applyFon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left"/>
    </xf>
    <xf numFmtId="1" fontId="10" fillId="3" borderId="0" xfId="0" applyNumberFormat="1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Sheet1!$R$10:$R$24</c:f>
              <c:numCache>
                <c:formatCode>General</c:formatCode>
                <c:ptCount val="15"/>
                <c:pt idx="0">
                  <c:v>39.47</c:v>
                </c:pt>
                <c:pt idx="1">
                  <c:v>42.45</c:v>
                </c:pt>
                <c:pt idx="2">
                  <c:v>81.709999999999994</c:v>
                </c:pt>
                <c:pt idx="3">
                  <c:v>51.78</c:v>
                </c:pt>
                <c:pt idx="4">
                  <c:v>87.96</c:v>
                </c:pt>
                <c:pt idx="5">
                  <c:v>66</c:v>
                </c:pt>
                <c:pt idx="6">
                  <c:v>41.34</c:v>
                </c:pt>
                <c:pt idx="7">
                  <c:v>45.12</c:v>
                </c:pt>
                <c:pt idx="8">
                  <c:v>36.46</c:v>
                </c:pt>
                <c:pt idx="9">
                  <c:v>48.57</c:v>
                </c:pt>
                <c:pt idx="10">
                  <c:v>40.83</c:v>
                </c:pt>
                <c:pt idx="11">
                  <c:v>41.66</c:v>
                </c:pt>
                <c:pt idx="12">
                  <c:v>27.73</c:v>
                </c:pt>
                <c:pt idx="13">
                  <c:v>17.7</c:v>
                </c:pt>
                <c:pt idx="14">
                  <c:v>53</c:v>
                </c:pt>
              </c:numCache>
            </c:numRef>
          </c:xVal>
          <c:yVal>
            <c:numRef>
              <c:f>Sheet1!$Q$10:$Q$24</c:f>
              <c:numCache>
                <c:formatCode>General</c:formatCode>
                <c:ptCount val="15"/>
                <c:pt idx="0">
                  <c:v>21.9</c:v>
                </c:pt>
                <c:pt idx="1">
                  <c:v>19.3</c:v>
                </c:pt>
                <c:pt idx="2">
                  <c:v>11.5</c:v>
                </c:pt>
                <c:pt idx="3">
                  <c:v>9.6</c:v>
                </c:pt>
                <c:pt idx="4">
                  <c:v>9.3000000000000007</c:v>
                </c:pt>
                <c:pt idx="5">
                  <c:v>9</c:v>
                </c:pt>
                <c:pt idx="6">
                  <c:v>8</c:v>
                </c:pt>
                <c:pt idx="7">
                  <c:v>7.6</c:v>
                </c:pt>
                <c:pt idx="8">
                  <c:v>7.3</c:v>
                </c:pt>
                <c:pt idx="9">
                  <c:v>6.5</c:v>
                </c:pt>
                <c:pt idx="10">
                  <c:v>5.9</c:v>
                </c:pt>
                <c:pt idx="11">
                  <c:v>5</c:v>
                </c:pt>
                <c:pt idx="12">
                  <c:v>3.9</c:v>
                </c:pt>
                <c:pt idx="13">
                  <c:v>2.2999999999999998</c:v>
                </c:pt>
                <c:pt idx="14">
                  <c:v>70.2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4-BC40-A2BD-2CE70D37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402831"/>
        <c:axId val="1206864111"/>
      </c:scatterChart>
      <c:valAx>
        <c:axId val="118940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64111"/>
        <c:crosses val="autoZero"/>
        <c:crossBetween val="midCat"/>
      </c:valAx>
      <c:valAx>
        <c:axId val="12068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0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A46-3246-83F7-7AA3A982868D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A46-3246-83F7-7AA3A982868D}"/>
              </c:ext>
            </c:extLst>
          </c:dPt>
          <c:xVal>
            <c:numRef>
              <c:f>Sheet1!$Q$10:$Q$26</c:f>
              <c:numCache>
                <c:formatCode>General</c:formatCode>
                <c:ptCount val="17"/>
                <c:pt idx="0">
                  <c:v>21.9</c:v>
                </c:pt>
                <c:pt idx="1">
                  <c:v>19.3</c:v>
                </c:pt>
                <c:pt idx="2">
                  <c:v>11.5</c:v>
                </c:pt>
                <c:pt idx="3">
                  <c:v>9.6</c:v>
                </c:pt>
                <c:pt idx="4">
                  <c:v>9.3000000000000007</c:v>
                </c:pt>
                <c:pt idx="5">
                  <c:v>9</c:v>
                </c:pt>
                <c:pt idx="6">
                  <c:v>8</c:v>
                </c:pt>
                <c:pt idx="7">
                  <c:v>7.6</c:v>
                </c:pt>
                <c:pt idx="8">
                  <c:v>7.3</c:v>
                </c:pt>
                <c:pt idx="9">
                  <c:v>6.5</c:v>
                </c:pt>
                <c:pt idx="10">
                  <c:v>5.9</c:v>
                </c:pt>
                <c:pt idx="11">
                  <c:v>5</c:v>
                </c:pt>
                <c:pt idx="12">
                  <c:v>3.9</c:v>
                </c:pt>
                <c:pt idx="13">
                  <c:v>2.2999999999999998</c:v>
                </c:pt>
                <c:pt idx="14">
                  <c:v>70.2</c:v>
                </c:pt>
                <c:pt idx="15">
                  <c:v>45.6</c:v>
                </c:pt>
                <c:pt idx="16">
                  <c:v>6.5</c:v>
                </c:pt>
              </c:numCache>
            </c:numRef>
          </c:xVal>
          <c:yVal>
            <c:numRef>
              <c:f>Sheet1!$T$10:$T$26</c:f>
              <c:numCache>
                <c:formatCode>General</c:formatCode>
                <c:ptCount val="17"/>
                <c:pt idx="0">
                  <c:v>1371</c:v>
                </c:pt>
                <c:pt idx="1">
                  <c:v>592</c:v>
                </c:pt>
                <c:pt idx="2">
                  <c:v>902</c:v>
                </c:pt>
                <c:pt idx="3">
                  <c:v>611</c:v>
                </c:pt>
                <c:pt idx="4">
                  <c:v>812</c:v>
                </c:pt>
                <c:pt idx="5">
                  <c:v>759</c:v>
                </c:pt>
                <c:pt idx="6">
                  <c:v>264</c:v>
                </c:pt>
                <c:pt idx="7">
                  <c:v>544</c:v>
                </c:pt>
                <c:pt idx="8">
                  <c:v>668</c:v>
                </c:pt>
                <c:pt idx="9">
                  <c:v>501</c:v>
                </c:pt>
                <c:pt idx="10">
                  <c:v>333</c:v>
                </c:pt>
                <c:pt idx="11">
                  <c:v>197</c:v>
                </c:pt>
                <c:pt idx="12">
                  <c:v>4</c:v>
                </c:pt>
                <c:pt idx="14">
                  <c:v>997</c:v>
                </c:pt>
                <c:pt idx="15">
                  <c:v>1417</c:v>
                </c:pt>
                <c:pt idx="16">
                  <c:v>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6-3246-83F7-7AA3A982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27823"/>
        <c:axId val="1046839535"/>
      </c:scatterChart>
      <c:valAx>
        <c:axId val="98012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9535"/>
        <c:crosses val="autoZero"/>
        <c:crossBetween val="midCat"/>
      </c:valAx>
      <c:valAx>
        <c:axId val="10468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2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558799</xdr:colOff>
      <xdr:row>0</xdr:row>
      <xdr:rowOff>0</xdr:rowOff>
    </xdr:from>
    <xdr:to>
      <xdr:col>13</xdr:col>
      <xdr:colOff>293100</xdr:colOff>
      <xdr:row>37</xdr:row>
      <xdr:rowOff>178355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5DF319-534E-FB5E-BE39-BA3D366E5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299" y="0"/>
          <a:ext cx="9640301" cy="7721600"/>
        </a:xfrm>
        <a:prstGeom prst="rect">
          <a:avLst/>
        </a:prstGeom>
      </xdr:spPr>
    </xdr:pic>
    <xdr:clientData/>
  </xdr:twoCellAnchor>
  <xdr:twoCellAnchor>
    <xdr:from>
      <xdr:col>8</xdr:col>
      <xdr:colOff>233778</xdr:colOff>
      <xdr:row>9</xdr:row>
      <xdr:rowOff>96585</xdr:rowOff>
    </xdr:from>
    <xdr:to>
      <xdr:col>13</xdr:col>
      <xdr:colOff>680300</xdr:colOff>
      <xdr:row>23</xdr:row>
      <xdr:rowOff>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E525F-4B00-5306-1182-E54BCCFB7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226725</xdr:colOff>
      <xdr:row>7</xdr:row>
      <xdr:rowOff>44080</xdr:rowOff>
    </xdr:from>
    <xdr:to>
      <xdr:col>26</xdr:col>
      <xdr:colOff>645615</xdr:colOff>
      <xdr:row>20</xdr:row>
      <xdr:rowOff>165103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5FC53-AC35-D0DC-34F5-C964B8EBB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uan, Bo" id="{8A5F3645-336F-2745-8F77-43ABFCA463B8}" userId="S::bo_yuan@hsph.harvard.edu::41d2fd6e-1db7-4851-8b22-9e19671fc0e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" dT="2022-10-18T19:51:34.00" personId="{8A5F3645-336F-2745-8F77-43ABFCA463B8}" id="{B94C7CDB-F49B-6945-978A-656F61C164B8}">
    <text>Bo’s number; much smaller than Tony’s number 70.2</text>
  </threadedComment>
  <threadedComment ref="C17" dT="2022-10-18T19:51:38.74" personId="{8A5F3645-336F-2745-8F77-43ABFCA463B8}" id="{AA7B3FC9-74D2-D042-985C-EDDFEC8B7262}">
    <text>Bo’s number, very close to Tony’s number 45.6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8" dT="2022-10-17T20:25:58.46" personId="{8A5F3645-336F-2745-8F77-43ABFCA463B8}" id="{28B77CD1-0152-2A47-9C1C-E5B7056F97AF}">
    <text>Nguyen, 1989, Journal of Agricultural and Food Chemistry Table III semimembranosus</text>
  </threadedComment>
  <threadedComment ref="T8" dT="2022-10-17T21:12:19.41" personId="{8A5F3645-336F-2745-8F77-43ABFCA463B8}" id="{00C76AE7-EB0D-9448-9329-096B1BE15148}">
    <text>Hind leg muscle amino acid balances in cold-exposed rats, 1994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605B-BD59-FF42-A4CD-5C9F6FBAA68E}">
  <dimension ref="A1:F21"/>
  <sheetViews>
    <sheetView zoomScale="172" workbookViewId="0">
      <selection activeCell="F1" sqref="F1"/>
    </sheetView>
  </sheetViews>
  <sheetFormatPr baseColWidth="10" defaultColWidth="11" defaultRowHeight="16" x14ac:dyDescent="0.2"/>
  <cols>
    <col min="1" max="1" width="12.5" bestFit="1" customWidth="1"/>
    <col min="2" max="3" width="13.5" bestFit="1" customWidth="1"/>
    <col min="4" max="4" width="11.83203125" bestFit="1" customWidth="1"/>
    <col min="5" max="5" width="14.6640625" style="21" bestFit="1" customWidth="1"/>
  </cols>
  <sheetData>
    <row r="1" spans="1:6" x14ac:dyDescent="0.2">
      <c r="A1" t="s">
        <v>87</v>
      </c>
      <c r="B1" t="s">
        <v>85</v>
      </c>
      <c r="C1" t="s">
        <v>86</v>
      </c>
      <c r="D1" t="s">
        <v>113</v>
      </c>
      <c r="E1" s="21" t="s">
        <v>94</v>
      </c>
      <c r="F1" s="21" t="s">
        <v>114</v>
      </c>
    </row>
    <row r="2" spans="1:6" x14ac:dyDescent="0.2">
      <c r="A2" t="s">
        <v>25</v>
      </c>
      <c r="B2" t="s">
        <v>26</v>
      </c>
      <c r="C2" t="s">
        <v>27</v>
      </c>
      <c r="D2" t="s">
        <v>91</v>
      </c>
      <c r="E2" s="21" t="s">
        <v>96</v>
      </c>
      <c r="F2" s="25" t="str">
        <f>RIGHT(LEFT(E2, 2), 1)</f>
        <v>3</v>
      </c>
    </row>
    <row r="3" spans="1:6" x14ac:dyDescent="0.2">
      <c r="A3" t="s">
        <v>28</v>
      </c>
      <c r="B3" t="s">
        <v>29</v>
      </c>
      <c r="C3" t="s">
        <v>30</v>
      </c>
      <c r="D3" t="s">
        <v>91</v>
      </c>
      <c r="E3" s="22" t="s">
        <v>95</v>
      </c>
      <c r="F3" s="25" t="str">
        <f t="shared" ref="F3:F21" si="0">RIGHT(LEFT(E3, 2), 1)</f>
        <v>6</v>
      </c>
    </row>
    <row r="4" spans="1:6" x14ac:dyDescent="0.2">
      <c r="A4" t="s">
        <v>31</v>
      </c>
      <c r="B4" t="s">
        <v>32</v>
      </c>
      <c r="C4" t="s">
        <v>33</v>
      </c>
      <c r="D4" t="s">
        <v>91</v>
      </c>
      <c r="E4" s="21" t="s">
        <v>97</v>
      </c>
      <c r="F4" s="25" t="str">
        <f t="shared" si="0"/>
        <v>4</v>
      </c>
    </row>
    <row r="5" spans="1:6" x14ac:dyDescent="0.2">
      <c r="A5" t="s">
        <v>34</v>
      </c>
      <c r="B5" t="s">
        <v>35</v>
      </c>
      <c r="C5" t="s">
        <v>36</v>
      </c>
      <c r="D5" t="s">
        <v>91</v>
      </c>
      <c r="E5" s="21" t="s">
        <v>98</v>
      </c>
      <c r="F5" s="25" t="str">
        <f t="shared" si="0"/>
        <v>4</v>
      </c>
    </row>
    <row r="6" spans="1:6" x14ac:dyDescent="0.2">
      <c r="A6" t="s">
        <v>37</v>
      </c>
      <c r="B6" t="s">
        <v>38</v>
      </c>
      <c r="C6" t="s">
        <v>39</v>
      </c>
      <c r="D6" t="s">
        <v>91</v>
      </c>
      <c r="E6" s="21" t="s">
        <v>99</v>
      </c>
      <c r="F6" s="25" t="str">
        <f t="shared" si="0"/>
        <v>3</v>
      </c>
    </row>
    <row r="7" spans="1:6" x14ac:dyDescent="0.2">
      <c r="A7" t="s">
        <v>40</v>
      </c>
      <c r="B7" t="s">
        <v>41</v>
      </c>
      <c r="C7" t="s">
        <v>42</v>
      </c>
      <c r="D7" t="s">
        <v>91</v>
      </c>
      <c r="E7" s="21" t="s">
        <v>100</v>
      </c>
      <c r="F7" s="25" t="str">
        <f t="shared" si="0"/>
        <v>5</v>
      </c>
    </row>
    <row r="8" spans="1:6" x14ac:dyDescent="0.2">
      <c r="A8" t="s">
        <v>43</v>
      </c>
      <c r="B8" t="s">
        <v>44</v>
      </c>
      <c r="C8" t="s">
        <v>45</v>
      </c>
      <c r="D8" t="s">
        <v>91</v>
      </c>
      <c r="E8" s="21" t="s">
        <v>101</v>
      </c>
      <c r="F8" s="25" t="str">
        <f t="shared" si="0"/>
        <v>5</v>
      </c>
    </row>
    <row r="9" spans="1:6" x14ac:dyDescent="0.2">
      <c r="A9" t="s">
        <v>46</v>
      </c>
      <c r="B9" t="s">
        <v>47</v>
      </c>
      <c r="C9" t="s">
        <v>48</v>
      </c>
      <c r="D9" t="s">
        <v>91</v>
      </c>
      <c r="E9" s="21" t="s">
        <v>102</v>
      </c>
      <c r="F9" s="25" t="str">
        <f t="shared" si="0"/>
        <v>2</v>
      </c>
    </row>
    <row r="10" spans="1:6" s="20" customFormat="1" x14ac:dyDescent="0.2">
      <c r="A10" t="s">
        <v>49</v>
      </c>
      <c r="B10" t="s">
        <v>50</v>
      </c>
      <c r="C10" t="s">
        <v>51</v>
      </c>
      <c r="D10" t="s">
        <v>90</v>
      </c>
      <c r="E10" s="21" t="s">
        <v>103</v>
      </c>
      <c r="F10" s="25" t="str">
        <f t="shared" si="0"/>
        <v>6</v>
      </c>
    </row>
    <row r="11" spans="1:6" s="20" customFormat="1" x14ac:dyDescent="0.2">
      <c r="A11" t="s">
        <v>52</v>
      </c>
      <c r="B11" t="s">
        <v>53</v>
      </c>
      <c r="C11" t="s">
        <v>54</v>
      </c>
      <c r="D11" t="s">
        <v>90</v>
      </c>
      <c r="E11" s="21" t="s">
        <v>104</v>
      </c>
      <c r="F11" s="25" t="str">
        <f t="shared" si="0"/>
        <v>6</v>
      </c>
    </row>
    <row r="12" spans="1:6" s="20" customFormat="1" x14ac:dyDescent="0.2">
      <c r="A12" t="s">
        <v>55</v>
      </c>
      <c r="B12" t="s">
        <v>56</v>
      </c>
      <c r="C12" t="s">
        <v>57</v>
      </c>
      <c r="D12" t="s">
        <v>90</v>
      </c>
      <c r="E12" s="21" t="s">
        <v>104</v>
      </c>
      <c r="F12" s="25" t="str">
        <f t="shared" si="0"/>
        <v>6</v>
      </c>
    </row>
    <row r="13" spans="1:6" s="20" customFormat="1" x14ac:dyDescent="0.2">
      <c r="A13" t="s">
        <v>58</v>
      </c>
      <c r="B13" t="s">
        <v>59</v>
      </c>
      <c r="C13" t="s">
        <v>60</v>
      </c>
      <c r="D13" t="s">
        <v>90</v>
      </c>
      <c r="E13" s="21" t="s">
        <v>105</v>
      </c>
      <c r="F13" s="25" t="str">
        <f t="shared" si="0"/>
        <v>6</v>
      </c>
    </row>
    <row r="14" spans="1:6" s="20" customFormat="1" x14ac:dyDescent="0.2">
      <c r="A14" t="s">
        <v>61</v>
      </c>
      <c r="B14" t="s">
        <v>62</v>
      </c>
      <c r="C14" t="s">
        <v>63</v>
      </c>
      <c r="D14" t="s">
        <v>90</v>
      </c>
      <c r="E14" s="21" t="s">
        <v>106</v>
      </c>
      <c r="F14" s="25" t="str">
        <f t="shared" si="0"/>
        <v>5</v>
      </c>
    </row>
    <row r="15" spans="1:6" s="20" customFormat="1" x14ac:dyDescent="0.2">
      <c r="A15" t="s">
        <v>64</v>
      </c>
      <c r="B15" t="s">
        <v>65</v>
      </c>
      <c r="C15" t="s">
        <v>66</v>
      </c>
      <c r="D15" t="s">
        <v>90</v>
      </c>
      <c r="E15" s="21" t="s">
        <v>107</v>
      </c>
      <c r="F15" s="25" t="str">
        <f t="shared" si="0"/>
        <v>9</v>
      </c>
    </row>
    <row r="16" spans="1:6" x14ac:dyDescent="0.2">
      <c r="A16" t="s">
        <v>67</v>
      </c>
      <c r="B16" t="s">
        <v>68</v>
      </c>
      <c r="C16" t="s">
        <v>69</v>
      </c>
      <c r="D16" t="s">
        <v>91</v>
      </c>
      <c r="E16" s="23" t="s">
        <v>108</v>
      </c>
      <c r="F16" s="25" t="str">
        <f t="shared" si="0"/>
        <v>5</v>
      </c>
    </row>
    <row r="17" spans="1:6" x14ac:dyDescent="0.2">
      <c r="A17" t="s">
        <v>70</v>
      </c>
      <c r="B17" t="s">
        <v>71</v>
      </c>
      <c r="C17" t="s">
        <v>72</v>
      </c>
      <c r="D17" t="s">
        <v>91</v>
      </c>
      <c r="E17" s="21" t="s">
        <v>109</v>
      </c>
      <c r="F17" s="25" t="str">
        <f t="shared" si="0"/>
        <v>3</v>
      </c>
    </row>
    <row r="18" spans="1:6" s="20" customFormat="1" x14ac:dyDescent="0.2">
      <c r="A18" t="s">
        <v>73</v>
      </c>
      <c r="B18" t="s">
        <v>74</v>
      </c>
      <c r="C18" t="s">
        <v>75</v>
      </c>
      <c r="D18" t="s">
        <v>90</v>
      </c>
      <c r="E18" s="21" t="s">
        <v>110</v>
      </c>
      <c r="F18" s="25" t="str">
        <f t="shared" si="0"/>
        <v>4</v>
      </c>
    </row>
    <row r="19" spans="1:6" x14ac:dyDescent="0.2">
      <c r="A19" t="s">
        <v>76</v>
      </c>
      <c r="B19" t="s">
        <v>77</v>
      </c>
      <c r="C19" t="s">
        <v>78</v>
      </c>
      <c r="D19" t="s">
        <v>91</v>
      </c>
      <c r="E19" s="21" t="s">
        <v>111</v>
      </c>
      <c r="F19" s="25" t="str">
        <f t="shared" si="0"/>
        <v>1</v>
      </c>
    </row>
    <row r="20" spans="1:6" x14ac:dyDescent="0.2">
      <c r="A20" t="s">
        <v>79</v>
      </c>
      <c r="B20" t="s">
        <v>80</v>
      </c>
      <c r="C20" t="s">
        <v>81</v>
      </c>
      <c r="D20" t="s">
        <v>91</v>
      </c>
      <c r="E20" s="21" t="s">
        <v>112</v>
      </c>
      <c r="F20" s="25" t="str">
        <f t="shared" si="0"/>
        <v>9</v>
      </c>
    </row>
    <row r="21" spans="1:6" s="20" customFormat="1" ht="18" x14ac:dyDescent="0.25">
      <c r="A21" s="20" t="s">
        <v>82</v>
      </c>
      <c r="B21" s="20" t="s">
        <v>83</v>
      </c>
      <c r="C21" s="20" t="s">
        <v>84</v>
      </c>
      <c r="D21" s="20" t="s">
        <v>90</v>
      </c>
      <c r="E21" s="24" t="s">
        <v>115</v>
      </c>
      <c r="F21" s="26" t="str">
        <f t="shared" si="0"/>
        <v>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4396-50D9-8C4B-9761-9C51E3BE4453}">
  <dimension ref="A1:C19"/>
  <sheetViews>
    <sheetView tabSelected="1" zoomScale="172" workbookViewId="0">
      <selection activeCell="C11" sqref="C11"/>
    </sheetView>
  </sheetViews>
  <sheetFormatPr baseColWidth="10" defaultRowHeight="16" x14ac:dyDescent="0.2"/>
  <cols>
    <col min="1" max="1" width="12.5" bestFit="1" customWidth="1"/>
    <col min="2" max="2" width="7.33203125" bestFit="1" customWidth="1"/>
    <col min="3" max="3" width="15.5" bestFit="1" customWidth="1"/>
  </cols>
  <sheetData>
    <row r="1" spans="1:3" x14ac:dyDescent="0.2">
      <c r="A1" s="27" t="s">
        <v>87</v>
      </c>
      <c r="B1" s="28" t="s">
        <v>18</v>
      </c>
      <c r="C1" s="28" t="s">
        <v>88</v>
      </c>
    </row>
    <row r="2" spans="1:3" x14ac:dyDescent="0.2">
      <c r="A2" s="28" t="s">
        <v>46</v>
      </c>
      <c r="B2" s="28">
        <v>75.069999999999993</v>
      </c>
      <c r="C2" s="28">
        <v>21.9</v>
      </c>
    </row>
    <row r="3" spans="1:3" x14ac:dyDescent="0.2">
      <c r="A3" s="28" t="s">
        <v>70</v>
      </c>
      <c r="B3" s="28">
        <v>105</v>
      </c>
      <c r="C3" s="28">
        <v>19.3</v>
      </c>
    </row>
    <row r="4" spans="1:3" x14ac:dyDescent="0.2">
      <c r="A4" s="28" t="s">
        <v>55</v>
      </c>
      <c r="B4" s="28">
        <v>131</v>
      </c>
      <c r="C4" s="28">
        <v>11.5</v>
      </c>
    </row>
    <row r="5" spans="1:3" x14ac:dyDescent="0.2">
      <c r="A5" s="28" t="s">
        <v>82</v>
      </c>
      <c r="B5" s="28">
        <v>117</v>
      </c>
      <c r="C5" s="28">
        <v>9.6</v>
      </c>
    </row>
    <row r="6" spans="1:3" x14ac:dyDescent="0.2">
      <c r="A6" s="28" t="s">
        <v>58</v>
      </c>
      <c r="B6" s="28">
        <v>146</v>
      </c>
      <c r="C6" s="28">
        <v>9.3000000000000007</v>
      </c>
    </row>
    <row r="7" spans="1:3" x14ac:dyDescent="0.2">
      <c r="A7" s="28" t="s">
        <v>28</v>
      </c>
      <c r="B7" s="28">
        <v>174</v>
      </c>
      <c r="C7" s="28">
        <v>9</v>
      </c>
    </row>
    <row r="8" spans="1:3" x14ac:dyDescent="0.2">
      <c r="A8" s="28" t="s">
        <v>89</v>
      </c>
      <c r="B8" s="28">
        <v>181</v>
      </c>
      <c r="C8" s="28">
        <v>8</v>
      </c>
    </row>
    <row r="9" spans="1:3" x14ac:dyDescent="0.2">
      <c r="A9" s="28" t="s">
        <v>73</v>
      </c>
      <c r="B9" s="28">
        <v>119</v>
      </c>
      <c r="C9" s="28">
        <v>7.6</v>
      </c>
    </row>
    <row r="10" spans="1:3" x14ac:dyDescent="0.2">
      <c r="A10" s="28" t="s">
        <v>67</v>
      </c>
      <c r="B10" s="28">
        <v>115</v>
      </c>
      <c r="C10" s="28">
        <v>7.3</v>
      </c>
    </row>
    <row r="11" spans="1:3" x14ac:dyDescent="0.2">
      <c r="A11" s="28" t="s">
        <v>52</v>
      </c>
      <c r="B11" s="28">
        <v>131</v>
      </c>
      <c r="C11" s="28">
        <v>6.5</v>
      </c>
    </row>
    <row r="12" spans="1:3" x14ac:dyDescent="0.2">
      <c r="A12" s="28" t="s">
        <v>64</v>
      </c>
      <c r="B12" s="28">
        <v>165</v>
      </c>
      <c r="C12" s="28">
        <v>5.9</v>
      </c>
    </row>
    <row r="13" spans="1:3" x14ac:dyDescent="0.2">
      <c r="A13" s="28" t="s">
        <v>49</v>
      </c>
      <c r="B13" s="28">
        <v>155</v>
      </c>
      <c r="C13" s="28">
        <v>5</v>
      </c>
    </row>
    <row r="14" spans="1:3" x14ac:dyDescent="0.2">
      <c r="A14" s="28" t="s">
        <v>61</v>
      </c>
      <c r="B14" s="28">
        <v>149</v>
      </c>
      <c r="C14" s="28">
        <v>3.9</v>
      </c>
    </row>
    <row r="15" spans="1:3" x14ac:dyDescent="0.2">
      <c r="A15" s="28" t="s">
        <v>76</v>
      </c>
      <c r="B15" s="28">
        <v>204</v>
      </c>
      <c r="C15" s="28">
        <v>2.2999999999999998</v>
      </c>
    </row>
    <row r="16" spans="1:3" x14ac:dyDescent="0.2">
      <c r="A16" s="10" t="s">
        <v>25</v>
      </c>
      <c r="B16" s="10">
        <v>89</v>
      </c>
      <c r="C16" s="30">
        <v>29.5304</v>
      </c>
    </row>
    <row r="17" spans="1:3" x14ac:dyDescent="0.2">
      <c r="A17" s="10" t="s">
        <v>43</v>
      </c>
      <c r="B17" s="10">
        <v>146.13999999999999</v>
      </c>
      <c r="C17" s="30">
        <v>44.291589999999999</v>
      </c>
    </row>
    <row r="18" spans="1:3" x14ac:dyDescent="0.2">
      <c r="A18" s="28" t="s">
        <v>31</v>
      </c>
      <c r="B18" s="28">
        <v>132</v>
      </c>
      <c r="C18" s="29">
        <v>6.5</v>
      </c>
    </row>
    <row r="19" spans="1:3" x14ac:dyDescent="0.2">
      <c r="A19" s="10" t="s">
        <v>40</v>
      </c>
      <c r="B19" s="10">
        <v>147</v>
      </c>
      <c r="C19" s="1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5E9A-D6B9-0E42-8CD9-D1BD8070895E}">
  <dimension ref="O6:W29"/>
  <sheetViews>
    <sheetView topLeftCell="J5" zoomScale="139" workbookViewId="0">
      <selection activeCell="V26" sqref="V26"/>
    </sheetView>
  </sheetViews>
  <sheetFormatPr baseColWidth="10" defaultRowHeight="16" x14ac:dyDescent="0.2"/>
  <cols>
    <col min="1" max="14" width="10.83203125" style="1"/>
    <col min="15" max="15" width="12.5" style="1" bestFit="1" customWidth="1"/>
    <col min="16" max="16" width="7.1640625" style="1" bestFit="1" customWidth="1"/>
    <col min="17" max="17" width="15.5" style="1" bestFit="1" customWidth="1"/>
    <col min="18" max="18" width="10.83203125" style="1" customWidth="1"/>
    <col min="19" max="19" width="12.83203125" style="1" bestFit="1" customWidth="1"/>
    <col min="20" max="16384" width="10.83203125" style="1"/>
  </cols>
  <sheetData>
    <row r="6" spans="15:21" ht="17" thickBot="1" x14ac:dyDescent="0.25">
      <c r="R6" s="18">
        <f>(S12+S13+S19)/SUM(S10:S27)</f>
        <v>0.21627906893288323</v>
      </c>
    </row>
    <row r="7" spans="15:21" x14ac:dyDescent="0.2">
      <c r="R7" s="3" t="s">
        <v>22</v>
      </c>
      <c r="S7" s="4"/>
      <c r="T7" s="1" t="s">
        <v>24</v>
      </c>
    </row>
    <row r="8" spans="15:21" x14ac:dyDescent="0.2">
      <c r="P8" s="1" t="s">
        <v>18</v>
      </c>
      <c r="Q8" s="1" t="s">
        <v>16</v>
      </c>
      <c r="R8" s="5" t="s">
        <v>17</v>
      </c>
      <c r="S8" s="6" t="s">
        <v>19</v>
      </c>
      <c r="T8" s="1" t="s">
        <v>23</v>
      </c>
    </row>
    <row r="9" spans="15:21" x14ac:dyDescent="0.2">
      <c r="R9" s="5"/>
      <c r="S9" s="6"/>
    </row>
    <row r="10" spans="15:21" x14ac:dyDescent="0.2">
      <c r="O10" s="2" t="s">
        <v>1</v>
      </c>
      <c r="P10" s="2">
        <v>75.069999999999993</v>
      </c>
      <c r="Q10" s="2">
        <v>21.9</v>
      </c>
      <c r="R10" s="7">
        <v>39.47</v>
      </c>
      <c r="S10" s="8">
        <f t="shared" ref="S10:S24" si="0">R10/P10*1000</f>
        <v>525.77594245370994</v>
      </c>
      <c r="T10" s="1">
        <v>1371</v>
      </c>
    </row>
    <row r="11" spans="15:21" x14ac:dyDescent="0.2">
      <c r="O11" s="2" t="s">
        <v>2</v>
      </c>
      <c r="P11" s="2">
        <v>105</v>
      </c>
      <c r="Q11" s="2">
        <v>19.3</v>
      </c>
      <c r="R11" s="7">
        <v>42.45</v>
      </c>
      <c r="S11" s="8">
        <f t="shared" si="0"/>
        <v>404.28571428571428</v>
      </c>
      <c r="T11" s="1">
        <v>592</v>
      </c>
    </row>
    <row r="12" spans="15:21" x14ac:dyDescent="0.2">
      <c r="O12" s="10" t="s">
        <v>3</v>
      </c>
      <c r="P12" s="10">
        <v>131</v>
      </c>
      <c r="Q12" s="10">
        <v>11.5</v>
      </c>
      <c r="R12" s="13">
        <v>81.709999999999994</v>
      </c>
      <c r="S12" s="14">
        <f t="shared" si="0"/>
        <v>623.74045801526711</v>
      </c>
      <c r="T12" s="10">
        <v>902</v>
      </c>
      <c r="U12" s="1">
        <f>SUM(T12,T13,T19)</f>
        <v>2014</v>
      </c>
    </row>
    <row r="13" spans="15:21" x14ac:dyDescent="0.2">
      <c r="O13" s="10" t="s">
        <v>4</v>
      </c>
      <c r="P13" s="10">
        <v>117</v>
      </c>
      <c r="Q13" s="10">
        <v>9.6</v>
      </c>
      <c r="R13" s="13">
        <v>51.78</v>
      </c>
      <c r="S13" s="14">
        <f t="shared" si="0"/>
        <v>442.56410256410254</v>
      </c>
      <c r="T13" s="10">
        <v>611</v>
      </c>
      <c r="U13" s="18" t="e">
        <f>U12/T27</f>
        <v>#DIV/0!</v>
      </c>
    </row>
    <row r="14" spans="15:21" x14ac:dyDescent="0.2">
      <c r="O14" s="1" t="s">
        <v>5</v>
      </c>
      <c r="P14" s="1">
        <v>146</v>
      </c>
      <c r="Q14" s="1">
        <v>9.3000000000000007</v>
      </c>
      <c r="R14" s="5">
        <v>87.96</v>
      </c>
      <c r="S14" s="9">
        <f t="shared" si="0"/>
        <v>602.46575342465746</v>
      </c>
      <c r="T14" s="1">
        <v>812</v>
      </c>
    </row>
    <row r="15" spans="15:21" x14ac:dyDescent="0.2">
      <c r="O15" s="1" t="s">
        <v>6</v>
      </c>
      <c r="P15" s="1">
        <v>174</v>
      </c>
      <c r="Q15" s="1">
        <v>9</v>
      </c>
      <c r="R15" s="5">
        <v>66</v>
      </c>
      <c r="S15" s="9">
        <f t="shared" si="0"/>
        <v>379.31034482758616</v>
      </c>
      <c r="T15" s="1">
        <v>759</v>
      </c>
    </row>
    <row r="16" spans="15:21" x14ac:dyDescent="0.2">
      <c r="O16" s="1" t="s">
        <v>7</v>
      </c>
      <c r="P16" s="1">
        <v>181</v>
      </c>
      <c r="Q16" s="1">
        <v>8</v>
      </c>
      <c r="R16" s="5">
        <v>41.34</v>
      </c>
      <c r="S16" s="9">
        <f t="shared" si="0"/>
        <v>228.39779005524863</v>
      </c>
      <c r="T16" s="1">
        <v>264</v>
      </c>
    </row>
    <row r="17" spans="15:23" x14ac:dyDescent="0.2">
      <c r="O17" s="1" t="s">
        <v>8</v>
      </c>
      <c r="P17" s="1">
        <v>119</v>
      </c>
      <c r="Q17" s="1">
        <v>7.6</v>
      </c>
      <c r="R17" s="5">
        <v>45.12</v>
      </c>
      <c r="S17" s="9">
        <f t="shared" si="0"/>
        <v>379.15966386554618</v>
      </c>
      <c r="T17" s="1">
        <v>544</v>
      </c>
    </row>
    <row r="18" spans="15:23" x14ac:dyDescent="0.2">
      <c r="O18" s="1" t="s">
        <v>9</v>
      </c>
      <c r="P18" s="1">
        <v>115</v>
      </c>
      <c r="Q18" s="1">
        <v>7.3</v>
      </c>
      <c r="R18" s="5">
        <v>36.46</v>
      </c>
      <c r="S18" s="9">
        <f t="shared" si="0"/>
        <v>317.04347826086962</v>
      </c>
      <c r="T18" s="1">
        <v>668</v>
      </c>
    </row>
    <row r="19" spans="15:23" x14ac:dyDescent="0.2">
      <c r="O19" s="10" t="s">
        <v>10</v>
      </c>
      <c r="P19" s="10">
        <v>131</v>
      </c>
      <c r="Q19" s="10">
        <v>6.5</v>
      </c>
      <c r="R19" s="13">
        <v>48.57</v>
      </c>
      <c r="S19" s="14">
        <f t="shared" si="0"/>
        <v>370.76335877862596</v>
      </c>
      <c r="T19" s="10">
        <v>501</v>
      </c>
    </row>
    <row r="20" spans="15:23" x14ac:dyDescent="0.2">
      <c r="O20" s="1" t="s">
        <v>12</v>
      </c>
      <c r="P20" s="1">
        <v>165</v>
      </c>
      <c r="Q20" s="1">
        <v>5.9</v>
      </c>
      <c r="R20" s="5">
        <v>40.83</v>
      </c>
      <c r="S20" s="9">
        <f t="shared" si="0"/>
        <v>247.45454545454547</v>
      </c>
      <c r="T20" s="1">
        <v>333</v>
      </c>
    </row>
    <row r="21" spans="15:23" x14ac:dyDescent="0.2">
      <c r="O21" s="1" t="s">
        <v>13</v>
      </c>
      <c r="P21" s="1">
        <v>155</v>
      </c>
      <c r="Q21" s="1">
        <v>5</v>
      </c>
      <c r="R21" s="5">
        <v>41.66</v>
      </c>
      <c r="S21" s="9">
        <f t="shared" si="0"/>
        <v>268.77419354838707</v>
      </c>
      <c r="T21" s="1">
        <v>197</v>
      </c>
    </row>
    <row r="22" spans="15:23" x14ac:dyDescent="0.2">
      <c r="O22" s="1" t="s">
        <v>14</v>
      </c>
      <c r="P22" s="1">
        <v>149</v>
      </c>
      <c r="Q22" s="1">
        <v>3.9</v>
      </c>
      <c r="R22" s="5">
        <v>27.73</v>
      </c>
      <c r="S22" s="9">
        <f t="shared" si="0"/>
        <v>186.10738255033556</v>
      </c>
      <c r="T22" s="1">
        <v>4</v>
      </c>
    </row>
    <row r="23" spans="15:23" x14ac:dyDescent="0.2">
      <c r="O23" s="1" t="s">
        <v>15</v>
      </c>
      <c r="P23" s="1">
        <v>204</v>
      </c>
      <c r="Q23" s="1">
        <v>2.2999999999999998</v>
      </c>
      <c r="R23" s="5">
        <v>17.7</v>
      </c>
      <c r="S23" s="9">
        <f t="shared" si="0"/>
        <v>86.764705882352942</v>
      </c>
    </row>
    <row r="24" spans="15:23" x14ac:dyDescent="0.2">
      <c r="O24" s="10" t="s">
        <v>20</v>
      </c>
      <c r="P24" s="10">
        <v>89</v>
      </c>
      <c r="Q24" s="10">
        <v>70.2</v>
      </c>
      <c r="R24" s="13">
        <v>53</v>
      </c>
      <c r="S24" s="14">
        <f t="shared" si="0"/>
        <v>595.50561797752812</v>
      </c>
      <c r="T24" s="10">
        <v>997</v>
      </c>
    </row>
    <row r="25" spans="15:23" x14ac:dyDescent="0.2">
      <c r="O25" s="10" t="s">
        <v>0</v>
      </c>
      <c r="P25" s="10">
        <v>146.13999999999999</v>
      </c>
      <c r="Q25" s="10">
        <v>45.6</v>
      </c>
      <c r="R25" s="13"/>
      <c r="S25" s="14"/>
      <c r="T25" s="15">
        <v>1417</v>
      </c>
    </row>
    <row r="26" spans="15:23" x14ac:dyDescent="0.2">
      <c r="O26" s="1" t="s">
        <v>11</v>
      </c>
      <c r="P26" s="1">
        <v>132</v>
      </c>
      <c r="Q26" s="1">
        <v>6.5</v>
      </c>
      <c r="R26" s="5"/>
      <c r="S26" s="6"/>
      <c r="T26" s="16">
        <v>989</v>
      </c>
    </row>
    <row r="27" spans="15:23" ht="17" thickBot="1" x14ac:dyDescent="0.25">
      <c r="O27" s="10" t="s">
        <v>21</v>
      </c>
      <c r="P27" s="10">
        <v>147</v>
      </c>
      <c r="Q27" s="10"/>
      <c r="R27" s="11">
        <v>145</v>
      </c>
      <c r="S27" s="12">
        <f>R27/P27*1000</f>
        <v>986.39455782312928</v>
      </c>
      <c r="T27" s="10"/>
      <c r="W27" s="1">
        <f>S13/S28</f>
        <v>6.6606004320549098E-2</v>
      </c>
    </row>
    <row r="28" spans="15:23" x14ac:dyDescent="0.2">
      <c r="O28" s="10" t="s">
        <v>92</v>
      </c>
      <c r="S28" s="19">
        <f>SUM(S10:S27)</f>
        <v>6644.5076097676065</v>
      </c>
      <c r="T28" s="19">
        <f>SUM(T10:T27)</f>
        <v>10961</v>
      </c>
      <c r="W28" s="1">
        <f>W27/0.04</f>
        <v>1.6651501080137274</v>
      </c>
    </row>
    <row r="29" spans="15:23" x14ac:dyDescent="0.2">
      <c r="O29" s="1" t="s">
        <v>93</v>
      </c>
      <c r="S29" s="17">
        <f>S27/S28</f>
        <v>0.14845261917874886</v>
      </c>
      <c r="T29" s="17">
        <f>T25/T28</f>
        <v>0.12927652586442842</v>
      </c>
      <c r="W29" s="1">
        <f>20/W28</f>
        <v>12.010929167134956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AA.basics</vt:lpstr>
      <vt:lpstr>AA.Fcirc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Bo</dc:creator>
  <cp:lastModifiedBy>Yuan, Bo</cp:lastModifiedBy>
  <dcterms:created xsi:type="dcterms:W3CDTF">2022-10-17T20:00:29Z</dcterms:created>
  <dcterms:modified xsi:type="dcterms:W3CDTF">2023-12-08T02:17:17Z</dcterms:modified>
</cp:coreProperties>
</file>