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yuan/Desktop/Harvard/Manuscript/1. fluxomics/raw data/"/>
    </mc:Choice>
  </mc:AlternateContent>
  <xr:revisionPtr revIDLastSave="0" documentId="13_ncr:1_{7EE29EEB-8E77-E24F-95EA-9DB80CBC63EC}" xr6:coauthVersionLast="47" xr6:coauthVersionMax="47" xr10:uidLastSave="{00000000-0000-0000-0000-000000000000}"/>
  <bookViews>
    <workbookView xWindow="-5480" yWindow="-21600" windowWidth="38400" windowHeight="21600" activeTab="3" xr2:uid="{B9A80FEE-2658-2D41-AF06-BA51FF40098E}"/>
  </bookViews>
  <sheets>
    <sheet name="mouseID" sheetId="1" r:id="rId1"/>
    <sheet name="infusion.normalization" sheetId="6" r:id="rId2"/>
    <sheet name="integrate.cutOff" sheetId="5" r:id="rId3"/>
    <sheet name="dose calculation" sheetId="3" r:id="rId4"/>
    <sheet name="glycemia" sheetId="4" r:id="rId5"/>
    <sheet name="delta13C theory" sheetId="7" r:id="rId6"/>
    <sheet name="14C" sheetId="8" r:id="rId7"/>
  </sheets>
  <definedNames>
    <definedName name="_xlnm._FilterDatabase" localSheetId="0" hidden="1">mouseID!$A$1:$T$492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3" l="1"/>
  <c r="K15" i="3" s="1"/>
  <c r="E15" i="3"/>
  <c r="D15" i="3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Q546" i="1"/>
  <c r="Q545" i="1"/>
  <c r="Q544" i="1"/>
  <c r="Q543" i="1"/>
  <c r="Q542" i="1"/>
  <c r="M543" i="1"/>
  <c r="M544" i="1"/>
  <c r="M545" i="1"/>
  <c r="M546" i="1"/>
  <c r="M542" i="1"/>
  <c r="M540" i="1"/>
  <c r="M539" i="1"/>
  <c r="M538" i="1"/>
  <c r="M537" i="1"/>
  <c r="M536" i="1"/>
  <c r="M535" i="1"/>
  <c r="M534" i="1"/>
  <c r="M533" i="1"/>
  <c r="M532" i="1"/>
  <c r="M531" i="1"/>
  <c r="D546" i="1"/>
  <c r="D545" i="1"/>
  <c r="D544" i="1"/>
  <c r="D543" i="1"/>
  <c r="D542" i="1"/>
  <c r="D541" i="1"/>
  <c r="Q540" i="1"/>
  <c r="Q539" i="1"/>
  <c r="Q538" i="1"/>
  <c r="Q537" i="1"/>
  <c r="Q536" i="1"/>
  <c r="D540" i="1"/>
  <c r="D539" i="1"/>
  <c r="D538" i="1"/>
  <c r="D537" i="1"/>
  <c r="D536" i="1"/>
  <c r="Q535" i="1"/>
  <c r="Q534" i="1"/>
  <c r="Q533" i="1"/>
  <c r="Q532" i="1"/>
  <c r="Q531" i="1"/>
  <c r="D535" i="1"/>
  <c r="D534" i="1"/>
  <c r="D533" i="1"/>
  <c r="D532" i="1"/>
  <c r="D531" i="1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52" i="6"/>
  <c r="Q530" i="1"/>
  <c r="Q529" i="1"/>
  <c r="Q528" i="1"/>
  <c r="Q527" i="1"/>
  <c r="Q526" i="1"/>
  <c r="D530" i="1"/>
  <c r="D529" i="1"/>
  <c r="D528" i="1"/>
  <c r="D527" i="1"/>
  <c r="D526" i="1"/>
  <c r="D525" i="1"/>
  <c r="M530" i="1"/>
  <c r="M529" i="1"/>
  <c r="M528" i="1"/>
  <c r="M527" i="1"/>
  <c r="M526" i="1"/>
  <c r="Q525" i="1"/>
  <c r="M525" i="1"/>
  <c r="Q524" i="1"/>
  <c r="Q523" i="1"/>
  <c r="Q522" i="1"/>
  <c r="Q521" i="1"/>
  <c r="Q520" i="1"/>
  <c r="M521" i="1"/>
  <c r="M522" i="1"/>
  <c r="M523" i="1"/>
  <c r="M524" i="1"/>
  <c r="M520" i="1"/>
  <c r="D524" i="1"/>
  <c r="D523" i="1"/>
  <c r="D522" i="1"/>
  <c r="D521" i="1"/>
  <c r="D520" i="1"/>
  <c r="Q519" i="1"/>
  <c r="Q518" i="1"/>
  <c r="Q517" i="1"/>
  <c r="Q516" i="1"/>
  <c r="Q515" i="1"/>
  <c r="Q514" i="1"/>
  <c r="M519" i="1"/>
  <c r="M518" i="1"/>
  <c r="M517" i="1"/>
  <c r="M516" i="1"/>
  <c r="M515" i="1"/>
  <c r="M514" i="1"/>
  <c r="D519" i="1"/>
  <c r="D518" i="1"/>
  <c r="D517" i="1"/>
  <c r="D516" i="1"/>
  <c r="D515" i="1"/>
  <c r="D514" i="1"/>
  <c r="G251" i="6"/>
  <c r="G250" i="6"/>
  <c r="G249" i="6"/>
  <c r="G248" i="6"/>
  <c r="G247" i="6"/>
  <c r="Q513" i="1"/>
  <c r="M513" i="1"/>
  <c r="D513" i="1"/>
  <c r="Q512" i="1"/>
  <c r="M512" i="1"/>
  <c r="D512" i="1"/>
  <c r="Q511" i="1"/>
  <c r="M511" i="1"/>
  <c r="D511" i="1"/>
  <c r="Q510" i="1"/>
  <c r="M510" i="1"/>
  <c r="D510" i="1"/>
  <c r="Q509" i="1"/>
  <c r="M509" i="1"/>
  <c r="D509" i="1"/>
  <c r="Q508" i="1"/>
  <c r="M508" i="1"/>
  <c r="D508" i="1"/>
  <c r="G242" i="6"/>
  <c r="G243" i="6"/>
  <c r="G244" i="6"/>
  <c r="G245" i="6"/>
  <c r="G246" i="6"/>
  <c r="Q503" i="1"/>
  <c r="Q504" i="1"/>
  <c r="Q505" i="1"/>
  <c r="Q506" i="1"/>
  <c r="Q507" i="1"/>
  <c r="Q502" i="1"/>
  <c r="M503" i="1"/>
  <c r="M504" i="1"/>
  <c r="M505" i="1"/>
  <c r="M506" i="1"/>
  <c r="M507" i="1"/>
  <c r="M502" i="1"/>
  <c r="D504" i="1"/>
  <c r="D505" i="1"/>
  <c r="D506" i="1"/>
  <c r="D507" i="1"/>
  <c r="D503" i="1"/>
  <c r="D502" i="1"/>
  <c r="K9" i="8"/>
  <c r="M9" i="8" s="1"/>
  <c r="N8" i="8"/>
  <c r="M8" i="8"/>
  <c r="E8" i="8"/>
  <c r="K4" i="8"/>
  <c r="M7" i="8" s="1"/>
  <c r="O7" i="8" s="1"/>
  <c r="E4" i="8"/>
  <c r="N3" i="8"/>
  <c r="K3" i="8"/>
  <c r="M6" i="8" s="1"/>
  <c r="O6" i="8" s="1"/>
  <c r="E3" i="8"/>
  <c r="N2" i="8"/>
  <c r="K2" i="8"/>
  <c r="M5" i="8" s="1"/>
  <c r="E2" i="8"/>
  <c r="Q478" i="1"/>
  <c r="D478" i="1"/>
  <c r="Q477" i="1"/>
  <c r="D477" i="1"/>
  <c r="Q476" i="1"/>
  <c r="M476" i="1"/>
  <c r="D476" i="1"/>
  <c r="Q475" i="1"/>
  <c r="M475" i="1"/>
  <c r="D475" i="1"/>
  <c r="Q474" i="1"/>
  <c r="M474" i="1"/>
  <c r="D474" i="1"/>
  <c r="Q473" i="1"/>
  <c r="D473" i="1"/>
  <c r="Q472" i="1"/>
  <c r="M472" i="1"/>
  <c r="D472" i="1"/>
  <c r="Q471" i="1"/>
  <c r="M471" i="1"/>
  <c r="D471" i="1"/>
  <c r="Q470" i="1"/>
  <c r="M470" i="1"/>
  <c r="D470" i="1"/>
  <c r="Q469" i="1"/>
  <c r="M469" i="1"/>
  <c r="D469" i="1"/>
  <c r="Q468" i="1"/>
  <c r="M468" i="1"/>
  <c r="D468" i="1"/>
  <c r="Q467" i="1"/>
  <c r="D467" i="1"/>
  <c r="Q466" i="1"/>
  <c r="M466" i="1"/>
  <c r="D466" i="1"/>
  <c r="Q465" i="1"/>
  <c r="M465" i="1"/>
  <c r="D465" i="1"/>
  <c r="Q464" i="1"/>
  <c r="M464" i="1"/>
  <c r="D464" i="1"/>
  <c r="Q463" i="1"/>
  <c r="M463" i="1"/>
  <c r="D463" i="1"/>
  <c r="Q462" i="1"/>
  <c r="M462" i="1"/>
  <c r="D462" i="1"/>
  <c r="Q461" i="1"/>
  <c r="M461" i="1"/>
  <c r="D461" i="1"/>
  <c r="Q460" i="1"/>
  <c r="M460" i="1"/>
  <c r="D460" i="1"/>
  <c r="Q459" i="1"/>
  <c r="D459" i="1"/>
  <c r="Q458" i="1"/>
  <c r="M458" i="1"/>
  <c r="D458" i="1"/>
  <c r="Q457" i="1"/>
  <c r="M457" i="1"/>
  <c r="D457" i="1"/>
  <c r="Q456" i="1"/>
  <c r="M456" i="1"/>
  <c r="D456" i="1"/>
  <c r="Q455" i="1"/>
  <c r="M455" i="1"/>
  <c r="D455" i="1"/>
  <c r="Q454" i="1"/>
  <c r="M454" i="1"/>
  <c r="D454" i="1"/>
  <c r="Q453" i="1"/>
  <c r="D453" i="1"/>
  <c r="Q452" i="1"/>
  <c r="M452" i="1"/>
  <c r="D452" i="1"/>
  <c r="Q451" i="1"/>
  <c r="M451" i="1"/>
  <c r="D451" i="1"/>
  <c r="Q450" i="1"/>
  <c r="M450" i="1"/>
  <c r="D450" i="1"/>
  <c r="Q449" i="1"/>
  <c r="M449" i="1"/>
  <c r="D449" i="1"/>
  <c r="Q448" i="1"/>
  <c r="M448" i="1"/>
  <c r="D448" i="1"/>
  <c r="Q447" i="1"/>
  <c r="M447" i="1"/>
  <c r="D447" i="1"/>
  <c r="Q446" i="1"/>
  <c r="M446" i="1"/>
  <c r="D446" i="1"/>
  <c r="Q445" i="1"/>
  <c r="D445" i="1"/>
  <c r="M15" i="3" l="1"/>
  <c r="N15" i="3" s="1"/>
  <c r="M4" i="8"/>
  <c r="O4" i="8" s="1"/>
  <c r="O5" i="8"/>
  <c r="O8" i="8"/>
  <c r="O9" i="8"/>
  <c r="P8" i="8" s="1"/>
  <c r="M3" i="8"/>
  <c r="O3" i="8" s="1"/>
  <c r="M2" i="8"/>
  <c r="O2" i="8" s="1"/>
  <c r="G241" i="6"/>
  <c r="G240" i="6"/>
  <c r="G239" i="6"/>
  <c r="Q501" i="1"/>
  <c r="Q500" i="1"/>
  <c r="Q499" i="1"/>
  <c r="Q498" i="1"/>
  <c r="M501" i="1"/>
  <c r="M500" i="1"/>
  <c r="M499" i="1"/>
  <c r="M498" i="1"/>
  <c r="D501" i="1"/>
  <c r="D500" i="1"/>
  <c r="D499" i="1"/>
  <c r="D498" i="1"/>
  <c r="G235" i="6"/>
  <c r="G238" i="6"/>
  <c r="G237" i="6"/>
  <c r="G236" i="6"/>
  <c r="Q497" i="1"/>
  <c r="Q496" i="1"/>
  <c r="Q495" i="1"/>
  <c r="Q494" i="1"/>
  <c r="Q493" i="1"/>
  <c r="M497" i="1"/>
  <c r="M496" i="1"/>
  <c r="M495" i="1"/>
  <c r="M494" i="1"/>
  <c r="M493" i="1"/>
  <c r="D497" i="1"/>
  <c r="D496" i="1"/>
  <c r="D495" i="1"/>
  <c r="D494" i="1"/>
  <c r="D493" i="1"/>
  <c r="G231" i="6"/>
  <c r="G232" i="6"/>
  <c r="G233" i="6"/>
  <c r="G234" i="6"/>
  <c r="M489" i="1"/>
  <c r="M490" i="1"/>
  <c r="M491" i="1"/>
  <c r="M492" i="1"/>
  <c r="M488" i="1"/>
  <c r="D492" i="1"/>
  <c r="D491" i="1"/>
  <c r="D490" i="1"/>
  <c r="D489" i="1"/>
  <c r="D488" i="1"/>
  <c r="Q487" i="1"/>
  <c r="Q486" i="1"/>
  <c r="Q485" i="1"/>
  <c r="Q484" i="1"/>
  <c r="M487" i="1"/>
  <c r="M486" i="1"/>
  <c r="M485" i="1"/>
  <c r="M484" i="1"/>
  <c r="D487" i="1"/>
  <c r="D486" i="1"/>
  <c r="D485" i="1"/>
  <c r="D484" i="1"/>
  <c r="M236" i="1"/>
  <c r="M483" i="1"/>
  <c r="M482" i="1"/>
  <c r="M481" i="1"/>
  <c r="M480" i="1"/>
  <c r="M479" i="1"/>
  <c r="D483" i="1"/>
  <c r="D482" i="1"/>
  <c r="D481" i="1"/>
  <c r="D480" i="1"/>
  <c r="D479" i="1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05" i="6"/>
  <c r="G202" i="6"/>
  <c r="G200" i="6"/>
  <c r="G201" i="6"/>
  <c r="G203" i="6"/>
  <c r="G204" i="6"/>
  <c r="G199" i="6"/>
  <c r="G198" i="6"/>
  <c r="G197" i="6"/>
  <c r="G196" i="6"/>
  <c r="G195" i="6"/>
  <c r="G194" i="6"/>
  <c r="G193" i="6"/>
  <c r="G191" i="6"/>
  <c r="G190" i="6"/>
  <c r="G189" i="6"/>
  <c r="G188" i="6"/>
  <c r="G187" i="6"/>
  <c r="G192" i="6"/>
  <c r="D350" i="1"/>
  <c r="C25" i="7"/>
  <c r="D18" i="7"/>
  <c r="B2" i="7"/>
  <c r="A3" i="7"/>
  <c r="B3" i="7" s="1"/>
  <c r="M442" i="1"/>
  <c r="G180" i="6"/>
  <c r="G181" i="6"/>
  <c r="G182" i="6"/>
  <c r="G183" i="6"/>
  <c r="G184" i="6"/>
  <c r="G185" i="6"/>
  <c r="G186" i="6"/>
  <c r="Q442" i="1"/>
  <c r="Q443" i="1"/>
  <c r="Q444" i="1"/>
  <c r="Q441" i="1"/>
  <c r="L444" i="1"/>
  <c r="M444" i="1" s="1"/>
  <c r="L443" i="1"/>
  <c r="M443" i="1" s="1"/>
  <c r="M441" i="1"/>
  <c r="D444" i="1"/>
  <c r="D443" i="1"/>
  <c r="D442" i="1"/>
  <c r="D441" i="1"/>
  <c r="D440" i="1"/>
  <c r="M439" i="1"/>
  <c r="M438" i="1"/>
  <c r="M437" i="1"/>
  <c r="D439" i="1"/>
  <c r="D438" i="1"/>
  <c r="D437" i="1"/>
  <c r="D436" i="1"/>
  <c r="M435" i="1"/>
  <c r="M433" i="1"/>
  <c r="J434" i="1"/>
  <c r="M434" i="1" s="1"/>
  <c r="D435" i="1"/>
  <c r="D434" i="1"/>
  <c r="D433" i="1"/>
  <c r="D432" i="1"/>
  <c r="P9" i="8" l="1"/>
  <c r="A4" i="7"/>
  <c r="J430" i="1"/>
  <c r="M430" i="1" s="1"/>
  <c r="M425" i="1"/>
  <c r="M426" i="1"/>
  <c r="M427" i="1"/>
  <c r="M428" i="1"/>
  <c r="M429" i="1"/>
  <c r="M431" i="1"/>
  <c r="M424" i="1"/>
  <c r="M423" i="1"/>
  <c r="D431" i="1"/>
  <c r="D430" i="1"/>
  <c r="D429" i="1"/>
  <c r="D428" i="1"/>
  <c r="D427" i="1"/>
  <c r="D426" i="1"/>
  <c r="D425" i="1"/>
  <c r="D424" i="1"/>
  <c r="D423" i="1"/>
  <c r="D422" i="1"/>
  <c r="M419" i="1"/>
  <c r="M420" i="1"/>
  <c r="M421" i="1"/>
  <c r="M418" i="1"/>
  <c r="D421" i="1"/>
  <c r="D420" i="1"/>
  <c r="D419" i="1"/>
  <c r="D418" i="1"/>
  <c r="D417" i="1"/>
  <c r="M416" i="1"/>
  <c r="M415" i="1"/>
  <c r="M414" i="1"/>
  <c r="M413" i="1"/>
  <c r="D416" i="1"/>
  <c r="D415" i="1"/>
  <c r="D414" i="1"/>
  <c r="D413" i="1"/>
  <c r="D412" i="1"/>
  <c r="G173" i="6"/>
  <c r="G174" i="6"/>
  <c r="G175" i="6"/>
  <c r="G176" i="6"/>
  <c r="G177" i="6"/>
  <c r="G178" i="6"/>
  <c r="G179" i="6"/>
  <c r="M410" i="1"/>
  <c r="M411" i="1"/>
  <c r="M409" i="1"/>
  <c r="M408" i="1"/>
  <c r="D411" i="1"/>
  <c r="D410" i="1"/>
  <c r="D409" i="1"/>
  <c r="D408" i="1"/>
  <c r="D407" i="1"/>
  <c r="M404" i="1"/>
  <c r="M405" i="1"/>
  <c r="M406" i="1"/>
  <c r="J403" i="1"/>
  <c r="M403" i="1" s="1"/>
  <c r="D406" i="1"/>
  <c r="D405" i="1"/>
  <c r="D404" i="1"/>
  <c r="D403" i="1"/>
  <c r="D402" i="1"/>
  <c r="Q396" i="1"/>
  <c r="Q397" i="1"/>
  <c r="Q398" i="1"/>
  <c r="Q399" i="1"/>
  <c r="Q400" i="1"/>
  <c r="Q401" i="1"/>
  <c r="Q395" i="1"/>
  <c r="M399" i="1"/>
  <c r="M400" i="1"/>
  <c r="M401" i="1"/>
  <c r="M398" i="1"/>
  <c r="M397" i="1"/>
  <c r="M396" i="1"/>
  <c r="M395" i="1"/>
  <c r="D401" i="1"/>
  <c r="D400" i="1"/>
  <c r="D399" i="1"/>
  <c r="D398" i="1"/>
  <c r="D397" i="1"/>
  <c r="D396" i="1"/>
  <c r="D395" i="1"/>
  <c r="D394" i="1"/>
  <c r="G170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1" i="6"/>
  <c r="G172" i="6"/>
  <c r="M393" i="1"/>
  <c r="M392" i="1"/>
  <c r="M391" i="1"/>
  <c r="M390" i="1"/>
  <c r="D393" i="1"/>
  <c r="D390" i="1"/>
  <c r="D391" i="1"/>
  <c r="D392" i="1"/>
  <c r="D389" i="1"/>
  <c r="M388" i="1"/>
  <c r="M387" i="1"/>
  <c r="M386" i="1"/>
  <c r="D388" i="1"/>
  <c r="D386" i="1"/>
  <c r="D385" i="1"/>
  <c r="Q380" i="1"/>
  <c r="Q381" i="1"/>
  <c r="Q382" i="1"/>
  <c r="Q383" i="1"/>
  <c r="Q384" i="1"/>
  <c r="Q379" i="1"/>
  <c r="Q378" i="1"/>
  <c r="M384" i="1"/>
  <c r="M382" i="1"/>
  <c r="M383" i="1"/>
  <c r="M381" i="1"/>
  <c r="M380" i="1"/>
  <c r="M379" i="1"/>
  <c r="M378" i="1"/>
  <c r="D384" i="1"/>
  <c r="D383" i="1"/>
  <c r="D382" i="1"/>
  <c r="D381" i="1"/>
  <c r="D380" i="1"/>
  <c r="D379" i="1"/>
  <c r="D378" i="1"/>
  <c r="D377" i="1"/>
  <c r="M375" i="1"/>
  <c r="M376" i="1"/>
  <c r="M374" i="1"/>
  <c r="D374" i="1"/>
  <c r="D375" i="1"/>
  <c r="D376" i="1"/>
  <c r="D373" i="1"/>
  <c r="Q368" i="1"/>
  <c r="Q369" i="1"/>
  <c r="Q370" i="1"/>
  <c r="Q371" i="1"/>
  <c r="Q372" i="1"/>
  <c r="Q367" i="1"/>
  <c r="Q366" i="1"/>
  <c r="Q365" i="1"/>
  <c r="M367" i="1"/>
  <c r="M368" i="1"/>
  <c r="M369" i="1"/>
  <c r="M370" i="1"/>
  <c r="M371" i="1"/>
  <c r="M372" i="1"/>
  <c r="M366" i="1"/>
  <c r="D369" i="1"/>
  <c r="D370" i="1"/>
  <c r="D371" i="1"/>
  <c r="D372" i="1"/>
  <c r="D368" i="1"/>
  <c r="D367" i="1"/>
  <c r="D366" i="1"/>
  <c r="D365" i="1"/>
  <c r="M363" i="1"/>
  <c r="M364" i="1"/>
  <c r="M362" i="1"/>
  <c r="D364" i="1"/>
  <c r="D363" i="1"/>
  <c r="D362" i="1"/>
  <c r="D361" i="1"/>
  <c r="Q356" i="1"/>
  <c r="Q357" i="1"/>
  <c r="Q358" i="1"/>
  <c r="Q359" i="1"/>
  <c r="Q360" i="1"/>
  <c r="Q355" i="1"/>
  <c r="M357" i="1"/>
  <c r="M358" i="1"/>
  <c r="M359" i="1"/>
  <c r="M360" i="1"/>
  <c r="M356" i="1"/>
  <c r="D356" i="1"/>
  <c r="D357" i="1"/>
  <c r="D358" i="1"/>
  <c r="D359" i="1"/>
  <c r="D360" i="1"/>
  <c r="D355" i="1"/>
  <c r="G144" i="6"/>
  <c r="G145" i="6"/>
  <c r="G146" i="6"/>
  <c r="G147" i="6"/>
  <c r="G148" i="6"/>
  <c r="G149" i="6"/>
  <c r="G150" i="6"/>
  <c r="G151" i="6"/>
  <c r="G152" i="6"/>
  <c r="G153" i="6"/>
  <c r="Q350" i="1"/>
  <c r="Q351" i="1"/>
  <c r="Q352" i="1"/>
  <c r="Q353" i="1"/>
  <c r="Q354" i="1"/>
  <c r="Q349" i="1"/>
  <c r="M351" i="1"/>
  <c r="M350" i="1"/>
  <c r="M354" i="1"/>
  <c r="M353" i="1"/>
  <c r="M352" i="1"/>
  <c r="D354" i="1"/>
  <c r="D353" i="1"/>
  <c r="D352" i="1"/>
  <c r="D351" i="1"/>
  <c r="D349" i="1"/>
  <c r="M348" i="1"/>
  <c r="M347" i="1"/>
  <c r="M346" i="1"/>
  <c r="M345" i="1"/>
  <c r="M344" i="1"/>
  <c r="D348" i="1"/>
  <c r="D347" i="1"/>
  <c r="D346" i="1"/>
  <c r="D345" i="1"/>
  <c r="D344" i="1"/>
  <c r="Q339" i="1"/>
  <c r="Q340" i="1"/>
  <c r="Q341" i="1"/>
  <c r="Q342" i="1"/>
  <c r="Q343" i="1"/>
  <c r="Q338" i="1"/>
  <c r="M342" i="1"/>
  <c r="M341" i="1"/>
  <c r="M340" i="1"/>
  <c r="M339" i="1"/>
  <c r="M343" i="1"/>
  <c r="D343" i="1"/>
  <c r="D342" i="1"/>
  <c r="D341" i="1"/>
  <c r="D340" i="1"/>
  <c r="D339" i="1"/>
  <c r="D338" i="1"/>
  <c r="M335" i="1"/>
  <c r="M336" i="1"/>
  <c r="M337" i="1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J334" i="1"/>
  <c r="M334" i="1" s="1"/>
  <c r="J333" i="1"/>
  <c r="M333" i="1" s="1"/>
  <c r="D333" i="1"/>
  <c r="D334" i="1"/>
  <c r="D335" i="1"/>
  <c r="D336" i="1"/>
  <c r="D337" i="1"/>
  <c r="D332" i="1"/>
  <c r="M331" i="1"/>
  <c r="M330" i="1"/>
  <c r="M329" i="1"/>
  <c r="D329" i="1"/>
  <c r="D330" i="1"/>
  <c r="D331" i="1"/>
  <c r="D328" i="1"/>
  <c r="M327" i="1"/>
  <c r="M326" i="1"/>
  <c r="M325" i="1"/>
  <c r="D324" i="1"/>
  <c r="M323" i="1"/>
  <c r="M322" i="1"/>
  <c r="M321" i="1"/>
  <c r="D327" i="1"/>
  <c r="D326" i="1"/>
  <c r="D325" i="1"/>
  <c r="D323" i="1"/>
  <c r="D322" i="1"/>
  <c r="D321" i="1"/>
  <c r="D320" i="1"/>
  <c r="Q314" i="1"/>
  <c r="Q315" i="1"/>
  <c r="Q316" i="1"/>
  <c r="Q317" i="1"/>
  <c r="Q318" i="1"/>
  <c r="Q319" i="1"/>
  <c r="Q313" i="1"/>
  <c r="Q312" i="1"/>
  <c r="M313" i="1"/>
  <c r="M314" i="1"/>
  <c r="M315" i="1"/>
  <c r="M316" i="1"/>
  <c r="M317" i="1"/>
  <c r="M318" i="1"/>
  <c r="M319" i="1"/>
  <c r="M312" i="1"/>
  <c r="D315" i="1"/>
  <c r="D316" i="1"/>
  <c r="D317" i="1"/>
  <c r="D318" i="1"/>
  <c r="D319" i="1"/>
  <c r="D314" i="1"/>
  <c r="D313" i="1"/>
  <c r="D312" i="1"/>
  <c r="Q311" i="1"/>
  <c r="Q310" i="1"/>
  <c r="Q309" i="1"/>
  <c r="Q308" i="1"/>
  <c r="Q307" i="1"/>
  <c r="Q306" i="1"/>
  <c r="Q305" i="1"/>
  <c r="Q304" i="1"/>
  <c r="Q303" i="1"/>
  <c r="M304" i="1"/>
  <c r="M305" i="1"/>
  <c r="M306" i="1"/>
  <c r="M307" i="1"/>
  <c r="M308" i="1"/>
  <c r="M309" i="1"/>
  <c r="M310" i="1"/>
  <c r="M311" i="1"/>
  <c r="M303" i="1"/>
  <c r="D311" i="1"/>
  <c r="D310" i="1"/>
  <c r="D309" i="1"/>
  <c r="D308" i="1"/>
  <c r="D307" i="1"/>
  <c r="D306" i="1"/>
  <c r="D305" i="1"/>
  <c r="D304" i="1"/>
  <c r="D303" i="1"/>
  <c r="Q302" i="1"/>
  <c r="Q301" i="1"/>
  <c r="Q300" i="1"/>
  <c r="Q299" i="1"/>
  <c r="Q298" i="1"/>
  <c r="Q297" i="1"/>
  <c r="Q296" i="1"/>
  <c r="Q295" i="1"/>
  <c r="M301" i="1"/>
  <c r="M300" i="1"/>
  <c r="M299" i="1"/>
  <c r="M297" i="1"/>
  <c r="M296" i="1"/>
  <c r="M295" i="1"/>
  <c r="M302" i="1"/>
  <c r="M298" i="1"/>
  <c r="M289" i="1"/>
  <c r="M290" i="1"/>
  <c r="M291" i="1"/>
  <c r="M292" i="1"/>
  <c r="M293" i="1"/>
  <c r="M294" i="1"/>
  <c r="M288" i="1"/>
  <c r="M254" i="1"/>
  <c r="M255" i="1"/>
  <c r="M256" i="1"/>
  <c r="M257" i="1"/>
  <c r="M258" i="1"/>
  <c r="M259" i="1"/>
  <c r="M253" i="1"/>
  <c r="F4" i="3"/>
  <c r="G120" i="6"/>
  <c r="G121" i="6"/>
  <c r="G122" i="6"/>
  <c r="G123" i="6"/>
  <c r="G124" i="6"/>
  <c r="G125" i="6"/>
  <c r="G126" i="6"/>
  <c r="G119" i="6"/>
  <c r="D298" i="1"/>
  <c r="D299" i="1"/>
  <c r="D300" i="1"/>
  <c r="D301" i="1"/>
  <c r="D302" i="1"/>
  <c r="D297" i="1"/>
  <c r="D296" i="1"/>
  <c r="D295" i="1"/>
  <c r="M283" i="1"/>
  <c r="M282" i="1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Q290" i="1"/>
  <c r="Q291" i="1"/>
  <c r="Q292" i="1"/>
  <c r="Q293" i="1"/>
  <c r="Q294" i="1"/>
  <c r="Q289" i="1"/>
  <c r="Q288" i="1"/>
  <c r="D294" i="1"/>
  <c r="D293" i="1"/>
  <c r="D292" i="1"/>
  <c r="D291" i="1"/>
  <c r="D290" i="1"/>
  <c r="D289" i="1"/>
  <c r="D288" i="1"/>
  <c r="Q283" i="1"/>
  <c r="Q284" i="1"/>
  <c r="Q285" i="1"/>
  <c r="Q286" i="1"/>
  <c r="Q287" i="1"/>
  <c r="Q282" i="1"/>
  <c r="Q281" i="1"/>
  <c r="M287" i="1"/>
  <c r="M286" i="1"/>
  <c r="M285" i="1"/>
  <c r="M284" i="1"/>
  <c r="D287" i="1"/>
  <c r="D286" i="1"/>
  <c r="D285" i="1"/>
  <c r="D284" i="1"/>
  <c r="D283" i="1"/>
  <c r="D282" i="1"/>
  <c r="D281" i="1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M274" i="1"/>
  <c r="Q276" i="1"/>
  <c r="Q277" i="1"/>
  <c r="Q278" i="1"/>
  <c r="Q279" i="1"/>
  <c r="Q280" i="1"/>
  <c r="Q275" i="1"/>
  <c r="Q274" i="1"/>
  <c r="Q269" i="1"/>
  <c r="Q270" i="1"/>
  <c r="Q271" i="1"/>
  <c r="Q272" i="1"/>
  <c r="Q273" i="1"/>
  <c r="Q268" i="1"/>
  <c r="Q267" i="1"/>
  <c r="Q262" i="1"/>
  <c r="Q263" i="1"/>
  <c r="Q264" i="1"/>
  <c r="Q265" i="1"/>
  <c r="Q266" i="1"/>
  <c r="Q261" i="1"/>
  <c r="Q260" i="1"/>
  <c r="M280" i="1"/>
  <c r="M279" i="1"/>
  <c r="M278" i="1"/>
  <c r="M277" i="1"/>
  <c r="M276" i="1"/>
  <c r="M275" i="1"/>
  <c r="M273" i="1"/>
  <c r="M272" i="1"/>
  <c r="M271" i="1"/>
  <c r="M270" i="1"/>
  <c r="M269" i="1"/>
  <c r="M268" i="1"/>
  <c r="M267" i="1"/>
  <c r="M266" i="1"/>
  <c r="M265" i="1"/>
  <c r="M261" i="1"/>
  <c r="M262" i="1"/>
  <c r="M263" i="1"/>
  <c r="M264" i="1"/>
  <c r="M260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B4" i="7" l="1"/>
  <c r="A5" i="7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39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A6" i="7" l="1"/>
  <c r="B5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2" i="6"/>
  <c r="Q186" i="1"/>
  <c r="Q185" i="1"/>
  <c r="Q184" i="1"/>
  <c r="Q183" i="1"/>
  <c r="Q182" i="1"/>
  <c r="Q229" i="1"/>
  <c r="M233" i="1"/>
  <c r="M234" i="1"/>
  <c r="M235" i="1"/>
  <c r="M237" i="1"/>
  <c r="M238" i="1"/>
  <c r="M232" i="1"/>
  <c r="M226" i="1"/>
  <c r="M227" i="1"/>
  <c r="M228" i="1"/>
  <c r="M229" i="1"/>
  <c r="M230" i="1"/>
  <c r="M231" i="1"/>
  <c r="M225" i="1"/>
  <c r="Q234" i="1"/>
  <c r="Q235" i="1"/>
  <c r="Q236" i="1"/>
  <c r="Q237" i="1"/>
  <c r="Q238" i="1"/>
  <c r="Q233" i="1"/>
  <c r="Q232" i="1"/>
  <c r="Q228" i="1"/>
  <c r="Q230" i="1"/>
  <c r="Q231" i="1"/>
  <c r="Q227" i="1"/>
  <c r="Q226" i="1"/>
  <c r="Q225" i="1"/>
  <c r="Q221" i="1"/>
  <c r="Q222" i="1"/>
  <c r="Q223" i="1"/>
  <c r="Q224" i="1"/>
  <c r="Q220" i="1"/>
  <c r="Q219" i="1"/>
  <c r="Q218" i="1"/>
  <c r="M220" i="1"/>
  <c r="M221" i="1"/>
  <c r="M222" i="1"/>
  <c r="M223" i="1"/>
  <c r="M224" i="1"/>
  <c r="M219" i="1"/>
  <c r="M200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E5" i="3"/>
  <c r="M212" i="1"/>
  <c r="M213" i="1"/>
  <c r="M214" i="1"/>
  <c r="M215" i="1"/>
  <c r="M216" i="1"/>
  <c r="M217" i="1"/>
  <c r="M211" i="1"/>
  <c r="Q217" i="1"/>
  <c r="D217" i="1"/>
  <c r="Q216" i="1"/>
  <c r="D216" i="1"/>
  <c r="Q215" i="1"/>
  <c r="D215" i="1"/>
  <c r="Q214" i="1"/>
  <c r="D214" i="1"/>
  <c r="Q213" i="1"/>
  <c r="D213" i="1"/>
  <c r="Q212" i="1"/>
  <c r="D212" i="1"/>
  <c r="Q211" i="1"/>
  <c r="D211" i="1"/>
  <c r="Q207" i="1"/>
  <c r="Q208" i="1"/>
  <c r="Q209" i="1"/>
  <c r="Q210" i="1"/>
  <c r="Q206" i="1"/>
  <c r="Q205" i="1"/>
  <c r="Q204" i="1"/>
  <c r="M210" i="1"/>
  <c r="M209" i="1"/>
  <c r="M208" i="1"/>
  <c r="M207" i="1"/>
  <c r="M206" i="1"/>
  <c r="M205" i="1"/>
  <c r="M204" i="1"/>
  <c r="D204" i="1"/>
  <c r="D210" i="1"/>
  <c r="D209" i="1"/>
  <c r="D208" i="1"/>
  <c r="D207" i="1"/>
  <c r="D206" i="1"/>
  <c r="D205" i="1"/>
  <c r="M202" i="1"/>
  <c r="Q197" i="1"/>
  <c r="Q198" i="1"/>
  <c r="Q199" i="1"/>
  <c r="Q200" i="1"/>
  <c r="Q201" i="1"/>
  <c r="Q202" i="1"/>
  <c r="Q203" i="1"/>
  <c r="M199" i="1"/>
  <c r="M201" i="1"/>
  <c r="M203" i="1"/>
  <c r="M198" i="1"/>
  <c r="D203" i="1"/>
  <c r="D202" i="1"/>
  <c r="D201" i="1"/>
  <c r="D200" i="1"/>
  <c r="D199" i="1"/>
  <c r="D198" i="1"/>
  <c r="D197" i="1"/>
  <c r="Q178" i="1"/>
  <c r="Q179" i="1"/>
  <c r="Q180" i="1"/>
  <c r="Q181" i="1"/>
  <c r="Q187" i="1"/>
  <c r="Q188" i="1"/>
  <c r="Q190" i="1"/>
  <c r="Q191" i="1"/>
  <c r="Q192" i="1"/>
  <c r="Q193" i="1"/>
  <c r="Q194" i="1"/>
  <c r="Q195" i="1"/>
  <c r="Q196" i="1"/>
  <c r="Q189" i="1"/>
  <c r="M191" i="1"/>
  <c r="M196" i="1"/>
  <c r="M195" i="1"/>
  <c r="M194" i="1"/>
  <c r="M193" i="1"/>
  <c r="D196" i="1"/>
  <c r="D195" i="1"/>
  <c r="D194" i="1"/>
  <c r="D193" i="1"/>
  <c r="D192" i="1"/>
  <c r="M190" i="1"/>
  <c r="M189" i="1"/>
  <c r="M188" i="1"/>
  <c r="D191" i="1"/>
  <c r="D190" i="1"/>
  <c r="D189" i="1"/>
  <c r="D188" i="1"/>
  <c r="D187" i="1"/>
  <c r="M185" i="1"/>
  <c r="M183" i="1"/>
  <c r="M184" i="1"/>
  <c r="M186" i="1"/>
  <c r="D186" i="1"/>
  <c r="D185" i="1"/>
  <c r="D184" i="1"/>
  <c r="D183" i="1"/>
  <c r="D182" i="1"/>
  <c r="J180" i="1"/>
  <c r="M180" i="1" s="1"/>
  <c r="J181" i="1"/>
  <c r="M181" i="1" s="1"/>
  <c r="J179" i="1"/>
  <c r="M179" i="1" s="1"/>
  <c r="D181" i="1"/>
  <c r="D180" i="1"/>
  <c r="D179" i="1"/>
  <c r="D178" i="1"/>
  <c r="P3" i="3"/>
  <c r="Q3" i="3" s="1"/>
  <c r="S3" i="3" s="1"/>
  <c r="S4" i="3"/>
  <c r="S5" i="3"/>
  <c r="S6" i="3"/>
  <c r="S7" i="3"/>
  <c r="S8" i="3"/>
  <c r="S9" i="3"/>
  <c r="S10" i="3"/>
  <c r="S11" i="3"/>
  <c r="S12" i="3"/>
  <c r="S13" i="3"/>
  <c r="S14" i="3"/>
  <c r="P4" i="3"/>
  <c r="P5" i="3"/>
  <c r="P6" i="3"/>
  <c r="P7" i="3"/>
  <c r="P8" i="3"/>
  <c r="P9" i="3"/>
  <c r="P10" i="3"/>
  <c r="P11" i="3"/>
  <c r="P12" i="3"/>
  <c r="P13" i="3"/>
  <c r="P14" i="3"/>
  <c r="Q7" i="3"/>
  <c r="Q8" i="3"/>
  <c r="Q9" i="3"/>
  <c r="Q12" i="3"/>
  <c r="M177" i="1"/>
  <c r="M176" i="1"/>
  <c r="M175" i="1"/>
  <c r="M174" i="1"/>
  <c r="D177" i="1"/>
  <c r="D176" i="1"/>
  <c r="D175" i="1"/>
  <c r="D174" i="1"/>
  <c r="D173" i="1"/>
  <c r="M172" i="1"/>
  <c r="M171" i="1"/>
  <c r="M170" i="1"/>
  <c r="M169" i="1"/>
  <c r="D172" i="1"/>
  <c r="D171" i="1"/>
  <c r="D170" i="1"/>
  <c r="D169" i="1"/>
  <c r="D168" i="1"/>
  <c r="M166" i="1"/>
  <c r="M167" i="1"/>
  <c r="M158" i="1"/>
  <c r="M156" i="1"/>
  <c r="M161" i="1"/>
  <c r="M160" i="1"/>
  <c r="J165" i="1"/>
  <c r="M165" i="1" s="1"/>
  <c r="J164" i="1"/>
  <c r="M164" i="1" s="1"/>
  <c r="D167" i="1"/>
  <c r="D166" i="1"/>
  <c r="D165" i="1"/>
  <c r="D164" i="1"/>
  <c r="D163" i="1"/>
  <c r="J162" i="1"/>
  <c r="M162" i="1" s="1"/>
  <c r="D162" i="1"/>
  <c r="D161" i="1"/>
  <c r="D160" i="1"/>
  <c r="D159" i="1"/>
  <c r="J157" i="1"/>
  <c r="M157" i="1" s="1"/>
  <c r="D158" i="1"/>
  <c r="D157" i="1"/>
  <c r="D156" i="1"/>
  <c r="D155" i="1"/>
  <c r="J154" i="1"/>
  <c r="M154" i="1" s="1"/>
  <c r="M153" i="1"/>
  <c r="M152" i="1"/>
  <c r="M151" i="1"/>
  <c r="D154" i="1"/>
  <c r="D153" i="1"/>
  <c r="D152" i="1"/>
  <c r="D151" i="1"/>
  <c r="D150" i="1"/>
  <c r="M149" i="1"/>
  <c r="M146" i="1"/>
  <c r="J148" i="1"/>
  <c r="M148" i="1" s="1"/>
  <c r="J147" i="1"/>
  <c r="M147" i="1" s="1"/>
  <c r="D149" i="1"/>
  <c r="D148" i="1"/>
  <c r="D147" i="1"/>
  <c r="D146" i="1"/>
  <c r="D145" i="1"/>
  <c r="F14" i="3"/>
  <c r="Q14" i="3" s="1"/>
  <c r="M143" i="1"/>
  <c r="M144" i="1"/>
  <c r="M141" i="1"/>
  <c r="J142" i="1"/>
  <c r="M142" i="1" s="1"/>
  <c r="D144" i="1"/>
  <c r="D143" i="1"/>
  <c r="D142" i="1"/>
  <c r="D141" i="1"/>
  <c r="D140" i="1"/>
  <c r="M135" i="1"/>
  <c r="M137" i="1"/>
  <c r="M139" i="1"/>
  <c r="M134" i="1"/>
  <c r="J138" i="1"/>
  <c r="M138" i="1" s="1"/>
  <c r="J136" i="1"/>
  <c r="M136" i="1" s="1"/>
  <c r="D139" i="1"/>
  <c r="D138" i="1"/>
  <c r="D137" i="1"/>
  <c r="D136" i="1"/>
  <c r="D135" i="1"/>
  <c r="D134" i="1"/>
  <c r="D133" i="1"/>
  <c r="M128" i="1"/>
  <c r="M130" i="1"/>
  <c r="M131" i="1"/>
  <c r="M127" i="1"/>
  <c r="D132" i="1"/>
  <c r="D131" i="1"/>
  <c r="D130" i="1"/>
  <c r="D129" i="1"/>
  <c r="D128" i="1"/>
  <c r="D127" i="1"/>
  <c r="D126" i="1"/>
  <c r="A7" i="7" l="1"/>
  <c r="B6" i="7"/>
  <c r="M121" i="1"/>
  <c r="M122" i="1"/>
  <c r="M123" i="1"/>
  <c r="M125" i="1"/>
  <c r="M120" i="1"/>
  <c r="D125" i="1"/>
  <c r="D124" i="1"/>
  <c r="D123" i="1"/>
  <c r="D122" i="1"/>
  <c r="D121" i="1"/>
  <c r="D120" i="1"/>
  <c r="D119" i="1"/>
  <c r="A8" i="7" l="1"/>
  <c r="B7" i="7"/>
  <c r="M117" i="1"/>
  <c r="M116" i="1"/>
  <c r="M115" i="1"/>
  <c r="J118" i="1"/>
  <c r="M118" i="1" s="1"/>
  <c r="D116" i="1"/>
  <c r="D117" i="1"/>
  <c r="D118" i="1"/>
  <c r="D115" i="1"/>
  <c r="D114" i="1"/>
  <c r="M109" i="1"/>
  <c r="M111" i="1"/>
  <c r="M112" i="1"/>
  <c r="M113" i="1"/>
  <c r="J110" i="1"/>
  <c r="M110" i="1" s="1"/>
  <c r="J108" i="1"/>
  <c r="M108" i="1" s="1"/>
  <c r="D113" i="1"/>
  <c r="D112" i="1"/>
  <c r="D111" i="1"/>
  <c r="D110" i="1"/>
  <c r="D109" i="1"/>
  <c r="D108" i="1"/>
  <c r="D107" i="1"/>
  <c r="M101" i="1"/>
  <c r="M102" i="1"/>
  <c r="M103" i="1"/>
  <c r="M104" i="1"/>
  <c r="M105" i="1"/>
  <c r="M106" i="1"/>
  <c r="D105" i="1"/>
  <c r="D106" i="1"/>
  <c r="D104" i="1"/>
  <c r="D103" i="1"/>
  <c r="D102" i="1"/>
  <c r="D101" i="1"/>
  <c r="D100" i="1"/>
  <c r="A9" i="7" l="1"/>
  <c r="B8" i="7"/>
  <c r="J99" i="1"/>
  <c r="M99" i="1" s="1"/>
  <c r="M98" i="1"/>
  <c r="M97" i="1"/>
  <c r="D99" i="1"/>
  <c r="D98" i="1"/>
  <c r="D97" i="1"/>
  <c r="D96" i="1"/>
  <c r="M94" i="1"/>
  <c r="M95" i="1"/>
  <c r="M93" i="1"/>
  <c r="M92" i="1"/>
  <c r="D95" i="1"/>
  <c r="D94" i="1"/>
  <c r="D93" i="1"/>
  <c r="D92" i="1"/>
  <c r="D91" i="1"/>
  <c r="F10" i="3"/>
  <c r="Q10" i="3" s="1"/>
  <c r="H12" i="3"/>
  <c r="D12" i="3"/>
  <c r="E12" i="3" s="1"/>
  <c r="H10" i="3"/>
  <c r="M10" i="3" s="1"/>
  <c r="D10" i="3"/>
  <c r="E10" i="3" s="1"/>
  <c r="H7" i="3"/>
  <c r="D7" i="3"/>
  <c r="E7" i="3" s="1"/>
  <c r="M87" i="1"/>
  <c r="M88" i="1"/>
  <c r="M89" i="1"/>
  <c r="M90" i="1"/>
  <c r="M86" i="1"/>
  <c r="D87" i="1"/>
  <c r="D88" i="1"/>
  <c r="D89" i="1"/>
  <c r="D90" i="1"/>
  <c r="D86" i="1"/>
  <c r="D85" i="1"/>
  <c r="F6" i="3"/>
  <c r="Q6" i="3" s="1"/>
  <c r="M82" i="1"/>
  <c r="M83" i="1"/>
  <c r="M84" i="1"/>
  <c r="M81" i="1"/>
  <c r="D84" i="1"/>
  <c r="D83" i="1"/>
  <c r="D82" i="1"/>
  <c r="D81" i="1"/>
  <c r="D80" i="1"/>
  <c r="M77" i="1"/>
  <c r="M78" i="1"/>
  <c r="M79" i="1"/>
  <c r="M76" i="1"/>
  <c r="D77" i="1"/>
  <c r="D78" i="1"/>
  <c r="D79" i="1"/>
  <c r="D76" i="1"/>
  <c r="D75" i="1"/>
  <c r="F11" i="3"/>
  <c r="Q11" i="3" s="1"/>
  <c r="A10" i="7" l="1"/>
  <c r="B9" i="7"/>
  <c r="M12" i="3"/>
  <c r="K12" i="3"/>
  <c r="K10" i="3"/>
  <c r="M7" i="3"/>
  <c r="K7" i="3"/>
  <c r="H14" i="3"/>
  <c r="D14" i="3"/>
  <c r="E14" i="3" s="1"/>
  <c r="M71" i="1"/>
  <c r="M72" i="1"/>
  <c r="M73" i="1"/>
  <c r="M74" i="1"/>
  <c r="M70" i="1"/>
  <c r="D74" i="1"/>
  <c r="D73" i="1"/>
  <c r="D72" i="1"/>
  <c r="D71" i="1"/>
  <c r="D70" i="1"/>
  <c r="D69" i="1"/>
  <c r="D68" i="1"/>
  <c r="M65" i="1"/>
  <c r="M66" i="1"/>
  <c r="M67" i="1"/>
  <c r="M64" i="1"/>
  <c r="D67" i="1"/>
  <c r="D66" i="1"/>
  <c r="D65" i="1"/>
  <c r="D64" i="1"/>
  <c r="D63" i="1"/>
  <c r="F5" i="3"/>
  <c r="Q5" i="3" s="1"/>
  <c r="H32" i="1"/>
  <c r="H25" i="1"/>
  <c r="H18" i="1"/>
  <c r="H12" i="1"/>
  <c r="H6" i="1"/>
  <c r="H2" i="1"/>
  <c r="A11" i="7" l="1"/>
  <c r="B10" i="7"/>
  <c r="K14" i="3"/>
  <c r="M14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" i="4"/>
  <c r="M62" i="1"/>
  <c r="M61" i="1"/>
  <c r="M60" i="1"/>
  <c r="D62" i="1"/>
  <c r="D61" i="1"/>
  <c r="D60" i="1"/>
  <c r="D59" i="1"/>
  <c r="M58" i="1"/>
  <c r="M57" i="1"/>
  <c r="D56" i="1"/>
  <c r="D58" i="1"/>
  <c r="D57" i="1"/>
  <c r="M49" i="1"/>
  <c r="M55" i="1"/>
  <c r="M54" i="1"/>
  <c r="M53" i="1"/>
  <c r="M52" i="1"/>
  <c r="D55" i="1"/>
  <c r="D54" i="1"/>
  <c r="D53" i="1"/>
  <c r="D52" i="1"/>
  <c r="D51" i="1"/>
  <c r="M47" i="1"/>
  <c r="M50" i="1"/>
  <c r="D50" i="1"/>
  <c r="D49" i="1"/>
  <c r="D48" i="1"/>
  <c r="D47" i="1"/>
  <c r="D46" i="1"/>
  <c r="A12" i="7" l="1"/>
  <c r="B11" i="7"/>
  <c r="F13" i="3"/>
  <c r="D13" i="3"/>
  <c r="E13" i="3" s="1"/>
  <c r="M41" i="1"/>
  <c r="M42" i="1"/>
  <c r="M43" i="1"/>
  <c r="M44" i="1"/>
  <c r="M45" i="1"/>
  <c r="M40" i="1"/>
  <c r="D45" i="1"/>
  <c r="D44" i="1"/>
  <c r="D43" i="1"/>
  <c r="D42" i="1"/>
  <c r="D41" i="1"/>
  <c r="D40" i="1"/>
  <c r="D39" i="1"/>
  <c r="H11" i="3"/>
  <c r="M11" i="3" s="1"/>
  <c r="D11" i="3"/>
  <c r="E11" i="3" s="1"/>
  <c r="H9" i="3"/>
  <c r="M9" i="3" s="1"/>
  <c r="D9" i="3"/>
  <c r="E9" i="3" s="1"/>
  <c r="H8" i="3"/>
  <c r="M8" i="3" s="1"/>
  <c r="D8" i="3"/>
  <c r="E8" i="3" s="1"/>
  <c r="H6" i="3"/>
  <c r="D6" i="3"/>
  <c r="E6" i="3" s="1"/>
  <c r="H5" i="3"/>
  <c r="M5" i="3" s="1"/>
  <c r="D5" i="3"/>
  <c r="D4" i="3"/>
  <c r="E4" i="3" s="1"/>
  <c r="D3" i="3"/>
  <c r="E3" i="3" s="1"/>
  <c r="H3" i="3"/>
  <c r="M3" i="3" s="1"/>
  <c r="M34" i="1"/>
  <c r="M35" i="1"/>
  <c r="M36" i="1"/>
  <c r="M37" i="1"/>
  <c r="M38" i="1"/>
  <c r="M33" i="1"/>
  <c r="D36" i="1"/>
  <c r="D37" i="1"/>
  <c r="D38" i="1"/>
  <c r="D35" i="1"/>
  <c r="D34" i="1"/>
  <c r="D33" i="1"/>
  <c r="D32" i="1"/>
  <c r="M29" i="1"/>
  <c r="M30" i="1"/>
  <c r="M28" i="1"/>
  <c r="M27" i="1"/>
  <c r="M26" i="1"/>
  <c r="D31" i="1"/>
  <c r="D30" i="1"/>
  <c r="D29" i="1"/>
  <c r="D28" i="1"/>
  <c r="D27" i="1"/>
  <c r="D26" i="1"/>
  <c r="D25" i="1"/>
  <c r="M20" i="1"/>
  <c r="M21" i="1"/>
  <c r="M22" i="1"/>
  <c r="M23" i="1"/>
  <c r="M24" i="1"/>
  <c r="M19" i="1"/>
  <c r="D20" i="1"/>
  <c r="D21" i="1"/>
  <c r="D22" i="1"/>
  <c r="D23" i="1"/>
  <c r="D24" i="1"/>
  <c r="D19" i="1"/>
  <c r="D18" i="1"/>
  <c r="M17" i="1"/>
  <c r="H17" i="1"/>
  <c r="D17" i="1"/>
  <c r="M16" i="1"/>
  <c r="D16" i="1"/>
  <c r="M15" i="1"/>
  <c r="H15" i="1"/>
  <c r="D15" i="1"/>
  <c r="M14" i="1"/>
  <c r="D14" i="1"/>
  <c r="M13" i="1"/>
  <c r="H13" i="1"/>
  <c r="D13" i="1"/>
  <c r="M12" i="1"/>
  <c r="D12" i="1"/>
  <c r="D8" i="1"/>
  <c r="M7" i="1"/>
  <c r="M8" i="1"/>
  <c r="M9" i="1"/>
  <c r="M10" i="1"/>
  <c r="M11" i="1"/>
  <c r="M6" i="1"/>
  <c r="H11" i="1"/>
  <c r="H10" i="1"/>
  <c r="H9" i="1"/>
  <c r="H8" i="1"/>
  <c r="H7" i="1"/>
  <c r="D11" i="1"/>
  <c r="D10" i="1"/>
  <c r="D9" i="1"/>
  <c r="D7" i="1"/>
  <c r="D6" i="1"/>
  <c r="D2" i="1"/>
  <c r="D3" i="1"/>
  <c r="D4" i="1"/>
  <c r="D5" i="1"/>
  <c r="A13" i="7" l="1"/>
  <c r="B12" i="7"/>
  <c r="H4" i="3"/>
  <c r="M4" i="3" s="1"/>
  <c r="N4" i="3" s="1"/>
  <c r="Q4" i="3"/>
  <c r="H13" i="3"/>
  <c r="M13" i="3" s="1"/>
  <c r="N13" i="3" s="1"/>
  <c r="Q13" i="3"/>
  <c r="N10" i="3"/>
  <c r="N7" i="3"/>
  <c r="N12" i="3"/>
  <c r="N9" i="3"/>
  <c r="N8" i="3"/>
  <c r="N5" i="3"/>
  <c r="N11" i="3"/>
  <c r="N14" i="3"/>
  <c r="J3" i="3"/>
  <c r="K3" i="3"/>
  <c r="K6" i="3"/>
  <c r="K11" i="3"/>
  <c r="K9" i="3"/>
  <c r="K8" i="3"/>
  <c r="M6" i="3"/>
  <c r="N6" i="3" s="1"/>
  <c r="K5" i="3"/>
  <c r="H3" i="1"/>
  <c r="H4" i="1"/>
  <c r="H5" i="1"/>
  <c r="A14" i="7" l="1"/>
  <c r="B13" i="7"/>
  <c r="K13" i="3"/>
  <c r="K4" i="3"/>
  <c r="A15" i="7" l="1"/>
  <c r="B14" i="7"/>
  <c r="A16" i="7" l="1"/>
  <c r="B15" i="7"/>
  <c r="A17" i="7" l="1"/>
  <c r="B16" i="7"/>
  <c r="A18" i="7" l="1"/>
  <c r="B17" i="7"/>
  <c r="A19" i="7" l="1"/>
  <c r="B18" i="7"/>
  <c r="A20" i="7" l="1"/>
  <c r="B19" i="7"/>
  <c r="A21" i="7" l="1"/>
  <c r="B20" i="7"/>
  <c r="A22" i="7" l="1"/>
  <c r="B21" i="7"/>
  <c r="A23" i="7" l="1"/>
  <c r="B22" i="7"/>
  <c r="A24" i="7" l="1"/>
  <c r="B23" i="7"/>
  <c r="A25" i="7" l="1"/>
  <c r="B24" i="7"/>
  <c r="A26" i="7" l="1"/>
  <c r="B25" i="7"/>
  <c r="A27" i="7" l="1"/>
  <c r="B26" i="7"/>
  <c r="A28" i="7" l="1"/>
  <c r="B27" i="7"/>
  <c r="A29" i="7" l="1"/>
  <c r="B28" i="7"/>
  <c r="A30" i="7" l="1"/>
  <c r="B29" i="7"/>
  <c r="A31" i="7" l="1"/>
  <c r="B31" i="7" s="1"/>
  <c r="B3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tc={2CD21FD8-A2E9-9D47-9388-C98F51279E6F}</author>
    <author>tc={C7C1B57F-E7AE-9740-A6DE-E2652865A2EA}</author>
    <author>tc={33F49394-62BC-8942-A664-8502B80C02F3}</author>
    <author>tc={439D9988-471F-E44F-9EE6-CC98111F4135}</author>
    <author>tc={E63066B2-C624-AA4C-99B7-B3C96A78B096}</author>
    <author>tc={67B60D2E-15D2-6D44-81E2-C2DBF3CFBDE3}</author>
    <author>tc={F21439A8-10F3-054E-9177-F865717F953C}</author>
    <author>tc={4FEA0844-E316-634B-AD44-0A18E74542B1}</author>
    <author>tc={C832D4C8-E483-2D47-B9F9-9A74882AB1C1}</author>
    <author>tc={9D19FFE1-2CC2-EA4F-88CE-D463E09DD9A3}</author>
    <author>tc={B5EA2433-05EB-424F-84F2-8320AA6162F9}</author>
    <author>tc={232C572F-49F8-664C-BEBB-FFA80BCAAF7F}</author>
    <author>tc={23AE3ECC-6C11-164D-9FA0-39D57423362A}</author>
    <author>tc={7B34072F-A818-C542-B8AD-97734F0F0EC3}</author>
    <author>tc={367AF259-7D5B-0043-9FB1-CC7B73ABEC44}</author>
    <author>tc={62C75E07-0182-5747-92AD-D82E539BB125}</author>
    <author>tc={993C70F5-E830-DA4B-A10A-3CD64A4F9B28}</author>
    <author>tc={3BA01624-3C77-044F-B702-B7A6EF3C6DE7}</author>
    <author>tc={B9139A2C-308C-F14A-B19C-227B26AF04DE}</author>
    <author>tc={B6DAE3C1-BEF5-5C4A-BE48-446DE41E2249}</author>
    <author>tc={930F6FF2-B2B9-D84D-AC10-F6B6BFCDBDCD}</author>
    <author>tc={172A673D-7582-694D-940E-A6EC9D6831A2}</author>
    <author>tc={809A3243-AB27-F649-B859-16D4F22CE9E4}</author>
    <author>tc={F56152B4-7FBF-C842-B309-BB23A4AADFFF}</author>
    <author>tc={1E9A1709-B022-E34F-A971-58152EED639B}</author>
    <author>tc={FADD5AC0-E120-6247-8852-783FF63CCD00}</author>
    <author>tc={97B0D5DC-2B4B-F941-9017-3E6FA27A6F1B}</author>
    <author>tc={BAA0EAB4-C1E4-E74A-A3F2-908F5A842EB6}</author>
    <author>tc={C9148703-C06E-3E4C-ACD3-869B38E9BE5A}</author>
    <author>tc={90042CF6-2427-314A-ACAC-9FEE4AB8F5B3}</author>
    <author>tc={8E4069AB-617A-4843-AD02-F7020C8FE4D7}</author>
    <author>tc={4B765C34-76D4-CB42-AA51-A838404C73E3}</author>
    <author>tc={E778ED89-84D3-104C-A3A3-73E7BE9DF717}</author>
    <author>tc={8C75E095-71B5-F346-8ACA-224C26B164B6}</author>
    <author>tc={E70C1F0B-953B-2E48-A4D5-F1038B9D7521}</author>
    <author>tc={FEC145B5-2ADE-D842-9FFC-9EDD553F7319}</author>
    <author>tc={8D9D3896-C001-2D49-A3F2-6BF42B61557B}</author>
    <author>tc={33AF07DB-BB88-144D-A028-4CB74C06E3EA}</author>
    <author>tc={39E4EB37-2EA2-1543-B7B4-313860D1057F}</author>
    <author>tc={9C2C5286-08C3-3C43-8F7A-BFAEA211FC4F}</author>
    <author>tc={3643335A-E807-4246-9E1C-90543DB813E6}</author>
    <author>tc={A95B2D87-BA17-1B4B-A86D-07DB923ADBBC}</author>
    <author>tc={00C3CA87-2CDB-AD4E-80E3-176885D39B7A}</author>
    <author>tc={9FB093AE-4072-C241-9CA4-792754F6BB87}</author>
    <author>tc={01E09989-A1FE-8A44-A440-CC12674DCD25}</author>
    <author>tc={A9027DED-4B83-D44C-B881-5EAF1586B79E}</author>
    <author>tc={222B87EC-B703-9646-A589-6E51C1DC55A3}</author>
    <author>tc={2EF42A5C-95AA-384C-B0CB-D1D7C8B7E488}</author>
    <author>tc={02A45D51-2BCA-104D-A868-586488BE5397}</author>
    <author>tc={1F8F9E12-A04D-2749-89B1-74B4CB9D171C}</author>
    <author>tc={C9329CB1-702F-034F-9CD6-8070852230CC}</author>
    <author>tc={3DA8A64F-15FE-C24D-8DAB-315F12AAE3E2}</author>
    <author>tc={A46DBD6B-74C6-9847-B9AC-91DD489E2163}</author>
    <author>tc={CD789DC8-792A-4C42-85C0-F7A870544B94}</author>
    <author>tc={A8C66899-48FA-BB4A-AF17-AA7DA008DD2B}</author>
    <author>tc={6B1BFFE4-085B-6C44-B96A-433B6C6355C7}</author>
    <author>tc={AD40A5EC-F117-ED40-855B-F2C477D72FE9}</author>
    <author>tc={3C0F1758-B2F2-5A4A-AFD7-9FF914949E75}</author>
    <author>tc={F378D827-4E54-7B40-B7B7-67DEBE5CDFD1}</author>
    <author>tc={692FB81F-222E-0A4E-A9D0-C870BA0C8B48}</author>
    <author>tc={0FE545DF-A09A-A248-883B-F8419FFFCD3A}</author>
    <author>tc={B5077DB0-46F6-A942-B841-9A3C5A7637AD}</author>
    <author>tc={45978957-CA71-FF4E-B91F-5C0761C07C00}</author>
  </authors>
  <commentList>
    <comment ref="M1" authorId="0" shapeId="0" xr:uid="{2CD21FD8-A2E9-9D47-9388-C98F51279E6F}">
      <text>
        <t>[Threaded comment]
Your version of Excel allows you to read this threaded comment; however, any edits to it will get removed if the file is opened in a newer version of Excel. Learn more: https://go.microsoft.com/fwlink/?linkid=870924
Comment:
    50 mM glucose tracer administered.</t>
      </text>
    </comment>
    <comment ref="O1" authorId="1" shapeId="0" xr:uid="{C7C1B57F-E7AE-9740-A6DE-E2652865A2EA}">
      <text>
        <t>[Threaded comment]
Your version of Excel allows you to read this threaded comment; however, any edits to it will get removed if the file is opened in a newer version of Excel. Learn more: https://go.microsoft.com/fwlink/?linkid=870924
Comment:
    Fasting at 9:00 am, and i.v. injected between 3:30 pm to 5:00 pm</t>
      </text>
    </comment>
    <comment ref="P1" authorId="2" shapeId="0" xr:uid="{33F49394-62BC-8942-A664-8502B80C02F3}">
      <text>
        <t>[Threaded comment]
Your version of Excel allows you to read this threaded comment; however, any edits to it will get removed if the file is opened in a newer version of Excel. Learn more: https://go.microsoft.com/fwlink/?linkid=870924
Comment:
    Fasting at 9:00 am, and i.v. injected between 3:30 pm to 5:00 pm</t>
      </text>
    </comment>
    <comment ref="R1" authorId="3" shapeId="0" xr:uid="{439D9988-471F-E44F-9EE6-CC98111F41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Without the use of lamp heating, such as by catheter injection; or before the use of lamp heating for tail vein injection case. </t>
      </text>
    </comment>
    <comment ref="I10" authorId="4" shapeId="0" xr:uid="{E63066B2-C624-AA4C-99B7-B3C96A78B096}">
      <text>
        <t>[Threaded comment]
Your version of Excel allows you to read this threaded comment; however, any edits to it will get removed if the file is opened in a newer version of Excel. Learn more: https://go.microsoft.com/fwlink/?linkid=870924
Comment:
    BW and glycemia not recorded</t>
      </text>
    </comment>
    <comment ref="S10" authorId="5" shapeId="0" xr:uid="{67B60D2E-15D2-6D44-81E2-C2DBF3CFBDE3}">
      <text>
        <t>[Threaded comment]
Your version of Excel allows you to read this threaded comment; however, any edits to it will get removed if the file is opened in a newer version of Excel. Learn more: https://go.microsoft.com/fwlink/?linkid=870924
Comment:
    BW and glycemia not recorded</t>
      </text>
    </comment>
    <comment ref="J13" authorId="6" shapeId="0" xr:uid="{F21439A8-10F3-054E-9177-F865717F953C}">
      <text>
        <t>[Threaded comment]
Your version of Excel allows you to read this threaded comment; however, any edits to it will get removed if the file is opened in a newer version of Excel. Learn more: https://go.microsoft.com/fwlink/?linkid=870924
Comment:
    Feeling some resistence at the end of the syringe plunger push</t>
      </text>
    </comment>
    <comment ref="J27" authorId="7" shapeId="0" xr:uid="{4FEA0844-E316-634B-AD44-0A18E74542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After finishing injection and withdrawing the needle, a small drop of close to clear liquid (likely tracer) comes out of the injection site. </t>
      </text>
    </comment>
    <comment ref="J28" authorId="8" shapeId="0" xr:uid="{C832D4C8-E483-2D47-B9F9-9A74882AB1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 uL left was not injected due to tail regional bulging. </t>
      </text>
    </comment>
    <comment ref="J29" authorId="9" shapeId="0" xr:uid="{9D19FFE1-2CC2-EA4F-88CE-D463E09DD9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 injected 150 uL smoothly, but remaining 50 uL with initial resistance but then turned smooth again; tail flexible, no significant sign of bulging. </t>
      </text>
    </comment>
    <comment ref="O32" authorId="10" shapeId="0" xr:uid="{B5EA2433-05EB-424F-84F2-8320AA6162F9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separate injections, second injection finish at 15:57; separate by about 3 min</t>
      </text>
    </comment>
    <comment ref="O33" authorId="11" shapeId="0" xr:uid="{232C572F-49F8-664C-BEBB-FFA80BCAAF7F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separate injections, second injection finish at 15:57; separate by about 3 min</t>
      </text>
    </comment>
    <comment ref="J34" authorId="12" shapeId="0" xr:uid="{23AE3ECC-6C11-164D-9FA0-39D57423362A}">
      <text>
        <t>[Threaded comment]
Your version of Excel allows you to read this threaded comment; however, any edits to it will get removed if the file is opened in a newer version of Excel. Learn more: https://go.microsoft.com/fwlink/?linkid=870924
Comment:
    Tail a bit bulging, feeling some resistance when injecting tracer</t>
      </text>
    </comment>
    <comment ref="O34" authorId="13" shapeId="0" xr:uid="{7B34072F-A818-C542-B8AD-97734F0F0EC3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separate injections, second injection finish at 16:22; separate by about 1 min</t>
      </text>
    </comment>
    <comment ref="C35" authorId="14" shapeId="0" xr:uid="{367AF259-7D5B-0043-9FB1-CC7B73ABEC44}">
      <text>
        <t>[Threaded comment]
Your version of Excel allows you to read this threaded comment; however, any edits to it will get removed if the file is opened in a newer version of Excel. Learn more: https://go.microsoft.com/fwlink/?linkid=870924
Comment:
    Great injection!</t>
      </text>
    </comment>
    <comment ref="O37" authorId="15" shapeId="0" xr:uid="{62C75E07-0182-5747-92AD-D82E539BB125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separate injections, second injection finish at 16:48; separate by about 3 min</t>
      </text>
    </comment>
    <comment ref="C38" authorId="16" shapeId="0" xr:uid="{993C70F5-E830-DA4B-A10A-3CD64A4F9B28}">
      <text>
        <t>[Threaded comment]
Your version of Excel allows you to read this threaded comment; however, any edits to it will get removed if the file is opened in a newer version of Excel. Learn more: https://go.microsoft.com/fwlink/?linkid=870924
Comment:
    Great injection</t>
      </text>
    </comment>
    <comment ref="J72" authorId="17" shapeId="0" xr:uid="{3BA01624-3C77-044F-B702-B7A6EF3C6DE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Seems to feel some resistance during injection; no very significant tail bulging. </t>
      </text>
    </comment>
    <comment ref="J79" authorId="18" shapeId="0" xr:uid="{B9139A2C-308C-F14A-B19C-227B26AF04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Inj 150 uL, a big drop leaking out ~ 20 uL after injection. </t>
      </text>
    </comment>
    <comment ref="J99" authorId="19" shapeId="0" xr:uid="{B6DAE3C1-BEF5-5C4A-BE48-446DE41E2249}">
      <text>
        <t>[Threaded comment]
Your version of Excel allows you to read this threaded comment; however, any edits to it will get removed if the file is opened in a newer version of Excel. Learn more: https://go.microsoft.com/fwlink/?linkid=870924
Comment:
    Escape and wake up from anesthesia</t>
      </text>
    </comment>
    <comment ref="J108" authorId="20" shapeId="0" xr:uid="{930F6FF2-B2B9-D84D-AC10-F6B6BFCDBD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Big drops (clear and colorless) leaking out from downstream prior-injected site. </t>
      </text>
    </comment>
    <comment ref="J118" authorId="21" shapeId="0" xr:uid="{172A673D-7582-694D-940E-A6EC9D6831A2}">
      <text>
        <t>[Threaded comment]
Your version of Excel allows you to read this threaded comment; however, any edits to it will get removed if the file is opened in a newer version of Excel. Learn more: https://go.microsoft.com/fwlink/?linkid=870924
Comment:
    Blook leak out after injection</t>
      </text>
    </comment>
    <comment ref="J127" authorId="22" shapeId="0" xr:uid="{809A3243-AB27-F649-B859-16D4F22CE9E4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with 200 uL, a majority failed to be injected</t>
      </text>
    </comment>
    <comment ref="O127" authorId="23" shapeId="0" xr:uid="{F56152B4-7FBF-C842-B309-BB23A4AADF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accurate injection start time appears to be recorded incorrectly. Use approximate time based on injection sequence. </t>
      </text>
    </comment>
    <comment ref="A133" authorId="24" shapeId="0" xr:uid="{1E9A1709-B022-E34F-A971-58152EED639B}">
      <text>
        <t>[Threaded comment]
Your version of Excel allows you to read this threaded comment; however, any edits to it will get removed if the file is opened in a newer version of Excel. Learn more: https://go.microsoft.com/fwlink/?linkid=870924
Comment:
    8/14/22 Sunday No experiment. Biked to Charles river with wife for kayaking (turns out no kayak available to rent).</t>
      </text>
    </comment>
    <comment ref="J136" authorId="25" shapeId="0" xr:uid="{FADD5AC0-E120-6247-8852-783FF63CCD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Remaining 10 uL failed to be injected. </t>
      </text>
    </comment>
    <comment ref="J137" authorId="26" shapeId="0" xr:uid="{97B0D5DC-2B4B-F941-9017-3E6FA27A6F1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Most likely 200. Checked volume a while before injection, but immediately before injection. </t>
      </text>
    </comment>
    <comment ref="J138" authorId="27" shapeId="0" xr:uid="{BAA0EAB4-C1E4-E74A-A3F2-908F5A842EB6}">
      <text>
        <t>[Threaded comment]
Your version of Excel allows you to read this threaded comment; however, any edits to it will get removed if the file is opened in a newer version of Excel. Learn more: https://go.microsoft.com/fwlink/?linkid=870924
Comment:
    5-10 uL leak</t>
      </text>
    </comment>
    <comment ref="J142" authorId="28" shapeId="0" xr:uid="{C9148703-C06E-3E4C-ACD3-869B38E9BE5A}">
      <text>
        <t>[Threaded comment]
Your version of Excel allows you to read this threaded comment; however, any edits to it will get removed if the file is opened in a newer version of Excel. Learn more: https://go.microsoft.com/fwlink/?linkid=870924
Comment:
    5 uL leak</t>
      </text>
    </comment>
    <comment ref="J148" authorId="29" shapeId="0" xr:uid="{90042CF6-2427-314A-ACAC-9FEE4AB8F5B3}">
      <text>
        <t>[Threaded comment]
Your version of Excel allows you to read this threaded comment; however, any edits to it will get removed if the file is opened in a newer version of Excel. Learn more: https://go.microsoft.com/fwlink/?linkid=870924
Comment:
    Bad injection</t>
      </text>
    </comment>
    <comment ref="J149" authorId="30" shapeId="0" xr:uid="{8E4069AB-617A-4843-AD02-F7020C8FE4D7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injections!</t>
      </text>
    </comment>
    <comment ref="J161" authorId="31" shapeId="0" xr:uid="{4B765C34-76D4-CB42-AA51-A838404C73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 uL injected into tail tissues. </t>
      </text>
    </comment>
    <comment ref="N178" authorId="32" shapeId="0" xr:uid="{E778ED89-84D3-104C-A3A3-73E7BE9DF71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 round of infusion. Data not used. Significant improvement after this round. </t>
      </text>
    </comment>
    <comment ref="B192" authorId="33" shapeId="0" xr:uid="{8C75E095-71B5-F346-8ACA-224C26B164B6}">
      <text>
        <t>[Threaded comment]
Your version of Excel allows you to read this threaded comment; however, any edits to it will get removed if the file is opened in a newer version of Excel. Learn more: https://go.microsoft.com/fwlink/?linkid=870924
Comment:
    Round 45 data corrupted; not valid data file</t>
      </text>
    </comment>
    <comment ref="B197" authorId="34" shapeId="0" xr:uid="{E70C1F0B-953B-2E48-A4D5-F1038B9D7521}">
      <text>
        <t>[Threaded comment]
Your version of Excel allows you to read this threaded comment; however, any edits to it will get removed if the file is opened in a newer version of Excel. Learn more: https://go.microsoft.com/fwlink/?linkid=870924
Comment:
    Round 45 data corrupted; not valid data file</t>
      </text>
    </comment>
    <comment ref="E226" authorId="35" shapeId="0" xr:uid="{FEC145B5-2ADE-D842-9FFC-9EDD553F7319}">
      <text>
        <t>[Threaded comment]
Your version of Excel allows you to read this threaded comment; however, any edits to it will get removed if the file is opened in a newer version of Excel. Learn more: https://go.microsoft.com/fwlink/?linkid=870924
Comment:
    # 1 &amp; 7 tracer exhausted in syringe by 3:48 pm!</t>
      </text>
    </comment>
    <comment ref="E230" authorId="36" shapeId="0" xr:uid="{8D9D3896-C001-2D49-A3F2-6BF42B61557B}">
      <text>
        <t>[Threaded comment]
Your version of Excel allows you to read this threaded comment; however, any edits to it will get removed if the file is opened in a newer version of Excel. Learn more: https://go.microsoft.com/fwlink/?linkid=870924
Comment:
    Catheter blocked; pushed open with saline!</t>
      </text>
    </comment>
    <comment ref="D236" authorId="37" shapeId="0" xr:uid="{33AF07DB-BB88-144D-A028-4CB74C06E3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Signal abberantly lower than others. Removed as outlier. </t>
      </text>
    </comment>
    <comment ref="E237" authorId="38" shapeId="0" xr:uid="{39E4EB37-2EA2-1543-B7B4-313860D1057F}">
      <text>
        <t>[Threaded comment]
Your version of Excel allows you to read this threaded comment; however, any edits to it will get removed if the file is opened in a newer version of Excel. Learn more: https://go.microsoft.com/fwlink/?linkid=870924
Comment:
    Lines twisted by end of infusion</t>
      </text>
    </comment>
    <comment ref="A239" authorId="39" shapeId="0" xr:uid="{9C2C5286-08C3-3C43-8F7A-BFAEA211FC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Composed of two separate files (exponential-steady part + decay part). Accidentally turned off recording when turning off the pump. </t>
      </text>
    </comment>
    <comment ref="E244" authorId="40" shapeId="0" xr:uid="{3643335A-E807-4246-9E1C-90543DB813E6}">
      <text>
        <t>[Threaded comment]
Your version of Excel allows you to read this threaded comment; however, any edits to it will get removed if the file is opened in a newer version of Excel. Learn more: https://go.microsoft.com/fwlink/?linkid=870924
Comment:
    Button edge brown. Blood?</t>
      </text>
    </comment>
    <comment ref="B295" authorId="41" shapeId="0" xr:uid="{A95B2D87-BA17-1B4B-A86D-07DB923ADBBC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 huge round of 13CO2 recovery experiment on HFD mice</t>
      </text>
    </comment>
    <comment ref="B303" authorId="42" shapeId="0" xr:uid="{00C3CA87-2CDB-AD4E-80E3-176885D39B7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batch of mice had been exposed to one or two times of conventional infusion several days ago, and base line was delta -3 to 5 per mill; after anesthesia - tether mounting, their background signal rose to 7~20 per mill. So in this batch of experiment, glucose was infused with almost doubled infusion rate than prior glucose infusion to mitigate the error caused by the higher mice baseline. </t>
      </text>
    </comment>
    <comment ref="E304" authorId="43" shapeId="0" xr:uid="{9FB093AE-4072-C241-9CA4-792754F6BB87}">
      <text>
        <t>[Threaded comment]
Your version of Excel allows you to read this threaded comment; however, any edits to it will get removed if the file is opened in a newer version of Excel. Learn more: https://go.microsoft.com/fwlink/?linkid=870924
Comment:
    Lid was not closed tightly</t>
      </text>
    </comment>
    <comment ref="D306" authorId="44" shapeId="0" xr:uid="{01E09989-A1FE-8A44-A440-CC12674DCD2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Tether line twisted, and red pinport septum pop up during ethanol washing at the end of experiment
Reply:
    There barely is any 13CO2 signal from this mouse after checking the data. </t>
      </text>
    </comment>
    <comment ref="D315" authorId="45" shapeId="0" xr:uid="{A9027DED-4B83-D44C-B881-5EAF1586B79E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infusion at much later time, at 4:16 pm</t>
      </text>
    </comment>
    <comment ref="O315" authorId="46" shapeId="0" xr:uid="{222B87EC-B703-9646-A589-6E51C1DC55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During the first session starting from 12:47 pm, the pump failed to function, and the baseline of the mouse is negative close to control. So changed pump and restarted the infusion. </t>
      </text>
    </comment>
    <comment ref="J343" authorId="47" shapeId="0" xr:uid="{2EF42A5C-95AA-384C-B0CB-D1D7C8B7E48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enough tracer in syringe</t>
      </text>
    </comment>
    <comment ref="C351" authorId="48" shapeId="0" xr:uid="{02A45D51-2BCA-104D-A868-586488BE5397}">
      <text>
        <t>[Threaded comment]
Your version of Excel allows you to read this threaded comment; however, any edits to it will get removed if the file is opened in a newer version of Excel. Learn more: https://go.microsoft.com/fwlink/?linkid=870924
Comment:
    Flat lid (hopper cover) forgot to put on</t>
      </text>
    </comment>
    <comment ref="D366" authorId="49" shapeId="0" xr:uid="{1F8F9E12-A04D-2749-89B1-74B4CB9D171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Signal start to drop slightly after 2 h. </t>
      </text>
    </comment>
    <comment ref="C370" authorId="50" shapeId="0" xr:uid="{C9329CB1-702F-034F-9CD6-8070852230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Abnormally very weak after infusion, and 13CO2 start to drop slightly yet continuously since 2 h. </t>
      </text>
    </comment>
    <comment ref="C372" authorId="51" shapeId="0" xr:uid="{3DA8A64F-15FE-C24D-8DAB-315F12AAE3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Very weak abnormally after infusion, cold body, white paw. 13CO2 signal start to drop after 2 h. Use heat pad to warm up and about 15-30 min later came back to normal activity. </t>
      </text>
    </comment>
    <comment ref="D380" authorId="52" shapeId="0" xr:uid="{A46DBD6B-74C6-9847-B9AC-91DD489E21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Found dead at the end of infusion. There is no 13CO2 signal since the start of infusion. </t>
      </text>
    </comment>
    <comment ref="D388" authorId="53" shapeId="0" xr:uid="{CD789DC8-792A-4C42-85C0-F7A870544B9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Some tracers Injected into peripheral tissues </t>
      </text>
    </comment>
    <comment ref="D431" authorId="54" shapeId="0" xr:uid="{A8C66899-48FA-BB4A-AF17-AA7DA008DD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Smaller body than expected, likely lots of urine; double anesthetized
Reply:
    This apparently very diabetic mouse also given high 13CO2 recovery of valine than other ob/ob mice. </t>
      </text>
    </comment>
    <comment ref="A445" authorId="55" shapeId="0" xr:uid="{6B1BFFE4-085B-6C44-B96A-433B6C6355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Pseudo-clamp experiment. Only take the control groups, and remove the clamp group in data analysis. </t>
      </text>
    </comment>
    <comment ref="E446" authorId="56" shapeId="0" xr:uid="{AD40A5EC-F117-ED40-855B-F2C477D72F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Green highlight: able to draw blood. </t>
      </text>
    </comment>
    <comment ref="E454" authorId="57" shapeId="0" xr:uid="{3C0F1758-B2F2-5A4A-AFD7-9FF914949E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Button difficult to attach to tether. Pushed hard. </t>
      </text>
    </comment>
    <comment ref="E455" authorId="58" shapeId="0" xr:uid="{F378D827-4E54-7B40-B7B7-67DEBE5CDF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Line twisted inside the cage. Anesthetized twice to reconnect the line. </t>
      </text>
    </comment>
    <comment ref="E457" authorId="59" shapeId="0" xr:uid="{692FB81F-222E-0A4E-A9D0-C870BA0C8B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Hard to push through button. 
</t>
      </text>
    </comment>
    <comment ref="E464" authorId="60" shapeId="0" xr:uid="{0FE545DF-A09A-A248-883B-F8419FFFCD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Tough to push saline through button; tether line long, susceptible to bite by mouse in the cage. </t>
      </text>
    </comment>
    <comment ref="E471" authorId="61" shapeId="0" xr:uid="{B5077DB0-46F6-A942-B841-9A3C5A7637AD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 to push saline through button</t>
      </text>
    </comment>
    <comment ref="E474" authorId="62" shapeId="0" xr:uid="{45978957-CA71-FF4E-B91F-5C0761C07C00}">
      <text>
        <t>[Threaded comment]
Your version of Excel allows you to read this threaded comment; however, any edits to it will get removed if the file is opened in a newer version of Excel. Learn more: https://go.microsoft.com/fwlink/?linkid=870924
Comment:
    Tether metal coil detected from tether base, mice anesthetized twice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tc={1A73E2CD-3F33-BD49-870A-79CA909F35D6}</author>
    <author>tc={8C8FAFDB-A843-3448-8588-22E2523C0119}</author>
  </authors>
  <commentList>
    <comment ref="F1" authorId="0" shapeId="0" xr:uid="{1A73E2CD-3F33-BD49-870A-79CA909F35D6}">
      <text>
        <t>[Threaded comment]
Your version of Excel allows you to read this threaded comment; however, any edits to it will get removed if the file is opened in a newer version of Excel. Learn more: https://go.microsoft.com/fwlink/?linkid=870924
Comment:
    50 mM glucose tracer administered.</t>
      </text>
    </comment>
    <comment ref="A130" authorId="1" shapeId="0" xr:uid="{8C8FAFDB-A843-3448-8588-22E2523C0119}">
      <text>
        <t>[Threaded comment]
Your version of Excel allows you to read this threaded comment; however, any edits to it will get removed if the file is opened in a newer version of Excel. Learn more: https://go.microsoft.com/fwlink/?linkid=870924
Comment:
    Tether line twisted, and red pinport septum pop up during ethanol washing at the end of experiment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tc={64B73266-8706-0749-9780-825E050B5571}</author>
    <author>tc={39B811E5-EAF1-6445-BDFA-EEA77299880F}</author>
    <author>tc={7AB3AE6F-63DD-8D4B-9848-1698FC92F9C1}</author>
    <author>tc={06677718-7FCE-2044-9E32-82A092008D88}</author>
  </authors>
  <commentList>
    <comment ref="H1" authorId="0" shapeId="0" xr:uid="{64B73266-8706-0749-9780-825E050B5571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Corresponding to 0.4 mL digested sample</t>
      </text>
    </comment>
    <comment ref="K2" authorId="1" shapeId="0" xr:uid="{39B811E5-EAF1-6445-BDFA-EEA77299880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Digest with 70 mL 2M KOH (aq), (microwave gently to brief boiling) and incubate at 90C for 3 h to complete digestion. Add 2 mL 15% antifoam B, and 1 mL Tween 80. Under magnetic stir, sample 0.4 mL. Add 100 uL 2M AA in IPA with 1% tween 80, and 200 uL H2O2, 50 uL 15% antifoam B. 70C bath for 20 min. Add 300 uL 12M AA. Count.  </t>
      </text>
    </comment>
    <comment ref="N4" authorId="2" shapeId="0" xr:uid="{7AB3AE6F-63DD-8D4B-9848-1698FC92F9C1}">
      <text>
        <t>[Threaded comment]
Your version of Excel allows you to read this threaded comment; however, any edits to it will get removed if the file is opened in a newer version of Excel. Learn more: https://go.microsoft.com/fwlink/?linkid=870924
Comment:
    DPM in 200 uL 14C glucose solution, cited from file “U14C_glucose_TAG_2.xlsx”</t>
      </text>
    </comment>
    <comment ref="K9" authorId="3" shapeId="0" xr:uid="{06677718-7FCE-2044-9E32-82A092008D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Digest in 80 mL 2M KOH, without addition of emulsifier nor antifoam reagent this time. </t>
      </text>
    </comment>
  </commentList>
</comments>
</file>

<file path=xl/sharedStrings.xml><?xml version="1.0" encoding="utf-8"?>
<sst xmlns="http://schemas.openxmlformats.org/spreadsheetml/2006/main" count="3802" uniqueCount="476">
  <si>
    <t>round</t>
  </si>
  <si>
    <t>metCage</t>
  </si>
  <si>
    <t>phenotype</t>
  </si>
  <si>
    <t>treatment</t>
  </si>
  <si>
    <t>is.baseline</t>
  </si>
  <si>
    <t>WT</t>
  </si>
  <si>
    <t>baseline</t>
  </si>
  <si>
    <t>13C</t>
  </si>
  <si>
    <t>control</t>
  </si>
  <si>
    <t>date</t>
  </si>
  <si>
    <t>BW</t>
  </si>
  <si>
    <t>ob/ob</t>
  </si>
  <si>
    <t>db/db</t>
  </si>
  <si>
    <t>inj.uL</t>
  </si>
  <si>
    <t>mouseID</t>
  </si>
  <si>
    <t>O31</t>
  </si>
  <si>
    <t>O34</t>
  </si>
  <si>
    <t>L33</t>
  </si>
  <si>
    <t>cage</t>
  </si>
  <si>
    <t>inj.umol.13C.atoms</t>
  </si>
  <si>
    <t>tracer mM</t>
  </si>
  <si>
    <t>inj</t>
  </si>
  <si>
    <t>tail.vein_anesthesia</t>
  </si>
  <si>
    <t>cohort</t>
  </si>
  <si>
    <t>F</t>
  </si>
  <si>
    <t>H</t>
  </si>
  <si>
    <t>inj.start</t>
  </si>
  <si>
    <t>05/19/2022 15:43:48</t>
  </si>
  <si>
    <t>7/14/2022 16:20:00</t>
  </si>
  <si>
    <t>7/14/2022 17:31:00</t>
  </si>
  <si>
    <t>7/14/2022 16:55:00</t>
  </si>
  <si>
    <t>7/14/2022 17:08:00</t>
  </si>
  <si>
    <t>7/14/2022 16:45:00</t>
  </si>
  <si>
    <t>G</t>
  </si>
  <si>
    <t>7/15/2022 16:51:00</t>
  </si>
  <si>
    <t>7/15/2022 17:35:00</t>
  </si>
  <si>
    <t>7/15/2022 17:25:00</t>
  </si>
  <si>
    <t>7/15/2022 16:00:00</t>
  </si>
  <si>
    <t>7/14/2022 17:15:00</t>
  </si>
  <si>
    <t>7/22/2022 16:33:00</t>
  </si>
  <si>
    <t>7/22/2022 18:01:00</t>
  </si>
  <si>
    <t>7/22/2022 17:59:00</t>
  </si>
  <si>
    <t>7/22/2022 17:38:00</t>
  </si>
  <si>
    <t>7/22/2022 17:20:00</t>
  </si>
  <si>
    <t>7/22/2022 17:14:00</t>
  </si>
  <si>
    <t>7/22/2022 17:05:00</t>
  </si>
  <si>
    <t>7/25/2022 16:30:00</t>
  </si>
  <si>
    <t>7/25/2022 17:02:00</t>
  </si>
  <si>
    <t>7/25/2022 17:06:00</t>
  </si>
  <si>
    <t>glycemia.mg/dL-post.lamp.heat</t>
  </si>
  <si>
    <t>glycemia.mg/dL-basal</t>
  </si>
  <si>
    <t>i</t>
  </si>
  <si>
    <t>7/26/2022 15:54:00</t>
  </si>
  <si>
    <t>7/26/2022 16:21:00</t>
  </si>
  <si>
    <t>7/26/2022 16:28:00</t>
  </si>
  <si>
    <t>7/26/2022 16:54:00</t>
  </si>
  <si>
    <t>7/26/2022 16:45:00</t>
  </si>
  <si>
    <t>7/26/2022 16:05:00</t>
  </si>
  <si>
    <t>tracer</t>
  </si>
  <si>
    <t>conc. in dist.vol. (mM)</t>
  </si>
  <si>
    <t>dist vol. (mL)</t>
  </si>
  <si>
    <t>glucose</t>
  </si>
  <si>
    <t>pool size (umol)</t>
  </si>
  <si>
    <t>Metabolite</t>
  </si>
  <si>
    <t>13C-tracer conc. (mM)</t>
  </si>
  <si>
    <t>13C-tracer inj. Vol (uL)</t>
  </si>
  <si>
    <t>% of pool size</t>
  </si>
  <si>
    <t>inj. Umol</t>
  </si>
  <si>
    <t>palmitate</t>
  </si>
  <si>
    <t>inj.C-atom.umol</t>
  </si>
  <si>
    <t>delta 13C</t>
  </si>
  <si>
    <t>13C-atom #</t>
  </si>
  <si>
    <t>lactate</t>
  </si>
  <si>
    <t>Mouse</t>
  </si>
  <si>
    <t>Tracer - molecules</t>
  </si>
  <si>
    <t>Tracer - C atoms</t>
  </si>
  <si>
    <t>Glycerol</t>
  </si>
  <si>
    <t>Glutamine</t>
  </si>
  <si>
    <t>MW</t>
  </si>
  <si>
    <t>inj. mg</t>
  </si>
  <si>
    <t>7/28/2022 16:50:00</t>
  </si>
  <si>
    <t>7/28/2022 16:23:00</t>
  </si>
  <si>
    <t>7/28/2022 16:17:00</t>
  </si>
  <si>
    <t>7/28/2022 16:32:00</t>
  </si>
  <si>
    <t>7/28/2022 16:40:00</t>
  </si>
  <si>
    <t>7/28/2022 16:55:00</t>
  </si>
  <si>
    <t>7/29/2022 16:54:00</t>
  </si>
  <si>
    <t>7/29/2022 16:35:00</t>
  </si>
  <si>
    <t>7/29/2022 16:14:00</t>
  </si>
  <si>
    <t>7/29/2022 16:29:00</t>
  </si>
  <si>
    <t>7/29/2022 16:22:00</t>
  </si>
  <si>
    <t>7/30/2022 15:00:00</t>
  </si>
  <si>
    <t>metabolic cage setup</t>
  </si>
  <si>
    <t>intercage leave</t>
  </si>
  <si>
    <t>cage #</t>
  </si>
  <si>
    <t>glutamine</t>
  </si>
  <si>
    <t>7/31/2022 16:10:00</t>
  </si>
  <si>
    <t>8/1/2022 16:57:00</t>
  </si>
  <si>
    <t>8/1/2022 17:08:00</t>
  </si>
  <si>
    <t>8/1/2022 16:49:00</t>
  </si>
  <si>
    <t>7/30/2022 15:47:00</t>
  </si>
  <si>
    <t>7/30/2022 15:34:00</t>
  </si>
  <si>
    <t>7/30/2022 15:27:00</t>
  </si>
  <si>
    <t>7/31/2022 16:11:00</t>
  </si>
  <si>
    <t>7/31/2022 16:17:00</t>
  </si>
  <si>
    <t>basal.glycemia.mg.dL</t>
  </si>
  <si>
    <t>post_lamp_glycemia.mg.dL</t>
  </si>
  <si>
    <t>delta.mg.dL</t>
  </si>
  <si>
    <t>8/2/2022 16:46:00</t>
  </si>
  <si>
    <t>8/2/2022 16:42:00</t>
  </si>
  <si>
    <t>8/2/2022 16:20:00</t>
  </si>
  <si>
    <t>8/2/2022 16:34:00</t>
  </si>
  <si>
    <t>8/3/2022 16:49:00</t>
  </si>
  <si>
    <t>8/3/2022 16:17:00</t>
  </si>
  <si>
    <t>8/3/2022 16:25:00</t>
  </si>
  <si>
    <t>8/3/2022 16:56:00</t>
  </si>
  <si>
    <t>8/3/2022 17:02:00</t>
  </si>
  <si>
    <t>8/3/2022 16:35:00</t>
  </si>
  <si>
    <t>integrate.cutoff.time.h</t>
  </si>
  <si>
    <t>2~3</t>
  </si>
  <si>
    <t>8/4/2022 16:36:00</t>
  </si>
  <si>
    <t>8/4/2022 16:43:00</t>
  </si>
  <si>
    <t>8/4/2022 16:56:00</t>
  </si>
  <si>
    <t>8/4/2022 16:52:00</t>
  </si>
  <si>
    <t>8/5/2022 16:18:00</t>
  </si>
  <si>
    <t>8/5/2022 16:24:00</t>
  </si>
  <si>
    <t>8/5/2022 16:35:00</t>
  </si>
  <si>
    <t>8/5/2022 16:30:00</t>
  </si>
  <si>
    <t>8/6/2022 16:28:00</t>
  </si>
  <si>
    <t>8/6/2022 16:49:00</t>
  </si>
  <si>
    <t>8/6/2022 16:42:00</t>
  </si>
  <si>
    <t>8/6/2022 16:38:00</t>
  </si>
  <si>
    <t>8/7/2022 16:35:00</t>
  </si>
  <si>
    <t>8/7/2022 16:50:00</t>
  </si>
  <si>
    <t>8/7/2022 16:29:00</t>
  </si>
  <si>
    <t>8/7/2022 16:20:00</t>
  </si>
  <si>
    <t>8/7/2022 16:41:00</t>
  </si>
  <si>
    <t>8/8/2022 16:15:00</t>
  </si>
  <si>
    <t>8/8/2022 16:06:00</t>
  </si>
  <si>
    <t>8/8/2022 15:54:00</t>
  </si>
  <si>
    <t>8/8/2022 15:50:00</t>
  </si>
  <si>
    <t>J</t>
  </si>
  <si>
    <t>8/9/2022 16:26:00</t>
  </si>
  <si>
    <t>8/9/2022 16:46:00</t>
  </si>
  <si>
    <t>8/9/2022 16:41:00</t>
  </si>
  <si>
    <t>8/9/2022 16:21:00</t>
  </si>
  <si>
    <t>8/9/2022 16:35:00</t>
  </si>
  <si>
    <t>8/9/2022 16:50:00</t>
  </si>
  <si>
    <t>8/10/2022 16:26:00</t>
  </si>
  <si>
    <t>8/10/2022 17:03:00</t>
  </si>
  <si>
    <t>8/10/2022 16:45:00</t>
  </si>
  <si>
    <t>8/10/2022 16:31:00</t>
  </si>
  <si>
    <t>8/10/2022 16:37:00</t>
  </si>
  <si>
    <t>8/10/2022 16:49:00</t>
  </si>
  <si>
    <t>8/6/2022 16:21:00</t>
  </si>
  <si>
    <t>8/6/2022 16:15:00</t>
  </si>
  <si>
    <t>7/25/2022 17:16:00</t>
  </si>
  <si>
    <t>7/25/2022 17:23:00</t>
  </si>
  <si>
    <t>8/11/2022 16:48:00</t>
  </si>
  <si>
    <t>8/11/2022 16:53:00</t>
  </si>
  <si>
    <t>8/11/2022 16:32:00</t>
  </si>
  <si>
    <t>8/11/2022 16:38:00</t>
  </si>
  <si>
    <t>8/12/2022 17:11:00</t>
  </si>
  <si>
    <t>8/12/2022 17:32:00</t>
  </si>
  <si>
    <t>8/12/2022 17:27:00</t>
  </si>
  <si>
    <t>8/12/2022 17:15:00</t>
  </si>
  <si>
    <t>8/12/2022 17:24:00</t>
  </si>
  <si>
    <t>8/12/2022 18:00:00</t>
  </si>
  <si>
    <t>actual</t>
  </si>
  <si>
    <t>8/13/2022 16:00:00</t>
  </si>
  <si>
    <t>8/13/2022 15:48:00</t>
  </si>
  <si>
    <t>8/13/2022 15:51:00</t>
  </si>
  <si>
    <t>8/13/2022 16:14:00</t>
  </si>
  <si>
    <t>8/13/2022 15:40:00</t>
  </si>
  <si>
    <t>8/15/2022 16:18:00</t>
  </si>
  <si>
    <t>8/15/2022 16:07:00</t>
  </si>
  <si>
    <t>8/15/2022 16:42:00</t>
  </si>
  <si>
    <t>8/15/2022 16:12:00</t>
  </si>
  <si>
    <t>8/15/2022 16:27:00</t>
  </si>
  <si>
    <t>8/15/2022 16:34:00</t>
  </si>
  <si>
    <t>8/16/2022 15:49:00</t>
  </si>
  <si>
    <t>8/16/2022 15:41:00</t>
  </si>
  <si>
    <t>8/16/2022 15:45:00</t>
  </si>
  <si>
    <t>8/16/2022 15:37:00</t>
  </si>
  <si>
    <t>8/17/2022 16:15:00</t>
  </si>
  <si>
    <t>8/17/2022 15:54:00</t>
  </si>
  <si>
    <t>8/17/2022 16:20:00</t>
  </si>
  <si>
    <t>8/17/2022 16:06:00</t>
  </si>
  <si>
    <t>8/18/2022 15:52:00</t>
  </si>
  <si>
    <t>8/18/2022 15:34:00</t>
  </si>
  <si>
    <t>8/18/2022 15:39:00</t>
  </si>
  <si>
    <t>8/18/2022 15:47:00</t>
  </si>
  <si>
    <t>8/18/2022 15:30:00</t>
  </si>
  <si>
    <t>8/19/2022 16:10:00</t>
  </si>
  <si>
    <t>8/19/2022 16:12:00</t>
  </si>
  <si>
    <t>8/19/2022 16:21:00</t>
  </si>
  <si>
    <t>8/20/2022 16:30:00</t>
  </si>
  <si>
    <t>8/20/2022 16:49:00</t>
  </si>
  <si>
    <t>8/20/2022 16:44:00</t>
  </si>
  <si>
    <t>8/21/2022 16:40:00</t>
  </si>
  <si>
    <t>8/21/2022 16:47:00</t>
  </si>
  <si>
    <t>8/21/2022 16:52:00</t>
  </si>
  <si>
    <t>8/21/2022 16:31:00</t>
  </si>
  <si>
    <t>8/21/2022 16:30:00</t>
  </si>
  <si>
    <t>Glucose</t>
  </si>
  <si>
    <t>Alanine</t>
  </si>
  <si>
    <t>Acetate</t>
  </si>
  <si>
    <t>C16:0</t>
  </si>
  <si>
    <t>Lactate</t>
  </si>
  <si>
    <t>Citrate</t>
  </si>
  <si>
    <t>8/22/2022 16:40:00</t>
  </si>
  <si>
    <t>8/22/2022 16:36:00</t>
  </si>
  <si>
    <t>8/22/2022 16:49:00</t>
  </si>
  <si>
    <t>8/22/2022 16:54:00</t>
  </si>
  <si>
    <t>8/23/2022 16:55:00</t>
  </si>
  <si>
    <t>8/23/2022 16:52:00</t>
  </si>
  <si>
    <t>8/23/2022 17:08:00</t>
  </si>
  <si>
    <t>8/23/2022 16:46:00</t>
  </si>
  <si>
    <t>13CO2 0.1umol/min/animal for infusion gives very decent signal</t>
  </si>
  <si>
    <t>13C-tracer Atom conc. (mM)</t>
  </si>
  <si>
    <t>Infusion rate (uL/min)</t>
  </si>
  <si>
    <t>tracer conc. (mM)</t>
  </si>
  <si>
    <t>Infusion - 13CO2 Experiments</t>
  </si>
  <si>
    <t>mM = mmol / L = nmol / uL</t>
  </si>
  <si>
    <t>infuse nmol carbons / min</t>
  </si>
  <si>
    <t>infusion</t>
  </si>
  <si>
    <t>8/26/2022 14:22:00</t>
  </si>
  <si>
    <t>8/25/2022 12:26:00</t>
  </si>
  <si>
    <t>inf.end</t>
  </si>
  <si>
    <t>8/25/2022 15:00:00</t>
  </si>
  <si>
    <t>8/28/2022 13:17:00</t>
  </si>
  <si>
    <t>8/28/2022 15:49:00</t>
  </si>
  <si>
    <t>L61</t>
  </si>
  <si>
    <t>L62</t>
  </si>
  <si>
    <t>O51</t>
  </si>
  <si>
    <t>O53</t>
  </si>
  <si>
    <t>O54</t>
  </si>
  <si>
    <t>O52</t>
  </si>
  <si>
    <t>L63</t>
  </si>
  <si>
    <t>L64</t>
  </si>
  <si>
    <t>O55</t>
  </si>
  <si>
    <t>L65</t>
  </si>
  <si>
    <t>O56</t>
  </si>
  <si>
    <t>8/30/2022 12:36:00</t>
  </si>
  <si>
    <t>8/30/2022 16:14:00</t>
  </si>
  <si>
    <t>infusion.length</t>
  </si>
  <si>
    <t>O57</t>
  </si>
  <si>
    <t>8/31/2022 12:39:00</t>
  </si>
  <si>
    <t>8/31/2022 15:59:00</t>
  </si>
  <si>
    <t>9/2/2022 12:10:00</t>
  </si>
  <si>
    <t>9/2/2022 15:32:00</t>
  </si>
  <si>
    <t>O58</t>
  </si>
  <si>
    <t>9/4/2022 13:02:00</t>
  </si>
  <si>
    <t>9/4/2022 16:28:00</t>
  </si>
  <si>
    <t>9/8/2022 12:03:00</t>
  </si>
  <si>
    <t>9/8/2022 15:27:00</t>
  </si>
  <si>
    <t>9/9/2022 12:18:00</t>
  </si>
  <si>
    <t>9/9/2022 15:48:00</t>
  </si>
  <si>
    <t>9/12/2022 12:05:00</t>
  </si>
  <si>
    <t>9/12/2022 15:30:00</t>
  </si>
  <si>
    <t>8/26/2022 16:55:00</t>
  </si>
  <si>
    <t>norm.umol.13C.atoms.min</t>
  </si>
  <si>
    <t>infusion.norm.factor</t>
  </si>
  <si>
    <t>9/14/2022 13:03:00</t>
  </si>
  <si>
    <t>9/14/2022 16:22:00</t>
  </si>
  <si>
    <t>9/15/2022 11:53:00</t>
  </si>
  <si>
    <t>9/15/2022 15:18:00</t>
  </si>
  <si>
    <t>9/16/2022 13:21:00</t>
  </si>
  <si>
    <t>9/16/2022 16:49:00</t>
  </si>
  <si>
    <t>O59</t>
  </si>
  <si>
    <t>9/19/2022 12:13:00</t>
  </si>
  <si>
    <t>9/19/2022 15:41:00</t>
  </si>
  <si>
    <t>9/20/2022 12:05:00</t>
  </si>
  <si>
    <t>9/20/2022 15:25:00</t>
  </si>
  <si>
    <t>9/21/2022 12:08:00</t>
  </si>
  <si>
    <t>9/21/2022 15:34:00</t>
  </si>
  <si>
    <t>O60</t>
  </si>
  <si>
    <t>L66</t>
  </si>
  <si>
    <t>O61</t>
  </si>
  <si>
    <t>9/23/2022 13:14:00</t>
  </si>
  <si>
    <t>9/23/2022 16:40:00</t>
  </si>
  <si>
    <t>9/27/2022 11:58:00</t>
  </si>
  <si>
    <t>9/27/2022 15:36:00</t>
  </si>
  <si>
    <t>HFD</t>
  </si>
  <si>
    <t>H3</t>
  </si>
  <si>
    <t>H6</t>
  </si>
  <si>
    <t>H5</t>
  </si>
  <si>
    <t>H4</t>
  </si>
  <si>
    <t>H1</t>
  </si>
  <si>
    <t>10/16/2022 15:27:00</t>
  </si>
  <si>
    <t>10/16/2022 18:50:00</t>
  </si>
  <si>
    <t>H11</t>
  </si>
  <si>
    <t>H10</t>
  </si>
  <si>
    <t>H13</t>
  </si>
  <si>
    <t>H8</t>
  </si>
  <si>
    <t>H9</t>
  </si>
  <si>
    <t>10/17/2022 14:09:00</t>
  </si>
  <si>
    <t>10/17/2022 17:35:00</t>
  </si>
  <si>
    <t>L70</t>
  </si>
  <si>
    <t>H20</t>
  </si>
  <si>
    <t>H19</t>
  </si>
  <si>
    <t>C18:1</t>
  </si>
  <si>
    <t>10/18/2022 12:47:00</t>
  </si>
  <si>
    <t>10/18/2022 16:11:00</t>
  </si>
  <si>
    <t>10/18/2022 16:16:00</t>
  </si>
  <si>
    <t>10/18/2022 18:37:00</t>
  </si>
  <si>
    <t>10/19/2022 13:23:00</t>
  </si>
  <si>
    <t>10/19/2022 13:44:00</t>
  </si>
  <si>
    <t>10/19/2022 13:29:00</t>
  </si>
  <si>
    <t>10/19/2022 16:43:00</t>
  </si>
  <si>
    <t>10/19/2022 16:21:00</t>
  </si>
  <si>
    <t>10/19/2022 16:15:00</t>
  </si>
  <si>
    <t>10/20/2022 13:06:00</t>
  </si>
  <si>
    <t>10/20/2022 13:13:00</t>
  </si>
  <si>
    <t>10/20/2022 12:59:00</t>
  </si>
  <si>
    <t>HFD-3</t>
  </si>
  <si>
    <t>HFD-2</t>
  </si>
  <si>
    <t>HFD-1</t>
  </si>
  <si>
    <t>10/20/2022 15:27:00</t>
  </si>
  <si>
    <t>10/20/2022 15:33:00</t>
  </si>
  <si>
    <t>10/20/2022 15:38:00</t>
  </si>
  <si>
    <t>10/20/2022 15:51:00</t>
  </si>
  <si>
    <t>10/20/2022 15:20:00</t>
  </si>
  <si>
    <t>C18:2</t>
  </si>
  <si>
    <t>Valine</t>
  </si>
  <si>
    <t>H14</t>
  </si>
  <si>
    <t>H7</t>
  </si>
  <si>
    <t>10/21/2022 12:16:00</t>
  </si>
  <si>
    <t>10/21/2022 15:42:00</t>
  </si>
  <si>
    <t>10/21/2022 17:09:00</t>
  </si>
  <si>
    <t>10/21/2022 17:14:00</t>
  </si>
  <si>
    <t>10/21/2022 16:57:00</t>
  </si>
  <si>
    <t>10/21/2022 17:02:00</t>
  </si>
  <si>
    <t>10/23/2022 13:14:00</t>
  </si>
  <si>
    <t>10/23/2022 16:51:00</t>
  </si>
  <si>
    <t>Bicarbonate</t>
  </si>
  <si>
    <t>H15</t>
  </si>
  <si>
    <t>10/25/2022 13:11:00</t>
  </si>
  <si>
    <t>10/25/2022 16:50:00</t>
  </si>
  <si>
    <t>10/25/2022 17:56:00</t>
  </si>
  <si>
    <t>10/25/2022 17:50:00</t>
  </si>
  <si>
    <t>10/25/2022 17:44:00</t>
  </si>
  <si>
    <t>10/26/2022 12:47:00</t>
  </si>
  <si>
    <t>10/26/2022 16:26:00</t>
  </si>
  <si>
    <t>H17</t>
  </si>
  <si>
    <t>H12</t>
  </si>
  <si>
    <t>10/26/2022 17:46:00</t>
  </si>
  <si>
    <t>10/26/2022 17:53:00</t>
  </si>
  <si>
    <t>10/26/2022 17:42:00</t>
  </si>
  <si>
    <t>10/27/2022 12:20:00</t>
  </si>
  <si>
    <t>10/27/2022 15:35:00</t>
  </si>
  <si>
    <t>10/28/2022 15:14:00</t>
  </si>
  <si>
    <t>10/28/2022 15:19:00</t>
  </si>
  <si>
    <t>10/28/2022 15:08:00</t>
  </si>
  <si>
    <t>10/28/2022 17:52:00</t>
  </si>
  <si>
    <t>10/28/2022 17:48:00</t>
  </si>
  <si>
    <t>10/28/2022 17:40:00</t>
  </si>
  <si>
    <t>10/28/2022 17:59:00</t>
  </si>
  <si>
    <t>10/30/2022 14:54:00</t>
  </si>
  <si>
    <t>10/30/2022 18:18:00</t>
  </si>
  <si>
    <t>10/31/2022 13:44:00</t>
  </si>
  <si>
    <t>10/31/2022 13:50:00</t>
  </si>
  <si>
    <t>10/31/2022 13:56:00</t>
  </si>
  <si>
    <t>10/31/2022 14:01:00</t>
  </si>
  <si>
    <t>10/31/2022 17:33:00</t>
  </si>
  <si>
    <t>10/31/2022 17:42:00</t>
  </si>
  <si>
    <t>10/31/2022 17:44:00</t>
  </si>
  <si>
    <t>10/31/2022 17:28:00</t>
  </si>
  <si>
    <t>11/1/2022 13:33:00</t>
  </si>
  <si>
    <t>11/1/2022 13:12:00</t>
  </si>
  <si>
    <t>11/1/2022 13:20:00</t>
  </si>
  <si>
    <t>11/1/2022 13:26:00</t>
  </si>
  <si>
    <t>11/1/2022 17:11:00</t>
  </si>
  <si>
    <t>11/1/2022 16:53:00</t>
  </si>
  <si>
    <t>11/1/2022 16:58:00</t>
  </si>
  <si>
    <t>11/1/2022 17:04:00</t>
  </si>
  <si>
    <t>k</t>
  </si>
  <si>
    <t>11/2/2022 13:05:00</t>
  </si>
  <si>
    <t>11/2/2022 13:09:00</t>
  </si>
  <si>
    <t>11/2/2022 12:55:00</t>
  </si>
  <si>
    <t>11/2/2022 13:00:00</t>
  </si>
  <si>
    <t>11/2/2022 17:10:00</t>
  </si>
  <si>
    <t>11/2/2022 16:54:00</t>
  </si>
  <si>
    <t>11/2/2022 16:49:00</t>
  </si>
  <si>
    <t>11/2/2022 17:22:00</t>
  </si>
  <si>
    <t>11/3/2022 13:29:00</t>
  </si>
  <si>
    <t>11/3/2022 13:23:00</t>
  </si>
  <si>
    <t>11/3/2022 13:16:00</t>
  </si>
  <si>
    <t>11/3/2022 17:33:00</t>
  </si>
  <si>
    <t>11/3/2022 17:47:00</t>
  </si>
  <si>
    <t>11/3/2022 17:40:00</t>
  </si>
  <si>
    <t>11/5/2022 13:47:00</t>
  </si>
  <si>
    <t>11/5/2022 17:32:00</t>
  </si>
  <si>
    <t>11/5/2022 17:32:01</t>
  </si>
  <si>
    <t>11/5/2022 17:32:02</t>
  </si>
  <si>
    <t>11/5/2022 17:32:03</t>
  </si>
  <si>
    <t>per mill</t>
  </si>
  <si>
    <t>13C/12C</t>
  </si>
  <si>
    <t>tracer rel. Background</t>
  </si>
  <si>
    <t>9/18/2023 16:17:00</t>
  </si>
  <si>
    <t>9/18/2023 16:15:00</t>
  </si>
  <si>
    <t>9/18/2023 15:52:00</t>
  </si>
  <si>
    <t>9/18/2023 16:14:00</t>
  </si>
  <si>
    <t>9/18/2023 15:57:00</t>
  </si>
  <si>
    <t>9/19/2023 12:54:00</t>
  </si>
  <si>
    <t>9/19/2023 16:10:00</t>
  </si>
  <si>
    <t>9/19/2023 17:00:00</t>
  </si>
  <si>
    <t>9/19/2023 16:53:00</t>
  </si>
  <si>
    <t>9/19/2023 16:46:00</t>
  </si>
  <si>
    <t>9/19/2023 17:05:00</t>
  </si>
  <si>
    <t>9/20/2023 12:12:00</t>
  </si>
  <si>
    <t>9/20/2023 15:11:00</t>
  </si>
  <si>
    <t>9/22/2023 13:50:00</t>
  </si>
  <si>
    <t>9/22/2023 16:54:00</t>
  </si>
  <si>
    <t>6/14/2023 13:01:00</t>
  </si>
  <si>
    <t>6/14/2023 17:20:00</t>
  </si>
  <si>
    <t>A</t>
  </si>
  <si>
    <t>B</t>
  </si>
  <si>
    <t>C</t>
  </si>
  <si>
    <t>D</t>
  </si>
  <si>
    <t>E</t>
  </si>
  <si>
    <t>clamp</t>
  </si>
  <si>
    <t>6/15/2023 12:54:00</t>
  </si>
  <si>
    <t>6/15/2023 17:15:00</t>
  </si>
  <si>
    <t>I</t>
  </si>
  <si>
    <t>K</t>
  </si>
  <si>
    <t>L</t>
  </si>
  <si>
    <t>6/20/2023 13:04:00</t>
  </si>
  <si>
    <t>6/20/2023 17:21:00</t>
  </si>
  <si>
    <t>6/21/2023 13:25:00</t>
  </si>
  <si>
    <t>6/21/2023 17:40:00</t>
  </si>
  <si>
    <t>6/22/2023 12:47:00</t>
  </si>
  <si>
    <t>6/22/2023 17:11:00</t>
  </si>
  <si>
    <t>M</t>
  </si>
  <si>
    <t>N</t>
  </si>
  <si>
    <t>O</t>
  </si>
  <si>
    <t>Experiment</t>
  </si>
  <si>
    <t>mouse</t>
  </si>
  <si>
    <t>Sac.time</t>
  </si>
  <si>
    <t>time.elapse (h)</t>
  </si>
  <si>
    <t>inj.vol (uL)</t>
  </si>
  <si>
    <t>DPM measured</t>
  </si>
  <si>
    <t>total vol (mL)</t>
  </si>
  <si>
    <t>sample vol (mL)</t>
  </si>
  <si>
    <t>Carcass.DPM</t>
  </si>
  <si>
    <t>inj.DPM</t>
  </si>
  <si>
    <t>carc.recovery</t>
  </si>
  <si>
    <t xml:space="preserve">Digest with 70 mL 2M KOH (aq), (microwave gently to brief boiling). Second day incubate at 90C for 3 h to complete digestion. Add 2 mL 15% antifoam B, and 1 mL Tween 80 to the flask. Under magnetic stir, sample 0.4 mL. Add 150 uL 2M AA in IPA with 1% tween 80, 200 uL H2O2, and 50 uL 15% antifoam B. 20 min later, decolorize at 70C bath for 20 min. Add 200 uL 12M AA. Count.  </t>
  </si>
  <si>
    <t>7/25 remeasure DPM of the same HDPE tube</t>
  </si>
  <si>
    <t>~ 7/11 Exp., 7/25 measure</t>
  </si>
  <si>
    <t>4 (L34) - tail</t>
  </si>
  <si>
    <t>4 (L34) - carcass</t>
  </si>
  <si>
    <t>3-HB</t>
  </si>
  <si>
    <t>12/22/2023 12:10:00</t>
  </si>
  <si>
    <t>12/22/2023 18:10:00</t>
  </si>
  <si>
    <t>12/27/2023 12:01:00</t>
  </si>
  <si>
    <t>12/27/2023 18:16:00</t>
  </si>
  <si>
    <t>12/28/2023 12:00:00</t>
  </si>
  <si>
    <t>12/28/2023 18:08:00</t>
  </si>
  <si>
    <t>12/30/2023 16:40:00</t>
  </si>
  <si>
    <t>12/31/2023 16:30:00</t>
  </si>
  <si>
    <t>12/30/2023 11:45:00</t>
  </si>
  <si>
    <t>12/31/2023 11:06:00</t>
  </si>
  <si>
    <t>Methionine</t>
  </si>
  <si>
    <t>1/2/2024 12:40:00</t>
  </si>
  <si>
    <t>1/2/2024 15:50:00</t>
  </si>
  <si>
    <t>甲</t>
  </si>
  <si>
    <t>丙</t>
  </si>
  <si>
    <t>丁</t>
  </si>
  <si>
    <t>戊</t>
  </si>
  <si>
    <t>Tryptophan</t>
  </si>
  <si>
    <t>1/6/2024 12:34:00</t>
  </si>
  <si>
    <t>1/6/2024 15:56:00</t>
  </si>
  <si>
    <t>1/7/2024 11:36:00</t>
  </si>
  <si>
    <t>1/7/2024 17:45:00</t>
  </si>
  <si>
    <t>valine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</si>
</sst>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%"/>
  </numFmts>
  <fonts count="12" x14ac:knownFonts="1"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6" borderId="0" xfId="0" applyFill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0" fontId="0" fillId="0" borderId="1" xfId="0" applyBorder="1"/>
    <xf numFmtId="0" fontId="6" fillId="0" borderId="0" xfId="0" applyFont="1"/>
    <xf numFmtId="49" fontId="9" fillId="0" borderId="0" xfId="0" applyNumberFormat="1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3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9" fontId="0" fillId="0" borderId="3" xfId="1" applyFont="1" applyFill="1" applyBorder="1" applyAlignment="1">
      <alignment horizontal="center" vertical="center"/>
    </xf>
    <xf numFmtId="1" fontId="0" fillId="0" borderId="3" xfId="1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9" fontId="6" fillId="2" borderId="3" xfId="1" applyFon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9" fontId="6" fillId="3" borderId="3" xfId="1" applyFon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2" fontId="6" fillId="6" borderId="3" xfId="0" applyNumberFormat="1" applyFont="1" applyFill="1" applyBorder="1" applyAlignment="1">
      <alignment horizontal="center" vertical="center"/>
    </xf>
    <xf numFmtId="9" fontId="6" fillId="6" borderId="3" xfId="1" applyFont="1" applyFill="1" applyBorder="1" applyAlignment="1">
      <alignment horizontal="center" vertical="center"/>
    </xf>
    <xf numFmtId="1" fontId="6" fillId="6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/>
    <xf numFmtId="0" fontId="0" fillId="6" borderId="1" xfId="0" applyFill="1" applyBorder="1" applyAlignment="1">
      <alignment horizontal="center"/>
    </xf>
    <xf numFmtId="49" fontId="2" fillId="7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center"/>
    </xf>
    <xf numFmtId="1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14" fontId="0" fillId="6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9" fontId="0" fillId="11" borderId="0" xfId="0" applyNumberFormat="1" applyFill="1" applyAlignment="1">
      <alignment horizontal="center"/>
    </xf>
    <xf numFmtId="2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6" fontId="0" fillId="0" borderId="0" xfId="0" applyNumberFormat="1"/>
    <xf numFmtId="10" fontId="0" fillId="0" borderId="0" xfId="1" applyNumberFormat="1" applyFont="1"/>
    <xf numFmtId="164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18" fontId="0" fillId="0" borderId="0" xfId="0" applyNumberFormat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67" fontId="0" fillId="0" borderId="0" xfId="1" applyNumberFormat="1" applyFont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8" fontId="0" fillId="0" borderId="2" xfId="0" applyNumberFormat="1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167" fontId="0" fillId="0" borderId="2" xfId="1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 applyProtection="1">
      <alignment horizontal="left" vertical="center"/>
      <protection locked="0"/>
    </xf>
    <xf numFmtId="1" fontId="10" fillId="0" borderId="0" xfId="0" applyNumberFormat="1" applyFont="1" applyAlignment="1">
      <alignment horizontal="left" vertical="center"/>
    </xf>
    <xf numFmtId="167" fontId="10" fillId="0" borderId="0" xfId="1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 applyProtection="1">
      <alignment horizontal="left" vertical="center"/>
      <protection locked="0"/>
    </xf>
    <xf numFmtId="1" fontId="10" fillId="0" borderId="1" xfId="0" applyNumberFormat="1" applyFont="1" applyBorder="1" applyAlignment="1">
      <alignment horizontal="left" vertical="center"/>
    </xf>
    <xf numFmtId="167" fontId="10" fillId="0" borderId="1" xfId="1" applyNumberFormat="1" applyFont="1" applyBorder="1" applyAlignment="1">
      <alignment horizontal="left" vertical="center"/>
    </xf>
    <xf numFmtId="167" fontId="0" fillId="11" borderId="0" xfId="0" applyNumberFormat="1" applyFill="1" applyAlignment="1">
      <alignment horizontal="left" vertical="center" wrapText="1"/>
    </xf>
    <xf numFmtId="0" fontId="0" fillId="0" borderId="0" xfId="0" applyAlignment="1" applyProtection="1">
      <alignment horizontal="left" vertical="center"/>
      <protection locked="0"/>
    </xf>
    <xf numFmtId="167" fontId="0" fillId="11" borderId="0" xfId="1" applyNumberFormat="1" applyFont="1" applyFill="1" applyAlignment="1">
      <alignment horizontal="left" vertical="center" wrapText="1"/>
    </xf>
    <xf numFmtId="9" fontId="0" fillId="0" borderId="0" xfId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4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1" fontId="0" fillId="0" borderId="8" xfId="0" applyNumberForma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8" fontId="0" fillId="0" borderId="8" xfId="0" applyNumberFormat="1" applyBorder="1" applyAlignment="1">
      <alignment horizontal="left" vertical="center"/>
    </xf>
    <xf numFmtId="18" fontId="0" fillId="0" borderId="0" xfId="0" applyNumberFormat="1" applyAlignment="1">
      <alignment horizontal="left" vertical="center"/>
    </xf>
    <xf numFmtId="2" fontId="0" fillId="0" borderId="8" xfId="0" applyNumberForma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Percent" xfId="1" builtinId="5"/>
  </cellStyles>
  <dxfs count="8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895450568678916E-2"/>
                  <c:y val="0.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glycemia!$B$2:$B$27</c:f>
              <c:numCache>
                <c:formatCode>General</c:formatCode>
                <c:ptCount val="26"/>
                <c:pt idx="0">
                  <c:v>246</c:v>
                </c:pt>
                <c:pt idx="1">
                  <c:v>220</c:v>
                </c:pt>
                <c:pt idx="2">
                  <c:v>354</c:v>
                </c:pt>
                <c:pt idx="3">
                  <c:v>96</c:v>
                </c:pt>
                <c:pt idx="4">
                  <c:v>290</c:v>
                </c:pt>
                <c:pt idx="5">
                  <c:v>346</c:v>
                </c:pt>
                <c:pt idx="6">
                  <c:v>306</c:v>
                </c:pt>
                <c:pt idx="7">
                  <c:v>220</c:v>
                </c:pt>
                <c:pt idx="8">
                  <c:v>150</c:v>
                </c:pt>
                <c:pt idx="9">
                  <c:v>234</c:v>
                </c:pt>
                <c:pt idx="10">
                  <c:v>212</c:v>
                </c:pt>
                <c:pt idx="11">
                  <c:v>361</c:v>
                </c:pt>
                <c:pt idx="12">
                  <c:v>317</c:v>
                </c:pt>
                <c:pt idx="13">
                  <c:v>237</c:v>
                </c:pt>
                <c:pt idx="14">
                  <c:v>165</c:v>
                </c:pt>
                <c:pt idx="15">
                  <c:v>243</c:v>
                </c:pt>
                <c:pt idx="16">
                  <c:v>241</c:v>
                </c:pt>
                <c:pt idx="17">
                  <c:v>280</c:v>
                </c:pt>
                <c:pt idx="18">
                  <c:v>233</c:v>
                </c:pt>
                <c:pt idx="19">
                  <c:v>131</c:v>
                </c:pt>
                <c:pt idx="20">
                  <c:v>150</c:v>
                </c:pt>
                <c:pt idx="21">
                  <c:v>143</c:v>
                </c:pt>
                <c:pt idx="22">
                  <c:v>216</c:v>
                </c:pt>
                <c:pt idx="23">
                  <c:v>195</c:v>
                </c:pt>
                <c:pt idx="24">
                  <c:v>177</c:v>
                </c:pt>
                <c:pt idx="25">
                  <c:v>195</c:v>
                </c:pt>
              </c:numCache>
            </c:numRef>
          </c:xVal>
          <c:yVal>
            <c:numRef>
              <c:f>glycemia!$C$2:$C$27</c:f>
              <c:numCache>
                <c:formatCode>General</c:formatCode>
                <c:ptCount val="26"/>
                <c:pt idx="0">
                  <c:v>348</c:v>
                </c:pt>
                <c:pt idx="1">
                  <c:v>311</c:v>
                </c:pt>
                <c:pt idx="2">
                  <c:v>370</c:v>
                </c:pt>
                <c:pt idx="3">
                  <c:v>138</c:v>
                </c:pt>
                <c:pt idx="4">
                  <c:v>405</c:v>
                </c:pt>
                <c:pt idx="5">
                  <c:v>474</c:v>
                </c:pt>
                <c:pt idx="6">
                  <c:v>324</c:v>
                </c:pt>
                <c:pt idx="7">
                  <c:v>374</c:v>
                </c:pt>
                <c:pt idx="8">
                  <c:v>283</c:v>
                </c:pt>
                <c:pt idx="9">
                  <c:v>318</c:v>
                </c:pt>
                <c:pt idx="10">
                  <c:v>214</c:v>
                </c:pt>
                <c:pt idx="11">
                  <c:v>392</c:v>
                </c:pt>
                <c:pt idx="12">
                  <c:v>455</c:v>
                </c:pt>
                <c:pt idx="13">
                  <c:v>323</c:v>
                </c:pt>
                <c:pt idx="14">
                  <c:v>168</c:v>
                </c:pt>
                <c:pt idx="15">
                  <c:v>332</c:v>
                </c:pt>
                <c:pt idx="16">
                  <c:v>312</c:v>
                </c:pt>
                <c:pt idx="17">
                  <c:v>460</c:v>
                </c:pt>
                <c:pt idx="18">
                  <c:v>452</c:v>
                </c:pt>
                <c:pt idx="19">
                  <c:v>198</c:v>
                </c:pt>
                <c:pt idx="20">
                  <c:v>200</c:v>
                </c:pt>
                <c:pt idx="21">
                  <c:v>215</c:v>
                </c:pt>
                <c:pt idx="22">
                  <c:v>358</c:v>
                </c:pt>
                <c:pt idx="23">
                  <c:v>207</c:v>
                </c:pt>
                <c:pt idx="24">
                  <c:v>274</c:v>
                </c:pt>
                <c:pt idx="25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4-034A-9655-D53C3B9B6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76704"/>
        <c:axId val="2092729632"/>
      </c:scatterChart>
      <c:valAx>
        <c:axId val="172237670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29632"/>
        <c:crosses val="autoZero"/>
        <c:crossBetween val="midCat"/>
      </c:valAx>
      <c:valAx>
        <c:axId val="20927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1081092</xdr:colOff>
      <xdr:row>16</xdr:row>
      <xdr:rowOff>152782</xdr:rowOff>
    </xdr:from>
    <xdr:to>
      <xdr:col>12</xdr:col>
      <xdr:colOff>1021295</xdr:colOff>
      <xdr:row>30</xdr:row>
      <xdr:rowOff>16193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B5D289-D7CE-222B-CE29-1EE3A8CE9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212" y="3452021"/>
          <a:ext cx="4840746" cy="2665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338668</xdr:colOff>
      <xdr:row>2</xdr:row>
      <xdr:rowOff>194733</xdr:rowOff>
    </xdr:from>
    <xdr:to>
      <xdr:col>10</xdr:col>
      <xdr:colOff>762001</xdr:colOff>
      <xdr:row>15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187AC-DB31-2BE2-B244-F8B1F8FA5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uan, Bo" id="{645760A4-DB1E-1B47-8E7B-B7DB23BF3590}" userId="S::bo_yuan@hsph.harvard.edu::41d2fd6e-1db7-4851-8b22-9e19671fc0e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2-06-30T15:22:53.55" personId="{645760A4-DB1E-1B47-8E7B-B7DB23BF3590}" id="{2CD21FD8-A2E9-9D47-9388-C98F51279E6F}">
    <text>50 mM glucose tracer administered.</text>
  </threadedComment>
  <threadedComment ref="O1" dT="2022-08-24T12:24:51.84" personId="{645760A4-DB1E-1B47-8E7B-B7DB23BF3590}" id="{C7C1B57F-E7AE-9740-A6DE-E2652865A2EA}">
    <text>Fasting at 9:00 am, and i.v. injected between 3:30 pm to 5:00 pm</text>
  </threadedComment>
  <threadedComment ref="P1" dT="2022-08-24T12:24:51.84" personId="{645760A4-DB1E-1B47-8E7B-B7DB23BF3590}" id="{33F49394-62BC-8942-A664-8502B80C02F3}">
    <text>Fasting at 9:00 am, and i.v. injected between 3:30 pm to 5:00 pm</text>
  </threadedComment>
  <threadedComment ref="R1" dT="2022-07-28T14:48:25.48" personId="{645760A4-DB1E-1B47-8E7B-B7DB23BF3590}" id="{439D9988-471F-E44F-9EE6-CC98111F4135}">
    <text xml:space="preserve">Without the use of lamp heating, such as by catheter injection; or before the use of lamp heating for tail vein injection case. </text>
  </threadedComment>
  <threadedComment ref="I10" dT="2022-07-17T12:05:03.99" personId="{645760A4-DB1E-1B47-8E7B-B7DB23BF3590}" id="{E63066B2-C624-AA4C-99B7-B3C96A78B096}">
    <text>BW and glycemia not recorded</text>
  </threadedComment>
  <threadedComment ref="S10" dT="2022-07-17T12:05:03.99" personId="{645760A4-DB1E-1B47-8E7B-B7DB23BF3590}" id="{67B60D2E-15D2-6D44-81E2-C2DBF3CFBDE3}">
    <text>BW and glycemia not recorded</text>
  </threadedComment>
  <threadedComment ref="J13" dT="2022-07-17T12:00:24.16" personId="{645760A4-DB1E-1B47-8E7B-B7DB23BF3590}" id="{F21439A8-10F3-054E-9177-F865717F953C}">
    <text>Feeling some resistence at the end of the syringe plunger push</text>
  </threadedComment>
  <threadedComment ref="J27" dT="2022-07-26T12:43:06.97" personId="{645760A4-DB1E-1B47-8E7B-B7DB23BF3590}" id="{4FEA0844-E316-634B-AD44-0A18E74542B1}">
    <text xml:space="preserve">After finishing injection and withdrawing the needle, a small drop of close to clear liquid (likely tracer) comes out of the injection site. </text>
  </threadedComment>
  <threadedComment ref="J28" dT="2022-07-28T14:52:33.31" personId="{645760A4-DB1E-1B47-8E7B-B7DB23BF3590}" id="{C832D4C8-E483-2D47-B9F9-9A74882AB1C1}">
    <text xml:space="preserve">60 uL left was not injected due to tail regional bulging. </text>
  </threadedComment>
  <threadedComment ref="J29" dT="2022-07-28T14:52:08.35" personId="{645760A4-DB1E-1B47-8E7B-B7DB23BF3590}" id="{9D19FFE1-2CC2-EA4F-88CE-D463E09DD9A3}">
    <text xml:space="preserve">First injected 150 uL smoothly, but remaining 50 uL with initial resistance but then turned smooth again; tail flexible, no significant sign of bulging. </text>
  </threadedComment>
  <threadedComment ref="O32" dT="2022-07-28T14:55:29.84" personId="{645760A4-DB1E-1B47-8E7B-B7DB23BF3590}" id="{B5EA2433-05EB-424F-84F2-8320AA6162F9}">
    <text>Two separate injections, second injection finish at 15:57; separate by about 3 min</text>
  </threadedComment>
  <threadedComment ref="O33" dT="2022-07-28T14:55:29.84" personId="{645760A4-DB1E-1B47-8E7B-B7DB23BF3590}" id="{232C572F-49F8-664C-BEBB-FFA80BCAAF7F}">
    <text>Two separate injections, second injection finish at 15:57; separate by about 3 min</text>
  </threadedComment>
  <threadedComment ref="J34" dT="2022-07-28T14:54:16.52" personId="{645760A4-DB1E-1B47-8E7B-B7DB23BF3590}" id="{23AE3ECC-6C11-164D-9FA0-39D57423362A}">
    <text>Tail a bit bulging, feeling some resistance when injecting tracer</text>
  </threadedComment>
  <threadedComment ref="O34" dT="2022-07-28T14:56:08.55" personId="{645760A4-DB1E-1B47-8E7B-B7DB23BF3590}" id="{7B34072F-A818-C542-B8AD-97734F0F0EC3}">
    <text>Two separate injections, second injection finish at 16:22; separate by about 1 min</text>
  </threadedComment>
  <threadedComment ref="C35" dT="2022-07-28T14:59:31.64" personId="{645760A4-DB1E-1B47-8E7B-B7DB23BF3590}" id="{367AF259-7D5B-0043-9FB1-CC7B73ABEC44}">
    <text>Great injection!</text>
  </threadedComment>
  <threadedComment ref="O37" dT="2022-07-28T14:57:21.28" personId="{645760A4-DB1E-1B47-8E7B-B7DB23BF3590}" id="{62C75E07-0182-5747-92AD-D82E539BB125}">
    <text>Two separate injections, second injection finish at 16:48; separate by about 3 min</text>
  </threadedComment>
  <threadedComment ref="C38" dT="2022-07-28T14:59:35.52" personId="{645760A4-DB1E-1B47-8E7B-B7DB23BF3590}" id="{993C70F5-E830-DA4B-A10A-3CD64A4F9B28}">
    <text>Great injection</text>
  </threadedComment>
  <threadedComment ref="J72" dT="2022-08-03T21:28:59.24" personId="{645760A4-DB1E-1B47-8E7B-B7DB23BF3590}" id="{3BA01624-3C77-044F-B702-B7A6EF3C6DE7}">
    <text xml:space="preserve">Seems to feel some resistance during injection; no very significant tail bulging. </text>
  </threadedComment>
  <threadedComment ref="J79" dT="2022-08-06T17:33:59.41" personId="{645760A4-DB1E-1B47-8E7B-B7DB23BF3590}" id="{B9139A2C-308C-F14A-B19C-227B26AF04DE}">
    <text xml:space="preserve">Inj 150 uL, a big drop leaking out ~ 20 uL after injection. </text>
  </threadedComment>
  <threadedComment ref="J99" dT="2022-08-09T21:03:02.53" personId="{645760A4-DB1E-1B47-8E7B-B7DB23BF3590}" id="{B6DAE3C1-BEF5-5C4A-BE48-446DE41E2249}">
    <text>Escape and wake up from anesthesia</text>
  </threadedComment>
  <threadedComment ref="J108" dT="2022-08-12T15:57:23.36" personId="{645760A4-DB1E-1B47-8E7B-B7DB23BF3590}" id="{930F6FF2-B2B9-D84D-AC10-F6B6BFCDBDCD}">
    <text xml:space="preserve">Big drops (clear and colorless) leaking out from downstream prior-injected site. </text>
  </threadedComment>
  <threadedComment ref="J118" dT="2022-08-12T16:04:29.16" personId="{645760A4-DB1E-1B47-8E7B-B7DB23BF3590}" id="{172A673D-7582-694D-940E-A6EC9D6831A2}">
    <text>Blook leak out after injection</text>
  </threadedComment>
  <threadedComment ref="J127" dT="2022-08-14T14:39:52.46" personId="{645760A4-DB1E-1B47-8E7B-B7DB23BF3590}" id="{809A3243-AB27-F649-B859-16D4F22CE9E4}">
    <text>Start with 200 uL, a majority failed to be injected</text>
  </threadedComment>
  <threadedComment ref="O127" dT="2022-08-14T14:46:45.76" personId="{645760A4-DB1E-1B47-8E7B-B7DB23BF3590}" id="{F56152B4-7FBF-C842-B309-BB23A4AADFFF}">
    <text xml:space="preserve">The accurate injection start time appears to be recorded incorrectly. Use approximate time based on injection sequence. </text>
  </threadedComment>
  <threadedComment ref="A133" dT="2022-08-17T20:30:26.98" personId="{645760A4-DB1E-1B47-8E7B-B7DB23BF3590}" id="{1E9A1709-B022-E34F-A971-58152EED639B}">
    <text>8/14/22 Sunday No experiment. Biked to Charles river with wife for kayaking (turns out no kayak available to rent).</text>
  </threadedComment>
  <threadedComment ref="J136" dT="2022-08-17T20:35:12.18" personId="{645760A4-DB1E-1B47-8E7B-B7DB23BF3590}" id="{FADD5AC0-E120-6247-8852-783FF63CCD00}">
    <text xml:space="preserve">Remaining 10 uL failed to be injected. </text>
  </threadedComment>
  <threadedComment ref="J137" dT="2022-08-17T20:36:03.09" personId="{645760A4-DB1E-1B47-8E7B-B7DB23BF3590}" id="{97B0D5DC-2B4B-F941-9017-3E6FA27A6F1B}">
    <text xml:space="preserve">Most likely 200. Checked volume a while before injection, but immediately before injection. </text>
  </threadedComment>
  <threadedComment ref="J138" dT="2022-08-17T20:36:18.51" personId="{645760A4-DB1E-1B47-8E7B-B7DB23BF3590}" id="{BAA0EAB4-C1E4-E74A-A3F2-908F5A842EB6}">
    <text>5-10 uL leak</text>
  </threadedComment>
  <threadedComment ref="J142" dT="2022-08-17T20:43:51.88" personId="{645760A4-DB1E-1B47-8E7B-B7DB23BF3590}" id="{C9148703-C06E-3E4C-ACD3-869B38E9BE5A}">
    <text>5 uL leak</text>
  </threadedComment>
  <threadedComment ref="J148" dT="2022-08-22T18:11:46.24" personId="{645760A4-DB1E-1B47-8E7B-B7DB23BF3590}" id="{90042CF6-2427-314A-ACAC-9FEE4AB8F5B3}">
    <text>Bad injection</text>
  </threadedComment>
  <threadedComment ref="J149" dT="2022-08-22T18:11:36.84" personId="{645760A4-DB1E-1B47-8E7B-B7DB23BF3590}" id="{8E4069AB-617A-4843-AD02-F7020C8FE4D7}">
    <text>Many injections!</text>
  </threadedComment>
  <threadedComment ref="J161" dT="2022-08-22T18:25:37.94" personId="{645760A4-DB1E-1B47-8E7B-B7DB23BF3590}" id="{4B765C34-76D4-CB42-AA51-A838404C73E3}">
    <text xml:space="preserve">20 uL injected into tail tissues. </text>
  </threadedComment>
  <threadedComment ref="N178" dT="2022-09-01T13:16:57.17" personId="{645760A4-DB1E-1B47-8E7B-B7DB23BF3590}" id="{E778ED89-84D3-104C-A3A3-73E7BE9DF717}">
    <text xml:space="preserve">First round of infusion. Data not used. Significant improvement after this round. </text>
  </threadedComment>
  <threadedComment ref="B192" dT="2022-09-01T12:54:13.24" personId="{645760A4-DB1E-1B47-8E7B-B7DB23BF3590}" id="{8C75E095-71B5-F346-8ACA-224C26B164B6}">
    <text>Round 45 data corrupted; not valid data file</text>
  </threadedComment>
  <threadedComment ref="B197" dT="2022-09-01T12:54:13.24" personId="{645760A4-DB1E-1B47-8E7B-B7DB23BF3590}" id="{E70C1F0B-953B-2E48-A4D5-F1038B9D7521}">
    <text>Round 45 data corrupted; not valid data file</text>
  </threadedComment>
  <threadedComment ref="E226" dT="2022-09-20T14:18:03.62" personId="{645760A4-DB1E-1B47-8E7B-B7DB23BF3590}" id="{FEC145B5-2ADE-D842-9FFC-9EDD553F7319}">
    <text># 1 &amp; 7 tracer exhausted in syringe by 3:48 pm!</text>
  </threadedComment>
  <threadedComment ref="E230" dT="2022-09-20T14:17:13.28" personId="{645760A4-DB1E-1B47-8E7B-B7DB23BF3590}" id="{8D9D3896-C001-2D49-A3F2-6BF42B61557B}">
    <text>Catheter blocked; pushed open with saline!</text>
  </threadedComment>
  <threadedComment ref="D236" dT="2022-09-17T01:26:08.21" personId="{645760A4-DB1E-1B47-8E7B-B7DB23BF3590}" id="{33AF07DB-BB88-144D-A028-4CB74C06E3EA}">
    <text xml:space="preserve">Signal abberantly lower than others. Removed as outlier. </text>
  </threadedComment>
  <threadedComment ref="E237" dT="2022-09-20T14:18:36.59" personId="{645760A4-DB1E-1B47-8E7B-B7DB23BF3590}" id="{39E4EB37-2EA2-1543-B7B4-313860D1057F}">
    <text>Lines twisted by end of infusion</text>
  </threadedComment>
  <threadedComment ref="A239" dT="2022-09-20T14:20:52.27" personId="{645760A4-DB1E-1B47-8E7B-B7DB23BF3590}" id="{9C2C5286-08C3-3C43-8F7A-BFAEA211FC4F}">
    <text xml:space="preserve">Composed of two separate files (exponential-steady part + decay part). Accidentally turned off recording when turning off the pump. </text>
  </threadedComment>
  <threadedComment ref="E244" dT="2022-09-23T20:48:02.63" personId="{645760A4-DB1E-1B47-8E7B-B7DB23BF3590}" id="{3643335A-E807-4246-9E1C-90543DB813E6}">
    <text>Button edge brown. Blood?</text>
  </threadedComment>
  <threadedComment ref="B295" dT="2022-10-19T22:23:16.71" personId="{645760A4-DB1E-1B47-8E7B-B7DB23BF3590}" id="{A95B2D87-BA17-1B4B-A86D-07DB923ADBBC}">
    <text>Second huge round of 13CO2 recovery experiment on HFD mice</text>
  </threadedComment>
  <threadedComment ref="B303" dT="2022-10-19T22:33:38.27" personId="{645760A4-DB1E-1B47-8E7B-B7DB23BF3590}" id="{00C3CA87-2CDB-AD4E-80E3-176885D39B7A}">
    <text xml:space="preserve">This batch of mice had been exposed to one or two times of conventional infusion several days ago, and base line was delta -3 to 5 per mill; after anesthesia - tether mounting, their background signal rose to 7~20 per mill. So in this batch of experiment, glucose was infused with almost doubled infusion rate than prior glucose infusion to mitigate the error caused by the higher mice baseline. </text>
  </threadedComment>
  <threadedComment ref="E304" dT="2022-10-19T22:31:33.06" personId="{645760A4-DB1E-1B47-8E7B-B7DB23BF3590}" id="{9FB093AE-4072-C241-9CA4-792754F6BB87}">
    <text>Lid was not closed tightly</text>
  </threadedComment>
  <threadedComment ref="D306" dT="2022-10-19T22:31:14.74" personId="{645760A4-DB1E-1B47-8E7B-B7DB23BF3590}" id="{01E09989-A1FE-8A44-A440-CC12674DCD25}">
    <text>Tether line twisted, and red pinport septum pop up during ethanol washing at the end of experiment</text>
  </threadedComment>
  <threadedComment ref="D306" dT="2022-10-31T16:28:52.03" personId="{645760A4-DB1E-1B47-8E7B-B7DB23BF3590}" id="{7A455D50-3A19-D94E-B995-C026B1C065D6}" parentId="{01E09989-A1FE-8A44-A440-CC12674DCD25}">
    <text xml:space="preserve">There barely is any 13CO2 signal from this mouse after checking the data. </text>
  </threadedComment>
  <threadedComment ref="D315" dT="2022-10-23T20:10:41.51" personId="{645760A4-DB1E-1B47-8E7B-B7DB23BF3590}" id="{A9027DED-4B83-D44C-B881-5EAF1586B79E}">
    <text>Start infusion at much later time, at 4:16 pm</text>
  </threadedComment>
  <threadedComment ref="O315" dT="2022-10-20T18:40:32.92" personId="{645760A4-DB1E-1B47-8E7B-B7DB23BF3590}" id="{222B87EC-B703-9646-A589-6E51C1DC55A3}">
    <text xml:space="preserve">During the first session starting from 12:47 pm, the pump failed to function, and the baseline of the mouse is negative close to control. So changed pump and restarted the infusion. </text>
  </threadedComment>
  <threadedComment ref="J343" dT="2022-10-24T00:25:43.25" personId="{645760A4-DB1E-1B47-8E7B-B7DB23BF3590}" id="{2EF42A5C-95AA-384C-B0CB-D1D7C8B7E488}">
    <text>Not enough tracer in syringe</text>
  </threadedComment>
  <threadedComment ref="C351" dT="2022-10-24T00:37:10.62" personId="{645760A4-DB1E-1B47-8E7B-B7DB23BF3590}" id="{02A45D51-2BCA-104D-A868-586488BE5397}">
    <text>Flat lid (hopper cover) forgot to put on</text>
  </threadedComment>
  <threadedComment ref="D366" dT="2022-10-31T16:39:20.76" personId="{645760A4-DB1E-1B47-8E7B-B7DB23BF3590}" id="{1F8F9E12-A04D-2749-89B1-74B4CB9D171C}">
    <text xml:space="preserve">Signal start to drop slightly after 2 h. </text>
  </threadedComment>
  <threadedComment ref="C370" dT="2022-10-31T16:36:58.48" personId="{645760A4-DB1E-1B47-8E7B-B7DB23BF3590}" id="{C9329CB1-702F-034F-9CD6-8070852230CC}">
    <text xml:space="preserve">Abnormally very weak after infusion, and 13CO2 start to drop slightly yet continuously since 2 h. </text>
  </threadedComment>
  <threadedComment ref="C372" dT="2022-10-31T16:38:18.07" personId="{645760A4-DB1E-1B47-8E7B-B7DB23BF3590}" id="{3DA8A64F-15FE-C24D-8DAB-315F12AAE3E2}">
    <text xml:space="preserve">Very weak abnormally after infusion, cold body, white paw. 13CO2 signal start to drop after 2 h. Use heat pad to warm up and about 15-30 min later came back to normal activity. </text>
  </threadedComment>
  <threadedComment ref="D380" dT="2022-10-31T16:30:31.42" personId="{645760A4-DB1E-1B47-8E7B-B7DB23BF3590}" id="{A46DBD6B-74C6-9847-B9AC-91DD489E2163}">
    <text xml:space="preserve">Found dead at the end of infusion. There is no 13CO2 signal since the start of infusion. </text>
  </threadedComment>
  <threadedComment ref="D388" dT="2022-10-30T22:12:15.28" personId="{645760A4-DB1E-1B47-8E7B-B7DB23BF3590}" id="{CD789DC8-792A-4C42-85C0-F7A870544B94}">
    <text xml:space="preserve">Some tracers Injected into peripheral tissues </text>
  </threadedComment>
  <threadedComment ref="D431" dT="2022-11-03T14:40:24.08" personId="{645760A4-DB1E-1B47-8E7B-B7DB23BF3590}" id="{A8C66899-48FA-BB4A-AF17-AA7DA008DD2B}">
    <text>Smaller body than expected, likely lots of urine; double anesthetized</text>
  </threadedComment>
  <threadedComment ref="D431" dT="2022-11-03T15:35:28.25" personId="{645760A4-DB1E-1B47-8E7B-B7DB23BF3590}" id="{449B272F-FEF9-2D4B-9ED8-FB8BE7CED164}" parentId="{A8C66899-48FA-BB4A-AF17-AA7DA008DD2B}">
    <text xml:space="preserve">This apparently very diabetic mouse also given high 13CO2 recovery of valine than other ob/ob mice. </text>
  </threadedComment>
  <threadedComment ref="A445" dT="2023-09-25T14:36:26.23" personId="{645760A4-DB1E-1B47-8E7B-B7DB23BF3590}" id="{6B1BFFE4-085B-6C44-B96A-433B6C6355C7}">
    <text xml:space="preserve">Pseudo-clamp experiment. Only take the control groups, and remove the clamp group in data analysis. </text>
  </threadedComment>
  <threadedComment ref="E446" dT="2023-06-23T15:23:40.73" personId="{645760A4-DB1E-1B47-8E7B-B7DB23BF3590}" id="{AD40A5EC-F117-ED40-855B-F2C477D72FE9}">
    <text xml:space="preserve">Green highlight: able to draw blood. </text>
  </threadedComment>
  <threadedComment ref="E454" dT="2023-06-23T15:22:18.57" personId="{645760A4-DB1E-1B47-8E7B-B7DB23BF3590}" id="{3C0F1758-B2F2-5A4A-AFD7-9FF914949E75}">
    <text xml:space="preserve">Button difficult to attach to tether. Pushed hard. </text>
  </threadedComment>
  <threadedComment ref="E455" dT="2023-06-23T15:22:45.37" personId="{645760A4-DB1E-1B47-8E7B-B7DB23BF3590}" id="{F378D827-4E54-7B40-B7B7-67DEBE5CDFD1}">
    <text xml:space="preserve">Line twisted inside the cage. Anesthetized twice to reconnect the line. </text>
  </threadedComment>
  <threadedComment ref="E457" dT="2023-06-23T15:21:57.96" personId="{645760A4-DB1E-1B47-8E7B-B7DB23BF3590}" id="{692FB81F-222E-0A4E-A9D0-C870BA0C8B48}">
    <text xml:space="preserve">Hard to push through button. 
</text>
  </threadedComment>
  <threadedComment ref="E464" dT="2023-06-23T15:28:37.33" personId="{645760A4-DB1E-1B47-8E7B-B7DB23BF3590}" id="{0FE545DF-A09A-A248-883B-F8419FFFCD3A}">
    <text xml:space="preserve">Tough to push saline through button; tether line long, susceptible to bite by mouse in the cage. </text>
  </threadedComment>
  <threadedComment ref="E471" dT="2023-06-23T15:32:39.82" personId="{645760A4-DB1E-1B47-8E7B-B7DB23BF3590}" id="{B5077DB0-46F6-A942-B841-9A3C5A7637AD}">
    <text>Hard to push saline through button</text>
  </threadedComment>
  <threadedComment ref="E474" dT="2023-06-23T15:37:32.38" personId="{645760A4-DB1E-1B47-8E7B-B7DB23BF3590}" id="{45978957-CA71-FF4E-B91F-5C0761C07C00}">
    <text>Tether metal coil detected from tether base, mice anesthetized twice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2-06-30T15:22:53.55" personId="{645760A4-DB1E-1B47-8E7B-B7DB23BF3590}" id="{1A73E2CD-3F33-BD49-870A-79CA909F35D6}">
    <text>50 mM glucose tracer administered.</text>
  </threadedComment>
  <threadedComment ref="A130" dT="2022-10-19T22:31:14.74" personId="{645760A4-DB1E-1B47-8E7B-B7DB23BF3590}" id="{8C8FAFDB-A843-3448-8588-22E2523C0119}">
    <text>Tether line twisted, and red pinport septum pop up during ethanol washing at the end of experiment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" dT="2022-07-08T01:38:31.41" personId="{645760A4-DB1E-1B47-8E7B-B7DB23BF3590}" id="{64B73266-8706-0749-9780-825E050B5571}">
    <text>Corresponding to 0.4 mL digested sample</text>
  </threadedComment>
  <threadedComment ref="K2" dT="2022-07-08T01:23:07.79" personId="{645760A4-DB1E-1B47-8E7B-B7DB23BF3590}" id="{39B811E5-EAF1-6445-BDFA-EEA77299880F}">
    <text xml:space="preserve">Digest with 70 mL 2M KOH (aq), (microwave gently to brief boiling) and incubate at 90C for 3 h to complete digestion. Add 2 mL 15% antifoam B, and 1 mL Tween 80. Under magnetic stir, sample 0.4 mL. Add 100 uL 2M AA in IPA with 1% tween 80, and 200 uL H2O2, 50 uL 15% antifoam B. 70C bath for 20 min. Add 300 uL 12M AA. Count.  </text>
  </threadedComment>
  <threadedComment ref="N4" dT="2022-07-08T01:30:30.20" personId="{645760A4-DB1E-1B47-8E7B-B7DB23BF3590}" id="{7AB3AE6F-63DD-8D4B-9848-1698FC92F9C1}">
    <text>DPM in 200 uL 14C glucose solution, cited from file “U14C_glucose_TAG_2.xlsx”</text>
  </threadedComment>
  <threadedComment ref="K9" dT="2022-07-25T15:04:30.34" personId="{645760A4-DB1E-1B47-8E7B-B7DB23BF3590}" id="{06677718-7FCE-2044-9E32-82A092008D88}">
    <text xml:space="preserve">Digest in 80 mL 2M KOH, without addition of emulsifier nor antifoam reagent this time.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BC72A-8D2A-8541-9A19-C52B1D3D5781}">
  <dimension ref="A1:T546"/>
  <sheetViews>
    <sheetView zoomScale="194" zoomScaleNormal="136" workbookViewId="0">
      <pane xSplit="4" ySplit="1" topLeftCell="H354" activePane="bottomRight" state="frozen"/>
      <selection pane="topRight" activeCell="D1" sqref="D1"/>
      <selection pane="bottomLeft" activeCell="A2" sqref="A2"/>
      <selection pane="bottomRight" activeCell="L369" sqref="L369"/>
    </sheetView>
  </sheetViews>
  <sheetFormatPr baseColWidth="10" defaultColWidth="11" defaultRowHeight="16" x14ac:dyDescent="0.2"/>
  <cols>
    <col min="1" max="1" width="13.1640625" style="3" bestFit="1" customWidth="1"/>
    <col min="2" max="2" width="10.83203125" style="1" bestFit="1" customWidth="1"/>
    <col min="3" max="3" width="13.5" style="1" bestFit="1" customWidth="1"/>
    <col min="4" max="4" width="10" style="1" bestFit="1" customWidth="1"/>
    <col min="5" max="5" width="13.33203125" style="1" bestFit="1" customWidth="1"/>
    <col min="6" max="6" width="14.6640625" style="1" bestFit="1" customWidth="1"/>
    <col min="7" max="7" width="14.5" style="1" bestFit="1" customWidth="1"/>
    <col min="8" max="8" width="14.83203125" style="1" bestFit="1" customWidth="1"/>
    <col min="9" max="9" width="9.1640625" style="1" bestFit="1" customWidth="1"/>
    <col min="10" max="10" width="10.5" style="1" bestFit="1" customWidth="1"/>
    <col min="11" max="11" width="19.1640625" style="1" bestFit="1" customWidth="1"/>
    <col min="12" max="12" width="14.83203125" style="1" bestFit="1" customWidth="1"/>
    <col min="13" max="13" width="22.1640625" style="1" bestFit="1" customWidth="1"/>
    <col min="14" max="14" width="17.6640625" style="1" bestFit="1" customWidth="1"/>
    <col min="15" max="15" width="19" style="9" bestFit="1" customWidth="1"/>
    <col min="16" max="16" width="18.83203125" bestFit="1" customWidth="1"/>
    <col min="17" max="17" width="13.33203125" style="18" bestFit="1" customWidth="1"/>
    <col min="18" max="18" width="24.5" style="1" bestFit="1" customWidth="1"/>
    <col min="19" max="19" width="32.83203125" style="1" bestFit="1" customWidth="1"/>
    <col min="20" max="20" width="11.33203125" style="1" bestFit="1" customWidth="1"/>
    <col min="21" max="16384" width="11" style="1"/>
  </cols>
  <sheetData>
    <row r="1" spans="1:20" x14ac:dyDescent="0.2">
      <c r="A1" s="3" t="s">
        <v>9</v>
      </c>
      <c r="B1" s="1" t="s">
        <v>0</v>
      </c>
      <c r="C1" s="1" t="s">
        <v>1</v>
      </c>
      <c r="D1" s="8" t="s">
        <v>18</v>
      </c>
      <c r="E1" s="1" t="s">
        <v>14</v>
      </c>
      <c r="F1" s="1" t="s">
        <v>2</v>
      </c>
      <c r="G1" s="1" t="s">
        <v>3</v>
      </c>
      <c r="H1" s="1" t="s">
        <v>4</v>
      </c>
      <c r="I1" s="1" t="s">
        <v>10</v>
      </c>
      <c r="J1" s="1" t="s">
        <v>13</v>
      </c>
      <c r="K1" s="1" t="s">
        <v>58</v>
      </c>
      <c r="L1" s="1" t="s">
        <v>20</v>
      </c>
      <c r="M1" s="1" t="s">
        <v>19</v>
      </c>
      <c r="N1" s="1" t="s">
        <v>21</v>
      </c>
      <c r="O1" s="9" t="s">
        <v>26</v>
      </c>
      <c r="P1" s="9" t="s">
        <v>228</v>
      </c>
      <c r="Q1" s="18" t="s">
        <v>245</v>
      </c>
      <c r="R1" s="1" t="s">
        <v>50</v>
      </c>
      <c r="S1" s="1" t="s">
        <v>49</v>
      </c>
      <c r="T1" s="1" t="s">
        <v>23</v>
      </c>
    </row>
    <row r="2" spans="1:20" x14ac:dyDescent="0.2">
      <c r="A2" s="3">
        <v>44700</v>
      </c>
      <c r="B2" s="1">
        <v>4</v>
      </c>
      <c r="C2" s="6">
        <v>0</v>
      </c>
      <c r="D2" s="1">
        <f t="shared" ref="D2:D5" si="0">(B2-1)*9 +C2</f>
        <v>27</v>
      </c>
      <c r="F2" s="1" t="s">
        <v>6</v>
      </c>
      <c r="G2" s="1" t="s">
        <v>6</v>
      </c>
      <c r="H2" s="1" t="b">
        <f t="shared" ref="H2:H13" si="1">IF(C2=0, TRUE, FALSE)</f>
        <v>1</v>
      </c>
      <c r="M2" s="18"/>
      <c r="O2" s="9" t="s">
        <v>27</v>
      </c>
    </row>
    <row r="3" spans="1:20" x14ac:dyDescent="0.2">
      <c r="A3" s="3">
        <v>44700</v>
      </c>
      <c r="B3" s="1">
        <v>4</v>
      </c>
      <c r="C3" s="6">
        <v>1</v>
      </c>
      <c r="D3" s="1">
        <f t="shared" si="0"/>
        <v>28</v>
      </c>
      <c r="E3" s="1" t="s">
        <v>15</v>
      </c>
      <c r="F3" s="1" t="s">
        <v>11</v>
      </c>
      <c r="G3" s="1" t="s">
        <v>8</v>
      </c>
      <c r="H3" s="1" t="b">
        <f t="shared" si="1"/>
        <v>0</v>
      </c>
      <c r="I3" s="1">
        <v>60.9</v>
      </c>
      <c r="M3" s="18"/>
      <c r="O3" s="9" t="s">
        <v>27</v>
      </c>
    </row>
    <row r="4" spans="1:20" x14ac:dyDescent="0.2">
      <c r="A4" s="3">
        <v>44700</v>
      </c>
      <c r="B4" s="1">
        <v>4</v>
      </c>
      <c r="C4" s="6">
        <v>2</v>
      </c>
      <c r="D4" s="1">
        <f t="shared" si="0"/>
        <v>29</v>
      </c>
      <c r="E4" s="1" t="s">
        <v>16</v>
      </c>
      <c r="F4" s="1" t="s">
        <v>11</v>
      </c>
      <c r="G4" s="1" t="s">
        <v>8</v>
      </c>
      <c r="H4" s="1" t="b">
        <f t="shared" si="1"/>
        <v>0</v>
      </c>
      <c r="I4" s="1">
        <v>64</v>
      </c>
      <c r="M4" s="18"/>
      <c r="O4" s="9" t="s">
        <v>27</v>
      </c>
    </row>
    <row r="5" spans="1:20" s="4" customFormat="1" ht="17" thickBot="1" x14ac:dyDescent="0.25">
      <c r="A5" s="5">
        <v>44700</v>
      </c>
      <c r="B5" s="4">
        <v>4</v>
      </c>
      <c r="C5" s="7">
        <v>3</v>
      </c>
      <c r="D5" s="4">
        <f t="shared" si="0"/>
        <v>30</v>
      </c>
      <c r="E5" s="4" t="s">
        <v>17</v>
      </c>
      <c r="F5" s="4" t="s">
        <v>5</v>
      </c>
      <c r="G5" s="4" t="s">
        <v>8</v>
      </c>
      <c r="H5" s="4" t="b">
        <f t="shared" si="1"/>
        <v>0</v>
      </c>
      <c r="I5" s="4">
        <v>28.5</v>
      </c>
      <c r="M5" s="19"/>
      <c r="O5" s="10" t="s">
        <v>27</v>
      </c>
      <c r="Q5" s="19"/>
    </row>
    <row r="6" spans="1:20" x14ac:dyDescent="0.2">
      <c r="A6" s="3">
        <v>44756</v>
      </c>
      <c r="B6" s="1">
        <v>9</v>
      </c>
      <c r="C6" s="1">
        <v>0</v>
      </c>
      <c r="D6" s="1">
        <f t="shared" ref="D6:D26" si="2">(B6-1)*9 +C6</f>
        <v>72</v>
      </c>
      <c r="F6" s="1" t="s">
        <v>6</v>
      </c>
      <c r="G6" s="1" t="s">
        <v>6</v>
      </c>
      <c r="H6" s="1" t="b">
        <f t="shared" si="1"/>
        <v>1</v>
      </c>
      <c r="J6" s="1">
        <v>200</v>
      </c>
      <c r="K6" s="1" t="s">
        <v>204</v>
      </c>
      <c r="L6" s="1">
        <v>20</v>
      </c>
      <c r="M6" s="18">
        <f t="shared" ref="M6:M17" si="3">J6*L6/1000 * 6</f>
        <v>24</v>
      </c>
      <c r="N6" s="1" t="s">
        <v>22</v>
      </c>
      <c r="O6" s="13" t="s">
        <v>28</v>
      </c>
      <c r="T6" s="1" t="s">
        <v>33</v>
      </c>
    </row>
    <row r="7" spans="1:20" x14ac:dyDescent="0.2">
      <c r="A7" s="3">
        <v>44756</v>
      </c>
      <c r="B7" s="1">
        <v>9</v>
      </c>
      <c r="C7" s="1">
        <v>3</v>
      </c>
      <c r="D7" s="1">
        <f t="shared" si="2"/>
        <v>75</v>
      </c>
      <c r="F7" s="1" t="s">
        <v>5</v>
      </c>
      <c r="G7" s="1" t="s">
        <v>7</v>
      </c>
      <c r="H7" s="1" t="b">
        <f t="shared" si="1"/>
        <v>0</v>
      </c>
      <c r="I7" s="1">
        <v>33.799999999999997</v>
      </c>
      <c r="J7" s="1">
        <v>190</v>
      </c>
      <c r="K7" s="1" t="s">
        <v>204</v>
      </c>
      <c r="L7" s="1">
        <v>20</v>
      </c>
      <c r="M7" s="18">
        <f t="shared" si="3"/>
        <v>22.799999999999997</v>
      </c>
      <c r="N7" s="1" t="s">
        <v>22</v>
      </c>
      <c r="O7" s="9" t="s">
        <v>29</v>
      </c>
      <c r="S7" s="1">
        <v>215</v>
      </c>
      <c r="T7" s="1" t="s">
        <v>33</v>
      </c>
    </row>
    <row r="8" spans="1:20" x14ac:dyDescent="0.2">
      <c r="A8" s="3">
        <v>44756</v>
      </c>
      <c r="B8" s="1">
        <v>9</v>
      </c>
      <c r="C8" s="1">
        <v>4</v>
      </c>
      <c r="D8" s="1">
        <f t="shared" si="2"/>
        <v>76</v>
      </c>
      <c r="F8" s="1" t="s">
        <v>5</v>
      </c>
      <c r="G8" s="1" t="s">
        <v>7</v>
      </c>
      <c r="H8" s="1" t="b">
        <f t="shared" si="1"/>
        <v>0</v>
      </c>
      <c r="I8" s="1">
        <v>36.200000000000003</v>
      </c>
      <c r="J8" s="1">
        <v>200</v>
      </c>
      <c r="K8" s="1" t="s">
        <v>204</v>
      </c>
      <c r="L8" s="1">
        <v>20</v>
      </c>
      <c r="M8" s="18">
        <f t="shared" si="3"/>
        <v>24</v>
      </c>
      <c r="N8" s="1" t="s">
        <v>22</v>
      </c>
      <c r="O8" s="9" t="s">
        <v>30</v>
      </c>
      <c r="S8" s="1">
        <v>136</v>
      </c>
      <c r="T8" s="1" t="s">
        <v>33</v>
      </c>
    </row>
    <row r="9" spans="1:20" x14ac:dyDescent="0.2">
      <c r="A9" s="3">
        <v>44756</v>
      </c>
      <c r="B9" s="1">
        <v>9</v>
      </c>
      <c r="C9" s="1">
        <v>5</v>
      </c>
      <c r="D9" s="1">
        <f t="shared" si="2"/>
        <v>77</v>
      </c>
      <c r="F9" s="1" t="s">
        <v>5</v>
      </c>
      <c r="G9" s="1" t="s">
        <v>7</v>
      </c>
      <c r="H9" s="1" t="b">
        <f t="shared" si="1"/>
        <v>0</v>
      </c>
      <c r="I9" s="1">
        <v>29.2</v>
      </c>
      <c r="J9" s="1">
        <v>195</v>
      </c>
      <c r="K9" s="1" t="s">
        <v>204</v>
      </c>
      <c r="L9" s="1">
        <v>20</v>
      </c>
      <c r="M9" s="18">
        <f t="shared" si="3"/>
        <v>23.4</v>
      </c>
      <c r="N9" s="1" t="s">
        <v>22</v>
      </c>
      <c r="O9" s="9" t="s">
        <v>31</v>
      </c>
      <c r="S9" s="1">
        <v>171</v>
      </c>
      <c r="T9" s="1" t="s">
        <v>33</v>
      </c>
    </row>
    <row r="10" spans="1:20" x14ac:dyDescent="0.2">
      <c r="A10" s="3">
        <v>44756</v>
      </c>
      <c r="B10" s="1">
        <v>9</v>
      </c>
      <c r="C10" s="1">
        <v>6</v>
      </c>
      <c r="D10" s="1">
        <f t="shared" si="2"/>
        <v>78</v>
      </c>
      <c r="F10" s="1" t="s">
        <v>5</v>
      </c>
      <c r="G10" s="1" t="s">
        <v>7</v>
      </c>
      <c r="H10" s="1" t="b">
        <f t="shared" si="1"/>
        <v>0</v>
      </c>
      <c r="J10" s="1">
        <v>200</v>
      </c>
      <c r="K10" s="1" t="s">
        <v>204</v>
      </c>
      <c r="L10" s="1">
        <v>20</v>
      </c>
      <c r="M10" s="18">
        <f t="shared" si="3"/>
        <v>24</v>
      </c>
      <c r="N10" s="1" t="s">
        <v>22</v>
      </c>
      <c r="O10" s="9" t="s">
        <v>32</v>
      </c>
      <c r="T10" s="1" t="s">
        <v>33</v>
      </c>
    </row>
    <row r="11" spans="1:20" s="4" customFormat="1" ht="17" thickBot="1" x14ac:dyDescent="0.25">
      <c r="A11" s="5">
        <v>44756</v>
      </c>
      <c r="B11" s="4">
        <v>9</v>
      </c>
      <c r="C11" s="4">
        <v>7</v>
      </c>
      <c r="D11" s="4">
        <f t="shared" si="2"/>
        <v>79</v>
      </c>
      <c r="F11" s="4" t="s">
        <v>5</v>
      </c>
      <c r="G11" s="4" t="s">
        <v>7</v>
      </c>
      <c r="H11" s="4" t="b">
        <f t="shared" si="1"/>
        <v>0</v>
      </c>
      <c r="I11" s="4">
        <v>34.200000000000003</v>
      </c>
      <c r="J11" s="4">
        <v>200</v>
      </c>
      <c r="K11" s="4" t="s">
        <v>204</v>
      </c>
      <c r="L11" s="4">
        <v>20</v>
      </c>
      <c r="M11" s="19">
        <f t="shared" si="3"/>
        <v>24</v>
      </c>
      <c r="N11" s="4" t="s">
        <v>22</v>
      </c>
      <c r="O11" s="10" t="s">
        <v>38</v>
      </c>
      <c r="Q11" s="19"/>
      <c r="S11" s="4">
        <v>201</v>
      </c>
      <c r="T11" s="4" t="s">
        <v>33</v>
      </c>
    </row>
    <row r="12" spans="1:20" x14ac:dyDescent="0.2">
      <c r="A12" s="3">
        <v>44757</v>
      </c>
      <c r="B12" s="1">
        <v>10</v>
      </c>
      <c r="C12" s="1">
        <v>0</v>
      </c>
      <c r="D12" s="1">
        <f t="shared" si="2"/>
        <v>81</v>
      </c>
      <c r="F12" s="1" t="s">
        <v>6</v>
      </c>
      <c r="G12" s="1" t="s">
        <v>6</v>
      </c>
      <c r="H12" s="1" t="b">
        <f t="shared" si="1"/>
        <v>1</v>
      </c>
      <c r="J12" s="1">
        <v>200</v>
      </c>
      <c r="K12" s="1" t="s">
        <v>204</v>
      </c>
      <c r="L12" s="1">
        <v>20</v>
      </c>
      <c r="M12" s="18">
        <f t="shared" si="3"/>
        <v>24</v>
      </c>
      <c r="N12" s="1" t="s">
        <v>22</v>
      </c>
      <c r="O12" s="13" t="s">
        <v>37</v>
      </c>
      <c r="T12" s="1" t="s">
        <v>25</v>
      </c>
    </row>
    <row r="13" spans="1:20" x14ac:dyDescent="0.2">
      <c r="A13" s="3">
        <v>44757</v>
      </c>
      <c r="B13" s="1">
        <v>10</v>
      </c>
      <c r="C13" s="1">
        <v>3</v>
      </c>
      <c r="D13" s="1">
        <f t="shared" si="2"/>
        <v>84</v>
      </c>
      <c r="F13" s="1" t="s">
        <v>11</v>
      </c>
      <c r="G13" s="1" t="s">
        <v>7</v>
      </c>
      <c r="H13" s="1" t="b">
        <f t="shared" si="1"/>
        <v>0</v>
      </c>
      <c r="I13" s="1">
        <v>58.2</v>
      </c>
      <c r="J13" s="1">
        <v>200</v>
      </c>
      <c r="K13" s="1" t="s">
        <v>204</v>
      </c>
      <c r="L13" s="1">
        <v>20</v>
      </c>
      <c r="M13" s="18">
        <f t="shared" si="3"/>
        <v>24</v>
      </c>
      <c r="N13" s="1" t="s">
        <v>22</v>
      </c>
      <c r="O13" s="9" t="s">
        <v>35</v>
      </c>
      <c r="S13" s="1">
        <v>397</v>
      </c>
      <c r="T13" s="1" t="s">
        <v>25</v>
      </c>
    </row>
    <row r="14" spans="1:20" x14ac:dyDescent="0.2">
      <c r="A14" s="3">
        <v>44757</v>
      </c>
      <c r="B14" s="1">
        <v>10</v>
      </c>
      <c r="C14" s="1">
        <v>4</v>
      </c>
      <c r="D14" s="1">
        <f t="shared" si="2"/>
        <v>85</v>
      </c>
      <c r="F14" s="1" t="s">
        <v>6</v>
      </c>
      <c r="G14" s="1" t="s">
        <v>6</v>
      </c>
      <c r="H14" s="1" t="b">
        <v>1</v>
      </c>
      <c r="J14" s="1">
        <v>200</v>
      </c>
      <c r="K14" s="1" t="s">
        <v>204</v>
      </c>
      <c r="L14" s="1">
        <v>20</v>
      </c>
      <c r="M14" s="18">
        <f t="shared" si="3"/>
        <v>24</v>
      </c>
      <c r="N14" s="1" t="s">
        <v>22</v>
      </c>
      <c r="O14" s="13" t="s">
        <v>37</v>
      </c>
      <c r="T14" s="1" t="s">
        <v>25</v>
      </c>
    </row>
    <row r="15" spans="1:20" x14ac:dyDescent="0.2">
      <c r="A15" s="3">
        <v>44757</v>
      </c>
      <c r="B15" s="1">
        <v>10</v>
      </c>
      <c r="C15" s="1">
        <v>5</v>
      </c>
      <c r="D15" s="1">
        <f t="shared" si="2"/>
        <v>86</v>
      </c>
      <c r="F15" s="1" t="s">
        <v>11</v>
      </c>
      <c r="G15" s="1" t="s">
        <v>7</v>
      </c>
      <c r="H15" s="1" t="b">
        <f>IF(C15=0, TRUE, FALSE)</f>
        <v>0</v>
      </c>
      <c r="I15" s="1">
        <v>57</v>
      </c>
      <c r="J15" s="1">
        <v>200</v>
      </c>
      <c r="K15" s="1" t="s">
        <v>204</v>
      </c>
      <c r="L15" s="1">
        <v>20</v>
      </c>
      <c r="M15" s="18">
        <f t="shared" si="3"/>
        <v>24</v>
      </c>
      <c r="N15" s="1" t="s">
        <v>22</v>
      </c>
      <c r="O15" s="9" t="s">
        <v>36</v>
      </c>
      <c r="S15" s="1">
        <v>356</v>
      </c>
      <c r="T15" s="1" t="s">
        <v>25</v>
      </c>
    </row>
    <row r="16" spans="1:20" ht="17" customHeight="1" x14ac:dyDescent="0.2">
      <c r="A16" s="3">
        <v>44757</v>
      </c>
      <c r="B16" s="1">
        <v>10</v>
      </c>
      <c r="C16" s="1">
        <v>6</v>
      </c>
      <c r="D16" s="1">
        <f t="shared" si="2"/>
        <v>87</v>
      </c>
      <c r="F16" s="1" t="s">
        <v>6</v>
      </c>
      <c r="G16" s="1" t="s">
        <v>6</v>
      </c>
      <c r="H16" s="1" t="b">
        <v>1</v>
      </c>
      <c r="J16" s="1">
        <v>200</v>
      </c>
      <c r="K16" s="1" t="s">
        <v>204</v>
      </c>
      <c r="L16" s="1">
        <v>20</v>
      </c>
      <c r="M16" s="18">
        <f t="shared" si="3"/>
        <v>24</v>
      </c>
      <c r="N16" s="1" t="s">
        <v>22</v>
      </c>
      <c r="O16" s="13" t="s">
        <v>37</v>
      </c>
      <c r="T16" s="1" t="s">
        <v>25</v>
      </c>
    </row>
    <row r="17" spans="1:20" s="4" customFormat="1" ht="17" thickBot="1" x14ac:dyDescent="0.25">
      <c r="A17" s="5">
        <v>44757</v>
      </c>
      <c r="B17" s="4">
        <v>10</v>
      </c>
      <c r="C17" s="4">
        <v>7</v>
      </c>
      <c r="D17" s="4">
        <f t="shared" si="2"/>
        <v>88</v>
      </c>
      <c r="F17" s="4" t="s">
        <v>11</v>
      </c>
      <c r="G17" s="4" t="s">
        <v>7</v>
      </c>
      <c r="H17" s="4" t="b">
        <f>IF(C17=0, TRUE, FALSE)</f>
        <v>0</v>
      </c>
      <c r="I17" s="4">
        <v>60.2</v>
      </c>
      <c r="J17" s="4">
        <v>200</v>
      </c>
      <c r="K17" s="4" t="s">
        <v>204</v>
      </c>
      <c r="L17" s="4">
        <v>20</v>
      </c>
      <c r="M17" s="19">
        <f t="shared" si="3"/>
        <v>24</v>
      </c>
      <c r="N17" s="4" t="s">
        <v>22</v>
      </c>
      <c r="O17" s="10" t="s">
        <v>34</v>
      </c>
      <c r="Q17" s="19"/>
      <c r="S17" s="4">
        <v>265</v>
      </c>
      <c r="T17" s="4" t="s">
        <v>25</v>
      </c>
    </row>
    <row r="18" spans="1:20" x14ac:dyDescent="0.2">
      <c r="A18" s="3">
        <v>44764</v>
      </c>
      <c r="B18" s="1">
        <v>12</v>
      </c>
      <c r="C18" s="1">
        <v>0</v>
      </c>
      <c r="D18" s="1">
        <f t="shared" si="2"/>
        <v>99</v>
      </c>
      <c r="F18" s="1" t="s">
        <v>6</v>
      </c>
      <c r="G18" s="1" t="s">
        <v>6</v>
      </c>
      <c r="H18" s="1" t="b">
        <f>IF(C18=0, TRUE, FALSE)</f>
        <v>1</v>
      </c>
      <c r="K18" s="1" t="s">
        <v>204</v>
      </c>
      <c r="M18" s="18"/>
      <c r="N18" s="1" t="s">
        <v>22</v>
      </c>
      <c r="O18" s="9" t="s">
        <v>39</v>
      </c>
    </row>
    <row r="19" spans="1:20" x14ac:dyDescent="0.2">
      <c r="A19" s="3">
        <v>44764</v>
      </c>
      <c r="B19" s="1">
        <v>12</v>
      </c>
      <c r="C19" s="1">
        <v>3</v>
      </c>
      <c r="D19" s="1">
        <f t="shared" si="2"/>
        <v>102</v>
      </c>
      <c r="F19" s="1" t="s">
        <v>11</v>
      </c>
      <c r="G19" s="1" t="s">
        <v>7</v>
      </c>
      <c r="H19" s="1" t="b">
        <v>0</v>
      </c>
      <c r="I19" s="1">
        <v>64.599999999999994</v>
      </c>
      <c r="J19" s="1">
        <v>200</v>
      </c>
      <c r="K19" s="1" t="s">
        <v>204</v>
      </c>
      <c r="L19" s="1">
        <v>20</v>
      </c>
      <c r="M19" s="18">
        <f t="shared" ref="M19:M24" si="4">J19*L19/1000 * 6</f>
        <v>24</v>
      </c>
      <c r="N19" s="1" t="s">
        <v>22</v>
      </c>
      <c r="O19" s="11" t="s">
        <v>43</v>
      </c>
      <c r="S19" s="1">
        <v>301</v>
      </c>
      <c r="T19" s="1" t="s">
        <v>33</v>
      </c>
    </row>
    <row r="20" spans="1:20" x14ac:dyDescent="0.2">
      <c r="A20" s="3">
        <v>44764</v>
      </c>
      <c r="B20" s="1">
        <v>12</v>
      </c>
      <c r="C20" s="1">
        <v>4</v>
      </c>
      <c r="D20" s="1">
        <f t="shared" si="2"/>
        <v>103</v>
      </c>
      <c r="F20" s="1" t="s">
        <v>5</v>
      </c>
      <c r="G20" s="1" t="s">
        <v>8</v>
      </c>
      <c r="H20" s="1" t="b">
        <v>0</v>
      </c>
      <c r="I20" s="1">
        <v>33.9</v>
      </c>
      <c r="J20" s="1">
        <v>200</v>
      </c>
      <c r="K20" s="1" t="s">
        <v>204</v>
      </c>
      <c r="L20" s="1">
        <v>20</v>
      </c>
      <c r="M20" s="18">
        <f t="shared" si="4"/>
        <v>24</v>
      </c>
      <c r="N20" s="1" t="s">
        <v>22</v>
      </c>
      <c r="O20" s="9" t="s">
        <v>40</v>
      </c>
      <c r="S20" s="1">
        <v>218</v>
      </c>
      <c r="T20" s="1" t="s">
        <v>25</v>
      </c>
    </row>
    <row r="21" spans="1:20" x14ac:dyDescent="0.2">
      <c r="A21" s="3">
        <v>44764</v>
      </c>
      <c r="B21" s="1">
        <v>12</v>
      </c>
      <c r="C21" s="1">
        <v>5</v>
      </c>
      <c r="D21" s="1">
        <f t="shared" si="2"/>
        <v>104</v>
      </c>
      <c r="F21" s="1" t="s">
        <v>11</v>
      </c>
      <c r="G21" s="1" t="s">
        <v>7</v>
      </c>
      <c r="H21" s="1" t="b">
        <v>0</v>
      </c>
      <c r="I21" s="1">
        <v>66</v>
      </c>
      <c r="J21" s="1">
        <v>200</v>
      </c>
      <c r="K21" s="1" t="s">
        <v>204</v>
      </c>
      <c r="L21" s="1">
        <v>20</v>
      </c>
      <c r="M21" s="18">
        <f t="shared" si="4"/>
        <v>24</v>
      </c>
      <c r="N21" s="1" t="s">
        <v>22</v>
      </c>
      <c r="O21" s="11" t="s">
        <v>44</v>
      </c>
      <c r="S21" s="1">
        <v>337</v>
      </c>
      <c r="T21" s="1" t="s">
        <v>33</v>
      </c>
    </row>
    <row r="22" spans="1:20" x14ac:dyDescent="0.2">
      <c r="A22" s="3">
        <v>44764</v>
      </c>
      <c r="B22" s="1">
        <v>12</v>
      </c>
      <c r="C22" s="1">
        <v>6</v>
      </c>
      <c r="D22" s="1">
        <f t="shared" si="2"/>
        <v>105</v>
      </c>
      <c r="F22" s="1" t="s">
        <v>5</v>
      </c>
      <c r="G22" s="1" t="s">
        <v>7</v>
      </c>
      <c r="H22" s="1" t="b">
        <v>0</v>
      </c>
      <c r="I22" s="1">
        <v>32.5</v>
      </c>
      <c r="J22" s="1">
        <v>200</v>
      </c>
      <c r="K22" s="1" t="s">
        <v>204</v>
      </c>
      <c r="L22" s="1">
        <v>20</v>
      </c>
      <c r="M22" s="18">
        <f t="shared" si="4"/>
        <v>24</v>
      </c>
      <c r="N22" s="1" t="s">
        <v>22</v>
      </c>
      <c r="O22" s="11" t="s">
        <v>41</v>
      </c>
      <c r="S22" s="1">
        <v>224</v>
      </c>
      <c r="T22" s="1" t="s">
        <v>25</v>
      </c>
    </row>
    <row r="23" spans="1:20" x14ac:dyDescent="0.2">
      <c r="A23" s="3">
        <v>44764</v>
      </c>
      <c r="B23" s="1">
        <v>12</v>
      </c>
      <c r="C23" s="1">
        <v>7</v>
      </c>
      <c r="D23" s="1">
        <f t="shared" si="2"/>
        <v>106</v>
      </c>
      <c r="F23" s="1" t="s">
        <v>5</v>
      </c>
      <c r="G23" s="1" t="s">
        <v>7</v>
      </c>
      <c r="H23" s="1" t="b">
        <v>0</v>
      </c>
      <c r="I23" s="1">
        <v>34.799999999999997</v>
      </c>
      <c r="J23" s="1">
        <v>200</v>
      </c>
      <c r="K23" s="1" t="s">
        <v>204</v>
      </c>
      <c r="L23" s="1">
        <v>20</v>
      </c>
      <c r="M23" s="18">
        <f t="shared" si="4"/>
        <v>24</v>
      </c>
      <c r="N23" s="1" t="s">
        <v>22</v>
      </c>
      <c r="O23" s="11" t="s">
        <v>42</v>
      </c>
      <c r="S23" s="1">
        <v>221</v>
      </c>
      <c r="T23" s="1" t="s">
        <v>25</v>
      </c>
    </row>
    <row r="24" spans="1:20" s="4" customFormat="1" ht="17" thickBot="1" x14ac:dyDescent="0.25">
      <c r="A24" s="5">
        <v>44764</v>
      </c>
      <c r="B24" s="4">
        <v>12</v>
      </c>
      <c r="C24" s="4">
        <v>8</v>
      </c>
      <c r="D24" s="4">
        <f t="shared" si="2"/>
        <v>107</v>
      </c>
      <c r="F24" s="4" t="s">
        <v>11</v>
      </c>
      <c r="G24" s="4" t="s">
        <v>7</v>
      </c>
      <c r="H24" s="4" t="b">
        <v>0</v>
      </c>
      <c r="I24" s="4">
        <v>63.9</v>
      </c>
      <c r="J24" s="4">
        <v>200</v>
      </c>
      <c r="K24" s="4" t="s">
        <v>204</v>
      </c>
      <c r="L24" s="4">
        <v>20</v>
      </c>
      <c r="M24" s="19">
        <f t="shared" si="4"/>
        <v>24</v>
      </c>
      <c r="N24" s="4" t="s">
        <v>22</v>
      </c>
      <c r="O24" s="12" t="s">
        <v>45</v>
      </c>
      <c r="Q24" s="19"/>
      <c r="S24" s="4">
        <v>299</v>
      </c>
      <c r="T24" s="4" t="s">
        <v>33</v>
      </c>
    </row>
    <row r="25" spans="1:20" x14ac:dyDescent="0.2">
      <c r="A25" s="3">
        <v>44767</v>
      </c>
      <c r="B25" s="1">
        <v>13</v>
      </c>
      <c r="C25" s="1">
        <v>0</v>
      </c>
      <c r="D25" s="1">
        <f t="shared" si="2"/>
        <v>108</v>
      </c>
      <c r="F25" s="1" t="s">
        <v>6</v>
      </c>
      <c r="G25" s="1" t="s">
        <v>6</v>
      </c>
      <c r="H25" s="1" t="b">
        <f>IF(C25=0, TRUE, FALSE)</f>
        <v>1</v>
      </c>
      <c r="K25" s="1" t="s">
        <v>204</v>
      </c>
      <c r="M25" s="18"/>
      <c r="N25" s="1" t="s">
        <v>22</v>
      </c>
      <c r="O25" s="11" t="s">
        <v>46</v>
      </c>
      <c r="T25" s="1" t="s">
        <v>33</v>
      </c>
    </row>
    <row r="26" spans="1:20" x14ac:dyDescent="0.2">
      <c r="A26" s="3">
        <v>44767</v>
      </c>
      <c r="B26" s="1">
        <v>13</v>
      </c>
      <c r="C26" s="1">
        <v>3</v>
      </c>
      <c r="D26" s="1">
        <f t="shared" si="2"/>
        <v>111</v>
      </c>
      <c r="F26" s="1" t="s">
        <v>11</v>
      </c>
      <c r="G26" s="1" t="s">
        <v>7</v>
      </c>
      <c r="H26" s="1" t="b">
        <v>0</v>
      </c>
      <c r="I26" s="1">
        <v>66.900000000000006</v>
      </c>
      <c r="J26" s="1">
        <v>200</v>
      </c>
      <c r="K26" s="1" t="s">
        <v>204</v>
      </c>
      <c r="L26" s="1">
        <v>20</v>
      </c>
      <c r="M26" s="18">
        <f>J26*L26/1000 * 6</f>
        <v>24</v>
      </c>
      <c r="N26" s="1" t="s">
        <v>22</v>
      </c>
      <c r="O26" s="11" t="s">
        <v>47</v>
      </c>
      <c r="R26" s="1">
        <v>246</v>
      </c>
      <c r="S26" s="1">
        <v>348</v>
      </c>
      <c r="T26" s="1" t="s">
        <v>33</v>
      </c>
    </row>
    <row r="27" spans="1:20" x14ac:dyDescent="0.2">
      <c r="A27" s="3">
        <v>44767</v>
      </c>
      <c r="B27" s="1">
        <v>13</v>
      </c>
      <c r="C27" s="1">
        <v>4</v>
      </c>
      <c r="D27" s="1">
        <f t="shared" ref="D27:D51" si="5">(B27-1)*9 +C27</f>
        <v>112</v>
      </c>
      <c r="F27" s="1" t="s">
        <v>11</v>
      </c>
      <c r="G27" s="1" t="s">
        <v>7</v>
      </c>
      <c r="H27" s="1" t="b">
        <v>0</v>
      </c>
      <c r="I27" s="1">
        <v>59</v>
      </c>
      <c r="J27" s="1">
        <v>195</v>
      </c>
      <c r="K27" s="1" t="s">
        <v>204</v>
      </c>
      <c r="L27" s="1">
        <v>20</v>
      </c>
      <c r="M27" s="18">
        <f>J27*L27/1000 * 6</f>
        <v>23.4</v>
      </c>
      <c r="N27" s="1" t="s">
        <v>22</v>
      </c>
      <c r="O27" s="11" t="s">
        <v>46</v>
      </c>
      <c r="R27" s="1">
        <v>220</v>
      </c>
      <c r="S27" s="1">
        <v>311</v>
      </c>
      <c r="T27" s="1" t="s">
        <v>33</v>
      </c>
    </row>
    <row r="28" spans="1:20" x14ac:dyDescent="0.2">
      <c r="A28" s="3">
        <v>44767</v>
      </c>
      <c r="B28" s="1">
        <v>13</v>
      </c>
      <c r="C28" s="1">
        <v>5</v>
      </c>
      <c r="D28" s="1">
        <f t="shared" si="5"/>
        <v>113</v>
      </c>
      <c r="F28" s="1" t="s">
        <v>11</v>
      </c>
      <c r="G28" s="1" t="s">
        <v>7</v>
      </c>
      <c r="H28" s="1" t="b">
        <v>0</v>
      </c>
      <c r="I28" s="1">
        <v>62.5</v>
      </c>
      <c r="J28" s="1">
        <v>140</v>
      </c>
      <c r="K28" s="1" t="s">
        <v>204</v>
      </c>
      <c r="L28" s="1">
        <v>20</v>
      </c>
      <c r="M28" s="18">
        <f>J28*L28/1000 * 6</f>
        <v>16.799999999999997</v>
      </c>
      <c r="N28" s="1" t="s">
        <v>22</v>
      </c>
      <c r="O28" s="11" t="s">
        <v>48</v>
      </c>
      <c r="R28" s="1">
        <v>354</v>
      </c>
      <c r="S28" s="1">
        <v>370</v>
      </c>
      <c r="T28" s="1" t="s">
        <v>33</v>
      </c>
    </row>
    <row r="29" spans="1:20" x14ac:dyDescent="0.2">
      <c r="A29" s="3">
        <v>44767</v>
      </c>
      <c r="B29" s="1">
        <v>13</v>
      </c>
      <c r="C29" s="1">
        <v>6</v>
      </c>
      <c r="D29" s="1">
        <f t="shared" si="5"/>
        <v>114</v>
      </c>
      <c r="F29" s="1" t="s">
        <v>5</v>
      </c>
      <c r="G29" s="1" t="s">
        <v>7</v>
      </c>
      <c r="H29" s="1" t="b">
        <v>0</v>
      </c>
      <c r="I29" s="1">
        <v>37.299999999999997</v>
      </c>
      <c r="J29" s="1">
        <v>200</v>
      </c>
      <c r="K29" s="1" t="s">
        <v>204</v>
      </c>
      <c r="L29" s="1">
        <v>20</v>
      </c>
      <c r="M29" s="18">
        <f>J29*L29/1000 * 6</f>
        <v>24</v>
      </c>
      <c r="N29" s="1" t="s">
        <v>22</v>
      </c>
      <c r="O29" s="11" t="s">
        <v>156</v>
      </c>
      <c r="S29" s="1">
        <v>122</v>
      </c>
      <c r="T29" s="1" t="s">
        <v>33</v>
      </c>
    </row>
    <row r="30" spans="1:20" x14ac:dyDescent="0.2">
      <c r="A30" s="3">
        <v>44767</v>
      </c>
      <c r="B30" s="1">
        <v>13</v>
      </c>
      <c r="C30" s="1">
        <v>7</v>
      </c>
      <c r="D30" s="1">
        <f t="shared" si="5"/>
        <v>115</v>
      </c>
      <c r="F30" s="1" t="s">
        <v>5</v>
      </c>
      <c r="G30" s="1" t="s">
        <v>7</v>
      </c>
      <c r="H30" s="1" t="b">
        <v>0</v>
      </c>
      <c r="I30" s="1">
        <v>30.4</v>
      </c>
      <c r="J30" s="1">
        <v>200</v>
      </c>
      <c r="K30" s="1" t="s">
        <v>204</v>
      </c>
      <c r="L30" s="1">
        <v>20</v>
      </c>
      <c r="M30" s="18">
        <f>J30*L30/1000 * 6</f>
        <v>24</v>
      </c>
      <c r="N30" s="1" t="s">
        <v>22</v>
      </c>
      <c r="O30" s="11" t="s">
        <v>157</v>
      </c>
      <c r="R30" s="1">
        <v>96</v>
      </c>
      <c r="S30" s="1">
        <v>138</v>
      </c>
      <c r="T30" s="1" t="s">
        <v>33</v>
      </c>
    </row>
    <row r="31" spans="1:20" s="4" customFormat="1" ht="17" thickBot="1" x14ac:dyDescent="0.25">
      <c r="A31" s="5">
        <v>44767</v>
      </c>
      <c r="B31" s="4">
        <v>13</v>
      </c>
      <c r="C31" s="4">
        <v>8</v>
      </c>
      <c r="D31" s="4">
        <f t="shared" si="5"/>
        <v>116</v>
      </c>
      <c r="F31" s="4" t="s">
        <v>6</v>
      </c>
      <c r="G31" s="4" t="s">
        <v>6</v>
      </c>
      <c r="H31" s="4" t="b">
        <v>1</v>
      </c>
      <c r="K31" s="4" t="s">
        <v>204</v>
      </c>
      <c r="M31" s="19"/>
      <c r="N31" s="4" t="s">
        <v>22</v>
      </c>
      <c r="O31" s="12" t="s">
        <v>46</v>
      </c>
      <c r="Q31" s="19"/>
      <c r="T31" s="4" t="s">
        <v>33</v>
      </c>
    </row>
    <row r="32" spans="1:20" x14ac:dyDescent="0.2">
      <c r="A32" s="3">
        <v>44768</v>
      </c>
      <c r="B32" s="1">
        <v>14</v>
      </c>
      <c r="C32" s="1">
        <v>0</v>
      </c>
      <c r="D32" s="1">
        <f t="shared" si="5"/>
        <v>117</v>
      </c>
      <c r="F32" s="1" t="s">
        <v>6</v>
      </c>
      <c r="G32" s="1" t="s">
        <v>6</v>
      </c>
      <c r="H32" s="1" t="b">
        <f>IF(C32=0, TRUE, FALSE)</f>
        <v>1</v>
      </c>
      <c r="K32" s="1" t="s">
        <v>204</v>
      </c>
      <c r="M32" s="18"/>
      <c r="N32" s="1" t="s">
        <v>22</v>
      </c>
      <c r="O32" s="11" t="s">
        <v>52</v>
      </c>
    </row>
    <row r="33" spans="1:20" x14ac:dyDescent="0.2">
      <c r="A33" s="3">
        <v>44768</v>
      </c>
      <c r="B33" s="1">
        <v>14</v>
      </c>
      <c r="C33" s="1">
        <v>3</v>
      </c>
      <c r="D33" s="1">
        <f t="shared" si="5"/>
        <v>120</v>
      </c>
      <c r="F33" s="1" t="s">
        <v>11</v>
      </c>
      <c r="G33" s="1" t="s">
        <v>7</v>
      </c>
      <c r="H33" s="1" t="b">
        <v>0</v>
      </c>
      <c r="I33" s="1">
        <v>63.8</v>
      </c>
      <c r="J33" s="1">
        <v>200</v>
      </c>
      <c r="K33" s="1" t="s">
        <v>204</v>
      </c>
      <c r="L33" s="1">
        <v>20</v>
      </c>
      <c r="M33" s="18">
        <f t="shared" ref="M33:M38" si="6">J33*L33/1000 * 6</f>
        <v>24</v>
      </c>
      <c r="N33" s="1" t="s">
        <v>22</v>
      </c>
      <c r="O33" s="11" t="s">
        <v>52</v>
      </c>
      <c r="R33" s="1">
        <v>290</v>
      </c>
      <c r="S33" s="1">
        <v>405</v>
      </c>
      <c r="T33" s="1" t="s">
        <v>33</v>
      </c>
    </row>
    <row r="34" spans="1:20" x14ac:dyDescent="0.2">
      <c r="A34" s="3">
        <v>44768</v>
      </c>
      <c r="B34" s="1">
        <v>14</v>
      </c>
      <c r="C34" s="1">
        <v>4</v>
      </c>
      <c r="D34" s="1">
        <f t="shared" si="5"/>
        <v>121</v>
      </c>
      <c r="F34" s="1" t="s">
        <v>11</v>
      </c>
      <c r="G34" s="1" t="s">
        <v>7</v>
      </c>
      <c r="H34" s="1" t="b">
        <v>0</v>
      </c>
      <c r="I34" s="1">
        <v>65</v>
      </c>
      <c r="J34" s="1">
        <v>200</v>
      </c>
      <c r="K34" s="1" t="s">
        <v>204</v>
      </c>
      <c r="L34" s="1">
        <v>20</v>
      </c>
      <c r="M34" s="18">
        <f t="shared" si="6"/>
        <v>24</v>
      </c>
      <c r="N34" s="1" t="s">
        <v>22</v>
      </c>
      <c r="O34" s="11" t="s">
        <v>53</v>
      </c>
      <c r="R34" s="1">
        <v>346</v>
      </c>
      <c r="S34" s="1">
        <v>474</v>
      </c>
      <c r="T34" s="1" t="s">
        <v>33</v>
      </c>
    </row>
    <row r="35" spans="1:20" x14ac:dyDescent="0.2">
      <c r="A35" s="3">
        <v>44768</v>
      </c>
      <c r="B35" s="15">
        <v>14</v>
      </c>
      <c r="C35" s="15">
        <v>5</v>
      </c>
      <c r="D35" s="15">
        <f t="shared" si="5"/>
        <v>122</v>
      </c>
      <c r="F35" s="1" t="s">
        <v>11</v>
      </c>
      <c r="G35" s="1" t="s">
        <v>7</v>
      </c>
      <c r="H35" s="1" t="b">
        <v>0</v>
      </c>
      <c r="I35" s="1">
        <v>61.3</v>
      </c>
      <c r="J35" s="15">
        <v>200</v>
      </c>
      <c r="K35" s="1" t="s">
        <v>204</v>
      </c>
      <c r="L35" s="1">
        <v>20</v>
      </c>
      <c r="M35" s="18">
        <f t="shared" si="6"/>
        <v>24</v>
      </c>
      <c r="N35" s="1" t="s">
        <v>22</v>
      </c>
      <c r="O35" s="11" t="s">
        <v>54</v>
      </c>
      <c r="R35" s="1">
        <v>306</v>
      </c>
      <c r="S35" s="1">
        <v>324</v>
      </c>
      <c r="T35" s="1" t="s">
        <v>33</v>
      </c>
    </row>
    <row r="36" spans="1:20" x14ac:dyDescent="0.2">
      <c r="A36" s="3">
        <v>44768</v>
      </c>
      <c r="B36" s="1">
        <v>14</v>
      </c>
      <c r="C36" s="1">
        <v>6</v>
      </c>
      <c r="D36" s="1">
        <f t="shared" si="5"/>
        <v>123</v>
      </c>
      <c r="F36" s="1" t="s">
        <v>11</v>
      </c>
      <c r="G36" s="1" t="s">
        <v>7</v>
      </c>
      <c r="H36" s="1" t="b">
        <v>0</v>
      </c>
      <c r="I36" s="1">
        <v>58.3</v>
      </c>
      <c r="J36" s="1">
        <v>200</v>
      </c>
      <c r="K36" s="1" t="s">
        <v>204</v>
      </c>
      <c r="L36" s="1">
        <v>20</v>
      </c>
      <c r="M36" s="18">
        <f t="shared" si="6"/>
        <v>24</v>
      </c>
      <c r="N36" s="1" t="s">
        <v>22</v>
      </c>
      <c r="O36" s="11" t="s">
        <v>55</v>
      </c>
      <c r="R36" s="1">
        <v>220</v>
      </c>
      <c r="S36" s="1">
        <v>374</v>
      </c>
      <c r="T36" s="1" t="s">
        <v>51</v>
      </c>
    </row>
    <row r="37" spans="1:20" x14ac:dyDescent="0.2">
      <c r="A37" s="3">
        <v>44768</v>
      </c>
      <c r="B37" s="1">
        <v>14</v>
      </c>
      <c r="C37" s="1">
        <v>7</v>
      </c>
      <c r="D37" s="1">
        <f t="shared" si="5"/>
        <v>124</v>
      </c>
      <c r="F37" s="1" t="s">
        <v>11</v>
      </c>
      <c r="G37" s="1" t="s">
        <v>7</v>
      </c>
      <c r="H37" s="1" t="b">
        <v>0</v>
      </c>
      <c r="I37" s="1">
        <v>62</v>
      </c>
      <c r="J37" s="1">
        <v>190</v>
      </c>
      <c r="K37" s="1" t="s">
        <v>204</v>
      </c>
      <c r="L37" s="1">
        <v>20</v>
      </c>
      <c r="M37" s="18">
        <f t="shared" si="6"/>
        <v>22.799999999999997</v>
      </c>
      <c r="N37" s="1" t="s">
        <v>22</v>
      </c>
      <c r="O37" s="11" t="s">
        <v>56</v>
      </c>
      <c r="R37" s="1">
        <v>150</v>
      </c>
      <c r="S37" s="1">
        <v>283</v>
      </c>
      <c r="T37" s="1" t="s">
        <v>51</v>
      </c>
    </row>
    <row r="38" spans="1:20" s="4" customFormat="1" ht="17" thickBot="1" x14ac:dyDescent="0.25">
      <c r="A38" s="5">
        <v>44768</v>
      </c>
      <c r="B38" s="16">
        <v>14</v>
      </c>
      <c r="C38" s="16">
        <v>8</v>
      </c>
      <c r="D38" s="16">
        <f t="shared" si="5"/>
        <v>125</v>
      </c>
      <c r="F38" s="4" t="s">
        <v>11</v>
      </c>
      <c r="G38" s="4" t="s">
        <v>7</v>
      </c>
      <c r="H38" s="4" t="b">
        <v>0</v>
      </c>
      <c r="I38" s="4">
        <v>62.7</v>
      </c>
      <c r="J38" s="16">
        <v>200</v>
      </c>
      <c r="K38" s="4" t="s">
        <v>204</v>
      </c>
      <c r="L38" s="4">
        <v>20</v>
      </c>
      <c r="M38" s="19">
        <f t="shared" si="6"/>
        <v>24</v>
      </c>
      <c r="N38" s="4" t="s">
        <v>22</v>
      </c>
      <c r="O38" s="12" t="s">
        <v>57</v>
      </c>
      <c r="Q38" s="19"/>
      <c r="R38" s="4">
        <v>234</v>
      </c>
      <c r="S38" s="4">
        <v>318</v>
      </c>
      <c r="T38" s="4" t="s">
        <v>33</v>
      </c>
    </row>
    <row r="39" spans="1:20" x14ac:dyDescent="0.2">
      <c r="A39" s="3">
        <v>44770</v>
      </c>
      <c r="B39" s="1">
        <v>16</v>
      </c>
      <c r="C39" s="1">
        <v>0</v>
      </c>
      <c r="D39" s="1">
        <f t="shared" si="5"/>
        <v>135</v>
      </c>
      <c r="F39" s="1" t="s">
        <v>6</v>
      </c>
      <c r="G39" s="1" t="s">
        <v>6</v>
      </c>
      <c r="H39" s="14" t="b">
        <v>1</v>
      </c>
      <c r="K39" s="1" t="s">
        <v>207</v>
      </c>
      <c r="M39" s="18"/>
      <c r="N39" s="1" t="s">
        <v>22</v>
      </c>
      <c r="O39" s="11" t="s">
        <v>82</v>
      </c>
      <c r="T39" s="1" t="s">
        <v>33</v>
      </c>
    </row>
    <row r="40" spans="1:20" x14ac:dyDescent="0.2">
      <c r="A40" s="3">
        <v>44770</v>
      </c>
      <c r="B40" s="15">
        <v>16</v>
      </c>
      <c r="C40" s="15">
        <v>3</v>
      </c>
      <c r="D40" s="1">
        <f t="shared" si="5"/>
        <v>138</v>
      </c>
      <c r="F40" s="1" t="s">
        <v>5</v>
      </c>
      <c r="G40" s="1" t="s">
        <v>7</v>
      </c>
      <c r="H40" s="1" t="b">
        <v>0</v>
      </c>
      <c r="I40" s="1">
        <v>30.1</v>
      </c>
      <c r="J40" s="15">
        <v>200</v>
      </c>
      <c r="K40" s="1" t="s">
        <v>207</v>
      </c>
      <c r="L40" s="1">
        <v>3.56</v>
      </c>
      <c r="M40" s="18">
        <f t="shared" ref="M40:M45" si="7">J40*L40/1000 * 16</f>
        <v>11.391999999999999</v>
      </c>
      <c r="N40" s="1" t="s">
        <v>22</v>
      </c>
      <c r="O40" s="11" t="s">
        <v>80</v>
      </c>
      <c r="R40" s="1">
        <v>165</v>
      </c>
      <c r="S40" s="1">
        <v>168</v>
      </c>
      <c r="T40" s="1" t="s">
        <v>33</v>
      </c>
    </row>
    <row r="41" spans="1:20" x14ac:dyDescent="0.2">
      <c r="A41" s="3">
        <v>44770</v>
      </c>
      <c r="B41" s="15">
        <v>16</v>
      </c>
      <c r="C41" s="15">
        <v>4</v>
      </c>
      <c r="D41" s="1">
        <f t="shared" si="5"/>
        <v>139</v>
      </c>
      <c r="F41" s="1" t="s">
        <v>11</v>
      </c>
      <c r="G41" s="1" t="s">
        <v>7</v>
      </c>
      <c r="H41" s="1" t="b">
        <v>0</v>
      </c>
      <c r="I41" s="1">
        <v>56.8</v>
      </c>
      <c r="J41" s="15">
        <v>200</v>
      </c>
      <c r="K41" s="1" t="s">
        <v>207</v>
      </c>
      <c r="L41" s="1">
        <v>3.56</v>
      </c>
      <c r="M41" s="18">
        <f t="shared" si="7"/>
        <v>11.391999999999999</v>
      </c>
      <c r="N41" s="1" t="s">
        <v>22</v>
      </c>
      <c r="O41" s="11" t="s">
        <v>81</v>
      </c>
      <c r="R41" s="1">
        <v>243</v>
      </c>
      <c r="S41" s="1">
        <v>332</v>
      </c>
      <c r="T41" s="1" t="s">
        <v>33</v>
      </c>
    </row>
    <row r="42" spans="1:20" x14ac:dyDescent="0.2">
      <c r="A42" s="3">
        <v>44770</v>
      </c>
      <c r="B42" s="15">
        <v>16</v>
      </c>
      <c r="C42" s="15">
        <v>5</v>
      </c>
      <c r="D42" s="1">
        <f t="shared" si="5"/>
        <v>140</v>
      </c>
      <c r="F42" s="1" t="s">
        <v>11</v>
      </c>
      <c r="G42" s="1" t="s">
        <v>7</v>
      </c>
      <c r="H42" s="1" t="b">
        <v>0</v>
      </c>
      <c r="I42" s="1">
        <v>72.900000000000006</v>
      </c>
      <c r="J42" s="15">
        <v>200</v>
      </c>
      <c r="K42" s="1" t="s">
        <v>207</v>
      </c>
      <c r="L42" s="1">
        <v>3.56</v>
      </c>
      <c r="M42" s="18">
        <f t="shared" si="7"/>
        <v>11.391999999999999</v>
      </c>
      <c r="N42" s="1" t="s">
        <v>22</v>
      </c>
      <c r="O42" s="11" t="s">
        <v>82</v>
      </c>
      <c r="R42" s="1">
        <v>241</v>
      </c>
      <c r="S42" s="1">
        <v>312</v>
      </c>
      <c r="T42" s="1" t="s">
        <v>33</v>
      </c>
    </row>
    <row r="43" spans="1:20" x14ac:dyDescent="0.2">
      <c r="A43" s="3">
        <v>44770</v>
      </c>
      <c r="B43" s="15">
        <v>16</v>
      </c>
      <c r="C43" s="15">
        <v>6</v>
      </c>
      <c r="D43" s="1">
        <f t="shared" si="5"/>
        <v>141</v>
      </c>
      <c r="F43" s="1" t="s">
        <v>11</v>
      </c>
      <c r="G43" s="1" t="s">
        <v>7</v>
      </c>
      <c r="H43" s="1" t="b">
        <v>0</v>
      </c>
      <c r="I43" s="1">
        <v>73.8</v>
      </c>
      <c r="J43" s="15">
        <v>200</v>
      </c>
      <c r="K43" s="1" t="s">
        <v>207</v>
      </c>
      <c r="L43" s="1">
        <v>3.56</v>
      </c>
      <c r="M43" s="18">
        <f t="shared" si="7"/>
        <v>11.391999999999999</v>
      </c>
      <c r="N43" s="1" t="s">
        <v>22</v>
      </c>
      <c r="O43" s="11" t="s">
        <v>83</v>
      </c>
      <c r="R43" s="1">
        <v>280</v>
      </c>
      <c r="S43" s="1">
        <v>460</v>
      </c>
      <c r="T43" s="1" t="s">
        <v>33</v>
      </c>
    </row>
    <row r="44" spans="1:20" x14ac:dyDescent="0.2">
      <c r="A44" s="3">
        <v>44770</v>
      </c>
      <c r="B44" s="15">
        <v>16</v>
      </c>
      <c r="C44" s="15">
        <v>7</v>
      </c>
      <c r="D44" s="1">
        <f t="shared" si="5"/>
        <v>142</v>
      </c>
      <c r="F44" s="1" t="s">
        <v>11</v>
      </c>
      <c r="G44" s="1" t="s">
        <v>7</v>
      </c>
      <c r="H44" s="1" t="b">
        <v>0</v>
      </c>
      <c r="I44" s="1">
        <v>68.599999999999994</v>
      </c>
      <c r="J44" s="15">
        <v>200</v>
      </c>
      <c r="K44" s="1" t="s">
        <v>207</v>
      </c>
      <c r="L44" s="1">
        <v>3.56</v>
      </c>
      <c r="M44" s="18">
        <f t="shared" si="7"/>
        <v>11.391999999999999</v>
      </c>
      <c r="N44" s="1" t="s">
        <v>22</v>
      </c>
      <c r="O44" s="11" t="s">
        <v>84</v>
      </c>
      <c r="R44" s="1">
        <v>233</v>
      </c>
      <c r="S44" s="1">
        <v>452</v>
      </c>
      <c r="T44" s="1" t="s">
        <v>33</v>
      </c>
    </row>
    <row r="45" spans="1:20" s="4" customFormat="1" ht="17" thickBot="1" x14ac:dyDescent="0.25">
      <c r="A45" s="5">
        <v>44770</v>
      </c>
      <c r="B45" s="16">
        <v>16</v>
      </c>
      <c r="C45" s="16">
        <v>8</v>
      </c>
      <c r="D45" s="4">
        <f t="shared" si="5"/>
        <v>143</v>
      </c>
      <c r="F45" s="4" t="s">
        <v>5</v>
      </c>
      <c r="G45" s="4" t="s">
        <v>7</v>
      </c>
      <c r="H45" s="4" t="b">
        <v>0</v>
      </c>
      <c r="I45" s="4">
        <v>35.799999999999997</v>
      </c>
      <c r="J45" s="15">
        <v>200</v>
      </c>
      <c r="K45" s="4" t="s">
        <v>207</v>
      </c>
      <c r="L45" s="1">
        <v>3.56</v>
      </c>
      <c r="M45" s="18">
        <f t="shared" si="7"/>
        <v>11.391999999999999</v>
      </c>
      <c r="N45" s="1" t="s">
        <v>22</v>
      </c>
      <c r="O45" s="12" t="s">
        <v>85</v>
      </c>
      <c r="Q45" s="19"/>
      <c r="R45" s="4">
        <v>131</v>
      </c>
      <c r="S45" s="4">
        <v>198</v>
      </c>
      <c r="T45" s="1" t="s">
        <v>33</v>
      </c>
    </row>
    <row r="46" spans="1:20" x14ac:dyDescent="0.2">
      <c r="A46" s="3">
        <v>44771</v>
      </c>
      <c r="B46" s="15">
        <v>17</v>
      </c>
      <c r="C46" s="15">
        <v>0</v>
      </c>
      <c r="D46" s="1">
        <f t="shared" si="5"/>
        <v>144</v>
      </c>
      <c r="F46" s="1" t="s">
        <v>6</v>
      </c>
      <c r="G46" s="1" t="s">
        <v>6</v>
      </c>
      <c r="H46" s="14" t="b">
        <v>1</v>
      </c>
      <c r="J46" s="15">
        <v>200</v>
      </c>
      <c r="K46" s="1" t="s">
        <v>77</v>
      </c>
      <c r="L46" s="18"/>
      <c r="M46" s="18"/>
      <c r="N46" s="1" t="s">
        <v>22</v>
      </c>
      <c r="O46" s="11" t="s">
        <v>86</v>
      </c>
    </row>
    <row r="47" spans="1:20" x14ac:dyDescent="0.2">
      <c r="A47" s="3">
        <v>44771</v>
      </c>
      <c r="B47" s="15">
        <v>17</v>
      </c>
      <c r="C47" s="15">
        <v>3</v>
      </c>
      <c r="D47" s="1">
        <f t="shared" si="5"/>
        <v>147</v>
      </c>
      <c r="F47" s="1" t="s">
        <v>5</v>
      </c>
      <c r="G47" s="1" t="s">
        <v>7</v>
      </c>
      <c r="H47" s="1" t="b">
        <v>0</v>
      </c>
      <c r="I47" s="1">
        <v>30.9</v>
      </c>
      <c r="J47" s="15">
        <v>200</v>
      </c>
      <c r="K47" s="1" t="s">
        <v>77</v>
      </c>
      <c r="L47" s="18">
        <v>6.1357142857142861</v>
      </c>
      <c r="M47" s="18">
        <f>J47*L47/1000 * 5</f>
        <v>6.1357142857142861</v>
      </c>
      <c r="N47" s="1" t="s">
        <v>22</v>
      </c>
      <c r="O47" s="11" t="s">
        <v>87</v>
      </c>
      <c r="R47" s="1">
        <v>150</v>
      </c>
      <c r="S47" s="1">
        <v>200</v>
      </c>
      <c r="T47" s="1" t="s">
        <v>25</v>
      </c>
    </row>
    <row r="48" spans="1:20" x14ac:dyDescent="0.2">
      <c r="A48" s="3">
        <v>44771</v>
      </c>
      <c r="B48" s="15">
        <v>17</v>
      </c>
      <c r="C48" s="15">
        <v>4</v>
      </c>
      <c r="D48" s="1">
        <f t="shared" si="5"/>
        <v>148</v>
      </c>
      <c r="F48" s="1" t="s">
        <v>11</v>
      </c>
      <c r="G48" s="1" t="s">
        <v>7</v>
      </c>
      <c r="H48" s="1" t="b">
        <v>0</v>
      </c>
      <c r="J48" s="15">
        <v>200</v>
      </c>
      <c r="K48" s="1" t="s">
        <v>77</v>
      </c>
      <c r="L48" s="18"/>
      <c r="M48" s="18"/>
      <c r="N48" s="1" t="s">
        <v>22</v>
      </c>
      <c r="O48" s="11" t="s">
        <v>88</v>
      </c>
      <c r="R48" s="1">
        <v>143</v>
      </c>
      <c r="S48" s="1">
        <v>215</v>
      </c>
      <c r="T48" s="1" t="s">
        <v>33</v>
      </c>
    </row>
    <row r="49" spans="1:20" x14ac:dyDescent="0.2">
      <c r="A49" s="3">
        <v>44771</v>
      </c>
      <c r="B49" s="15">
        <v>17</v>
      </c>
      <c r="C49" s="15">
        <v>5</v>
      </c>
      <c r="D49" s="1">
        <f t="shared" si="5"/>
        <v>149</v>
      </c>
      <c r="F49" s="1" t="s">
        <v>11</v>
      </c>
      <c r="G49" s="1" t="s">
        <v>7</v>
      </c>
      <c r="H49" s="1" t="b">
        <v>0</v>
      </c>
      <c r="I49" s="1">
        <v>66.400000000000006</v>
      </c>
      <c r="J49" s="15">
        <v>200</v>
      </c>
      <c r="K49" s="1" t="s">
        <v>77</v>
      </c>
      <c r="L49" s="18">
        <v>6.1357142857142861</v>
      </c>
      <c r="M49" s="18">
        <f>J49*L49/1000 * 5</f>
        <v>6.1357142857142861</v>
      </c>
      <c r="N49" s="1" t="s">
        <v>22</v>
      </c>
      <c r="O49" s="11" t="s">
        <v>89</v>
      </c>
      <c r="R49" s="1">
        <v>216</v>
      </c>
      <c r="S49" s="1">
        <v>358</v>
      </c>
      <c r="T49" s="1" t="s">
        <v>33</v>
      </c>
    </row>
    <row r="50" spans="1:20" s="4" customFormat="1" ht="17" thickBot="1" x14ac:dyDescent="0.25">
      <c r="A50" s="5">
        <v>44771</v>
      </c>
      <c r="B50" s="16">
        <v>17</v>
      </c>
      <c r="C50" s="16">
        <v>6</v>
      </c>
      <c r="D50" s="4">
        <f t="shared" si="5"/>
        <v>150</v>
      </c>
      <c r="F50" s="4" t="s">
        <v>5</v>
      </c>
      <c r="G50" s="4" t="s">
        <v>7</v>
      </c>
      <c r="H50" s="4" t="b">
        <v>0</v>
      </c>
      <c r="I50" s="4">
        <v>32.1</v>
      </c>
      <c r="J50" s="16">
        <v>200</v>
      </c>
      <c r="K50" s="4" t="s">
        <v>77</v>
      </c>
      <c r="L50" s="19">
        <v>6.1357142857142861</v>
      </c>
      <c r="M50" s="19">
        <f>J50*L50/1000 * 5</f>
        <v>6.1357142857142861</v>
      </c>
      <c r="N50" s="4" t="s">
        <v>22</v>
      </c>
      <c r="O50" s="12" t="s">
        <v>90</v>
      </c>
      <c r="Q50" s="19"/>
      <c r="R50" s="4">
        <v>195</v>
      </c>
      <c r="S50" s="4">
        <v>207</v>
      </c>
      <c r="T50" s="4" t="s">
        <v>25</v>
      </c>
    </row>
    <row r="51" spans="1:20" x14ac:dyDescent="0.2">
      <c r="A51" s="3">
        <v>44772</v>
      </c>
      <c r="B51" s="1">
        <v>18</v>
      </c>
      <c r="C51" s="1">
        <v>0</v>
      </c>
      <c r="D51" s="1">
        <f t="shared" si="5"/>
        <v>153</v>
      </c>
      <c r="F51" s="1" t="s">
        <v>6</v>
      </c>
      <c r="G51" s="1" t="s">
        <v>6</v>
      </c>
      <c r="H51" s="14" t="b">
        <v>1</v>
      </c>
      <c r="K51" s="1" t="s">
        <v>77</v>
      </c>
      <c r="L51" s="18"/>
      <c r="M51" s="18"/>
      <c r="N51" s="1" t="s">
        <v>22</v>
      </c>
      <c r="O51" s="11" t="s">
        <v>91</v>
      </c>
    </row>
    <row r="52" spans="1:20" x14ac:dyDescent="0.2">
      <c r="A52" s="3">
        <v>44772</v>
      </c>
      <c r="B52" s="1">
        <v>18</v>
      </c>
      <c r="C52" s="1">
        <v>3</v>
      </c>
      <c r="D52" s="1">
        <f t="shared" ref="D52:D76" si="8">(B52-1)*9 +C52</f>
        <v>156</v>
      </c>
      <c r="F52" s="1" t="s">
        <v>11</v>
      </c>
      <c r="G52" s="1" t="s">
        <v>7</v>
      </c>
      <c r="H52" s="1" t="b">
        <v>0</v>
      </c>
      <c r="I52" s="1">
        <v>70.7</v>
      </c>
      <c r="J52" s="1">
        <v>200</v>
      </c>
      <c r="K52" s="1" t="s">
        <v>77</v>
      </c>
      <c r="L52" s="18">
        <v>6.1357142857142861</v>
      </c>
      <c r="M52" s="18">
        <f>J52*L52/1000 * 5</f>
        <v>6.1357142857142861</v>
      </c>
      <c r="N52" s="1" t="s">
        <v>22</v>
      </c>
      <c r="O52" s="11" t="s">
        <v>100</v>
      </c>
      <c r="R52" s="1">
        <v>177</v>
      </c>
      <c r="S52" s="1">
        <v>274</v>
      </c>
      <c r="T52" s="1" t="s">
        <v>24</v>
      </c>
    </row>
    <row r="53" spans="1:20" x14ac:dyDescent="0.2">
      <c r="A53" s="3">
        <v>44772</v>
      </c>
      <c r="B53" s="15">
        <v>18</v>
      </c>
      <c r="C53" s="15">
        <v>4</v>
      </c>
      <c r="D53" s="1">
        <f t="shared" si="8"/>
        <v>157</v>
      </c>
      <c r="F53" s="1" t="s">
        <v>11</v>
      </c>
      <c r="G53" s="1" t="s">
        <v>7</v>
      </c>
      <c r="H53" s="1" t="b">
        <v>0</v>
      </c>
      <c r="I53" s="1">
        <v>67</v>
      </c>
      <c r="J53" s="15">
        <v>200</v>
      </c>
      <c r="K53" s="1" t="s">
        <v>77</v>
      </c>
      <c r="L53" s="18">
        <v>6.1357142857142897</v>
      </c>
      <c r="M53" s="18">
        <f>J53*L53/1000 * 5</f>
        <v>6.1357142857142897</v>
      </c>
      <c r="N53" s="1" t="s">
        <v>22</v>
      </c>
      <c r="O53" s="11" t="s">
        <v>101</v>
      </c>
      <c r="R53" s="1">
        <v>195</v>
      </c>
      <c r="S53" s="1">
        <v>301</v>
      </c>
      <c r="T53" s="1" t="s">
        <v>24</v>
      </c>
    </row>
    <row r="54" spans="1:20" x14ac:dyDescent="0.2">
      <c r="A54" s="3">
        <v>44772</v>
      </c>
      <c r="B54" s="1">
        <v>18</v>
      </c>
      <c r="C54" s="1">
        <v>5</v>
      </c>
      <c r="D54" s="1">
        <f t="shared" si="8"/>
        <v>158</v>
      </c>
      <c r="F54" s="1" t="s">
        <v>6</v>
      </c>
      <c r="G54" s="1" t="s">
        <v>6</v>
      </c>
      <c r="H54" s="14" t="b">
        <v>1</v>
      </c>
      <c r="J54" s="1">
        <v>200</v>
      </c>
      <c r="K54" s="1" t="s">
        <v>77</v>
      </c>
      <c r="L54" s="18">
        <v>6.1357142857142897</v>
      </c>
      <c r="M54" s="18">
        <f>J54*L54/1000 * 5</f>
        <v>6.1357142857142897</v>
      </c>
      <c r="N54" s="1" t="s">
        <v>22</v>
      </c>
      <c r="O54" s="11" t="s">
        <v>91</v>
      </c>
      <c r="T54" s="1" t="s">
        <v>24</v>
      </c>
    </row>
    <row r="55" spans="1:20" s="4" customFormat="1" ht="17" thickBot="1" x14ac:dyDescent="0.25">
      <c r="A55" s="5">
        <v>44772</v>
      </c>
      <c r="B55" s="16">
        <v>18</v>
      </c>
      <c r="C55" s="16">
        <v>6</v>
      </c>
      <c r="D55" s="4">
        <f t="shared" si="8"/>
        <v>159</v>
      </c>
      <c r="F55" s="4" t="s">
        <v>11</v>
      </c>
      <c r="G55" s="4" t="s">
        <v>7</v>
      </c>
      <c r="H55" s="4" t="b">
        <v>0</v>
      </c>
      <c r="I55" s="4">
        <v>67.900000000000006</v>
      </c>
      <c r="J55" s="16">
        <v>200</v>
      </c>
      <c r="K55" s="4" t="s">
        <v>77</v>
      </c>
      <c r="L55" s="19">
        <v>6.1357142857142897</v>
      </c>
      <c r="M55" s="19">
        <f>J55*L55/1000 * 5</f>
        <v>6.1357142857142897</v>
      </c>
      <c r="N55" s="1" t="s">
        <v>22</v>
      </c>
      <c r="O55" s="12" t="s">
        <v>102</v>
      </c>
      <c r="Q55" s="19"/>
      <c r="R55" s="4">
        <v>195</v>
      </c>
      <c r="S55" s="1"/>
      <c r="T55" s="4" t="s">
        <v>24</v>
      </c>
    </row>
    <row r="56" spans="1:20" x14ac:dyDescent="0.2">
      <c r="A56" s="3">
        <v>44773</v>
      </c>
      <c r="B56" s="1">
        <v>19</v>
      </c>
      <c r="C56" s="1">
        <v>0</v>
      </c>
      <c r="D56" s="1">
        <f t="shared" si="8"/>
        <v>162</v>
      </c>
      <c r="F56" s="1" t="s">
        <v>6</v>
      </c>
      <c r="G56" s="1" t="s">
        <v>6</v>
      </c>
      <c r="H56" s="14" t="b">
        <v>1</v>
      </c>
      <c r="K56" s="1" t="s">
        <v>207</v>
      </c>
      <c r="M56" s="18"/>
      <c r="N56" s="1" t="s">
        <v>22</v>
      </c>
      <c r="O56" s="11" t="s">
        <v>96</v>
      </c>
    </row>
    <row r="57" spans="1:20" x14ac:dyDescent="0.2">
      <c r="A57" s="3">
        <v>44773</v>
      </c>
      <c r="B57" s="15">
        <v>19</v>
      </c>
      <c r="C57" s="15">
        <v>3</v>
      </c>
      <c r="D57" s="1">
        <f t="shared" si="8"/>
        <v>165</v>
      </c>
      <c r="F57" s="1" t="s">
        <v>5</v>
      </c>
      <c r="G57" s="1" t="s">
        <v>7</v>
      </c>
      <c r="H57" s="1" t="b">
        <v>0</v>
      </c>
      <c r="J57" s="15">
        <v>200</v>
      </c>
      <c r="K57" s="1" t="s">
        <v>207</v>
      </c>
      <c r="L57" s="1">
        <v>3.56</v>
      </c>
      <c r="M57" s="18">
        <f>J57*L57/1000 * 16</f>
        <v>11.391999999999999</v>
      </c>
      <c r="N57" s="1" t="s">
        <v>22</v>
      </c>
      <c r="O57" s="11" t="s">
        <v>104</v>
      </c>
      <c r="T57" s="1" t="s">
        <v>33</v>
      </c>
    </row>
    <row r="58" spans="1:20" s="4" customFormat="1" ht="17" thickBot="1" x14ac:dyDescent="0.25">
      <c r="A58" s="5">
        <v>44773</v>
      </c>
      <c r="B58" s="16">
        <v>19</v>
      </c>
      <c r="C58" s="16">
        <v>4</v>
      </c>
      <c r="D58" s="4">
        <f t="shared" si="8"/>
        <v>166</v>
      </c>
      <c r="F58" s="4" t="s">
        <v>5</v>
      </c>
      <c r="G58" s="4" t="s">
        <v>7</v>
      </c>
      <c r="H58" s="4" t="b">
        <v>0</v>
      </c>
      <c r="J58" s="16">
        <v>200</v>
      </c>
      <c r="K58" s="4" t="s">
        <v>207</v>
      </c>
      <c r="L58" s="4">
        <v>3.56</v>
      </c>
      <c r="M58" s="19">
        <f>J58*L58/1000 * 16</f>
        <v>11.391999999999999</v>
      </c>
      <c r="N58" s="1" t="s">
        <v>22</v>
      </c>
      <c r="O58" s="12" t="s">
        <v>103</v>
      </c>
      <c r="Q58" s="19"/>
      <c r="T58" s="4" t="s">
        <v>33</v>
      </c>
    </row>
    <row r="59" spans="1:20" ht="17" thickBot="1" x14ac:dyDescent="0.25">
      <c r="A59" s="3">
        <v>44774</v>
      </c>
      <c r="B59" s="1">
        <v>20</v>
      </c>
      <c r="C59" s="1">
        <v>0</v>
      </c>
      <c r="D59" s="1">
        <f t="shared" si="8"/>
        <v>171</v>
      </c>
      <c r="F59" s="1" t="s">
        <v>6</v>
      </c>
      <c r="G59" s="1" t="s">
        <v>6</v>
      </c>
      <c r="H59" s="1" t="b">
        <v>1</v>
      </c>
      <c r="K59" s="1" t="s">
        <v>207</v>
      </c>
      <c r="M59" s="18"/>
      <c r="N59" s="1" t="s">
        <v>22</v>
      </c>
      <c r="O59" s="23" t="s">
        <v>99</v>
      </c>
    </row>
    <row r="60" spans="1:20" x14ac:dyDescent="0.2">
      <c r="A60" s="3">
        <v>44774</v>
      </c>
      <c r="B60" s="1">
        <v>20</v>
      </c>
      <c r="C60" s="1">
        <v>3</v>
      </c>
      <c r="D60" s="1">
        <f t="shared" si="8"/>
        <v>174</v>
      </c>
      <c r="F60" s="1" t="s">
        <v>5</v>
      </c>
      <c r="G60" s="1" t="s">
        <v>7</v>
      </c>
      <c r="H60" s="1" t="b">
        <v>0</v>
      </c>
      <c r="J60" s="1">
        <v>150</v>
      </c>
      <c r="K60" s="1" t="s">
        <v>207</v>
      </c>
      <c r="L60" s="1">
        <v>3.56</v>
      </c>
      <c r="M60" s="18">
        <f>J60*L60/1000 * 16</f>
        <v>8.5440000000000005</v>
      </c>
      <c r="N60" s="1" t="s">
        <v>22</v>
      </c>
      <c r="O60" s="11" t="s">
        <v>97</v>
      </c>
      <c r="T60" s="1" t="s">
        <v>33</v>
      </c>
    </row>
    <row r="61" spans="1:20" x14ac:dyDescent="0.2">
      <c r="A61" s="3">
        <v>44774</v>
      </c>
      <c r="B61" s="1">
        <v>20</v>
      </c>
      <c r="C61" s="1">
        <v>4</v>
      </c>
      <c r="D61" s="1">
        <f t="shared" si="8"/>
        <v>175</v>
      </c>
      <c r="F61" s="1" t="s">
        <v>5</v>
      </c>
      <c r="G61" s="1" t="s">
        <v>7</v>
      </c>
      <c r="H61" s="1" t="b">
        <v>0</v>
      </c>
      <c r="J61" s="1">
        <v>100</v>
      </c>
      <c r="K61" s="1" t="s">
        <v>207</v>
      </c>
      <c r="L61" s="1">
        <v>3.56</v>
      </c>
      <c r="M61" s="18">
        <f>J61*L61/1000 * 16</f>
        <v>5.6959999999999997</v>
      </c>
      <c r="N61" s="1" t="s">
        <v>22</v>
      </c>
      <c r="O61" s="11" t="s">
        <v>98</v>
      </c>
      <c r="T61" s="1" t="s">
        <v>33</v>
      </c>
    </row>
    <row r="62" spans="1:20" s="4" customFormat="1" ht="17" thickBot="1" x14ac:dyDescent="0.25">
      <c r="A62" s="5">
        <v>44774</v>
      </c>
      <c r="B62" s="4">
        <v>20</v>
      </c>
      <c r="C62" s="4">
        <v>5</v>
      </c>
      <c r="D62" s="4">
        <f t="shared" si="8"/>
        <v>176</v>
      </c>
      <c r="F62" s="4" t="s">
        <v>5</v>
      </c>
      <c r="G62" s="4" t="s">
        <v>7</v>
      </c>
      <c r="H62" s="4" t="b">
        <v>0</v>
      </c>
      <c r="J62" s="4">
        <v>200</v>
      </c>
      <c r="K62" s="4" t="s">
        <v>207</v>
      </c>
      <c r="L62" s="4">
        <v>3.56</v>
      </c>
      <c r="M62" s="19">
        <f>J62*L62/1000 * 16</f>
        <v>11.391999999999999</v>
      </c>
      <c r="N62" s="1" t="s">
        <v>22</v>
      </c>
      <c r="O62" s="12" t="s">
        <v>99</v>
      </c>
      <c r="Q62" s="19"/>
      <c r="T62" s="4" t="s">
        <v>33</v>
      </c>
    </row>
    <row r="63" spans="1:20" x14ac:dyDescent="0.2">
      <c r="A63" s="3">
        <v>44775</v>
      </c>
      <c r="B63" s="1">
        <v>21</v>
      </c>
      <c r="C63" s="1">
        <v>0</v>
      </c>
      <c r="D63" s="1">
        <f t="shared" si="8"/>
        <v>180</v>
      </c>
      <c r="F63" s="1" t="s">
        <v>6</v>
      </c>
      <c r="G63" s="1" t="s">
        <v>6</v>
      </c>
      <c r="H63" s="1" t="b">
        <v>1</v>
      </c>
      <c r="K63" s="1" t="s">
        <v>205</v>
      </c>
      <c r="M63" s="18"/>
      <c r="N63" s="1" t="s">
        <v>22</v>
      </c>
      <c r="O63" s="24" t="s">
        <v>110</v>
      </c>
    </row>
    <row r="64" spans="1:20" x14ac:dyDescent="0.2">
      <c r="A64" s="3">
        <v>44775</v>
      </c>
      <c r="B64" s="15">
        <v>21</v>
      </c>
      <c r="C64" s="15">
        <v>3</v>
      </c>
      <c r="D64" s="1">
        <f t="shared" si="8"/>
        <v>183</v>
      </c>
      <c r="F64" s="1" t="s">
        <v>5</v>
      </c>
      <c r="G64" s="1" t="s">
        <v>7</v>
      </c>
      <c r="H64" s="1" t="b">
        <v>0</v>
      </c>
      <c r="I64" s="1">
        <v>33.1</v>
      </c>
      <c r="J64" s="15">
        <v>190</v>
      </c>
      <c r="K64" s="1" t="s">
        <v>205</v>
      </c>
      <c r="L64" s="1">
        <v>2.4700000000000002</v>
      </c>
      <c r="M64" s="18">
        <f>J64*L64/1000 * 3</f>
        <v>1.4078999999999999</v>
      </c>
      <c r="N64" s="1" t="s">
        <v>22</v>
      </c>
      <c r="O64" s="11" t="s">
        <v>108</v>
      </c>
      <c r="T64" s="1" t="s">
        <v>25</v>
      </c>
    </row>
    <row r="65" spans="1:20" x14ac:dyDescent="0.2">
      <c r="A65" s="3">
        <v>44775</v>
      </c>
      <c r="B65" s="15">
        <v>21</v>
      </c>
      <c r="C65" s="15">
        <v>4</v>
      </c>
      <c r="D65" s="1">
        <f t="shared" si="8"/>
        <v>184</v>
      </c>
      <c r="F65" s="1" t="s">
        <v>5</v>
      </c>
      <c r="G65" s="1" t="s">
        <v>7</v>
      </c>
      <c r="H65" s="1" t="b">
        <v>0</v>
      </c>
      <c r="I65" s="1">
        <v>34.299999999999997</v>
      </c>
      <c r="J65" s="15">
        <v>190</v>
      </c>
      <c r="K65" s="1" t="s">
        <v>205</v>
      </c>
      <c r="L65" s="1">
        <v>2.4700000000000002</v>
      </c>
      <c r="M65" s="18">
        <f>J65*L65/1000 * 3</f>
        <v>1.4078999999999999</v>
      </c>
      <c r="N65" s="1" t="s">
        <v>22</v>
      </c>
      <c r="O65" s="11" t="s">
        <v>109</v>
      </c>
      <c r="T65" s="1" t="s">
        <v>25</v>
      </c>
    </row>
    <row r="66" spans="1:20" x14ac:dyDescent="0.2">
      <c r="A66" s="3">
        <v>44775</v>
      </c>
      <c r="B66" s="15">
        <v>21</v>
      </c>
      <c r="C66" s="15">
        <v>5</v>
      </c>
      <c r="D66" s="1">
        <f t="shared" si="8"/>
        <v>185</v>
      </c>
      <c r="F66" s="1" t="s">
        <v>5</v>
      </c>
      <c r="G66" s="1" t="s">
        <v>7</v>
      </c>
      <c r="H66" s="1" t="b">
        <v>0</v>
      </c>
      <c r="I66" s="1">
        <v>30.7</v>
      </c>
      <c r="J66" s="15">
        <v>200</v>
      </c>
      <c r="K66" s="1" t="s">
        <v>205</v>
      </c>
      <c r="L66" s="1">
        <v>4.9400000000000004</v>
      </c>
      <c r="M66" s="18">
        <f>J66*L66/1000 * 3</f>
        <v>2.9640000000000004</v>
      </c>
      <c r="N66" s="1" t="s">
        <v>22</v>
      </c>
      <c r="O66" s="11" t="s">
        <v>110</v>
      </c>
      <c r="T66" s="1" t="s">
        <v>33</v>
      </c>
    </row>
    <row r="67" spans="1:20" s="4" customFormat="1" ht="17" thickBot="1" x14ac:dyDescent="0.25">
      <c r="A67" s="5">
        <v>44775</v>
      </c>
      <c r="B67" s="4">
        <v>21</v>
      </c>
      <c r="C67" s="4">
        <v>6</v>
      </c>
      <c r="D67" s="4">
        <f t="shared" si="8"/>
        <v>186</v>
      </c>
      <c r="F67" s="4" t="s">
        <v>5</v>
      </c>
      <c r="G67" s="4" t="s">
        <v>7</v>
      </c>
      <c r="H67" s="4" t="b">
        <v>0</v>
      </c>
      <c r="I67" s="4">
        <v>35.799999999999997</v>
      </c>
      <c r="J67" s="4">
        <v>200</v>
      </c>
      <c r="K67" s="4" t="s">
        <v>205</v>
      </c>
      <c r="L67" s="4">
        <v>4.9400000000000004</v>
      </c>
      <c r="M67" s="19">
        <f>J67*L67/1000 * 3</f>
        <v>2.9640000000000004</v>
      </c>
      <c r="N67" s="1" t="s">
        <v>22</v>
      </c>
      <c r="O67" s="12" t="s">
        <v>111</v>
      </c>
      <c r="Q67" s="19"/>
      <c r="T67" s="4" t="s">
        <v>33</v>
      </c>
    </row>
    <row r="68" spans="1:20" x14ac:dyDescent="0.2">
      <c r="A68" s="3">
        <v>44776</v>
      </c>
      <c r="B68" s="1">
        <v>22</v>
      </c>
      <c r="C68" s="1">
        <v>0</v>
      </c>
      <c r="D68" s="1">
        <f t="shared" si="8"/>
        <v>189</v>
      </c>
      <c r="F68" s="1" t="s">
        <v>6</v>
      </c>
      <c r="G68" s="1" t="s">
        <v>6</v>
      </c>
      <c r="H68" s="1" t="b">
        <v>1</v>
      </c>
      <c r="K68" s="1" t="s">
        <v>208</v>
      </c>
      <c r="M68" s="18"/>
      <c r="N68" s="1" t="s">
        <v>22</v>
      </c>
      <c r="O68" s="24" t="s">
        <v>113</v>
      </c>
    </row>
    <row r="69" spans="1:20" x14ac:dyDescent="0.2">
      <c r="A69" s="3">
        <v>44776</v>
      </c>
      <c r="B69" s="1">
        <v>22</v>
      </c>
      <c r="C69" s="1">
        <v>3</v>
      </c>
      <c r="D69" s="1">
        <f t="shared" si="8"/>
        <v>192</v>
      </c>
      <c r="F69" s="1" t="s">
        <v>11</v>
      </c>
      <c r="G69" s="1" t="s">
        <v>7</v>
      </c>
      <c r="H69" s="1" t="b">
        <v>0</v>
      </c>
      <c r="I69" s="1">
        <v>64.400000000000006</v>
      </c>
      <c r="J69" s="1">
        <v>180</v>
      </c>
      <c r="K69" s="1" t="s">
        <v>208</v>
      </c>
      <c r="M69" s="18"/>
      <c r="N69" s="1" t="s">
        <v>22</v>
      </c>
      <c r="O69" s="11" t="s">
        <v>112</v>
      </c>
      <c r="P69" s="1"/>
      <c r="R69" s="1">
        <v>288</v>
      </c>
      <c r="T69" s="1" t="s">
        <v>33</v>
      </c>
    </row>
    <row r="70" spans="1:20" x14ac:dyDescent="0.2">
      <c r="A70" s="3">
        <v>44776</v>
      </c>
      <c r="B70" s="15">
        <v>22</v>
      </c>
      <c r="C70" s="15">
        <v>4</v>
      </c>
      <c r="D70" s="1">
        <f t="shared" si="8"/>
        <v>193</v>
      </c>
      <c r="F70" s="1" t="s">
        <v>11</v>
      </c>
      <c r="G70" s="1" t="s">
        <v>7</v>
      </c>
      <c r="H70" s="1" t="b">
        <v>0</v>
      </c>
      <c r="I70" s="1">
        <v>68.400000000000006</v>
      </c>
      <c r="J70" s="15">
        <v>200</v>
      </c>
      <c r="K70" s="1" t="s">
        <v>208</v>
      </c>
      <c r="L70" s="1">
        <v>12.27</v>
      </c>
      <c r="M70" s="18">
        <f>J70*L70/1000 * 3</f>
        <v>7.3620000000000001</v>
      </c>
      <c r="N70" s="1" t="s">
        <v>22</v>
      </c>
      <c r="O70" s="11" t="s">
        <v>113</v>
      </c>
      <c r="P70" s="1"/>
      <c r="R70" s="1">
        <v>242</v>
      </c>
      <c r="T70" s="1" t="s">
        <v>33</v>
      </c>
    </row>
    <row r="71" spans="1:20" x14ac:dyDescent="0.2">
      <c r="A71" s="3">
        <v>44776</v>
      </c>
      <c r="B71" s="1">
        <v>22</v>
      </c>
      <c r="C71" s="1">
        <v>5</v>
      </c>
      <c r="D71" s="1">
        <f t="shared" si="8"/>
        <v>194</v>
      </c>
      <c r="F71" s="1" t="s">
        <v>11</v>
      </c>
      <c r="G71" s="1" t="s">
        <v>7</v>
      </c>
      <c r="H71" s="1" t="b">
        <v>0</v>
      </c>
      <c r="I71" s="1">
        <v>64.3</v>
      </c>
      <c r="J71" s="1">
        <v>200</v>
      </c>
      <c r="K71" s="1" t="s">
        <v>208</v>
      </c>
      <c r="L71" s="1">
        <v>12.27</v>
      </c>
      <c r="M71" s="18">
        <f>J71*L71/1000 * 3</f>
        <v>7.3620000000000001</v>
      </c>
      <c r="N71" s="1" t="s">
        <v>22</v>
      </c>
      <c r="O71" s="11" t="s">
        <v>114</v>
      </c>
      <c r="P71" s="1"/>
      <c r="R71" s="1">
        <v>184</v>
      </c>
      <c r="T71" s="1" t="s">
        <v>33</v>
      </c>
    </row>
    <row r="72" spans="1:20" x14ac:dyDescent="0.2">
      <c r="A72" s="3">
        <v>44776</v>
      </c>
      <c r="B72" s="22">
        <v>22</v>
      </c>
      <c r="C72" s="22">
        <v>6</v>
      </c>
      <c r="D72" s="1">
        <f t="shared" si="8"/>
        <v>195</v>
      </c>
      <c r="F72" s="1" t="s">
        <v>5</v>
      </c>
      <c r="G72" s="1" t="s">
        <v>7</v>
      </c>
      <c r="H72" s="1" t="b">
        <v>0</v>
      </c>
      <c r="I72" s="1">
        <v>31.4</v>
      </c>
      <c r="J72" s="22">
        <v>200</v>
      </c>
      <c r="K72" s="1" t="s">
        <v>208</v>
      </c>
      <c r="L72" s="1">
        <v>12.27</v>
      </c>
      <c r="M72" s="18">
        <f>J72*L72/1000 * 3</f>
        <v>7.3620000000000001</v>
      </c>
      <c r="N72" s="1" t="s">
        <v>22</v>
      </c>
      <c r="O72" s="11" t="s">
        <v>115</v>
      </c>
      <c r="P72" s="1"/>
      <c r="R72" s="1">
        <v>189</v>
      </c>
      <c r="T72" s="1" t="s">
        <v>25</v>
      </c>
    </row>
    <row r="73" spans="1:20" x14ac:dyDescent="0.2">
      <c r="A73" s="3">
        <v>44776</v>
      </c>
      <c r="B73" s="22">
        <v>22</v>
      </c>
      <c r="C73" s="22">
        <v>7</v>
      </c>
      <c r="D73" s="1">
        <f t="shared" si="8"/>
        <v>196</v>
      </c>
      <c r="F73" s="1" t="s">
        <v>5</v>
      </c>
      <c r="G73" s="1" t="s">
        <v>7</v>
      </c>
      <c r="H73" s="1" t="b">
        <v>0</v>
      </c>
      <c r="I73" s="1">
        <v>29.8</v>
      </c>
      <c r="J73" s="22">
        <v>200</v>
      </c>
      <c r="K73" s="1" t="s">
        <v>208</v>
      </c>
      <c r="L73" s="1">
        <v>12.27</v>
      </c>
      <c r="M73" s="18">
        <f>J73*L73/1000 * 3</f>
        <v>7.3620000000000001</v>
      </c>
      <c r="N73" s="1" t="s">
        <v>22</v>
      </c>
      <c r="O73" s="11" t="s">
        <v>116</v>
      </c>
      <c r="P73" s="1"/>
      <c r="R73" s="1">
        <v>166</v>
      </c>
      <c r="T73" s="1" t="s">
        <v>25</v>
      </c>
    </row>
    <row r="74" spans="1:20" s="4" customFormat="1" ht="17" customHeight="1" thickBot="1" x14ac:dyDescent="0.25">
      <c r="A74" s="5">
        <v>44776</v>
      </c>
      <c r="B74" s="16">
        <v>22</v>
      </c>
      <c r="C74" s="16">
        <v>8</v>
      </c>
      <c r="D74" s="4">
        <f t="shared" si="8"/>
        <v>197</v>
      </c>
      <c r="F74" s="4" t="s">
        <v>11</v>
      </c>
      <c r="G74" s="4" t="s">
        <v>7</v>
      </c>
      <c r="H74" s="4" t="b">
        <v>0</v>
      </c>
      <c r="I74" s="4">
        <v>59.1</v>
      </c>
      <c r="J74" s="16">
        <v>200</v>
      </c>
      <c r="K74" s="4" t="s">
        <v>208</v>
      </c>
      <c r="L74" s="4">
        <v>12.27</v>
      </c>
      <c r="M74" s="19">
        <f>J74*L74/1000 * 3</f>
        <v>7.3620000000000001</v>
      </c>
      <c r="N74" s="4" t="s">
        <v>22</v>
      </c>
      <c r="O74" s="12" t="s">
        <v>117</v>
      </c>
      <c r="Q74" s="19"/>
      <c r="R74" s="4">
        <v>385</v>
      </c>
      <c r="T74" s="4" t="s">
        <v>33</v>
      </c>
    </row>
    <row r="75" spans="1:20" x14ac:dyDescent="0.2">
      <c r="A75" s="3">
        <v>44777</v>
      </c>
      <c r="B75" s="1">
        <v>23</v>
      </c>
      <c r="C75" s="1">
        <v>0</v>
      </c>
      <c r="D75" s="1">
        <f t="shared" si="8"/>
        <v>198</v>
      </c>
      <c r="F75" s="1" t="s">
        <v>6</v>
      </c>
      <c r="G75" s="1" t="s">
        <v>6</v>
      </c>
      <c r="H75" s="1" t="b">
        <v>1</v>
      </c>
      <c r="K75" s="1" t="s">
        <v>208</v>
      </c>
      <c r="M75" s="18"/>
      <c r="N75" s="1" t="s">
        <v>22</v>
      </c>
      <c r="O75" s="24" t="s">
        <v>120</v>
      </c>
      <c r="P75" s="1"/>
    </row>
    <row r="76" spans="1:20" x14ac:dyDescent="0.2">
      <c r="A76" s="3">
        <v>44777</v>
      </c>
      <c r="B76" s="1">
        <v>23</v>
      </c>
      <c r="C76" s="1">
        <v>3</v>
      </c>
      <c r="D76" s="1">
        <f t="shared" si="8"/>
        <v>201</v>
      </c>
      <c r="F76" s="1" t="s">
        <v>11</v>
      </c>
      <c r="G76" s="1" t="s">
        <v>7</v>
      </c>
      <c r="H76" s="1" t="b">
        <v>0</v>
      </c>
      <c r="I76" s="1">
        <v>59.6</v>
      </c>
      <c r="J76" s="1">
        <v>200</v>
      </c>
      <c r="K76" s="1" t="s">
        <v>208</v>
      </c>
      <c r="L76" s="1">
        <v>12.27</v>
      </c>
      <c r="M76" s="18">
        <f>J76*L76/1000 * 3</f>
        <v>7.3620000000000001</v>
      </c>
      <c r="N76" s="1" t="s">
        <v>22</v>
      </c>
      <c r="O76" s="11" t="s">
        <v>120</v>
      </c>
      <c r="P76" s="1"/>
      <c r="R76" s="1">
        <v>332</v>
      </c>
      <c r="T76" s="1" t="s">
        <v>51</v>
      </c>
    </row>
    <row r="77" spans="1:20" x14ac:dyDescent="0.2">
      <c r="A77" s="3">
        <v>44777</v>
      </c>
      <c r="B77" s="1">
        <v>23</v>
      </c>
      <c r="C77" s="1">
        <v>4</v>
      </c>
      <c r="D77" s="1">
        <f t="shared" ref="D77:D79" si="9">(B77-1)*9 +C77</f>
        <v>202</v>
      </c>
      <c r="F77" s="1" t="s">
        <v>11</v>
      </c>
      <c r="G77" s="1" t="s">
        <v>7</v>
      </c>
      <c r="H77" s="1" t="b">
        <v>0</v>
      </c>
      <c r="I77" s="1">
        <v>65.5</v>
      </c>
      <c r="J77" s="1">
        <v>100</v>
      </c>
      <c r="K77" s="1" t="s">
        <v>208</v>
      </c>
      <c r="L77" s="1">
        <v>12.27</v>
      </c>
      <c r="M77" s="18">
        <f t="shared" ref="M77:M79" si="10">J77*L77/1000 * 3</f>
        <v>3.681</v>
      </c>
      <c r="N77" s="1" t="s">
        <v>22</v>
      </c>
      <c r="O77" s="11" t="s">
        <v>122</v>
      </c>
      <c r="R77" s="1">
        <v>292</v>
      </c>
      <c r="T77" s="1" t="s">
        <v>24</v>
      </c>
    </row>
    <row r="78" spans="1:20" x14ac:dyDescent="0.2">
      <c r="A78" s="3">
        <v>44777</v>
      </c>
      <c r="B78" s="1">
        <v>23</v>
      </c>
      <c r="C78" s="1">
        <v>5</v>
      </c>
      <c r="D78" s="1">
        <f t="shared" si="9"/>
        <v>203</v>
      </c>
      <c r="F78" s="1" t="s">
        <v>11</v>
      </c>
      <c r="G78" s="1" t="s">
        <v>7</v>
      </c>
      <c r="H78" s="1" t="b">
        <v>0</v>
      </c>
      <c r="I78" s="1">
        <v>52.7</v>
      </c>
      <c r="J78" s="1">
        <v>150</v>
      </c>
      <c r="K78" s="1" t="s">
        <v>208</v>
      </c>
      <c r="L78" s="1">
        <v>12.27</v>
      </c>
      <c r="M78" s="18">
        <f t="shared" si="10"/>
        <v>5.5214999999999996</v>
      </c>
      <c r="N78" s="1" t="s">
        <v>22</v>
      </c>
      <c r="O78" s="11" t="s">
        <v>121</v>
      </c>
      <c r="R78" s="1">
        <v>172</v>
      </c>
      <c r="T78" s="1" t="s">
        <v>51</v>
      </c>
    </row>
    <row r="79" spans="1:20" s="4" customFormat="1" ht="17" thickBot="1" x14ac:dyDescent="0.25">
      <c r="A79" s="5">
        <v>44777</v>
      </c>
      <c r="B79" s="4">
        <v>23</v>
      </c>
      <c r="C79" s="4">
        <v>6</v>
      </c>
      <c r="D79" s="4">
        <f t="shared" si="9"/>
        <v>204</v>
      </c>
      <c r="F79" s="4" t="s">
        <v>11</v>
      </c>
      <c r="G79" s="4" t="s">
        <v>7</v>
      </c>
      <c r="H79" s="4" t="b">
        <v>0</v>
      </c>
      <c r="I79" s="4">
        <v>54.9</v>
      </c>
      <c r="J79" s="4">
        <v>150</v>
      </c>
      <c r="K79" s="4" t="s">
        <v>208</v>
      </c>
      <c r="L79" s="4">
        <v>12.27</v>
      </c>
      <c r="M79" s="19">
        <f t="shared" si="10"/>
        <v>5.5214999999999996</v>
      </c>
      <c r="N79" s="4" t="s">
        <v>22</v>
      </c>
      <c r="O79" s="12" t="s">
        <v>123</v>
      </c>
      <c r="P79" s="25"/>
      <c r="Q79" s="19"/>
      <c r="R79" s="4">
        <v>499</v>
      </c>
      <c r="T79" s="4" t="s">
        <v>51</v>
      </c>
    </row>
    <row r="80" spans="1:20" x14ac:dyDescent="0.2">
      <c r="A80" s="3">
        <v>44778</v>
      </c>
      <c r="B80" s="1">
        <v>24</v>
      </c>
      <c r="C80" s="1">
        <v>0</v>
      </c>
      <c r="D80" s="1">
        <f>(B80-1)*9 +C80</f>
        <v>207</v>
      </c>
      <c r="F80" s="1" t="s">
        <v>6</v>
      </c>
      <c r="G80" s="1" t="s">
        <v>6</v>
      </c>
      <c r="H80" s="1" t="b">
        <v>1</v>
      </c>
      <c r="K80" s="1" t="s">
        <v>206</v>
      </c>
      <c r="M80" s="18"/>
      <c r="O80" s="24" t="s">
        <v>124</v>
      </c>
    </row>
    <row r="81" spans="1:20" x14ac:dyDescent="0.2">
      <c r="A81" s="3">
        <v>44778</v>
      </c>
      <c r="B81" s="1">
        <v>24</v>
      </c>
      <c r="C81" s="1">
        <v>3</v>
      </c>
      <c r="D81" s="1">
        <f>(B81-1)*9 +C81</f>
        <v>210</v>
      </c>
      <c r="F81" s="1" t="s">
        <v>11</v>
      </c>
      <c r="G81" s="1" t="s">
        <v>7</v>
      </c>
      <c r="H81" s="1" t="b">
        <v>0</v>
      </c>
      <c r="I81" s="1">
        <v>57.5</v>
      </c>
      <c r="J81" s="1">
        <v>200</v>
      </c>
      <c r="K81" s="1" t="s">
        <v>206</v>
      </c>
      <c r="L81" s="1">
        <v>14.4</v>
      </c>
      <c r="M81" s="18">
        <f>J81*L81/1000 * 2</f>
        <v>5.76</v>
      </c>
      <c r="N81" s="1" t="s">
        <v>22</v>
      </c>
      <c r="O81" s="11" t="s">
        <v>124</v>
      </c>
      <c r="R81" s="1">
        <v>297</v>
      </c>
      <c r="T81" s="1" t="s">
        <v>51</v>
      </c>
    </row>
    <row r="82" spans="1:20" x14ac:dyDescent="0.2">
      <c r="A82" s="3">
        <v>44778</v>
      </c>
      <c r="B82" s="1">
        <v>24</v>
      </c>
      <c r="C82" s="1">
        <v>4</v>
      </c>
      <c r="D82" s="1">
        <f t="shared" ref="D82:D95" si="11">(B82-1)*9 +C82</f>
        <v>211</v>
      </c>
      <c r="F82" s="1" t="s">
        <v>11</v>
      </c>
      <c r="G82" s="1" t="s">
        <v>7</v>
      </c>
      <c r="H82" s="1" t="b">
        <v>0</v>
      </c>
      <c r="I82" s="1">
        <v>52</v>
      </c>
      <c r="J82" s="1">
        <v>200</v>
      </c>
      <c r="K82" s="1" t="s">
        <v>206</v>
      </c>
      <c r="L82" s="1">
        <v>14.4</v>
      </c>
      <c r="M82" s="18">
        <f t="shared" ref="M82:M84" si="12">J82*L82/1000 * 2</f>
        <v>5.76</v>
      </c>
      <c r="N82" s="1" t="s">
        <v>22</v>
      </c>
      <c r="O82" s="11" t="s">
        <v>125</v>
      </c>
      <c r="R82" s="1">
        <v>250</v>
      </c>
      <c r="T82" s="1" t="s">
        <v>51</v>
      </c>
    </row>
    <row r="83" spans="1:20" x14ac:dyDescent="0.2">
      <c r="A83" s="3">
        <v>44778</v>
      </c>
      <c r="B83" s="1">
        <v>24</v>
      </c>
      <c r="C83" s="1">
        <v>5</v>
      </c>
      <c r="D83" s="1">
        <f t="shared" si="11"/>
        <v>212</v>
      </c>
      <c r="F83" s="1" t="s">
        <v>11</v>
      </c>
      <c r="G83" s="1" t="s">
        <v>7</v>
      </c>
      <c r="H83" s="1" t="b">
        <v>0</v>
      </c>
      <c r="I83" s="1">
        <v>67.099999999999994</v>
      </c>
      <c r="J83" s="1">
        <v>200</v>
      </c>
      <c r="K83" s="1" t="s">
        <v>206</v>
      </c>
      <c r="L83" s="1">
        <v>7.2</v>
      </c>
      <c r="M83" s="18">
        <f t="shared" si="12"/>
        <v>2.88</v>
      </c>
      <c r="N83" s="1" t="s">
        <v>22</v>
      </c>
      <c r="O83" s="11" t="s">
        <v>126</v>
      </c>
      <c r="R83" s="1">
        <v>148</v>
      </c>
      <c r="T83" s="1" t="s">
        <v>24</v>
      </c>
    </row>
    <row r="84" spans="1:20" s="4" customFormat="1" ht="17" thickBot="1" x14ac:dyDescent="0.25">
      <c r="A84" s="5">
        <v>44778</v>
      </c>
      <c r="B84" s="4">
        <v>24</v>
      </c>
      <c r="C84" s="4">
        <v>6</v>
      </c>
      <c r="D84" s="4">
        <f t="shared" si="11"/>
        <v>213</v>
      </c>
      <c r="F84" s="4" t="s">
        <v>11</v>
      </c>
      <c r="G84" s="4" t="s">
        <v>7</v>
      </c>
      <c r="H84" s="4" t="b">
        <v>0</v>
      </c>
      <c r="I84" s="4">
        <v>53.7</v>
      </c>
      <c r="J84" s="4">
        <v>200</v>
      </c>
      <c r="K84" s="4" t="s">
        <v>206</v>
      </c>
      <c r="L84" s="4">
        <v>7.2</v>
      </c>
      <c r="M84" s="19">
        <f t="shared" si="12"/>
        <v>2.88</v>
      </c>
      <c r="N84" s="4" t="s">
        <v>22</v>
      </c>
      <c r="O84" s="12" t="s">
        <v>127</v>
      </c>
      <c r="P84" s="25"/>
      <c r="Q84" s="19"/>
      <c r="R84" s="4">
        <v>241</v>
      </c>
      <c r="T84" s="4" t="s">
        <v>51</v>
      </c>
    </row>
    <row r="85" spans="1:20" x14ac:dyDescent="0.2">
      <c r="A85" s="3">
        <v>44779</v>
      </c>
      <c r="B85" s="1">
        <v>25</v>
      </c>
      <c r="C85" s="1">
        <v>0</v>
      </c>
      <c r="D85" s="1">
        <f t="shared" si="11"/>
        <v>216</v>
      </c>
      <c r="F85" s="1" t="s">
        <v>6</v>
      </c>
      <c r="G85" s="1" t="s">
        <v>6</v>
      </c>
      <c r="H85" s="1" t="b">
        <v>1</v>
      </c>
      <c r="K85" s="1" t="s">
        <v>76</v>
      </c>
      <c r="M85" s="18"/>
      <c r="O85" s="24" t="s">
        <v>155</v>
      </c>
    </row>
    <row r="86" spans="1:20" x14ac:dyDescent="0.2">
      <c r="A86" s="3">
        <v>44779</v>
      </c>
      <c r="B86" s="1">
        <v>25</v>
      </c>
      <c r="C86" s="1">
        <v>3</v>
      </c>
      <c r="D86" s="1">
        <f t="shared" si="11"/>
        <v>219</v>
      </c>
      <c r="F86" s="1" t="s">
        <v>11</v>
      </c>
      <c r="G86" s="1" t="s">
        <v>7</v>
      </c>
      <c r="H86" s="1" t="b">
        <v>0</v>
      </c>
      <c r="I86" s="1">
        <v>66.900000000000006</v>
      </c>
      <c r="J86" s="1">
        <v>250</v>
      </c>
      <c r="K86" s="1" t="s">
        <v>76</v>
      </c>
      <c r="L86" s="1">
        <v>8.4700000000000006</v>
      </c>
      <c r="M86" s="18">
        <f>J86*L86/1000 * 3</f>
        <v>6.3525000000000009</v>
      </c>
      <c r="N86" s="1" t="s">
        <v>22</v>
      </c>
      <c r="O86" s="11" t="s">
        <v>128</v>
      </c>
      <c r="R86" s="1">
        <v>210</v>
      </c>
      <c r="T86" s="1" t="s">
        <v>25</v>
      </c>
    </row>
    <row r="87" spans="1:20" x14ac:dyDescent="0.2">
      <c r="A87" s="3">
        <v>44779</v>
      </c>
      <c r="B87" s="1">
        <v>25</v>
      </c>
      <c r="C87" s="1">
        <v>4</v>
      </c>
      <c r="D87" s="1">
        <f t="shared" si="11"/>
        <v>220</v>
      </c>
      <c r="F87" s="1" t="s">
        <v>11</v>
      </c>
      <c r="G87" s="1" t="s">
        <v>7</v>
      </c>
      <c r="H87" s="1" t="b">
        <v>0</v>
      </c>
      <c r="I87" s="1">
        <v>64.400000000000006</v>
      </c>
      <c r="J87" s="1">
        <v>190</v>
      </c>
      <c r="K87" s="1" t="s">
        <v>76</v>
      </c>
      <c r="L87" s="1">
        <v>8.4700000000000006</v>
      </c>
      <c r="M87" s="18">
        <f t="shared" ref="M87:M90" si="13">J87*L87/1000 * 3</f>
        <v>4.8279000000000005</v>
      </c>
      <c r="N87" s="1" t="s">
        <v>22</v>
      </c>
      <c r="O87" s="11" t="s">
        <v>131</v>
      </c>
      <c r="R87" s="1">
        <v>194</v>
      </c>
      <c r="T87" s="1" t="s">
        <v>25</v>
      </c>
    </row>
    <row r="88" spans="1:20" x14ac:dyDescent="0.2">
      <c r="A88" s="3">
        <v>44779</v>
      </c>
      <c r="B88" s="1">
        <v>25</v>
      </c>
      <c r="C88" s="1">
        <v>5</v>
      </c>
      <c r="D88" s="1">
        <f t="shared" si="11"/>
        <v>221</v>
      </c>
      <c r="F88" s="1" t="s">
        <v>11</v>
      </c>
      <c r="G88" s="1" t="s">
        <v>7</v>
      </c>
      <c r="H88" s="1" t="b">
        <v>0</v>
      </c>
      <c r="I88" s="1">
        <v>67.400000000000006</v>
      </c>
      <c r="J88" s="1">
        <v>200</v>
      </c>
      <c r="K88" s="1" t="s">
        <v>76</v>
      </c>
      <c r="L88" s="1">
        <v>36.71</v>
      </c>
      <c r="M88" s="18">
        <f t="shared" si="13"/>
        <v>22.026</v>
      </c>
      <c r="N88" s="1" t="s">
        <v>22</v>
      </c>
      <c r="O88" s="11" t="s">
        <v>130</v>
      </c>
      <c r="R88" s="1">
        <v>302</v>
      </c>
      <c r="T88" s="1" t="s">
        <v>25</v>
      </c>
    </row>
    <row r="89" spans="1:20" ht="17" thickBot="1" x14ac:dyDescent="0.25">
      <c r="A89" s="3">
        <v>44779</v>
      </c>
      <c r="B89" s="1">
        <v>25</v>
      </c>
      <c r="C89" s="1">
        <v>6</v>
      </c>
      <c r="D89" s="1">
        <f t="shared" si="11"/>
        <v>222</v>
      </c>
      <c r="F89" s="1" t="s">
        <v>11</v>
      </c>
      <c r="G89" s="1" t="s">
        <v>7</v>
      </c>
      <c r="H89" s="1" t="b">
        <v>0</v>
      </c>
      <c r="I89" s="1">
        <v>58.3</v>
      </c>
      <c r="J89" s="1">
        <v>200</v>
      </c>
      <c r="K89" s="1" t="s">
        <v>76</v>
      </c>
      <c r="L89" s="1">
        <v>8.4700000000000006</v>
      </c>
      <c r="M89" s="18">
        <f t="shared" si="13"/>
        <v>5.0820000000000007</v>
      </c>
      <c r="N89" s="4" t="s">
        <v>22</v>
      </c>
      <c r="O89" s="11" t="s">
        <v>129</v>
      </c>
      <c r="R89" s="1">
        <v>295</v>
      </c>
      <c r="T89" s="1" t="s">
        <v>25</v>
      </c>
    </row>
    <row r="90" spans="1:20" s="4" customFormat="1" ht="17" thickBot="1" x14ac:dyDescent="0.25">
      <c r="A90" s="5">
        <v>44779</v>
      </c>
      <c r="B90" s="4">
        <v>25</v>
      </c>
      <c r="C90" s="4">
        <v>7</v>
      </c>
      <c r="D90" s="4">
        <f t="shared" si="11"/>
        <v>223</v>
      </c>
      <c r="F90" s="4" t="s">
        <v>11</v>
      </c>
      <c r="G90" s="4" t="s">
        <v>7</v>
      </c>
      <c r="H90" s="4" t="b">
        <v>0</v>
      </c>
      <c r="I90" s="4">
        <v>60.7</v>
      </c>
      <c r="J90" s="4">
        <v>200</v>
      </c>
      <c r="K90" s="4" t="s">
        <v>76</v>
      </c>
      <c r="L90" s="4">
        <v>36.71</v>
      </c>
      <c r="M90" s="19">
        <f t="shared" si="13"/>
        <v>22.026</v>
      </c>
      <c r="N90" s="4" t="s">
        <v>22</v>
      </c>
      <c r="O90" s="12" t="s">
        <v>154</v>
      </c>
      <c r="P90" s="25"/>
      <c r="Q90" s="19"/>
      <c r="R90" s="4">
        <v>205</v>
      </c>
      <c r="T90" s="4" t="s">
        <v>25</v>
      </c>
    </row>
    <row r="91" spans="1:20" x14ac:dyDescent="0.2">
      <c r="A91" s="3">
        <v>44780</v>
      </c>
      <c r="B91" s="1">
        <v>26</v>
      </c>
      <c r="C91" s="1">
        <v>0</v>
      </c>
      <c r="D91" s="1">
        <f t="shared" si="11"/>
        <v>225</v>
      </c>
      <c r="F91" s="1" t="s">
        <v>6</v>
      </c>
      <c r="G91" s="1" t="s">
        <v>6</v>
      </c>
      <c r="H91" s="1" t="b">
        <v>1</v>
      </c>
      <c r="K91" s="1" t="s">
        <v>205</v>
      </c>
      <c r="M91" s="18"/>
      <c r="O91" s="24" t="s">
        <v>135</v>
      </c>
    </row>
    <row r="92" spans="1:20" x14ac:dyDescent="0.2">
      <c r="A92" s="3">
        <v>44780</v>
      </c>
      <c r="B92" s="1">
        <v>26</v>
      </c>
      <c r="C92" s="1">
        <v>3</v>
      </c>
      <c r="D92" s="1">
        <f t="shared" si="11"/>
        <v>228</v>
      </c>
      <c r="F92" s="1" t="s">
        <v>11</v>
      </c>
      <c r="G92" s="1" t="s">
        <v>7</v>
      </c>
      <c r="H92" s="1" t="b">
        <v>0</v>
      </c>
      <c r="I92" s="1">
        <v>54.3</v>
      </c>
      <c r="J92" s="1">
        <v>200</v>
      </c>
      <c r="K92" s="1" t="s">
        <v>205</v>
      </c>
      <c r="L92" s="1">
        <v>4.9400000000000004</v>
      </c>
      <c r="M92" s="18">
        <f>J92*L92/1000 * 3</f>
        <v>2.9640000000000004</v>
      </c>
      <c r="N92" s="1" t="s">
        <v>22</v>
      </c>
      <c r="O92" s="11" t="s">
        <v>132</v>
      </c>
      <c r="R92" s="1">
        <v>197</v>
      </c>
      <c r="T92" s="1" t="s">
        <v>51</v>
      </c>
    </row>
    <row r="93" spans="1:20" x14ac:dyDescent="0.2">
      <c r="A93" s="3">
        <v>44780</v>
      </c>
      <c r="B93" s="1">
        <v>26</v>
      </c>
      <c r="C93" s="1">
        <v>4</v>
      </c>
      <c r="D93" s="1">
        <f t="shared" si="11"/>
        <v>229</v>
      </c>
      <c r="F93" s="1" t="s">
        <v>11</v>
      </c>
      <c r="G93" s="1" t="s">
        <v>7</v>
      </c>
      <c r="H93" s="1" t="b">
        <v>0</v>
      </c>
      <c r="I93" s="1">
        <v>50.9</v>
      </c>
      <c r="J93" s="1">
        <v>250</v>
      </c>
      <c r="K93" s="1" t="s">
        <v>205</v>
      </c>
      <c r="L93" s="1">
        <v>17.29</v>
      </c>
      <c r="M93" s="18">
        <f>J93*L93/1000 * 3</f>
        <v>12.967499999999999</v>
      </c>
      <c r="N93" s="1" t="s">
        <v>22</v>
      </c>
      <c r="O93" s="11" t="s">
        <v>136</v>
      </c>
      <c r="R93" s="1">
        <v>283</v>
      </c>
      <c r="T93" s="1" t="s">
        <v>51</v>
      </c>
    </row>
    <row r="94" spans="1:20" x14ac:dyDescent="0.2">
      <c r="A94" s="3">
        <v>44780</v>
      </c>
      <c r="B94" s="1">
        <v>26</v>
      </c>
      <c r="C94" s="1">
        <v>5</v>
      </c>
      <c r="D94" s="1">
        <f t="shared" si="11"/>
        <v>230</v>
      </c>
      <c r="F94" s="1" t="s">
        <v>11</v>
      </c>
      <c r="G94" s="1" t="s">
        <v>7</v>
      </c>
      <c r="H94" s="1" t="b">
        <v>0</v>
      </c>
      <c r="I94" s="1">
        <v>66.099999999999994</v>
      </c>
      <c r="J94" s="1">
        <v>200</v>
      </c>
      <c r="K94" s="1" t="s">
        <v>205</v>
      </c>
      <c r="L94" s="1">
        <v>4.9400000000000004</v>
      </c>
      <c r="M94" s="18">
        <f t="shared" ref="M94:M95" si="14">J94*L94/1000 * 3</f>
        <v>2.9640000000000004</v>
      </c>
      <c r="N94" s="1" t="s">
        <v>22</v>
      </c>
      <c r="O94" s="11" t="s">
        <v>133</v>
      </c>
      <c r="R94" s="1">
        <v>167</v>
      </c>
      <c r="T94" s="1" t="s">
        <v>33</v>
      </c>
    </row>
    <row r="95" spans="1:20" s="4" customFormat="1" ht="17" thickBot="1" x14ac:dyDescent="0.25">
      <c r="A95" s="5">
        <v>44780</v>
      </c>
      <c r="B95" s="4">
        <v>26</v>
      </c>
      <c r="C95" s="4">
        <v>6</v>
      </c>
      <c r="D95" s="4">
        <f t="shared" si="11"/>
        <v>231</v>
      </c>
      <c r="F95" s="4" t="s">
        <v>11</v>
      </c>
      <c r="G95" s="4" t="s">
        <v>7</v>
      </c>
      <c r="H95" s="4" t="b">
        <v>0</v>
      </c>
      <c r="I95" s="4">
        <v>56.5</v>
      </c>
      <c r="J95" s="4">
        <v>190</v>
      </c>
      <c r="K95" s="4" t="s">
        <v>205</v>
      </c>
      <c r="L95" s="4">
        <v>17.29</v>
      </c>
      <c r="M95" s="19">
        <f t="shared" si="14"/>
        <v>9.8552999999999997</v>
      </c>
      <c r="N95" s="4" t="s">
        <v>22</v>
      </c>
      <c r="O95" s="12" t="s">
        <v>134</v>
      </c>
      <c r="P95" s="25"/>
      <c r="Q95" s="19"/>
      <c r="R95" s="4">
        <v>233</v>
      </c>
      <c r="T95" s="4" t="s">
        <v>51</v>
      </c>
    </row>
    <row r="96" spans="1:20" x14ac:dyDescent="0.2">
      <c r="A96" s="3">
        <v>44781</v>
      </c>
      <c r="B96" s="1">
        <v>27</v>
      </c>
      <c r="C96" s="1">
        <v>0</v>
      </c>
      <c r="D96" s="1">
        <f t="shared" ref="D96:D99" si="15">(B96-1)*9 +C96</f>
        <v>234</v>
      </c>
      <c r="F96" s="1" t="s">
        <v>6</v>
      </c>
      <c r="G96" s="1" t="s">
        <v>6</v>
      </c>
      <c r="H96" s="1" t="b">
        <v>1</v>
      </c>
      <c r="K96" s="1" t="s">
        <v>205</v>
      </c>
      <c r="M96" s="18"/>
      <c r="O96" s="24" t="s">
        <v>140</v>
      </c>
    </row>
    <row r="97" spans="1:20" x14ac:dyDescent="0.2">
      <c r="A97" s="3">
        <v>44781</v>
      </c>
      <c r="B97" s="1">
        <v>27</v>
      </c>
      <c r="C97" s="1">
        <v>3</v>
      </c>
      <c r="D97" s="1">
        <f t="shared" si="15"/>
        <v>237</v>
      </c>
      <c r="F97" s="1" t="s">
        <v>5</v>
      </c>
      <c r="G97" s="1" t="s">
        <v>7</v>
      </c>
      <c r="H97" s="1" t="b">
        <v>0</v>
      </c>
      <c r="I97" s="1">
        <v>25.9</v>
      </c>
      <c r="J97" s="1">
        <v>200</v>
      </c>
      <c r="K97" s="1" t="s">
        <v>205</v>
      </c>
      <c r="L97" s="1">
        <v>17.29</v>
      </c>
      <c r="M97" s="18">
        <f>J97*L97/1000 * 3</f>
        <v>10.374000000000001</v>
      </c>
      <c r="N97" s="1" t="s">
        <v>22</v>
      </c>
      <c r="O97" s="11" t="s">
        <v>137</v>
      </c>
      <c r="T97" s="1" t="s">
        <v>141</v>
      </c>
    </row>
    <row r="98" spans="1:20" x14ac:dyDescent="0.2">
      <c r="A98" s="3">
        <v>44781</v>
      </c>
      <c r="B98" s="1">
        <v>27</v>
      </c>
      <c r="C98" s="1">
        <v>4</v>
      </c>
      <c r="D98" s="1">
        <f t="shared" si="15"/>
        <v>238</v>
      </c>
      <c r="F98" s="1" t="s">
        <v>5</v>
      </c>
      <c r="G98" s="1" t="s">
        <v>7</v>
      </c>
      <c r="H98" s="1" t="b">
        <v>0</v>
      </c>
      <c r="I98" s="1">
        <v>26.5</v>
      </c>
      <c r="J98" s="1">
        <v>250</v>
      </c>
      <c r="K98" s="1" t="s">
        <v>205</v>
      </c>
      <c r="L98" s="1">
        <v>17.29</v>
      </c>
      <c r="M98" s="18">
        <f>J98*L98/1000 * 3</f>
        <v>12.967499999999999</v>
      </c>
      <c r="N98" s="1" t="s">
        <v>22</v>
      </c>
      <c r="O98" s="11" t="s">
        <v>138</v>
      </c>
      <c r="T98" s="1" t="s">
        <v>141</v>
      </c>
    </row>
    <row r="99" spans="1:20" x14ac:dyDescent="0.2">
      <c r="A99" s="3">
        <v>44781</v>
      </c>
      <c r="B99" s="1">
        <v>27</v>
      </c>
      <c r="C99" s="1">
        <v>5</v>
      </c>
      <c r="D99" s="1">
        <f t="shared" si="15"/>
        <v>239</v>
      </c>
      <c r="F99" s="1" t="s">
        <v>5</v>
      </c>
      <c r="G99" s="1" t="s">
        <v>7</v>
      </c>
      <c r="H99" s="1" t="b">
        <v>0</v>
      </c>
      <c r="I99" s="1">
        <v>36.299999999999997</v>
      </c>
      <c r="J99" s="1">
        <f>200-90</f>
        <v>110</v>
      </c>
      <c r="K99" s="1" t="s">
        <v>205</v>
      </c>
      <c r="L99" s="1">
        <v>4.9400000000000004</v>
      </c>
      <c r="M99" s="18">
        <f t="shared" ref="M99" si="16">J99*L99/1000 * 3</f>
        <v>1.6302000000000003</v>
      </c>
      <c r="N99" s="1" t="s">
        <v>22</v>
      </c>
      <c r="O99" s="11" t="s">
        <v>139</v>
      </c>
      <c r="T99" s="1" t="s">
        <v>33</v>
      </c>
    </row>
    <row r="100" spans="1:20" x14ac:dyDescent="0.2">
      <c r="A100" s="3">
        <v>44782</v>
      </c>
      <c r="B100" s="1">
        <v>28</v>
      </c>
      <c r="C100" s="1">
        <v>0</v>
      </c>
      <c r="D100" s="1">
        <f t="shared" ref="D100:D104" si="17">(B100-1)*9 +C100</f>
        <v>243</v>
      </c>
      <c r="F100" s="1" t="s">
        <v>6</v>
      </c>
      <c r="G100" s="1" t="s">
        <v>6</v>
      </c>
      <c r="H100" s="1" t="b">
        <v>1</v>
      </c>
      <c r="K100" s="1" t="s">
        <v>76</v>
      </c>
      <c r="M100" s="18"/>
      <c r="N100" s="1" t="s">
        <v>22</v>
      </c>
      <c r="O100" s="24" t="s">
        <v>145</v>
      </c>
    </row>
    <row r="101" spans="1:20" x14ac:dyDescent="0.2">
      <c r="A101" s="3">
        <v>44782</v>
      </c>
      <c r="B101" s="1">
        <v>28</v>
      </c>
      <c r="C101" s="1">
        <v>3</v>
      </c>
      <c r="D101" s="1">
        <f t="shared" si="17"/>
        <v>246</v>
      </c>
      <c r="F101" s="1" t="s">
        <v>5</v>
      </c>
      <c r="G101" s="1" t="s">
        <v>7</v>
      </c>
      <c r="H101" s="1" t="b">
        <v>0</v>
      </c>
      <c r="I101" s="1">
        <v>29.1</v>
      </c>
      <c r="J101" s="1">
        <v>200</v>
      </c>
      <c r="K101" s="1" t="s">
        <v>76</v>
      </c>
      <c r="L101" s="1">
        <v>36.71</v>
      </c>
      <c r="M101" s="18">
        <f t="shared" ref="M101:M106" si="18">J101*L101/1000 * 3</f>
        <v>22.026</v>
      </c>
      <c r="N101" s="1" t="s">
        <v>22</v>
      </c>
      <c r="O101" s="11" t="s">
        <v>142</v>
      </c>
      <c r="T101" s="1" t="s">
        <v>141</v>
      </c>
    </row>
    <row r="102" spans="1:20" x14ac:dyDescent="0.2">
      <c r="A102" s="3">
        <v>44782</v>
      </c>
      <c r="B102" s="1">
        <v>28</v>
      </c>
      <c r="C102" s="1">
        <v>4</v>
      </c>
      <c r="D102" s="1">
        <f t="shared" si="17"/>
        <v>247</v>
      </c>
      <c r="F102" s="1" t="s">
        <v>5</v>
      </c>
      <c r="G102" s="1" t="s">
        <v>7</v>
      </c>
      <c r="H102" s="1" t="b">
        <v>0</v>
      </c>
      <c r="I102" s="1">
        <v>26.6</v>
      </c>
      <c r="J102" s="1">
        <v>200</v>
      </c>
      <c r="K102" s="1" t="s">
        <v>76</v>
      </c>
      <c r="L102" s="1">
        <v>8.4700000000000006</v>
      </c>
      <c r="M102" s="18">
        <f t="shared" si="18"/>
        <v>5.0820000000000007</v>
      </c>
      <c r="N102" s="1" t="s">
        <v>22</v>
      </c>
      <c r="O102" s="11" t="s">
        <v>143</v>
      </c>
      <c r="T102" s="1" t="s">
        <v>141</v>
      </c>
    </row>
    <row r="103" spans="1:20" x14ac:dyDescent="0.2">
      <c r="A103" s="3">
        <v>44782</v>
      </c>
      <c r="B103" s="1">
        <v>28</v>
      </c>
      <c r="C103" s="1">
        <v>5</v>
      </c>
      <c r="D103" s="1">
        <f t="shared" si="17"/>
        <v>248</v>
      </c>
      <c r="F103" s="1" t="s">
        <v>5</v>
      </c>
      <c r="G103" s="1" t="s">
        <v>7</v>
      </c>
      <c r="H103" s="1" t="b">
        <v>0</v>
      </c>
      <c r="I103" s="1">
        <v>27</v>
      </c>
      <c r="J103" s="1">
        <v>250</v>
      </c>
      <c r="K103" s="1" t="s">
        <v>76</v>
      </c>
      <c r="L103" s="1">
        <v>36.71</v>
      </c>
      <c r="M103" s="18">
        <f t="shared" si="18"/>
        <v>27.532499999999999</v>
      </c>
      <c r="N103" s="1" t="s">
        <v>22</v>
      </c>
      <c r="O103" s="11" t="s">
        <v>144</v>
      </c>
      <c r="T103" s="1" t="s">
        <v>141</v>
      </c>
    </row>
    <row r="104" spans="1:20" x14ac:dyDescent="0.2">
      <c r="A104" s="3">
        <v>44782</v>
      </c>
      <c r="B104" s="1">
        <v>28</v>
      </c>
      <c r="C104" s="1">
        <v>6</v>
      </c>
      <c r="D104" s="1">
        <f t="shared" si="17"/>
        <v>249</v>
      </c>
      <c r="F104" s="1" t="s">
        <v>5</v>
      </c>
      <c r="G104" s="1" t="s">
        <v>7</v>
      </c>
      <c r="H104" s="1" t="b">
        <v>0</v>
      </c>
      <c r="I104" s="1">
        <v>27.2</v>
      </c>
      <c r="J104" s="1">
        <v>200</v>
      </c>
      <c r="K104" s="1" t="s">
        <v>76</v>
      </c>
      <c r="L104" s="1">
        <v>8.4700000000000006</v>
      </c>
      <c r="M104" s="18">
        <f t="shared" si="18"/>
        <v>5.0820000000000007</v>
      </c>
      <c r="N104" s="1" t="s">
        <v>22</v>
      </c>
      <c r="O104" s="11" t="s">
        <v>145</v>
      </c>
      <c r="T104" s="1" t="s">
        <v>141</v>
      </c>
    </row>
    <row r="105" spans="1:20" x14ac:dyDescent="0.2">
      <c r="A105" s="3">
        <v>44782</v>
      </c>
      <c r="B105" s="1">
        <v>28</v>
      </c>
      <c r="C105" s="1">
        <v>7</v>
      </c>
      <c r="D105" s="1">
        <f t="shared" ref="D105:D125" si="19">(B105-1)*9 +C105</f>
        <v>250</v>
      </c>
      <c r="F105" s="1" t="s">
        <v>5</v>
      </c>
      <c r="G105" s="1" t="s">
        <v>7</v>
      </c>
      <c r="H105" s="1" t="b">
        <v>0</v>
      </c>
      <c r="I105" s="1">
        <v>30.3</v>
      </c>
      <c r="J105" s="1">
        <v>190</v>
      </c>
      <c r="K105" s="1" t="s">
        <v>76</v>
      </c>
      <c r="L105" s="1">
        <v>8.4700000000000006</v>
      </c>
      <c r="M105" s="18">
        <f t="shared" si="18"/>
        <v>4.8279000000000005</v>
      </c>
      <c r="N105" s="1" t="s">
        <v>22</v>
      </c>
      <c r="O105" s="11" t="s">
        <v>146</v>
      </c>
      <c r="T105" s="1" t="s">
        <v>141</v>
      </c>
    </row>
    <row r="106" spans="1:20" s="4" customFormat="1" ht="17" thickBot="1" x14ac:dyDescent="0.25">
      <c r="A106" s="5">
        <v>44782</v>
      </c>
      <c r="B106" s="4">
        <v>28</v>
      </c>
      <c r="C106" s="4">
        <v>8</v>
      </c>
      <c r="D106" s="4">
        <f t="shared" si="19"/>
        <v>251</v>
      </c>
      <c r="F106" s="4" t="s">
        <v>5</v>
      </c>
      <c r="G106" s="4" t="s">
        <v>7</v>
      </c>
      <c r="H106" s="4" t="b">
        <v>0</v>
      </c>
      <c r="I106" s="4">
        <v>25.2</v>
      </c>
      <c r="J106" s="4">
        <v>200</v>
      </c>
      <c r="K106" s="4" t="s">
        <v>76</v>
      </c>
      <c r="L106" s="4">
        <v>36.71</v>
      </c>
      <c r="M106" s="19">
        <f t="shared" si="18"/>
        <v>22.026</v>
      </c>
      <c r="N106" s="4" t="s">
        <v>22</v>
      </c>
      <c r="O106" s="12" t="s">
        <v>147</v>
      </c>
      <c r="P106" s="25"/>
      <c r="Q106" s="19"/>
      <c r="T106" s="4" t="s">
        <v>141</v>
      </c>
    </row>
    <row r="107" spans="1:20" ht="17" thickBot="1" x14ac:dyDescent="0.25">
      <c r="A107" s="3">
        <v>44783</v>
      </c>
      <c r="B107" s="1">
        <v>29</v>
      </c>
      <c r="C107" s="1">
        <v>0</v>
      </c>
      <c r="D107" s="1">
        <f t="shared" si="19"/>
        <v>252</v>
      </c>
      <c r="F107" s="1" t="s">
        <v>6</v>
      </c>
      <c r="G107" s="1" t="s">
        <v>6</v>
      </c>
      <c r="H107" s="1" t="b">
        <v>1</v>
      </c>
      <c r="K107" s="1" t="s">
        <v>208</v>
      </c>
      <c r="M107" s="18"/>
      <c r="O107" s="23" t="s">
        <v>148</v>
      </c>
    </row>
    <row r="108" spans="1:20" x14ac:dyDescent="0.2">
      <c r="A108" s="3">
        <v>44783</v>
      </c>
      <c r="B108" s="1">
        <v>29</v>
      </c>
      <c r="C108" s="1">
        <v>3</v>
      </c>
      <c r="D108" s="1">
        <f t="shared" si="19"/>
        <v>255</v>
      </c>
      <c r="F108" s="1" t="s">
        <v>11</v>
      </c>
      <c r="G108" s="1" t="s">
        <v>7</v>
      </c>
      <c r="H108" s="1" t="b">
        <v>0</v>
      </c>
      <c r="I108" s="1">
        <v>57.3</v>
      </c>
      <c r="J108" s="1">
        <f>250-15</f>
        <v>235</v>
      </c>
      <c r="K108" s="1" t="s">
        <v>208</v>
      </c>
      <c r="L108" s="1">
        <v>12.27</v>
      </c>
      <c r="M108" s="18">
        <f t="shared" ref="M108" si="20">J108*L108/1000 * 3</f>
        <v>8.6503499999999995</v>
      </c>
      <c r="N108" s="1" t="s">
        <v>22</v>
      </c>
      <c r="O108" s="11" t="s">
        <v>149</v>
      </c>
      <c r="R108" s="1">
        <v>383</v>
      </c>
      <c r="T108" s="1" t="s">
        <v>51</v>
      </c>
    </row>
    <row r="109" spans="1:20" x14ac:dyDescent="0.2">
      <c r="A109" s="3">
        <v>44783</v>
      </c>
      <c r="B109" s="1">
        <v>29</v>
      </c>
      <c r="C109" s="1">
        <v>4</v>
      </c>
      <c r="D109" s="1">
        <f t="shared" si="19"/>
        <v>256</v>
      </c>
      <c r="F109" s="1" t="s">
        <v>5</v>
      </c>
      <c r="G109" s="1" t="s">
        <v>7</v>
      </c>
      <c r="H109" s="1" t="b">
        <v>0</v>
      </c>
      <c r="I109" s="1">
        <v>27.5</v>
      </c>
      <c r="J109" s="1">
        <v>100</v>
      </c>
      <c r="K109" s="1" t="s">
        <v>208</v>
      </c>
      <c r="L109" s="1">
        <v>12.27</v>
      </c>
      <c r="M109" s="18">
        <f t="shared" ref="M109:M113" si="21">J109*L109/1000 * 3</f>
        <v>3.681</v>
      </c>
      <c r="N109" s="1" t="s">
        <v>22</v>
      </c>
      <c r="O109" s="11" t="s">
        <v>153</v>
      </c>
      <c r="T109" s="1" t="s">
        <v>141</v>
      </c>
    </row>
    <row r="110" spans="1:20" x14ac:dyDescent="0.2">
      <c r="A110" s="3">
        <v>44783</v>
      </c>
      <c r="B110" s="1">
        <v>29</v>
      </c>
      <c r="C110" s="1">
        <v>5</v>
      </c>
      <c r="D110" s="1">
        <f t="shared" si="19"/>
        <v>257</v>
      </c>
      <c r="F110" s="1" t="s">
        <v>11</v>
      </c>
      <c r="G110" s="1" t="s">
        <v>7</v>
      </c>
      <c r="H110" s="1" t="b">
        <v>0</v>
      </c>
      <c r="I110" s="1">
        <v>51.5</v>
      </c>
      <c r="J110" s="1">
        <f>200-5</f>
        <v>195</v>
      </c>
      <c r="K110" s="1" t="s">
        <v>208</v>
      </c>
      <c r="L110" s="1">
        <v>12.27</v>
      </c>
      <c r="M110" s="18">
        <f t="shared" si="21"/>
        <v>7.1779500000000009</v>
      </c>
      <c r="N110" s="1" t="s">
        <v>22</v>
      </c>
      <c r="O110" s="11" t="s">
        <v>152</v>
      </c>
      <c r="R110" s="1">
        <v>564</v>
      </c>
      <c r="T110" s="1" t="s">
        <v>51</v>
      </c>
    </row>
    <row r="111" spans="1:20" x14ac:dyDescent="0.2">
      <c r="A111" s="3">
        <v>44783</v>
      </c>
      <c r="B111" s="1">
        <v>29</v>
      </c>
      <c r="C111" s="1">
        <v>6</v>
      </c>
      <c r="D111" s="1">
        <f t="shared" si="19"/>
        <v>258</v>
      </c>
      <c r="F111" s="1" t="s">
        <v>5</v>
      </c>
      <c r="G111" s="1" t="s">
        <v>7</v>
      </c>
      <c r="H111" s="1" t="b">
        <v>0</v>
      </c>
      <c r="I111" s="1">
        <v>27.3</v>
      </c>
      <c r="J111" s="1">
        <v>200</v>
      </c>
      <c r="K111" s="1" t="s">
        <v>208</v>
      </c>
      <c r="L111" s="1">
        <v>12.27</v>
      </c>
      <c r="M111" s="18">
        <f t="shared" si="21"/>
        <v>7.3620000000000001</v>
      </c>
      <c r="N111" s="1" t="s">
        <v>22</v>
      </c>
      <c r="O111" s="11" t="s">
        <v>151</v>
      </c>
      <c r="T111" s="1" t="s">
        <v>141</v>
      </c>
    </row>
    <row r="112" spans="1:20" x14ac:dyDescent="0.2">
      <c r="A112" s="3">
        <v>44783</v>
      </c>
      <c r="B112" s="1">
        <v>29</v>
      </c>
      <c r="C112" s="1">
        <v>7</v>
      </c>
      <c r="D112" s="1">
        <f t="shared" si="19"/>
        <v>259</v>
      </c>
      <c r="F112" s="1" t="s">
        <v>11</v>
      </c>
      <c r="G112" s="1" t="s">
        <v>7</v>
      </c>
      <c r="H112" s="1" t="b">
        <v>0</v>
      </c>
      <c r="I112" s="1">
        <v>51.2</v>
      </c>
      <c r="J112" s="1">
        <v>110</v>
      </c>
      <c r="K112" s="1" t="s">
        <v>208</v>
      </c>
      <c r="L112" s="1">
        <v>12.27</v>
      </c>
      <c r="M112" s="18">
        <f t="shared" si="21"/>
        <v>4.0491000000000001</v>
      </c>
      <c r="N112" s="1" t="s">
        <v>22</v>
      </c>
      <c r="O112" s="11" t="s">
        <v>150</v>
      </c>
      <c r="R112" s="1">
        <v>193</v>
      </c>
      <c r="T112" s="1" t="s">
        <v>51</v>
      </c>
    </row>
    <row r="113" spans="1:20" s="4" customFormat="1" ht="17" thickBot="1" x14ac:dyDescent="0.25">
      <c r="A113" s="5">
        <v>44783</v>
      </c>
      <c r="B113" s="4">
        <v>29</v>
      </c>
      <c r="C113" s="4">
        <v>8</v>
      </c>
      <c r="D113" s="4">
        <f t="shared" si="19"/>
        <v>260</v>
      </c>
      <c r="F113" s="4" t="s">
        <v>5</v>
      </c>
      <c r="G113" s="4" t="s">
        <v>7</v>
      </c>
      <c r="H113" s="4" t="b">
        <v>0</v>
      </c>
      <c r="I113" s="4">
        <v>25.7</v>
      </c>
      <c r="J113" s="4">
        <v>200</v>
      </c>
      <c r="K113" s="4" t="s">
        <v>208</v>
      </c>
      <c r="L113" s="4">
        <v>12.27</v>
      </c>
      <c r="M113" s="19">
        <f t="shared" si="21"/>
        <v>7.3620000000000001</v>
      </c>
      <c r="N113" s="4" t="s">
        <v>22</v>
      </c>
      <c r="O113" s="12" t="s">
        <v>148</v>
      </c>
      <c r="P113" s="25"/>
      <c r="Q113" s="19"/>
      <c r="T113" s="4" t="s">
        <v>141</v>
      </c>
    </row>
    <row r="114" spans="1:20" x14ac:dyDescent="0.2">
      <c r="A114" s="3">
        <v>44784</v>
      </c>
      <c r="B114" s="1">
        <v>30</v>
      </c>
      <c r="C114" s="1">
        <v>0</v>
      </c>
      <c r="D114" s="1">
        <f t="shared" si="19"/>
        <v>261</v>
      </c>
      <c r="F114" s="1" t="s">
        <v>6</v>
      </c>
      <c r="G114" s="1" t="s">
        <v>6</v>
      </c>
      <c r="H114" s="1" t="b">
        <v>1</v>
      </c>
      <c r="K114" s="1" t="s">
        <v>206</v>
      </c>
      <c r="M114" s="18"/>
      <c r="O114" s="24" t="s">
        <v>160</v>
      </c>
    </row>
    <row r="115" spans="1:20" ht="17" customHeight="1" x14ac:dyDescent="0.2">
      <c r="A115" s="3">
        <v>44784</v>
      </c>
      <c r="B115" s="1">
        <v>30</v>
      </c>
      <c r="C115" s="1">
        <v>3</v>
      </c>
      <c r="D115" s="1">
        <f t="shared" si="19"/>
        <v>264</v>
      </c>
      <c r="F115" s="1" t="s">
        <v>11</v>
      </c>
      <c r="G115" s="1" t="s">
        <v>7</v>
      </c>
      <c r="H115" s="1" t="b">
        <v>0</v>
      </c>
      <c r="I115" s="1">
        <v>67.5</v>
      </c>
      <c r="J115" s="1">
        <v>200</v>
      </c>
      <c r="K115" s="1" t="s">
        <v>206</v>
      </c>
      <c r="L115" s="1">
        <v>14.4</v>
      </c>
      <c r="M115" s="18">
        <f t="shared" ref="M115:M118" si="22">J115*L115/1000 * 2</f>
        <v>5.76</v>
      </c>
      <c r="N115" s="1" t="s">
        <v>22</v>
      </c>
      <c r="O115" s="11" t="s">
        <v>158</v>
      </c>
      <c r="R115" s="1">
        <v>217</v>
      </c>
      <c r="T115" s="1" t="s">
        <v>24</v>
      </c>
    </row>
    <row r="116" spans="1:20" x14ac:dyDescent="0.2">
      <c r="A116" s="3">
        <v>44784</v>
      </c>
      <c r="B116" s="1">
        <v>30</v>
      </c>
      <c r="C116" s="1">
        <v>4</v>
      </c>
      <c r="D116" s="1">
        <f t="shared" si="19"/>
        <v>265</v>
      </c>
      <c r="F116" s="1" t="s">
        <v>5</v>
      </c>
      <c r="G116" s="1" t="s">
        <v>7</v>
      </c>
      <c r="H116" s="1" t="b">
        <v>0</v>
      </c>
      <c r="I116" s="1">
        <v>30.3</v>
      </c>
      <c r="J116" s="1">
        <v>150</v>
      </c>
      <c r="K116" s="1" t="s">
        <v>206</v>
      </c>
      <c r="L116" s="1">
        <v>14.4</v>
      </c>
      <c r="M116" s="18">
        <f t="shared" si="22"/>
        <v>4.32</v>
      </c>
      <c r="N116" s="1" t="s">
        <v>22</v>
      </c>
      <c r="O116" s="11" t="s">
        <v>159</v>
      </c>
      <c r="T116" s="1" t="s">
        <v>141</v>
      </c>
    </row>
    <row r="117" spans="1:20" x14ac:dyDescent="0.2">
      <c r="A117" s="3">
        <v>44784</v>
      </c>
      <c r="B117" s="1">
        <v>30</v>
      </c>
      <c r="C117" s="1">
        <v>5</v>
      </c>
      <c r="D117" s="1">
        <f t="shared" si="19"/>
        <v>266</v>
      </c>
      <c r="F117" s="1" t="s">
        <v>5</v>
      </c>
      <c r="G117" s="1" t="s">
        <v>7</v>
      </c>
      <c r="H117" s="1" t="b">
        <v>0</v>
      </c>
      <c r="I117" s="1">
        <v>27.6</v>
      </c>
      <c r="J117" s="1">
        <v>250</v>
      </c>
      <c r="K117" s="1" t="s">
        <v>206</v>
      </c>
      <c r="L117" s="1">
        <v>14.4</v>
      </c>
      <c r="M117" s="18">
        <f t="shared" si="22"/>
        <v>7.2</v>
      </c>
      <c r="N117" s="1" t="s">
        <v>22</v>
      </c>
      <c r="O117" s="11" t="s">
        <v>160</v>
      </c>
      <c r="T117" s="1" t="s">
        <v>141</v>
      </c>
    </row>
    <row r="118" spans="1:20" s="4" customFormat="1" ht="17" thickBot="1" x14ac:dyDescent="0.25">
      <c r="A118" s="5">
        <v>44784</v>
      </c>
      <c r="B118" s="4">
        <v>30</v>
      </c>
      <c r="C118" s="4">
        <v>6</v>
      </c>
      <c r="D118" s="4">
        <f t="shared" si="19"/>
        <v>267</v>
      </c>
      <c r="F118" s="4" t="s">
        <v>5</v>
      </c>
      <c r="G118" s="4" t="s">
        <v>7</v>
      </c>
      <c r="H118" s="4" t="b">
        <v>0</v>
      </c>
      <c r="I118" s="4">
        <v>26.9</v>
      </c>
      <c r="J118" s="4">
        <f>200-5</f>
        <v>195</v>
      </c>
      <c r="K118" s="4" t="s">
        <v>206</v>
      </c>
      <c r="L118" s="4">
        <v>14.4</v>
      </c>
      <c r="M118" s="19">
        <f t="shared" si="22"/>
        <v>5.6159999999999997</v>
      </c>
      <c r="N118" s="4" t="s">
        <v>22</v>
      </c>
      <c r="O118" s="12" t="s">
        <v>161</v>
      </c>
      <c r="P118" s="25"/>
      <c r="Q118" s="19"/>
      <c r="T118" s="4" t="s">
        <v>141</v>
      </c>
    </row>
    <row r="119" spans="1:20" x14ac:dyDescent="0.2">
      <c r="A119" s="3">
        <v>44785</v>
      </c>
      <c r="B119" s="1">
        <v>31</v>
      </c>
      <c r="C119" s="1">
        <v>0</v>
      </c>
      <c r="D119" s="1">
        <f t="shared" si="19"/>
        <v>270</v>
      </c>
      <c r="F119" s="1" t="s">
        <v>6</v>
      </c>
      <c r="G119" s="1" t="s">
        <v>6</v>
      </c>
      <c r="H119" s="1" t="b">
        <v>1</v>
      </c>
      <c r="K119" s="1" t="s">
        <v>208</v>
      </c>
      <c r="M119" s="18"/>
      <c r="O119" s="24" t="s">
        <v>162</v>
      </c>
    </row>
    <row r="120" spans="1:20" x14ac:dyDescent="0.2">
      <c r="A120" s="3">
        <v>44785</v>
      </c>
      <c r="B120" s="1">
        <v>31</v>
      </c>
      <c r="C120" s="1">
        <v>1</v>
      </c>
      <c r="D120" s="1">
        <f t="shared" si="19"/>
        <v>271</v>
      </c>
      <c r="F120" s="1" t="s">
        <v>5</v>
      </c>
      <c r="G120" s="1" t="s">
        <v>7</v>
      </c>
      <c r="H120" s="1" t="b">
        <v>0</v>
      </c>
      <c r="I120" s="1">
        <v>26</v>
      </c>
      <c r="J120" s="1">
        <v>200</v>
      </c>
      <c r="K120" s="1" t="s">
        <v>208</v>
      </c>
      <c r="L120" s="1">
        <v>12.27</v>
      </c>
      <c r="M120" s="18">
        <f t="shared" ref="M120" si="23">J120*L120/1000 * 3</f>
        <v>7.3620000000000001</v>
      </c>
      <c r="N120" s="1" t="s">
        <v>22</v>
      </c>
      <c r="O120" s="11" t="s">
        <v>162</v>
      </c>
      <c r="T120" s="9" t="s">
        <v>141</v>
      </c>
    </row>
    <row r="121" spans="1:20" x14ac:dyDescent="0.2">
      <c r="A121" s="3">
        <v>44785</v>
      </c>
      <c r="B121" s="1">
        <v>31</v>
      </c>
      <c r="C121" s="1">
        <v>2</v>
      </c>
      <c r="D121" s="1">
        <f t="shared" si="19"/>
        <v>272</v>
      </c>
      <c r="F121" s="1" t="s">
        <v>5</v>
      </c>
      <c r="G121" s="1" t="s">
        <v>7</v>
      </c>
      <c r="H121" s="1" t="b">
        <v>0</v>
      </c>
      <c r="I121" s="1">
        <v>29.5</v>
      </c>
      <c r="J121" s="1">
        <v>190</v>
      </c>
      <c r="K121" s="1" t="s">
        <v>208</v>
      </c>
      <c r="L121" s="1">
        <v>12.27</v>
      </c>
      <c r="M121" s="18">
        <f t="shared" ref="M121:M125" si="24">J121*L121/1000 * 3</f>
        <v>6.9938999999999991</v>
      </c>
      <c r="N121" s="1" t="s">
        <v>22</v>
      </c>
      <c r="O121" s="11" t="s">
        <v>163</v>
      </c>
      <c r="T121" s="9" t="s">
        <v>141</v>
      </c>
    </row>
    <row r="122" spans="1:20" x14ac:dyDescent="0.2">
      <c r="A122" s="3">
        <v>44785</v>
      </c>
      <c r="B122" s="1">
        <v>31</v>
      </c>
      <c r="C122" s="1">
        <v>4</v>
      </c>
      <c r="D122" s="1">
        <f t="shared" si="19"/>
        <v>274</v>
      </c>
      <c r="F122" s="1" t="s">
        <v>11</v>
      </c>
      <c r="G122" s="1" t="s">
        <v>7</v>
      </c>
      <c r="H122" s="1" t="b">
        <v>0</v>
      </c>
      <c r="I122" s="1">
        <v>67.8</v>
      </c>
      <c r="J122" s="1">
        <v>190</v>
      </c>
      <c r="K122" s="1" t="s">
        <v>208</v>
      </c>
      <c r="L122" s="1">
        <v>12.27</v>
      </c>
      <c r="M122" s="18">
        <f t="shared" si="24"/>
        <v>6.9938999999999991</v>
      </c>
      <c r="N122" s="1" t="s">
        <v>22</v>
      </c>
      <c r="O122" s="11" t="s">
        <v>164</v>
      </c>
      <c r="R122" s="1">
        <v>278</v>
      </c>
      <c r="T122" s="9" t="s">
        <v>25</v>
      </c>
    </row>
    <row r="123" spans="1:20" x14ac:dyDescent="0.2">
      <c r="A123" s="3">
        <v>44785</v>
      </c>
      <c r="B123" s="1">
        <v>31</v>
      </c>
      <c r="C123" s="1">
        <v>5</v>
      </c>
      <c r="D123" s="1">
        <f t="shared" si="19"/>
        <v>275</v>
      </c>
      <c r="F123" s="1" t="s">
        <v>11</v>
      </c>
      <c r="G123" s="1" t="s">
        <v>7</v>
      </c>
      <c r="H123" s="1" t="b">
        <v>0</v>
      </c>
      <c r="I123" s="1">
        <v>64.599999999999994</v>
      </c>
      <c r="J123" s="1">
        <v>200</v>
      </c>
      <c r="K123" s="1" t="s">
        <v>208</v>
      </c>
      <c r="L123" s="1">
        <v>12.27</v>
      </c>
      <c r="M123" s="18">
        <f t="shared" si="24"/>
        <v>7.3620000000000001</v>
      </c>
      <c r="N123" s="1" t="s">
        <v>22</v>
      </c>
      <c r="O123" s="11" t="s">
        <v>165</v>
      </c>
      <c r="R123" s="1">
        <v>207</v>
      </c>
      <c r="T123" s="9" t="s">
        <v>25</v>
      </c>
    </row>
    <row r="124" spans="1:20" x14ac:dyDescent="0.2">
      <c r="A124" s="3">
        <v>44785</v>
      </c>
      <c r="B124" s="1">
        <v>31</v>
      </c>
      <c r="C124" s="1">
        <v>6</v>
      </c>
      <c r="D124" s="1">
        <f t="shared" si="19"/>
        <v>276</v>
      </c>
      <c r="F124" s="1" t="s">
        <v>11</v>
      </c>
      <c r="G124" s="1" t="s">
        <v>8</v>
      </c>
      <c r="H124" s="1" t="b">
        <v>0</v>
      </c>
      <c r="I124" s="1">
        <v>59.2</v>
      </c>
      <c r="K124" s="1" t="s">
        <v>208</v>
      </c>
      <c r="M124" s="18"/>
      <c r="N124" s="1" t="s">
        <v>22</v>
      </c>
      <c r="O124" s="11" t="s">
        <v>167</v>
      </c>
      <c r="R124" s="1">
        <v>272</v>
      </c>
      <c r="T124" s="9" t="s">
        <v>25</v>
      </c>
    </row>
    <row r="125" spans="1:20" s="4" customFormat="1" ht="17" thickBot="1" x14ac:dyDescent="0.25">
      <c r="A125" s="5">
        <v>44785</v>
      </c>
      <c r="B125" s="4">
        <v>31</v>
      </c>
      <c r="C125" s="4">
        <v>7</v>
      </c>
      <c r="D125" s="4">
        <f t="shared" si="19"/>
        <v>277</v>
      </c>
      <c r="F125" s="4" t="s">
        <v>5</v>
      </c>
      <c r="G125" s="4" t="s">
        <v>7</v>
      </c>
      <c r="H125" s="4" t="b">
        <v>0</v>
      </c>
      <c r="I125" s="4">
        <v>27.9</v>
      </c>
      <c r="J125" s="4">
        <v>190</v>
      </c>
      <c r="K125" s="4" t="s">
        <v>208</v>
      </c>
      <c r="L125" s="4">
        <v>12.27</v>
      </c>
      <c r="M125" s="19">
        <f t="shared" si="24"/>
        <v>6.9938999999999991</v>
      </c>
      <c r="N125" s="4" t="s">
        <v>22</v>
      </c>
      <c r="O125" s="12" t="s">
        <v>166</v>
      </c>
      <c r="P125" s="25"/>
      <c r="Q125" s="19"/>
      <c r="T125" s="10" t="s">
        <v>141</v>
      </c>
    </row>
    <row r="126" spans="1:20" x14ac:dyDescent="0.2">
      <c r="A126" s="3">
        <v>44786</v>
      </c>
      <c r="B126" s="1">
        <v>32</v>
      </c>
      <c r="C126" s="1">
        <v>0</v>
      </c>
      <c r="D126" s="1">
        <f t="shared" ref="D126:D139" si="25">(B126-1)*9 +C126</f>
        <v>279</v>
      </c>
      <c r="F126" s="1" t="s">
        <v>6</v>
      </c>
      <c r="G126" s="1" t="s">
        <v>6</v>
      </c>
      <c r="H126" s="1" t="b">
        <v>1</v>
      </c>
      <c r="K126" s="1" t="s">
        <v>76</v>
      </c>
      <c r="M126" s="18"/>
      <c r="N126" s="1" t="s">
        <v>22</v>
      </c>
      <c r="O126" s="24" t="s">
        <v>173</v>
      </c>
      <c r="T126" s="9" t="s">
        <v>141</v>
      </c>
    </row>
    <row r="127" spans="1:20" x14ac:dyDescent="0.2">
      <c r="A127" s="3">
        <v>44786</v>
      </c>
      <c r="B127" s="1">
        <v>32</v>
      </c>
      <c r="C127" s="1">
        <v>3</v>
      </c>
      <c r="D127" s="1">
        <f t="shared" si="25"/>
        <v>282</v>
      </c>
      <c r="F127" s="1" t="s">
        <v>5</v>
      </c>
      <c r="G127" s="1" t="s">
        <v>7</v>
      </c>
      <c r="H127" s="1" t="b">
        <v>0</v>
      </c>
      <c r="I127" s="1">
        <v>30.5</v>
      </c>
      <c r="J127" s="1">
        <v>68</v>
      </c>
      <c r="K127" s="1" t="s">
        <v>76</v>
      </c>
      <c r="L127" s="1">
        <v>8.4700000000000006</v>
      </c>
      <c r="M127" s="18">
        <f t="shared" ref="M127" si="26">J127*L127/1000 * 3</f>
        <v>1.7278800000000001</v>
      </c>
      <c r="N127" s="1" t="s">
        <v>22</v>
      </c>
      <c r="O127" s="11" t="s">
        <v>169</v>
      </c>
      <c r="T127" s="9" t="s">
        <v>141</v>
      </c>
    </row>
    <row r="128" spans="1:20" x14ac:dyDescent="0.2">
      <c r="A128" s="3">
        <v>44786</v>
      </c>
      <c r="B128" s="1">
        <v>32</v>
      </c>
      <c r="C128" s="1">
        <v>4</v>
      </c>
      <c r="D128" s="1">
        <f t="shared" si="25"/>
        <v>283</v>
      </c>
      <c r="F128" s="1" t="s">
        <v>5</v>
      </c>
      <c r="G128" s="1" t="s">
        <v>7</v>
      </c>
      <c r="H128" s="1" t="b">
        <v>0</v>
      </c>
      <c r="I128" s="1">
        <v>30.9</v>
      </c>
      <c r="J128" s="1">
        <v>180</v>
      </c>
      <c r="K128" s="1" t="s">
        <v>76</v>
      </c>
      <c r="L128" s="1">
        <v>8.4700000000000006</v>
      </c>
      <c r="M128" s="18">
        <f t="shared" ref="M128:M131" si="27">J128*L128/1000 * 3</f>
        <v>4.5738000000000003</v>
      </c>
      <c r="N128" s="1" t="s">
        <v>22</v>
      </c>
      <c r="O128" s="11" t="s">
        <v>170</v>
      </c>
      <c r="T128" s="9" t="s">
        <v>141</v>
      </c>
    </row>
    <row r="129" spans="1:20" x14ac:dyDescent="0.2">
      <c r="A129" s="3">
        <v>44786</v>
      </c>
      <c r="B129" s="1">
        <v>32</v>
      </c>
      <c r="C129" s="1">
        <v>5</v>
      </c>
      <c r="D129" s="1">
        <f t="shared" si="25"/>
        <v>284</v>
      </c>
      <c r="F129" s="1" t="s">
        <v>6</v>
      </c>
      <c r="G129" s="1" t="s">
        <v>6</v>
      </c>
      <c r="H129" s="1" t="b">
        <v>1</v>
      </c>
      <c r="K129" s="1" t="s">
        <v>76</v>
      </c>
      <c r="M129" s="18"/>
      <c r="N129" s="1" t="s">
        <v>22</v>
      </c>
      <c r="O129" s="24" t="s">
        <v>173</v>
      </c>
      <c r="T129" s="9" t="s">
        <v>141</v>
      </c>
    </row>
    <row r="130" spans="1:20" x14ac:dyDescent="0.2">
      <c r="A130" s="3">
        <v>44786</v>
      </c>
      <c r="B130" s="1">
        <v>32</v>
      </c>
      <c r="C130" s="1">
        <v>6</v>
      </c>
      <c r="D130" s="1">
        <f t="shared" si="25"/>
        <v>285</v>
      </c>
      <c r="F130" s="1" t="s">
        <v>5</v>
      </c>
      <c r="G130" s="1" t="s">
        <v>7</v>
      </c>
      <c r="H130" s="1" t="b">
        <v>0</v>
      </c>
      <c r="I130" s="1">
        <v>29.9</v>
      </c>
      <c r="J130" s="1">
        <v>200</v>
      </c>
      <c r="K130" s="1" t="s">
        <v>76</v>
      </c>
      <c r="L130" s="1">
        <v>8.4700000000000006</v>
      </c>
      <c r="M130" s="18">
        <f t="shared" si="27"/>
        <v>5.0820000000000007</v>
      </c>
      <c r="N130" s="1" t="s">
        <v>22</v>
      </c>
      <c r="O130" s="11" t="s">
        <v>171</v>
      </c>
      <c r="T130" s="9" t="s">
        <v>141</v>
      </c>
    </row>
    <row r="131" spans="1:20" x14ac:dyDescent="0.2">
      <c r="A131" s="3">
        <v>44786</v>
      </c>
      <c r="B131" s="1">
        <v>32</v>
      </c>
      <c r="C131" s="1">
        <v>7</v>
      </c>
      <c r="D131" s="1">
        <f t="shared" si="25"/>
        <v>286</v>
      </c>
      <c r="F131" s="1" t="s">
        <v>5</v>
      </c>
      <c r="G131" s="1" t="s">
        <v>7</v>
      </c>
      <c r="H131" s="1" t="b">
        <v>0</v>
      </c>
      <c r="I131" s="1">
        <v>26.7</v>
      </c>
      <c r="J131" s="1">
        <v>200</v>
      </c>
      <c r="K131" s="1" t="s">
        <v>76</v>
      </c>
      <c r="L131" s="1">
        <v>8.4700000000000006</v>
      </c>
      <c r="M131" s="18">
        <f t="shared" si="27"/>
        <v>5.0820000000000007</v>
      </c>
      <c r="N131" s="1" t="s">
        <v>22</v>
      </c>
      <c r="O131" s="11" t="s">
        <v>172</v>
      </c>
      <c r="T131" s="9" t="s">
        <v>141</v>
      </c>
    </row>
    <row r="132" spans="1:20" s="4" customFormat="1" ht="17" thickBot="1" x14ac:dyDescent="0.25">
      <c r="A132" s="5">
        <v>44786</v>
      </c>
      <c r="B132" s="4">
        <v>32</v>
      </c>
      <c r="C132" s="4">
        <v>8</v>
      </c>
      <c r="D132" s="4">
        <f t="shared" si="25"/>
        <v>287</v>
      </c>
      <c r="F132" s="4" t="s">
        <v>6</v>
      </c>
      <c r="G132" s="4" t="s">
        <v>6</v>
      </c>
      <c r="H132" s="4" t="b">
        <v>1</v>
      </c>
      <c r="K132" s="4" t="s">
        <v>76</v>
      </c>
      <c r="M132" s="19"/>
      <c r="N132" s="4" t="s">
        <v>22</v>
      </c>
      <c r="O132" s="23" t="s">
        <v>173</v>
      </c>
      <c r="P132" s="25"/>
      <c r="Q132" s="19"/>
      <c r="T132" s="10" t="s">
        <v>141</v>
      </c>
    </row>
    <row r="133" spans="1:20" x14ac:dyDescent="0.2">
      <c r="A133" s="3">
        <v>44788</v>
      </c>
      <c r="B133" s="1">
        <v>33</v>
      </c>
      <c r="C133" s="1">
        <v>0</v>
      </c>
      <c r="D133" s="1">
        <f t="shared" si="25"/>
        <v>288</v>
      </c>
      <c r="F133" s="1" t="s">
        <v>6</v>
      </c>
      <c r="G133" s="1" t="s">
        <v>6</v>
      </c>
      <c r="H133" s="1" t="b">
        <v>1</v>
      </c>
      <c r="K133" s="1" t="s">
        <v>76</v>
      </c>
      <c r="M133" s="18"/>
      <c r="N133" s="1" t="s">
        <v>22</v>
      </c>
      <c r="O133" s="24" t="s">
        <v>175</v>
      </c>
    </row>
    <row r="134" spans="1:20" x14ac:dyDescent="0.2">
      <c r="A134" s="3">
        <v>44788</v>
      </c>
      <c r="B134" s="1">
        <v>33</v>
      </c>
      <c r="C134" s="1">
        <v>3</v>
      </c>
      <c r="D134" s="1">
        <f t="shared" si="25"/>
        <v>291</v>
      </c>
      <c r="F134" s="1" t="s">
        <v>5</v>
      </c>
      <c r="G134" s="1" t="s">
        <v>7</v>
      </c>
      <c r="H134" s="1" t="b">
        <v>0</v>
      </c>
      <c r="I134" s="1">
        <v>30.3</v>
      </c>
      <c r="J134" s="1">
        <v>200</v>
      </c>
      <c r="K134" s="1" t="s">
        <v>76</v>
      </c>
      <c r="L134" s="1">
        <v>36.71</v>
      </c>
      <c r="M134" s="18">
        <f t="shared" ref="M134:M139" si="28">J134*L134/1000 * 3</f>
        <v>22.026</v>
      </c>
      <c r="N134" s="1" t="s">
        <v>22</v>
      </c>
      <c r="O134" s="11" t="s">
        <v>174</v>
      </c>
      <c r="T134" s="1" t="s">
        <v>141</v>
      </c>
    </row>
    <row r="135" spans="1:20" x14ac:dyDescent="0.2">
      <c r="A135" s="3">
        <v>44788</v>
      </c>
      <c r="B135" s="1">
        <v>33</v>
      </c>
      <c r="C135" s="1">
        <v>4</v>
      </c>
      <c r="D135" s="1">
        <f t="shared" si="25"/>
        <v>292</v>
      </c>
      <c r="F135" s="1" t="s">
        <v>5</v>
      </c>
      <c r="G135" s="1" t="s">
        <v>7</v>
      </c>
      <c r="H135" s="1" t="b">
        <v>0</v>
      </c>
      <c r="I135" s="1">
        <v>27.4</v>
      </c>
      <c r="J135" s="1">
        <v>150</v>
      </c>
      <c r="K135" s="1" t="s">
        <v>76</v>
      </c>
      <c r="L135" s="1">
        <v>36.71</v>
      </c>
      <c r="M135" s="18">
        <f t="shared" si="28"/>
        <v>16.519500000000001</v>
      </c>
      <c r="N135" s="1" t="s">
        <v>22</v>
      </c>
      <c r="O135" s="11" t="s">
        <v>175</v>
      </c>
      <c r="T135" s="1" t="s">
        <v>141</v>
      </c>
    </row>
    <row r="136" spans="1:20" x14ac:dyDescent="0.2">
      <c r="A136" s="3">
        <v>44788</v>
      </c>
      <c r="B136" s="1">
        <v>33</v>
      </c>
      <c r="C136" s="1">
        <v>5</v>
      </c>
      <c r="D136" s="1">
        <f t="shared" si="25"/>
        <v>293</v>
      </c>
      <c r="F136" s="1" t="s">
        <v>11</v>
      </c>
      <c r="G136" s="1" t="s">
        <v>7</v>
      </c>
      <c r="H136" s="1" t="b">
        <v>0</v>
      </c>
      <c r="I136" s="1">
        <v>69.099999999999994</v>
      </c>
      <c r="J136" s="1">
        <f>150-10</f>
        <v>140</v>
      </c>
      <c r="K136" s="1" t="s">
        <v>76</v>
      </c>
      <c r="L136" s="1">
        <v>36.71</v>
      </c>
      <c r="M136" s="18">
        <f t="shared" si="28"/>
        <v>15.418200000000001</v>
      </c>
      <c r="N136" s="1" t="s">
        <v>22</v>
      </c>
      <c r="O136" s="11" t="s">
        <v>176</v>
      </c>
      <c r="R136" s="1">
        <v>246</v>
      </c>
      <c r="T136" s="1" t="s">
        <v>33</v>
      </c>
    </row>
    <row r="137" spans="1:20" x14ac:dyDescent="0.2">
      <c r="A137" s="3">
        <v>44788</v>
      </c>
      <c r="B137" s="1">
        <v>33</v>
      </c>
      <c r="C137" s="1">
        <v>6</v>
      </c>
      <c r="D137" s="1">
        <f t="shared" si="25"/>
        <v>294</v>
      </c>
      <c r="F137" s="1" t="s">
        <v>5</v>
      </c>
      <c r="G137" s="1" t="s">
        <v>7</v>
      </c>
      <c r="H137" s="1" t="b">
        <v>0</v>
      </c>
      <c r="I137" s="1">
        <v>29.4</v>
      </c>
      <c r="J137" s="1">
        <v>200</v>
      </c>
      <c r="K137" s="1" t="s">
        <v>76</v>
      </c>
      <c r="L137" s="1">
        <v>36.71</v>
      </c>
      <c r="M137" s="18">
        <f t="shared" si="28"/>
        <v>22.026</v>
      </c>
      <c r="N137" s="1" t="s">
        <v>22</v>
      </c>
      <c r="O137" s="11" t="s">
        <v>177</v>
      </c>
      <c r="T137" s="1" t="s">
        <v>141</v>
      </c>
    </row>
    <row r="138" spans="1:20" x14ac:dyDescent="0.2">
      <c r="A138" s="3">
        <v>44788</v>
      </c>
      <c r="B138" s="1">
        <v>33</v>
      </c>
      <c r="C138" s="1">
        <v>7</v>
      </c>
      <c r="D138" s="1">
        <f t="shared" si="25"/>
        <v>295</v>
      </c>
      <c r="F138" s="1" t="s">
        <v>11</v>
      </c>
      <c r="G138" s="1" t="s">
        <v>7</v>
      </c>
      <c r="H138" s="1" t="b">
        <v>0</v>
      </c>
      <c r="I138" s="1">
        <v>66.2</v>
      </c>
      <c r="J138" s="1">
        <f>200-5</f>
        <v>195</v>
      </c>
      <c r="K138" s="1" t="s">
        <v>76</v>
      </c>
      <c r="L138" s="1">
        <v>36.71</v>
      </c>
      <c r="M138" s="18">
        <f t="shared" si="28"/>
        <v>21.475349999999999</v>
      </c>
      <c r="N138" s="1" t="s">
        <v>22</v>
      </c>
      <c r="O138" s="11" t="s">
        <v>178</v>
      </c>
      <c r="R138" s="1">
        <v>251</v>
      </c>
      <c r="T138" s="1" t="s">
        <v>33</v>
      </c>
    </row>
    <row r="139" spans="1:20" s="4" customFormat="1" ht="17" thickBot="1" x14ac:dyDescent="0.25">
      <c r="A139" s="5">
        <v>44788</v>
      </c>
      <c r="B139" s="4">
        <v>33</v>
      </c>
      <c r="C139" s="4">
        <v>8</v>
      </c>
      <c r="D139" s="4">
        <f t="shared" si="25"/>
        <v>296</v>
      </c>
      <c r="F139" s="4" t="s">
        <v>11</v>
      </c>
      <c r="G139" s="4" t="s">
        <v>7</v>
      </c>
      <c r="H139" s="4" t="b">
        <v>0</v>
      </c>
      <c r="I139" s="4">
        <v>65.900000000000006</v>
      </c>
      <c r="J139" s="4">
        <v>200</v>
      </c>
      <c r="K139" s="4" t="s">
        <v>76</v>
      </c>
      <c r="L139" s="4">
        <v>36.71</v>
      </c>
      <c r="M139" s="19">
        <f t="shared" si="28"/>
        <v>22.026</v>
      </c>
      <c r="N139" s="4" t="s">
        <v>22</v>
      </c>
      <c r="O139" s="12" t="s">
        <v>179</v>
      </c>
      <c r="P139" s="25"/>
      <c r="Q139" s="19"/>
      <c r="R139" s="4">
        <v>264</v>
      </c>
      <c r="T139" s="4" t="s">
        <v>33</v>
      </c>
    </row>
    <row r="140" spans="1:20" x14ac:dyDescent="0.2">
      <c r="A140" s="3">
        <v>44789</v>
      </c>
      <c r="B140" s="1">
        <v>34</v>
      </c>
      <c r="C140" s="1">
        <v>0</v>
      </c>
      <c r="D140" s="1">
        <f t="shared" ref="D140:D144" si="29">(B140-1)*9 +C140</f>
        <v>297</v>
      </c>
      <c r="F140" s="1" t="s">
        <v>6</v>
      </c>
      <c r="G140" s="1" t="s">
        <v>6</v>
      </c>
      <c r="H140" s="1" t="b">
        <v>1</v>
      </c>
      <c r="K140" s="1" t="s">
        <v>206</v>
      </c>
      <c r="M140" s="18"/>
      <c r="N140" s="1" t="s">
        <v>22</v>
      </c>
      <c r="O140" s="24" t="s">
        <v>183</v>
      </c>
    </row>
    <row r="141" spans="1:20" x14ac:dyDescent="0.2">
      <c r="A141" s="3">
        <v>44789</v>
      </c>
      <c r="B141" s="1">
        <v>34</v>
      </c>
      <c r="C141" s="1">
        <v>3</v>
      </c>
      <c r="D141" s="1">
        <f t="shared" si="29"/>
        <v>300</v>
      </c>
      <c r="F141" s="1" t="s">
        <v>5</v>
      </c>
      <c r="G141" s="1" t="s">
        <v>7</v>
      </c>
      <c r="H141" s="1" t="b">
        <v>0</v>
      </c>
      <c r="I141" s="1">
        <v>27</v>
      </c>
      <c r="J141" s="1">
        <v>200</v>
      </c>
      <c r="K141" s="1" t="s">
        <v>206</v>
      </c>
      <c r="L141" s="1">
        <v>14.4</v>
      </c>
      <c r="M141" s="18">
        <f t="shared" ref="M141" si="30">J141*L141/1000 * 2</f>
        <v>5.76</v>
      </c>
      <c r="N141" s="1" t="s">
        <v>22</v>
      </c>
      <c r="O141" s="11" t="s">
        <v>180</v>
      </c>
      <c r="T141" s="1" t="s">
        <v>141</v>
      </c>
    </row>
    <row r="142" spans="1:20" x14ac:dyDescent="0.2">
      <c r="A142" s="3">
        <v>44789</v>
      </c>
      <c r="B142" s="1">
        <v>34</v>
      </c>
      <c r="C142" s="1">
        <v>4</v>
      </c>
      <c r="D142" s="1">
        <f t="shared" si="29"/>
        <v>301</v>
      </c>
      <c r="F142" s="1" t="s">
        <v>11</v>
      </c>
      <c r="G142" s="1" t="s">
        <v>7</v>
      </c>
      <c r="H142" s="1" t="b">
        <v>0</v>
      </c>
      <c r="I142" s="1">
        <v>69.5</v>
      </c>
      <c r="J142" s="1">
        <f>200-5</f>
        <v>195</v>
      </c>
      <c r="K142" s="1" t="s">
        <v>206</v>
      </c>
      <c r="L142" s="1">
        <v>14.4</v>
      </c>
      <c r="M142" s="18">
        <f t="shared" ref="M142:M144" si="31">J142*L142/1000 * 2</f>
        <v>5.6159999999999997</v>
      </c>
      <c r="N142" s="1" t="s">
        <v>22</v>
      </c>
      <c r="O142" s="11" t="s">
        <v>181</v>
      </c>
      <c r="R142" s="1">
        <v>197</v>
      </c>
      <c r="T142" s="1" t="s">
        <v>33</v>
      </c>
    </row>
    <row r="143" spans="1:20" x14ac:dyDescent="0.2">
      <c r="A143" s="3">
        <v>44789</v>
      </c>
      <c r="B143" s="1">
        <v>34</v>
      </c>
      <c r="C143" s="1">
        <v>5</v>
      </c>
      <c r="D143" s="1">
        <f t="shared" si="29"/>
        <v>302</v>
      </c>
      <c r="F143" s="1" t="s">
        <v>5</v>
      </c>
      <c r="G143" s="1" t="s">
        <v>7</v>
      </c>
      <c r="H143" s="1" t="b">
        <v>0</v>
      </c>
      <c r="I143" s="1">
        <v>27.5</v>
      </c>
      <c r="J143" s="1">
        <v>200</v>
      </c>
      <c r="K143" s="1" t="s">
        <v>206</v>
      </c>
      <c r="L143" s="1">
        <v>14.4</v>
      </c>
      <c r="M143" s="18">
        <f t="shared" si="31"/>
        <v>5.76</v>
      </c>
      <c r="N143" s="1" t="s">
        <v>22</v>
      </c>
      <c r="O143" s="11" t="s">
        <v>182</v>
      </c>
      <c r="T143" s="1" t="s">
        <v>141</v>
      </c>
    </row>
    <row r="144" spans="1:20" s="4" customFormat="1" ht="17" thickBot="1" x14ac:dyDescent="0.25">
      <c r="A144" s="5">
        <v>44789</v>
      </c>
      <c r="B144" s="4">
        <v>34</v>
      </c>
      <c r="C144" s="4">
        <v>6</v>
      </c>
      <c r="D144" s="4">
        <f t="shared" si="29"/>
        <v>303</v>
      </c>
      <c r="F144" s="4" t="s">
        <v>11</v>
      </c>
      <c r="G144" s="4" t="s">
        <v>7</v>
      </c>
      <c r="H144" s="4" t="b">
        <v>0</v>
      </c>
      <c r="I144" s="4">
        <v>66.3</v>
      </c>
      <c r="J144" s="4">
        <v>190</v>
      </c>
      <c r="K144" s="4" t="s">
        <v>206</v>
      </c>
      <c r="L144" s="4">
        <v>14.4</v>
      </c>
      <c r="M144" s="19">
        <f t="shared" si="31"/>
        <v>5.4720000000000004</v>
      </c>
      <c r="N144" s="4" t="s">
        <v>22</v>
      </c>
      <c r="O144" s="12" t="s">
        <v>183</v>
      </c>
      <c r="P144" s="25"/>
      <c r="Q144" s="19"/>
      <c r="R144" s="4">
        <v>178</v>
      </c>
      <c r="T144" s="4" t="s">
        <v>33</v>
      </c>
    </row>
    <row r="145" spans="1:20" x14ac:dyDescent="0.2">
      <c r="A145" s="3">
        <v>44790</v>
      </c>
      <c r="B145" s="1">
        <v>35</v>
      </c>
      <c r="C145" s="1">
        <v>0</v>
      </c>
      <c r="D145" s="1">
        <f t="shared" ref="D145:D149" si="32">(B145-1)*9 +C145</f>
        <v>306</v>
      </c>
      <c r="F145" s="1" t="s">
        <v>6</v>
      </c>
      <c r="G145" s="1" t="s">
        <v>6</v>
      </c>
      <c r="H145" s="1" t="b">
        <v>1</v>
      </c>
      <c r="K145" s="1" t="s">
        <v>77</v>
      </c>
      <c r="L145" s="18"/>
      <c r="M145" s="18"/>
      <c r="N145" s="1" t="s">
        <v>22</v>
      </c>
      <c r="O145" s="27" t="s">
        <v>187</v>
      </c>
    </row>
    <row r="146" spans="1:20" x14ac:dyDescent="0.2">
      <c r="A146" s="3">
        <v>44790</v>
      </c>
      <c r="B146" s="1">
        <v>35</v>
      </c>
      <c r="C146" s="1">
        <v>3</v>
      </c>
      <c r="D146" s="1">
        <f t="shared" si="32"/>
        <v>309</v>
      </c>
      <c r="F146" s="1" t="s">
        <v>11</v>
      </c>
      <c r="G146" s="1" t="s">
        <v>7</v>
      </c>
      <c r="H146" s="1" t="b">
        <v>0</v>
      </c>
      <c r="I146" s="1">
        <v>61.7</v>
      </c>
      <c r="J146" s="1">
        <v>250</v>
      </c>
      <c r="K146" s="1" t="s">
        <v>77</v>
      </c>
      <c r="L146" s="18">
        <v>6.1357142857142897</v>
      </c>
      <c r="M146" s="18">
        <f>J146*L146/1000 * 5</f>
        <v>7.6696428571428621</v>
      </c>
      <c r="N146" s="1" t="s">
        <v>22</v>
      </c>
      <c r="O146" s="11" t="s">
        <v>184</v>
      </c>
      <c r="R146" s="1">
        <v>168</v>
      </c>
      <c r="T146" s="1" t="s">
        <v>33</v>
      </c>
    </row>
    <row r="147" spans="1:20" x14ac:dyDescent="0.2">
      <c r="A147" s="3">
        <v>44790</v>
      </c>
      <c r="B147" s="1">
        <v>35</v>
      </c>
      <c r="C147" s="1">
        <v>4</v>
      </c>
      <c r="D147" s="1">
        <f t="shared" si="32"/>
        <v>310</v>
      </c>
      <c r="F147" s="1" t="s">
        <v>5</v>
      </c>
      <c r="G147" s="1" t="s">
        <v>7</v>
      </c>
      <c r="H147" s="1" t="b">
        <v>0</v>
      </c>
      <c r="I147" s="1">
        <v>32.200000000000003</v>
      </c>
      <c r="J147" s="1">
        <f>250-5</f>
        <v>245</v>
      </c>
      <c r="K147" s="1" t="s">
        <v>77</v>
      </c>
      <c r="L147" s="18">
        <v>6.1357142857142897</v>
      </c>
      <c r="M147" s="18">
        <f>J147*L147/1000 * 5</f>
        <v>7.5162500000000048</v>
      </c>
      <c r="N147" s="1" t="s">
        <v>22</v>
      </c>
      <c r="O147" s="11" t="s">
        <v>185</v>
      </c>
      <c r="T147" s="1" t="s">
        <v>141</v>
      </c>
    </row>
    <row r="148" spans="1:20" x14ac:dyDescent="0.2">
      <c r="A148" s="3">
        <v>44790</v>
      </c>
      <c r="B148" s="1">
        <v>35</v>
      </c>
      <c r="C148" s="1">
        <v>5</v>
      </c>
      <c r="D148" s="1">
        <f t="shared" si="32"/>
        <v>311</v>
      </c>
      <c r="F148" s="1" t="s">
        <v>11</v>
      </c>
      <c r="G148" s="1" t="s">
        <v>7</v>
      </c>
      <c r="H148" s="1" t="b">
        <v>0</v>
      </c>
      <c r="I148" s="1">
        <v>67.2</v>
      </c>
      <c r="J148" s="1">
        <f>250-100-10</f>
        <v>140</v>
      </c>
      <c r="K148" s="1" t="s">
        <v>77</v>
      </c>
      <c r="L148" s="18">
        <v>6.1357142857142897</v>
      </c>
      <c r="M148" s="18">
        <f>J148*L148/1000 * 5</f>
        <v>4.2950000000000026</v>
      </c>
      <c r="N148" s="1" t="s">
        <v>22</v>
      </c>
      <c r="O148" s="11" t="s">
        <v>186</v>
      </c>
      <c r="R148" s="1">
        <v>251</v>
      </c>
      <c r="T148" s="1" t="s">
        <v>33</v>
      </c>
    </row>
    <row r="149" spans="1:20" s="4" customFormat="1" ht="17" thickBot="1" x14ac:dyDescent="0.25">
      <c r="A149" s="5">
        <v>44790</v>
      </c>
      <c r="B149" s="4">
        <v>35</v>
      </c>
      <c r="C149" s="4">
        <v>6</v>
      </c>
      <c r="D149" s="4">
        <f t="shared" si="32"/>
        <v>312</v>
      </c>
      <c r="F149" s="4" t="s">
        <v>5</v>
      </c>
      <c r="G149" s="4" t="s">
        <v>7</v>
      </c>
      <c r="H149" s="4" t="b">
        <v>0</v>
      </c>
      <c r="I149" s="4">
        <v>31.3</v>
      </c>
      <c r="J149" s="4">
        <v>250</v>
      </c>
      <c r="K149" s="4" t="s">
        <v>77</v>
      </c>
      <c r="L149" s="19">
        <v>6.1357142857142897</v>
      </c>
      <c r="M149" s="19">
        <f>J149*L149/1000 * 5</f>
        <v>7.6696428571428621</v>
      </c>
      <c r="N149" s="4" t="s">
        <v>22</v>
      </c>
      <c r="O149" s="12" t="s">
        <v>187</v>
      </c>
      <c r="P149" s="25"/>
      <c r="Q149" s="19"/>
      <c r="T149" s="4" t="s">
        <v>141</v>
      </c>
    </row>
    <row r="150" spans="1:20" x14ac:dyDescent="0.2">
      <c r="A150" s="3">
        <v>44791</v>
      </c>
      <c r="B150" s="1">
        <v>36</v>
      </c>
      <c r="C150" s="1">
        <v>0</v>
      </c>
      <c r="D150" s="1">
        <f t="shared" ref="D150:D154" si="33">(B150-1)*9 +C150</f>
        <v>315</v>
      </c>
      <c r="F150" s="1" t="s">
        <v>6</v>
      </c>
      <c r="G150" s="1" t="s">
        <v>6</v>
      </c>
      <c r="H150" s="1" t="b">
        <v>1</v>
      </c>
      <c r="K150" s="1" t="s">
        <v>205</v>
      </c>
      <c r="M150" s="18"/>
      <c r="N150" s="1" t="s">
        <v>22</v>
      </c>
      <c r="O150" s="27" t="s">
        <v>192</v>
      </c>
    </row>
    <row r="151" spans="1:20" x14ac:dyDescent="0.2">
      <c r="A151" s="3">
        <v>44791</v>
      </c>
      <c r="B151" s="1">
        <v>36</v>
      </c>
      <c r="C151" s="1">
        <v>3</v>
      </c>
      <c r="D151" s="1">
        <f t="shared" si="33"/>
        <v>318</v>
      </c>
      <c r="F151" s="1" t="s">
        <v>11</v>
      </c>
      <c r="G151" s="1" t="s">
        <v>7</v>
      </c>
      <c r="H151" s="1" t="b">
        <v>0</v>
      </c>
      <c r="I151" s="1">
        <v>74.2</v>
      </c>
      <c r="J151" s="1">
        <v>250</v>
      </c>
      <c r="K151" s="1" t="s">
        <v>205</v>
      </c>
      <c r="L151" s="1">
        <v>4.9400000000000004</v>
      </c>
      <c r="M151" s="18">
        <f t="shared" ref="M151:M154" si="34">J151*L151/1000 * 3</f>
        <v>3.7050000000000001</v>
      </c>
      <c r="N151" s="1" t="s">
        <v>22</v>
      </c>
      <c r="O151" s="11" t="s">
        <v>188</v>
      </c>
      <c r="R151" s="1">
        <v>264</v>
      </c>
      <c r="T151" s="1" t="s">
        <v>33</v>
      </c>
    </row>
    <row r="152" spans="1:20" x14ac:dyDescent="0.2">
      <c r="A152" s="3">
        <v>44791</v>
      </c>
      <c r="B152" s="1">
        <v>36</v>
      </c>
      <c r="C152" s="1">
        <v>4</v>
      </c>
      <c r="D152" s="1">
        <f t="shared" si="33"/>
        <v>319</v>
      </c>
      <c r="F152" s="1" t="s">
        <v>5</v>
      </c>
      <c r="G152" s="1" t="s">
        <v>7</v>
      </c>
      <c r="H152" s="1" t="b">
        <v>0</v>
      </c>
      <c r="I152" s="1">
        <v>29</v>
      </c>
      <c r="J152" s="1">
        <v>250</v>
      </c>
      <c r="K152" s="1" t="s">
        <v>205</v>
      </c>
      <c r="L152" s="1">
        <v>4.9400000000000004</v>
      </c>
      <c r="M152" s="18">
        <f t="shared" si="34"/>
        <v>3.7050000000000001</v>
      </c>
      <c r="N152" s="1" t="s">
        <v>22</v>
      </c>
      <c r="O152" s="11" t="s">
        <v>189</v>
      </c>
      <c r="T152" s="1" t="s">
        <v>141</v>
      </c>
    </row>
    <row r="153" spans="1:20" x14ac:dyDescent="0.2">
      <c r="A153" s="3">
        <v>44791</v>
      </c>
      <c r="B153" s="1">
        <v>36</v>
      </c>
      <c r="C153" s="1">
        <v>5</v>
      </c>
      <c r="D153" s="1">
        <f t="shared" si="33"/>
        <v>320</v>
      </c>
      <c r="F153" s="1" t="s">
        <v>5</v>
      </c>
      <c r="G153" s="1" t="s">
        <v>7</v>
      </c>
      <c r="H153" s="1" t="b">
        <v>0</v>
      </c>
      <c r="I153" s="1">
        <v>29</v>
      </c>
      <c r="J153" s="1">
        <v>250</v>
      </c>
      <c r="K153" s="1" t="s">
        <v>205</v>
      </c>
      <c r="L153" s="1">
        <v>4.9400000000000004</v>
      </c>
      <c r="M153" s="18">
        <f t="shared" si="34"/>
        <v>3.7050000000000001</v>
      </c>
      <c r="N153" s="1" t="s">
        <v>22</v>
      </c>
      <c r="O153" s="11" t="s">
        <v>190</v>
      </c>
      <c r="T153" s="1" t="s">
        <v>141</v>
      </c>
    </row>
    <row r="154" spans="1:20" s="4" customFormat="1" ht="17" thickBot="1" x14ac:dyDescent="0.25">
      <c r="A154" s="5">
        <v>44791</v>
      </c>
      <c r="B154" s="4">
        <v>36</v>
      </c>
      <c r="C154" s="4">
        <v>6</v>
      </c>
      <c r="D154" s="4">
        <f t="shared" si="33"/>
        <v>321</v>
      </c>
      <c r="F154" s="4" t="s">
        <v>11</v>
      </c>
      <c r="G154" s="4" t="s">
        <v>7</v>
      </c>
      <c r="H154" s="4" t="b">
        <v>0</v>
      </c>
      <c r="I154" s="4">
        <v>75.7</v>
      </c>
      <c r="J154" s="4">
        <f>250-20</f>
        <v>230</v>
      </c>
      <c r="K154" s="4" t="s">
        <v>205</v>
      </c>
      <c r="L154" s="4">
        <v>4.9400000000000004</v>
      </c>
      <c r="M154" s="19">
        <f t="shared" si="34"/>
        <v>3.4086000000000003</v>
      </c>
      <c r="N154" s="4" t="s">
        <v>22</v>
      </c>
      <c r="O154" s="12" t="s">
        <v>191</v>
      </c>
      <c r="P154" s="25"/>
      <c r="Q154" s="19"/>
      <c r="R154" s="4">
        <v>242</v>
      </c>
      <c r="T154" s="4" t="s">
        <v>33</v>
      </c>
    </row>
    <row r="155" spans="1:20" x14ac:dyDescent="0.2">
      <c r="A155" s="3">
        <v>44792</v>
      </c>
      <c r="B155" s="1">
        <v>37</v>
      </c>
      <c r="C155" s="1">
        <v>0</v>
      </c>
      <c r="D155" s="1">
        <f t="shared" ref="D155:D158" si="35">(B155-1)*9 +C155</f>
        <v>324</v>
      </c>
      <c r="F155" s="1" t="s">
        <v>6</v>
      </c>
      <c r="G155" s="1" t="s">
        <v>6</v>
      </c>
      <c r="H155" s="1" t="b">
        <v>1</v>
      </c>
      <c r="K155" s="1" t="s">
        <v>207</v>
      </c>
      <c r="M155" s="18"/>
      <c r="N155" s="1" t="s">
        <v>22</v>
      </c>
      <c r="O155" s="27" t="s">
        <v>193</v>
      </c>
    </row>
    <row r="156" spans="1:20" x14ac:dyDescent="0.2">
      <c r="A156" s="3">
        <v>44792</v>
      </c>
      <c r="B156" s="1">
        <v>37</v>
      </c>
      <c r="C156" s="1">
        <v>1</v>
      </c>
      <c r="D156" s="1">
        <f t="shared" si="35"/>
        <v>325</v>
      </c>
      <c r="F156" s="1" t="s">
        <v>11</v>
      </c>
      <c r="G156" s="1" t="s">
        <v>7</v>
      </c>
      <c r="H156" s="1" t="b">
        <v>0</v>
      </c>
      <c r="I156" s="1">
        <v>67.3</v>
      </c>
      <c r="J156" s="1">
        <v>250</v>
      </c>
      <c r="K156" s="1" t="s">
        <v>207</v>
      </c>
      <c r="L156" s="1">
        <v>3.56</v>
      </c>
      <c r="M156" s="18">
        <f>J156*L156/1000 * 16</f>
        <v>14.24</v>
      </c>
      <c r="N156" s="1" t="s">
        <v>22</v>
      </c>
      <c r="O156" s="11" t="s">
        <v>193</v>
      </c>
      <c r="R156" s="1">
        <v>229</v>
      </c>
      <c r="T156" s="1" t="s">
        <v>25</v>
      </c>
    </row>
    <row r="157" spans="1:20" x14ac:dyDescent="0.2">
      <c r="A157" s="3">
        <v>44792</v>
      </c>
      <c r="B157" s="1">
        <v>37</v>
      </c>
      <c r="C157" s="1">
        <v>2</v>
      </c>
      <c r="D157" s="1">
        <f t="shared" si="35"/>
        <v>326</v>
      </c>
      <c r="F157" s="1" t="s">
        <v>11</v>
      </c>
      <c r="G157" s="1" t="s">
        <v>7</v>
      </c>
      <c r="H157" s="1" t="b">
        <v>0</v>
      </c>
      <c r="I157" s="1">
        <v>70.2</v>
      </c>
      <c r="J157" s="1">
        <f>200-5</f>
        <v>195</v>
      </c>
      <c r="K157" s="1" t="s">
        <v>207</v>
      </c>
      <c r="L157" s="1">
        <v>3.56</v>
      </c>
      <c r="M157" s="18">
        <f>J157*L157/1000 * 16</f>
        <v>11.107200000000001</v>
      </c>
      <c r="N157" s="1" t="s">
        <v>22</v>
      </c>
      <c r="O157" s="11" t="s">
        <v>194</v>
      </c>
      <c r="R157" s="1">
        <v>282</v>
      </c>
      <c r="T157" s="1" t="s">
        <v>25</v>
      </c>
    </row>
    <row r="158" spans="1:20" s="4" customFormat="1" ht="17" thickBot="1" x14ac:dyDescent="0.25">
      <c r="A158" s="5">
        <v>44792</v>
      </c>
      <c r="B158" s="4">
        <v>37</v>
      </c>
      <c r="C158" s="4">
        <v>7</v>
      </c>
      <c r="D158" s="4">
        <f t="shared" si="35"/>
        <v>331</v>
      </c>
      <c r="F158" s="4" t="s">
        <v>5</v>
      </c>
      <c r="G158" s="4" t="s">
        <v>7</v>
      </c>
      <c r="H158" s="4" t="b">
        <v>0</v>
      </c>
      <c r="I158" s="4">
        <v>25.8</v>
      </c>
      <c r="J158" s="4">
        <v>200</v>
      </c>
      <c r="K158" s="4" t="s">
        <v>207</v>
      </c>
      <c r="L158" s="4">
        <v>3.56</v>
      </c>
      <c r="M158" s="19">
        <f>J158*L158/1000 * 16</f>
        <v>11.391999999999999</v>
      </c>
      <c r="N158" s="4" t="s">
        <v>22</v>
      </c>
      <c r="O158" s="12" t="s">
        <v>195</v>
      </c>
      <c r="P158" s="25"/>
      <c r="Q158" s="19"/>
      <c r="T158" s="4" t="s">
        <v>141</v>
      </c>
    </row>
    <row r="159" spans="1:20" x14ac:dyDescent="0.2">
      <c r="A159" s="3">
        <v>44793</v>
      </c>
      <c r="B159" s="1">
        <v>38</v>
      </c>
      <c r="C159" s="1">
        <v>0</v>
      </c>
      <c r="D159" s="1">
        <f t="shared" ref="D159:D167" si="36">(B159-1)*9 +C159</f>
        <v>333</v>
      </c>
      <c r="F159" s="1" t="s">
        <v>6</v>
      </c>
      <c r="G159" s="1" t="s">
        <v>6</v>
      </c>
      <c r="H159" s="1" t="b">
        <v>1</v>
      </c>
      <c r="K159" s="1" t="s">
        <v>207</v>
      </c>
      <c r="M159" s="18"/>
      <c r="N159" s="1" t="s">
        <v>22</v>
      </c>
      <c r="O159" s="27" t="s">
        <v>196</v>
      </c>
    </row>
    <row r="160" spans="1:20" x14ac:dyDescent="0.2">
      <c r="A160" s="3">
        <v>44793</v>
      </c>
      <c r="B160" s="1">
        <v>38</v>
      </c>
      <c r="C160" s="1">
        <v>3</v>
      </c>
      <c r="D160" s="1">
        <f t="shared" si="36"/>
        <v>336</v>
      </c>
      <c r="F160" s="1" t="s">
        <v>11</v>
      </c>
      <c r="G160" s="1" t="s">
        <v>7</v>
      </c>
      <c r="H160" s="1" t="b">
        <v>0</v>
      </c>
      <c r="I160" s="1">
        <v>71.3</v>
      </c>
      <c r="J160" s="1">
        <v>200</v>
      </c>
      <c r="K160" s="1" t="s">
        <v>207</v>
      </c>
      <c r="L160" s="1">
        <v>3.56</v>
      </c>
      <c r="M160" s="18">
        <f>J160*L160/1000 * 16</f>
        <v>11.391999999999999</v>
      </c>
      <c r="N160" s="1" t="s">
        <v>22</v>
      </c>
      <c r="O160" s="11" t="s">
        <v>197</v>
      </c>
      <c r="R160" s="1">
        <v>228</v>
      </c>
      <c r="T160" s="1" t="s">
        <v>33</v>
      </c>
    </row>
    <row r="161" spans="1:20" x14ac:dyDescent="0.2">
      <c r="A161" s="3">
        <v>44793</v>
      </c>
      <c r="B161" s="1">
        <v>38</v>
      </c>
      <c r="C161" s="1">
        <v>4</v>
      </c>
      <c r="D161" s="1">
        <f t="shared" si="36"/>
        <v>337</v>
      </c>
      <c r="F161" s="1" t="s">
        <v>11</v>
      </c>
      <c r="G161" s="1" t="s">
        <v>7</v>
      </c>
      <c r="H161" s="1" t="b">
        <v>0</v>
      </c>
      <c r="I161" s="1">
        <v>60.2</v>
      </c>
      <c r="J161" s="1">
        <v>200</v>
      </c>
      <c r="K161" s="1" t="s">
        <v>207</v>
      </c>
      <c r="L161" s="1">
        <v>3.56</v>
      </c>
      <c r="M161" s="18">
        <f>J161*L161/1000 * 16</f>
        <v>11.391999999999999</v>
      </c>
      <c r="N161" s="1" t="s">
        <v>22</v>
      </c>
      <c r="O161" s="11" t="s">
        <v>198</v>
      </c>
      <c r="R161" s="1">
        <v>205</v>
      </c>
      <c r="T161" s="1" t="s">
        <v>33</v>
      </c>
    </row>
    <row r="162" spans="1:20" s="4" customFormat="1" ht="17" thickBot="1" x14ac:dyDescent="0.25">
      <c r="A162" s="5">
        <v>44793</v>
      </c>
      <c r="B162" s="4">
        <v>38</v>
      </c>
      <c r="C162" s="4">
        <v>5</v>
      </c>
      <c r="D162" s="4">
        <f t="shared" si="36"/>
        <v>338</v>
      </c>
      <c r="F162" s="4" t="s">
        <v>11</v>
      </c>
      <c r="G162" s="4" t="s">
        <v>7</v>
      </c>
      <c r="H162" s="4" t="b">
        <v>0</v>
      </c>
      <c r="I162" s="4">
        <v>68.599999999999994</v>
      </c>
      <c r="J162" s="4">
        <f>250-5</f>
        <v>245</v>
      </c>
      <c r="K162" s="4" t="s">
        <v>207</v>
      </c>
      <c r="L162" s="4">
        <v>3.56</v>
      </c>
      <c r="M162" s="19">
        <f>J162*L162/1000 * 16</f>
        <v>13.955200000000001</v>
      </c>
      <c r="N162" s="4" t="s">
        <v>22</v>
      </c>
      <c r="O162" s="12" t="s">
        <v>196</v>
      </c>
      <c r="P162" s="25"/>
      <c r="Q162" s="19"/>
      <c r="R162" s="4">
        <v>171</v>
      </c>
      <c r="T162" s="4" t="s">
        <v>24</v>
      </c>
    </row>
    <row r="163" spans="1:20" x14ac:dyDescent="0.2">
      <c r="A163" s="3">
        <v>44794</v>
      </c>
      <c r="B163" s="1">
        <v>39</v>
      </c>
      <c r="C163" s="1">
        <v>0</v>
      </c>
      <c r="D163" s="1">
        <f t="shared" si="36"/>
        <v>342</v>
      </c>
      <c r="F163" s="1" t="s">
        <v>6</v>
      </c>
      <c r="G163" s="1" t="s">
        <v>6</v>
      </c>
      <c r="H163" s="1" t="b">
        <v>1</v>
      </c>
      <c r="K163" s="1" t="s">
        <v>452</v>
      </c>
      <c r="M163" s="18"/>
      <c r="N163" s="1" t="s">
        <v>22</v>
      </c>
      <c r="O163" s="27" t="s">
        <v>203</v>
      </c>
    </row>
    <row r="164" spans="1:20" x14ac:dyDescent="0.2">
      <c r="A164" s="3">
        <v>44794</v>
      </c>
      <c r="B164" s="1">
        <v>39</v>
      </c>
      <c r="C164" s="1">
        <v>3</v>
      </c>
      <c r="D164" s="1">
        <f t="shared" si="36"/>
        <v>345</v>
      </c>
      <c r="F164" s="1" t="s">
        <v>11</v>
      </c>
      <c r="G164" s="1" t="s">
        <v>7</v>
      </c>
      <c r="H164" s="1" t="b">
        <v>0</v>
      </c>
      <c r="I164" s="1">
        <v>70.2</v>
      </c>
      <c r="J164" s="1">
        <f>200-10</f>
        <v>190</v>
      </c>
      <c r="K164" s="1" t="s">
        <v>452</v>
      </c>
      <c r="L164" s="1">
        <v>12.5</v>
      </c>
      <c r="M164" s="18">
        <f>J164*L164/1000 * 4</f>
        <v>9.5</v>
      </c>
      <c r="N164" s="1" t="s">
        <v>22</v>
      </c>
      <c r="O164" s="11" t="s">
        <v>199</v>
      </c>
      <c r="R164" s="1">
        <v>159</v>
      </c>
      <c r="T164" s="1" t="s">
        <v>24</v>
      </c>
    </row>
    <row r="165" spans="1:20" x14ac:dyDescent="0.2">
      <c r="A165" s="3">
        <v>44794</v>
      </c>
      <c r="B165" s="1">
        <v>39</v>
      </c>
      <c r="C165" s="1">
        <v>4</v>
      </c>
      <c r="D165" s="1">
        <f t="shared" si="36"/>
        <v>346</v>
      </c>
      <c r="F165" s="1" t="s">
        <v>5</v>
      </c>
      <c r="G165" s="1" t="s">
        <v>7</v>
      </c>
      <c r="H165" s="1" t="b">
        <v>0</v>
      </c>
      <c r="I165" s="1">
        <v>33.200000000000003</v>
      </c>
      <c r="J165" s="1">
        <f>200-20</f>
        <v>180</v>
      </c>
      <c r="K165" s="1" t="s">
        <v>452</v>
      </c>
      <c r="L165" s="1">
        <v>12.5</v>
      </c>
      <c r="M165" s="18">
        <f t="shared" ref="M165:M167" si="37">J165*L165/1000 * 4</f>
        <v>9</v>
      </c>
      <c r="N165" s="1" t="s">
        <v>22</v>
      </c>
      <c r="O165" s="11" t="s">
        <v>200</v>
      </c>
      <c r="T165" s="1" t="s">
        <v>25</v>
      </c>
    </row>
    <row r="166" spans="1:20" x14ac:dyDescent="0.2">
      <c r="A166" s="3">
        <v>44794</v>
      </c>
      <c r="B166" s="1">
        <v>39</v>
      </c>
      <c r="C166" s="1">
        <v>5</v>
      </c>
      <c r="D166" s="1">
        <f t="shared" si="36"/>
        <v>347</v>
      </c>
      <c r="F166" s="1" t="s">
        <v>5</v>
      </c>
      <c r="G166" s="1" t="s">
        <v>7</v>
      </c>
      <c r="H166" s="1" t="b">
        <v>0</v>
      </c>
      <c r="I166" s="1">
        <v>30.7</v>
      </c>
      <c r="J166" s="1">
        <v>200</v>
      </c>
      <c r="K166" s="1" t="s">
        <v>452</v>
      </c>
      <c r="L166" s="1">
        <v>12.5</v>
      </c>
      <c r="M166" s="18">
        <f t="shared" si="37"/>
        <v>10</v>
      </c>
      <c r="N166" s="1" t="s">
        <v>22</v>
      </c>
      <c r="O166" s="11" t="s">
        <v>201</v>
      </c>
      <c r="T166" s="1" t="s">
        <v>25</v>
      </c>
    </row>
    <row r="167" spans="1:20" s="4" customFormat="1" ht="17" thickBot="1" x14ac:dyDescent="0.25">
      <c r="A167" s="5">
        <v>44794</v>
      </c>
      <c r="B167" s="4">
        <v>39</v>
      </c>
      <c r="C167" s="4">
        <v>6</v>
      </c>
      <c r="D167" s="4">
        <f t="shared" si="36"/>
        <v>348</v>
      </c>
      <c r="F167" s="4" t="s">
        <v>11</v>
      </c>
      <c r="G167" s="4" t="s">
        <v>7</v>
      </c>
      <c r="H167" s="4" t="b">
        <v>0</v>
      </c>
      <c r="I167" s="4">
        <v>68.900000000000006</v>
      </c>
      <c r="J167" s="4">
        <v>200</v>
      </c>
      <c r="K167" s="4" t="s">
        <v>452</v>
      </c>
      <c r="L167" s="4">
        <v>12.5</v>
      </c>
      <c r="M167" s="19">
        <f t="shared" si="37"/>
        <v>10</v>
      </c>
      <c r="N167" s="4" t="s">
        <v>22</v>
      </c>
      <c r="O167" s="12" t="s">
        <v>202</v>
      </c>
      <c r="P167" s="25"/>
      <c r="Q167" s="19"/>
      <c r="R167" s="4">
        <v>170</v>
      </c>
      <c r="T167" s="4" t="s">
        <v>24</v>
      </c>
    </row>
    <row r="168" spans="1:20" x14ac:dyDescent="0.2">
      <c r="A168" s="3">
        <v>44795</v>
      </c>
      <c r="B168" s="1">
        <v>40</v>
      </c>
      <c r="C168" s="1">
        <v>0</v>
      </c>
      <c r="D168" s="1">
        <f t="shared" ref="D168:D172" si="38">(B168-1)*9 +C168</f>
        <v>351</v>
      </c>
      <c r="F168" s="1" t="s">
        <v>6</v>
      </c>
      <c r="G168" s="1" t="s">
        <v>6</v>
      </c>
      <c r="H168" s="1" t="b">
        <v>1</v>
      </c>
      <c r="K168" s="1" t="s">
        <v>452</v>
      </c>
      <c r="M168" s="18"/>
      <c r="N168" s="1" t="s">
        <v>22</v>
      </c>
      <c r="O168" s="24" t="s">
        <v>211</v>
      </c>
    </row>
    <row r="169" spans="1:20" x14ac:dyDescent="0.2">
      <c r="A169" s="3">
        <v>44795</v>
      </c>
      <c r="B169" s="1">
        <v>40</v>
      </c>
      <c r="C169" s="1">
        <v>3</v>
      </c>
      <c r="D169" s="1">
        <f t="shared" si="38"/>
        <v>354</v>
      </c>
      <c r="F169" s="1" t="s">
        <v>5</v>
      </c>
      <c r="G169" s="1" t="s">
        <v>7</v>
      </c>
      <c r="H169" s="1" t="b">
        <v>0</v>
      </c>
      <c r="I169" s="1">
        <v>37.200000000000003</v>
      </c>
      <c r="J169" s="1">
        <v>200</v>
      </c>
      <c r="K169" s="1" t="s">
        <v>452</v>
      </c>
      <c r="L169" s="1">
        <v>12.5</v>
      </c>
      <c r="M169" s="18">
        <f t="shared" ref="M169:M172" si="39">J169*L169/1000 * 4</f>
        <v>10</v>
      </c>
      <c r="N169" s="1" t="s">
        <v>22</v>
      </c>
      <c r="O169" s="11" t="s">
        <v>210</v>
      </c>
      <c r="T169" s="1" t="s">
        <v>25</v>
      </c>
    </row>
    <row r="170" spans="1:20" x14ac:dyDescent="0.2">
      <c r="A170" s="3">
        <v>44795</v>
      </c>
      <c r="B170" s="1">
        <v>40</v>
      </c>
      <c r="C170" s="1">
        <v>4</v>
      </c>
      <c r="D170" s="1">
        <f t="shared" si="38"/>
        <v>355</v>
      </c>
      <c r="F170" s="1" t="s">
        <v>5</v>
      </c>
      <c r="G170" s="1" t="s">
        <v>7</v>
      </c>
      <c r="H170" s="1" t="b">
        <v>0</v>
      </c>
      <c r="I170" s="1">
        <v>38.4</v>
      </c>
      <c r="J170" s="1">
        <v>200</v>
      </c>
      <c r="K170" s="1" t="s">
        <v>452</v>
      </c>
      <c r="L170" s="1">
        <v>12.5</v>
      </c>
      <c r="M170" s="18">
        <f t="shared" si="39"/>
        <v>10</v>
      </c>
      <c r="N170" s="1" t="s">
        <v>22</v>
      </c>
      <c r="O170" s="11" t="s">
        <v>211</v>
      </c>
      <c r="T170" s="1" t="s">
        <v>25</v>
      </c>
    </row>
    <row r="171" spans="1:20" x14ac:dyDescent="0.2">
      <c r="A171" s="3">
        <v>44795</v>
      </c>
      <c r="B171" s="1">
        <v>40</v>
      </c>
      <c r="C171" s="1">
        <v>5</v>
      </c>
      <c r="D171" s="1">
        <f t="shared" si="38"/>
        <v>356</v>
      </c>
      <c r="F171" s="1" t="s">
        <v>11</v>
      </c>
      <c r="G171" s="1" t="s">
        <v>7</v>
      </c>
      <c r="H171" s="1" t="b">
        <v>0</v>
      </c>
      <c r="I171" s="1">
        <v>67.900000000000006</v>
      </c>
      <c r="J171" s="1">
        <v>200</v>
      </c>
      <c r="K171" s="1" t="s">
        <v>452</v>
      </c>
      <c r="L171" s="1">
        <v>12.5</v>
      </c>
      <c r="M171" s="18">
        <f t="shared" si="39"/>
        <v>10</v>
      </c>
      <c r="N171" s="1" t="s">
        <v>22</v>
      </c>
      <c r="O171" s="11" t="s">
        <v>212</v>
      </c>
      <c r="R171" s="1">
        <v>250</v>
      </c>
      <c r="T171" s="1" t="s">
        <v>25</v>
      </c>
    </row>
    <row r="172" spans="1:20" s="4" customFormat="1" ht="17" thickBot="1" x14ac:dyDescent="0.25">
      <c r="A172" s="5">
        <v>44795</v>
      </c>
      <c r="B172" s="4">
        <v>40</v>
      </c>
      <c r="C172" s="4">
        <v>6</v>
      </c>
      <c r="D172" s="4">
        <f t="shared" si="38"/>
        <v>357</v>
      </c>
      <c r="F172" s="4" t="s">
        <v>11</v>
      </c>
      <c r="G172" s="4" t="s">
        <v>7</v>
      </c>
      <c r="H172" s="4" t="b">
        <v>0</v>
      </c>
      <c r="I172" s="4">
        <v>68.900000000000006</v>
      </c>
      <c r="J172" s="4">
        <v>200</v>
      </c>
      <c r="K172" s="4" t="s">
        <v>452</v>
      </c>
      <c r="L172" s="4">
        <v>12.5</v>
      </c>
      <c r="M172" s="19">
        <f t="shared" si="39"/>
        <v>10</v>
      </c>
      <c r="N172" s="4" t="s">
        <v>22</v>
      </c>
      <c r="O172" s="12" t="s">
        <v>213</v>
      </c>
      <c r="P172" s="25"/>
      <c r="Q172" s="19"/>
      <c r="R172" s="4">
        <v>265</v>
      </c>
      <c r="T172" s="4" t="s">
        <v>25</v>
      </c>
    </row>
    <row r="173" spans="1:20" x14ac:dyDescent="0.2">
      <c r="A173" s="3">
        <v>44796</v>
      </c>
      <c r="B173" s="1">
        <v>41</v>
      </c>
      <c r="C173" s="1">
        <v>0</v>
      </c>
      <c r="D173" s="1">
        <f t="shared" ref="D173:D181" si="40">(B173-1)*9 +C173</f>
        <v>360</v>
      </c>
      <c r="F173" s="1" t="s">
        <v>6</v>
      </c>
      <c r="G173" s="1" t="s">
        <v>6</v>
      </c>
      <c r="H173" s="1" t="b">
        <v>1</v>
      </c>
      <c r="K173" s="1" t="s">
        <v>452</v>
      </c>
      <c r="M173" s="18"/>
      <c r="N173" s="1" t="s">
        <v>22</v>
      </c>
      <c r="O173" s="24" t="s">
        <v>217</v>
      </c>
    </row>
    <row r="174" spans="1:20" x14ac:dyDescent="0.2">
      <c r="A174" s="3">
        <v>44796</v>
      </c>
      <c r="B174" s="1">
        <v>41</v>
      </c>
      <c r="C174" s="1">
        <v>5</v>
      </c>
      <c r="D174" s="1">
        <f t="shared" si="40"/>
        <v>365</v>
      </c>
      <c r="F174" s="1" t="s">
        <v>11</v>
      </c>
      <c r="G174" s="1" t="s">
        <v>7</v>
      </c>
      <c r="H174" s="1" t="b">
        <v>0</v>
      </c>
      <c r="I174" s="1">
        <v>59.5</v>
      </c>
      <c r="J174" s="1">
        <v>200</v>
      </c>
      <c r="K174" s="1" t="s">
        <v>452</v>
      </c>
      <c r="L174" s="1">
        <v>12.5</v>
      </c>
      <c r="M174" s="18">
        <f t="shared" ref="M174:M177" si="41">J174*L174/1000 * 4</f>
        <v>10</v>
      </c>
      <c r="N174" s="1" t="s">
        <v>22</v>
      </c>
      <c r="O174" s="11" t="s">
        <v>214</v>
      </c>
      <c r="R174" s="1">
        <v>286</v>
      </c>
      <c r="T174" s="1" t="s">
        <v>51</v>
      </c>
    </row>
    <row r="175" spans="1:20" x14ac:dyDescent="0.2">
      <c r="A175" s="3">
        <v>44796</v>
      </c>
      <c r="B175" s="1">
        <v>41</v>
      </c>
      <c r="C175" s="1">
        <v>6</v>
      </c>
      <c r="D175" s="1">
        <f t="shared" si="40"/>
        <v>366</v>
      </c>
      <c r="F175" s="1" t="s">
        <v>11</v>
      </c>
      <c r="G175" s="1" t="s">
        <v>7</v>
      </c>
      <c r="H175" s="1" t="b">
        <v>0</v>
      </c>
      <c r="I175" s="1">
        <v>60.4</v>
      </c>
      <c r="J175" s="1">
        <v>200</v>
      </c>
      <c r="K175" s="1" t="s">
        <v>452</v>
      </c>
      <c r="L175" s="1">
        <v>12.5</v>
      </c>
      <c r="M175" s="18">
        <f t="shared" si="41"/>
        <v>10</v>
      </c>
      <c r="N175" s="1" t="s">
        <v>22</v>
      </c>
      <c r="O175" s="11" t="s">
        <v>215</v>
      </c>
      <c r="R175" s="1">
        <v>244</v>
      </c>
      <c r="T175" s="1" t="s">
        <v>51</v>
      </c>
    </row>
    <row r="176" spans="1:20" x14ac:dyDescent="0.2">
      <c r="A176" s="3">
        <v>44796</v>
      </c>
      <c r="B176" s="1">
        <v>41</v>
      </c>
      <c r="C176" s="1">
        <v>7</v>
      </c>
      <c r="D176" s="1">
        <f t="shared" si="40"/>
        <v>367</v>
      </c>
      <c r="F176" s="1" t="s">
        <v>11</v>
      </c>
      <c r="G176" s="1" t="s">
        <v>7</v>
      </c>
      <c r="H176" s="1" t="b">
        <v>0</v>
      </c>
      <c r="I176" s="1">
        <v>53.2</v>
      </c>
      <c r="J176" s="1">
        <v>200</v>
      </c>
      <c r="K176" s="1" t="s">
        <v>452</v>
      </c>
      <c r="L176" s="1">
        <v>12.5</v>
      </c>
      <c r="M176" s="18">
        <f t="shared" si="41"/>
        <v>10</v>
      </c>
      <c r="N176" s="1" t="s">
        <v>22</v>
      </c>
      <c r="O176" s="11" t="s">
        <v>216</v>
      </c>
      <c r="R176" s="1">
        <v>163</v>
      </c>
      <c r="T176" s="1" t="s">
        <v>51</v>
      </c>
    </row>
    <row r="177" spans="1:20" s="4" customFormat="1" ht="17" thickBot="1" x14ac:dyDescent="0.25">
      <c r="A177" s="5">
        <v>44796</v>
      </c>
      <c r="B177" s="4">
        <v>41</v>
      </c>
      <c r="C177" s="4">
        <v>8</v>
      </c>
      <c r="D177" s="4">
        <f t="shared" si="40"/>
        <v>368</v>
      </c>
      <c r="F177" s="4" t="s">
        <v>11</v>
      </c>
      <c r="G177" s="4" t="s">
        <v>7</v>
      </c>
      <c r="H177" s="4" t="b">
        <v>0</v>
      </c>
      <c r="I177" s="4">
        <v>68.7</v>
      </c>
      <c r="J177" s="4">
        <v>200</v>
      </c>
      <c r="K177" s="4" t="s">
        <v>452</v>
      </c>
      <c r="L177" s="4">
        <v>12.5</v>
      </c>
      <c r="M177" s="19">
        <f t="shared" si="41"/>
        <v>10</v>
      </c>
      <c r="N177" s="4" t="s">
        <v>22</v>
      </c>
      <c r="O177" s="12" t="s">
        <v>217</v>
      </c>
      <c r="P177" s="25"/>
      <c r="Q177" s="19"/>
      <c r="R177" s="4">
        <v>222</v>
      </c>
      <c r="T177" s="4" t="s">
        <v>24</v>
      </c>
    </row>
    <row r="178" spans="1:20" x14ac:dyDescent="0.2">
      <c r="A178" s="3">
        <v>44798</v>
      </c>
      <c r="B178" s="1">
        <v>42</v>
      </c>
      <c r="C178" s="1">
        <v>0</v>
      </c>
      <c r="D178" s="1">
        <f t="shared" si="40"/>
        <v>369</v>
      </c>
      <c r="F178" s="1" t="s">
        <v>6</v>
      </c>
      <c r="G178" s="1" t="s">
        <v>6</v>
      </c>
      <c r="H178" s="1" t="b">
        <v>1</v>
      </c>
      <c r="K178" s="1" t="s">
        <v>206</v>
      </c>
      <c r="M178" s="18"/>
      <c r="N178" s="22" t="s">
        <v>225</v>
      </c>
      <c r="O178" s="24" t="s">
        <v>227</v>
      </c>
      <c r="P178" s="24" t="s">
        <v>229</v>
      </c>
      <c r="Q178" s="18">
        <f t="shared" ref="Q178:Q187" si="42">(P178-O178)*24*60</f>
        <v>153.99999999906868</v>
      </c>
    </row>
    <row r="179" spans="1:20" x14ac:dyDescent="0.2">
      <c r="A179" s="3">
        <v>44798</v>
      </c>
      <c r="B179" s="1">
        <v>42</v>
      </c>
      <c r="C179" s="1">
        <v>3</v>
      </c>
      <c r="D179" s="1">
        <f t="shared" si="40"/>
        <v>372</v>
      </c>
      <c r="E179" s="1" t="s">
        <v>232</v>
      </c>
      <c r="F179" s="1" t="s">
        <v>5</v>
      </c>
      <c r="G179" s="1" t="s">
        <v>7</v>
      </c>
      <c r="H179" s="1" t="b">
        <v>0</v>
      </c>
      <c r="I179" s="1">
        <v>30.9</v>
      </c>
      <c r="J179" s="1">
        <f>2</f>
        <v>2</v>
      </c>
      <c r="K179" s="1" t="s">
        <v>206</v>
      </c>
      <c r="L179" s="1">
        <v>14.4</v>
      </c>
      <c r="M179" s="18">
        <f>J179*L179/1000 * 2</f>
        <v>5.7599999999999998E-2</v>
      </c>
      <c r="N179" s="22" t="s">
        <v>225</v>
      </c>
      <c r="O179" s="11" t="s">
        <v>227</v>
      </c>
      <c r="P179" s="11" t="s">
        <v>229</v>
      </c>
      <c r="Q179" s="18">
        <f t="shared" si="42"/>
        <v>153.99999999906868</v>
      </c>
      <c r="T179" s="1" t="s">
        <v>33</v>
      </c>
    </row>
    <row r="180" spans="1:20" x14ac:dyDescent="0.2">
      <c r="A180" s="3">
        <v>44798</v>
      </c>
      <c r="B180" s="1">
        <v>42</v>
      </c>
      <c r="C180" s="1">
        <v>4</v>
      </c>
      <c r="D180" s="1">
        <f t="shared" si="40"/>
        <v>373</v>
      </c>
      <c r="E180" s="1" t="s">
        <v>233</v>
      </c>
      <c r="F180" s="1" t="s">
        <v>5</v>
      </c>
      <c r="G180" s="1" t="s">
        <v>7</v>
      </c>
      <c r="H180" s="1" t="b">
        <v>0</v>
      </c>
      <c r="I180" s="1">
        <v>36.5</v>
      </c>
      <c r="J180" s="1">
        <f>2</f>
        <v>2</v>
      </c>
      <c r="K180" s="1" t="s">
        <v>452</v>
      </c>
      <c r="L180" s="1">
        <v>12.5</v>
      </c>
      <c r="M180" s="18">
        <f t="shared" ref="M180" si="43">J180*L180/1000 * 4</f>
        <v>0.1</v>
      </c>
      <c r="N180" s="22" t="s">
        <v>225</v>
      </c>
      <c r="O180" s="11" t="s">
        <v>227</v>
      </c>
      <c r="P180" s="11" t="s">
        <v>229</v>
      </c>
      <c r="Q180" s="18">
        <f t="shared" si="42"/>
        <v>153.99999999906868</v>
      </c>
      <c r="T180" s="1" t="s">
        <v>33</v>
      </c>
    </row>
    <row r="181" spans="1:20" s="4" customFormat="1" ht="17" thickBot="1" x14ac:dyDescent="0.25">
      <c r="A181" s="5">
        <v>44798</v>
      </c>
      <c r="B181" s="4">
        <v>42</v>
      </c>
      <c r="C181" s="4">
        <v>7</v>
      </c>
      <c r="D181" s="4">
        <f t="shared" si="40"/>
        <v>376</v>
      </c>
      <c r="E181" s="4" t="s">
        <v>234</v>
      </c>
      <c r="F181" s="4" t="s">
        <v>11</v>
      </c>
      <c r="G181" s="4" t="s">
        <v>7</v>
      </c>
      <c r="H181" s="4" t="b">
        <v>0</v>
      </c>
      <c r="I181" s="4">
        <v>66.5</v>
      </c>
      <c r="J181" s="4">
        <f>2</f>
        <v>2</v>
      </c>
      <c r="K181" s="4" t="s">
        <v>205</v>
      </c>
      <c r="L181" s="4">
        <v>17.29</v>
      </c>
      <c r="M181" s="19">
        <f>J181*L181/1000 * 3</f>
        <v>0.10374</v>
      </c>
      <c r="N181" s="53" t="s">
        <v>225</v>
      </c>
      <c r="O181" s="12" t="s">
        <v>227</v>
      </c>
      <c r="P181" s="12" t="s">
        <v>229</v>
      </c>
      <c r="Q181" s="18">
        <f t="shared" si="42"/>
        <v>153.99999999906868</v>
      </c>
      <c r="R181" s="4">
        <v>181</v>
      </c>
      <c r="T181" s="4" t="s">
        <v>25</v>
      </c>
    </row>
    <row r="182" spans="1:20" x14ac:dyDescent="0.2">
      <c r="A182" s="3">
        <v>44799</v>
      </c>
      <c r="B182" s="1">
        <v>43</v>
      </c>
      <c r="C182" s="1">
        <v>0</v>
      </c>
      <c r="D182" s="1">
        <f t="shared" ref="D182:D186" si="44">(B182-1)*9 +C182</f>
        <v>378</v>
      </c>
      <c r="F182" s="1" t="s">
        <v>6</v>
      </c>
      <c r="G182" s="1" t="s">
        <v>6</v>
      </c>
      <c r="H182" s="1" t="b">
        <v>1</v>
      </c>
      <c r="K182" s="1" t="s">
        <v>205</v>
      </c>
      <c r="M182" s="18"/>
      <c r="N182" s="1" t="s">
        <v>225</v>
      </c>
      <c r="O182" s="11" t="s">
        <v>226</v>
      </c>
      <c r="P182" s="54" t="s">
        <v>260</v>
      </c>
      <c r="Q182" s="18">
        <f t="shared" si="42"/>
        <v>152.99999999580905</v>
      </c>
    </row>
    <row r="183" spans="1:20" x14ac:dyDescent="0.2">
      <c r="A183" s="3">
        <v>44799</v>
      </c>
      <c r="B183" s="1">
        <v>43</v>
      </c>
      <c r="C183" s="1">
        <v>3</v>
      </c>
      <c r="D183" s="1">
        <f t="shared" si="44"/>
        <v>381</v>
      </c>
      <c r="E183" s="1" t="s">
        <v>235</v>
      </c>
      <c r="F183" s="1" t="s">
        <v>11</v>
      </c>
      <c r="G183" s="1" t="s">
        <v>7</v>
      </c>
      <c r="H183" s="1" t="b">
        <v>0</v>
      </c>
      <c r="I183" s="1">
        <v>58.1</v>
      </c>
      <c r="J183" s="1">
        <v>2.2000000000000002</v>
      </c>
      <c r="K183" s="1" t="s">
        <v>205</v>
      </c>
      <c r="L183" s="1">
        <v>17.29</v>
      </c>
      <c r="M183" s="18">
        <f>J183*L183/1000 * 3</f>
        <v>0.11411400000000001</v>
      </c>
      <c r="N183" s="1" t="s">
        <v>225</v>
      </c>
      <c r="O183" s="11" t="s">
        <v>226</v>
      </c>
      <c r="P183" s="54" t="s">
        <v>260</v>
      </c>
      <c r="Q183" s="18">
        <f t="shared" si="42"/>
        <v>152.99999999580905</v>
      </c>
      <c r="R183" s="1">
        <v>164</v>
      </c>
      <c r="T183" s="1" t="s">
        <v>25</v>
      </c>
    </row>
    <row r="184" spans="1:20" x14ac:dyDescent="0.2">
      <c r="A184" s="3">
        <v>44799</v>
      </c>
      <c r="B184" s="1">
        <v>43</v>
      </c>
      <c r="C184" s="1">
        <v>4</v>
      </c>
      <c r="D184" s="1">
        <f t="shared" si="44"/>
        <v>382</v>
      </c>
      <c r="E184" s="1" t="s">
        <v>236</v>
      </c>
      <c r="F184" s="1" t="s">
        <v>11</v>
      </c>
      <c r="G184" s="1" t="s">
        <v>7</v>
      </c>
      <c r="H184" s="1" t="b">
        <v>0</v>
      </c>
      <c r="I184" s="1">
        <v>65.5</v>
      </c>
      <c r="J184" s="1">
        <v>2.2000000000000002</v>
      </c>
      <c r="K184" s="1" t="s">
        <v>452</v>
      </c>
      <c r="L184" s="1">
        <v>12.5</v>
      </c>
      <c r="M184" s="18">
        <f t="shared" ref="M184" si="45">J184*L184/1000 * 4</f>
        <v>0.11000000000000001</v>
      </c>
      <c r="N184" s="1" t="s">
        <v>225</v>
      </c>
      <c r="O184" s="11" t="s">
        <v>226</v>
      </c>
      <c r="P184" s="54" t="s">
        <v>260</v>
      </c>
      <c r="Q184" s="18">
        <f t="shared" si="42"/>
        <v>152.99999999580905</v>
      </c>
      <c r="R184" s="1">
        <v>200</v>
      </c>
      <c r="T184" s="1" t="s">
        <v>25</v>
      </c>
    </row>
    <row r="185" spans="1:20" x14ac:dyDescent="0.2">
      <c r="A185" s="3">
        <v>44799</v>
      </c>
      <c r="B185" s="1">
        <v>43</v>
      </c>
      <c r="C185" s="1">
        <v>7</v>
      </c>
      <c r="D185" s="1">
        <f t="shared" si="44"/>
        <v>385</v>
      </c>
      <c r="E185" s="1" t="s">
        <v>237</v>
      </c>
      <c r="F185" s="1" t="s">
        <v>11</v>
      </c>
      <c r="G185" s="1" t="s">
        <v>7</v>
      </c>
      <c r="H185" s="1" t="b">
        <v>0</v>
      </c>
      <c r="I185" s="1">
        <v>66.2</v>
      </c>
      <c r="J185" s="1">
        <v>2.2000000000000002</v>
      </c>
      <c r="K185" s="1" t="s">
        <v>206</v>
      </c>
      <c r="L185" s="1">
        <v>14.4</v>
      </c>
      <c r="M185" s="18">
        <f>J185*L185/1000 * 2</f>
        <v>6.336E-2</v>
      </c>
      <c r="N185" s="1" t="s">
        <v>225</v>
      </c>
      <c r="O185" s="11" t="s">
        <v>226</v>
      </c>
      <c r="P185" s="54" t="s">
        <v>260</v>
      </c>
      <c r="Q185" s="18">
        <f t="shared" si="42"/>
        <v>152.99999999580905</v>
      </c>
      <c r="R185" s="1">
        <v>220</v>
      </c>
      <c r="T185" s="1" t="s">
        <v>25</v>
      </c>
    </row>
    <row r="186" spans="1:20" s="4" customFormat="1" ht="17" thickBot="1" x14ac:dyDescent="0.25">
      <c r="A186" s="5">
        <v>44799</v>
      </c>
      <c r="B186" s="4">
        <v>43</v>
      </c>
      <c r="C186" s="4">
        <v>8</v>
      </c>
      <c r="D186" s="4">
        <f t="shared" si="44"/>
        <v>386</v>
      </c>
      <c r="E186" s="4" t="s">
        <v>238</v>
      </c>
      <c r="F186" s="4" t="s">
        <v>5</v>
      </c>
      <c r="G186" s="4" t="s">
        <v>7</v>
      </c>
      <c r="H186" s="4" t="b">
        <v>0</v>
      </c>
      <c r="I186" s="4">
        <v>38.299999999999997</v>
      </c>
      <c r="J186" s="4">
        <v>2.2000000000000002</v>
      </c>
      <c r="K186" s="4" t="s">
        <v>207</v>
      </c>
      <c r="L186" s="4">
        <v>3.56</v>
      </c>
      <c r="M186" s="19">
        <f>J186*L186/1000 * 16</f>
        <v>0.12531200000000001</v>
      </c>
      <c r="N186" s="4" t="s">
        <v>225</v>
      </c>
      <c r="O186" s="12" t="s">
        <v>226</v>
      </c>
      <c r="P186" s="54" t="s">
        <v>260</v>
      </c>
      <c r="Q186" s="18">
        <f t="shared" si="42"/>
        <v>152.99999999580905</v>
      </c>
      <c r="T186" s="4" t="s">
        <v>33</v>
      </c>
    </row>
    <row r="187" spans="1:20" x14ac:dyDescent="0.2">
      <c r="A187" s="3">
        <v>44801</v>
      </c>
      <c r="B187" s="1">
        <v>44</v>
      </c>
      <c r="C187" s="1">
        <v>0</v>
      </c>
      <c r="D187" s="1">
        <f t="shared" ref="D187:D191" si="46">(B187-1)*9 +C187</f>
        <v>387</v>
      </c>
      <c r="F187" s="1" t="s">
        <v>6</v>
      </c>
      <c r="G187" s="1" t="s">
        <v>6</v>
      </c>
      <c r="H187" s="1" t="b">
        <v>1</v>
      </c>
      <c r="K187" s="1" t="s">
        <v>452</v>
      </c>
      <c r="M187" s="18"/>
      <c r="N187" s="1" t="s">
        <v>225</v>
      </c>
      <c r="O187" s="11" t="s">
        <v>230</v>
      </c>
      <c r="P187" s="11" t="s">
        <v>231</v>
      </c>
      <c r="Q187" s="18">
        <f t="shared" si="42"/>
        <v>152.0000000030268</v>
      </c>
    </row>
    <row r="188" spans="1:20" x14ac:dyDescent="0.2">
      <c r="A188" s="3">
        <v>44801</v>
      </c>
      <c r="B188" s="1">
        <v>44</v>
      </c>
      <c r="C188" s="1">
        <v>3</v>
      </c>
      <c r="D188" s="1">
        <f t="shared" si="46"/>
        <v>390</v>
      </c>
      <c r="E188" s="1" t="s">
        <v>239</v>
      </c>
      <c r="F188" s="1" t="s">
        <v>5</v>
      </c>
      <c r="G188" s="1" t="s">
        <v>7</v>
      </c>
      <c r="H188" s="1" t="b">
        <v>0</v>
      </c>
      <c r="I188" s="1">
        <v>30.9</v>
      </c>
      <c r="J188" s="1">
        <v>2.2000000000000002</v>
      </c>
      <c r="K188" s="1" t="s">
        <v>452</v>
      </c>
      <c r="L188" s="1">
        <v>12.5</v>
      </c>
      <c r="M188" s="18">
        <f t="shared" ref="M188:M189" si="47">J188*L188/1000 * 4</f>
        <v>0.11000000000000001</v>
      </c>
      <c r="N188" s="1" t="s">
        <v>225</v>
      </c>
      <c r="O188" s="11" t="s">
        <v>230</v>
      </c>
      <c r="P188" s="11" t="s">
        <v>231</v>
      </c>
      <c r="Q188" s="18">
        <f t="shared" ref="Q188" si="48">(P188-O188)*24*60</f>
        <v>152.0000000030268</v>
      </c>
      <c r="T188" s="1" t="s">
        <v>25</v>
      </c>
    </row>
    <row r="189" spans="1:20" x14ac:dyDescent="0.2">
      <c r="A189" s="3">
        <v>44801</v>
      </c>
      <c r="B189" s="1">
        <v>44</v>
      </c>
      <c r="C189" s="1">
        <v>4</v>
      </c>
      <c r="D189" s="1">
        <f t="shared" si="46"/>
        <v>391</v>
      </c>
      <c r="E189" s="1" t="s">
        <v>240</v>
      </c>
      <c r="F189" s="1" t="s">
        <v>11</v>
      </c>
      <c r="G189" s="1" t="s">
        <v>7</v>
      </c>
      <c r="H189" s="1" t="b">
        <v>0</v>
      </c>
      <c r="I189" s="1">
        <v>68.8</v>
      </c>
      <c r="J189" s="1">
        <v>2.2000000000000002</v>
      </c>
      <c r="K189" s="1" t="s">
        <v>452</v>
      </c>
      <c r="L189" s="1">
        <v>12.5</v>
      </c>
      <c r="M189" s="18">
        <f t="shared" si="47"/>
        <v>0.11000000000000001</v>
      </c>
      <c r="N189" s="1" t="s">
        <v>225</v>
      </c>
      <c r="O189" s="11" t="s">
        <v>230</v>
      </c>
      <c r="P189" s="11" t="s">
        <v>231</v>
      </c>
      <c r="Q189" s="18">
        <f>(P189-O189)*24*60</f>
        <v>152.0000000030268</v>
      </c>
      <c r="R189" s="1">
        <v>313</v>
      </c>
      <c r="T189" s="1" t="s">
        <v>25</v>
      </c>
    </row>
    <row r="190" spans="1:20" x14ac:dyDescent="0.2">
      <c r="A190" s="3">
        <v>44801</v>
      </c>
      <c r="B190" s="1">
        <v>44</v>
      </c>
      <c r="C190" s="1">
        <v>7</v>
      </c>
      <c r="D190" s="1">
        <f t="shared" si="46"/>
        <v>394</v>
      </c>
      <c r="E190" s="1" t="s">
        <v>241</v>
      </c>
      <c r="F190" s="1" t="s">
        <v>5</v>
      </c>
      <c r="G190" s="1" t="s">
        <v>7</v>
      </c>
      <c r="H190" s="1" t="b">
        <v>0</v>
      </c>
      <c r="I190" s="1">
        <v>32.1</v>
      </c>
      <c r="J190" s="1">
        <v>2.2000000000000002</v>
      </c>
      <c r="K190" s="1" t="s">
        <v>206</v>
      </c>
      <c r="L190" s="1">
        <v>14.4</v>
      </c>
      <c r="M190" s="18">
        <f>J190*L190/1000 * 2</f>
        <v>6.336E-2</v>
      </c>
      <c r="N190" s="1" t="s">
        <v>225</v>
      </c>
      <c r="O190" s="11" t="s">
        <v>230</v>
      </c>
      <c r="P190" s="11" t="s">
        <v>231</v>
      </c>
      <c r="Q190" s="18">
        <f t="shared" ref="Q190:Q210" si="49">(P190-O190)*24*60</f>
        <v>152.0000000030268</v>
      </c>
      <c r="T190" s="1" t="s">
        <v>33</v>
      </c>
    </row>
    <row r="191" spans="1:20" s="4" customFormat="1" ht="17" thickBot="1" x14ac:dyDescent="0.25">
      <c r="A191" s="5">
        <v>44801</v>
      </c>
      <c r="B191" s="4">
        <v>44</v>
      </c>
      <c r="C191" s="4">
        <v>8</v>
      </c>
      <c r="D191" s="4">
        <f t="shared" si="46"/>
        <v>395</v>
      </c>
      <c r="E191" s="4" t="s">
        <v>242</v>
      </c>
      <c r="F191" s="4" t="s">
        <v>11</v>
      </c>
      <c r="G191" s="4" t="s">
        <v>7</v>
      </c>
      <c r="H191" s="4" t="b">
        <v>0</v>
      </c>
      <c r="I191" s="4">
        <v>61.4</v>
      </c>
      <c r="J191" s="4">
        <v>2.2000000000000002</v>
      </c>
      <c r="K191" s="4" t="s">
        <v>205</v>
      </c>
      <c r="L191" s="4">
        <v>17.29</v>
      </c>
      <c r="M191" s="19">
        <f>J191*L191/1000 * 3</f>
        <v>0.11411400000000001</v>
      </c>
      <c r="N191" s="4" t="s">
        <v>225</v>
      </c>
      <c r="O191" s="12" t="s">
        <v>230</v>
      </c>
      <c r="P191" s="12" t="s">
        <v>231</v>
      </c>
      <c r="Q191" s="19">
        <f t="shared" si="49"/>
        <v>152.0000000030268</v>
      </c>
      <c r="R191" s="4">
        <v>309</v>
      </c>
      <c r="T191" s="4" t="s">
        <v>25</v>
      </c>
    </row>
    <row r="192" spans="1:20" x14ac:dyDescent="0.2">
      <c r="A192" s="3">
        <v>44803</v>
      </c>
      <c r="B192" s="1">
        <v>46</v>
      </c>
      <c r="C192" s="1">
        <v>0</v>
      </c>
      <c r="D192" s="1">
        <f t="shared" ref="D192:D196" si="50">(B192-1)*9 +C192</f>
        <v>405</v>
      </c>
      <c r="F192" s="1" t="s">
        <v>6</v>
      </c>
      <c r="G192" s="1" t="s">
        <v>6</v>
      </c>
      <c r="H192" s="1" t="b">
        <v>1</v>
      </c>
      <c r="K192" s="1" t="s">
        <v>207</v>
      </c>
      <c r="M192" s="18"/>
      <c r="N192" s="1" t="s">
        <v>225</v>
      </c>
      <c r="O192" s="9" t="s">
        <v>243</v>
      </c>
      <c r="P192" s="9" t="s">
        <v>244</v>
      </c>
      <c r="Q192" s="18">
        <f t="shared" si="49"/>
        <v>217.99999999813735</v>
      </c>
    </row>
    <row r="193" spans="1:18" x14ac:dyDescent="0.2">
      <c r="A193" s="3">
        <v>44803</v>
      </c>
      <c r="B193" s="1">
        <v>46</v>
      </c>
      <c r="C193" s="1">
        <v>3</v>
      </c>
      <c r="D193" s="1">
        <f t="shared" si="50"/>
        <v>408</v>
      </c>
      <c r="E193" s="1" t="s">
        <v>238</v>
      </c>
      <c r="F193" s="1" t="s">
        <v>5</v>
      </c>
      <c r="G193" s="1" t="s">
        <v>7</v>
      </c>
      <c r="H193" s="1" t="b">
        <v>0</v>
      </c>
      <c r="I193" s="1">
        <v>40.1</v>
      </c>
      <c r="J193" s="1">
        <v>2</v>
      </c>
      <c r="K193" s="1" t="s">
        <v>207</v>
      </c>
      <c r="L193" s="1">
        <v>3.56</v>
      </c>
      <c r="M193" s="18">
        <f>J193*L193/1000 * 16</f>
        <v>0.11392000000000001</v>
      </c>
      <c r="N193" s="1" t="s">
        <v>225</v>
      </c>
      <c r="O193" s="9" t="s">
        <v>243</v>
      </c>
      <c r="P193" s="9" t="s">
        <v>244</v>
      </c>
      <c r="Q193" s="18">
        <f t="shared" si="49"/>
        <v>217.99999999813735</v>
      </c>
    </row>
    <row r="194" spans="1:18" x14ac:dyDescent="0.2">
      <c r="A194" s="3">
        <v>44803</v>
      </c>
      <c r="B194" s="1">
        <v>46</v>
      </c>
      <c r="C194" s="1">
        <v>4</v>
      </c>
      <c r="D194" s="1">
        <f t="shared" si="50"/>
        <v>409</v>
      </c>
      <c r="E194" s="1" t="s">
        <v>234</v>
      </c>
      <c r="F194" s="1" t="s">
        <v>11</v>
      </c>
      <c r="G194" s="1" t="s">
        <v>7</v>
      </c>
      <c r="H194" s="1" t="b">
        <v>0</v>
      </c>
      <c r="I194" s="1">
        <v>68.5</v>
      </c>
      <c r="J194" s="1">
        <v>2</v>
      </c>
      <c r="K194" s="1" t="s">
        <v>207</v>
      </c>
      <c r="L194" s="1">
        <v>3.56</v>
      </c>
      <c r="M194" s="18">
        <f>J194*L194/1000 * 16</f>
        <v>0.11392000000000001</v>
      </c>
      <c r="N194" s="1" t="s">
        <v>225</v>
      </c>
      <c r="O194" s="9" t="s">
        <v>243</v>
      </c>
      <c r="P194" s="9" t="s">
        <v>244</v>
      </c>
      <c r="Q194" s="18">
        <f t="shared" si="49"/>
        <v>217.99999999813735</v>
      </c>
    </row>
    <row r="195" spans="1:18" x14ac:dyDescent="0.2">
      <c r="A195" s="3">
        <v>44803</v>
      </c>
      <c r="B195" s="1">
        <v>46</v>
      </c>
      <c r="C195" s="1">
        <v>7</v>
      </c>
      <c r="D195" s="1">
        <f t="shared" si="50"/>
        <v>412</v>
      </c>
      <c r="E195" s="1" t="s">
        <v>236</v>
      </c>
      <c r="F195" s="1" t="s">
        <v>11</v>
      </c>
      <c r="G195" s="1" t="s">
        <v>7</v>
      </c>
      <c r="H195" s="1" t="b">
        <v>0</v>
      </c>
      <c r="I195" s="1">
        <v>67.400000000000006</v>
      </c>
      <c r="J195" s="1">
        <v>2</v>
      </c>
      <c r="K195" s="1" t="s">
        <v>207</v>
      </c>
      <c r="L195" s="1">
        <v>3.56</v>
      </c>
      <c r="M195" s="18">
        <f>J195*L195/1000 * 16</f>
        <v>0.11392000000000001</v>
      </c>
      <c r="N195" s="1" t="s">
        <v>225</v>
      </c>
      <c r="O195" s="9" t="s">
        <v>243</v>
      </c>
      <c r="P195" s="9" t="s">
        <v>244</v>
      </c>
      <c r="Q195" s="18">
        <f t="shared" si="49"/>
        <v>217.99999999813735</v>
      </c>
    </row>
    <row r="196" spans="1:18" s="4" customFormat="1" ht="17" thickBot="1" x14ac:dyDescent="0.25">
      <c r="A196" s="5">
        <v>44803</v>
      </c>
      <c r="B196" s="4">
        <v>46</v>
      </c>
      <c r="C196" s="4">
        <v>8</v>
      </c>
      <c r="D196" s="4">
        <f t="shared" si="50"/>
        <v>413</v>
      </c>
      <c r="F196" s="4" t="s">
        <v>6</v>
      </c>
      <c r="G196" s="4" t="s">
        <v>6</v>
      </c>
      <c r="H196" s="4" t="b">
        <v>1</v>
      </c>
      <c r="J196" s="4">
        <v>2</v>
      </c>
      <c r="K196" s="4" t="s">
        <v>207</v>
      </c>
      <c r="L196" s="4">
        <v>3.56</v>
      </c>
      <c r="M196" s="19">
        <f>J196*L196/1000 * 16</f>
        <v>0.11392000000000001</v>
      </c>
      <c r="N196" s="4" t="s">
        <v>225</v>
      </c>
      <c r="O196" s="10" t="s">
        <v>243</v>
      </c>
      <c r="P196" s="10" t="s">
        <v>244</v>
      </c>
      <c r="Q196" s="19">
        <f t="shared" si="49"/>
        <v>217.99999999813735</v>
      </c>
    </row>
    <row r="197" spans="1:18" x14ac:dyDescent="0.2">
      <c r="A197" s="3">
        <v>44804</v>
      </c>
      <c r="B197" s="1">
        <v>47</v>
      </c>
      <c r="C197" s="1">
        <v>0</v>
      </c>
      <c r="D197" s="1">
        <f t="shared" ref="D197:D204" si="51">(B197-1)*9 +C197</f>
        <v>414</v>
      </c>
      <c r="F197" s="1" t="s">
        <v>6</v>
      </c>
      <c r="G197" s="1" t="s">
        <v>6</v>
      </c>
      <c r="H197" s="1" t="b">
        <v>1</v>
      </c>
      <c r="K197" s="1" t="s">
        <v>204</v>
      </c>
      <c r="M197" s="18"/>
      <c r="N197" s="1" t="s">
        <v>225</v>
      </c>
      <c r="O197" s="9" t="s">
        <v>247</v>
      </c>
      <c r="P197" s="9" t="s">
        <v>248</v>
      </c>
      <c r="Q197" s="18">
        <f t="shared" si="49"/>
        <v>200.00000000232831</v>
      </c>
    </row>
    <row r="198" spans="1:18" x14ac:dyDescent="0.2">
      <c r="A198" s="3">
        <v>44804</v>
      </c>
      <c r="B198" s="1">
        <v>47</v>
      </c>
      <c r="C198" s="1">
        <v>1</v>
      </c>
      <c r="D198" s="1">
        <f t="shared" si="51"/>
        <v>415</v>
      </c>
      <c r="E198" s="1" t="s">
        <v>242</v>
      </c>
      <c r="F198" s="1" t="s">
        <v>11</v>
      </c>
      <c r="G198" s="1" t="s">
        <v>7</v>
      </c>
      <c r="H198" s="1" t="b">
        <v>0</v>
      </c>
      <c r="I198" s="1">
        <v>62.8</v>
      </c>
      <c r="J198" s="1">
        <v>1.7</v>
      </c>
      <c r="K198" s="1" t="s">
        <v>204</v>
      </c>
      <c r="L198" s="1">
        <v>20</v>
      </c>
      <c r="M198" s="18">
        <f t="shared" ref="M198" si="52">J198*L198/1000 * 6</f>
        <v>0.20400000000000001</v>
      </c>
      <c r="N198" s="1" t="s">
        <v>225</v>
      </c>
      <c r="O198" s="9" t="s">
        <v>247</v>
      </c>
      <c r="P198" s="9" t="s">
        <v>248</v>
      </c>
      <c r="Q198" s="18">
        <f t="shared" si="49"/>
        <v>200.00000000232831</v>
      </c>
      <c r="R198" s="1">
        <v>177</v>
      </c>
    </row>
    <row r="199" spans="1:18" x14ac:dyDescent="0.2">
      <c r="A199" s="3">
        <v>44804</v>
      </c>
      <c r="B199" s="1">
        <v>47</v>
      </c>
      <c r="C199" s="1">
        <v>2</v>
      </c>
      <c r="D199" s="1">
        <f t="shared" si="51"/>
        <v>416</v>
      </c>
      <c r="E199" s="1" t="s">
        <v>241</v>
      </c>
      <c r="F199" s="1" t="s">
        <v>5</v>
      </c>
      <c r="G199" s="1" t="s">
        <v>7</v>
      </c>
      <c r="H199" s="1" t="b">
        <v>0</v>
      </c>
      <c r="I199" s="1">
        <v>33.4</v>
      </c>
      <c r="J199" s="1">
        <v>1.7</v>
      </c>
      <c r="K199" s="1" t="s">
        <v>204</v>
      </c>
      <c r="L199" s="1">
        <v>20</v>
      </c>
      <c r="M199" s="18">
        <f t="shared" ref="M199:M203" si="53">J199*L199/1000 * 6</f>
        <v>0.20400000000000001</v>
      </c>
      <c r="N199" s="1" t="s">
        <v>225</v>
      </c>
      <c r="O199" s="9" t="s">
        <v>247</v>
      </c>
      <c r="P199" s="9" t="s">
        <v>248</v>
      </c>
      <c r="Q199" s="18">
        <f t="shared" si="49"/>
        <v>200.00000000232831</v>
      </c>
    </row>
    <row r="200" spans="1:18" x14ac:dyDescent="0.2">
      <c r="A200" s="3">
        <v>44804</v>
      </c>
      <c r="B200" s="1">
        <v>47</v>
      </c>
      <c r="C200" s="1">
        <v>3</v>
      </c>
      <c r="D200" s="1">
        <f t="shared" si="51"/>
        <v>417</v>
      </c>
      <c r="E200" s="1" t="s">
        <v>246</v>
      </c>
      <c r="F200" s="1" t="s">
        <v>11</v>
      </c>
      <c r="G200" s="1" t="s">
        <v>7</v>
      </c>
      <c r="H200" s="1" t="b">
        <v>0</v>
      </c>
      <c r="I200" s="1">
        <v>65.599999999999994</v>
      </c>
      <c r="J200" s="1">
        <v>1.7</v>
      </c>
      <c r="K200" s="1" t="s">
        <v>204</v>
      </c>
      <c r="L200" s="1">
        <v>20</v>
      </c>
      <c r="M200" s="18">
        <f>J200*L200/1000 * 6</f>
        <v>0.20400000000000001</v>
      </c>
      <c r="N200" s="1" t="s">
        <v>225</v>
      </c>
      <c r="O200" s="9" t="s">
        <v>247</v>
      </c>
      <c r="P200" s="9" t="s">
        <v>248</v>
      </c>
      <c r="Q200" s="18">
        <f t="shared" si="49"/>
        <v>200.00000000232831</v>
      </c>
      <c r="R200" s="1">
        <v>141</v>
      </c>
    </row>
    <row r="201" spans="1:18" x14ac:dyDescent="0.2">
      <c r="A201" s="3">
        <v>44804</v>
      </c>
      <c r="B201" s="1">
        <v>47</v>
      </c>
      <c r="C201" s="1">
        <v>4</v>
      </c>
      <c r="D201" s="1">
        <f t="shared" si="51"/>
        <v>418</v>
      </c>
      <c r="E201" s="1" t="s">
        <v>235</v>
      </c>
      <c r="F201" s="1" t="s">
        <v>11</v>
      </c>
      <c r="G201" s="1" t="s">
        <v>7</v>
      </c>
      <c r="H201" s="1" t="b">
        <v>0</v>
      </c>
      <c r="I201" s="1">
        <v>60</v>
      </c>
      <c r="J201" s="1">
        <v>1.7</v>
      </c>
      <c r="K201" s="1" t="s">
        <v>204</v>
      </c>
      <c r="L201" s="1">
        <v>20</v>
      </c>
      <c r="M201" s="18">
        <f t="shared" si="53"/>
        <v>0.20400000000000001</v>
      </c>
      <c r="N201" s="1" t="s">
        <v>225</v>
      </c>
      <c r="O201" s="9" t="s">
        <v>247</v>
      </c>
      <c r="P201" s="9" t="s">
        <v>248</v>
      </c>
      <c r="Q201" s="18">
        <f t="shared" si="49"/>
        <v>200.00000000232831</v>
      </c>
      <c r="R201" s="1">
        <v>179</v>
      </c>
    </row>
    <row r="202" spans="1:18" x14ac:dyDescent="0.2">
      <c r="A202" s="3">
        <v>44804</v>
      </c>
      <c r="B202" s="1">
        <v>47</v>
      </c>
      <c r="C202" s="1">
        <v>7</v>
      </c>
      <c r="D202" s="1">
        <f t="shared" si="51"/>
        <v>421</v>
      </c>
      <c r="E202" s="1" t="s">
        <v>239</v>
      </c>
      <c r="F202" s="1" t="s">
        <v>5</v>
      </c>
      <c r="G202" s="1" t="s">
        <v>7</v>
      </c>
      <c r="H202" s="1" t="b">
        <v>0</v>
      </c>
      <c r="I202" s="1">
        <v>31.6</v>
      </c>
      <c r="J202" s="1">
        <v>1.7</v>
      </c>
      <c r="K202" s="1" t="s">
        <v>204</v>
      </c>
      <c r="L202" s="1">
        <v>20</v>
      </c>
      <c r="M202" s="18">
        <f>J202*L202/1000 * 6</f>
        <v>0.20400000000000001</v>
      </c>
      <c r="N202" s="1" t="s">
        <v>225</v>
      </c>
      <c r="O202" s="9" t="s">
        <v>247</v>
      </c>
      <c r="P202" s="9" t="s">
        <v>248</v>
      </c>
      <c r="Q202" s="18">
        <f t="shared" si="49"/>
        <v>200.00000000232831</v>
      </c>
    </row>
    <row r="203" spans="1:18" s="4" customFormat="1" ht="17" thickBot="1" x14ac:dyDescent="0.25">
      <c r="A203" s="5">
        <v>44804</v>
      </c>
      <c r="B203" s="4">
        <v>47</v>
      </c>
      <c r="C203" s="4">
        <v>8</v>
      </c>
      <c r="D203" s="4">
        <f t="shared" si="51"/>
        <v>422</v>
      </c>
      <c r="E203" s="4" t="s">
        <v>240</v>
      </c>
      <c r="F203" s="4" t="s">
        <v>11</v>
      </c>
      <c r="G203" s="4" t="s">
        <v>7</v>
      </c>
      <c r="H203" s="4" t="b">
        <v>0</v>
      </c>
      <c r="I203" s="4">
        <v>69</v>
      </c>
      <c r="J203" s="4">
        <v>1.7</v>
      </c>
      <c r="K203" s="4" t="s">
        <v>204</v>
      </c>
      <c r="L203" s="4">
        <v>20</v>
      </c>
      <c r="M203" s="19">
        <f t="shared" si="53"/>
        <v>0.20400000000000001</v>
      </c>
      <c r="N203" s="4" t="s">
        <v>225</v>
      </c>
      <c r="O203" s="10" t="s">
        <v>247</v>
      </c>
      <c r="P203" s="10" t="s">
        <v>248</v>
      </c>
      <c r="Q203" s="19">
        <f t="shared" si="49"/>
        <v>200.00000000232831</v>
      </c>
      <c r="R203" s="4">
        <v>237</v>
      </c>
    </row>
    <row r="204" spans="1:18" x14ac:dyDescent="0.2">
      <c r="A204" s="3">
        <v>44806</v>
      </c>
      <c r="B204" s="1">
        <v>48</v>
      </c>
      <c r="C204" s="1">
        <v>0</v>
      </c>
      <c r="D204" s="1">
        <f t="shared" si="51"/>
        <v>423</v>
      </c>
      <c r="F204" s="1" t="s">
        <v>6</v>
      </c>
      <c r="G204" s="1" t="s">
        <v>6</v>
      </c>
      <c r="H204" s="1" t="b">
        <v>1</v>
      </c>
      <c r="J204" s="1">
        <v>2</v>
      </c>
      <c r="K204" s="1" t="s">
        <v>77</v>
      </c>
      <c r="L204" s="18">
        <v>6.1357142857142897</v>
      </c>
      <c r="M204" s="18">
        <f t="shared" ref="M204:M210" si="54">J204*L204/1000 * 5</f>
        <v>6.1357142857142895E-2</v>
      </c>
      <c r="N204" s="1" t="s">
        <v>225</v>
      </c>
      <c r="O204" s="9" t="s">
        <v>249</v>
      </c>
      <c r="P204" s="9" t="s">
        <v>250</v>
      </c>
      <c r="Q204" s="18">
        <f t="shared" si="49"/>
        <v>201.99999999837019</v>
      </c>
    </row>
    <row r="205" spans="1:18" x14ac:dyDescent="0.2">
      <c r="A205" s="3">
        <v>44806</v>
      </c>
      <c r="B205" s="1">
        <v>48</v>
      </c>
      <c r="C205" s="1">
        <v>1</v>
      </c>
      <c r="D205" s="1">
        <f t="shared" ref="D205:D211" si="55">(B205-1)*9 +C205</f>
        <v>424</v>
      </c>
      <c r="E205" s="1" t="s">
        <v>233</v>
      </c>
      <c r="F205" s="1" t="s">
        <v>5</v>
      </c>
      <c r="G205" s="1" t="s">
        <v>7</v>
      </c>
      <c r="H205" s="1" t="b">
        <v>0</v>
      </c>
      <c r="I205" s="1">
        <v>37.6</v>
      </c>
      <c r="J205" s="1">
        <v>2</v>
      </c>
      <c r="K205" s="1" t="s">
        <v>77</v>
      </c>
      <c r="L205" s="18">
        <v>6.1357142857142897</v>
      </c>
      <c r="M205" s="18">
        <f t="shared" si="54"/>
        <v>6.1357142857142895E-2</v>
      </c>
      <c r="N205" s="1" t="s">
        <v>225</v>
      </c>
      <c r="O205" s="9" t="s">
        <v>249</v>
      </c>
      <c r="P205" s="9" t="s">
        <v>250</v>
      </c>
      <c r="Q205" s="18">
        <f t="shared" si="49"/>
        <v>201.99999999837019</v>
      </c>
    </row>
    <row r="206" spans="1:18" x14ac:dyDescent="0.2">
      <c r="A206" s="3">
        <v>44806</v>
      </c>
      <c r="B206" s="1">
        <v>48</v>
      </c>
      <c r="C206" s="1">
        <v>2</v>
      </c>
      <c r="D206" s="1">
        <f t="shared" si="55"/>
        <v>425</v>
      </c>
      <c r="E206" s="1" t="s">
        <v>234</v>
      </c>
      <c r="F206" s="1" t="s">
        <v>11</v>
      </c>
      <c r="G206" s="1" t="s">
        <v>7</v>
      </c>
      <c r="H206" s="1" t="b">
        <v>0</v>
      </c>
      <c r="I206" s="1">
        <v>70</v>
      </c>
      <c r="J206" s="1">
        <v>2</v>
      </c>
      <c r="K206" s="1" t="s">
        <v>77</v>
      </c>
      <c r="L206" s="18">
        <v>6.1357142857142897</v>
      </c>
      <c r="M206" s="18">
        <f t="shared" si="54"/>
        <v>6.1357142857142895E-2</v>
      </c>
      <c r="N206" s="1" t="s">
        <v>225</v>
      </c>
      <c r="O206" s="9" t="s">
        <v>249</v>
      </c>
      <c r="P206" s="9" t="s">
        <v>250</v>
      </c>
      <c r="Q206" s="18">
        <f t="shared" si="49"/>
        <v>201.99999999837019</v>
      </c>
    </row>
    <row r="207" spans="1:18" x14ac:dyDescent="0.2">
      <c r="A207" s="3">
        <v>44806</v>
      </c>
      <c r="B207" s="1">
        <v>48</v>
      </c>
      <c r="C207" s="1">
        <v>3</v>
      </c>
      <c r="D207" s="1">
        <f t="shared" si="55"/>
        <v>426</v>
      </c>
      <c r="E207" s="1" t="s">
        <v>238</v>
      </c>
      <c r="F207" s="1" t="s">
        <v>5</v>
      </c>
      <c r="G207" s="1" t="s">
        <v>7</v>
      </c>
      <c r="H207" s="1" t="b">
        <v>0</v>
      </c>
      <c r="I207" s="1">
        <v>40.4</v>
      </c>
      <c r="J207" s="1">
        <v>2</v>
      </c>
      <c r="K207" s="1" t="s">
        <v>77</v>
      </c>
      <c r="L207" s="18">
        <v>6.1357142857142897</v>
      </c>
      <c r="M207" s="18">
        <f t="shared" si="54"/>
        <v>6.1357142857142895E-2</v>
      </c>
      <c r="N207" s="1" t="s">
        <v>225</v>
      </c>
      <c r="O207" s="9" t="s">
        <v>249</v>
      </c>
      <c r="P207" s="9" t="s">
        <v>250</v>
      </c>
      <c r="Q207" s="18">
        <f t="shared" si="49"/>
        <v>201.99999999837019</v>
      </c>
    </row>
    <row r="208" spans="1:18" x14ac:dyDescent="0.2">
      <c r="A208" s="3">
        <v>44806</v>
      </c>
      <c r="B208" s="1">
        <v>48</v>
      </c>
      <c r="C208" s="1">
        <v>4</v>
      </c>
      <c r="D208" s="1">
        <f t="shared" si="55"/>
        <v>427</v>
      </c>
      <c r="E208" s="1" t="s">
        <v>251</v>
      </c>
      <c r="F208" s="1" t="s">
        <v>11</v>
      </c>
      <c r="G208" s="1" t="s">
        <v>7</v>
      </c>
      <c r="H208" s="1" t="b">
        <v>0</v>
      </c>
      <c r="I208" s="1">
        <v>66.8</v>
      </c>
      <c r="J208" s="1">
        <v>2</v>
      </c>
      <c r="K208" s="1" t="s">
        <v>77</v>
      </c>
      <c r="L208" s="18">
        <v>6.1357142857142897</v>
      </c>
      <c r="M208" s="18">
        <f t="shared" si="54"/>
        <v>6.1357142857142895E-2</v>
      </c>
      <c r="N208" s="1" t="s">
        <v>225</v>
      </c>
      <c r="O208" s="9" t="s">
        <v>249</v>
      </c>
      <c r="P208" s="9" t="s">
        <v>250</v>
      </c>
      <c r="Q208" s="18">
        <f t="shared" si="49"/>
        <v>201.99999999837019</v>
      </c>
    </row>
    <row r="209" spans="1:17" x14ac:dyDescent="0.2">
      <c r="A209" s="3">
        <v>44806</v>
      </c>
      <c r="B209" s="1">
        <v>48</v>
      </c>
      <c r="C209" s="1">
        <v>7</v>
      </c>
      <c r="D209" s="1">
        <f t="shared" si="55"/>
        <v>430</v>
      </c>
      <c r="E209" s="1" t="s">
        <v>232</v>
      </c>
      <c r="F209" s="1" t="s">
        <v>5</v>
      </c>
      <c r="G209" s="1" t="s">
        <v>7</v>
      </c>
      <c r="H209" s="1" t="b">
        <v>0</v>
      </c>
      <c r="I209" s="1">
        <v>31.4</v>
      </c>
      <c r="J209" s="1">
        <v>2</v>
      </c>
      <c r="K209" s="1" t="s">
        <v>77</v>
      </c>
      <c r="L209" s="18">
        <v>6.1357142857142897</v>
      </c>
      <c r="M209" s="18">
        <f t="shared" si="54"/>
        <v>6.1357142857142895E-2</v>
      </c>
      <c r="N209" s="1" t="s">
        <v>225</v>
      </c>
      <c r="O209" s="9" t="s">
        <v>249</v>
      </c>
      <c r="P209" s="9" t="s">
        <v>250</v>
      </c>
      <c r="Q209" s="18">
        <f t="shared" si="49"/>
        <v>201.99999999837019</v>
      </c>
    </row>
    <row r="210" spans="1:17" s="4" customFormat="1" ht="17" thickBot="1" x14ac:dyDescent="0.25">
      <c r="A210" s="5">
        <v>44806</v>
      </c>
      <c r="B210" s="4">
        <v>48</v>
      </c>
      <c r="C210" s="4">
        <v>8</v>
      </c>
      <c r="D210" s="4">
        <f t="shared" si="55"/>
        <v>431</v>
      </c>
      <c r="F210" s="4" t="s">
        <v>6</v>
      </c>
      <c r="G210" s="4" t="s">
        <v>6</v>
      </c>
      <c r="H210" s="4" t="b">
        <v>1</v>
      </c>
      <c r="J210" s="4">
        <v>2</v>
      </c>
      <c r="K210" s="4" t="s">
        <v>77</v>
      </c>
      <c r="L210" s="19">
        <v>6.1357142857142897</v>
      </c>
      <c r="M210" s="19">
        <f t="shared" si="54"/>
        <v>6.1357142857142895E-2</v>
      </c>
      <c r="N210" s="4" t="s">
        <v>225</v>
      </c>
      <c r="O210" s="10" t="s">
        <v>249</v>
      </c>
      <c r="P210" s="9" t="s">
        <v>250</v>
      </c>
      <c r="Q210" s="19">
        <f t="shared" si="49"/>
        <v>201.99999999837019</v>
      </c>
    </row>
    <row r="211" spans="1:17" x14ac:dyDescent="0.2">
      <c r="A211" s="3">
        <v>44808</v>
      </c>
      <c r="B211" s="1">
        <v>49</v>
      </c>
      <c r="C211" s="1">
        <v>0</v>
      </c>
      <c r="D211" s="1">
        <f t="shared" si="55"/>
        <v>432</v>
      </c>
      <c r="F211" s="1" t="s">
        <v>6</v>
      </c>
      <c r="G211" s="1" t="s">
        <v>6</v>
      </c>
      <c r="H211" s="1" t="b">
        <v>1</v>
      </c>
      <c r="J211" s="1">
        <v>2</v>
      </c>
      <c r="K211" s="1" t="s">
        <v>208</v>
      </c>
      <c r="L211" s="1">
        <v>12.27</v>
      </c>
      <c r="M211" s="18">
        <f t="shared" ref="M211" si="56">J211*L211/1000 * 3</f>
        <v>7.3619999999999991E-2</v>
      </c>
      <c r="N211" s="1" t="s">
        <v>225</v>
      </c>
      <c r="O211" s="9" t="s">
        <v>252</v>
      </c>
      <c r="P211" s="9" t="s">
        <v>253</v>
      </c>
      <c r="Q211" s="18">
        <f t="shared" ref="Q211:Q218" si="57">(P211-O211)*24*60</f>
        <v>206.00000000093132</v>
      </c>
    </row>
    <row r="212" spans="1:17" x14ac:dyDescent="0.2">
      <c r="A212" s="3">
        <v>44808</v>
      </c>
      <c r="B212" s="1">
        <v>49</v>
      </c>
      <c r="C212" s="1">
        <v>1</v>
      </c>
      <c r="D212" s="1">
        <f t="shared" ref="D212:D218" si="58">(B212-1)*9 +C212</f>
        <v>433</v>
      </c>
      <c r="E212" s="1" t="s">
        <v>242</v>
      </c>
      <c r="F212" s="1" t="s">
        <v>11</v>
      </c>
      <c r="G212" s="1" t="s">
        <v>7</v>
      </c>
      <c r="H212" s="1" t="b">
        <v>0</v>
      </c>
      <c r="I212" s="1">
        <v>64.599999999999994</v>
      </c>
      <c r="J212" s="1">
        <v>2</v>
      </c>
      <c r="K212" s="1" t="s">
        <v>208</v>
      </c>
      <c r="L212" s="1">
        <v>12.27</v>
      </c>
      <c r="M212" s="18">
        <f t="shared" ref="M212:M217" si="59">J212*L212/1000 * 3</f>
        <v>7.3619999999999991E-2</v>
      </c>
      <c r="N212" s="1" t="s">
        <v>225</v>
      </c>
      <c r="O212" s="9" t="s">
        <v>252</v>
      </c>
      <c r="P212" s="9" t="s">
        <v>253</v>
      </c>
      <c r="Q212" s="18">
        <f t="shared" si="57"/>
        <v>206.00000000093132</v>
      </c>
    </row>
    <row r="213" spans="1:17" x14ac:dyDescent="0.2">
      <c r="A213" s="3">
        <v>44808</v>
      </c>
      <c r="B213" s="1">
        <v>49</v>
      </c>
      <c r="C213" s="1">
        <v>2</v>
      </c>
      <c r="D213" s="1">
        <f t="shared" si="58"/>
        <v>434</v>
      </c>
      <c r="E213" s="1" t="s">
        <v>235</v>
      </c>
      <c r="F213" s="1" t="s">
        <v>11</v>
      </c>
      <c r="G213" s="1" t="s">
        <v>7</v>
      </c>
      <c r="H213" s="1" t="b">
        <v>0</v>
      </c>
      <c r="I213" s="1">
        <v>60.8</v>
      </c>
      <c r="J213" s="1">
        <v>2</v>
      </c>
      <c r="K213" s="1" t="s">
        <v>208</v>
      </c>
      <c r="L213" s="1">
        <v>12.27</v>
      </c>
      <c r="M213" s="18">
        <f t="shared" si="59"/>
        <v>7.3619999999999991E-2</v>
      </c>
      <c r="N213" s="1" t="s">
        <v>225</v>
      </c>
      <c r="O213" s="9" t="s">
        <v>252</v>
      </c>
      <c r="P213" s="9" t="s">
        <v>253</v>
      </c>
      <c r="Q213" s="18">
        <f t="shared" si="57"/>
        <v>206.00000000093132</v>
      </c>
    </row>
    <row r="214" spans="1:17" x14ac:dyDescent="0.2">
      <c r="A214" s="3">
        <v>44808</v>
      </c>
      <c r="B214" s="1">
        <v>49</v>
      </c>
      <c r="C214" s="1">
        <v>3</v>
      </c>
      <c r="D214" s="1">
        <f t="shared" si="58"/>
        <v>435</v>
      </c>
      <c r="E214" s="1" t="s">
        <v>239</v>
      </c>
      <c r="F214" s="1" t="s">
        <v>5</v>
      </c>
      <c r="G214" s="1" t="s">
        <v>7</v>
      </c>
      <c r="H214" s="1" t="b">
        <v>0</v>
      </c>
      <c r="I214" s="1">
        <v>32.1</v>
      </c>
      <c r="J214" s="1">
        <v>2</v>
      </c>
      <c r="K214" s="1" t="s">
        <v>208</v>
      </c>
      <c r="L214" s="1">
        <v>12.27</v>
      </c>
      <c r="M214" s="18">
        <f t="shared" si="59"/>
        <v>7.3619999999999991E-2</v>
      </c>
      <c r="N214" s="1" t="s">
        <v>225</v>
      </c>
      <c r="O214" s="9" t="s">
        <v>252</v>
      </c>
      <c r="P214" s="9" t="s">
        <v>253</v>
      </c>
      <c r="Q214" s="18">
        <f t="shared" si="57"/>
        <v>206.00000000093132</v>
      </c>
    </row>
    <row r="215" spans="1:17" x14ac:dyDescent="0.2">
      <c r="A215" s="3">
        <v>44808</v>
      </c>
      <c r="B215" s="1">
        <v>49</v>
      </c>
      <c r="C215" s="1">
        <v>4</v>
      </c>
      <c r="D215" s="1">
        <f t="shared" si="58"/>
        <v>436</v>
      </c>
      <c r="E215" s="1" t="s">
        <v>246</v>
      </c>
      <c r="F215" s="1" t="s">
        <v>11</v>
      </c>
      <c r="G215" s="1" t="s">
        <v>7</v>
      </c>
      <c r="H215" s="1" t="b">
        <v>0</v>
      </c>
      <c r="I215" s="1">
        <v>67.099999999999994</v>
      </c>
      <c r="J215" s="1">
        <v>2</v>
      </c>
      <c r="K215" s="1" t="s">
        <v>208</v>
      </c>
      <c r="L215" s="1">
        <v>12.27</v>
      </c>
      <c r="M215" s="18">
        <f t="shared" si="59"/>
        <v>7.3619999999999991E-2</v>
      </c>
      <c r="N215" s="1" t="s">
        <v>225</v>
      </c>
      <c r="O215" s="9" t="s">
        <v>252</v>
      </c>
      <c r="P215" s="9" t="s">
        <v>253</v>
      </c>
      <c r="Q215" s="18">
        <f t="shared" si="57"/>
        <v>206.00000000093132</v>
      </c>
    </row>
    <row r="216" spans="1:17" x14ac:dyDescent="0.2">
      <c r="A216" s="3">
        <v>44808</v>
      </c>
      <c r="B216" s="1">
        <v>49</v>
      </c>
      <c r="C216" s="1">
        <v>7</v>
      </c>
      <c r="D216" s="1">
        <f t="shared" si="58"/>
        <v>439</v>
      </c>
      <c r="E216" s="1" t="s">
        <v>241</v>
      </c>
      <c r="F216" s="1" t="s">
        <v>5</v>
      </c>
      <c r="G216" s="1" t="s">
        <v>7</v>
      </c>
      <c r="H216" s="1" t="b">
        <v>0</v>
      </c>
      <c r="I216" s="1">
        <v>33.5</v>
      </c>
      <c r="J216" s="1">
        <v>2</v>
      </c>
      <c r="K216" s="1" t="s">
        <v>208</v>
      </c>
      <c r="L216" s="1">
        <v>12.27</v>
      </c>
      <c r="M216" s="18">
        <f t="shared" si="59"/>
        <v>7.3619999999999991E-2</v>
      </c>
      <c r="N216" s="1" t="s">
        <v>225</v>
      </c>
      <c r="O216" s="9" t="s">
        <v>252</v>
      </c>
      <c r="P216" s="9" t="s">
        <v>253</v>
      </c>
      <c r="Q216" s="18">
        <f t="shared" si="57"/>
        <v>206.00000000093132</v>
      </c>
    </row>
    <row r="217" spans="1:17" s="4" customFormat="1" ht="17" thickBot="1" x14ac:dyDescent="0.25">
      <c r="A217" s="5">
        <v>44808</v>
      </c>
      <c r="B217" s="4">
        <v>49</v>
      </c>
      <c r="C217" s="4">
        <v>8</v>
      </c>
      <c r="D217" s="4">
        <f t="shared" si="58"/>
        <v>440</v>
      </c>
      <c r="E217" s="4" t="s">
        <v>240</v>
      </c>
      <c r="F217" s="4" t="s">
        <v>11</v>
      </c>
      <c r="G217" s="4" t="s">
        <v>7</v>
      </c>
      <c r="H217" s="4" t="b">
        <v>0</v>
      </c>
      <c r="I217" s="4">
        <v>72</v>
      </c>
      <c r="J217" s="4">
        <v>2</v>
      </c>
      <c r="K217" s="4" t="s">
        <v>208</v>
      </c>
      <c r="L217" s="1">
        <v>12.27</v>
      </c>
      <c r="M217" s="19">
        <f t="shared" si="59"/>
        <v>7.3619999999999991E-2</v>
      </c>
      <c r="N217" s="4" t="s">
        <v>225</v>
      </c>
      <c r="O217" s="10" t="s">
        <v>252</v>
      </c>
      <c r="P217" s="10" t="s">
        <v>253</v>
      </c>
      <c r="Q217" s="19">
        <f t="shared" si="57"/>
        <v>206.00000000093132</v>
      </c>
    </row>
    <row r="218" spans="1:17" x14ac:dyDescent="0.2">
      <c r="A218" s="3">
        <v>44812</v>
      </c>
      <c r="B218" s="1">
        <v>50</v>
      </c>
      <c r="C218" s="1">
        <v>0</v>
      </c>
      <c r="D218" s="1">
        <f t="shared" si="58"/>
        <v>441</v>
      </c>
      <c r="F218" s="1" t="s">
        <v>6</v>
      </c>
      <c r="G218" s="1" t="s">
        <v>6</v>
      </c>
      <c r="H218" s="1" t="b">
        <v>1</v>
      </c>
      <c r="K218" s="1" t="s">
        <v>204</v>
      </c>
      <c r="M218" s="18"/>
      <c r="N218" s="1" t="s">
        <v>225</v>
      </c>
      <c r="O218" s="9" t="s">
        <v>254</v>
      </c>
      <c r="P218" s="9" t="s">
        <v>255</v>
      </c>
      <c r="Q218" s="18">
        <f t="shared" si="57"/>
        <v>204.00000000488944</v>
      </c>
    </row>
    <row r="219" spans="1:17" x14ac:dyDescent="0.2">
      <c r="A219" s="3">
        <v>44812</v>
      </c>
      <c r="B219" s="1">
        <v>50</v>
      </c>
      <c r="C219" s="1">
        <v>1</v>
      </c>
      <c r="D219" s="1">
        <f t="shared" ref="D219:D225" si="60">(B219-1)*9 +C219</f>
        <v>442</v>
      </c>
      <c r="E219" s="1" t="s">
        <v>241</v>
      </c>
      <c r="F219" s="1" t="s">
        <v>5</v>
      </c>
      <c r="G219" s="1" t="s">
        <v>7</v>
      </c>
      <c r="H219" s="1" t="b">
        <v>0</v>
      </c>
      <c r="I219" s="1">
        <v>34.4</v>
      </c>
      <c r="J219" s="1">
        <v>2</v>
      </c>
      <c r="K219" s="1" t="s">
        <v>204</v>
      </c>
      <c r="L219" s="1">
        <v>20</v>
      </c>
      <c r="M219" s="18">
        <f>J219*L219/1000 * 6</f>
        <v>0.24</v>
      </c>
      <c r="N219" s="1" t="s">
        <v>225</v>
      </c>
      <c r="O219" s="9" t="s">
        <v>254</v>
      </c>
      <c r="P219" s="9" t="s">
        <v>255</v>
      </c>
      <c r="Q219" s="18">
        <f t="shared" ref="Q219:Q220" si="61">(P219-O219)*24*60</f>
        <v>204.00000000488944</v>
      </c>
    </row>
    <row r="220" spans="1:17" x14ac:dyDescent="0.2">
      <c r="A220" s="3">
        <v>44812</v>
      </c>
      <c r="B220" s="1">
        <v>50</v>
      </c>
      <c r="C220" s="1">
        <v>2</v>
      </c>
      <c r="D220" s="1">
        <f t="shared" si="60"/>
        <v>443</v>
      </c>
      <c r="E220" s="1" t="s">
        <v>236</v>
      </c>
      <c r="F220" s="1" t="s">
        <v>11</v>
      </c>
      <c r="G220" s="1" t="s">
        <v>7</v>
      </c>
      <c r="H220" s="1" t="b">
        <v>0</v>
      </c>
      <c r="I220" s="1">
        <v>69.8</v>
      </c>
      <c r="J220" s="1">
        <v>2</v>
      </c>
      <c r="K220" s="1" t="s">
        <v>204</v>
      </c>
      <c r="L220" s="1">
        <v>20</v>
      </c>
      <c r="M220" s="18">
        <f t="shared" ref="M220:M224" si="62">J220*L220/1000 * 6</f>
        <v>0.24</v>
      </c>
      <c r="N220" s="1" t="s">
        <v>225</v>
      </c>
      <c r="O220" s="9" t="s">
        <v>254</v>
      </c>
      <c r="P220" s="9" t="s">
        <v>255</v>
      </c>
      <c r="Q220" s="18">
        <f t="shared" si="61"/>
        <v>204.00000000488944</v>
      </c>
    </row>
    <row r="221" spans="1:17" x14ac:dyDescent="0.2">
      <c r="A221" s="3">
        <v>44812</v>
      </c>
      <c r="B221" s="1">
        <v>50</v>
      </c>
      <c r="C221" s="1">
        <v>3</v>
      </c>
      <c r="D221" s="1">
        <f t="shared" si="60"/>
        <v>444</v>
      </c>
      <c r="E221" s="1" t="s">
        <v>232</v>
      </c>
      <c r="F221" s="1" t="s">
        <v>5</v>
      </c>
      <c r="G221" s="1" t="s">
        <v>7</v>
      </c>
      <c r="H221" s="1" t="b">
        <v>0</v>
      </c>
      <c r="I221" s="1">
        <v>31.6</v>
      </c>
      <c r="J221" s="1">
        <v>2</v>
      </c>
      <c r="K221" s="1" t="s">
        <v>204</v>
      </c>
      <c r="L221" s="1">
        <v>20</v>
      </c>
      <c r="M221" s="18">
        <f t="shared" si="62"/>
        <v>0.24</v>
      </c>
      <c r="N221" s="1" t="s">
        <v>225</v>
      </c>
      <c r="O221" s="9" t="s">
        <v>254</v>
      </c>
      <c r="P221" s="9" t="s">
        <v>255</v>
      </c>
      <c r="Q221" s="18">
        <f t="shared" ref="Q221:Q225" si="63">(P221-O221)*24*60</f>
        <v>204.00000000488944</v>
      </c>
    </row>
    <row r="222" spans="1:17" x14ac:dyDescent="0.2">
      <c r="A222" s="3">
        <v>44812</v>
      </c>
      <c r="B222" s="1">
        <v>50</v>
      </c>
      <c r="C222" s="1">
        <v>4</v>
      </c>
      <c r="D222" s="1">
        <f t="shared" si="60"/>
        <v>445</v>
      </c>
      <c r="E222" s="1" t="s">
        <v>234</v>
      </c>
      <c r="F222" s="1" t="s">
        <v>11</v>
      </c>
      <c r="G222" s="1" t="s">
        <v>7</v>
      </c>
      <c r="H222" s="1" t="b">
        <v>0</v>
      </c>
      <c r="I222" s="1">
        <v>71.599999999999994</v>
      </c>
      <c r="J222" s="1">
        <v>2</v>
      </c>
      <c r="K222" s="1" t="s">
        <v>204</v>
      </c>
      <c r="L222" s="1">
        <v>20</v>
      </c>
      <c r="M222" s="18">
        <f t="shared" si="62"/>
        <v>0.24</v>
      </c>
      <c r="N222" s="1" t="s">
        <v>225</v>
      </c>
      <c r="O222" s="9" t="s">
        <v>254</v>
      </c>
      <c r="P222" s="9" t="s">
        <v>255</v>
      </c>
      <c r="Q222" s="18">
        <f t="shared" si="63"/>
        <v>204.00000000488944</v>
      </c>
    </row>
    <row r="223" spans="1:17" x14ac:dyDescent="0.2">
      <c r="A223" s="3">
        <v>44812</v>
      </c>
      <c r="B223" s="1">
        <v>50</v>
      </c>
      <c r="C223" s="1">
        <v>7</v>
      </c>
      <c r="D223" s="1">
        <f t="shared" si="60"/>
        <v>448</v>
      </c>
      <c r="E223" s="1" t="s">
        <v>240</v>
      </c>
      <c r="F223" s="1" t="s">
        <v>11</v>
      </c>
      <c r="G223" s="1" t="s">
        <v>7</v>
      </c>
      <c r="H223" s="1" t="b">
        <v>0</v>
      </c>
      <c r="I223" s="1">
        <v>73.2</v>
      </c>
      <c r="J223" s="1">
        <v>2</v>
      </c>
      <c r="K223" s="1" t="s">
        <v>204</v>
      </c>
      <c r="L223" s="1">
        <v>20</v>
      </c>
      <c r="M223" s="18">
        <f t="shared" si="62"/>
        <v>0.24</v>
      </c>
      <c r="N223" s="1" t="s">
        <v>225</v>
      </c>
      <c r="O223" s="9" t="s">
        <v>254</v>
      </c>
      <c r="P223" s="9" t="s">
        <v>255</v>
      </c>
      <c r="Q223" s="18">
        <f t="shared" si="63"/>
        <v>204.00000000488944</v>
      </c>
    </row>
    <row r="224" spans="1:17" s="4" customFormat="1" ht="17" thickBot="1" x14ac:dyDescent="0.25">
      <c r="A224" s="5">
        <v>44812</v>
      </c>
      <c r="B224" s="4">
        <v>50</v>
      </c>
      <c r="C224" s="4">
        <v>8</v>
      </c>
      <c r="D224" s="4">
        <f t="shared" si="60"/>
        <v>449</v>
      </c>
      <c r="E224" s="4" t="s">
        <v>233</v>
      </c>
      <c r="F224" s="4" t="s">
        <v>5</v>
      </c>
      <c r="G224" s="4" t="s">
        <v>7</v>
      </c>
      <c r="H224" s="4" t="b">
        <v>0</v>
      </c>
      <c r="I224" s="4">
        <v>38.6</v>
      </c>
      <c r="J224" s="4">
        <v>2</v>
      </c>
      <c r="K224" s="4" t="s">
        <v>204</v>
      </c>
      <c r="L224" s="4">
        <v>20</v>
      </c>
      <c r="M224" s="19">
        <f t="shared" si="62"/>
        <v>0.24</v>
      </c>
      <c r="N224" s="4" t="s">
        <v>225</v>
      </c>
      <c r="O224" s="10" t="s">
        <v>254</v>
      </c>
      <c r="P224" s="10" t="s">
        <v>255</v>
      </c>
      <c r="Q224" s="19">
        <f t="shared" si="63"/>
        <v>204.00000000488944</v>
      </c>
    </row>
    <row r="225" spans="1:17" x14ac:dyDescent="0.2">
      <c r="A225" s="3">
        <v>44813</v>
      </c>
      <c r="B225" s="1">
        <v>51</v>
      </c>
      <c r="C225" s="1">
        <v>0</v>
      </c>
      <c r="D225" s="1">
        <f t="shared" si="60"/>
        <v>450</v>
      </c>
      <c r="F225" s="1" t="s">
        <v>6</v>
      </c>
      <c r="G225" s="1" t="s">
        <v>6</v>
      </c>
      <c r="H225" s="1" t="b">
        <v>1</v>
      </c>
      <c r="J225" s="1">
        <v>2</v>
      </c>
      <c r="K225" s="1" t="s">
        <v>207</v>
      </c>
      <c r="L225" s="1">
        <v>3.56</v>
      </c>
      <c r="M225" s="18">
        <f>J225*L225/1000 * 16</f>
        <v>0.11392000000000001</v>
      </c>
      <c r="N225" s="1" t="s">
        <v>225</v>
      </c>
      <c r="O225" s="9" t="s">
        <v>256</v>
      </c>
      <c r="P225" s="9" t="s">
        <v>257</v>
      </c>
      <c r="Q225" s="18">
        <f t="shared" si="63"/>
        <v>210.00000000349246</v>
      </c>
    </row>
    <row r="226" spans="1:17" x14ac:dyDescent="0.2">
      <c r="A226" s="3">
        <v>44813</v>
      </c>
      <c r="B226" s="1">
        <v>51</v>
      </c>
      <c r="C226" s="1">
        <v>1</v>
      </c>
      <c r="D226" s="1">
        <f t="shared" ref="D226:D238" si="64">(B226-1)*9 +C226</f>
        <v>451</v>
      </c>
      <c r="E226" s="58" t="s">
        <v>246</v>
      </c>
      <c r="F226" s="1" t="s">
        <v>11</v>
      </c>
      <c r="G226" s="1" t="s">
        <v>7</v>
      </c>
      <c r="H226" s="1" t="b">
        <v>0</v>
      </c>
      <c r="I226" s="1">
        <v>68.599999999999994</v>
      </c>
      <c r="J226" s="1">
        <v>2</v>
      </c>
      <c r="K226" s="1" t="s">
        <v>207</v>
      </c>
      <c r="L226" s="1">
        <v>3.56</v>
      </c>
      <c r="M226" s="18">
        <f t="shared" ref="M226:M231" si="65">J226*L226/1000 * 16</f>
        <v>0.11392000000000001</v>
      </c>
      <c r="N226" s="1" t="s">
        <v>225</v>
      </c>
      <c r="O226" s="9" t="s">
        <v>256</v>
      </c>
      <c r="P226" s="9" t="s">
        <v>257</v>
      </c>
      <c r="Q226" s="18">
        <f t="shared" ref="Q226:Q227" si="66">(P226-O226)*24*60</f>
        <v>210.00000000349246</v>
      </c>
    </row>
    <row r="227" spans="1:17" x14ac:dyDescent="0.2">
      <c r="A227" s="3">
        <v>44813</v>
      </c>
      <c r="B227" s="1">
        <v>51</v>
      </c>
      <c r="C227" s="1">
        <v>2</v>
      </c>
      <c r="D227" s="1">
        <f t="shared" si="64"/>
        <v>452</v>
      </c>
      <c r="E227" s="1" t="s">
        <v>238</v>
      </c>
      <c r="F227" s="1" t="s">
        <v>5</v>
      </c>
      <c r="G227" s="1" t="s">
        <v>7</v>
      </c>
      <c r="H227" s="1" t="b">
        <v>0</v>
      </c>
      <c r="I227" s="1">
        <v>42.9</v>
      </c>
      <c r="J227" s="1">
        <v>2</v>
      </c>
      <c r="K227" s="1" t="s">
        <v>207</v>
      </c>
      <c r="L227" s="1">
        <v>3.56</v>
      </c>
      <c r="M227" s="18">
        <f t="shared" si="65"/>
        <v>0.11392000000000001</v>
      </c>
      <c r="N227" s="1" t="s">
        <v>225</v>
      </c>
      <c r="O227" s="9" t="s">
        <v>256</v>
      </c>
      <c r="P227" s="9" t="s">
        <v>257</v>
      </c>
      <c r="Q227" s="18">
        <f t="shared" si="66"/>
        <v>210.00000000349246</v>
      </c>
    </row>
    <row r="228" spans="1:17" x14ac:dyDescent="0.2">
      <c r="A228" s="3">
        <v>44813</v>
      </c>
      <c r="B228" s="1">
        <v>51</v>
      </c>
      <c r="C228" s="1">
        <v>3</v>
      </c>
      <c r="D228" s="1">
        <f t="shared" si="64"/>
        <v>453</v>
      </c>
      <c r="E228" s="1" t="s">
        <v>239</v>
      </c>
      <c r="F228" s="1" t="s">
        <v>5</v>
      </c>
      <c r="G228" s="1" t="s">
        <v>7</v>
      </c>
      <c r="H228" s="1" t="b">
        <v>0</v>
      </c>
      <c r="I228" s="1">
        <v>32.5</v>
      </c>
      <c r="J228" s="1">
        <v>2</v>
      </c>
      <c r="K228" s="1" t="s">
        <v>207</v>
      </c>
      <c r="L228" s="1">
        <v>3.56</v>
      </c>
      <c r="M228" s="18">
        <f t="shared" si="65"/>
        <v>0.11392000000000001</v>
      </c>
      <c r="N228" s="1" t="s">
        <v>225</v>
      </c>
      <c r="O228" s="9" t="s">
        <v>256</v>
      </c>
      <c r="P228" s="9" t="s">
        <v>257</v>
      </c>
      <c r="Q228" s="18">
        <f t="shared" ref="Q228:Q231" si="67">(P228-O228)*24*60</f>
        <v>210.00000000349246</v>
      </c>
    </row>
    <row r="229" spans="1:17" x14ac:dyDescent="0.2">
      <c r="A229" s="3">
        <v>44813</v>
      </c>
      <c r="B229" s="1">
        <v>51</v>
      </c>
      <c r="C229" s="1">
        <v>4</v>
      </c>
      <c r="D229" s="1">
        <f t="shared" si="64"/>
        <v>454</v>
      </c>
      <c r="E229" s="1" t="s">
        <v>242</v>
      </c>
      <c r="F229" s="1" t="s">
        <v>11</v>
      </c>
      <c r="G229" s="1" t="s">
        <v>7</v>
      </c>
      <c r="H229" s="1" t="b">
        <v>0</v>
      </c>
      <c r="I229" s="1">
        <v>66.8</v>
      </c>
      <c r="J229" s="1">
        <v>2</v>
      </c>
      <c r="K229" s="1" t="s">
        <v>207</v>
      </c>
      <c r="L229" s="1">
        <v>3.56</v>
      </c>
      <c r="M229" s="18">
        <f t="shared" si="65"/>
        <v>0.11392000000000001</v>
      </c>
      <c r="N229" s="1" t="s">
        <v>225</v>
      </c>
      <c r="O229" s="9" t="s">
        <v>256</v>
      </c>
      <c r="P229" s="9" t="s">
        <v>257</v>
      </c>
      <c r="Q229" s="18">
        <f>(P229-O229)*24*60</f>
        <v>210.00000000349246</v>
      </c>
    </row>
    <row r="230" spans="1:17" x14ac:dyDescent="0.2">
      <c r="A230" s="3">
        <v>44813</v>
      </c>
      <c r="B230" s="1">
        <v>51</v>
      </c>
      <c r="C230" s="1">
        <v>7</v>
      </c>
      <c r="D230" s="1">
        <f t="shared" si="64"/>
        <v>457</v>
      </c>
      <c r="E230" s="58" t="s">
        <v>235</v>
      </c>
      <c r="F230" s="1" t="s">
        <v>11</v>
      </c>
      <c r="G230" s="1" t="s">
        <v>7</v>
      </c>
      <c r="H230" s="1" t="b">
        <v>0</v>
      </c>
      <c r="I230" s="1">
        <v>60.9</v>
      </c>
      <c r="J230" s="1">
        <v>2</v>
      </c>
      <c r="K230" s="1" t="s">
        <v>207</v>
      </c>
      <c r="L230" s="1">
        <v>3.56</v>
      </c>
      <c r="M230" s="18">
        <f t="shared" si="65"/>
        <v>0.11392000000000001</v>
      </c>
      <c r="N230" s="1" t="s">
        <v>225</v>
      </c>
      <c r="O230" s="9" t="s">
        <v>256</v>
      </c>
      <c r="P230" s="9" t="s">
        <v>257</v>
      </c>
      <c r="Q230" s="18">
        <f t="shared" si="67"/>
        <v>210.00000000349246</v>
      </c>
    </row>
    <row r="231" spans="1:17" s="4" customFormat="1" ht="17" thickBot="1" x14ac:dyDescent="0.25">
      <c r="A231" s="5">
        <v>44813</v>
      </c>
      <c r="B231" s="4">
        <v>51</v>
      </c>
      <c r="C231" s="4">
        <v>8</v>
      </c>
      <c r="D231" s="4">
        <f t="shared" si="64"/>
        <v>458</v>
      </c>
      <c r="E231" s="4" t="s">
        <v>251</v>
      </c>
      <c r="F231" s="4" t="s">
        <v>11</v>
      </c>
      <c r="G231" s="4" t="s">
        <v>7</v>
      </c>
      <c r="H231" s="4" t="b">
        <v>0</v>
      </c>
      <c r="I231" s="4">
        <v>70</v>
      </c>
      <c r="J231" s="4">
        <v>2</v>
      </c>
      <c r="K231" s="4" t="s">
        <v>207</v>
      </c>
      <c r="L231" s="4">
        <v>3.56</v>
      </c>
      <c r="M231" s="19">
        <f t="shared" si="65"/>
        <v>0.11392000000000001</v>
      </c>
      <c r="N231" s="4" t="s">
        <v>225</v>
      </c>
      <c r="O231" s="10" t="s">
        <v>256</v>
      </c>
      <c r="P231" s="10" t="s">
        <v>257</v>
      </c>
      <c r="Q231" s="19">
        <f t="shared" si="67"/>
        <v>210.00000000349246</v>
      </c>
    </row>
    <row r="232" spans="1:17" x14ac:dyDescent="0.2">
      <c r="A232" s="3">
        <v>44816</v>
      </c>
      <c r="B232" s="1">
        <v>52</v>
      </c>
      <c r="C232" s="1">
        <v>0</v>
      </c>
      <c r="D232" s="1">
        <f t="shared" si="64"/>
        <v>459</v>
      </c>
      <c r="F232" s="1" t="s">
        <v>6</v>
      </c>
      <c r="G232" s="1" t="s">
        <v>6</v>
      </c>
      <c r="H232" s="1" t="b">
        <v>1</v>
      </c>
      <c r="J232" s="1">
        <v>2</v>
      </c>
      <c r="K232" s="1" t="s">
        <v>205</v>
      </c>
      <c r="L232" s="1">
        <v>4.9400000000000004</v>
      </c>
      <c r="M232" s="18">
        <f t="shared" ref="M232" si="68">J232*L232/1000 * 3</f>
        <v>2.9640000000000007E-2</v>
      </c>
      <c r="N232" s="1" t="s">
        <v>225</v>
      </c>
      <c r="O232" s="9" t="s">
        <v>258</v>
      </c>
      <c r="P232" s="9" t="s">
        <v>259</v>
      </c>
      <c r="Q232" s="18">
        <f t="shared" ref="Q232" si="69">(P232-O232)*24*60</f>
        <v>205.00000000814907</v>
      </c>
    </row>
    <row r="233" spans="1:17" x14ac:dyDescent="0.2">
      <c r="A233" s="3">
        <v>44816</v>
      </c>
      <c r="B233" s="1">
        <v>52</v>
      </c>
      <c r="C233" s="1">
        <v>1</v>
      </c>
      <c r="D233" s="1">
        <f t="shared" si="64"/>
        <v>460</v>
      </c>
      <c r="E233" s="1" t="s">
        <v>240</v>
      </c>
      <c r="F233" s="1" t="s">
        <v>11</v>
      </c>
      <c r="G233" s="1" t="s">
        <v>7</v>
      </c>
      <c r="H233" s="1" t="b">
        <v>0</v>
      </c>
      <c r="J233" s="1">
        <v>2</v>
      </c>
      <c r="K233" s="1" t="s">
        <v>205</v>
      </c>
      <c r="L233" s="1">
        <v>4.9400000000000004</v>
      </c>
      <c r="M233" s="18">
        <f t="shared" ref="M233:M252" si="70">J233*L233/1000 * 3</f>
        <v>2.9640000000000007E-2</v>
      </c>
      <c r="N233" s="1" t="s">
        <v>225</v>
      </c>
      <c r="O233" s="9" t="s">
        <v>258</v>
      </c>
      <c r="P233" s="9" t="s">
        <v>259</v>
      </c>
      <c r="Q233" s="18">
        <f t="shared" ref="Q233:Q234" si="71">(P233-O233)*24*60</f>
        <v>205.00000000814907</v>
      </c>
    </row>
    <row r="234" spans="1:17" x14ac:dyDescent="0.2">
      <c r="A234" s="3">
        <v>44816</v>
      </c>
      <c r="B234" s="1">
        <v>52</v>
      </c>
      <c r="C234" s="1">
        <v>2</v>
      </c>
      <c r="D234" s="1">
        <f t="shared" si="64"/>
        <v>461</v>
      </c>
      <c r="E234" s="1" t="s">
        <v>233</v>
      </c>
      <c r="F234" s="1" t="s">
        <v>5</v>
      </c>
      <c r="G234" s="1" t="s">
        <v>7</v>
      </c>
      <c r="H234" s="1" t="b">
        <v>0</v>
      </c>
      <c r="J234" s="1">
        <v>2</v>
      </c>
      <c r="K234" s="1" t="s">
        <v>205</v>
      </c>
      <c r="L234" s="1">
        <v>4.9400000000000004</v>
      </c>
      <c r="M234" s="18">
        <f t="shared" si="70"/>
        <v>2.9640000000000007E-2</v>
      </c>
      <c r="N234" s="1" t="s">
        <v>225</v>
      </c>
      <c r="O234" s="9" t="s">
        <v>258</v>
      </c>
      <c r="P234" s="9" t="s">
        <v>259</v>
      </c>
      <c r="Q234" s="18">
        <f t="shared" si="71"/>
        <v>205.00000000814907</v>
      </c>
    </row>
    <row r="235" spans="1:17" x14ac:dyDescent="0.2">
      <c r="A235" s="3">
        <v>44816</v>
      </c>
      <c r="B235" s="1">
        <v>52</v>
      </c>
      <c r="C235" s="1">
        <v>3</v>
      </c>
      <c r="D235" s="1">
        <f t="shared" si="64"/>
        <v>462</v>
      </c>
      <c r="E235" s="1" t="s">
        <v>232</v>
      </c>
      <c r="F235" s="1" t="s">
        <v>5</v>
      </c>
      <c r="G235" s="1" t="s">
        <v>7</v>
      </c>
      <c r="H235" s="1" t="b">
        <v>0</v>
      </c>
      <c r="J235" s="1">
        <v>2</v>
      </c>
      <c r="K235" s="1" t="s">
        <v>205</v>
      </c>
      <c r="L235" s="1">
        <v>4.9400000000000004</v>
      </c>
      <c r="M235" s="18">
        <f t="shared" si="70"/>
        <v>2.9640000000000007E-2</v>
      </c>
      <c r="N235" s="1" t="s">
        <v>225</v>
      </c>
      <c r="O235" s="9" t="s">
        <v>258</v>
      </c>
      <c r="P235" s="9" t="s">
        <v>259</v>
      </c>
      <c r="Q235" s="18">
        <f t="shared" ref="Q235:Q259" si="72">(P235-O235)*24*60</f>
        <v>205.00000000814907</v>
      </c>
    </row>
    <row r="236" spans="1:17" x14ac:dyDescent="0.2">
      <c r="A236" s="57">
        <v>44816</v>
      </c>
      <c r="B236" s="1">
        <v>52</v>
      </c>
      <c r="C236" s="1">
        <v>4</v>
      </c>
      <c r="D236" s="56">
        <f t="shared" si="64"/>
        <v>463</v>
      </c>
      <c r="E236" s="56" t="s">
        <v>234</v>
      </c>
      <c r="F236" s="56" t="s">
        <v>11</v>
      </c>
      <c r="G236" s="56" t="s">
        <v>7</v>
      </c>
      <c r="H236" s="56" t="b">
        <v>0</v>
      </c>
      <c r="J236" s="1">
        <v>2</v>
      </c>
      <c r="K236" s="1" t="s">
        <v>205</v>
      </c>
      <c r="L236" s="1">
        <v>4.9400000000000004</v>
      </c>
      <c r="M236" s="18">
        <f>J236*L236/1000 * 3</f>
        <v>2.9640000000000007E-2</v>
      </c>
      <c r="N236" s="1" t="s">
        <v>225</v>
      </c>
      <c r="O236" s="9" t="s">
        <v>258</v>
      </c>
      <c r="P236" s="9" t="s">
        <v>259</v>
      </c>
      <c r="Q236" s="18">
        <f t="shared" si="72"/>
        <v>205.00000000814907</v>
      </c>
    </row>
    <row r="237" spans="1:17" x14ac:dyDescent="0.2">
      <c r="A237" s="3">
        <v>44816</v>
      </c>
      <c r="B237" s="1">
        <v>52</v>
      </c>
      <c r="C237" s="1">
        <v>7</v>
      </c>
      <c r="D237" s="1">
        <f t="shared" si="64"/>
        <v>466</v>
      </c>
      <c r="E237" s="1" t="s">
        <v>241</v>
      </c>
      <c r="F237" s="1" t="s">
        <v>5</v>
      </c>
      <c r="G237" s="1" t="s">
        <v>7</v>
      </c>
      <c r="H237" s="1" t="b">
        <v>0</v>
      </c>
      <c r="J237" s="1">
        <v>2</v>
      </c>
      <c r="K237" s="1" t="s">
        <v>205</v>
      </c>
      <c r="L237" s="1">
        <v>4.9400000000000004</v>
      </c>
      <c r="M237" s="18">
        <f t="shared" si="70"/>
        <v>2.9640000000000007E-2</v>
      </c>
      <c r="N237" s="1" t="s">
        <v>225</v>
      </c>
      <c r="O237" s="9" t="s">
        <v>258</v>
      </c>
      <c r="P237" s="9" t="s">
        <v>259</v>
      </c>
      <c r="Q237" s="18">
        <f t="shared" si="72"/>
        <v>205.00000000814907</v>
      </c>
    </row>
    <row r="238" spans="1:17" s="4" customFormat="1" ht="17" thickBot="1" x14ac:dyDescent="0.25">
      <c r="A238" s="5">
        <v>44816</v>
      </c>
      <c r="B238" s="4">
        <v>52</v>
      </c>
      <c r="C238" s="4">
        <v>8</v>
      </c>
      <c r="D238" s="4">
        <f t="shared" si="64"/>
        <v>467</v>
      </c>
      <c r="E238" s="4" t="s">
        <v>236</v>
      </c>
      <c r="F238" s="4" t="s">
        <v>11</v>
      </c>
      <c r="G238" s="4" t="s">
        <v>7</v>
      </c>
      <c r="H238" s="4" t="b">
        <v>0</v>
      </c>
      <c r="J238" s="4">
        <v>2</v>
      </c>
      <c r="K238" s="4" t="s">
        <v>205</v>
      </c>
      <c r="L238" s="4">
        <v>4.9400000000000004</v>
      </c>
      <c r="M238" s="19">
        <f t="shared" si="70"/>
        <v>2.9640000000000007E-2</v>
      </c>
      <c r="N238" s="4" t="s">
        <v>225</v>
      </c>
      <c r="O238" s="10" t="s">
        <v>258</v>
      </c>
      <c r="P238" s="10" t="s">
        <v>259</v>
      </c>
      <c r="Q238" s="19">
        <f t="shared" si="72"/>
        <v>205.00000000814907</v>
      </c>
    </row>
    <row r="239" spans="1:17" x14ac:dyDescent="0.2">
      <c r="A239" s="59">
        <v>44818</v>
      </c>
      <c r="B239" s="1">
        <v>53</v>
      </c>
      <c r="C239" s="1">
        <v>0</v>
      </c>
      <c r="D239" s="1">
        <f t="shared" ref="D239:D245" si="73">(B239-1)*9 +C239</f>
        <v>468</v>
      </c>
      <c r="G239" s="1" t="s">
        <v>6</v>
      </c>
      <c r="H239" s="1" t="b">
        <v>1</v>
      </c>
      <c r="J239" s="1">
        <v>2</v>
      </c>
      <c r="K239" s="1" t="s">
        <v>208</v>
      </c>
      <c r="L239" s="1">
        <v>12.3</v>
      </c>
      <c r="M239" s="18">
        <f t="shared" si="70"/>
        <v>7.3800000000000004E-2</v>
      </c>
      <c r="N239" s="1" t="s">
        <v>225</v>
      </c>
      <c r="O239" s="9" t="s">
        <v>263</v>
      </c>
      <c r="P239" s="9" t="s">
        <v>264</v>
      </c>
      <c r="Q239" s="18">
        <f t="shared" si="72"/>
        <v>198.99999999906868</v>
      </c>
    </row>
    <row r="240" spans="1:17" x14ac:dyDescent="0.2">
      <c r="A240" s="59">
        <v>44818</v>
      </c>
      <c r="B240" s="1">
        <v>53</v>
      </c>
      <c r="C240" s="1">
        <v>1</v>
      </c>
      <c r="D240" s="1">
        <f t="shared" si="73"/>
        <v>469</v>
      </c>
      <c r="E240" s="1" t="s">
        <v>246</v>
      </c>
      <c r="F240" s="1" t="s">
        <v>11</v>
      </c>
      <c r="G240" s="1" t="s">
        <v>7</v>
      </c>
      <c r="H240" s="1" t="b">
        <v>0</v>
      </c>
      <c r="J240" s="1">
        <v>2</v>
      </c>
      <c r="K240" s="1" t="s">
        <v>208</v>
      </c>
      <c r="L240" s="1">
        <v>12.3</v>
      </c>
      <c r="M240" s="18">
        <f t="shared" si="70"/>
        <v>7.3800000000000004E-2</v>
      </c>
      <c r="N240" s="1" t="s">
        <v>225</v>
      </c>
      <c r="O240" s="9" t="s">
        <v>263</v>
      </c>
      <c r="P240" s="9" t="s">
        <v>264</v>
      </c>
      <c r="Q240" s="18">
        <f t="shared" si="72"/>
        <v>198.99999999906868</v>
      </c>
    </row>
    <row r="241" spans="1:17" x14ac:dyDescent="0.2">
      <c r="A241" s="59">
        <v>44818</v>
      </c>
      <c r="B241" s="1">
        <v>53</v>
      </c>
      <c r="C241" s="1">
        <v>2</v>
      </c>
      <c r="D241" s="1">
        <f t="shared" si="73"/>
        <v>470</v>
      </c>
      <c r="E241" s="1" t="s">
        <v>239</v>
      </c>
      <c r="F241" s="1" t="s">
        <v>5</v>
      </c>
      <c r="G241" s="1" t="s">
        <v>7</v>
      </c>
      <c r="H241" s="1" t="b">
        <v>0</v>
      </c>
      <c r="J241" s="1">
        <v>2</v>
      </c>
      <c r="K241" s="1" t="s">
        <v>208</v>
      </c>
      <c r="L241" s="1">
        <v>12.3</v>
      </c>
      <c r="M241" s="18">
        <f t="shared" si="70"/>
        <v>7.3800000000000004E-2</v>
      </c>
      <c r="N241" s="1" t="s">
        <v>225</v>
      </c>
      <c r="O241" s="9" t="s">
        <v>263</v>
      </c>
      <c r="P241" s="9" t="s">
        <v>264</v>
      </c>
      <c r="Q241" s="18">
        <f t="shared" si="72"/>
        <v>198.99999999906868</v>
      </c>
    </row>
    <row r="242" spans="1:17" x14ac:dyDescent="0.2">
      <c r="A242" s="59">
        <v>44818</v>
      </c>
      <c r="B242" s="1">
        <v>53</v>
      </c>
      <c r="C242" s="1">
        <v>3</v>
      </c>
      <c r="D242" s="61">
        <f t="shared" si="73"/>
        <v>471</v>
      </c>
      <c r="E242" s="61" t="s">
        <v>242</v>
      </c>
      <c r="F242" s="1" t="s">
        <v>11</v>
      </c>
      <c r="G242" s="1" t="s">
        <v>7</v>
      </c>
      <c r="H242" s="1" t="b">
        <v>0</v>
      </c>
      <c r="J242" s="1">
        <v>2</v>
      </c>
      <c r="K242" s="1" t="s">
        <v>208</v>
      </c>
      <c r="L242" s="1">
        <v>12.3</v>
      </c>
      <c r="M242" s="18">
        <f t="shared" si="70"/>
        <v>7.3800000000000004E-2</v>
      </c>
      <c r="N242" s="1" t="s">
        <v>225</v>
      </c>
      <c r="O242" s="9" t="s">
        <v>263</v>
      </c>
      <c r="P242" s="9" t="s">
        <v>264</v>
      </c>
      <c r="Q242" s="18">
        <f t="shared" si="72"/>
        <v>198.99999999906868</v>
      </c>
    </row>
    <row r="243" spans="1:17" x14ac:dyDescent="0.2">
      <c r="A243" s="59">
        <v>44818</v>
      </c>
      <c r="B243" s="1">
        <v>53</v>
      </c>
      <c r="C243" s="1">
        <v>4</v>
      </c>
      <c r="D243" s="1">
        <f t="shared" si="73"/>
        <v>472</v>
      </c>
      <c r="E243" s="1" t="s">
        <v>238</v>
      </c>
      <c r="F243" s="1" t="s">
        <v>5</v>
      </c>
      <c r="G243" s="1" t="s">
        <v>7</v>
      </c>
      <c r="H243" s="1" t="b">
        <v>0</v>
      </c>
      <c r="J243" s="1">
        <v>2</v>
      </c>
      <c r="K243" s="1" t="s">
        <v>208</v>
      </c>
      <c r="L243" s="1">
        <v>12.3</v>
      </c>
      <c r="M243" s="18">
        <f t="shared" si="70"/>
        <v>7.3800000000000004E-2</v>
      </c>
      <c r="N243" s="1" t="s">
        <v>225</v>
      </c>
      <c r="O243" s="9" t="s">
        <v>263</v>
      </c>
      <c r="P243" s="9" t="s">
        <v>264</v>
      </c>
      <c r="Q243" s="18">
        <f t="shared" si="72"/>
        <v>198.99999999906868</v>
      </c>
    </row>
    <row r="244" spans="1:17" x14ac:dyDescent="0.2">
      <c r="A244" s="59">
        <v>44818</v>
      </c>
      <c r="B244" s="1">
        <v>53</v>
      </c>
      <c r="C244" s="1">
        <v>7</v>
      </c>
      <c r="D244" s="1">
        <f t="shared" si="73"/>
        <v>475</v>
      </c>
      <c r="E244" s="1" t="s">
        <v>251</v>
      </c>
      <c r="F244" s="1" t="s">
        <v>11</v>
      </c>
      <c r="G244" s="1" t="s">
        <v>7</v>
      </c>
      <c r="H244" s="1" t="b">
        <v>0</v>
      </c>
      <c r="J244" s="1">
        <v>2</v>
      </c>
      <c r="K244" s="1" t="s">
        <v>208</v>
      </c>
      <c r="L244" s="1">
        <v>12.3</v>
      </c>
      <c r="M244" s="18">
        <f t="shared" si="70"/>
        <v>7.3800000000000004E-2</v>
      </c>
      <c r="N244" s="1" t="s">
        <v>225</v>
      </c>
      <c r="O244" s="9" t="s">
        <v>263</v>
      </c>
      <c r="P244" s="9" t="s">
        <v>264</v>
      </c>
      <c r="Q244" s="18">
        <f t="shared" si="72"/>
        <v>198.99999999906868</v>
      </c>
    </row>
    <row r="245" spans="1:17" s="4" customFormat="1" ht="17" thickBot="1" x14ac:dyDescent="0.25">
      <c r="A245" s="60">
        <v>44818</v>
      </c>
      <c r="B245" s="4">
        <v>53</v>
      </c>
      <c r="C245" s="4">
        <v>8</v>
      </c>
      <c r="D245" s="62">
        <f t="shared" si="73"/>
        <v>476</v>
      </c>
      <c r="E245" s="62" t="s">
        <v>235</v>
      </c>
      <c r="F245" s="4" t="s">
        <v>11</v>
      </c>
      <c r="G245" s="4" t="s">
        <v>7</v>
      </c>
      <c r="H245" s="4" t="b">
        <v>0</v>
      </c>
      <c r="J245" s="4">
        <v>2</v>
      </c>
      <c r="K245" s="4" t="s">
        <v>208</v>
      </c>
      <c r="L245" s="4">
        <v>12.3</v>
      </c>
      <c r="M245" s="19">
        <f t="shared" si="70"/>
        <v>7.3800000000000004E-2</v>
      </c>
      <c r="N245" s="4" t="s">
        <v>225</v>
      </c>
      <c r="O245" s="10" t="s">
        <v>263</v>
      </c>
      <c r="P245" s="10" t="s">
        <v>264</v>
      </c>
      <c r="Q245" s="19">
        <f t="shared" si="72"/>
        <v>198.99999999906868</v>
      </c>
    </row>
    <row r="246" spans="1:17" x14ac:dyDescent="0.2">
      <c r="A246" s="3">
        <v>44819</v>
      </c>
      <c r="B246" s="1">
        <v>54</v>
      </c>
      <c r="C246" s="1">
        <v>0</v>
      </c>
      <c r="D246" s="1">
        <f t="shared" ref="D246:D252" si="74">(B246-1)*9 +C246</f>
        <v>477</v>
      </c>
      <c r="G246" s="1" t="s">
        <v>6</v>
      </c>
      <c r="H246" s="1" t="b">
        <v>1</v>
      </c>
      <c r="J246" s="1">
        <v>2.5</v>
      </c>
      <c r="K246" s="1" t="s">
        <v>76</v>
      </c>
      <c r="L246" s="1">
        <v>8.4700000000000006</v>
      </c>
      <c r="M246" s="18">
        <f t="shared" si="70"/>
        <v>6.3524999999999998E-2</v>
      </c>
      <c r="N246" s="1" t="s">
        <v>225</v>
      </c>
      <c r="O246" s="9" t="s">
        <v>265</v>
      </c>
      <c r="P246" s="9" t="s">
        <v>266</v>
      </c>
      <c r="Q246" s="18">
        <f t="shared" si="72"/>
        <v>204.99999999767169</v>
      </c>
    </row>
    <row r="247" spans="1:17" x14ac:dyDescent="0.2">
      <c r="A247" s="3">
        <v>44819</v>
      </c>
      <c r="B247" s="1">
        <v>54</v>
      </c>
      <c r="C247" s="1">
        <v>1</v>
      </c>
      <c r="D247" s="1">
        <f t="shared" si="74"/>
        <v>478</v>
      </c>
      <c r="E247" s="1" t="s">
        <v>234</v>
      </c>
      <c r="F247" s="1" t="s">
        <v>11</v>
      </c>
      <c r="G247" s="1" t="s">
        <v>7</v>
      </c>
      <c r="H247" s="1" t="b">
        <v>0</v>
      </c>
      <c r="J247" s="1">
        <v>2.5</v>
      </c>
      <c r="K247" s="1" t="s">
        <v>76</v>
      </c>
      <c r="L247" s="1">
        <v>8.4700000000000006</v>
      </c>
      <c r="M247" s="18">
        <f t="shared" si="70"/>
        <v>6.3524999999999998E-2</v>
      </c>
      <c r="N247" s="1" t="s">
        <v>225</v>
      </c>
      <c r="O247" s="9" t="s">
        <v>265</v>
      </c>
      <c r="P247" s="9" t="s">
        <v>266</v>
      </c>
      <c r="Q247" s="18">
        <f t="shared" si="72"/>
        <v>204.99999999767169</v>
      </c>
    </row>
    <row r="248" spans="1:17" x14ac:dyDescent="0.2">
      <c r="A248" s="3">
        <v>44819</v>
      </c>
      <c r="B248" s="1">
        <v>54</v>
      </c>
      <c r="C248" s="1">
        <v>2</v>
      </c>
      <c r="D248" s="1">
        <f t="shared" si="74"/>
        <v>479</v>
      </c>
      <c r="E248" s="1" t="s">
        <v>233</v>
      </c>
      <c r="F248" s="1" t="s">
        <v>5</v>
      </c>
      <c r="G248" s="1" t="s">
        <v>7</v>
      </c>
      <c r="H248" s="1" t="b">
        <v>0</v>
      </c>
      <c r="J248" s="1">
        <v>2.5</v>
      </c>
      <c r="K248" s="1" t="s">
        <v>76</v>
      </c>
      <c r="L248" s="1">
        <v>8.4700000000000006</v>
      </c>
      <c r="M248" s="18">
        <f t="shared" si="70"/>
        <v>6.3524999999999998E-2</v>
      </c>
      <c r="N248" s="1" t="s">
        <v>225</v>
      </c>
      <c r="O248" s="9" t="s">
        <v>265</v>
      </c>
      <c r="P248" s="9" t="s">
        <v>266</v>
      </c>
      <c r="Q248" s="18">
        <f t="shared" si="72"/>
        <v>204.99999999767169</v>
      </c>
    </row>
    <row r="249" spans="1:17" x14ac:dyDescent="0.2">
      <c r="A249" s="3">
        <v>44819</v>
      </c>
      <c r="B249" s="1">
        <v>54</v>
      </c>
      <c r="C249" s="1">
        <v>3</v>
      </c>
      <c r="D249" s="1">
        <f t="shared" si="74"/>
        <v>480</v>
      </c>
      <c r="E249" s="1" t="s">
        <v>232</v>
      </c>
      <c r="F249" s="1" t="s">
        <v>5</v>
      </c>
      <c r="G249" s="1" t="s">
        <v>7</v>
      </c>
      <c r="H249" s="1" t="b">
        <v>0</v>
      </c>
      <c r="J249" s="1">
        <v>2.5</v>
      </c>
      <c r="K249" s="1" t="s">
        <v>76</v>
      </c>
      <c r="L249" s="1">
        <v>8.4700000000000006</v>
      </c>
      <c r="M249" s="18">
        <f t="shared" si="70"/>
        <v>6.3524999999999998E-2</v>
      </c>
      <c r="N249" s="1" t="s">
        <v>225</v>
      </c>
      <c r="O249" s="9" t="s">
        <v>265</v>
      </c>
      <c r="P249" s="9" t="s">
        <v>266</v>
      </c>
      <c r="Q249" s="18">
        <f t="shared" si="72"/>
        <v>204.99999999767169</v>
      </c>
    </row>
    <row r="250" spans="1:17" x14ac:dyDescent="0.2">
      <c r="A250" s="3">
        <v>44819</v>
      </c>
      <c r="B250" s="1">
        <v>54</v>
      </c>
      <c r="C250" s="1">
        <v>4</v>
      </c>
      <c r="D250" s="1">
        <f t="shared" si="74"/>
        <v>481</v>
      </c>
      <c r="E250" s="1" t="s">
        <v>236</v>
      </c>
      <c r="F250" s="1" t="s">
        <v>11</v>
      </c>
      <c r="G250" s="1" t="s">
        <v>7</v>
      </c>
      <c r="H250" s="1" t="b">
        <v>0</v>
      </c>
      <c r="J250" s="1">
        <v>2.5</v>
      </c>
      <c r="K250" s="1" t="s">
        <v>76</v>
      </c>
      <c r="L250" s="1">
        <v>8.4700000000000006</v>
      </c>
      <c r="M250" s="18">
        <f t="shared" si="70"/>
        <v>6.3524999999999998E-2</v>
      </c>
      <c r="N250" s="1" t="s">
        <v>225</v>
      </c>
      <c r="O250" s="9" t="s">
        <v>265</v>
      </c>
      <c r="P250" s="9" t="s">
        <v>266</v>
      </c>
      <c r="Q250" s="18">
        <f t="shared" si="72"/>
        <v>204.99999999767169</v>
      </c>
    </row>
    <row r="251" spans="1:17" x14ac:dyDescent="0.2">
      <c r="A251" s="3">
        <v>44819</v>
      </c>
      <c r="B251" s="1">
        <v>54</v>
      </c>
      <c r="C251" s="1">
        <v>7</v>
      </c>
      <c r="D251" s="1">
        <f t="shared" si="74"/>
        <v>484</v>
      </c>
      <c r="E251" s="1" t="s">
        <v>240</v>
      </c>
      <c r="F251" s="1" t="s">
        <v>11</v>
      </c>
      <c r="G251" s="1" t="s">
        <v>7</v>
      </c>
      <c r="H251" s="1" t="b">
        <v>0</v>
      </c>
      <c r="J251" s="1">
        <v>2.5</v>
      </c>
      <c r="K251" s="1" t="s">
        <v>76</v>
      </c>
      <c r="L251" s="1">
        <v>8.4700000000000006</v>
      </c>
      <c r="M251" s="18">
        <f t="shared" si="70"/>
        <v>6.3524999999999998E-2</v>
      </c>
      <c r="N251" s="1" t="s">
        <v>225</v>
      </c>
      <c r="O251" s="9" t="s">
        <v>265</v>
      </c>
      <c r="P251" s="9" t="s">
        <v>266</v>
      </c>
      <c r="Q251" s="18">
        <f t="shared" si="72"/>
        <v>204.99999999767169</v>
      </c>
    </row>
    <row r="252" spans="1:17" s="4" customFormat="1" ht="17" thickBot="1" x14ac:dyDescent="0.25">
      <c r="A252" s="5">
        <v>44819</v>
      </c>
      <c r="B252" s="4">
        <v>54</v>
      </c>
      <c r="C252" s="4">
        <v>8</v>
      </c>
      <c r="D252" s="4">
        <f t="shared" si="74"/>
        <v>485</v>
      </c>
      <c r="E252" s="4" t="s">
        <v>241</v>
      </c>
      <c r="F252" s="4" t="s">
        <v>5</v>
      </c>
      <c r="G252" s="4" t="s">
        <v>7</v>
      </c>
      <c r="H252" s="4" t="b">
        <v>0</v>
      </c>
      <c r="J252" s="4">
        <v>2.5</v>
      </c>
      <c r="K252" s="4" t="s">
        <v>76</v>
      </c>
      <c r="L252" s="4">
        <v>8.4700000000000006</v>
      </c>
      <c r="M252" s="19">
        <f t="shared" si="70"/>
        <v>6.3524999999999998E-2</v>
      </c>
      <c r="N252" s="4" t="s">
        <v>225</v>
      </c>
      <c r="O252" s="10" t="s">
        <v>265</v>
      </c>
      <c r="P252" s="10" t="s">
        <v>266</v>
      </c>
      <c r="Q252" s="19">
        <f t="shared" si="72"/>
        <v>204.99999999767169</v>
      </c>
    </row>
    <row r="253" spans="1:17" x14ac:dyDescent="0.2">
      <c r="A253" s="3">
        <v>44820</v>
      </c>
      <c r="B253" s="1">
        <v>55</v>
      </c>
      <c r="C253" s="1">
        <v>0</v>
      </c>
      <c r="D253" s="1">
        <f t="shared" ref="D253:D259" si="75">(B253-1)*9 +C253</f>
        <v>486</v>
      </c>
      <c r="G253" s="1" t="s">
        <v>6</v>
      </c>
      <c r="H253" s="1" t="b">
        <v>1</v>
      </c>
      <c r="J253" s="1">
        <v>2</v>
      </c>
      <c r="K253" s="1" t="s">
        <v>452</v>
      </c>
      <c r="L253" s="1">
        <v>12.5</v>
      </c>
      <c r="M253" s="18">
        <f>J253*L253/1000 * 4</f>
        <v>0.1</v>
      </c>
      <c r="N253" s="1" t="s">
        <v>225</v>
      </c>
      <c r="O253" s="9" t="s">
        <v>267</v>
      </c>
      <c r="P253" s="9" t="s">
        <v>268</v>
      </c>
      <c r="Q253" s="18">
        <f t="shared" si="72"/>
        <v>207.9999999969732</v>
      </c>
    </row>
    <row r="254" spans="1:17" x14ac:dyDescent="0.2">
      <c r="A254" s="3">
        <v>44820</v>
      </c>
      <c r="B254" s="1">
        <v>55</v>
      </c>
      <c r="C254" s="1">
        <v>1</v>
      </c>
      <c r="D254" s="1">
        <f t="shared" si="75"/>
        <v>487</v>
      </c>
      <c r="E254" s="1" t="s">
        <v>242</v>
      </c>
      <c r="F254" s="1" t="s">
        <v>11</v>
      </c>
      <c r="G254" s="1" t="s">
        <v>7</v>
      </c>
      <c r="H254" s="1" t="b">
        <v>0</v>
      </c>
      <c r="J254" s="1">
        <v>2</v>
      </c>
      <c r="K254" s="1" t="s">
        <v>452</v>
      </c>
      <c r="L254" s="1">
        <v>12.5</v>
      </c>
      <c r="M254" s="18">
        <f t="shared" ref="M254:M259" si="76">J254*L254/1000 * 4</f>
        <v>0.1</v>
      </c>
      <c r="N254" s="1" t="s">
        <v>225</v>
      </c>
      <c r="O254" s="9" t="s">
        <v>267</v>
      </c>
      <c r="P254" s="9" t="s">
        <v>268</v>
      </c>
      <c r="Q254" s="18">
        <f t="shared" si="72"/>
        <v>207.9999999969732</v>
      </c>
    </row>
    <row r="255" spans="1:17" x14ac:dyDescent="0.2">
      <c r="A255" s="3">
        <v>44820</v>
      </c>
      <c r="B255" s="1">
        <v>55</v>
      </c>
      <c r="C255" s="1">
        <v>2</v>
      </c>
      <c r="D255" s="1">
        <f t="shared" si="75"/>
        <v>488</v>
      </c>
      <c r="E255" s="1" t="s">
        <v>246</v>
      </c>
      <c r="F255" s="1" t="s">
        <v>11</v>
      </c>
      <c r="G255" s="1" t="s">
        <v>7</v>
      </c>
      <c r="H255" s="1" t="b">
        <v>0</v>
      </c>
      <c r="J255" s="1">
        <v>2</v>
      </c>
      <c r="K255" s="1" t="s">
        <v>452</v>
      </c>
      <c r="L255" s="1">
        <v>12.5</v>
      </c>
      <c r="M255" s="18">
        <f t="shared" si="76"/>
        <v>0.1</v>
      </c>
      <c r="N255" s="1" t="s">
        <v>225</v>
      </c>
      <c r="O255" s="9" t="s">
        <v>267</v>
      </c>
      <c r="P255" s="9" t="s">
        <v>268</v>
      </c>
      <c r="Q255" s="18">
        <f t="shared" si="72"/>
        <v>207.9999999969732</v>
      </c>
    </row>
    <row r="256" spans="1:17" x14ac:dyDescent="0.2">
      <c r="A256" s="3">
        <v>44820</v>
      </c>
      <c r="B256" s="1">
        <v>55</v>
      </c>
      <c r="C256" s="1">
        <v>3</v>
      </c>
      <c r="D256" s="1">
        <f t="shared" si="75"/>
        <v>489</v>
      </c>
      <c r="E256" s="1" t="s">
        <v>235</v>
      </c>
      <c r="F256" s="1" t="s">
        <v>11</v>
      </c>
      <c r="G256" s="1" t="s">
        <v>7</v>
      </c>
      <c r="H256" s="1" t="b">
        <v>0</v>
      </c>
      <c r="J256" s="1">
        <v>2</v>
      </c>
      <c r="K256" s="1" t="s">
        <v>452</v>
      </c>
      <c r="L256" s="1">
        <v>12.5</v>
      </c>
      <c r="M256" s="18">
        <f t="shared" si="76"/>
        <v>0.1</v>
      </c>
      <c r="N256" s="1" t="s">
        <v>225</v>
      </c>
      <c r="O256" s="9" t="s">
        <v>267</v>
      </c>
      <c r="P256" s="9" t="s">
        <v>268</v>
      </c>
      <c r="Q256" s="18">
        <f t="shared" si="72"/>
        <v>207.9999999969732</v>
      </c>
    </row>
    <row r="257" spans="1:17" x14ac:dyDescent="0.2">
      <c r="A257" s="3">
        <v>44820</v>
      </c>
      <c r="B257" s="1">
        <v>55</v>
      </c>
      <c r="C257" s="1">
        <v>4</v>
      </c>
      <c r="D257" s="61">
        <f t="shared" si="75"/>
        <v>490</v>
      </c>
      <c r="E257" s="61" t="s">
        <v>238</v>
      </c>
      <c r="F257" s="1" t="s">
        <v>5</v>
      </c>
      <c r="G257" s="1" t="s">
        <v>7</v>
      </c>
      <c r="H257" s="1" t="b">
        <v>0</v>
      </c>
      <c r="J257" s="1">
        <v>2</v>
      </c>
      <c r="K257" s="1" t="s">
        <v>452</v>
      </c>
      <c r="L257" s="1">
        <v>12.5</v>
      </c>
      <c r="M257" s="18">
        <f t="shared" si="76"/>
        <v>0.1</v>
      </c>
      <c r="N257" s="1" t="s">
        <v>225</v>
      </c>
      <c r="O257" s="9" t="s">
        <v>267</v>
      </c>
      <c r="P257" s="9" t="s">
        <v>268</v>
      </c>
      <c r="Q257" s="18">
        <f t="shared" si="72"/>
        <v>207.9999999969732</v>
      </c>
    </row>
    <row r="258" spans="1:17" x14ac:dyDescent="0.2">
      <c r="A258" s="3">
        <v>44820</v>
      </c>
      <c r="B258" s="1">
        <v>55</v>
      </c>
      <c r="C258" s="1">
        <v>7</v>
      </c>
      <c r="D258" s="1">
        <f t="shared" si="75"/>
        <v>493</v>
      </c>
      <c r="E258" s="1" t="s">
        <v>251</v>
      </c>
      <c r="F258" s="1" t="s">
        <v>11</v>
      </c>
      <c r="G258" s="1" t="s">
        <v>7</v>
      </c>
      <c r="H258" s="1" t="b">
        <v>0</v>
      </c>
      <c r="J258" s="1">
        <v>2</v>
      </c>
      <c r="K258" s="1" t="s">
        <v>452</v>
      </c>
      <c r="L258" s="1">
        <v>12.5</v>
      </c>
      <c r="M258" s="18">
        <f t="shared" si="76"/>
        <v>0.1</v>
      </c>
      <c r="N258" s="1" t="s">
        <v>225</v>
      </c>
      <c r="O258" s="9" t="s">
        <v>267</v>
      </c>
      <c r="P258" s="9" t="s">
        <v>268</v>
      </c>
      <c r="Q258" s="18">
        <f t="shared" si="72"/>
        <v>207.9999999969732</v>
      </c>
    </row>
    <row r="259" spans="1:17" s="4" customFormat="1" ht="17" thickBot="1" x14ac:dyDescent="0.25">
      <c r="A259" s="5">
        <v>44820</v>
      </c>
      <c r="B259" s="4">
        <v>55</v>
      </c>
      <c r="C259" s="4">
        <v>8</v>
      </c>
      <c r="D259" s="62">
        <f t="shared" si="75"/>
        <v>494</v>
      </c>
      <c r="E259" s="62" t="s">
        <v>239</v>
      </c>
      <c r="F259" s="4" t="s">
        <v>5</v>
      </c>
      <c r="G259" s="4" t="s">
        <v>7</v>
      </c>
      <c r="H259" s="4" t="b">
        <v>0</v>
      </c>
      <c r="J259" s="4">
        <v>2</v>
      </c>
      <c r="K259" s="4" t="s">
        <v>452</v>
      </c>
      <c r="L259" s="4">
        <v>12.5</v>
      </c>
      <c r="M259" s="18">
        <f t="shared" si="76"/>
        <v>0.1</v>
      </c>
      <c r="N259" s="4" t="s">
        <v>225</v>
      </c>
      <c r="O259" s="10" t="s">
        <v>267</v>
      </c>
      <c r="P259" s="10" t="s">
        <v>268</v>
      </c>
      <c r="Q259" s="19">
        <f t="shared" si="72"/>
        <v>207.9999999969732</v>
      </c>
    </row>
    <row r="260" spans="1:17" x14ac:dyDescent="0.2">
      <c r="A260" s="3">
        <v>44823</v>
      </c>
      <c r="B260" s="1">
        <v>56</v>
      </c>
      <c r="C260" s="1">
        <v>0</v>
      </c>
      <c r="D260" s="1">
        <f t="shared" ref="D260:D266" si="77">(B260-1)*9 +C260</f>
        <v>495</v>
      </c>
      <c r="G260" s="1" t="s">
        <v>6</v>
      </c>
      <c r="H260" s="1" t="b">
        <v>1</v>
      </c>
      <c r="J260" s="1">
        <v>2</v>
      </c>
      <c r="K260" s="1" t="s">
        <v>77</v>
      </c>
      <c r="L260" s="18">
        <v>6.1357142857142897</v>
      </c>
      <c r="M260" s="18">
        <f t="shared" ref="M260" si="78">J260*L260/1000 * 5</f>
        <v>6.1357142857142895E-2</v>
      </c>
      <c r="N260" s="1" t="s">
        <v>225</v>
      </c>
      <c r="O260" s="9" t="s">
        <v>270</v>
      </c>
      <c r="P260" s="9" t="s">
        <v>271</v>
      </c>
      <c r="Q260" s="18">
        <f t="shared" ref="Q260" si="79">(P260-O260)*24*60</f>
        <v>207.9999999969732</v>
      </c>
    </row>
    <row r="261" spans="1:17" x14ac:dyDescent="0.2">
      <c r="A261" s="3">
        <v>44823</v>
      </c>
      <c r="B261" s="1">
        <v>56</v>
      </c>
      <c r="C261" s="1">
        <v>1</v>
      </c>
      <c r="D261" s="1">
        <f t="shared" si="77"/>
        <v>496</v>
      </c>
      <c r="E261" s="1" t="s">
        <v>235</v>
      </c>
      <c r="F261" s="1" t="s">
        <v>11</v>
      </c>
      <c r="G261" s="1" t="s">
        <v>7</v>
      </c>
      <c r="H261" s="1" t="b">
        <v>0</v>
      </c>
      <c r="I261" s="1">
        <v>60</v>
      </c>
      <c r="J261" s="1">
        <v>2</v>
      </c>
      <c r="K261" s="1" t="s">
        <v>77</v>
      </c>
      <c r="L261" s="18">
        <v>6.1357142857142897</v>
      </c>
      <c r="M261" s="18">
        <f t="shared" ref="M261:M264" si="80">J261*L261/1000 * 5</f>
        <v>6.1357142857142895E-2</v>
      </c>
      <c r="N261" s="1" t="s">
        <v>225</v>
      </c>
      <c r="O261" s="9" t="s">
        <v>270</v>
      </c>
      <c r="P261" s="9" t="s">
        <v>271</v>
      </c>
      <c r="Q261" s="18">
        <f t="shared" ref="Q261:Q262" si="81">(P261-O261)*24*60</f>
        <v>207.9999999969732</v>
      </c>
    </row>
    <row r="262" spans="1:17" x14ac:dyDescent="0.2">
      <c r="A262" s="3">
        <v>44823</v>
      </c>
      <c r="B262" s="1">
        <v>56</v>
      </c>
      <c r="C262" s="1">
        <v>2</v>
      </c>
      <c r="D262" s="1">
        <f t="shared" si="77"/>
        <v>497</v>
      </c>
      <c r="E262" s="1" t="s">
        <v>240</v>
      </c>
      <c r="F262" s="1" t="s">
        <v>11</v>
      </c>
      <c r="G262" s="1" t="s">
        <v>7</v>
      </c>
      <c r="H262" s="1" t="b">
        <v>0</v>
      </c>
      <c r="I262" s="1">
        <v>71.7</v>
      </c>
      <c r="J262" s="1">
        <v>2</v>
      </c>
      <c r="K262" s="1" t="s">
        <v>77</v>
      </c>
      <c r="L262" s="18">
        <v>6.1357142857142897</v>
      </c>
      <c r="M262" s="18">
        <f t="shared" si="80"/>
        <v>6.1357142857142895E-2</v>
      </c>
      <c r="N262" s="1" t="s">
        <v>225</v>
      </c>
      <c r="O262" s="9" t="s">
        <v>270</v>
      </c>
      <c r="P262" s="9" t="s">
        <v>271</v>
      </c>
      <c r="Q262" s="18">
        <f t="shared" si="81"/>
        <v>207.9999999969732</v>
      </c>
    </row>
    <row r="263" spans="1:17" x14ac:dyDescent="0.2">
      <c r="A263" s="3">
        <v>44823</v>
      </c>
      <c r="B263" s="1">
        <v>56</v>
      </c>
      <c r="C263" s="1">
        <v>3</v>
      </c>
      <c r="D263" s="1">
        <f t="shared" si="77"/>
        <v>498</v>
      </c>
      <c r="E263" s="1" t="s">
        <v>241</v>
      </c>
      <c r="F263" s="1" t="s">
        <v>5</v>
      </c>
      <c r="G263" s="1" t="s">
        <v>7</v>
      </c>
      <c r="H263" s="1" t="b">
        <v>0</v>
      </c>
      <c r="I263" s="1">
        <v>32.5</v>
      </c>
      <c r="J263" s="1">
        <v>2</v>
      </c>
      <c r="K263" s="1" t="s">
        <v>77</v>
      </c>
      <c r="L263" s="18">
        <v>6.1357142857142897</v>
      </c>
      <c r="M263" s="18">
        <f t="shared" si="80"/>
        <v>6.1357142857142895E-2</v>
      </c>
      <c r="N263" s="1" t="s">
        <v>225</v>
      </c>
      <c r="O263" s="9" t="s">
        <v>270</v>
      </c>
      <c r="P263" s="9" t="s">
        <v>271</v>
      </c>
      <c r="Q263" s="18">
        <f t="shared" ref="Q263:Q266" si="82">(P263-O263)*24*60</f>
        <v>207.9999999969732</v>
      </c>
    </row>
    <row r="264" spans="1:17" x14ac:dyDescent="0.2">
      <c r="A264" s="3">
        <v>44823</v>
      </c>
      <c r="B264" s="1">
        <v>56</v>
      </c>
      <c r="C264" s="1">
        <v>4</v>
      </c>
      <c r="D264" s="1">
        <f t="shared" si="77"/>
        <v>499</v>
      </c>
      <c r="E264" s="1" t="s">
        <v>234</v>
      </c>
      <c r="F264" s="1" t="s">
        <v>11</v>
      </c>
      <c r="G264" s="1" t="s">
        <v>7</v>
      </c>
      <c r="H264" s="1" t="b">
        <v>0</v>
      </c>
      <c r="I264" s="1">
        <v>69.099999999999994</v>
      </c>
      <c r="J264" s="1">
        <v>2</v>
      </c>
      <c r="K264" s="1" t="s">
        <v>77</v>
      </c>
      <c r="L264" s="18">
        <v>6.1357142857142897</v>
      </c>
      <c r="M264" s="18">
        <f t="shared" si="80"/>
        <v>6.1357142857142895E-2</v>
      </c>
      <c r="N264" s="1" t="s">
        <v>225</v>
      </c>
      <c r="O264" s="9" t="s">
        <v>270</v>
      </c>
      <c r="P264" s="9" t="s">
        <v>271</v>
      </c>
      <c r="Q264" s="18">
        <f t="shared" si="82"/>
        <v>207.9999999969732</v>
      </c>
    </row>
    <row r="265" spans="1:17" x14ac:dyDescent="0.2">
      <c r="A265" s="3">
        <v>44823</v>
      </c>
      <c r="B265" s="1">
        <v>56</v>
      </c>
      <c r="C265" s="1">
        <v>7</v>
      </c>
      <c r="D265" s="1">
        <f t="shared" si="77"/>
        <v>502</v>
      </c>
      <c r="E265" s="1" t="s">
        <v>232</v>
      </c>
      <c r="F265" s="1" t="s">
        <v>5</v>
      </c>
      <c r="G265" s="1" t="s">
        <v>7</v>
      </c>
      <c r="H265" s="1" t="b">
        <v>0</v>
      </c>
      <c r="I265" s="1">
        <v>29</v>
      </c>
      <c r="J265" s="1">
        <v>2</v>
      </c>
      <c r="K265" s="1" t="s">
        <v>206</v>
      </c>
      <c r="L265" s="1">
        <v>14.4</v>
      </c>
      <c r="M265" s="18">
        <f t="shared" ref="M265:M273" si="83">J265*L265/1000 * 2</f>
        <v>5.7599999999999998E-2</v>
      </c>
      <c r="N265" s="1" t="s">
        <v>225</v>
      </c>
      <c r="O265" s="9" t="s">
        <v>270</v>
      </c>
      <c r="P265" s="9" t="s">
        <v>271</v>
      </c>
      <c r="Q265" s="18">
        <f t="shared" si="82"/>
        <v>207.9999999969732</v>
      </c>
    </row>
    <row r="266" spans="1:17" s="4" customFormat="1" ht="17" thickBot="1" x14ac:dyDescent="0.25">
      <c r="A266" s="5">
        <v>44823</v>
      </c>
      <c r="B266" s="4">
        <v>56</v>
      </c>
      <c r="C266" s="4">
        <v>8</v>
      </c>
      <c r="D266" s="62">
        <f t="shared" si="77"/>
        <v>503</v>
      </c>
      <c r="E266" s="62" t="s">
        <v>251</v>
      </c>
      <c r="F266" s="4" t="s">
        <v>11</v>
      </c>
      <c r="G266" s="4" t="s">
        <v>7</v>
      </c>
      <c r="H266" s="4" t="b">
        <v>0</v>
      </c>
      <c r="I266" s="4">
        <v>68.400000000000006</v>
      </c>
      <c r="J266" s="4">
        <v>2</v>
      </c>
      <c r="K266" s="4" t="s">
        <v>206</v>
      </c>
      <c r="L266" s="4">
        <v>14.4</v>
      </c>
      <c r="M266" s="19">
        <f t="shared" si="83"/>
        <v>5.7599999999999998E-2</v>
      </c>
      <c r="N266" s="4" t="s">
        <v>225</v>
      </c>
      <c r="O266" s="10" t="s">
        <v>270</v>
      </c>
      <c r="P266" s="10" t="s">
        <v>271</v>
      </c>
      <c r="Q266" s="19">
        <f t="shared" si="82"/>
        <v>207.9999999969732</v>
      </c>
    </row>
    <row r="267" spans="1:17" x14ac:dyDescent="0.2">
      <c r="A267" s="3">
        <v>44824</v>
      </c>
      <c r="B267" s="1">
        <v>57</v>
      </c>
      <c r="C267" s="1">
        <v>0</v>
      </c>
      <c r="D267" s="1">
        <f t="shared" ref="D267:D273" si="84">(B267-1)*9 +C267</f>
        <v>504</v>
      </c>
      <c r="G267" s="1" t="s">
        <v>6</v>
      </c>
      <c r="H267" s="1" t="b">
        <v>1</v>
      </c>
      <c r="J267" s="1">
        <v>2</v>
      </c>
      <c r="K267" s="1" t="s">
        <v>206</v>
      </c>
      <c r="L267" s="1">
        <v>14.4</v>
      </c>
      <c r="M267" s="18">
        <f t="shared" si="83"/>
        <v>5.7599999999999998E-2</v>
      </c>
      <c r="N267" s="1" t="s">
        <v>225</v>
      </c>
      <c r="O267" s="9" t="s">
        <v>272</v>
      </c>
      <c r="P267" s="9" t="s">
        <v>273</v>
      </c>
      <c r="Q267" s="18">
        <f t="shared" ref="Q267" si="85">(P267-O267)*24*60</f>
        <v>200.00000000232831</v>
      </c>
    </row>
    <row r="268" spans="1:17" x14ac:dyDescent="0.2">
      <c r="A268" s="3">
        <v>44824</v>
      </c>
      <c r="B268" s="1">
        <v>57</v>
      </c>
      <c r="C268" s="1">
        <v>1</v>
      </c>
      <c r="D268" s="1">
        <f t="shared" si="84"/>
        <v>505</v>
      </c>
      <c r="E268" s="1" t="s">
        <v>242</v>
      </c>
      <c r="F268" s="1" t="s">
        <v>11</v>
      </c>
      <c r="G268" s="1" t="s">
        <v>7</v>
      </c>
      <c r="H268" s="1" t="b">
        <v>0</v>
      </c>
      <c r="I268" s="1">
        <v>66.099999999999994</v>
      </c>
      <c r="J268" s="1">
        <v>2</v>
      </c>
      <c r="K268" s="1" t="s">
        <v>206</v>
      </c>
      <c r="L268" s="1">
        <v>14.4</v>
      </c>
      <c r="M268" s="18">
        <f t="shared" si="83"/>
        <v>5.7599999999999998E-2</v>
      </c>
      <c r="N268" s="1" t="s">
        <v>225</v>
      </c>
      <c r="O268" s="9" t="s">
        <v>272</v>
      </c>
      <c r="P268" s="9" t="s">
        <v>273</v>
      </c>
      <c r="Q268" s="18">
        <f t="shared" ref="Q268:Q269" si="86">(P268-O268)*24*60</f>
        <v>200.00000000232831</v>
      </c>
    </row>
    <row r="269" spans="1:17" x14ac:dyDescent="0.2">
      <c r="A269" s="3">
        <v>44824</v>
      </c>
      <c r="B269" s="1">
        <v>57</v>
      </c>
      <c r="C269" s="1">
        <v>2</v>
      </c>
      <c r="D269" s="1">
        <f t="shared" si="84"/>
        <v>506</v>
      </c>
      <c r="E269" s="1" t="s">
        <v>238</v>
      </c>
      <c r="F269" s="1" t="s">
        <v>5</v>
      </c>
      <c r="G269" s="1" t="s">
        <v>7</v>
      </c>
      <c r="H269" s="1" t="b">
        <v>0</v>
      </c>
      <c r="I269" s="1">
        <v>41.2</v>
      </c>
      <c r="J269" s="1">
        <v>2</v>
      </c>
      <c r="K269" s="1" t="s">
        <v>206</v>
      </c>
      <c r="L269" s="1">
        <v>14.4</v>
      </c>
      <c r="M269" s="18">
        <f t="shared" si="83"/>
        <v>5.7599999999999998E-2</v>
      </c>
      <c r="N269" s="1" t="s">
        <v>225</v>
      </c>
      <c r="O269" s="9" t="s">
        <v>272</v>
      </c>
      <c r="P269" s="9" t="s">
        <v>273</v>
      </c>
      <c r="Q269" s="18">
        <f t="shared" si="86"/>
        <v>200.00000000232831</v>
      </c>
    </row>
    <row r="270" spans="1:17" x14ac:dyDescent="0.2">
      <c r="A270" s="3">
        <v>44824</v>
      </c>
      <c r="B270" s="1">
        <v>57</v>
      </c>
      <c r="C270" s="1">
        <v>3</v>
      </c>
      <c r="D270" s="1">
        <f t="shared" si="84"/>
        <v>507</v>
      </c>
      <c r="E270" s="1" t="s">
        <v>246</v>
      </c>
      <c r="F270" s="1" t="s">
        <v>11</v>
      </c>
      <c r="G270" s="1" t="s">
        <v>7</v>
      </c>
      <c r="H270" s="1" t="b">
        <v>0</v>
      </c>
      <c r="I270" s="1">
        <v>67.5</v>
      </c>
      <c r="J270" s="1">
        <v>2</v>
      </c>
      <c r="K270" s="1" t="s">
        <v>206</v>
      </c>
      <c r="L270" s="1">
        <v>14.4</v>
      </c>
      <c r="M270" s="18">
        <f t="shared" si="83"/>
        <v>5.7599999999999998E-2</v>
      </c>
      <c r="N270" s="1" t="s">
        <v>225</v>
      </c>
      <c r="O270" s="9" t="s">
        <v>272</v>
      </c>
      <c r="P270" s="9" t="s">
        <v>273</v>
      </c>
      <c r="Q270" s="18">
        <f t="shared" ref="Q270:Q273" si="87">(P270-O270)*24*60</f>
        <v>200.00000000232831</v>
      </c>
    </row>
    <row r="271" spans="1:17" x14ac:dyDescent="0.2">
      <c r="A271" s="3">
        <v>44824</v>
      </c>
      <c r="B271" s="1">
        <v>57</v>
      </c>
      <c r="C271" s="1">
        <v>4</v>
      </c>
      <c r="D271" s="61">
        <f t="shared" si="84"/>
        <v>508</v>
      </c>
      <c r="E271" s="61" t="s">
        <v>233</v>
      </c>
      <c r="F271" s="1" t="s">
        <v>5</v>
      </c>
      <c r="G271" s="1" t="s">
        <v>7</v>
      </c>
      <c r="H271" s="1" t="b">
        <v>0</v>
      </c>
      <c r="I271" s="1">
        <v>33.799999999999997</v>
      </c>
      <c r="J271" s="1">
        <v>1.35</v>
      </c>
      <c r="K271" s="1" t="s">
        <v>206</v>
      </c>
      <c r="L271" s="1">
        <v>14.4</v>
      </c>
      <c r="M271" s="18">
        <f t="shared" si="83"/>
        <v>3.8880000000000005E-2</v>
      </c>
      <c r="N271" s="1" t="s">
        <v>225</v>
      </c>
      <c r="O271" s="9" t="s">
        <v>272</v>
      </c>
      <c r="P271" s="9" t="s">
        <v>273</v>
      </c>
      <c r="Q271" s="18">
        <f t="shared" si="87"/>
        <v>200.00000000232831</v>
      </c>
    </row>
    <row r="272" spans="1:17" x14ac:dyDescent="0.2">
      <c r="A272" s="3">
        <v>44824</v>
      </c>
      <c r="B272" s="1">
        <v>57</v>
      </c>
      <c r="C272" s="1">
        <v>7</v>
      </c>
      <c r="D272" s="1">
        <f t="shared" si="84"/>
        <v>511</v>
      </c>
      <c r="E272" s="1" t="s">
        <v>236</v>
      </c>
      <c r="F272" s="1" t="s">
        <v>11</v>
      </c>
      <c r="G272" s="1" t="s">
        <v>7</v>
      </c>
      <c r="H272" s="1" t="b">
        <v>0</v>
      </c>
      <c r="I272" s="1">
        <v>67.2</v>
      </c>
      <c r="J272" s="1">
        <v>2</v>
      </c>
      <c r="K272" s="1" t="s">
        <v>206</v>
      </c>
      <c r="L272" s="1">
        <v>14.4</v>
      </c>
      <c r="M272" s="18">
        <f t="shared" si="83"/>
        <v>5.7599999999999998E-2</v>
      </c>
      <c r="N272" s="1" t="s">
        <v>225</v>
      </c>
      <c r="O272" s="9" t="s">
        <v>272</v>
      </c>
      <c r="P272" s="9" t="s">
        <v>273</v>
      </c>
      <c r="Q272" s="18">
        <f t="shared" si="87"/>
        <v>200.00000000232831</v>
      </c>
    </row>
    <row r="273" spans="1:17" s="4" customFormat="1" ht="17" thickBot="1" x14ac:dyDescent="0.25">
      <c r="A273" s="5">
        <v>44824</v>
      </c>
      <c r="B273" s="4">
        <v>57</v>
      </c>
      <c r="C273" s="4">
        <v>8</v>
      </c>
      <c r="D273" s="62">
        <f t="shared" si="84"/>
        <v>512</v>
      </c>
      <c r="E273" s="62" t="s">
        <v>239</v>
      </c>
      <c r="F273" s="4" t="s">
        <v>5</v>
      </c>
      <c r="G273" s="4" t="s">
        <v>7</v>
      </c>
      <c r="H273" s="4" t="b">
        <v>0</v>
      </c>
      <c r="I273" s="4">
        <v>30.8</v>
      </c>
      <c r="J273" s="4">
        <v>2</v>
      </c>
      <c r="K273" s="4" t="s">
        <v>206</v>
      </c>
      <c r="L273" s="4">
        <v>14.4</v>
      </c>
      <c r="M273" s="19">
        <f t="shared" si="83"/>
        <v>5.7599999999999998E-2</v>
      </c>
      <c r="N273" s="4" t="s">
        <v>225</v>
      </c>
      <c r="O273" s="10" t="s">
        <v>272</v>
      </c>
      <c r="P273" s="10" t="s">
        <v>273</v>
      </c>
      <c r="Q273" s="19">
        <f t="shared" si="87"/>
        <v>200.00000000232831</v>
      </c>
    </row>
    <row r="274" spans="1:17" x14ac:dyDescent="0.2">
      <c r="A274" s="3">
        <v>44825</v>
      </c>
      <c r="B274" s="1">
        <v>58</v>
      </c>
      <c r="C274" s="1">
        <v>0</v>
      </c>
      <c r="D274" s="1">
        <f t="shared" ref="D274:D280" si="88">(B274-1)*9 +C274</f>
        <v>513</v>
      </c>
      <c r="G274" s="1" t="s">
        <v>6</v>
      </c>
      <c r="H274" s="1" t="b">
        <v>1</v>
      </c>
      <c r="J274" s="1">
        <v>2</v>
      </c>
      <c r="K274" s="1" t="s">
        <v>204</v>
      </c>
      <c r="L274" s="1">
        <v>20</v>
      </c>
      <c r="M274" s="18">
        <f>J274*L274/1000 * 6</f>
        <v>0.24</v>
      </c>
      <c r="N274" s="1" t="s">
        <v>225</v>
      </c>
      <c r="O274" s="9" t="s">
        <v>274</v>
      </c>
      <c r="P274" s="9" t="s">
        <v>275</v>
      </c>
      <c r="Q274" s="18">
        <f t="shared" ref="Q274" si="89">(P274-O274)*24*60</f>
        <v>205.99999999045394</v>
      </c>
    </row>
    <row r="275" spans="1:17" x14ac:dyDescent="0.2">
      <c r="A275" s="3">
        <v>44825</v>
      </c>
      <c r="B275" s="1">
        <v>58</v>
      </c>
      <c r="C275" s="1">
        <v>1</v>
      </c>
      <c r="D275" s="1">
        <f t="shared" si="88"/>
        <v>514</v>
      </c>
      <c r="E275" s="1" t="s">
        <v>251</v>
      </c>
      <c r="F275" s="1" t="s">
        <v>11</v>
      </c>
      <c r="G275" s="1" t="s">
        <v>7</v>
      </c>
      <c r="H275" s="1" t="b">
        <v>0</v>
      </c>
      <c r="I275" s="1">
        <v>67.099999999999994</v>
      </c>
      <c r="J275" s="1">
        <v>2</v>
      </c>
      <c r="K275" s="1" t="s">
        <v>204</v>
      </c>
      <c r="L275" s="1">
        <v>20</v>
      </c>
      <c r="M275" s="18">
        <f>J275*L275/1000 * 6</f>
        <v>0.24</v>
      </c>
      <c r="N275" s="1" t="s">
        <v>225</v>
      </c>
      <c r="O275" s="9" t="s">
        <v>274</v>
      </c>
      <c r="P275" s="9" t="s">
        <v>275</v>
      </c>
      <c r="Q275" s="18">
        <f t="shared" ref="Q275:Q276" si="90">(P275-O275)*24*60</f>
        <v>205.99999999045394</v>
      </c>
    </row>
    <row r="276" spans="1:17" x14ac:dyDescent="0.2">
      <c r="A276" s="3">
        <v>44825</v>
      </c>
      <c r="B276" s="1">
        <v>58</v>
      </c>
      <c r="C276" s="1">
        <v>2</v>
      </c>
      <c r="D276" s="1">
        <f t="shared" si="88"/>
        <v>515</v>
      </c>
      <c r="E276" s="1" t="s">
        <v>269</v>
      </c>
      <c r="F276" s="1" t="s">
        <v>11</v>
      </c>
      <c r="G276" s="1" t="s">
        <v>7</v>
      </c>
      <c r="H276" s="1" t="b">
        <v>0</v>
      </c>
      <c r="I276" s="1">
        <v>59.3</v>
      </c>
      <c r="J276" s="1">
        <v>2</v>
      </c>
      <c r="K276" s="1" t="s">
        <v>204</v>
      </c>
      <c r="L276" s="1">
        <v>20</v>
      </c>
      <c r="M276" s="18">
        <f t="shared" ref="M276:M280" si="91">J276*L276/1000 * 6</f>
        <v>0.24</v>
      </c>
      <c r="N276" s="1" t="s">
        <v>225</v>
      </c>
      <c r="O276" s="9" t="s">
        <v>274</v>
      </c>
      <c r="P276" s="9" t="s">
        <v>275</v>
      </c>
      <c r="Q276" s="18">
        <f t="shared" si="90"/>
        <v>205.99999999045394</v>
      </c>
    </row>
    <row r="277" spans="1:17" x14ac:dyDescent="0.2">
      <c r="A277" s="3">
        <v>44825</v>
      </c>
      <c r="B277" s="1">
        <v>58</v>
      </c>
      <c r="C277" s="1">
        <v>3</v>
      </c>
      <c r="D277" s="1">
        <f t="shared" si="88"/>
        <v>516</v>
      </c>
      <c r="E277" s="1" t="s">
        <v>241</v>
      </c>
      <c r="F277" s="1" t="s">
        <v>5</v>
      </c>
      <c r="G277" s="1" t="s">
        <v>7</v>
      </c>
      <c r="H277" s="1" t="b">
        <v>0</v>
      </c>
      <c r="I277" s="1">
        <v>32.6</v>
      </c>
      <c r="J277" s="1">
        <v>2</v>
      </c>
      <c r="K277" s="1" t="s">
        <v>204</v>
      </c>
      <c r="L277" s="1">
        <v>20</v>
      </c>
      <c r="M277" s="18">
        <f t="shared" si="91"/>
        <v>0.24</v>
      </c>
      <c r="N277" s="1" t="s">
        <v>225</v>
      </c>
      <c r="O277" s="9" t="s">
        <v>274</v>
      </c>
      <c r="P277" s="9" t="s">
        <v>275</v>
      </c>
      <c r="Q277" s="18">
        <f t="shared" ref="Q277:Q281" si="92">(P277-O277)*24*60</f>
        <v>205.99999999045394</v>
      </c>
    </row>
    <row r="278" spans="1:17" x14ac:dyDescent="0.2">
      <c r="A278" s="3">
        <v>44825</v>
      </c>
      <c r="B278" s="1">
        <v>58</v>
      </c>
      <c r="C278" s="1">
        <v>4</v>
      </c>
      <c r="D278" s="1">
        <f t="shared" si="88"/>
        <v>517</v>
      </c>
      <c r="E278" s="1" t="s">
        <v>234</v>
      </c>
      <c r="F278" s="1" t="s">
        <v>11</v>
      </c>
      <c r="G278" s="1" t="s">
        <v>7</v>
      </c>
      <c r="H278" s="1" t="b">
        <v>0</v>
      </c>
      <c r="I278" s="1">
        <v>66.2</v>
      </c>
      <c r="J278" s="1">
        <v>2</v>
      </c>
      <c r="K278" s="1" t="s">
        <v>204</v>
      </c>
      <c r="L278" s="1">
        <v>20</v>
      </c>
      <c r="M278" s="18">
        <f t="shared" si="91"/>
        <v>0.24</v>
      </c>
      <c r="N278" s="1" t="s">
        <v>225</v>
      </c>
      <c r="O278" s="9" t="s">
        <v>274</v>
      </c>
      <c r="P278" s="9" t="s">
        <v>275</v>
      </c>
      <c r="Q278" s="18">
        <f t="shared" si="92"/>
        <v>205.99999999045394</v>
      </c>
    </row>
    <row r="279" spans="1:17" x14ac:dyDescent="0.2">
      <c r="A279" s="3">
        <v>44825</v>
      </c>
      <c r="B279" s="1">
        <v>58</v>
      </c>
      <c r="C279" s="1">
        <v>7</v>
      </c>
      <c r="D279" s="1">
        <f t="shared" si="88"/>
        <v>520</v>
      </c>
      <c r="E279" s="1" t="s">
        <v>232</v>
      </c>
      <c r="F279" s="1" t="s">
        <v>5</v>
      </c>
      <c r="G279" s="1" t="s">
        <v>7</v>
      </c>
      <c r="H279" s="1" t="b">
        <v>0</v>
      </c>
      <c r="I279" s="1">
        <v>29.1</v>
      </c>
      <c r="J279" s="1">
        <v>2</v>
      </c>
      <c r="K279" s="1" t="s">
        <v>204</v>
      </c>
      <c r="L279" s="1">
        <v>20</v>
      </c>
      <c r="M279" s="18">
        <f t="shared" si="91"/>
        <v>0.24</v>
      </c>
      <c r="N279" s="1" t="s">
        <v>225</v>
      </c>
      <c r="O279" s="9" t="s">
        <v>274</v>
      </c>
      <c r="P279" s="9" t="s">
        <v>275</v>
      </c>
      <c r="Q279" s="18">
        <f t="shared" si="92"/>
        <v>205.99999999045394</v>
      </c>
    </row>
    <row r="280" spans="1:17" s="4" customFormat="1" ht="17" thickBot="1" x14ac:dyDescent="0.25">
      <c r="A280" s="3">
        <v>44825</v>
      </c>
      <c r="B280" s="4">
        <v>58</v>
      </c>
      <c r="C280" s="4">
        <v>8</v>
      </c>
      <c r="D280" s="4">
        <f t="shared" si="88"/>
        <v>521</v>
      </c>
      <c r="E280" s="4" t="s">
        <v>240</v>
      </c>
      <c r="F280" s="4" t="s">
        <v>11</v>
      </c>
      <c r="G280" s="4" t="s">
        <v>7</v>
      </c>
      <c r="H280" s="4" t="b">
        <v>0</v>
      </c>
      <c r="I280" s="4">
        <v>69.5</v>
      </c>
      <c r="J280" s="4">
        <v>2</v>
      </c>
      <c r="K280" s="4" t="s">
        <v>204</v>
      </c>
      <c r="L280" s="4">
        <v>20</v>
      </c>
      <c r="M280" s="19">
        <f t="shared" si="91"/>
        <v>0.24</v>
      </c>
      <c r="N280" s="1" t="s">
        <v>225</v>
      </c>
      <c r="O280" s="9" t="s">
        <v>274</v>
      </c>
      <c r="P280" s="9" t="s">
        <v>275</v>
      </c>
      <c r="Q280" s="18">
        <f t="shared" si="92"/>
        <v>205.99999999045394</v>
      </c>
    </row>
    <row r="281" spans="1:17" x14ac:dyDescent="0.2">
      <c r="A281" s="3">
        <v>44827</v>
      </c>
      <c r="B281" s="1">
        <v>59</v>
      </c>
      <c r="C281" s="1">
        <v>0</v>
      </c>
      <c r="D281" s="1">
        <f t="shared" ref="D281:D287" si="93">(B281-1)*9 +C281</f>
        <v>522</v>
      </c>
      <c r="G281" s="1" t="s">
        <v>6</v>
      </c>
      <c r="H281" s="1" t="b">
        <v>1</v>
      </c>
      <c r="K281" s="1" t="s">
        <v>76</v>
      </c>
      <c r="M281" s="18"/>
      <c r="N281" s="1" t="s">
        <v>225</v>
      </c>
      <c r="O281" s="9" t="s">
        <v>279</v>
      </c>
      <c r="P281" s="9" t="s">
        <v>280</v>
      </c>
      <c r="Q281" s="18">
        <f t="shared" si="92"/>
        <v>206.00000000093132</v>
      </c>
    </row>
    <row r="282" spans="1:17" x14ac:dyDescent="0.2">
      <c r="A282" s="3">
        <v>44827</v>
      </c>
      <c r="B282" s="1">
        <v>59</v>
      </c>
      <c r="C282" s="1">
        <v>1</v>
      </c>
      <c r="D282" s="1">
        <f t="shared" si="93"/>
        <v>523</v>
      </c>
      <c r="E282" s="1" t="s">
        <v>269</v>
      </c>
      <c r="F282" s="1" t="s">
        <v>11</v>
      </c>
      <c r="G282" s="1" t="s">
        <v>7</v>
      </c>
      <c r="H282" s="1" t="b">
        <v>0</v>
      </c>
      <c r="J282" s="1">
        <v>2.4500000000000002</v>
      </c>
      <c r="K282" s="1" t="s">
        <v>76</v>
      </c>
      <c r="L282" s="1">
        <v>8.4700000000000006</v>
      </c>
      <c r="M282" s="18">
        <f>J282*L282/1000 * 3</f>
        <v>6.2254500000000004E-2</v>
      </c>
      <c r="N282" s="1" t="s">
        <v>225</v>
      </c>
      <c r="O282" s="9" t="s">
        <v>279</v>
      </c>
      <c r="P282" s="9" t="s">
        <v>280</v>
      </c>
      <c r="Q282" s="18">
        <f t="shared" ref="Q282:Q283" si="94">(P282-O282)*24*60</f>
        <v>206.00000000093132</v>
      </c>
    </row>
    <row r="283" spans="1:17" x14ac:dyDescent="0.2">
      <c r="A283" s="3">
        <v>44827</v>
      </c>
      <c r="B283" s="1">
        <v>59</v>
      </c>
      <c r="C283" s="1">
        <v>2</v>
      </c>
      <c r="D283" s="1">
        <f t="shared" si="93"/>
        <v>524</v>
      </c>
      <c r="E283" s="1" t="s">
        <v>276</v>
      </c>
      <c r="F283" s="1" t="s">
        <v>11</v>
      </c>
      <c r="G283" s="1" t="s">
        <v>7</v>
      </c>
      <c r="H283" s="1" t="b">
        <v>0</v>
      </c>
      <c r="I283" s="1">
        <v>59.4</v>
      </c>
      <c r="J283" s="1">
        <v>2.4</v>
      </c>
      <c r="K283" s="1" t="s">
        <v>76</v>
      </c>
      <c r="L283" s="1">
        <v>8.4700000000000006</v>
      </c>
      <c r="M283" s="18">
        <f t="shared" ref="M283" si="95">J283*L283/1000 * 3</f>
        <v>6.0983999999999997E-2</v>
      </c>
      <c r="N283" s="1" t="s">
        <v>225</v>
      </c>
      <c r="O283" s="9" t="s">
        <v>279</v>
      </c>
      <c r="P283" s="9" t="s">
        <v>280</v>
      </c>
      <c r="Q283" s="18">
        <f t="shared" si="94"/>
        <v>206.00000000093132</v>
      </c>
    </row>
    <row r="284" spans="1:17" x14ac:dyDescent="0.2">
      <c r="A284" s="3">
        <v>44827</v>
      </c>
      <c r="B284" s="1">
        <v>59</v>
      </c>
      <c r="C284" s="1">
        <v>3</v>
      </c>
      <c r="D284" s="1">
        <f t="shared" si="93"/>
        <v>525</v>
      </c>
      <c r="E284" s="1" t="s">
        <v>277</v>
      </c>
      <c r="F284" s="1" t="s">
        <v>5</v>
      </c>
      <c r="G284" s="1" t="s">
        <v>7</v>
      </c>
      <c r="H284" s="1" t="b">
        <v>0</v>
      </c>
      <c r="I284" s="1">
        <v>32.4</v>
      </c>
      <c r="J284" s="1">
        <v>2.5</v>
      </c>
      <c r="K284" s="1" t="s">
        <v>76</v>
      </c>
      <c r="L284" s="1">
        <v>8.4700000000000006</v>
      </c>
      <c r="M284" s="18">
        <f t="shared" ref="M284:M287" si="96">J284*L284/1000 * 3</f>
        <v>6.3524999999999998E-2</v>
      </c>
      <c r="N284" s="1" t="s">
        <v>225</v>
      </c>
      <c r="O284" s="9" t="s">
        <v>279</v>
      </c>
      <c r="P284" s="9" t="s">
        <v>280</v>
      </c>
      <c r="Q284" s="18">
        <f t="shared" ref="Q284:Q287" si="97">(P284-O284)*24*60</f>
        <v>206.00000000093132</v>
      </c>
    </row>
    <row r="285" spans="1:17" x14ac:dyDescent="0.2">
      <c r="A285" s="3">
        <v>44827</v>
      </c>
      <c r="B285" s="1">
        <v>59</v>
      </c>
      <c r="C285" s="1">
        <v>4</v>
      </c>
      <c r="D285" s="61">
        <f t="shared" si="93"/>
        <v>526</v>
      </c>
      <c r="E285" s="61" t="s">
        <v>278</v>
      </c>
      <c r="F285" s="1" t="s">
        <v>11</v>
      </c>
      <c r="G285" s="1" t="s">
        <v>7</v>
      </c>
      <c r="H285" s="1" t="b">
        <v>0</v>
      </c>
      <c r="I285" s="1">
        <v>61.6</v>
      </c>
      <c r="J285" s="1">
        <v>2.5</v>
      </c>
      <c r="K285" s="1" t="s">
        <v>76</v>
      </c>
      <c r="L285" s="1">
        <v>8.4700000000000006</v>
      </c>
      <c r="M285" s="18">
        <f t="shared" si="96"/>
        <v>6.3524999999999998E-2</v>
      </c>
      <c r="N285" s="1" t="s">
        <v>225</v>
      </c>
      <c r="O285" s="9" t="s">
        <v>279</v>
      </c>
      <c r="P285" s="9" t="s">
        <v>280</v>
      </c>
      <c r="Q285" s="18">
        <f t="shared" si="97"/>
        <v>206.00000000093132</v>
      </c>
    </row>
    <row r="286" spans="1:17" x14ac:dyDescent="0.2">
      <c r="A286" s="3">
        <v>44827</v>
      </c>
      <c r="B286" s="1">
        <v>59</v>
      </c>
      <c r="C286" s="1">
        <v>7</v>
      </c>
      <c r="D286" s="1">
        <f t="shared" si="93"/>
        <v>529</v>
      </c>
      <c r="E286" s="1" t="s">
        <v>246</v>
      </c>
      <c r="F286" s="1" t="s">
        <v>11</v>
      </c>
      <c r="G286" s="1" t="s">
        <v>7</v>
      </c>
      <c r="H286" s="1" t="b">
        <v>0</v>
      </c>
      <c r="I286" s="1">
        <v>65.2</v>
      </c>
      <c r="J286" s="1">
        <v>2.5</v>
      </c>
      <c r="K286" s="1" t="s">
        <v>76</v>
      </c>
      <c r="L286" s="1">
        <v>8.4700000000000006</v>
      </c>
      <c r="M286" s="18">
        <f t="shared" si="96"/>
        <v>6.3524999999999998E-2</v>
      </c>
      <c r="N286" s="1" t="s">
        <v>225</v>
      </c>
      <c r="O286" s="9" t="s">
        <v>279</v>
      </c>
      <c r="P286" s="9" t="s">
        <v>280</v>
      </c>
      <c r="Q286" s="18">
        <f t="shared" si="97"/>
        <v>206.00000000093132</v>
      </c>
    </row>
    <row r="287" spans="1:17" s="4" customFormat="1" ht="17" thickBot="1" x14ac:dyDescent="0.25">
      <c r="A287" s="5">
        <v>44827</v>
      </c>
      <c r="B287" s="4">
        <v>59</v>
      </c>
      <c r="C287" s="4">
        <v>8</v>
      </c>
      <c r="D287" s="4">
        <f t="shared" si="93"/>
        <v>530</v>
      </c>
      <c r="E287" s="4" t="s">
        <v>236</v>
      </c>
      <c r="F287" s="4" t="s">
        <v>11</v>
      </c>
      <c r="G287" s="4" t="s">
        <v>7</v>
      </c>
      <c r="H287" s="4" t="b">
        <v>0</v>
      </c>
      <c r="I287" s="4">
        <v>66.599999999999994</v>
      </c>
      <c r="J287" s="4">
        <v>2.5</v>
      </c>
      <c r="K287" s="4" t="s">
        <v>76</v>
      </c>
      <c r="L287" s="4">
        <v>8.4700000000000006</v>
      </c>
      <c r="M287" s="19">
        <f t="shared" si="96"/>
        <v>6.3524999999999998E-2</v>
      </c>
      <c r="N287" s="4" t="s">
        <v>225</v>
      </c>
      <c r="O287" s="10" t="s">
        <v>279</v>
      </c>
      <c r="P287" s="10" t="s">
        <v>280</v>
      </c>
      <c r="Q287" s="19">
        <f t="shared" si="97"/>
        <v>206.00000000093132</v>
      </c>
    </row>
    <row r="288" spans="1:17" x14ac:dyDescent="0.2">
      <c r="A288" s="3">
        <v>44831</v>
      </c>
      <c r="B288" s="1">
        <v>60</v>
      </c>
      <c r="C288" s="1">
        <v>0</v>
      </c>
      <c r="D288" s="1">
        <f t="shared" ref="D288:D311" si="98">(B288-1)*9 +C288</f>
        <v>531</v>
      </c>
      <c r="G288" s="1" t="s">
        <v>6</v>
      </c>
      <c r="H288" s="1" t="b">
        <v>1</v>
      </c>
      <c r="J288" s="1">
        <v>2</v>
      </c>
      <c r="K288" s="1" t="s">
        <v>452</v>
      </c>
      <c r="L288" s="1">
        <v>12.5</v>
      </c>
      <c r="M288" s="18">
        <f>J288*L288/1000 * 4</f>
        <v>0.1</v>
      </c>
      <c r="N288" s="1" t="s">
        <v>225</v>
      </c>
      <c r="O288" s="9" t="s">
        <v>281</v>
      </c>
      <c r="P288" s="9" t="s">
        <v>282</v>
      </c>
      <c r="Q288" s="18">
        <f t="shared" ref="Q288" si="99">(P288-O288)*24*60</f>
        <v>217.99999999813735</v>
      </c>
    </row>
    <row r="289" spans="1:20" x14ac:dyDescent="0.2">
      <c r="A289" s="3">
        <v>44831</v>
      </c>
      <c r="B289" s="1">
        <v>60</v>
      </c>
      <c r="C289" s="1">
        <v>1</v>
      </c>
      <c r="D289" s="1">
        <f t="shared" si="98"/>
        <v>532</v>
      </c>
      <c r="E289" s="1" t="s">
        <v>278</v>
      </c>
      <c r="F289" s="1" t="s">
        <v>11</v>
      </c>
      <c r="G289" s="1" t="s">
        <v>7</v>
      </c>
      <c r="H289" s="1" t="b">
        <v>0</v>
      </c>
      <c r="I289" s="1">
        <v>62.9</v>
      </c>
      <c r="J289" s="1">
        <v>2</v>
      </c>
      <c r="K289" s="1" t="s">
        <v>452</v>
      </c>
      <c r="L289" s="1">
        <v>12.5</v>
      </c>
      <c r="M289" s="18">
        <f t="shared" ref="M289:M294" si="100">J289*L289/1000 * 4</f>
        <v>0.1</v>
      </c>
      <c r="N289" s="1" t="s">
        <v>225</v>
      </c>
      <c r="O289" s="9" t="s">
        <v>281</v>
      </c>
      <c r="P289" s="9" t="s">
        <v>282</v>
      </c>
      <c r="Q289" s="18">
        <f t="shared" ref="Q289:Q290" si="101">(P289-O289)*24*60</f>
        <v>217.99999999813735</v>
      </c>
    </row>
    <row r="290" spans="1:20" x14ac:dyDescent="0.2">
      <c r="A290" s="3">
        <v>44831</v>
      </c>
      <c r="B290" s="1">
        <v>60</v>
      </c>
      <c r="C290" s="1">
        <v>2</v>
      </c>
      <c r="D290" s="1">
        <f t="shared" si="98"/>
        <v>533</v>
      </c>
      <c r="E290" s="1" t="s">
        <v>233</v>
      </c>
      <c r="F290" s="1" t="s">
        <v>5</v>
      </c>
      <c r="G290" s="1" t="s">
        <v>7</v>
      </c>
      <c r="H290" s="1" t="b">
        <v>0</v>
      </c>
      <c r="I290" s="1">
        <v>32.799999999999997</v>
      </c>
      <c r="J290" s="1">
        <v>2</v>
      </c>
      <c r="K290" s="1" t="s">
        <v>452</v>
      </c>
      <c r="L290" s="1">
        <v>12.5</v>
      </c>
      <c r="M290" s="18">
        <f t="shared" si="100"/>
        <v>0.1</v>
      </c>
      <c r="N290" s="1" t="s">
        <v>225</v>
      </c>
      <c r="O290" s="9" t="s">
        <v>281</v>
      </c>
      <c r="P290" s="9" t="s">
        <v>282</v>
      </c>
      <c r="Q290" s="18">
        <f t="shared" si="101"/>
        <v>217.99999999813735</v>
      </c>
    </row>
    <row r="291" spans="1:20" x14ac:dyDescent="0.2">
      <c r="A291" s="3">
        <v>44831</v>
      </c>
      <c r="B291" s="1">
        <v>60</v>
      </c>
      <c r="C291" s="1">
        <v>3</v>
      </c>
      <c r="D291" s="1">
        <f t="shared" si="98"/>
        <v>534</v>
      </c>
      <c r="E291" s="1" t="s">
        <v>241</v>
      </c>
      <c r="F291" s="1" t="s">
        <v>5</v>
      </c>
      <c r="G291" s="1" t="s">
        <v>7</v>
      </c>
      <c r="H291" s="1" t="b">
        <v>0</v>
      </c>
      <c r="I291" s="1">
        <v>32.200000000000003</v>
      </c>
      <c r="J291" s="1">
        <v>2</v>
      </c>
      <c r="K291" s="1" t="s">
        <v>452</v>
      </c>
      <c r="L291" s="1">
        <v>12.5</v>
      </c>
      <c r="M291" s="18">
        <f t="shared" si="100"/>
        <v>0.1</v>
      </c>
      <c r="N291" s="1" t="s">
        <v>225</v>
      </c>
      <c r="O291" s="9" t="s">
        <v>281</v>
      </c>
      <c r="P291" s="9" t="s">
        <v>282</v>
      </c>
      <c r="Q291" s="18">
        <f t="shared" ref="Q291:Q311" si="102">(P291-O291)*24*60</f>
        <v>217.99999999813735</v>
      </c>
    </row>
    <row r="292" spans="1:20" x14ac:dyDescent="0.2">
      <c r="A292" s="3">
        <v>44831</v>
      </c>
      <c r="B292" s="1">
        <v>60</v>
      </c>
      <c r="C292" s="1">
        <v>4</v>
      </c>
      <c r="D292" s="61">
        <f t="shared" si="98"/>
        <v>535</v>
      </c>
      <c r="E292" s="61" t="s">
        <v>276</v>
      </c>
      <c r="F292" s="1" t="s">
        <v>11</v>
      </c>
      <c r="G292" s="1" t="s">
        <v>7</v>
      </c>
      <c r="H292" s="1" t="b">
        <v>0</v>
      </c>
      <c r="I292" s="1">
        <v>61.9</v>
      </c>
      <c r="J292" s="1">
        <v>2</v>
      </c>
      <c r="K292" s="1" t="s">
        <v>452</v>
      </c>
      <c r="L292" s="1">
        <v>12.5</v>
      </c>
      <c r="M292" s="18">
        <f t="shared" si="100"/>
        <v>0.1</v>
      </c>
      <c r="N292" s="1" t="s">
        <v>225</v>
      </c>
      <c r="O292" s="9" t="s">
        <v>281</v>
      </c>
      <c r="P292" s="9" t="s">
        <v>282</v>
      </c>
      <c r="Q292" s="18">
        <f t="shared" si="102"/>
        <v>217.99999999813735</v>
      </c>
    </row>
    <row r="293" spans="1:20" x14ac:dyDescent="0.2">
      <c r="A293" s="3">
        <v>44831</v>
      </c>
      <c r="B293" s="1">
        <v>60</v>
      </c>
      <c r="C293" s="1">
        <v>7</v>
      </c>
      <c r="D293" s="1">
        <f t="shared" si="98"/>
        <v>538</v>
      </c>
      <c r="E293" s="1" t="s">
        <v>277</v>
      </c>
      <c r="F293" s="1" t="s">
        <v>5</v>
      </c>
      <c r="G293" s="1" t="s">
        <v>7</v>
      </c>
      <c r="H293" s="1" t="b">
        <v>0</v>
      </c>
      <c r="I293" s="1">
        <v>31.5</v>
      </c>
      <c r="J293" s="1">
        <v>2</v>
      </c>
      <c r="K293" s="1" t="s">
        <v>452</v>
      </c>
      <c r="L293" s="1">
        <v>12.5</v>
      </c>
      <c r="M293" s="18">
        <f t="shared" si="100"/>
        <v>0.1</v>
      </c>
      <c r="N293" s="1" t="s">
        <v>225</v>
      </c>
      <c r="O293" s="9" t="s">
        <v>281</v>
      </c>
      <c r="P293" s="9" t="s">
        <v>282</v>
      </c>
      <c r="Q293" s="18">
        <f t="shared" si="102"/>
        <v>217.99999999813735</v>
      </c>
    </row>
    <row r="294" spans="1:20" s="4" customFormat="1" ht="17" thickBot="1" x14ac:dyDescent="0.25">
      <c r="A294" s="5">
        <v>44831</v>
      </c>
      <c r="B294" s="4">
        <v>60</v>
      </c>
      <c r="C294" s="4">
        <v>8</v>
      </c>
      <c r="D294" s="4">
        <f t="shared" si="98"/>
        <v>539</v>
      </c>
      <c r="E294" s="4" t="s">
        <v>239</v>
      </c>
      <c r="F294" s="4" t="s">
        <v>5</v>
      </c>
      <c r="G294" s="4" t="s">
        <v>7</v>
      </c>
      <c r="H294" s="4" t="b">
        <v>0</v>
      </c>
      <c r="I294" s="4">
        <v>32</v>
      </c>
      <c r="J294" s="4">
        <v>2</v>
      </c>
      <c r="K294" s="4" t="s">
        <v>452</v>
      </c>
      <c r="L294" s="4">
        <v>12.5</v>
      </c>
      <c r="M294" s="18">
        <f t="shared" si="100"/>
        <v>0.1</v>
      </c>
      <c r="N294" s="4" t="s">
        <v>225</v>
      </c>
      <c r="O294" s="10" t="s">
        <v>281</v>
      </c>
      <c r="P294" s="10" t="s">
        <v>282</v>
      </c>
      <c r="Q294" s="19">
        <f t="shared" si="102"/>
        <v>217.99999999813735</v>
      </c>
    </row>
    <row r="295" spans="1:20" x14ac:dyDescent="0.2">
      <c r="A295" s="3">
        <v>44850</v>
      </c>
      <c r="B295" s="63">
        <v>61</v>
      </c>
      <c r="C295" s="1">
        <v>0</v>
      </c>
      <c r="D295" s="1">
        <f t="shared" si="98"/>
        <v>540</v>
      </c>
      <c r="G295" s="1" t="s">
        <v>6</v>
      </c>
      <c r="H295" s="1" t="b">
        <v>1</v>
      </c>
      <c r="J295" s="1">
        <v>2</v>
      </c>
      <c r="K295" s="1" t="s">
        <v>207</v>
      </c>
      <c r="L295" s="1">
        <v>3.56</v>
      </c>
      <c r="M295" s="18">
        <f t="shared" ref="M295:M297" si="103">J295*L295/1000 * 16</f>
        <v>0.11392000000000001</v>
      </c>
      <c r="N295" s="1" t="s">
        <v>225</v>
      </c>
      <c r="O295" s="9" t="s">
        <v>289</v>
      </c>
      <c r="P295" s="9" t="s">
        <v>290</v>
      </c>
      <c r="Q295" s="18">
        <f t="shared" si="102"/>
        <v>202.99999999115244</v>
      </c>
    </row>
    <row r="296" spans="1:20" x14ac:dyDescent="0.2">
      <c r="A296" s="3">
        <v>44850</v>
      </c>
      <c r="B296" s="63">
        <v>61</v>
      </c>
      <c r="C296" s="1">
        <v>1</v>
      </c>
      <c r="D296" s="1">
        <f t="shared" si="98"/>
        <v>541</v>
      </c>
      <c r="E296" s="1" t="s">
        <v>284</v>
      </c>
      <c r="F296" s="1" t="s">
        <v>283</v>
      </c>
      <c r="G296" s="1" t="s">
        <v>7</v>
      </c>
      <c r="H296" s="1" t="b">
        <v>0</v>
      </c>
      <c r="I296" s="1">
        <v>36</v>
      </c>
      <c r="J296" s="1">
        <v>2</v>
      </c>
      <c r="K296" s="1" t="s">
        <v>207</v>
      </c>
      <c r="L296" s="1">
        <v>3.56</v>
      </c>
      <c r="M296" s="18">
        <f t="shared" si="103"/>
        <v>0.11392000000000001</v>
      </c>
      <c r="N296" s="1" t="s">
        <v>225</v>
      </c>
      <c r="O296" s="9" t="s">
        <v>289</v>
      </c>
      <c r="P296" s="9" t="s">
        <v>290</v>
      </c>
      <c r="Q296" s="18">
        <f t="shared" si="102"/>
        <v>202.99999999115244</v>
      </c>
      <c r="T296" s="1" t="s">
        <v>288</v>
      </c>
    </row>
    <row r="297" spans="1:20" x14ac:dyDescent="0.2">
      <c r="A297" s="3">
        <v>44850</v>
      </c>
      <c r="B297" s="63">
        <v>61</v>
      </c>
      <c r="C297" s="1">
        <v>2</v>
      </c>
      <c r="D297" s="1">
        <f t="shared" si="98"/>
        <v>542</v>
      </c>
      <c r="E297" s="1" t="s">
        <v>285</v>
      </c>
      <c r="F297" s="1" t="s">
        <v>283</v>
      </c>
      <c r="G297" s="1" t="s">
        <v>7</v>
      </c>
      <c r="H297" s="1" t="b">
        <v>0</v>
      </c>
      <c r="I297" s="1">
        <v>42</v>
      </c>
      <c r="J297" s="1">
        <v>2</v>
      </c>
      <c r="K297" s="1" t="s">
        <v>207</v>
      </c>
      <c r="L297" s="1">
        <v>3.56</v>
      </c>
      <c r="M297" s="18">
        <f t="shared" si="103"/>
        <v>0.11392000000000001</v>
      </c>
      <c r="N297" s="1" t="s">
        <v>225</v>
      </c>
      <c r="O297" s="9" t="s">
        <v>289</v>
      </c>
      <c r="P297" s="9" t="s">
        <v>290</v>
      </c>
      <c r="Q297" s="18">
        <f t="shared" si="102"/>
        <v>202.99999999115244</v>
      </c>
      <c r="T297" s="1" t="s">
        <v>288</v>
      </c>
    </row>
    <row r="298" spans="1:20" x14ac:dyDescent="0.2">
      <c r="A298" s="3">
        <v>44850</v>
      </c>
      <c r="B298" s="63">
        <v>61</v>
      </c>
      <c r="C298" s="1">
        <v>3</v>
      </c>
      <c r="D298" s="1">
        <f t="shared" si="98"/>
        <v>543</v>
      </c>
      <c r="E298" s="1" t="s">
        <v>286</v>
      </c>
      <c r="F298" s="1" t="s">
        <v>283</v>
      </c>
      <c r="G298" s="1" t="s">
        <v>7</v>
      </c>
      <c r="H298" s="1" t="b">
        <v>0</v>
      </c>
      <c r="I298" s="1">
        <v>33.200000000000003</v>
      </c>
      <c r="J298" s="1">
        <v>2</v>
      </c>
      <c r="K298" s="1" t="s">
        <v>452</v>
      </c>
      <c r="L298" s="1">
        <v>12.5</v>
      </c>
      <c r="M298" s="18">
        <f t="shared" ref="M298" si="104">J298*L298/1000 * 4</f>
        <v>0.1</v>
      </c>
      <c r="N298" s="1" t="s">
        <v>225</v>
      </c>
      <c r="O298" s="9" t="s">
        <v>289</v>
      </c>
      <c r="P298" s="9" t="s">
        <v>290</v>
      </c>
      <c r="Q298" s="18">
        <f t="shared" si="102"/>
        <v>202.99999999115244</v>
      </c>
      <c r="T298" s="1" t="s">
        <v>288</v>
      </c>
    </row>
    <row r="299" spans="1:20" x14ac:dyDescent="0.2">
      <c r="A299" s="3">
        <v>44850</v>
      </c>
      <c r="B299" s="63">
        <v>61</v>
      </c>
      <c r="C299" s="1">
        <v>4</v>
      </c>
      <c r="D299" s="1">
        <f t="shared" si="98"/>
        <v>544</v>
      </c>
      <c r="E299" s="1" t="s">
        <v>287</v>
      </c>
      <c r="F299" s="1" t="s">
        <v>283</v>
      </c>
      <c r="G299" s="1" t="s">
        <v>7</v>
      </c>
      <c r="H299" s="1" t="b">
        <v>0</v>
      </c>
      <c r="I299" s="1">
        <v>30.6</v>
      </c>
      <c r="J299" s="1">
        <v>2</v>
      </c>
      <c r="K299" s="1" t="s">
        <v>208</v>
      </c>
      <c r="L299" s="1">
        <v>12.3</v>
      </c>
      <c r="M299" s="18">
        <f t="shared" ref="M299:M301" si="105">J299*L299/1000 * 3</f>
        <v>7.3800000000000004E-2</v>
      </c>
      <c r="N299" s="1" t="s">
        <v>225</v>
      </c>
      <c r="O299" s="9" t="s">
        <v>289</v>
      </c>
      <c r="P299" s="9" t="s">
        <v>290</v>
      </c>
      <c r="Q299" s="18">
        <f t="shared" si="102"/>
        <v>202.99999999115244</v>
      </c>
      <c r="T299" s="1" t="s">
        <v>288</v>
      </c>
    </row>
    <row r="300" spans="1:20" x14ac:dyDescent="0.2">
      <c r="A300" s="3">
        <v>44850</v>
      </c>
      <c r="B300" s="63">
        <v>61</v>
      </c>
      <c r="C300" s="1">
        <v>5</v>
      </c>
      <c r="D300" s="1">
        <f t="shared" si="98"/>
        <v>545</v>
      </c>
      <c r="E300" s="1" t="s">
        <v>288</v>
      </c>
      <c r="F300" s="1" t="s">
        <v>283</v>
      </c>
      <c r="G300" s="1" t="s">
        <v>7</v>
      </c>
      <c r="H300" s="1" t="b">
        <v>0</v>
      </c>
      <c r="I300" s="1">
        <v>42.2</v>
      </c>
      <c r="J300" s="1">
        <v>2</v>
      </c>
      <c r="K300" s="1" t="s">
        <v>208</v>
      </c>
      <c r="L300" s="1">
        <v>12.3</v>
      </c>
      <c r="M300" s="18">
        <f t="shared" si="105"/>
        <v>7.3800000000000004E-2</v>
      </c>
      <c r="N300" s="1" t="s">
        <v>225</v>
      </c>
      <c r="O300" s="9" t="s">
        <v>289</v>
      </c>
      <c r="P300" s="9" t="s">
        <v>290</v>
      </c>
      <c r="Q300" s="18">
        <f t="shared" si="102"/>
        <v>202.99999999115244</v>
      </c>
      <c r="T300" s="1" t="s">
        <v>288</v>
      </c>
    </row>
    <row r="301" spans="1:20" x14ac:dyDescent="0.2">
      <c r="A301" s="3">
        <v>44850</v>
      </c>
      <c r="B301" s="63">
        <v>61</v>
      </c>
      <c r="C301" s="1">
        <v>6</v>
      </c>
      <c r="D301" s="1">
        <f t="shared" si="98"/>
        <v>546</v>
      </c>
      <c r="G301" s="1" t="s">
        <v>6</v>
      </c>
      <c r="H301" s="1" t="b">
        <v>1</v>
      </c>
      <c r="J301" s="1">
        <v>2</v>
      </c>
      <c r="K301" s="1" t="s">
        <v>208</v>
      </c>
      <c r="L301" s="1">
        <v>12.3</v>
      </c>
      <c r="M301" s="18">
        <f t="shared" si="105"/>
        <v>7.3800000000000004E-2</v>
      </c>
      <c r="N301" s="1" t="s">
        <v>225</v>
      </c>
      <c r="O301" s="9" t="s">
        <v>289</v>
      </c>
      <c r="P301" s="9" t="s">
        <v>290</v>
      </c>
      <c r="Q301" s="18">
        <f t="shared" si="102"/>
        <v>202.99999999115244</v>
      </c>
      <c r="T301" s="1" t="s">
        <v>288</v>
      </c>
    </row>
    <row r="302" spans="1:20" s="4" customFormat="1" ht="17" thickBot="1" x14ac:dyDescent="0.25">
      <c r="A302" s="5">
        <v>44850</v>
      </c>
      <c r="B302" s="64">
        <v>61</v>
      </c>
      <c r="C302" s="4">
        <v>7</v>
      </c>
      <c r="D302" s="4">
        <f t="shared" si="98"/>
        <v>547</v>
      </c>
      <c r="E302" s="4" t="s">
        <v>277</v>
      </c>
      <c r="F302" s="4" t="s">
        <v>5</v>
      </c>
      <c r="G302" s="4" t="s">
        <v>7</v>
      </c>
      <c r="H302" s="4" t="b">
        <v>0</v>
      </c>
      <c r="I302" s="4">
        <v>31.3</v>
      </c>
      <c r="J302" s="4">
        <v>2</v>
      </c>
      <c r="K302" s="4" t="s">
        <v>452</v>
      </c>
      <c r="L302" s="4">
        <v>12.5</v>
      </c>
      <c r="M302" s="19">
        <f t="shared" ref="M302" si="106">J302*L302/1000 * 4</f>
        <v>0.1</v>
      </c>
      <c r="N302" s="4" t="s">
        <v>225</v>
      </c>
      <c r="O302" s="10" t="s">
        <v>289</v>
      </c>
      <c r="P302" s="10" t="s">
        <v>290</v>
      </c>
      <c r="Q302" s="19">
        <f t="shared" si="102"/>
        <v>202.99999999115244</v>
      </c>
      <c r="T302" s="4" t="s">
        <v>33</v>
      </c>
    </row>
    <row r="303" spans="1:20" x14ac:dyDescent="0.2">
      <c r="A303" s="3">
        <v>44851</v>
      </c>
      <c r="B303" s="58">
        <v>62</v>
      </c>
      <c r="C303" s="1">
        <v>0</v>
      </c>
      <c r="D303" s="1">
        <f t="shared" si="98"/>
        <v>549</v>
      </c>
      <c r="G303" s="1" t="s">
        <v>6</v>
      </c>
      <c r="H303" s="1" t="b">
        <v>1</v>
      </c>
      <c r="J303" s="1">
        <v>3</v>
      </c>
      <c r="K303" s="1" t="s">
        <v>204</v>
      </c>
      <c r="L303" s="1">
        <v>28.68</v>
      </c>
      <c r="M303" s="18">
        <f t="shared" ref="M303:M311" si="107">J303*L303/1000 * 6</f>
        <v>0.51623999999999992</v>
      </c>
      <c r="N303" s="1" t="s">
        <v>225</v>
      </c>
      <c r="O303" s="9" t="s">
        <v>296</v>
      </c>
      <c r="P303" s="9" t="s">
        <v>297</v>
      </c>
      <c r="Q303" s="18">
        <f t="shared" si="102"/>
        <v>206.00000000093132</v>
      </c>
    </row>
    <row r="304" spans="1:20" x14ac:dyDescent="0.2">
      <c r="A304" s="3">
        <v>44851</v>
      </c>
      <c r="B304" s="58">
        <v>62</v>
      </c>
      <c r="C304" s="1">
        <v>1</v>
      </c>
      <c r="D304" s="1">
        <f t="shared" si="98"/>
        <v>550</v>
      </c>
      <c r="E304" s="1" t="s">
        <v>291</v>
      </c>
      <c r="F304" s="1" t="s">
        <v>283</v>
      </c>
      <c r="G304" s="1" t="s">
        <v>7</v>
      </c>
      <c r="H304" s="1" t="b">
        <v>0</v>
      </c>
      <c r="I304" s="1">
        <v>50</v>
      </c>
      <c r="J304" s="1">
        <v>3</v>
      </c>
      <c r="K304" s="1" t="s">
        <v>204</v>
      </c>
      <c r="L304" s="1">
        <v>28.68</v>
      </c>
      <c r="M304" s="18">
        <f t="shared" si="107"/>
        <v>0.51623999999999992</v>
      </c>
      <c r="N304" s="1" t="s">
        <v>225</v>
      </c>
      <c r="O304" s="9" t="s">
        <v>296</v>
      </c>
      <c r="P304" s="9" t="s">
        <v>297</v>
      </c>
      <c r="Q304" s="18">
        <f t="shared" si="102"/>
        <v>206.00000000093132</v>
      </c>
    </row>
    <row r="305" spans="1:17" x14ac:dyDescent="0.2">
      <c r="A305" s="3">
        <v>44851</v>
      </c>
      <c r="B305" s="58">
        <v>62</v>
      </c>
      <c r="C305" s="1">
        <v>2</v>
      </c>
      <c r="D305" s="1">
        <f t="shared" si="98"/>
        <v>551</v>
      </c>
      <c r="E305" s="1" t="s">
        <v>292</v>
      </c>
      <c r="F305" s="1" t="s">
        <v>283</v>
      </c>
      <c r="G305" s="1" t="s">
        <v>7</v>
      </c>
      <c r="H305" s="1" t="b">
        <v>0</v>
      </c>
      <c r="I305" s="1">
        <v>41.1</v>
      </c>
      <c r="J305" s="1">
        <v>3</v>
      </c>
      <c r="K305" s="1" t="s">
        <v>204</v>
      </c>
      <c r="L305" s="1">
        <v>28.68</v>
      </c>
      <c r="M305" s="18">
        <f t="shared" si="107"/>
        <v>0.51623999999999992</v>
      </c>
      <c r="N305" s="1" t="s">
        <v>225</v>
      </c>
      <c r="O305" s="9" t="s">
        <v>296</v>
      </c>
      <c r="P305" s="9" t="s">
        <v>297</v>
      </c>
      <c r="Q305" s="18">
        <f t="shared" si="102"/>
        <v>206.00000000093132</v>
      </c>
    </row>
    <row r="306" spans="1:17" x14ac:dyDescent="0.2">
      <c r="A306" s="3">
        <v>44851</v>
      </c>
      <c r="B306" s="58">
        <v>62</v>
      </c>
      <c r="C306" s="1">
        <v>3</v>
      </c>
      <c r="D306" s="61">
        <f t="shared" si="98"/>
        <v>552</v>
      </c>
      <c r="E306" s="61" t="s">
        <v>293</v>
      </c>
      <c r="F306" s="1" t="s">
        <v>283</v>
      </c>
      <c r="G306" s="1" t="s">
        <v>7</v>
      </c>
      <c r="H306" s="1" t="b">
        <v>0</v>
      </c>
      <c r="I306" s="1">
        <v>40.4</v>
      </c>
      <c r="J306" s="1">
        <v>3</v>
      </c>
      <c r="K306" s="1" t="s">
        <v>204</v>
      </c>
      <c r="L306" s="1">
        <v>28.68</v>
      </c>
      <c r="M306" s="18">
        <f t="shared" si="107"/>
        <v>0.51623999999999992</v>
      </c>
      <c r="N306" s="1" t="s">
        <v>225</v>
      </c>
      <c r="O306" s="9" t="s">
        <v>296</v>
      </c>
      <c r="P306" s="9" t="s">
        <v>297</v>
      </c>
      <c r="Q306" s="18">
        <f t="shared" si="102"/>
        <v>206.00000000093132</v>
      </c>
    </row>
    <row r="307" spans="1:17" x14ac:dyDescent="0.2">
      <c r="A307" s="3">
        <v>44851</v>
      </c>
      <c r="B307" s="58">
        <v>62</v>
      </c>
      <c r="C307" s="1">
        <v>4</v>
      </c>
      <c r="D307" s="1">
        <f t="shared" si="98"/>
        <v>553</v>
      </c>
      <c r="E307" s="1" t="s">
        <v>294</v>
      </c>
      <c r="F307" s="1" t="s">
        <v>283</v>
      </c>
      <c r="G307" s="1" t="s">
        <v>7</v>
      </c>
      <c r="H307" s="1" t="b">
        <v>0</v>
      </c>
      <c r="I307" s="1">
        <v>46.2</v>
      </c>
      <c r="J307" s="1">
        <v>3</v>
      </c>
      <c r="K307" s="1" t="s">
        <v>204</v>
      </c>
      <c r="L307" s="1">
        <v>28.68</v>
      </c>
      <c r="M307" s="18">
        <f t="shared" si="107"/>
        <v>0.51623999999999992</v>
      </c>
      <c r="N307" s="1" t="s">
        <v>225</v>
      </c>
      <c r="O307" s="9" t="s">
        <v>296</v>
      </c>
      <c r="P307" s="9" t="s">
        <v>297</v>
      </c>
      <c r="Q307" s="18">
        <f t="shared" si="102"/>
        <v>206.00000000093132</v>
      </c>
    </row>
    <row r="308" spans="1:17" x14ac:dyDescent="0.2">
      <c r="A308" s="3">
        <v>44851</v>
      </c>
      <c r="B308" s="58">
        <v>62</v>
      </c>
      <c r="C308" s="1">
        <v>5</v>
      </c>
      <c r="D308" s="1">
        <f t="shared" si="98"/>
        <v>554</v>
      </c>
      <c r="E308" s="1" t="s">
        <v>295</v>
      </c>
      <c r="F308" s="1" t="s">
        <v>283</v>
      </c>
      <c r="G308" s="1" t="s">
        <v>7</v>
      </c>
      <c r="H308" s="1" t="b">
        <v>0</v>
      </c>
      <c r="I308" s="1">
        <v>46.4</v>
      </c>
      <c r="J308" s="1">
        <v>3</v>
      </c>
      <c r="K308" s="1" t="s">
        <v>204</v>
      </c>
      <c r="L308" s="1">
        <v>28.68</v>
      </c>
      <c r="M308" s="18">
        <f t="shared" si="107"/>
        <v>0.51623999999999992</v>
      </c>
      <c r="N308" s="1" t="s">
        <v>225</v>
      </c>
      <c r="O308" s="9" t="s">
        <v>296</v>
      </c>
      <c r="P308" s="9" t="s">
        <v>297</v>
      </c>
      <c r="Q308" s="18">
        <f t="shared" si="102"/>
        <v>206.00000000093132</v>
      </c>
    </row>
    <row r="309" spans="1:17" x14ac:dyDescent="0.2">
      <c r="A309" s="3">
        <v>44851</v>
      </c>
      <c r="B309" s="58">
        <v>62</v>
      </c>
      <c r="C309" s="1">
        <v>6</v>
      </c>
      <c r="D309" s="1">
        <f t="shared" si="98"/>
        <v>555</v>
      </c>
      <c r="F309" s="1" t="s">
        <v>283</v>
      </c>
      <c r="G309" s="1" t="s">
        <v>8</v>
      </c>
      <c r="H309" s="1" t="b">
        <v>0</v>
      </c>
      <c r="J309" s="1">
        <v>3</v>
      </c>
      <c r="K309" s="1" t="s">
        <v>204</v>
      </c>
      <c r="L309" s="1">
        <v>28.68</v>
      </c>
      <c r="M309" s="18">
        <f t="shared" si="107"/>
        <v>0.51623999999999992</v>
      </c>
      <c r="N309" s="1" t="s">
        <v>225</v>
      </c>
      <c r="O309" s="9" t="s">
        <v>296</v>
      </c>
      <c r="P309" s="9" t="s">
        <v>297</v>
      </c>
      <c r="Q309" s="18">
        <f t="shared" si="102"/>
        <v>206.00000000093132</v>
      </c>
    </row>
    <row r="310" spans="1:17" x14ac:dyDescent="0.2">
      <c r="A310" s="3">
        <v>44851</v>
      </c>
      <c r="B310" s="58">
        <v>62</v>
      </c>
      <c r="C310" s="1">
        <v>7</v>
      </c>
      <c r="D310" s="1">
        <f t="shared" si="98"/>
        <v>556</v>
      </c>
      <c r="F310" s="1" t="s">
        <v>283</v>
      </c>
      <c r="G310" s="1" t="s">
        <v>8</v>
      </c>
      <c r="H310" s="1" t="b">
        <v>0</v>
      </c>
      <c r="J310" s="1">
        <v>3</v>
      </c>
      <c r="K310" s="1" t="s">
        <v>204</v>
      </c>
      <c r="L310" s="1">
        <v>28.68</v>
      </c>
      <c r="M310" s="18">
        <f t="shared" si="107"/>
        <v>0.51623999999999992</v>
      </c>
      <c r="N310" s="1" t="s">
        <v>225</v>
      </c>
      <c r="O310" s="9" t="s">
        <v>296</v>
      </c>
      <c r="P310" s="9" t="s">
        <v>297</v>
      </c>
      <c r="Q310" s="18">
        <f t="shared" si="102"/>
        <v>206.00000000093132</v>
      </c>
    </row>
    <row r="311" spans="1:17" s="4" customFormat="1" ht="17" thickBot="1" x14ac:dyDescent="0.25">
      <c r="A311" s="5">
        <v>44851</v>
      </c>
      <c r="B311" s="65">
        <v>62</v>
      </c>
      <c r="C311" s="4">
        <v>8</v>
      </c>
      <c r="D311" s="4">
        <f t="shared" si="98"/>
        <v>557</v>
      </c>
      <c r="F311" s="4" t="s">
        <v>283</v>
      </c>
      <c r="G311" s="4" t="s">
        <v>8</v>
      </c>
      <c r="H311" s="4" t="b">
        <v>0</v>
      </c>
      <c r="J311" s="4">
        <v>3</v>
      </c>
      <c r="K311" s="4" t="s">
        <v>204</v>
      </c>
      <c r="L311" s="4">
        <v>28.68</v>
      </c>
      <c r="M311" s="19">
        <f t="shared" si="107"/>
        <v>0.51623999999999992</v>
      </c>
      <c r="N311" s="4" t="s">
        <v>225</v>
      </c>
      <c r="O311" s="10" t="s">
        <v>296</v>
      </c>
      <c r="P311" s="10" t="s">
        <v>297</v>
      </c>
      <c r="Q311" s="19">
        <f t="shared" si="102"/>
        <v>206.00000000093132</v>
      </c>
    </row>
    <row r="312" spans="1:17" x14ac:dyDescent="0.2">
      <c r="A312" s="3">
        <v>44852</v>
      </c>
      <c r="B312" s="1">
        <v>63</v>
      </c>
      <c r="C312" s="1">
        <v>0</v>
      </c>
      <c r="D312" s="1">
        <f t="shared" ref="D312:D314" si="108">(B312-1)*9 +C312</f>
        <v>558</v>
      </c>
      <c r="G312" s="1" t="s">
        <v>6</v>
      </c>
      <c r="H312" s="1" t="b">
        <v>1</v>
      </c>
      <c r="J312" s="1">
        <v>2</v>
      </c>
      <c r="K312" s="1" t="s">
        <v>301</v>
      </c>
      <c r="L312" s="1">
        <v>4.82</v>
      </c>
      <c r="M312" s="18">
        <f>J312*L312/1000 * 18</f>
        <v>0.17352000000000001</v>
      </c>
      <c r="N312" s="1" t="s">
        <v>225</v>
      </c>
      <c r="O312" s="9" t="s">
        <v>302</v>
      </c>
      <c r="P312" s="9" t="s">
        <v>303</v>
      </c>
      <c r="Q312" s="18">
        <f t="shared" ref="Q312" si="109">(P312-O312)*24*60</f>
        <v>204.00000000488944</v>
      </c>
    </row>
    <row r="313" spans="1:17" x14ac:dyDescent="0.2">
      <c r="A313" s="3">
        <v>44852</v>
      </c>
      <c r="B313" s="1">
        <v>63</v>
      </c>
      <c r="C313" s="1">
        <v>1</v>
      </c>
      <c r="D313" s="1">
        <f t="shared" si="108"/>
        <v>559</v>
      </c>
      <c r="E313" s="1" t="s">
        <v>246</v>
      </c>
      <c r="F313" s="1" t="s">
        <v>11</v>
      </c>
      <c r="G313" s="1" t="s">
        <v>7</v>
      </c>
      <c r="H313" s="1" t="b">
        <v>0</v>
      </c>
      <c r="I313" s="1">
        <v>71.400000000000006</v>
      </c>
      <c r="J313" s="1">
        <v>2</v>
      </c>
      <c r="K313" s="1" t="s">
        <v>301</v>
      </c>
      <c r="L313" s="1">
        <v>4.82</v>
      </c>
      <c r="M313" s="18">
        <f t="shared" ref="M313:M331" si="110">J313*L313/1000 * 18</f>
        <v>0.17352000000000001</v>
      </c>
      <c r="N313" s="1" t="s">
        <v>225</v>
      </c>
      <c r="O313" s="9" t="s">
        <v>302</v>
      </c>
      <c r="P313" s="9" t="s">
        <v>303</v>
      </c>
      <c r="Q313" s="18">
        <f t="shared" ref="Q313:Q314" si="111">(P313-O313)*24*60</f>
        <v>204.00000000488944</v>
      </c>
    </row>
    <row r="314" spans="1:17" x14ac:dyDescent="0.2">
      <c r="A314" s="3">
        <v>44852</v>
      </c>
      <c r="B314" s="1">
        <v>63</v>
      </c>
      <c r="C314" s="1">
        <v>2</v>
      </c>
      <c r="D314" s="1">
        <f t="shared" si="108"/>
        <v>560</v>
      </c>
      <c r="E314" s="1" t="s">
        <v>298</v>
      </c>
      <c r="F314" s="1" t="s">
        <v>5</v>
      </c>
      <c r="G314" s="1" t="s">
        <v>7</v>
      </c>
      <c r="H314" s="1" t="b">
        <v>0</v>
      </c>
      <c r="I314" s="1">
        <v>34</v>
      </c>
      <c r="J314" s="1">
        <v>2</v>
      </c>
      <c r="K314" s="1" t="s">
        <v>301</v>
      </c>
      <c r="L314" s="1">
        <v>4.82</v>
      </c>
      <c r="M314" s="18">
        <f t="shared" si="110"/>
        <v>0.17352000000000001</v>
      </c>
      <c r="N314" s="1" t="s">
        <v>225</v>
      </c>
      <c r="O314" s="9" t="s">
        <v>302</v>
      </c>
      <c r="P314" s="9" t="s">
        <v>303</v>
      </c>
      <c r="Q314" s="18">
        <f t="shared" si="111"/>
        <v>204.00000000488944</v>
      </c>
    </row>
    <row r="315" spans="1:17" x14ac:dyDescent="0.2">
      <c r="A315" s="3">
        <v>44852</v>
      </c>
      <c r="B315" s="1">
        <v>63</v>
      </c>
      <c r="C315" s="1">
        <v>3</v>
      </c>
      <c r="D315" s="68">
        <f t="shared" ref="D315:D322" si="112">(B315-1)*9 +C315</f>
        <v>561</v>
      </c>
      <c r="E315" s="1" t="s">
        <v>299</v>
      </c>
      <c r="F315" s="1" t="s">
        <v>283</v>
      </c>
      <c r="G315" s="1" t="s">
        <v>7</v>
      </c>
      <c r="H315" s="1" t="b">
        <v>0</v>
      </c>
      <c r="I315" s="1">
        <v>44</v>
      </c>
      <c r="J315" s="1">
        <v>2</v>
      </c>
      <c r="K315" s="1" t="s">
        <v>301</v>
      </c>
      <c r="L315" s="1">
        <v>4.82</v>
      </c>
      <c r="M315" s="18">
        <f t="shared" si="110"/>
        <v>0.17352000000000001</v>
      </c>
      <c r="N315" s="1" t="s">
        <v>225</v>
      </c>
      <c r="O315" s="66" t="s">
        <v>304</v>
      </c>
      <c r="P315" s="66" t="s">
        <v>305</v>
      </c>
      <c r="Q315" s="67">
        <f t="shared" ref="Q315:Q319" si="113">(P315-O315)*24*60</f>
        <v>140.99999999860302</v>
      </c>
    </row>
    <row r="316" spans="1:17" x14ac:dyDescent="0.2">
      <c r="A316" s="3">
        <v>44852</v>
      </c>
      <c r="B316" s="1">
        <v>63</v>
      </c>
      <c r="C316" s="1">
        <v>4</v>
      </c>
      <c r="D316" s="1">
        <f t="shared" si="112"/>
        <v>562</v>
      </c>
      <c r="E316" s="1" t="s">
        <v>238</v>
      </c>
      <c r="F316" s="1" t="s">
        <v>5</v>
      </c>
      <c r="G316" s="1" t="s">
        <v>7</v>
      </c>
      <c r="H316" s="1" t="b">
        <v>0</v>
      </c>
      <c r="I316" s="1">
        <v>41.7</v>
      </c>
      <c r="J316" s="1">
        <v>2</v>
      </c>
      <c r="K316" s="1" t="s">
        <v>301</v>
      </c>
      <c r="L316" s="1">
        <v>4.82</v>
      </c>
      <c r="M316" s="18">
        <f t="shared" si="110"/>
        <v>0.17352000000000001</v>
      </c>
      <c r="N316" s="1" t="s">
        <v>225</v>
      </c>
      <c r="O316" s="9" t="s">
        <v>302</v>
      </c>
      <c r="P316" s="9" t="s">
        <v>303</v>
      </c>
      <c r="Q316" s="18">
        <f t="shared" si="113"/>
        <v>204.00000000488944</v>
      </c>
    </row>
    <row r="317" spans="1:17" x14ac:dyDescent="0.2">
      <c r="A317" s="3">
        <v>44852</v>
      </c>
      <c r="B317" s="1">
        <v>63</v>
      </c>
      <c r="C317" s="1">
        <v>5</v>
      </c>
      <c r="D317" s="1">
        <f t="shared" si="112"/>
        <v>563</v>
      </c>
      <c r="E317" s="1" t="s">
        <v>300</v>
      </c>
      <c r="F317" s="1" t="s">
        <v>283</v>
      </c>
      <c r="G317" s="1" t="s">
        <v>7</v>
      </c>
      <c r="H317" s="1" t="b">
        <v>0</v>
      </c>
      <c r="I317" s="1">
        <v>39.700000000000003</v>
      </c>
      <c r="J317" s="1">
        <v>2</v>
      </c>
      <c r="K317" s="1" t="s">
        <v>301</v>
      </c>
      <c r="L317" s="1">
        <v>4.82</v>
      </c>
      <c r="M317" s="18">
        <f t="shared" si="110"/>
        <v>0.17352000000000001</v>
      </c>
      <c r="N317" s="1" t="s">
        <v>225</v>
      </c>
      <c r="O317" s="9" t="s">
        <v>302</v>
      </c>
      <c r="P317" s="9" t="s">
        <v>303</v>
      </c>
      <c r="Q317" s="18">
        <f t="shared" si="113"/>
        <v>204.00000000488944</v>
      </c>
    </row>
    <row r="318" spans="1:17" x14ac:dyDescent="0.2">
      <c r="A318" s="3">
        <v>44852</v>
      </c>
      <c r="B318" s="1">
        <v>63</v>
      </c>
      <c r="C318" s="1">
        <v>6</v>
      </c>
      <c r="D318" s="1">
        <f t="shared" si="112"/>
        <v>564</v>
      </c>
      <c r="E318" s="1" t="s">
        <v>235</v>
      </c>
      <c r="F318" s="1" t="s">
        <v>11</v>
      </c>
      <c r="G318" s="1" t="s">
        <v>7</v>
      </c>
      <c r="H318" s="1" t="b">
        <v>0</v>
      </c>
      <c r="I318" s="1">
        <v>69.5</v>
      </c>
      <c r="J318" s="1">
        <v>2</v>
      </c>
      <c r="K318" s="1" t="s">
        <v>301</v>
      </c>
      <c r="L318" s="1">
        <v>4.82</v>
      </c>
      <c r="M318" s="18">
        <f t="shared" si="110"/>
        <v>0.17352000000000001</v>
      </c>
      <c r="N318" s="1" t="s">
        <v>225</v>
      </c>
      <c r="O318" s="9" t="s">
        <v>302</v>
      </c>
      <c r="P318" s="9" t="s">
        <v>303</v>
      </c>
      <c r="Q318" s="18">
        <f t="shared" si="113"/>
        <v>204.00000000488944</v>
      </c>
    </row>
    <row r="319" spans="1:17" s="4" customFormat="1" ht="17" thickBot="1" x14ac:dyDescent="0.25">
      <c r="A319" s="5">
        <v>44852</v>
      </c>
      <c r="B319" s="4">
        <v>63</v>
      </c>
      <c r="C319" s="4">
        <v>7</v>
      </c>
      <c r="D319" s="4">
        <f t="shared" si="112"/>
        <v>565</v>
      </c>
      <c r="E319" s="4" t="s">
        <v>242</v>
      </c>
      <c r="F319" s="4" t="s">
        <v>11</v>
      </c>
      <c r="G319" s="4" t="s">
        <v>7</v>
      </c>
      <c r="H319" s="4" t="b">
        <v>0</v>
      </c>
      <c r="I319" s="4">
        <v>74.099999999999994</v>
      </c>
      <c r="J319" s="4">
        <v>2</v>
      </c>
      <c r="K319" s="4" t="s">
        <v>301</v>
      </c>
      <c r="L319" s="4">
        <v>4.82</v>
      </c>
      <c r="M319" s="19">
        <f t="shared" si="110"/>
        <v>0.17352000000000001</v>
      </c>
      <c r="N319" s="4" t="s">
        <v>225</v>
      </c>
      <c r="O319" s="10" t="s">
        <v>302</v>
      </c>
      <c r="P319" s="10" t="s">
        <v>303</v>
      </c>
      <c r="Q319" s="19">
        <f t="shared" si="113"/>
        <v>204.00000000488944</v>
      </c>
    </row>
    <row r="320" spans="1:17" x14ac:dyDescent="0.2">
      <c r="A320" s="3">
        <v>44853</v>
      </c>
      <c r="B320" s="1">
        <v>64</v>
      </c>
      <c r="C320" s="1">
        <v>0</v>
      </c>
      <c r="D320" s="1">
        <f t="shared" si="112"/>
        <v>567</v>
      </c>
      <c r="F320" s="1" t="s">
        <v>283</v>
      </c>
      <c r="G320" s="1" t="s">
        <v>6</v>
      </c>
      <c r="H320" s="1" t="b">
        <v>1</v>
      </c>
      <c r="K320" s="1" t="s">
        <v>301</v>
      </c>
      <c r="L320" s="1">
        <v>4.82</v>
      </c>
      <c r="M320" s="18"/>
      <c r="N320" s="1" t="s">
        <v>22</v>
      </c>
      <c r="O320" s="13" t="s">
        <v>306</v>
      </c>
      <c r="P320" s="9"/>
    </row>
    <row r="321" spans="1:20" x14ac:dyDescent="0.2">
      <c r="A321" s="3">
        <v>44853</v>
      </c>
      <c r="B321" s="1">
        <v>64</v>
      </c>
      <c r="C321" s="1">
        <v>1</v>
      </c>
      <c r="D321" s="1">
        <f t="shared" si="112"/>
        <v>568</v>
      </c>
      <c r="F321" s="1" t="s">
        <v>5</v>
      </c>
      <c r="G321" s="1" t="s">
        <v>7</v>
      </c>
      <c r="H321" s="1" t="b">
        <v>0</v>
      </c>
      <c r="I321" s="1">
        <v>38.5</v>
      </c>
      <c r="J321" s="1">
        <v>150</v>
      </c>
      <c r="K321" s="1" t="s">
        <v>301</v>
      </c>
      <c r="L321" s="1">
        <v>4.82</v>
      </c>
      <c r="M321" s="18">
        <f t="shared" si="110"/>
        <v>13.013999999999999</v>
      </c>
      <c r="N321" s="1" t="s">
        <v>22</v>
      </c>
      <c r="O321" s="9" t="s">
        <v>306</v>
      </c>
      <c r="P321" s="9"/>
      <c r="T321" s="1" t="s">
        <v>141</v>
      </c>
    </row>
    <row r="322" spans="1:20" x14ac:dyDescent="0.2">
      <c r="A322" s="3">
        <v>44853</v>
      </c>
      <c r="B322" s="1">
        <v>64</v>
      </c>
      <c r="C322" s="1">
        <v>2</v>
      </c>
      <c r="D322" s="1">
        <f t="shared" si="112"/>
        <v>569</v>
      </c>
      <c r="F322" s="1" t="s">
        <v>11</v>
      </c>
      <c r="G322" s="1" t="s">
        <v>7</v>
      </c>
      <c r="H322" s="1" t="b">
        <v>0</v>
      </c>
      <c r="I322" s="1">
        <v>74</v>
      </c>
      <c r="J322" s="1">
        <v>170</v>
      </c>
      <c r="K322" s="1" t="s">
        <v>301</v>
      </c>
      <c r="L322" s="1">
        <v>4.82</v>
      </c>
      <c r="M322" s="18">
        <f t="shared" si="110"/>
        <v>14.749200000000002</v>
      </c>
      <c r="N322" s="1" t="s">
        <v>22</v>
      </c>
      <c r="O322" s="9" t="s">
        <v>307</v>
      </c>
      <c r="P322" s="9"/>
      <c r="T322" s="1" t="s">
        <v>51</v>
      </c>
    </row>
    <row r="323" spans="1:20" s="4" customFormat="1" ht="17" thickBot="1" x14ac:dyDescent="0.25">
      <c r="A323" s="5">
        <v>44853</v>
      </c>
      <c r="B323" s="4">
        <v>64</v>
      </c>
      <c r="C323" s="4">
        <v>3</v>
      </c>
      <c r="D323" s="4">
        <f t="shared" ref="D323:D337" si="114">(B323-1)*9 +C323</f>
        <v>570</v>
      </c>
      <c r="F323" s="4" t="s">
        <v>5</v>
      </c>
      <c r="G323" s="4" t="s">
        <v>7</v>
      </c>
      <c r="H323" s="4" t="b">
        <v>0</v>
      </c>
      <c r="I323" s="4">
        <v>39.200000000000003</v>
      </c>
      <c r="J323" s="4">
        <v>150</v>
      </c>
      <c r="K323" s="1" t="s">
        <v>301</v>
      </c>
      <c r="L323" s="4">
        <v>4.82</v>
      </c>
      <c r="M323" s="18">
        <f t="shared" si="110"/>
        <v>13.013999999999999</v>
      </c>
      <c r="N323" s="4" t="s">
        <v>22</v>
      </c>
      <c r="O323" s="9" t="s">
        <v>308</v>
      </c>
      <c r="P323" s="9"/>
      <c r="Q323" s="19"/>
      <c r="T323" s="4" t="s">
        <v>141</v>
      </c>
    </row>
    <row r="324" spans="1:20" x14ac:dyDescent="0.2">
      <c r="A324" s="3">
        <v>44853</v>
      </c>
      <c r="B324" s="1">
        <v>65</v>
      </c>
      <c r="C324" s="1">
        <v>0</v>
      </c>
      <c r="D324" s="1">
        <f t="shared" si="114"/>
        <v>576</v>
      </c>
      <c r="F324" s="1" t="s">
        <v>283</v>
      </c>
      <c r="G324" s="1" t="s">
        <v>6</v>
      </c>
      <c r="H324" s="1" t="b">
        <v>1</v>
      </c>
      <c r="K324" s="1" t="s">
        <v>301</v>
      </c>
      <c r="L324" s="1">
        <v>4.82</v>
      </c>
      <c r="M324" s="18"/>
      <c r="N324" s="1" t="s">
        <v>22</v>
      </c>
      <c r="O324" s="13" t="s">
        <v>311</v>
      </c>
      <c r="P324" s="9"/>
    </row>
    <row r="325" spans="1:20" x14ac:dyDescent="0.2">
      <c r="A325" s="3">
        <v>44853</v>
      </c>
      <c r="B325" s="1">
        <v>65</v>
      </c>
      <c r="C325" s="1">
        <v>5</v>
      </c>
      <c r="D325" s="1">
        <f t="shared" si="114"/>
        <v>581</v>
      </c>
      <c r="F325" s="1" t="s">
        <v>11</v>
      </c>
      <c r="G325" s="1" t="s">
        <v>7</v>
      </c>
      <c r="H325" s="1" t="b">
        <v>0</v>
      </c>
      <c r="I325" s="1">
        <v>78.5</v>
      </c>
      <c r="J325" s="1">
        <v>150</v>
      </c>
      <c r="K325" s="1" t="s">
        <v>301</v>
      </c>
      <c r="L325" s="1">
        <v>4.82</v>
      </c>
      <c r="M325" s="18">
        <f t="shared" si="110"/>
        <v>13.013999999999999</v>
      </c>
      <c r="N325" s="1" t="s">
        <v>22</v>
      </c>
      <c r="O325" s="9" t="s">
        <v>309</v>
      </c>
      <c r="T325" s="1" t="s">
        <v>25</v>
      </c>
    </row>
    <row r="326" spans="1:20" x14ac:dyDescent="0.2">
      <c r="A326" s="3">
        <v>44853</v>
      </c>
      <c r="B326" s="1">
        <v>65</v>
      </c>
      <c r="C326" s="1">
        <v>6</v>
      </c>
      <c r="D326" s="1">
        <f t="shared" si="114"/>
        <v>582</v>
      </c>
      <c r="F326" s="1" t="s">
        <v>283</v>
      </c>
      <c r="G326" s="1" t="s">
        <v>7</v>
      </c>
      <c r="H326" s="1" t="b">
        <v>0</v>
      </c>
      <c r="I326" s="1">
        <v>42.2</v>
      </c>
      <c r="J326" s="1">
        <v>200</v>
      </c>
      <c r="K326" s="1" t="s">
        <v>301</v>
      </c>
      <c r="L326" s="1">
        <v>4.82</v>
      </c>
      <c r="M326" s="18">
        <f t="shared" si="110"/>
        <v>17.352</v>
      </c>
      <c r="N326" s="1" t="s">
        <v>22</v>
      </c>
      <c r="O326" s="9" t="s">
        <v>310</v>
      </c>
      <c r="T326" s="1" t="s">
        <v>317</v>
      </c>
    </row>
    <row r="327" spans="1:20" s="4" customFormat="1" ht="17" thickBot="1" x14ac:dyDescent="0.25">
      <c r="A327" s="5">
        <v>44853</v>
      </c>
      <c r="B327" s="4">
        <v>65</v>
      </c>
      <c r="C327" s="4">
        <v>7</v>
      </c>
      <c r="D327" s="4">
        <f t="shared" si="114"/>
        <v>583</v>
      </c>
      <c r="F327" s="4" t="s">
        <v>283</v>
      </c>
      <c r="G327" s="4" t="s">
        <v>7</v>
      </c>
      <c r="H327" s="4" t="b">
        <v>0</v>
      </c>
      <c r="I327" s="4">
        <v>43.7</v>
      </c>
      <c r="J327" s="4">
        <v>150</v>
      </c>
      <c r="K327" s="1" t="s">
        <v>301</v>
      </c>
      <c r="L327" s="4">
        <v>4.82</v>
      </c>
      <c r="M327" s="18">
        <f t="shared" si="110"/>
        <v>13.013999999999999</v>
      </c>
      <c r="N327" s="4" t="s">
        <v>22</v>
      </c>
      <c r="O327" s="9" t="s">
        <v>311</v>
      </c>
      <c r="P327" s="25"/>
      <c r="Q327" s="19"/>
      <c r="T327" s="1" t="s">
        <v>317</v>
      </c>
    </row>
    <row r="328" spans="1:20" x14ac:dyDescent="0.2">
      <c r="A328" s="3">
        <v>44854</v>
      </c>
      <c r="B328" s="1">
        <v>66</v>
      </c>
      <c r="C328" s="1">
        <v>0</v>
      </c>
      <c r="D328" s="1">
        <f t="shared" si="114"/>
        <v>585</v>
      </c>
      <c r="F328" s="1" t="s">
        <v>283</v>
      </c>
      <c r="G328" s="1" t="s">
        <v>6</v>
      </c>
      <c r="H328" s="1" t="b">
        <v>1</v>
      </c>
      <c r="K328" s="1" t="s">
        <v>301</v>
      </c>
      <c r="L328" s="1">
        <v>4.82</v>
      </c>
      <c r="M328" s="18"/>
      <c r="N328" s="1" t="s">
        <v>22</v>
      </c>
      <c r="O328" s="27" t="s">
        <v>314</v>
      </c>
    </row>
    <row r="329" spans="1:20" x14ac:dyDescent="0.2">
      <c r="A329" s="3">
        <v>44854</v>
      </c>
      <c r="B329" s="1">
        <v>66</v>
      </c>
      <c r="C329" s="1">
        <v>1</v>
      </c>
      <c r="D329" s="1">
        <f t="shared" si="114"/>
        <v>586</v>
      </c>
      <c r="F329" s="1" t="s">
        <v>5</v>
      </c>
      <c r="G329" s="1" t="s">
        <v>7</v>
      </c>
      <c r="H329" s="1" t="b">
        <v>0</v>
      </c>
      <c r="I329" s="1">
        <v>39</v>
      </c>
      <c r="J329" s="1">
        <v>180</v>
      </c>
      <c r="K329" s="1" t="s">
        <v>301</v>
      </c>
      <c r="L329" s="1">
        <v>4.82</v>
      </c>
      <c r="M329" s="18">
        <f t="shared" si="110"/>
        <v>15.616800000000001</v>
      </c>
      <c r="N329" s="1" t="s">
        <v>22</v>
      </c>
      <c r="O329" s="9" t="s">
        <v>312</v>
      </c>
    </row>
    <row r="330" spans="1:20" x14ac:dyDescent="0.2">
      <c r="A330" s="3">
        <v>44854</v>
      </c>
      <c r="B330" s="1">
        <v>66</v>
      </c>
      <c r="C330" s="1">
        <v>2</v>
      </c>
      <c r="D330" s="1">
        <f t="shared" si="114"/>
        <v>587</v>
      </c>
      <c r="F330" s="1" t="s">
        <v>283</v>
      </c>
      <c r="G330" s="1" t="s">
        <v>7</v>
      </c>
      <c r="H330" s="1" t="b">
        <v>0</v>
      </c>
      <c r="I330" s="1">
        <v>52.1</v>
      </c>
      <c r="J330" s="1">
        <v>190</v>
      </c>
      <c r="K330" s="1" t="s">
        <v>301</v>
      </c>
      <c r="L330" s="1">
        <v>4.82</v>
      </c>
      <c r="M330" s="18">
        <f t="shared" si="110"/>
        <v>16.484400000000001</v>
      </c>
      <c r="N330" s="1" t="s">
        <v>22</v>
      </c>
      <c r="O330" s="9" t="s">
        <v>313</v>
      </c>
      <c r="T330" s="1" t="s">
        <v>316</v>
      </c>
    </row>
    <row r="331" spans="1:20" s="4" customFormat="1" ht="17" thickBot="1" x14ac:dyDescent="0.25">
      <c r="A331" s="5">
        <v>44854</v>
      </c>
      <c r="B331" s="4">
        <v>66</v>
      </c>
      <c r="C331" s="4">
        <v>3</v>
      </c>
      <c r="D331" s="4">
        <f t="shared" si="114"/>
        <v>588</v>
      </c>
      <c r="F331" s="4" t="s">
        <v>11</v>
      </c>
      <c r="G331" s="4" t="s">
        <v>7</v>
      </c>
      <c r="H331" s="4" t="b">
        <v>0</v>
      </c>
      <c r="I331" s="4">
        <v>84.5</v>
      </c>
      <c r="J331" s="4">
        <v>150</v>
      </c>
      <c r="K331" s="4" t="s">
        <v>301</v>
      </c>
      <c r="L331" s="4">
        <v>4.82</v>
      </c>
      <c r="M331" s="19">
        <f t="shared" si="110"/>
        <v>13.013999999999999</v>
      </c>
      <c r="N331" s="4" t="s">
        <v>22</v>
      </c>
      <c r="O331" s="12" t="s">
        <v>314</v>
      </c>
      <c r="P331" s="25"/>
      <c r="Q331" s="19"/>
    </row>
    <row r="332" spans="1:20" x14ac:dyDescent="0.2">
      <c r="A332" s="3">
        <v>44854</v>
      </c>
      <c r="B332" s="1">
        <v>67</v>
      </c>
      <c r="C332" s="1">
        <v>0</v>
      </c>
      <c r="D332" s="1">
        <f t="shared" si="114"/>
        <v>594</v>
      </c>
      <c r="F332" s="1" t="s">
        <v>283</v>
      </c>
      <c r="G332" s="1" t="s">
        <v>6</v>
      </c>
      <c r="H332" s="1" t="b">
        <v>1</v>
      </c>
      <c r="K332" s="1" t="s">
        <v>204</v>
      </c>
      <c r="L332" s="68"/>
      <c r="M332" s="18"/>
      <c r="N332" s="1" t="s">
        <v>22</v>
      </c>
      <c r="O332" s="13" t="s">
        <v>322</v>
      </c>
    </row>
    <row r="333" spans="1:20" x14ac:dyDescent="0.2">
      <c r="A333" s="3">
        <v>44854</v>
      </c>
      <c r="B333" s="1">
        <v>67</v>
      </c>
      <c r="C333" s="1">
        <v>4</v>
      </c>
      <c r="D333" s="1">
        <f t="shared" si="114"/>
        <v>598</v>
      </c>
      <c r="F333" s="1" t="s">
        <v>283</v>
      </c>
      <c r="G333" s="1" t="s">
        <v>7</v>
      </c>
      <c r="H333" s="1" t="b">
        <v>0</v>
      </c>
      <c r="I333" s="1">
        <v>46.9</v>
      </c>
      <c r="J333" s="1">
        <f>200-60</f>
        <v>140</v>
      </c>
      <c r="K333" s="1" t="s">
        <v>204</v>
      </c>
      <c r="L333" s="68">
        <v>28.68</v>
      </c>
      <c r="M333" s="18">
        <f t="shared" ref="M333:M337" si="115">J333*L333/1000 * 6</f>
        <v>24.091200000000001</v>
      </c>
      <c r="N333" s="1" t="s">
        <v>22</v>
      </c>
      <c r="O333" s="9" t="s">
        <v>318</v>
      </c>
      <c r="T333" s="1" t="s">
        <v>315</v>
      </c>
    </row>
    <row r="334" spans="1:20" x14ac:dyDescent="0.2">
      <c r="A334" s="3">
        <v>44854</v>
      </c>
      <c r="B334" s="1">
        <v>67</v>
      </c>
      <c r="C334" s="1">
        <v>5</v>
      </c>
      <c r="D334" s="1">
        <f t="shared" si="114"/>
        <v>599</v>
      </c>
      <c r="F334" s="1" t="s">
        <v>283</v>
      </c>
      <c r="G334" s="1" t="s">
        <v>7</v>
      </c>
      <c r="H334" s="1" t="b">
        <v>0</v>
      </c>
      <c r="I334" s="1">
        <v>42.4</v>
      </c>
      <c r="J334" s="1">
        <f>200-20</f>
        <v>180</v>
      </c>
      <c r="K334" s="1" t="s">
        <v>204</v>
      </c>
      <c r="L334" s="68">
        <v>28.68</v>
      </c>
      <c r="M334" s="18">
        <f t="shared" si="115"/>
        <v>30.974399999999999</v>
      </c>
      <c r="N334" s="1" t="s">
        <v>22</v>
      </c>
      <c r="O334" s="9" t="s">
        <v>319</v>
      </c>
      <c r="T334" s="1" t="s">
        <v>315</v>
      </c>
    </row>
    <row r="335" spans="1:20" x14ac:dyDescent="0.2">
      <c r="A335" s="3">
        <v>44854</v>
      </c>
      <c r="B335" s="1">
        <v>67</v>
      </c>
      <c r="C335" s="1">
        <v>6</v>
      </c>
      <c r="D335" s="1">
        <f t="shared" si="114"/>
        <v>600</v>
      </c>
      <c r="F335" s="1" t="s">
        <v>283</v>
      </c>
      <c r="G335" s="1" t="s">
        <v>7</v>
      </c>
      <c r="H335" s="1" t="b">
        <v>0</v>
      </c>
      <c r="I335" s="1">
        <v>46.1</v>
      </c>
      <c r="J335" s="1">
        <v>200</v>
      </c>
      <c r="K335" s="1" t="s">
        <v>204</v>
      </c>
      <c r="L335" s="68">
        <v>28.68</v>
      </c>
      <c r="M335" s="18">
        <f t="shared" si="115"/>
        <v>34.415999999999997</v>
      </c>
      <c r="N335" s="1" t="s">
        <v>22</v>
      </c>
      <c r="O335" s="9" t="s">
        <v>320</v>
      </c>
      <c r="T335" s="1" t="s">
        <v>315</v>
      </c>
    </row>
    <row r="336" spans="1:20" x14ac:dyDescent="0.2">
      <c r="A336" s="3">
        <v>44854</v>
      </c>
      <c r="B336" s="1">
        <v>67</v>
      </c>
      <c r="C336" s="1">
        <v>7</v>
      </c>
      <c r="D336" s="1">
        <f t="shared" si="114"/>
        <v>601</v>
      </c>
      <c r="F336" s="1" t="s">
        <v>283</v>
      </c>
      <c r="G336" s="1" t="s">
        <v>7</v>
      </c>
      <c r="H336" s="1" t="b">
        <v>0</v>
      </c>
      <c r="I336" s="1">
        <v>47.1</v>
      </c>
      <c r="J336" s="1">
        <v>130</v>
      </c>
      <c r="K336" s="1" t="s">
        <v>204</v>
      </c>
      <c r="L336" s="68">
        <v>28.68</v>
      </c>
      <c r="M336" s="18">
        <f t="shared" si="115"/>
        <v>22.3704</v>
      </c>
      <c r="N336" s="1" t="s">
        <v>22</v>
      </c>
      <c r="O336" s="9" t="s">
        <v>321</v>
      </c>
      <c r="T336" s="1" t="s">
        <v>315</v>
      </c>
    </row>
    <row r="337" spans="1:20" s="4" customFormat="1" ht="17" thickBot="1" x14ac:dyDescent="0.25">
      <c r="A337" s="5">
        <v>44854</v>
      </c>
      <c r="B337" s="4">
        <v>67</v>
      </c>
      <c r="C337" s="4">
        <v>8</v>
      </c>
      <c r="D337" s="4">
        <f t="shared" si="114"/>
        <v>602</v>
      </c>
      <c r="F337" s="4" t="s">
        <v>5</v>
      </c>
      <c r="G337" s="4" t="s">
        <v>7</v>
      </c>
      <c r="H337" s="4" t="b">
        <v>0</v>
      </c>
      <c r="I337" s="4">
        <v>37.299999999999997</v>
      </c>
      <c r="J337" s="4">
        <v>170</v>
      </c>
      <c r="K337" s="4" t="s">
        <v>204</v>
      </c>
      <c r="L337" s="68">
        <v>28.68</v>
      </c>
      <c r="M337" s="18">
        <f t="shared" si="115"/>
        <v>29.253600000000002</v>
      </c>
      <c r="N337" s="4" t="s">
        <v>22</v>
      </c>
      <c r="O337" s="10" t="s">
        <v>322</v>
      </c>
      <c r="P337" s="25"/>
      <c r="Q337" s="19"/>
      <c r="T337" s="4" t="s">
        <v>141</v>
      </c>
    </row>
    <row r="338" spans="1:20" x14ac:dyDescent="0.2">
      <c r="A338" s="3">
        <v>44855</v>
      </c>
      <c r="B338" s="1">
        <v>68</v>
      </c>
      <c r="C338" s="1">
        <v>0</v>
      </c>
      <c r="D338" s="1">
        <f t="shared" ref="D338:D343" si="116">(B338-1)*9 +C338</f>
        <v>603</v>
      </c>
      <c r="F338" s="1" t="s">
        <v>283</v>
      </c>
      <c r="G338" s="1" t="s">
        <v>6</v>
      </c>
      <c r="H338" s="1" t="b">
        <v>1</v>
      </c>
      <c r="K338" s="1" t="s">
        <v>208</v>
      </c>
      <c r="M338" s="18"/>
      <c r="N338" s="1" t="s">
        <v>225</v>
      </c>
      <c r="O338" s="9" t="s">
        <v>327</v>
      </c>
      <c r="P338" s="9" t="s">
        <v>328</v>
      </c>
      <c r="Q338" s="18">
        <f t="shared" ref="Q338:Q343" si="117">(P338-O338)*24*60</f>
        <v>206.00000000093132</v>
      </c>
    </row>
    <row r="339" spans="1:20" x14ac:dyDescent="0.2">
      <c r="A339" s="3">
        <v>44855</v>
      </c>
      <c r="B339" s="1">
        <v>68</v>
      </c>
      <c r="C339" s="1">
        <v>1</v>
      </c>
      <c r="D339" s="1">
        <f t="shared" si="116"/>
        <v>604</v>
      </c>
      <c r="E339" s="1" t="s">
        <v>299</v>
      </c>
      <c r="F339" s="1" t="s">
        <v>283</v>
      </c>
      <c r="G339" s="1" t="s">
        <v>7</v>
      </c>
      <c r="H339" s="1" t="b">
        <v>0</v>
      </c>
      <c r="I339" s="1">
        <v>43.9</v>
      </c>
      <c r="J339" s="1">
        <v>2.2999999999999998</v>
      </c>
      <c r="K339" s="1" t="s">
        <v>208</v>
      </c>
      <c r="L339" s="1">
        <v>12.3</v>
      </c>
      <c r="M339" s="18">
        <f t="shared" ref="M339:M342" si="118">J339*L339/1000 * 3</f>
        <v>8.4870000000000001E-2</v>
      </c>
      <c r="N339" s="1" t="s">
        <v>225</v>
      </c>
      <c r="O339" s="9" t="s">
        <v>327</v>
      </c>
      <c r="P339" s="9" t="s">
        <v>328</v>
      </c>
      <c r="Q339" s="18">
        <f t="shared" si="117"/>
        <v>206.00000000093132</v>
      </c>
    </row>
    <row r="340" spans="1:20" x14ac:dyDescent="0.2">
      <c r="A340" s="3">
        <v>44855</v>
      </c>
      <c r="B340" s="1">
        <v>68</v>
      </c>
      <c r="C340" s="1">
        <v>2</v>
      </c>
      <c r="D340" s="1">
        <f t="shared" si="116"/>
        <v>605</v>
      </c>
      <c r="E340" s="1" t="s">
        <v>300</v>
      </c>
      <c r="F340" s="1" t="s">
        <v>283</v>
      </c>
      <c r="G340" s="1" t="s">
        <v>7</v>
      </c>
      <c r="H340" s="1" t="b">
        <v>0</v>
      </c>
      <c r="I340" s="1">
        <v>39.799999999999997</v>
      </c>
      <c r="J340" s="1">
        <v>2.2999999999999998</v>
      </c>
      <c r="K340" s="1" t="s">
        <v>208</v>
      </c>
      <c r="L340" s="1">
        <v>12.3</v>
      </c>
      <c r="M340" s="18">
        <f t="shared" si="118"/>
        <v>8.4870000000000001E-2</v>
      </c>
      <c r="N340" s="1" t="s">
        <v>225</v>
      </c>
      <c r="O340" s="9" t="s">
        <v>327</v>
      </c>
      <c r="P340" s="9" t="s">
        <v>328</v>
      </c>
      <c r="Q340" s="18">
        <f t="shared" si="117"/>
        <v>206.00000000093132</v>
      </c>
    </row>
    <row r="341" spans="1:20" x14ac:dyDescent="0.2">
      <c r="A341" s="3">
        <v>44855</v>
      </c>
      <c r="B341" s="1">
        <v>68</v>
      </c>
      <c r="C341" s="1">
        <v>3</v>
      </c>
      <c r="D341" s="1">
        <f t="shared" si="116"/>
        <v>606</v>
      </c>
      <c r="E341" s="1" t="s">
        <v>285</v>
      </c>
      <c r="F341" s="1" t="s">
        <v>283</v>
      </c>
      <c r="G341" s="1" t="s">
        <v>7</v>
      </c>
      <c r="H341" s="1" t="b">
        <v>0</v>
      </c>
      <c r="I341" s="1">
        <v>40.6</v>
      </c>
      <c r="J341" s="1">
        <v>2.2999999999999998</v>
      </c>
      <c r="K341" s="1" t="s">
        <v>208</v>
      </c>
      <c r="L341" s="1">
        <v>12.3</v>
      </c>
      <c r="M341" s="18">
        <f t="shared" si="118"/>
        <v>8.4870000000000001E-2</v>
      </c>
      <c r="N341" s="1" t="s">
        <v>225</v>
      </c>
      <c r="O341" s="9" t="s">
        <v>327</v>
      </c>
      <c r="P341" s="9" t="s">
        <v>328</v>
      </c>
      <c r="Q341" s="18">
        <f t="shared" si="117"/>
        <v>206.00000000093132</v>
      </c>
    </row>
    <row r="342" spans="1:20" x14ac:dyDescent="0.2">
      <c r="A342" s="3">
        <v>44855</v>
      </c>
      <c r="B342" s="1">
        <v>68</v>
      </c>
      <c r="C342" s="1">
        <v>4</v>
      </c>
      <c r="D342" s="1">
        <f t="shared" si="116"/>
        <v>607</v>
      </c>
      <c r="E342" s="1" t="s">
        <v>325</v>
      </c>
      <c r="F342" s="1" t="s">
        <v>283</v>
      </c>
      <c r="G342" s="1" t="s">
        <v>7</v>
      </c>
      <c r="H342" s="1" t="b">
        <v>0</v>
      </c>
      <c r="I342" s="1">
        <v>47.6</v>
      </c>
      <c r="J342" s="1">
        <v>2.2999999999999998</v>
      </c>
      <c r="K342" s="1" t="s">
        <v>208</v>
      </c>
      <c r="L342" s="1">
        <v>12.3</v>
      </c>
      <c r="M342" s="18">
        <f t="shared" si="118"/>
        <v>8.4870000000000001E-2</v>
      </c>
      <c r="N342" s="1" t="s">
        <v>225</v>
      </c>
      <c r="O342" s="9" t="s">
        <v>327</v>
      </c>
      <c r="P342" s="9" t="s">
        <v>328</v>
      </c>
      <c r="Q342" s="18">
        <f t="shared" si="117"/>
        <v>206.00000000093132</v>
      </c>
    </row>
    <row r="343" spans="1:20" s="4" customFormat="1" ht="17" thickBot="1" x14ac:dyDescent="0.25">
      <c r="A343" s="5">
        <v>44855</v>
      </c>
      <c r="B343" s="4">
        <v>68</v>
      </c>
      <c r="C343" s="4">
        <v>5</v>
      </c>
      <c r="D343" s="4">
        <f t="shared" si="116"/>
        <v>608</v>
      </c>
      <c r="E343" s="4" t="s">
        <v>326</v>
      </c>
      <c r="F343" s="1" t="s">
        <v>283</v>
      </c>
      <c r="G343" s="4" t="s">
        <v>7</v>
      </c>
      <c r="H343" s="4" t="b">
        <v>0</v>
      </c>
      <c r="I343" s="4">
        <v>43.8</v>
      </c>
      <c r="J343" s="4">
        <v>2.1</v>
      </c>
      <c r="K343" s="4" t="s">
        <v>208</v>
      </c>
      <c r="L343" s="4">
        <v>12.3</v>
      </c>
      <c r="M343" s="19">
        <f t="shared" ref="M343:M347" si="119">J343*L343/1000 * 3</f>
        <v>7.7490000000000003E-2</v>
      </c>
      <c r="N343" s="4" t="s">
        <v>225</v>
      </c>
      <c r="O343" s="10" t="s">
        <v>327</v>
      </c>
      <c r="P343" s="10" t="s">
        <v>328</v>
      </c>
      <c r="Q343" s="19">
        <f t="shared" si="117"/>
        <v>206.00000000093132</v>
      </c>
    </row>
    <row r="344" spans="1:20" x14ac:dyDescent="0.2">
      <c r="A344" s="3">
        <v>44855</v>
      </c>
      <c r="B344" s="1">
        <v>69</v>
      </c>
      <c r="C344" s="1">
        <v>0</v>
      </c>
      <c r="D344" s="1">
        <f t="shared" ref="D344:D354" si="120">(B344-1)*9 +C344</f>
        <v>612</v>
      </c>
      <c r="F344" s="1" t="s">
        <v>283</v>
      </c>
      <c r="G344" s="1" t="s">
        <v>6</v>
      </c>
      <c r="H344" s="1" t="b">
        <v>1</v>
      </c>
      <c r="J344" s="1">
        <v>200</v>
      </c>
      <c r="K344" s="1" t="s">
        <v>208</v>
      </c>
      <c r="L344" s="1">
        <v>12.3</v>
      </c>
      <c r="M344" s="18">
        <f t="shared" si="119"/>
        <v>7.38</v>
      </c>
      <c r="N344" s="1" t="s">
        <v>22</v>
      </c>
      <c r="O344" s="13" t="s">
        <v>331</v>
      </c>
    </row>
    <row r="345" spans="1:20" x14ac:dyDescent="0.2">
      <c r="A345" s="3">
        <v>44855</v>
      </c>
      <c r="B345" s="1">
        <v>69</v>
      </c>
      <c r="C345" s="1">
        <v>5</v>
      </c>
      <c r="D345" s="1">
        <f t="shared" si="120"/>
        <v>617</v>
      </c>
      <c r="F345" s="1" t="s">
        <v>283</v>
      </c>
      <c r="G345" s="1" t="s">
        <v>7</v>
      </c>
      <c r="H345" s="1" t="b">
        <v>0</v>
      </c>
      <c r="J345" s="1">
        <v>200</v>
      </c>
      <c r="K345" s="1" t="s">
        <v>208</v>
      </c>
      <c r="L345" s="1">
        <v>12.3</v>
      </c>
      <c r="M345" s="18">
        <f t="shared" si="119"/>
        <v>7.38</v>
      </c>
      <c r="N345" s="1" t="s">
        <v>22</v>
      </c>
      <c r="O345" s="9" t="s">
        <v>329</v>
      </c>
      <c r="R345" s="1">
        <v>304</v>
      </c>
    </row>
    <row r="346" spans="1:20" x14ac:dyDescent="0.2">
      <c r="A346" s="3">
        <v>44855</v>
      </c>
      <c r="B346" s="1">
        <v>69</v>
      </c>
      <c r="C346" s="1">
        <v>6</v>
      </c>
      <c r="D346" s="1">
        <f t="shared" si="120"/>
        <v>618</v>
      </c>
      <c r="F346" s="1" t="s">
        <v>283</v>
      </c>
      <c r="G346" s="1" t="s">
        <v>7</v>
      </c>
      <c r="H346" s="1" t="b">
        <v>0</v>
      </c>
      <c r="I346" s="1">
        <v>48.2</v>
      </c>
      <c r="J346" s="1">
        <v>200</v>
      </c>
      <c r="K346" s="1" t="s">
        <v>208</v>
      </c>
      <c r="L346" s="1">
        <v>12.3</v>
      </c>
      <c r="M346" s="18">
        <f t="shared" si="119"/>
        <v>7.38</v>
      </c>
      <c r="N346" s="1" t="s">
        <v>22</v>
      </c>
      <c r="O346" s="9" t="s">
        <v>330</v>
      </c>
      <c r="R346" s="1">
        <v>244</v>
      </c>
    </row>
    <row r="347" spans="1:20" x14ac:dyDescent="0.2">
      <c r="A347" s="3">
        <v>44855</v>
      </c>
      <c r="B347" s="1">
        <v>69</v>
      </c>
      <c r="C347" s="1">
        <v>7</v>
      </c>
      <c r="D347" s="1">
        <f t="shared" si="120"/>
        <v>619</v>
      </c>
      <c r="F347" s="1" t="s">
        <v>283</v>
      </c>
      <c r="G347" s="1" t="s">
        <v>7</v>
      </c>
      <c r="H347" s="1" t="b">
        <v>0</v>
      </c>
      <c r="I347" s="1">
        <v>45.7</v>
      </c>
      <c r="J347" s="1">
        <v>200</v>
      </c>
      <c r="K347" s="1" t="s">
        <v>208</v>
      </c>
      <c r="L347" s="1">
        <v>12.3</v>
      </c>
      <c r="M347" s="18">
        <f t="shared" si="119"/>
        <v>7.38</v>
      </c>
      <c r="N347" s="1" t="s">
        <v>22</v>
      </c>
      <c r="O347" s="9" t="s">
        <v>331</v>
      </c>
    </row>
    <row r="348" spans="1:20" s="4" customFormat="1" ht="17" thickBot="1" x14ac:dyDescent="0.25">
      <c r="A348" s="5">
        <v>44855</v>
      </c>
      <c r="B348" s="4">
        <v>69</v>
      </c>
      <c r="C348" s="4">
        <v>8</v>
      </c>
      <c r="D348" s="4">
        <f t="shared" si="120"/>
        <v>620</v>
      </c>
      <c r="F348" s="4" t="s">
        <v>283</v>
      </c>
      <c r="G348" s="4" t="s">
        <v>7</v>
      </c>
      <c r="H348" s="4" t="b">
        <v>0</v>
      </c>
      <c r="I348" s="4">
        <v>43.1</v>
      </c>
      <c r="J348" s="4">
        <v>200</v>
      </c>
      <c r="K348" s="4" t="s">
        <v>208</v>
      </c>
      <c r="L348" s="4">
        <v>12.3</v>
      </c>
      <c r="M348" s="19">
        <f t="shared" ref="M348" si="121">J348*L348/1000 * 3</f>
        <v>7.38</v>
      </c>
      <c r="N348" s="4" t="s">
        <v>22</v>
      </c>
      <c r="O348" s="10" t="s">
        <v>332</v>
      </c>
      <c r="P348" s="25"/>
      <c r="Q348" s="19"/>
      <c r="R348" s="4">
        <v>202</v>
      </c>
    </row>
    <row r="349" spans="1:20" x14ac:dyDescent="0.2">
      <c r="A349" s="3">
        <v>44857</v>
      </c>
      <c r="B349" s="1">
        <v>70</v>
      </c>
      <c r="C349" s="1">
        <v>0</v>
      </c>
      <c r="D349" s="1">
        <f t="shared" si="120"/>
        <v>621</v>
      </c>
      <c r="F349" s="1" t="s">
        <v>283</v>
      </c>
      <c r="G349" s="1" t="s">
        <v>6</v>
      </c>
      <c r="H349" s="1" t="b">
        <v>1</v>
      </c>
      <c r="K349" s="1" t="s">
        <v>77</v>
      </c>
      <c r="M349" s="18"/>
      <c r="N349" s="1" t="s">
        <v>225</v>
      </c>
      <c r="O349" s="9" t="s">
        <v>333</v>
      </c>
      <c r="P349" s="9" t="s">
        <v>334</v>
      </c>
      <c r="Q349" s="18">
        <f t="shared" ref="Q349:Q354" si="122">(P349-O349)*24*60</f>
        <v>216.99999999487773</v>
      </c>
    </row>
    <row r="350" spans="1:20" x14ac:dyDescent="0.2">
      <c r="A350" s="3">
        <v>44857</v>
      </c>
      <c r="B350" s="1">
        <v>70</v>
      </c>
      <c r="C350" s="1">
        <v>2</v>
      </c>
      <c r="D350" s="1">
        <f>(B350-1)*9 +C350</f>
        <v>623</v>
      </c>
      <c r="E350" s="1" t="s">
        <v>291</v>
      </c>
      <c r="F350" s="1" t="s">
        <v>283</v>
      </c>
      <c r="G350" s="1" t="s">
        <v>7</v>
      </c>
      <c r="H350" s="1" t="b">
        <v>0</v>
      </c>
      <c r="I350" s="1">
        <v>49.5</v>
      </c>
      <c r="J350" s="70">
        <v>2</v>
      </c>
      <c r="K350" s="1" t="s">
        <v>77</v>
      </c>
      <c r="L350" s="18">
        <v>6.1357142857142897</v>
      </c>
      <c r="M350" s="18">
        <f t="shared" ref="M350:M351" si="123">J350*L350/1000 * 5</f>
        <v>6.1357142857142895E-2</v>
      </c>
      <c r="N350" s="1" t="s">
        <v>225</v>
      </c>
      <c r="O350" s="9" t="s">
        <v>333</v>
      </c>
      <c r="P350" s="9" t="s">
        <v>334</v>
      </c>
      <c r="Q350" s="18">
        <f t="shared" si="122"/>
        <v>216.99999999487773</v>
      </c>
    </row>
    <row r="351" spans="1:20" x14ac:dyDescent="0.2">
      <c r="A351" s="3">
        <v>44857</v>
      </c>
      <c r="B351" s="1">
        <v>70</v>
      </c>
      <c r="C351" s="68">
        <v>3</v>
      </c>
      <c r="D351" s="68">
        <f t="shared" si="120"/>
        <v>624</v>
      </c>
      <c r="E351" s="1" t="s">
        <v>292</v>
      </c>
      <c r="F351" s="1" t="s">
        <v>283</v>
      </c>
      <c r="G351" s="1" t="s">
        <v>7</v>
      </c>
      <c r="H351" s="1" t="b">
        <v>0</v>
      </c>
      <c r="I351" s="1">
        <v>43.2</v>
      </c>
      <c r="J351" s="70">
        <v>2</v>
      </c>
      <c r="K351" s="1" t="s">
        <v>77</v>
      </c>
      <c r="L351" s="18">
        <v>6.1357142857142897</v>
      </c>
      <c r="M351" s="18">
        <f t="shared" si="123"/>
        <v>6.1357142857142895E-2</v>
      </c>
      <c r="N351" s="1" t="s">
        <v>225</v>
      </c>
      <c r="O351" s="9" t="s">
        <v>333</v>
      </c>
      <c r="P351" s="9" t="s">
        <v>334</v>
      </c>
      <c r="Q351" s="18">
        <f t="shared" si="122"/>
        <v>216.99999999487773</v>
      </c>
    </row>
    <row r="352" spans="1:20" x14ac:dyDescent="0.2">
      <c r="A352" s="3">
        <v>44857</v>
      </c>
      <c r="B352" s="1">
        <v>70</v>
      </c>
      <c r="C352" s="1">
        <v>4</v>
      </c>
      <c r="D352" s="1">
        <f t="shared" si="120"/>
        <v>625</v>
      </c>
      <c r="E352" s="1" t="s">
        <v>294</v>
      </c>
      <c r="F352" s="1" t="s">
        <v>283</v>
      </c>
      <c r="G352" s="1" t="s">
        <v>7</v>
      </c>
      <c r="H352" s="1" t="b">
        <v>0</v>
      </c>
      <c r="I352" s="1">
        <v>48.8</v>
      </c>
      <c r="J352" s="70">
        <v>2</v>
      </c>
      <c r="K352" s="1" t="s">
        <v>452</v>
      </c>
      <c r="L352" s="1">
        <v>12.5</v>
      </c>
      <c r="M352" s="18">
        <f t="shared" ref="M352:M354" si="124">J352*L352/1000 * 4</f>
        <v>0.1</v>
      </c>
      <c r="N352" s="1" t="s">
        <v>225</v>
      </c>
      <c r="O352" s="9" t="s">
        <v>333</v>
      </c>
      <c r="P352" s="9" t="s">
        <v>334</v>
      </c>
      <c r="Q352" s="18">
        <f t="shared" si="122"/>
        <v>216.99999999487773</v>
      </c>
    </row>
    <row r="353" spans="1:20" x14ac:dyDescent="0.2">
      <c r="A353" s="3">
        <v>44857</v>
      </c>
      <c r="B353" s="1">
        <v>70</v>
      </c>
      <c r="C353" s="1">
        <v>5</v>
      </c>
      <c r="D353" s="1">
        <f t="shared" si="120"/>
        <v>626</v>
      </c>
      <c r="E353" s="1" t="s">
        <v>288</v>
      </c>
      <c r="F353" s="1" t="s">
        <v>283</v>
      </c>
      <c r="G353" s="1" t="s">
        <v>7</v>
      </c>
      <c r="H353" s="1" t="b">
        <v>0</v>
      </c>
      <c r="I353" s="1">
        <v>40</v>
      </c>
      <c r="J353" s="70">
        <v>2</v>
      </c>
      <c r="K353" s="1" t="s">
        <v>452</v>
      </c>
      <c r="L353" s="1">
        <v>12.5</v>
      </c>
      <c r="M353" s="18">
        <f t="shared" si="124"/>
        <v>0.1</v>
      </c>
      <c r="N353" s="1" t="s">
        <v>225</v>
      </c>
      <c r="O353" s="9" t="s">
        <v>333</v>
      </c>
      <c r="P353" s="9" t="s">
        <v>334</v>
      </c>
      <c r="Q353" s="18">
        <f t="shared" si="122"/>
        <v>216.99999999487773</v>
      </c>
    </row>
    <row r="354" spans="1:20" s="4" customFormat="1" ht="17" thickBot="1" x14ac:dyDescent="0.25">
      <c r="A354" s="5">
        <v>44857</v>
      </c>
      <c r="B354" s="4">
        <v>70</v>
      </c>
      <c r="C354" s="4">
        <v>6</v>
      </c>
      <c r="D354" s="4">
        <f t="shared" si="120"/>
        <v>627</v>
      </c>
      <c r="E354" s="4" t="s">
        <v>293</v>
      </c>
      <c r="F354" s="4" t="s">
        <v>283</v>
      </c>
      <c r="G354" s="4" t="s">
        <v>7</v>
      </c>
      <c r="H354" s="4" t="b">
        <v>0</v>
      </c>
      <c r="I354" s="4">
        <v>41</v>
      </c>
      <c r="J354" s="71">
        <v>2</v>
      </c>
      <c r="K354" s="4" t="s">
        <v>452</v>
      </c>
      <c r="L354" s="4">
        <v>12.5</v>
      </c>
      <c r="M354" s="19">
        <f t="shared" si="124"/>
        <v>0.1</v>
      </c>
      <c r="N354" s="4" t="s">
        <v>225</v>
      </c>
      <c r="O354" s="10" t="s">
        <v>333</v>
      </c>
      <c r="P354" s="10" t="s">
        <v>334</v>
      </c>
      <c r="Q354" s="19">
        <f t="shared" si="122"/>
        <v>216.99999999487773</v>
      </c>
    </row>
    <row r="355" spans="1:20" x14ac:dyDescent="0.2">
      <c r="A355" s="3">
        <v>44859</v>
      </c>
      <c r="B355" s="1">
        <v>72</v>
      </c>
      <c r="C355" s="1">
        <v>0</v>
      </c>
      <c r="D355" s="1">
        <f t="shared" ref="D355:D364" si="125">(B355-1)*9 +C355</f>
        <v>639</v>
      </c>
      <c r="G355" s="1" t="s">
        <v>6</v>
      </c>
      <c r="H355" s="1" t="b">
        <v>1</v>
      </c>
      <c r="K355" s="1" t="s">
        <v>323</v>
      </c>
      <c r="M355" s="18"/>
      <c r="N355" s="1" t="s">
        <v>225</v>
      </c>
      <c r="O355" s="9" t="s">
        <v>337</v>
      </c>
      <c r="P355" s="9" t="s">
        <v>338</v>
      </c>
      <c r="Q355" s="18">
        <f t="shared" ref="Q355:Q360" si="126">(P355-O355)*24*60</f>
        <v>219.00000000139698</v>
      </c>
    </row>
    <row r="356" spans="1:20" x14ac:dyDescent="0.2">
      <c r="A356" s="3">
        <v>44859</v>
      </c>
      <c r="B356" s="1">
        <v>72</v>
      </c>
      <c r="C356" s="1">
        <v>1</v>
      </c>
      <c r="D356" s="1">
        <f t="shared" si="125"/>
        <v>640</v>
      </c>
      <c r="E356" s="1" t="s">
        <v>293</v>
      </c>
      <c r="F356" s="1" t="s">
        <v>283</v>
      </c>
      <c r="G356" s="1" t="s">
        <v>7</v>
      </c>
      <c r="H356" s="1" t="b">
        <v>0</v>
      </c>
      <c r="I356" s="1">
        <v>39.700000000000003</v>
      </c>
      <c r="J356" s="1">
        <v>2</v>
      </c>
      <c r="K356" s="1" t="s">
        <v>323</v>
      </c>
      <c r="L356" s="1">
        <v>3.88</v>
      </c>
      <c r="M356" s="18">
        <f>J356*L356/1000 * 18</f>
        <v>0.13968</v>
      </c>
      <c r="N356" s="1" t="s">
        <v>225</v>
      </c>
      <c r="O356" s="9" t="s">
        <v>337</v>
      </c>
      <c r="P356" s="9" t="s">
        <v>338</v>
      </c>
      <c r="Q356" s="18">
        <f t="shared" si="126"/>
        <v>219.00000000139698</v>
      </c>
    </row>
    <row r="357" spans="1:20" x14ac:dyDescent="0.2">
      <c r="A357" s="3">
        <v>44859</v>
      </c>
      <c r="B357" s="1">
        <v>72</v>
      </c>
      <c r="C357" s="1">
        <v>2</v>
      </c>
      <c r="D357" s="1">
        <f t="shared" si="125"/>
        <v>641</v>
      </c>
      <c r="E357" s="1" t="s">
        <v>336</v>
      </c>
      <c r="F357" s="1" t="s">
        <v>283</v>
      </c>
      <c r="G357" s="1" t="s">
        <v>7</v>
      </c>
      <c r="H357" s="1" t="b">
        <v>0</v>
      </c>
      <c r="I357" s="1">
        <v>47.1</v>
      </c>
      <c r="J357" s="1">
        <v>2</v>
      </c>
      <c r="K357" s="1" t="s">
        <v>323</v>
      </c>
      <c r="L357" s="1">
        <v>3.88</v>
      </c>
      <c r="M357" s="18">
        <f t="shared" ref="M357:M360" si="127">J357*L357/1000 * 18</f>
        <v>0.13968</v>
      </c>
      <c r="N357" s="1" t="s">
        <v>225</v>
      </c>
      <c r="O357" s="9" t="s">
        <v>337</v>
      </c>
      <c r="P357" s="9" t="s">
        <v>338</v>
      </c>
      <c r="Q357" s="18">
        <f t="shared" si="126"/>
        <v>219.00000000139698</v>
      </c>
    </row>
    <row r="358" spans="1:20" x14ac:dyDescent="0.2">
      <c r="A358" s="3">
        <v>44859</v>
      </c>
      <c r="B358" s="1">
        <v>72</v>
      </c>
      <c r="C358" s="1">
        <v>3</v>
      </c>
      <c r="D358" s="1">
        <f t="shared" si="125"/>
        <v>642</v>
      </c>
      <c r="E358" s="1" t="s">
        <v>298</v>
      </c>
      <c r="F358" s="1" t="s">
        <v>5</v>
      </c>
      <c r="G358" s="1" t="s">
        <v>7</v>
      </c>
      <c r="H358" s="1" t="b">
        <v>0</v>
      </c>
      <c r="I358" s="1">
        <v>35.6</v>
      </c>
      <c r="J358" s="1">
        <v>2</v>
      </c>
      <c r="K358" s="1" t="s">
        <v>323</v>
      </c>
      <c r="L358" s="1">
        <v>3.88</v>
      </c>
      <c r="M358" s="18">
        <f t="shared" si="127"/>
        <v>0.13968</v>
      </c>
      <c r="N358" s="1" t="s">
        <v>225</v>
      </c>
      <c r="O358" s="9" t="s">
        <v>337</v>
      </c>
      <c r="P358" s="9" t="s">
        <v>338</v>
      </c>
      <c r="Q358" s="18">
        <f t="shared" si="126"/>
        <v>219.00000000139698</v>
      </c>
    </row>
    <row r="359" spans="1:20" x14ac:dyDescent="0.2">
      <c r="A359" s="3">
        <v>44859</v>
      </c>
      <c r="B359" s="1">
        <v>72</v>
      </c>
      <c r="C359" s="1">
        <v>4</v>
      </c>
      <c r="D359" s="1">
        <f t="shared" si="125"/>
        <v>643</v>
      </c>
      <c r="E359" s="1" t="s">
        <v>277</v>
      </c>
      <c r="F359" s="1" t="s">
        <v>5</v>
      </c>
      <c r="G359" s="1" t="s">
        <v>7</v>
      </c>
      <c r="H359" s="1" t="b">
        <v>0</v>
      </c>
      <c r="I359" s="1">
        <v>33.5</v>
      </c>
      <c r="J359" s="1">
        <v>2</v>
      </c>
      <c r="K359" s="1" t="s">
        <v>323</v>
      </c>
      <c r="L359" s="1">
        <v>3.88</v>
      </c>
      <c r="M359" s="18">
        <f t="shared" si="127"/>
        <v>0.13968</v>
      </c>
      <c r="N359" s="1" t="s">
        <v>225</v>
      </c>
      <c r="O359" s="9" t="s">
        <v>337</v>
      </c>
      <c r="P359" s="9" t="s">
        <v>338</v>
      </c>
      <c r="Q359" s="18">
        <f t="shared" si="126"/>
        <v>219.00000000139698</v>
      </c>
    </row>
    <row r="360" spans="1:20" s="4" customFormat="1" ht="17" thickBot="1" x14ac:dyDescent="0.25">
      <c r="A360" s="5">
        <v>44859</v>
      </c>
      <c r="B360" s="4">
        <v>72</v>
      </c>
      <c r="C360" s="4">
        <v>5</v>
      </c>
      <c r="D360" s="4">
        <f t="shared" si="125"/>
        <v>644</v>
      </c>
      <c r="E360" s="4" t="s">
        <v>276</v>
      </c>
      <c r="F360" s="4" t="s">
        <v>11</v>
      </c>
      <c r="G360" s="4" t="s">
        <v>7</v>
      </c>
      <c r="H360" s="4" t="b">
        <v>0</v>
      </c>
      <c r="I360" s="4">
        <v>66.2</v>
      </c>
      <c r="J360" s="4">
        <v>2</v>
      </c>
      <c r="K360" s="4" t="s">
        <v>323</v>
      </c>
      <c r="L360" s="4">
        <v>3.88</v>
      </c>
      <c r="M360" s="19">
        <f t="shared" si="127"/>
        <v>0.13968</v>
      </c>
      <c r="N360" s="4" t="s">
        <v>225</v>
      </c>
      <c r="O360" s="10" t="s">
        <v>337</v>
      </c>
      <c r="P360" s="10" t="s">
        <v>338</v>
      </c>
      <c r="Q360" s="19">
        <f t="shared" si="126"/>
        <v>219.00000000139698</v>
      </c>
    </row>
    <row r="361" spans="1:20" ht="17" thickBot="1" x14ac:dyDescent="0.25">
      <c r="A361" s="3">
        <v>44859</v>
      </c>
      <c r="B361" s="1">
        <v>73</v>
      </c>
      <c r="C361" s="1">
        <v>0</v>
      </c>
      <c r="D361" s="1">
        <f t="shared" si="125"/>
        <v>648</v>
      </c>
      <c r="F361" s="1" t="s">
        <v>283</v>
      </c>
      <c r="G361" s="1" t="s">
        <v>6</v>
      </c>
      <c r="H361" s="1" t="b">
        <v>1</v>
      </c>
      <c r="K361" s="1" t="s">
        <v>323</v>
      </c>
      <c r="M361" s="18"/>
      <c r="N361" s="1" t="s">
        <v>22</v>
      </c>
      <c r="O361" s="72" t="s">
        <v>341</v>
      </c>
    </row>
    <row r="362" spans="1:20" x14ac:dyDescent="0.2">
      <c r="A362" s="3">
        <v>44859</v>
      </c>
      <c r="B362" s="1">
        <v>73</v>
      </c>
      <c r="C362" s="1">
        <v>6</v>
      </c>
      <c r="D362" s="1">
        <f t="shared" si="125"/>
        <v>654</v>
      </c>
      <c r="F362" s="1" t="s">
        <v>283</v>
      </c>
      <c r="G362" s="1" t="s">
        <v>7</v>
      </c>
      <c r="H362" s="1" t="b">
        <v>0</v>
      </c>
      <c r="I362" s="1">
        <v>49.2</v>
      </c>
      <c r="J362" s="1">
        <v>200</v>
      </c>
      <c r="K362" s="1" t="s">
        <v>323</v>
      </c>
      <c r="L362" s="1">
        <v>3.88</v>
      </c>
      <c r="M362" s="18">
        <f>J362*L362/1000 * 18</f>
        <v>13.968</v>
      </c>
      <c r="N362" s="1" t="s">
        <v>22</v>
      </c>
      <c r="O362" s="9" t="s">
        <v>339</v>
      </c>
      <c r="T362" s="1" t="s">
        <v>315</v>
      </c>
    </row>
    <row r="363" spans="1:20" x14ac:dyDescent="0.2">
      <c r="A363" s="3">
        <v>44859</v>
      </c>
      <c r="B363" s="1">
        <v>73</v>
      </c>
      <c r="C363" s="1">
        <v>7</v>
      </c>
      <c r="D363" s="1">
        <f t="shared" si="125"/>
        <v>655</v>
      </c>
      <c r="F363" s="1" t="s">
        <v>283</v>
      </c>
      <c r="G363" s="1" t="s">
        <v>7</v>
      </c>
      <c r="H363" s="1" t="b">
        <v>0</v>
      </c>
      <c r="I363" s="1">
        <v>48.3</v>
      </c>
      <c r="J363" s="1">
        <v>200</v>
      </c>
      <c r="K363" s="1" t="s">
        <v>323</v>
      </c>
      <c r="L363" s="1">
        <v>3.88</v>
      </c>
      <c r="M363" s="18">
        <f>J363*L363/1000 * 18</f>
        <v>13.968</v>
      </c>
      <c r="N363" s="1" t="s">
        <v>22</v>
      </c>
      <c r="O363" s="9" t="s">
        <v>340</v>
      </c>
      <c r="T363" s="1" t="s">
        <v>315</v>
      </c>
    </row>
    <row r="364" spans="1:20" s="4" customFormat="1" ht="17" thickBot="1" x14ac:dyDescent="0.25">
      <c r="A364" s="5">
        <v>44859</v>
      </c>
      <c r="B364" s="4">
        <v>73</v>
      </c>
      <c r="C364" s="4">
        <v>8</v>
      </c>
      <c r="D364" s="4">
        <f t="shared" si="125"/>
        <v>656</v>
      </c>
      <c r="E364" s="4" t="s">
        <v>240</v>
      </c>
      <c r="F364" s="4" t="s">
        <v>11</v>
      </c>
      <c r="G364" s="4" t="s">
        <v>7</v>
      </c>
      <c r="H364" s="4" t="b">
        <v>0</v>
      </c>
      <c r="I364" s="4">
        <v>81.260000000000005</v>
      </c>
      <c r="J364" s="4">
        <v>200</v>
      </c>
      <c r="K364" s="4" t="s">
        <v>323</v>
      </c>
      <c r="L364" s="4">
        <v>3.88</v>
      </c>
      <c r="M364" s="19">
        <f t="shared" ref="M364" si="128">J364*L364/1000 * 18</f>
        <v>13.968</v>
      </c>
      <c r="N364" s="4" t="s">
        <v>22</v>
      </c>
      <c r="O364" s="10" t="s">
        <v>341</v>
      </c>
      <c r="P364" s="25"/>
      <c r="Q364" s="19"/>
    </row>
    <row r="365" spans="1:20" x14ac:dyDescent="0.2">
      <c r="A365" s="3">
        <v>44860</v>
      </c>
      <c r="B365" s="1">
        <v>74</v>
      </c>
      <c r="C365" s="1">
        <v>0</v>
      </c>
      <c r="D365" s="1">
        <f t="shared" ref="D365:D368" si="129">(B365-1)*9 +C365</f>
        <v>657</v>
      </c>
      <c r="G365" s="1" t="s">
        <v>6</v>
      </c>
      <c r="H365" s="1" t="b">
        <v>1</v>
      </c>
      <c r="K365" s="1" t="s">
        <v>324</v>
      </c>
      <c r="M365" s="18"/>
      <c r="N365" s="1" t="s">
        <v>225</v>
      </c>
      <c r="O365" s="9" t="s">
        <v>342</v>
      </c>
      <c r="P365" s="9" t="s">
        <v>343</v>
      </c>
      <c r="Q365" s="18">
        <f>(P365-O365)*24*60</f>
        <v>219.00000000139698</v>
      </c>
    </row>
    <row r="366" spans="1:20" x14ac:dyDescent="0.2">
      <c r="A366" s="3">
        <v>44860</v>
      </c>
      <c r="B366" s="1">
        <v>74</v>
      </c>
      <c r="C366" s="1">
        <v>1</v>
      </c>
      <c r="D366" s="1">
        <f t="shared" si="129"/>
        <v>658</v>
      </c>
      <c r="E366" s="1" t="s">
        <v>326</v>
      </c>
      <c r="F366" s="1" t="s">
        <v>283</v>
      </c>
      <c r="G366" s="1" t="s">
        <v>7</v>
      </c>
      <c r="H366" s="1" t="b">
        <v>0</v>
      </c>
      <c r="I366" s="1">
        <v>44.5</v>
      </c>
      <c r="J366" s="1">
        <v>2</v>
      </c>
      <c r="K366" s="1" t="s">
        <v>324</v>
      </c>
      <c r="L366" s="1">
        <v>20.399999999999999</v>
      </c>
      <c r="M366" s="18">
        <f>J366*L366/1000 * 5</f>
        <v>0.20399999999999999</v>
      </c>
      <c r="N366" s="1" t="s">
        <v>225</v>
      </c>
      <c r="O366" s="9" t="s">
        <v>342</v>
      </c>
      <c r="P366" s="9" t="s">
        <v>343</v>
      </c>
      <c r="Q366" s="18">
        <f>(P366-O366)*24*60</f>
        <v>219.00000000139698</v>
      </c>
    </row>
    <row r="367" spans="1:20" x14ac:dyDescent="0.2">
      <c r="A367" s="3">
        <v>44860</v>
      </c>
      <c r="B367" s="1">
        <v>74</v>
      </c>
      <c r="C367" s="1">
        <v>2</v>
      </c>
      <c r="D367" s="55">
        <f t="shared" si="129"/>
        <v>659</v>
      </c>
      <c r="E367" s="1" t="s">
        <v>325</v>
      </c>
      <c r="F367" s="1" t="s">
        <v>283</v>
      </c>
      <c r="G367" s="1" t="s">
        <v>7</v>
      </c>
      <c r="H367" s="1" t="b">
        <v>0</v>
      </c>
      <c r="I367" s="1">
        <v>47.8</v>
      </c>
      <c r="J367" s="1">
        <v>2</v>
      </c>
      <c r="K367" s="1" t="s">
        <v>324</v>
      </c>
      <c r="L367" s="1">
        <v>20.399999999999999</v>
      </c>
      <c r="M367" s="18">
        <f t="shared" ref="M367:M372" si="130">J367*L367/1000 * 5</f>
        <v>0.20399999999999999</v>
      </c>
      <c r="N367" s="1" t="s">
        <v>225</v>
      </c>
      <c r="O367" s="9" t="s">
        <v>342</v>
      </c>
      <c r="P367" s="9" t="s">
        <v>343</v>
      </c>
      <c r="Q367" s="18">
        <f>(P367-O367)*24*60</f>
        <v>219.00000000139698</v>
      </c>
    </row>
    <row r="368" spans="1:20" x14ac:dyDescent="0.2">
      <c r="A368" s="3">
        <v>44860</v>
      </c>
      <c r="B368" s="1">
        <v>74</v>
      </c>
      <c r="C368" s="1">
        <v>3</v>
      </c>
      <c r="D368" s="1">
        <f t="shared" si="129"/>
        <v>660</v>
      </c>
      <c r="E368" s="1" t="s">
        <v>278</v>
      </c>
      <c r="F368" s="1" t="s">
        <v>11</v>
      </c>
      <c r="G368" s="1" t="s">
        <v>7</v>
      </c>
      <c r="H368" s="1" t="b">
        <v>0</v>
      </c>
      <c r="I368" s="1">
        <v>67.5</v>
      </c>
      <c r="J368" s="1">
        <v>2</v>
      </c>
      <c r="K368" s="1" t="s">
        <v>324</v>
      </c>
      <c r="L368" s="1">
        <v>20.399999999999999</v>
      </c>
      <c r="M368" s="18">
        <f t="shared" si="130"/>
        <v>0.20399999999999999</v>
      </c>
      <c r="N368" s="1" t="s">
        <v>225</v>
      </c>
      <c r="O368" s="9" t="s">
        <v>342</v>
      </c>
      <c r="P368" s="9" t="s">
        <v>343</v>
      </c>
      <c r="Q368" s="18">
        <f t="shared" ref="Q368:Q372" si="131">(P368-O368)*24*60</f>
        <v>219.00000000139698</v>
      </c>
    </row>
    <row r="369" spans="1:17" x14ac:dyDescent="0.2">
      <c r="A369" s="3">
        <v>44860</v>
      </c>
      <c r="B369" s="1">
        <v>74</v>
      </c>
      <c r="C369" s="1">
        <v>4</v>
      </c>
      <c r="D369" s="1">
        <f t="shared" ref="D369:D380" si="132">(B369-1)*9 +C369</f>
        <v>661</v>
      </c>
      <c r="E369" s="1" t="s">
        <v>251</v>
      </c>
      <c r="F369" s="1" t="s">
        <v>11</v>
      </c>
      <c r="G369" s="1" t="s">
        <v>7</v>
      </c>
      <c r="H369" s="1" t="b">
        <v>0</v>
      </c>
      <c r="I369" s="1">
        <v>78.5</v>
      </c>
      <c r="J369" s="1">
        <v>2</v>
      </c>
      <c r="K369" s="1" t="s">
        <v>324</v>
      </c>
      <c r="L369" s="1">
        <v>20.399999999999999</v>
      </c>
      <c r="M369" s="18">
        <f t="shared" si="130"/>
        <v>0.20399999999999999</v>
      </c>
      <c r="N369" s="1" t="s">
        <v>225</v>
      </c>
      <c r="O369" s="9" t="s">
        <v>342</v>
      </c>
      <c r="P369" s="9" t="s">
        <v>343</v>
      </c>
      <c r="Q369" s="18">
        <f t="shared" si="131"/>
        <v>219.00000000139698</v>
      </c>
    </row>
    <row r="370" spans="1:17" x14ac:dyDescent="0.2">
      <c r="A370" s="3">
        <v>44860</v>
      </c>
      <c r="B370" s="1">
        <v>74</v>
      </c>
      <c r="C370" s="1">
        <v>5</v>
      </c>
      <c r="D370" s="1">
        <f t="shared" si="132"/>
        <v>662</v>
      </c>
      <c r="E370" s="1" t="s">
        <v>233</v>
      </c>
      <c r="F370" s="1" t="s">
        <v>5</v>
      </c>
      <c r="G370" s="1" t="s">
        <v>7</v>
      </c>
      <c r="H370" s="1" t="b">
        <v>0</v>
      </c>
      <c r="I370" s="1">
        <v>32.1</v>
      </c>
      <c r="J370" s="1">
        <v>2</v>
      </c>
      <c r="K370" s="1" t="s">
        <v>324</v>
      </c>
      <c r="L370" s="1">
        <v>20.399999999999999</v>
      </c>
      <c r="M370" s="18">
        <f t="shared" si="130"/>
        <v>0.20399999999999999</v>
      </c>
      <c r="N370" s="1" t="s">
        <v>225</v>
      </c>
      <c r="O370" s="9" t="s">
        <v>342</v>
      </c>
      <c r="P370" s="9" t="s">
        <v>343</v>
      </c>
      <c r="Q370" s="18">
        <f t="shared" si="131"/>
        <v>219.00000000139698</v>
      </c>
    </row>
    <row r="371" spans="1:17" x14ac:dyDescent="0.2">
      <c r="A371" s="3">
        <v>44860</v>
      </c>
      <c r="B371" s="1">
        <v>74</v>
      </c>
      <c r="C371" s="1">
        <v>6</v>
      </c>
      <c r="D371" s="1">
        <f t="shared" si="132"/>
        <v>663</v>
      </c>
      <c r="E371" s="1" t="s">
        <v>239</v>
      </c>
      <c r="F371" s="1" t="s">
        <v>5</v>
      </c>
      <c r="G371" s="1" t="s">
        <v>7</v>
      </c>
      <c r="H371" s="1" t="b">
        <v>0</v>
      </c>
      <c r="I371" s="1">
        <v>30.9</v>
      </c>
      <c r="J371" s="1">
        <v>2</v>
      </c>
      <c r="K371" s="1" t="s">
        <v>324</v>
      </c>
      <c r="L371" s="1">
        <v>20.399999999999999</v>
      </c>
      <c r="M371" s="18">
        <f t="shared" si="130"/>
        <v>0.20399999999999999</v>
      </c>
      <c r="N371" s="1" t="s">
        <v>225</v>
      </c>
      <c r="O371" s="9" t="s">
        <v>342</v>
      </c>
      <c r="P371" s="9" t="s">
        <v>343</v>
      </c>
      <c r="Q371" s="18">
        <f t="shared" si="131"/>
        <v>219.00000000139698</v>
      </c>
    </row>
    <row r="372" spans="1:17" s="4" customFormat="1" ht="17" thickBot="1" x14ac:dyDescent="0.25">
      <c r="A372" s="5">
        <v>44860</v>
      </c>
      <c r="B372" s="4">
        <v>74</v>
      </c>
      <c r="C372" s="4">
        <v>7</v>
      </c>
      <c r="D372" s="4">
        <f t="shared" si="132"/>
        <v>664</v>
      </c>
      <c r="E372" s="4" t="s">
        <v>299</v>
      </c>
      <c r="F372" s="4" t="s">
        <v>283</v>
      </c>
      <c r="G372" s="4" t="s">
        <v>7</v>
      </c>
      <c r="H372" s="4" t="b">
        <v>0</v>
      </c>
      <c r="I372" s="4">
        <v>42.4</v>
      </c>
      <c r="J372" s="4">
        <v>2</v>
      </c>
      <c r="K372" s="4" t="s">
        <v>324</v>
      </c>
      <c r="L372" s="4">
        <v>20.399999999999999</v>
      </c>
      <c r="M372" s="19">
        <f t="shared" si="130"/>
        <v>0.20399999999999999</v>
      </c>
      <c r="N372" s="4" t="s">
        <v>225</v>
      </c>
      <c r="O372" s="10" t="s">
        <v>342</v>
      </c>
      <c r="P372" s="10" t="s">
        <v>343</v>
      </c>
      <c r="Q372" s="19">
        <f t="shared" si="131"/>
        <v>219.00000000139698</v>
      </c>
    </row>
    <row r="373" spans="1:17" ht="17" thickBot="1" x14ac:dyDescent="0.25">
      <c r="A373" s="3">
        <v>44860</v>
      </c>
      <c r="B373" s="1">
        <v>75</v>
      </c>
      <c r="C373" s="1">
        <v>0</v>
      </c>
      <c r="D373" s="1">
        <f t="shared" si="132"/>
        <v>666</v>
      </c>
      <c r="F373" s="1" t="s">
        <v>283</v>
      </c>
      <c r="G373" s="1" t="s">
        <v>6</v>
      </c>
      <c r="H373" s="1" t="b">
        <v>1</v>
      </c>
      <c r="K373" s="1" t="s">
        <v>323</v>
      </c>
      <c r="L373" s="1">
        <v>3.88</v>
      </c>
      <c r="M373" s="18"/>
      <c r="N373" s="1" t="s">
        <v>22</v>
      </c>
      <c r="O373" s="72" t="s">
        <v>348</v>
      </c>
    </row>
    <row r="374" spans="1:17" x14ac:dyDescent="0.2">
      <c r="A374" s="3">
        <v>44860</v>
      </c>
      <c r="B374" s="1">
        <v>75</v>
      </c>
      <c r="C374" s="1">
        <v>6</v>
      </c>
      <c r="D374" s="1">
        <f t="shared" si="132"/>
        <v>672</v>
      </c>
      <c r="E374" s="1" t="s">
        <v>344</v>
      </c>
      <c r="F374" s="1" t="s">
        <v>283</v>
      </c>
      <c r="G374" s="1" t="s">
        <v>7</v>
      </c>
      <c r="H374" s="1" t="b">
        <v>0</v>
      </c>
      <c r="I374" s="1">
        <v>52.8</v>
      </c>
      <c r="J374" s="1">
        <v>200</v>
      </c>
      <c r="K374" s="1" t="s">
        <v>323</v>
      </c>
      <c r="L374" s="1">
        <v>3.88</v>
      </c>
      <c r="M374" s="18">
        <f t="shared" ref="M374:M376" si="133">J374*L374/1000 * 18</f>
        <v>13.968</v>
      </c>
      <c r="N374" s="1" t="s">
        <v>22</v>
      </c>
      <c r="O374" s="9" t="s">
        <v>346</v>
      </c>
    </row>
    <row r="375" spans="1:17" x14ac:dyDescent="0.2">
      <c r="A375" s="3">
        <v>44860</v>
      </c>
      <c r="B375" s="1">
        <v>75</v>
      </c>
      <c r="C375" s="1">
        <v>7</v>
      </c>
      <c r="D375" s="1">
        <f t="shared" si="132"/>
        <v>673</v>
      </c>
      <c r="F375" s="1" t="s">
        <v>5</v>
      </c>
      <c r="G375" s="1" t="s">
        <v>7</v>
      </c>
      <c r="H375" s="1" t="b">
        <v>0</v>
      </c>
      <c r="I375" s="1">
        <v>35.799999999999997</v>
      </c>
      <c r="J375" s="1">
        <v>190</v>
      </c>
      <c r="K375" s="1" t="s">
        <v>323</v>
      </c>
      <c r="L375" s="1">
        <v>3.88</v>
      </c>
      <c r="M375" s="18">
        <f>J375*L375/1000 * 18</f>
        <v>13.269599999999999</v>
      </c>
      <c r="N375" s="1" t="s">
        <v>22</v>
      </c>
      <c r="O375" s="9" t="s">
        <v>347</v>
      </c>
    </row>
    <row r="376" spans="1:17" s="4" customFormat="1" ht="17" thickBot="1" x14ac:dyDescent="0.25">
      <c r="A376" s="5">
        <v>44860</v>
      </c>
      <c r="B376" s="4">
        <v>75</v>
      </c>
      <c r="C376" s="4">
        <v>8</v>
      </c>
      <c r="D376" s="4">
        <f t="shared" si="132"/>
        <v>674</v>
      </c>
      <c r="E376" s="4" t="s">
        <v>345</v>
      </c>
      <c r="F376" s="4" t="s">
        <v>283</v>
      </c>
      <c r="G376" s="4" t="s">
        <v>7</v>
      </c>
      <c r="H376" s="4" t="b">
        <v>0</v>
      </c>
      <c r="I376" s="4">
        <v>53</v>
      </c>
      <c r="J376" s="4">
        <v>180</v>
      </c>
      <c r="K376" s="4" t="s">
        <v>323</v>
      </c>
      <c r="L376" s="4">
        <v>3.88</v>
      </c>
      <c r="M376" s="19">
        <f t="shared" si="133"/>
        <v>12.571200000000001</v>
      </c>
      <c r="N376" s="4" t="s">
        <v>22</v>
      </c>
      <c r="O376" s="10" t="s">
        <v>348</v>
      </c>
      <c r="P376" s="25"/>
      <c r="Q376" s="19"/>
    </row>
    <row r="377" spans="1:17" x14ac:dyDescent="0.2">
      <c r="A377" s="3">
        <v>44861</v>
      </c>
      <c r="B377" s="1">
        <v>76</v>
      </c>
      <c r="C377" s="1">
        <v>0</v>
      </c>
      <c r="D377" s="1">
        <f t="shared" si="132"/>
        <v>675</v>
      </c>
      <c r="G377" s="1" t="s">
        <v>6</v>
      </c>
      <c r="H377" s="1" t="b">
        <v>1</v>
      </c>
      <c r="K377" s="1" t="s">
        <v>207</v>
      </c>
      <c r="M377" s="18"/>
      <c r="N377" s="1" t="s">
        <v>225</v>
      </c>
      <c r="O377" s="9" t="s">
        <v>349</v>
      </c>
    </row>
    <row r="378" spans="1:17" x14ac:dyDescent="0.2">
      <c r="A378" s="3">
        <v>44861</v>
      </c>
      <c r="B378" s="1">
        <v>76</v>
      </c>
      <c r="C378" s="1">
        <v>1</v>
      </c>
      <c r="D378" s="1">
        <f t="shared" si="132"/>
        <v>676</v>
      </c>
      <c r="E378" s="1" t="s">
        <v>291</v>
      </c>
      <c r="F378" s="1" t="s">
        <v>283</v>
      </c>
      <c r="G378" s="1" t="s">
        <v>7</v>
      </c>
      <c r="H378" s="1" t="b">
        <v>0</v>
      </c>
      <c r="I378" s="1">
        <v>49.7</v>
      </c>
      <c r="J378" s="1">
        <v>2</v>
      </c>
      <c r="K378" s="1" t="s">
        <v>207</v>
      </c>
      <c r="L378" s="1">
        <v>3.56</v>
      </c>
      <c r="M378" s="18">
        <f t="shared" ref="M378" si="134">J378*L378/1000 * 16</f>
        <v>0.11392000000000001</v>
      </c>
      <c r="N378" s="1" t="s">
        <v>225</v>
      </c>
      <c r="O378" s="9" t="s">
        <v>349</v>
      </c>
      <c r="P378" s="9" t="s">
        <v>350</v>
      </c>
      <c r="Q378" s="18">
        <f t="shared" ref="Q378" si="135">(P378-O378)*24*60</f>
        <v>194.99999999650754</v>
      </c>
    </row>
    <row r="379" spans="1:17" x14ac:dyDescent="0.2">
      <c r="A379" s="3">
        <v>44861</v>
      </c>
      <c r="B379" s="1">
        <v>76</v>
      </c>
      <c r="C379" s="1">
        <v>2</v>
      </c>
      <c r="D379" s="1">
        <f t="shared" si="132"/>
        <v>677</v>
      </c>
      <c r="E379" s="1" t="s">
        <v>294</v>
      </c>
      <c r="F379" s="1" t="s">
        <v>283</v>
      </c>
      <c r="G379" s="1" t="s">
        <v>7</v>
      </c>
      <c r="H379" s="1" t="b">
        <v>0</v>
      </c>
      <c r="I379" s="1">
        <v>48</v>
      </c>
      <c r="J379" s="1">
        <v>2</v>
      </c>
      <c r="K379" s="1" t="s">
        <v>207</v>
      </c>
      <c r="L379" s="1">
        <v>3.56</v>
      </c>
      <c r="M379" s="18">
        <f t="shared" ref="M379:M380" si="136">J379*L379/1000 * 16</f>
        <v>0.11392000000000001</v>
      </c>
      <c r="N379" s="1" t="s">
        <v>225</v>
      </c>
      <c r="O379" s="9" t="s">
        <v>349</v>
      </c>
      <c r="P379" s="9" t="s">
        <v>350</v>
      </c>
      <c r="Q379" s="18">
        <f t="shared" ref="Q379:Q380" si="137">(P379-O379)*24*60</f>
        <v>194.99999999650754</v>
      </c>
    </row>
    <row r="380" spans="1:17" x14ac:dyDescent="0.2">
      <c r="A380" s="3">
        <v>44861</v>
      </c>
      <c r="B380" s="1">
        <v>76</v>
      </c>
      <c r="C380" s="1">
        <v>3</v>
      </c>
      <c r="D380" s="1">
        <f t="shared" si="132"/>
        <v>678</v>
      </c>
      <c r="E380" s="1" t="s">
        <v>285</v>
      </c>
      <c r="F380" s="1" t="s">
        <v>283</v>
      </c>
      <c r="G380" s="1" t="s">
        <v>7</v>
      </c>
      <c r="H380" s="1" t="b">
        <v>0</v>
      </c>
      <c r="I380" s="1">
        <v>39.700000000000003</v>
      </c>
      <c r="J380" s="1">
        <v>2</v>
      </c>
      <c r="K380" s="1" t="s">
        <v>207</v>
      </c>
      <c r="L380" s="1">
        <v>3.56</v>
      </c>
      <c r="M380" s="18">
        <f t="shared" si="136"/>
        <v>0.11392000000000001</v>
      </c>
      <c r="N380" s="1" t="s">
        <v>225</v>
      </c>
      <c r="O380" s="9" t="s">
        <v>349</v>
      </c>
      <c r="P380" s="9" t="s">
        <v>350</v>
      </c>
      <c r="Q380" s="18">
        <f t="shared" si="137"/>
        <v>194.99999999650754</v>
      </c>
    </row>
    <row r="381" spans="1:17" x14ac:dyDescent="0.2">
      <c r="A381" s="3">
        <v>44861</v>
      </c>
      <c r="B381" s="1">
        <v>76</v>
      </c>
      <c r="C381" s="1">
        <v>4</v>
      </c>
      <c r="D381" s="1">
        <f t="shared" ref="D381:D383" si="138">(B381-1)*9 +C381</f>
        <v>679</v>
      </c>
      <c r="E381" s="1" t="s">
        <v>288</v>
      </c>
      <c r="F381" s="1" t="s">
        <v>283</v>
      </c>
      <c r="G381" s="1" t="s">
        <v>7</v>
      </c>
      <c r="H381" s="1" t="b">
        <v>0</v>
      </c>
      <c r="I381" s="1">
        <v>40.200000000000003</v>
      </c>
      <c r="J381" s="1">
        <v>2</v>
      </c>
      <c r="K381" s="1" t="s">
        <v>205</v>
      </c>
      <c r="L381" s="1">
        <v>4.9400000000000004</v>
      </c>
      <c r="M381" s="18">
        <f t="shared" ref="M381" si="139">J381*L381/1000 * 3</f>
        <v>2.9640000000000007E-2</v>
      </c>
      <c r="N381" s="1" t="s">
        <v>225</v>
      </c>
      <c r="O381" s="9" t="s">
        <v>349</v>
      </c>
      <c r="P381" s="9" t="s">
        <v>350</v>
      </c>
      <c r="Q381" s="18">
        <f t="shared" ref="Q381:Q384" si="140">(P381-O381)*24*60</f>
        <v>194.99999999650754</v>
      </c>
    </row>
    <row r="382" spans="1:17" x14ac:dyDescent="0.2">
      <c r="A382" s="3">
        <v>44861</v>
      </c>
      <c r="B382" s="1">
        <v>76</v>
      </c>
      <c r="C382" s="1">
        <v>5</v>
      </c>
      <c r="D382" s="1">
        <f t="shared" si="138"/>
        <v>680</v>
      </c>
      <c r="E382" s="1" t="s">
        <v>292</v>
      </c>
      <c r="F382" s="1" t="s">
        <v>283</v>
      </c>
      <c r="G382" s="1" t="s">
        <v>7</v>
      </c>
      <c r="H382" s="1" t="b">
        <v>0</v>
      </c>
      <c r="I382" s="1">
        <v>41.9</v>
      </c>
      <c r="J382" s="1">
        <v>2</v>
      </c>
      <c r="K382" s="1" t="s">
        <v>205</v>
      </c>
      <c r="L382" s="1">
        <v>4.9400000000000004</v>
      </c>
      <c r="M382" s="18">
        <f>J382*L382/1000 * 3</f>
        <v>2.9640000000000007E-2</v>
      </c>
      <c r="N382" s="1" t="s">
        <v>225</v>
      </c>
      <c r="O382" s="9" t="s">
        <v>349</v>
      </c>
      <c r="P382" s="9" t="s">
        <v>350</v>
      </c>
      <c r="Q382" s="18">
        <f t="shared" si="140"/>
        <v>194.99999999650754</v>
      </c>
    </row>
    <row r="383" spans="1:17" x14ac:dyDescent="0.2">
      <c r="A383" s="3">
        <v>44861</v>
      </c>
      <c r="B383" s="1">
        <v>76</v>
      </c>
      <c r="C383" s="1">
        <v>6</v>
      </c>
      <c r="D383" s="1">
        <f t="shared" si="138"/>
        <v>681</v>
      </c>
      <c r="E383" s="1" t="s">
        <v>336</v>
      </c>
      <c r="F383" s="1" t="s">
        <v>283</v>
      </c>
      <c r="G383" s="1" t="s">
        <v>7</v>
      </c>
      <c r="H383" s="1" t="b">
        <v>0</v>
      </c>
      <c r="I383" s="1">
        <v>43.3</v>
      </c>
      <c r="J383" s="1">
        <v>2</v>
      </c>
      <c r="K383" s="1" t="s">
        <v>205</v>
      </c>
      <c r="L383" s="1">
        <v>4.9400000000000004</v>
      </c>
      <c r="M383" s="18">
        <f>J383*L383/1000 * 3</f>
        <v>2.9640000000000007E-2</v>
      </c>
      <c r="N383" s="1" t="s">
        <v>225</v>
      </c>
      <c r="O383" s="9" t="s">
        <v>349</v>
      </c>
      <c r="P383" s="9" t="s">
        <v>350</v>
      </c>
      <c r="Q383" s="18">
        <f t="shared" si="140"/>
        <v>194.99999999650754</v>
      </c>
    </row>
    <row r="384" spans="1:17" s="4" customFormat="1" ht="17" thickBot="1" x14ac:dyDescent="0.25">
      <c r="A384" s="5">
        <v>44861</v>
      </c>
      <c r="B384" s="4">
        <v>76</v>
      </c>
      <c r="C384" s="4">
        <v>7</v>
      </c>
      <c r="D384" s="4">
        <f t="shared" ref="D384:D386" si="141">(B384-1)*9 +C384</f>
        <v>682</v>
      </c>
      <c r="E384" s="4" t="s">
        <v>238</v>
      </c>
      <c r="F384" s="4" t="s">
        <v>5</v>
      </c>
      <c r="G384" s="4" t="s">
        <v>7</v>
      </c>
      <c r="H384" s="4" t="b">
        <v>0</v>
      </c>
      <c r="I384" s="4">
        <v>42.6</v>
      </c>
      <c r="J384" s="4">
        <v>2</v>
      </c>
      <c r="K384" s="4" t="s">
        <v>324</v>
      </c>
      <c r="L384" s="4">
        <v>20.399999999999999</v>
      </c>
      <c r="M384" s="19">
        <f>J384*L384/1000 * 5</f>
        <v>0.20399999999999999</v>
      </c>
      <c r="N384" s="4" t="s">
        <v>225</v>
      </c>
      <c r="O384" s="10" t="s">
        <v>349</v>
      </c>
      <c r="P384" s="10" t="s">
        <v>350</v>
      </c>
      <c r="Q384" s="19">
        <f t="shared" si="140"/>
        <v>194.99999999650754</v>
      </c>
    </row>
    <row r="385" spans="1:20" x14ac:dyDescent="0.2">
      <c r="A385" s="3">
        <v>44862</v>
      </c>
      <c r="B385" s="1">
        <v>77</v>
      </c>
      <c r="C385" s="1">
        <v>0</v>
      </c>
      <c r="D385" s="1">
        <f t="shared" si="141"/>
        <v>684</v>
      </c>
      <c r="F385" s="1" t="s">
        <v>283</v>
      </c>
      <c r="G385" s="1" t="s">
        <v>6</v>
      </c>
      <c r="H385" s="1" t="b">
        <v>1</v>
      </c>
      <c r="K385" s="1" t="s">
        <v>207</v>
      </c>
      <c r="M385" s="18"/>
      <c r="N385" s="1" t="s">
        <v>22</v>
      </c>
      <c r="O385" s="13" t="s">
        <v>353</v>
      </c>
      <c r="T385" s="1" t="s">
        <v>316</v>
      </c>
    </row>
    <row r="386" spans="1:20" x14ac:dyDescent="0.2">
      <c r="A386" s="3">
        <v>44862</v>
      </c>
      <c r="B386" s="1">
        <v>77</v>
      </c>
      <c r="C386" s="1">
        <v>2</v>
      </c>
      <c r="D386" s="1">
        <f t="shared" si="141"/>
        <v>686</v>
      </c>
      <c r="F386" s="1" t="s">
        <v>283</v>
      </c>
      <c r="G386" s="1" t="s">
        <v>7</v>
      </c>
      <c r="H386" s="1" t="b">
        <v>0</v>
      </c>
      <c r="I386" s="1">
        <v>47.3</v>
      </c>
      <c r="J386" s="1">
        <v>200</v>
      </c>
      <c r="K386" s="1" t="s">
        <v>207</v>
      </c>
      <c r="L386" s="1">
        <v>3.56</v>
      </c>
      <c r="M386" s="18">
        <f t="shared" ref="M386:M388" si="142">J386*L386/1000 * 16</f>
        <v>11.391999999999999</v>
      </c>
      <c r="N386" s="1" t="s">
        <v>22</v>
      </c>
      <c r="O386" s="9" t="s">
        <v>351</v>
      </c>
      <c r="R386" s="1">
        <v>215</v>
      </c>
      <c r="T386" s="1" t="s">
        <v>316</v>
      </c>
    </row>
    <row r="387" spans="1:20" x14ac:dyDescent="0.2">
      <c r="A387" s="3">
        <v>44862</v>
      </c>
      <c r="B387" s="1">
        <v>77</v>
      </c>
      <c r="C387" s="1">
        <v>3</v>
      </c>
      <c r="D387" s="1">
        <v>7</v>
      </c>
      <c r="F387" s="1" t="s">
        <v>283</v>
      </c>
      <c r="G387" s="1" t="s">
        <v>7</v>
      </c>
      <c r="H387" s="1" t="b">
        <v>0</v>
      </c>
      <c r="I387" s="1">
        <v>46.9</v>
      </c>
      <c r="J387" s="1">
        <v>200</v>
      </c>
      <c r="K387" s="1" t="s">
        <v>207</v>
      </c>
      <c r="L387" s="1">
        <v>3.56</v>
      </c>
      <c r="M387" s="18">
        <f t="shared" si="142"/>
        <v>11.391999999999999</v>
      </c>
      <c r="N387" s="1" t="s">
        <v>22</v>
      </c>
      <c r="O387" s="9" t="s">
        <v>352</v>
      </c>
      <c r="R387" s="1">
        <v>216</v>
      </c>
      <c r="T387" s="1" t="s">
        <v>316</v>
      </c>
    </row>
    <row r="388" spans="1:20" s="4" customFormat="1" ht="17" thickBot="1" x14ac:dyDescent="0.25">
      <c r="A388" s="5">
        <v>44862</v>
      </c>
      <c r="B388" s="4">
        <v>77</v>
      </c>
      <c r="C388" s="4">
        <v>4</v>
      </c>
      <c r="D388" s="4">
        <f t="shared" ref="D388:D401" si="143">(B388-1)*9 +C388</f>
        <v>688</v>
      </c>
      <c r="F388" s="4" t="s">
        <v>283</v>
      </c>
      <c r="G388" s="4" t="s">
        <v>7</v>
      </c>
      <c r="H388" s="4" t="b">
        <v>0</v>
      </c>
      <c r="I388" s="4">
        <v>47</v>
      </c>
      <c r="J388" s="4">
        <v>200</v>
      </c>
      <c r="K388" s="4" t="s">
        <v>207</v>
      </c>
      <c r="L388" s="4">
        <v>3.56</v>
      </c>
      <c r="M388" s="19">
        <f t="shared" si="142"/>
        <v>11.391999999999999</v>
      </c>
      <c r="N388" s="4" t="s">
        <v>22</v>
      </c>
      <c r="O388" s="10" t="s">
        <v>353</v>
      </c>
      <c r="P388" s="25"/>
      <c r="Q388" s="19"/>
      <c r="R388" s="4">
        <v>270</v>
      </c>
      <c r="T388" s="1" t="s">
        <v>316</v>
      </c>
    </row>
    <row r="389" spans="1:20" x14ac:dyDescent="0.2">
      <c r="A389" s="3">
        <v>44862</v>
      </c>
      <c r="B389" s="1">
        <v>78</v>
      </c>
      <c r="C389" s="1">
        <v>0</v>
      </c>
      <c r="D389" s="1">
        <f t="shared" si="143"/>
        <v>693</v>
      </c>
      <c r="F389" s="1" t="s">
        <v>283</v>
      </c>
      <c r="G389" s="1" t="s">
        <v>6</v>
      </c>
      <c r="H389" s="1" t="b">
        <v>1</v>
      </c>
      <c r="K389" s="1" t="s">
        <v>205</v>
      </c>
      <c r="M389" s="18"/>
      <c r="N389" s="1" t="s">
        <v>22</v>
      </c>
      <c r="O389" s="13" t="s">
        <v>356</v>
      </c>
    </row>
    <row r="390" spans="1:20" x14ac:dyDescent="0.2">
      <c r="A390" s="3">
        <v>44862</v>
      </c>
      <c r="B390" s="1">
        <v>78</v>
      </c>
      <c r="C390" s="1">
        <v>5</v>
      </c>
      <c r="D390" s="1">
        <f t="shared" si="143"/>
        <v>698</v>
      </c>
      <c r="F390" s="1" t="s">
        <v>283</v>
      </c>
      <c r="G390" s="1" t="s">
        <v>7</v>
      </c>
      <c r="H390" s="1" t="b">
        <v>0</v>
      </c>
      <c r="I390" s="1">
        <v>46</v>
      </c>
      <c r="J390" s="1">
        <v>200</v>
      </c>
      <c r="K390" s="1" t="s">
        <v>205</v>
      </c>
      <c r="L390" s="1">
        <v>4.9400000000000004</v>
      </c>
      <c r="M390" s="18">
        <f>J390*L390/1000 * 3</f>
        <v>2.9640000000000004</v>
      </c>
      <c r="N390" s="1" t="s">
        <v>22</v>
      </c>
      <c r="O390" s="9" t="s">
        <v>354</v>
      </c>
      <c r="R390" s="1">
        <v>204</v>
      </c>
      <c r="T390" s="1" t="s">
        <v>315</v>
      </c>
    </row>
    <row r="391" spans="1:20" x14ac:dyDescent="0.2">
      <c r="A391" s="3">
        <v>44862</v>
      </c>
      <c r="B391" s="1">
        <v>78</v>
      </c>
      <c r="C391" s="1">
        <v>6</v>
      </c>
      <c r="D391" s="1">
        <f t="shared" si="143"/>
        <v>699</v>
      </c>
      <c r="F391" s="1" t="s">
        <v>283</v>
      </c>
      <c r="G391" s="1" t="s">
        <v>7</v>
      </c>
      <c r="H391" s="1" t="b">
        <v>0</v>
      </c>
      <c r="I391" s="1">
        <v>43.2</v>
      </c>
      <c r="J391" s="1">
        <v>200</v>
      </c>
      <c r="K391" s="1" t="s">
        <v>205</v>
      </c>
      <c r="L391" s="1">
        <v>4.9400000000000004</v>
      </c>
      <c r="M391" s="18">
        <f>J391*L391/1000 * 3</f>
        <v>2.9640000000000004</v>
      </c>
      <c r="N391" s="1" t="s">
        <v>22</v>
      </c>
      <c r="O391" s="9" t="s">
        <v>355</v>
      </c>
      <c r="R391" s="1">
        <v>203</v>
      </c>
      <c r="T391" s="1" t="s">
        <v>315</v>
      </c>
    </row>
    <row r="392" spans="1:20" x14ac:dyDescent="0.2">
      <c r="A392" s="3">
        <v>44862</v>
      </c>
      <c r="B392" s="1">
        <v>78</v>
      </c>
      <c r="C392" s="1">
        <v>7</v>
      </c>
      <c r="D392" s="1">
        <f t="shared" si="143"/>
        <v>700</v>
      </c>
      <c r="F392" s="1" t="s">
        <v>283</v>
      </c>
      <c r="G392" s="1" t="s">
        <v>7</v>
      </c>
      <c r="H392" s="1" t="b">
        <v>0</v>
      </c>
      <c r="I392" s="1">
        <v>45.4</v>
      </c>
      <c r="J392" s="1">
        <v>200</v>
      </c>
      <c r="K392" s="1" t="s">
        <v>205</v>
      </c>
      <c r="L392" s="1">
        <v>4.9400000000000004</v>
      </c>
      <c r="M392" s="18">
        <f>J392*L392/1000 * 3</f>
        <v>2.9640000000000004</v>
      </c>
      <c r="N392" s="1" t="s">
        <v>22</v>
      </c>
      <c r="O392" s="9" t="s">
        <v>356</v>
      </c>
      <c r="R392" s="1">
        <v>202</v>
      </c>
      <c r="T392" s="1" t="s">
        <v>315</v>
      </c>
    </row>
    <row r="393" spans="1:20" s="4" customFormat="1" ht="17" thickBot="1" x14ac:dyDescent="0.25">
      <c r="A393" s="5">
        <v>44862</v>
      </c>
      <c r="B393" s="4">
        <v>78</v>
      </c>
      <c r="C393" s="4">
        <v>8</v>
      </c>
      <c r="D393" s="4">
        <f t="shared" si="143"/>
        <v>701</v>
      </c>
      <c r="F393" s="4" t="s">
        <v>283</v>
      </c>
      <c r="G393" s="4" t="s">
        <v>7</v>
      </c>
      <c r="H393" s="4" t="b">
        <v>0</v>
      </c>
      <c r="I393" s="4">
        <v>45.6</v>
      </c>
      <c r="J393" s="4">
        <v>200</v>
      </c>
      <c r="K393" s="4" t="s">
        <v>205</v>
      </c>
      <c r="L393" s="4">
        <v>4.9400000000000004</v>
      </c>
      <c r="M393" s="19">
        <f>J393*L393/1000 * 3</f>
        <v>2.9640000000000004</v>
      </c>
      <c r="N393" s="4" t="s">
        <v>22</v>
      </c>
      <c r="O393" s="10" t="s">
        <v>357</v>
      </c>
      <c r="P393" s="25"/>
      <c r="Q393" s="19"/>
      <c r="R393" s="4">
        <v>214</v>
      </c>
      <c r="T393" s="1" t="s">
        <v>315</v>
      </c>
    </row>
    <row r="394" spans="1:20" x14ac:dyDescent="0.2">
      <c r="A394" s="3">
        <v>44864</v>
      </c>
      <c r="B394" s="1">
        <v>79</v>
      </c>
      <c r="C394" s="1">
        <v>0</v>
      </c>
      <c r="D394" s="1">
        <f t="shared" si="143"/>
        <v>702</v>
      </c>
      <c r="F394" s="1" t="s">
        <v>283</v>
      </c>
      <c r="G394" s="1" t="s">
        <v>6</v>
      </c>
      <c r="H394" s="1" t="b">
        <v>1</v>
      </c>
      <c r="K394" s="1" t="s">
        <v>76</v>
      </c>
      <c r="M394" s="18"/>
      <c r="N394" s="1" t="s">
        <v>225</v>
      </c>
      <c r="O394" s="9" t="s">
        <v>358</v>
      </c>
    </row>
    <row r="395" spans="1:20" x14ac:dyDescent="0.2">
      <c r="A395" s="3">
        <v>44864</v>
      </c>
      <c r="B395" s="1">
        <v>79</v>
      </c>
      <c r="C395" s="1">
        <v>1</v>
      </c>
      <c r="D395" s="1">
        <f t="shared" si="143"/>
        <v>703</v>
      </c>
      <c r="E395" s="1" t="s">
        <v>336</v>
      </c>
      <c r="F395" s="1" t="s">
        <v>283</v>
      </c>
      <c r="G395" s="1" t="s">
        <v>7</v>
      </c>
      <c r="H395" s="1" t="b">
        <v>0</v>
      </c>
      <c r="I395" s="1">
        <v>40.4</v>
      </c>
      <c r="J395" s="1">
        <v>2</v>
      </c>
      <c r="K395" s="1" t="s">
        <v>76</v>
      </c>
      <c r="L395" s="1">
        <v>36.71</v>
      </c>
      <c r="M395" s="18">
        <f t="shared" ref="M395:M396" si="144">J395*L395/1000 * 3</f>
        <v>0.22026000000000001</v>
      </c>
      <c r="N395" s="1" t="s">
        <v>225</v>
      </c>
      <c r="O395" s="9" t="s">
        <v>358</v>
      </c>
      <c r="P395" s="9" t="s">
        <v>359</v>
      </c>
      <c r="Q395" s="18">
        <f>(P395-O395)*24*60</f>
        <v>203.99999999441206</v>
      </c>
    </row>
    <row r="396" spans="1:20" x14ac:dyDescent="0.2">
      <c r="A396" s="3">
        <v>44864</v>
      </c>
      <c r="B396" s="1">
        <v>79</v>
      </c>
      <c r="C396" s="1">
        <v>2</v>
      </c>
      <c r="D396" s="1">
        <f t="shared" si="143"/>
        <v>704</v>
      </c>
      <c r="E396" s="1" t="s">
        <v>325</v>
      </c>
      <c r="F396" s="1" t="s">
        <v>283</v>
      </c>
      <c r="G396" s="1" t="s">
        <v>7</v>
      </c>
      <c r="H396" s="1" t="b">
        <v>0</v>
      </c>
      <c r="I396" s="1">
        <v>47.4</v>
      </c>
      <c r="J396" s="1">
        <v>2</v>
      </c>
      <c r="K396" s="1" t="s">
        <v>76</v>
      </c>
      <c r="L396" s="1">
        <v>36.71</v>
      </c>
      <c r="M396" s="18">
        <f t="shared" si="144"/>
        <v>0.22026000000000001</v>
      </c>
      <c r="N396" s="1" t="s">
        <v>225</v>
      </c>
      <c r="O396" s="9" t="s">
        <v>358</v>
      </c>
      <c r="P396" s="9" t="s">
        <v>359</v>
      </c>
      <c r="Q396" s="18">
        <f t="shared" ref="Q396:Q401" si="145">(P396-O396)*24*60</f>
        <v>203.99999999441206</v>
      </c>
    </row>
    <row r="397" spans="1:20" x14ac:dyDescent="0.2">
      <c r="A397" s="3">
        <v>44864</v>
      </c>
      <c r="B397" s="1">
        <v>79</v>
      </c>
      <c r="C397" s="1">
        <v>3</v>
      </c>
      <c r="D397" s="1">
        <f t="shared" si="143"/>
        <v>705</v>
      </c>
      <c r="E397" s="1" t="s">
        <v>326</v>
      </c>
      <c r="F397" s="1" t="s">
        <v>283</v>
      </c>
      <c r="G397" s="1" t="s">
        <v>7</v>
      </c>
      <c r="H397" s="1" t="b">
        <v>0</v>
      </c>
      <c r="I397" s="1">
        <v>44</v>
      </c>
      <c r="J397" s="1">
        <v>2</v>
      </c>
      <c r="K397" s="1" t="s">
        <v>76</v>
      </c>
      <c r="L397" s="1">
        <v>36.71</v>
      </c>
      <c r="M397" s="18">
        <f>J397*L397/1000 * 3</f>
        <v>0.22026000000000001</v>
      </c>
      <c r="N397" s="1" t="s">
        <v>225</v>
      </c>
      <c r="O397" s="9" t="s">
        <v>358</v>
      </c>
      <c r="P397" s="9" t="s">
        <v>359</v>
      </c>
      <c r="Q397" s="18">
        <f t="shared" si="145"/>
        <v>203.99999999441206</v>
      </c>
    </row>
    <row r="398" spans="1:20" x14ac:dyDescent="0.2">
      <c r="A398" s="3">
        <v>44864</v>
      </c>
      <c r="B398" s="1">
        <v>79</v>
      </c>
      <c r="C398" s="1">
        <v>4</v>
      </c>
      <c r="D398" s="1">
        <f t="shared" si="143"/>
        <v>706</v>
      </c>
      <c r="E398" s="1" t="s">
        <v>292</v>
      </c>
      <c r="F398" s="1" t="s">
        <v>283</v>
      </c>
      <c r="G398" s="1" t="s">
        <v>7</v>
      </c>
      <c r="H398" s="1" t="b">
        <v>0</v>
      </c>
      <c r="I398" s="1">
        <v>41.4</v>
      </c>
      <c r="J398" s="1">
        <v>2</v>
      </c>
      <c r="K398" s="1" t="s">
        <v>206</v>
      </c>
      <c r="L398" s="1">
        <v>14.4</v>
      </c>
      <c r="M398" s="18">
        <f>J398*L398/1000 * 2</f>
        <v>5.7599999999999998E-2</v>
      </c>
      <c r="N398" s="1" t="s">
        <v>225</v>
      </c>
      <c r="O398" s="9" t="s">
        <v>358</v>
      </c>
      <c r="P398" s="9" t="s">
        <v>359</v>
      </c>
      <c r="Q398" s="18">
        <f t="shared" si="145"/>
        <v>203.99999999441206</v>
      </c>
    </row>
    <row r="399" spans="1:20" x14ac:dyDescent="0.2">
      <c r="A399" s="3">
        <v>44864</v>
      </c>
      <c r="B399" s="1">
        <v>79</v>
      </c>
      <c r="C399" s="1">
        <v>5</v>
      </c>
      <c r="D399" s="1">
        <f t="shared" si="143"/>
        <v>707</v>
      </c>
      <c r="E399" s="1" t="s">
        <v>293</v>
      </c>
      <c r="F399" s="1" t="s">
        <v>283</v>
      </c>
      <c r="G399" s="1" t="s">
        <v>7</v>
      </c>
      <c r="H399" s="1" t="b">
        <v>0</v>
      </c>
      <c r="I399" s="1">
        <v>39.299999999999997</v>
      </c>
      <c r="J399" s="1">
        <v>2</v>
      </c>
      <c r="K399" s="1" t="s">
        <v>206</v>
      </c>
      <c r="L399" s="1">
        <v>14.4</v>
      </c>
      <c r="M399" s="18">
        <f t="shared" ref="M399:M401" si="146">J399*L399/1000 * 2</f>
        <v>5.7599999999999998E-2</v>
      </c>
      <c r="N399" s="1" t="s">
        <v>225</v>
      </c>
      <c r="O399" s="9" t="s">
        <v>358</v>
      </c>
      <c r="P399" s="9" t="s">
        <v>359</v>
      </c>
      <c r="Q399" s="18">
        <f t="shared" si="145"/>
        <v>203.99999999441206</v>
      </c>
    </row>
    <row r="400" spans="1:20" x14ac:dyDescent="0.2">
      <c r="A400" s="3">
        <v>44864</v>
      </c>
      <c r="B400" s="1">
        <v>79</v>
      </c>
      <c r="C400" s="1">
        <v>6</v>
      </c>
      <c r="D400" s="1">
        <f t="shared" si="143"/>
        <v>708</v>
      </c>
      <c r="E400" s="1" t="s">
        <v>291</v>
      </c>
      <c r="F400" s="1" t="s">
        <v>283</v>
      </c>
      <c r="G400" s="1" t="s">
        <v>7</v>
      </c>
      <c r="H400" s="1" t="b">
        <v>0</v>
      </c>
      <c r="I400" s="1">
        <v>49.4</v>
      </c>
      <c r="J400" s="1">
        <v>2</v>
      </c>
      <c r="K400" s="1" t="s">
        <v>206</v>
      </c>
      <c r="L400" s="1">
        <v>14.4</v>
      </c>
      <c r="M400" s="18">
        <f t="shared" si="146"/>
        <v>5.7599999999999998E-2</v>
      </c>
      <c r="N400" s="1" t="s">
        <v>225</v>
      </c>
      <c r="O400" s="9" t="s">
        <v>358</v>
      </c>
      <c r="P400" s="9" t="s">
        <v>359</v>
      </c>
      <c r="Q400" s="18">
        <f t="shared" si="145"/>
        <v>203.99999999441206</v>
      </c>
    </row>
    <row r="401" spans="1:20" s="4" customFormat="1" ht="17" thickBot="1" x14ac:dyDescent="0.25">
      <c r="A401" s="5">
        <v>44864</v>
      </c>
      <c r="B401" s="4">
        <v>79</v>
      </c>
      <c r="C401" s="4">
        <v>7</v>
      </c>
      <c r="D401" s="4">
        <f t="shared" si="143"/>
        <v>709</v>
      </c>
      <c r="E401" s="4" t="s">
        <v>294</v>
      </c>
      <c r="F401" s="4" t="s">
        <v>283</v>
      </c>
      <c r="G401" s="4" t="s">
        <v>7</v>
      </c>
      <c r="H401" s="4" t="b">
        <v>0</v>
      </c>
      <c r="I401" s="4">
        <v>47.3</v>
      </c>
      <c r="J401" s="4">
        <v>2</v>
      </c>
      <c r="K401" s="4" t="s">
        <v>206</v>
      </c>
      <c r="L401" s="4">
        <v>14.4</v>
      </c>
      <c r="M401" s="19">
        <f t="shared" si="146"/>
        <v>5.7599999999999998E-2</v>
      </c>
      <c r="N401" s="4" t="s">
        <v>225</v>
      </c>
      <c r="O401" s="10" t="s">
        <v>358</v>
      </c>
      <c r="P401" s="10" t="s">
        <v>359</v>
      </c>
      <c r="Q401" s="19">
        <f t="shared" si="145"/>
        <v>203.99999999441206</v>
      </c>
    </row>
    <row r="402" spans="1:20" x14ac:dyDescent="0.2">
      <c r="A402" s="3">
        <v>44865</v>
      </c>
      <c r="B402" s="1">
        <v>80</v>
      </c>
      <c r="C402" s="1">
        <v>0</v>
      </c>
      <c r="D402" s="1">
        <f t="shared" ref="D402:D406" si="147">(B402-1)*9 +C402</f>
        <v>711</v>
      </c>
      <c r="F402" s="1" t="s">
        <v>283</v>
      </c>
      <c r="G402" s="1" t="s">
        <v>6</v>
      </c>
      <c r="H402" s="1" t="b">
        <v>1</v>
      </c>
      <c r="K402" s="1" t="s">
        <v>452</v>
      </c>
      <c r="M402" s="18"/>
      <c r="N402" s="1" t="s">
        <v>22</v>
      </c>
      <c r="O402" s="13" t="s">
        <v>360</v>
      </c>
    </row>
    <row r="403" spans="1:20" x14ac:dyDescent="0.2">
      <c r="A403" s="3">
        <v>44865</v>
      </c>
      <c r="B403" s="1">
        <v>80</v>
      </c>
      <c r="C403" s="1">
        <v>1</v>
      </c>
      <c r="D403" s="1">
        <f t="shared" si="147"/>
        <v>712</v>
      </c>
      <c r="F403" s="1" t="s">
        <v>283</v>
      </c>
      <c r="G403" s="1" t="s">
        <v>7</v>
      </c>
      <c r="H403" s="1" t="b">
        <v>0</v>
      </c>
      <c r="I403" s="1">
        <v>48</v>
      </c>
      <c r="J403" s="1">
        <f>200-10</f>
        <v>190</v>
      </c>
      <c r="K403" s="1" t="s">
        <v>452</v>
      </c>
      <c r="L403" s="1">
        <v>12.5</v>
      </c>
      <c r="M403" s="18">
        <f>J403*L403/1000 * 4</f>
        <v>9.5</v>
      </c>
      <c r="N403" s="1" t="s">
        <v>22</v>
      </c>
      <c r="O403" s="9" t="s">
        <v>360</v>
      </c>
      <c r="R403" s="1">
        <v>193</v>
      </c>
      <c r="T403" s="1" t="s">
        <v>315</v>
      </c>
    </row>
    <row r="404" spans="1:20" x14ac:dyDescent="0.2">
      <c r="A404" s="3">
        <v>44865</v>
      </c>
      <c r="B404" s="1">
        <v>80</v>
      </c>
      <c r="C404" s="1">
        <v>2</v>
      </c>
      <c r="D404" s="1">
        <f t="shared" si="147"/>
        <v>713</v>
      </c>
      <c r="F404" s="1" t="s">
        <v>283</v>
      </c>
      <c r="G404" s="1" t="s">
        <v>7</v>
      </c>
      <c r="H404" s="1" t="b">
        <v>0</v>
      </c>
      <c r="I404" s="1">
        <v>45.7</v>
      </c>
      <c r="J404" s="1">
        <v>200</v>
      </c>
      <c r="K404" s="1" t="s">
        <v>452</v>
      </c>
      <c r="L404" s="1">
        <v>12.5</v>
      </c>
      <c r="M404" s="18">
        <f t="shared" ref="M404:M406" si="148">J404*L404/1000 * 4</f>
        <v>10</v>
      </c>
      <c r="N404" s="1" t="s">
        <v>22</v>
      </c>
      <c r="O404" s="9" t="s">
        <v>361</v>
      </c>
      <c r="R404" s="1">
        <v>202</v>
      </c>
      <c r="T404" s="1" t="s">
        <v>315</v>
      </c>
    </row>
    <row r="405" spans="1:20" x14ac:dyDescent="0.2">
      <c r="A405" s="3">
        <v>44865</v>
      </c>
      <c r="B405" s="1">
        <v>80</v>
      </c>
      <c r="C405" s="1">
        <v>3</v>
      </c>
      <c r="D405" s="1">
        <f t="shared" si="147"/>
        <v>714</v>
      </c>
      <c r="F405" s="1" t="s">
        <v>5</v>
      </c>
      <c r="G405" s="1" t="s">
        <v>7</v>
      </c>
      <c r="H405" s="1" t="b">
        <v>0</v>
      </c>
      <c r="I405" s="1">
        <v>35.799999999999997</v>
      </c>
      <c r="J405" s="1">
        <v>200</v>
      </c>
      <c r="K405" s="1" t="s">
        <v>452</v>
      </c>
      <c r="L405" s="1">
        <v>12.5</v>
      </c>
      <c r="M405" s="18">
        <f t="shared" si="148"/>
        <v>10</v>
      </c>
      <c r="N405" s="1" t="s">
        <v>22</v>
      </c>
      <c r="O405" s="9" t="s">
        <v>362</v>
      </c>
      <c r="R405" s="1">
        <v>148</v>
      </c>
      <c r="T405" s="1" t="s">
        <v>141</v>
      </c>
    </row>
    <row r="406" spans="1:20" s="4" customFormat="1" ht="17" thickBot="1" x14ac:dyDescent="0.25">
      <c r="A406" s="5">
        <v>44865</v>
      </c>
      <c r="B406" s="4">
        <v>80</v>
      </c>
      <c r="C406" s="4">
        <v>4</v>
      </c>
      <c r="D406" s="4">
        <f t="shared" si="147"/>
        <v>715</v>
      </c>
      <c r="F406" s="4" t="s">
        <v>283</v>
      </c>
      <c r="G406" s="4" t="s">
        <v>7</v>
      </c>
      <c r="H406" s="4" t="b">
        <v>0</v>
      </c>
      <c r="I406" s="4">
        <v>48.2</v>
      </c>
      <c r="J406" s="4">
        <v>200</v>
      </c>
      <c r="K406" s="4" t="s">
        <v>452</v>
      </c>
      <c r="L406" s="4">
        <v>12.5</v>
      </c>
      <c r="M406" s="19">
        <f t="shared" si="148"/>
        <v>10</v>
      </c>
      <c r="N406" s="4" t="s">
        <v>22</v>
      </c>
      <c r="O406" s="10" t="s">
        <v>363</v>
      </c>
      <c r="P406" s="25"/>
      <c r="Q406" s="19"/>
      <c r="R406" s="4">
        <v>245</v>
      </c>
      <c r="T406" s="4" t="s">
        <v>315</v>
      </c>
    </row>
    <row r="407" spans="1:20" x14ac:dyDescent="0.2">
      <c r="A407" s="3">
        <v>44865</v>
      </c>
      <c r="B407" s="1">
        <v>81</v>
      </c>
      <c r="C407" s="1">
        <v>0</v>
      </c>
      <c r="D407" s="1">
        <f t="shared" ref="D407:D416" si="149">(B407-1)*9 +C407</f>
        <v>720</v>
      </c>
      <c r="F407" s="1" t="s">
        <v>283</v>
      </c>
      <c r="G407" s="1" t="s">
        <v>6</v>
      </c>
      <c r="H407" s="1" t="b">
        <v>1</v>
      </c>
      <c r="K407" s="1" t="s">
        <v>206</v>
      </c>
      <c r="M407" s="18"/>
      <c r="N407" s="1" t="s">
        <v>22</v>
      </c>
      <c r="O407" s="13" t="s">
        <v>367</v>
      </c>
    </row>
    <row r="408" spans="1:20" x14ac:dyDescent="0.2">
      <c r="A408" s="3">
        <v>44865</v>
      </c>
      <c r="B408" s="1">
        <v>81</v>
      </c>
      <c r="C408" s="1">
        <v>5</v>
      </c>
      <c r="D408" s="1">
        <f t="shared" si="149"/>
        <v>725</v>
      </c>
      <c r="F408" s="1" t="s">
        <v>283</v>
      </c>
      <c r="G408" s="1" t="s">
        <v>7</v>
      </c>
      <c r="H408" s="1" t="b">
        <v>0</v>
      </c>
      <c r="I408" s="1">
        <v>43.7</v>
      </c>
      <c r="J408" s="1">
        <v>200</v>
      </c>
      <c r="K408" s="1" t="s">
        <v>206</v>
      </c>
      <c r="L408" s="1">
        <v>14.4</v>
      </c>
      <c r="M408" s="18">
        <f t="shared" ref="M408:M411" si="150">J408*L408/1000 * 2</f>
        <v>5.76</v>
      </c>
      <c r="N408" s="1" t="s">
        <v>22</v>
      </c>
      <c r="O408" s="9" t="s">
        <v>364</v>
      </c>
      <c r="R408" s="1">
        <v>215</v>
      </c>
      <c r="T408" s="1" t="s">
        <v>315</v>
      </c>
    </row>
    <row r="409" spans="1:20" x14ac:dyDescent="0.2">
      <c r="A409" s="3">
        <v>44865</v>
      </c>
      <c r="B409" s="1">
        <v>81</v>
      </c>
      <c r="C409" s="1">
        <v>6</v>
      </c>
      <c r="D409" s="1">
        <f t="shared" si="149"/>
        <v>726</v>
      </c>
      <c r="F409" s="1" t="s">
        <v>283</v>
      </c>
      <c r="G409" s="1" t="s">
        <v>7</v>
      </c>
      <c r="H409" s="1" t="b">
        <v>0</v>
      </c>
      <c r="I409" s="1">
        <v>46</v>
      </c>
      <c r="J409" s="1">
        <v>200</v>
      </c>
      <c r="K409" s="1" t="s">
        <v>206</v>
      </c>
      <c r="L409" s="1">
        <v>14.4</v>
      </c>
      <c r="M409" s="18">
        <f t="shared" si="150"/>
        <v>5.76</v>
      </c>
      <c r="N409" s="1" t="s">
        <v>22</v>
      </c>
      <c r="O409" s="9" t="s">
        <v>365</v>
      </c>
      <c r="R409" s="1">
        <v>255</v>
      </c>
      <c r="T409" s="1" t="s">
        <v>315</v>
      </c>
    </row>
    <row r="410" spans="1:20" x14ac:dyDescent="0.2">
      <c r="A410" s="3">
        <v>44865</v>
      </c>
      <c r="B410" s="1">
        <v>81</v>
      </c>
      <c r="C410" s="1">
        <v>7</v>
      </c>
      <c r="D410" s="1">
        <f t="shared" si="149"/>
        <v>727</v>
      </c>
      <c r="F410" s="1" t="s">
        <v>5</v>
      </c>
      <c r="G410" s="1" t="s">
        <v>7</v>
      </c>
      <c r="H410" s="1" t="b">
        <v>0</v>
      </c>
      <c r="I410" s="1">
        <v>39.9</v>
      </c>
      <c r="J410" s="1">
        <v>200</v>
      </c>
      <c r="K410" s="1" t="s">
        <v>206</v>
      </c>
      <c r="L410" s="1">
        <v>14.4</v>
      </c>
      <c r="M410" s="18">
        <f>J410*L410/1000 * 2</f>
        <v>5.76</v>
      </c>
      <c r="N410" s="1" t="s">
        <v>22</v>
      </c>
      <c r="O410" s="9" t="s">
        <v>366</v>
      </c>
      <c r="R410" s="1">
        <v>165</v>
      </c>
      <c r="T410" s="1" t="s">
        <v>25</v>
      </c>
    </row>
    <row r="411" spans="1:20" s="4" customFormat="1" ht="17" thickBot="1" x14ac:dyDescent="0.25">
      <c r="A411" s="5">
        <v>44865</v>
      </c>
      <c r="B411" s="4">
        <v>81</v>
      </c>
      <c r="C411" s="4">
        <v>8</v>
      </c>
      <c r="D411" s="4">
        <f t="shared" si="149"/>
        <v>728</v>
      </c>
      <c r="F411" s="4" t="s">
        <v>283</v>
      </c>
      <c r="G411" s="4" t="s">
        <v>7</v>
      </c>
      <c r="H411" s="4" t="b">
        <v>0</v>
      </c>
      <c r="I411" s="4">
        <v>47.4</v>
      </c>
      <c r="J411" s="4">
        <v>150</v>
      </c>
      <c r="K411" s="4" t="s">
        <v>206</v>
      </c>
      <c r="L411" s="4">
        <v>14.4</v>
      </c>
      <c r="M411" s="19">
        <f t="shared" si="150"/>
        <v>4.32</v>
      </c>
      <c r="N411" s="4" t="s">
        <v>22</v>
      </c>
      <c r="O411" s="10" t="s">
        <v>367</v>
      </c>
      <c r="P411" s="25"/>
      <c r="Q411" s="19"/>
      <c r="R411" s="4">
        <v>247</v>
      </c>
      <c r="T411" s="4" t="s">
        <v>315</v>
      </c>
    </row>
    <row r="412" spans="1:20" x14ac:dyDescent="0.2">
      <c r="A412" s="3">
        <v>44866</v>
      </c>
      <c r="B412" s="1">
        <v>82</v>
      </c>
      <c r="C412" s="1">
        <v>0</v>
      </c>
      <c r="D412" s="1">
        <f t="shared" si="149"/>
        <v>729</v>
      </c>
      <c r="F412" s="1" t="s">
        <v>283</v>
      </c>
      <c r="G412" s="1" t="s">
        <v>6</v>
      </c>
      <c r="H412" s="1" t="b">
        <v>1</v>
      </c>
      <c r="K412" s="1" t="s">
        <v>77</v>
      </c>
      <c r="M412" s="18"/>
      <c r="N412" s="1" t="s">
        <v>22</v>
      </c>
      <c r="O412" s="13" t="s">
        <v>369</v>
      </c>
    </row>
    <row r="413" spans="1:20" x14ac:dyDescent="0.2">
      <c r="A413" s="3">
        <v>44866</v>
      </c>
      <c r="B413" s="1">
        <v>82</v>
      </c>
      <c r="C413" s="1">
        <v>1</v>
      </c>
      <c r="D413" s="1">
        <f t="shared" si="149"/>
        <v>730</v>
      </c>
      <c r="F413" s="1" t="s">
        <v>283</v>
      </c>
      <c r="G413" s="1" t="s">
        <v>7</v>
      </c>
      <c r="H413" s="1" t="b">
        <v>0</v>
      </c>
      <c r="I413" s="1">
        <v>44.6</v>
      </c>
      <c r="J413" s="1">
        <v>200</v>
      </c>
      <c r="K413" s="1" t="s">
        <v>77</v>
      </c>
      <c r="L413" s="18">
        <v>6.13</v>
      </c>
      <c r="M413" s="18">
        <f t="shared" ref="M413:M416" si="151">J413*L413/1000 * 5</f>
        <v>6.13</v>
      </c>
      <c r="N413" s="1" t="s">
        <v>22</v>
      </c>
      <c r="O413" s="9" t="s">
        <v>368</v>
      </c>
      <c r="T413" s="1" t="s">
        <v>315</v>
      </c>
    </row>
    <row r="414" spans="1:20" x14ac:dyDescent="0.2">
      <c r="A414" s="3">
        <v>44866</v>
      </c>
      <c r="B414" s="1">
        <v>82</v>
      </c>
      <c r="C414" s="1">
        <v>2</v>
      </c>
      <c r="D414" s="1">
        <f t="shared" si="149"/>
        <v>731</v>
      </c>
      <c r="E414" s="1" t="s">
        <v>344</v>
      </c>
      <c r="F414" s="1" t="s">
        <v>283</v>
      </c>
      <c r="G414" s="1" t="s">
        <v>7</v>
      </c>
      <c r="H414" s="1" t="b">
        <v>0</v>
      </c>
      <c r="I414" s="1">
        <v>54.1</v>
      </c>
      <c r="J414" s="1">
        <v>200</v>
      </c>
      <c r="K414" s="1" t="s">
        <v>77</v>
      </c>
      <c r="L414" s="18">
        <v>6.13</v>
      </c>
      <c r="M414" s="18">
        <f t="shared" si="151"/>
        <v>6.13</v>
      </c>
      <c r="N414" s="1" t="s">
        <v>22</v>
      </c>
      <c r="O414" s="9" t="s">
        <v>369</v>
      </c>
    </row>
    <row r="415" spans="1:20" x14ac:dyDescent="0.2">
      <c r="A415" s="3">
        <v>44866</v>
      </c>
      <c r="B415" s="1">
        <v>82</v>
      </c>
      <c r="C415" s="1">
        <v>3</v>
      </c>
      <c r="D415" s="1">
        <f t="shared" si="149"/>
        <v>732</v>
      </c>
      <c r="F415" s="1" t="s">
        <v>283</v>
      </c>
      <c r="G415" s="1" t="s">
        <v>7</v>
      </c>
      <c r="H415" s="1" t="b">
        <v>0</v>
      </c>
      <c r="I415" s="1">
        <v>44.3</v>
      </c>
      <c r="J415" s="1">
        <v>150</v>
      </c>
      <c r="K415" s="1" t="s">
        <v>77</v>
      </c>
      <c r="L415" s="18">
        <v>6.13</v>
      </c>
      <c r="M415" s="18">
        <f t="shared" si="151"/>
        <v>4.5975000000000001</v>
      </c>
      <c r="N415" s="1" t="s">
        <v>22</v>
      </c>
      <c r="O415" s="9" t="s">
        <v>370</v>
      </c>
      <c r="T415" s="1" t="s">
        <v>316</v>
      </c>
    </row>
    <row r="416" spans="1:20" s="4" customFormat="1" ht="17" thickBot="1" x14ac:dyDescent="0.25">
      <c r="A416" s="5">
        <v>44866</v>
      </c>
      <c r="B416" s="4">
        <v>82</v>
      </c>
      <c r="C416" s="4">
        <v>4</v>
      </c>
      <c r="D416" s="4">
        <f t="shared" si="149"/>
        <v>733</v>
      </c>
      <c r="F416" s="4" t="s">
        <v>283</v>
      </c>
      <c r="G416" s="4" t="s">
        <v>7</v>
      </c>
      <c r="H416" s="4" t="b">
        <v>0</v>
      </c>
      <c r="I416" s="4">
        <v>43.8</v>
      </c>
      <c r="J416" s="4">
        <v>200</v>
      </c>
      <c r="K416" s="4" t="s">
        <v>77</v>
      </c>
      <c r="L416" s="19">
        <v>6.13</v>
      </c>
      <c r="M416" s="19">
        <f t="shared" si="151"/>
        <v>6.13</v>
      </c>
      <c r="N416" s="4" t="s">
        <v>22</v>
      </c>
      <c r="O416" s="10" t="s">
        <v>371</v>
      </c>
      <c r="P416" s="25"/>
      <c r="Q416" s="19"/>
      <c r="T416" s="4" t="s">
        <v>315</v>
      </c>
    </row>
    <row r="417" spans="1:20" x14ac:dyDescent="0.2">
      <c r="A417" s="3">
        <v>44866</v>
      </c>
      <c r="B417" s="1">
        <v>83</v>
      </c>
      <c r="C417" s="1">
        <v>0</v>
      </c>
      <c r="D417" s="1">
        <f t="shared" ref="D417:D426" si="152">(B417-1)*9 +C417</f>
        <v>738</v>
      </c>
      <c r="F417" s="1" t="s">
        <v>283</v>
      </c>
      <c r="G417" s="1" t="s">
        <v>6</v>
      </c>
      <c r="H417" s="1" t="b">
        <v>1</v>
      </c>
      <c r="K417" s="1" t="s">
        <v>76</v>
      </c>
      <c r="M417" s="18"/>
      <c r="N417" s="1" t="s">
        <v>22</v>
      </c>
      <c r="O417" s="13" t="s">
        <v>373</v>
      </c>
    </row>
    <row r="418" spans="1:20" x14ac:dyDescent="0.2">
      <c r="A418" s="3">
        <v>44866</v>
      </c>
      <c r="B418" s="1">
        <v>83</v>
      </c>
      <c r="C418" s="1">
        <v>5</v>
      </c>
      <c r="D418" s="1">
        <f t="shared" si="152"/>
        <v>743</v>
      </c>
      <c r="F418" s="1" t="s">
        <v>283</v>
      </c>
      <c r="G418" s="1" t="s">
        <v>7</v>
      </c>
      <c r="H418" s="1" t="b">
        <v>0</v>
      </c>
      <c r="I418" s="1">
        <v>45.8</v>
      </c>
      <c r="J418" s="1">
        <v>150</v>
      </c>
      <c r="K418" s="1" t="s">
        <v>76</v>
      </c>
      <c r="L418" s="1">
        <v>36.47</v>
      </c>
      <c r="M418" s="18">
        <f>J418*L418/1000 * 3</f>
        <v>16.4115</v>
      </c>
      <c r="N418" s="1" t="s">
        <v>22</v>
      </c>
      <c r="O418" s="9" t="s">
        <v>372</v>
      </c>
      <c r="R418" s="1">
        <v>208</v>
      </c>
      <c r="T418" s="1" t="s">
        <v>315</v>
      </c>
    </row>
    <row r="419" spans="1:20" x14ac:dyDescent="0.2">
      <c r="A419" s="3">
        <v>44866</v>
      </c>
      <c r="B419" s="1">
        <v>83</v>
      </c>
      <c r="C419" s="1">
        <v>6</v>
      </c>
      <c r="D419" s="1">
        <f t="shared" si="152"/>
        <v>744</v>
      </c>
      <c r="E419" s="1" t="s">
        <v>295</v>
      </c>
      <c r="F419" s="1" t="s">
        <v>283</v>
      </c>
      <c r="G419" s="1" t="s">
        <v>7</v>
      </c>
      <c r="H419" s="1" t="b">
        <v>0</v>
      </c>
      <c r="I419" s="1">
        <v>51.3</v>
      </c>
      <c r="J419" s="1">
        <v>180</v>
      </c>
      <c r="K419" s="1" t="s">
        <v>76</v>
      </c>
      <c r="L419" s="1">
        <v>36.47</v>
      </c>
      <c r="M419" s="18">
        <f t="shared" ref="M419:M421" si="153">J419*L419/1000 * 3</f>
        <v>19.6938</v>
      </c>
      <c r="N419" s="1" t="s">
        <v>22</v>
      </c>
      <c r="O419" s="9" t="s">
        <v>373</v>
      </c>
      <c r="R419" s="1">
        <v>175</v>
      </c>
    </row>
    <row r="420" spans="1:20" x14ac:dyDescent="0.2">
      <c r="A420" s="3">
        <v>44866</v>
      </c>
      <c r="B420" s="1">
        <v>83</v>
      </c>
      <c r="C420" s="1">
        <v>7</v>
      </c>
      <c r="D420" s="1">
        <f t="shared" si="152"/>
        <v>745</v>
      </c>
      <c r="E420" s="1" t="s">
        <v>345</v>
      </c>
      <c r="F420" s="1" t="s">
        <v>283</v>
      </c>
      <c r="G420" s="1" t="s">
        <v>7</v>
      </c>
      <c r="H420" s="1" t="b">
        <v>0</v>
      </c>
      <c r="I420" s="1">
        <v>53</v>
      </c>
      <c r="J420" s="1">
        <v>200</v>
      </c>
      <c r="K420" s="1" t="s">
        <v>76</v>
      </c>
      <c r="L420" s="1">
        <v>36.47</v>
      </c>
      <c r="M420" s="18">
        <f t="shared" si="153"/>
        <v>21.881999999999998</v>
      </c>
      <c r="N420" s="1" t="s">
        <v>22</v>
      </c>
      <c r="O420" s="9" t="s">
        <v>374</v>
      </c>
      <c r="R420" s="1">
        <v>158</v>
      </c>
    </row>
    <row r="421" spans="1:20" s="4" customFormat="1" ht="17" thickBot="1" x14ac:dyDescent="0.25">
      <c r="A421" s="5">
        <v>44866</v>
      </c>
      <c r="B421" s="4">
        <v>83</v>
      </c>
      <c r="C421" s="4">
        <v>8</v>
      </c>
      <c r="D421" s="4">
        <f t="shared" si="152"/>
        <v>746</v>
      </c>
      <c r="F421" s="4" t="s">
        <v>283</v>
      </c>
      <c r="G421" s="4" t="s">
        <v>7</v>
      </c>
      <c r="H421" s="4" t="b">
        <v>0</v>
      </c>
      <c r="I421" s="4">
        <v>45.3</v>
      </c>
      <c r="J421" s="4">
        <v>200</v>
      </c>
      <c r="K421" s="4" t="s">
        <v>76</v>
      </c>
      <c r="L421" s="4">
        <v>36.47</v>
      </c>
      <c r="M421" s="19">
        <f t="shared" si="153"/>
        <v>21.881999999999998</v>
      </c>
      <c r="N421" s="4" t="s">
        <v>22</v>
      </c>
      <c r="O421" s="10" t="s">
        <v>375</v>
      </c>
      <c r="P421" s="25"/>
      <c r="Q421" s="19"/>
      <c r="R421" s="4">
        <v>199</v>
      </c>
      <c r="T421" s="4" t="s">
        <v>315</v>
      </c>
    </row>
    <row r="422" spans="1:20" x14ac:dyDescent="0.2">
      <c r="A422" s="3">
        <v>44867</v>
      </c>
      <c r="B422" s="1">
        <v>84</v>
      </c>
      <c r="C422" s="1">
        <v>0</v>
      </c>
      <c r="D422" s="1">
        <f t="shared" si="152"/>
        <v>747</v>
      </c>
      <c r="F422" s="1" t="s">
        <v>283</v>
      </c>
      <c r="G422" s="1" t="s">
        <v>6</v>
      </c>
      <c r="H422" s="1" t="b">
        <v>1</v>
      </c>
      <c r="K422" s="1" t="s">
        <v>324</v>
      </c>
      <c r="M422" s="18"/>
      <c r="N422" s="1" t="s">
        <v>22</v>
      </c>
      <c r="O422" s="13" t="s">
        <v>379</v>
      </c>
    </row>
    <row r="423" spans="1:20" x14ac:dyDescent="0.2">
      <c r="A423" s="3">
        <v>44867</v>
      </c>
      <c r="B423" s="1">
        <v>84</v>
      </c>
      <c r="C423" s="1">
        <v>1</v>
      </c>
      <c r="D423" s="1">
        <f t="shared" si="152"/>
        <v>748</v>
      </c>
      <c r="F423" s="1" t="s">
        <v>11</v>
      </c>
      <c r="G423" s="1" t="s">
        <v>7</v>
      </c>
      <c r="H423" s="1" t="b">
        <v>0</v>
      </c>
      <c r="I423" s="1">
        <v>66.2</v>
      </c>
      <c r="J423" s="1">
        <v>200</v>
      </c>
      <c r="K423" s="1" t="s">
        <v>324</v>
      </c>
      <c r="L423" s="1">
        <v>20.399999999999999</v>
      </c>
      <c r="M423" s="18">
        <f>J423*L423/1000 * 5</f>
        <v>20.399999999999995</v>
      </c>
      <c r="N423" s="1" t="s">
        <v>22</v>
      </c>
      <c r="O423" s="9" t="s">
        <v>377</v>
      </c>
      <c r="T423" s="1" t="s">
        <v>51</v>
      </c>
    </row>
    <row r="424" spans="1:20" x14ac:dyDescent="0.2">
      <c r="A424" s="3">
        <v>44867</v>
      </c>
      <c r="B424" s="1">
        <v>84</v>
      </c>
      <c r="C424" s="1">
        <v>2</v>
      </c>
      <c r="D424" s="1">
        <f t="shared" si="152"/>
        <v>749</v>
      </c>
      <c r="F424" s="1" t="s">
        <v>5</v>
      </c>
      <c r="G424" s="1" t="s">
        <v>7</v>
      </c>
      <c r="H424" s="1" t="b">
        <v>0</v>
      </c>
      <c r="I424" s="1">
        <v>25.1</v>
      </c>
      <c r="J424" s="1">
        <v>200</v>
      </c>
      <c r="K424" s="1" t="s">
        <v>324</v>
      </c>
      <c r="L424" s="1">
        <v>20.399999999999999</v>
      </c>
      <c r="M424" s="18">
        <f t="shared" ref="M424:M425" si="154">J424*L424/1000 * 5</f>
        <v>20.399999999999995</v>
      </c>
      <c r="N424" s="1" t="s">
        <v>22</v>
      </c>
      <c r="O424" s="9" t="s">
        <v>378</v>
      </c>
      <c r="T424" s="1" t="s">
        <v>376</v>
      </c>
    </row>
    <row r="425" spans="1:20" x14ac:dyDescent="0.2">
      <c r="A425" s="3">
        <v>44867</v>
      </c>
      <c r="B425" s="1">
        <v>84</v>
      </c>
      <c r="C425" s="1">
        <v>3</v>
      </c>
      <c r="D425" s="1">
        <f t="shared" si="152"/>
        <v>750</v>
      </c>
      <c r="F425" s="1" t="s">
        <v>283</v>
      </c>
      <c r="G425" s="1" t="s">
        <v>7</v>
      </c>
      <c r="H425" s="1" t="b">
        <v>0</v>
      </c>
      <c r="I425" s="1">
        <v>44.5</v>
      </c>
      <c r="J425" s="1">
        <v>200</v>
      </c>
      <c r="K425" s="1" t="s">
        <v>324</v>
      </c>
      <c r="L425" s="1">
        <v>20.399999999999999</v>
      </c>
      <c r="M425" s="18">
        <f t="shared" si="154"/>
        <v>20.399999999999995</v>
      </c>
      <c r="N425" s="1" t="s">
        <v>22</v>
      </c>
      <c r="O425" s="9" t="s">
        <v>379</v>
      </c>
      <c r="T425" s="1" t="s">
        <v>316</v>
      </c>
    </row>
    <row r="426" spans="1:20" s="4" customFormat="1" ht="17" thickBot="1" x14ac:dyDescent="0.25">
      <c r="A426" s="5">
        <v>44867</v>
      </c>
      <c r="B426" s="4">
        <v>84</v>
      </c>
      <c r="C426" s="4">
        <v>4</v>
      </c>
      <c r="D426" s="4">
        <f t="shared" si="152"/>
        <v>751</v>
      </c>
      <c r="F426" s="4" t="s">
        <v>283</v>
      </c>
      <c r="G426" s="4" t="s">
        <v>7</v>
      </c>
      <c r="H426" s="4" t="b">
        <v>0</v>
      </c>
      <c r="I426" s="4">
        <v>41.1</v>
      </c>
      <c r="J426" s="4">
        <v>150</v>
      </c>
      <c r="K426" s="4" t="s">
        <v>324</v>
      </c>
      <c r="L426" s="4">
        <v>20.399999999999999</v>
      </c>
      <c r="M426" s="19">
        <f t="shared" ref="M426:M431" si="155">J426*L426/1000 * 5</f>
        <v>15.3</v>
      </c>
      <c r="N426" s="4" t="s">
        <v>22</v>
      </c>
      <c r="O426" s="10" t="s">
        <v>380</v>
      </c>
      <c r="P426" s="25"/>
      <c r="Q426" s="19"/>
      <c r="T426" s="4" t="s">
        <v>316</v>
      </c>
    </row>
    <row r="427" spans="1:20" x14ac:dyDescent="0.2">
      <c r="A427" s="3">
        <v>44867</v>
      </c>
      <c r="B427" s="1">
        <v>85</v>
      </c>
      <c r="C427" s="1">
        <v>0</v>
      </c>
      <c r="D427" s="1">
        <f t="shared" ref="D427:D435" si="156">(B427-1)*9 +C427</f>
        <v>756</v>
      </c>
      <c r="F427" s="1" t="s">
        <v>283</v>
      </c>
      <c r="G427" s="1" t="s">
        <v>6</v>
      </c>
      <c r="H427" s="1" t="b">
        <v>1</v>
      </c>
      <c r="K427" s="1" t="s">
        <v>324</v>
      </c>
      <c r="L427" s="1">
        <v>20.399999999999999</v>
      </c>
      <c r="M427" s="18">
        <f t="shared" si="155"/>
        <v>0</v>
      </c>
      <c r="N427" s="1" t="s">
        <v>22</v>
      </c>
      <c r="O427" s="13" t="s">
        <v>383</v>
      </c>
    </row>
    <row r="428" spans="1:20" x14ac:dyDescent="0.2">
      <c r="A428" s="3">
        <v>44867</v>
      </c>
      <c r="B428" s="1">
        <v>85</v>
      </c>
      <c r="C428" s="1">
        <v>5</v>
      </c>
      <c r="D428" s="1">
        <f t="shared" si="156"/>
        <v>761</v>
      </c>
      <c r="F428" s="1" t="s">
        <v>5</v>
      </c>
      <c r="G428" s="1" t="s">
        <v>7</v>
      </c>
      <c r="H428" s="1" t="b">
        <v>0</v>
      </c>
      <c r="I428" s="1">
        <v>26.7</v>
      </c>
      <c r="J428" s="1">
        <v>150</v>
      </c>
      <c r="K428" s="1" t="s">
        <v>324</v>
      </c>
      <c r="L428" s="1">
        <v>20.399999999999999</v>
      </c>
      <c r="M428" s="18">
        <f t="shared" si="155"/>
        <v>15.3</v>
      </c>
      <c r="N428" s="1" t="s">
        <v>22</v>
      </c>
      <c r="O428" s="9" t="s">
        <v>381</v>
      </c>
      <c r="R428" s="1">
        <v>161</v>
      </c>
      <c r="T428" s="1" t="s">
        <v>376</v>
      </c>
    </row>
    <row r="429" spans="1:20" x14ac:dyDescent="0.2">
      <c r="A429" s="3">
        <v>44867</v>
      </c>
      <c r="B429" s="1">
        <v>85</v>
      </c>
      <c r="C429" s="1">
        <v>6</v>
      </c>
      <c r="D429" s="1">
        <f t="shared" si="156"/>
        <v>762</v>
      </c>
      <c r="F429" s="1" t="s">
        <v>5</v>
      </c>
      <c r="G429" s="1" t="s">
        <v>7</v>
      </c>
      <c r="H429" s="1" t="b">
        <v>0</v>
      </c>
      <c r="I429" s="1">
        <v>23.9</v>
      </c>
      <c r="J429" s="1">
        <v>150</v>
      </c>
      <c r="K429" s="1" t="s">
        <v>324</v>
      </c>
      <c r="L429" s="1">
        <v>20.399999999999999</v>
      </c>
      <c r="M429" s="18">
        <f t="shared" si="155"/>
        <v>15.3</v>
      </c>
      <c r="N429" s="1" t="s">
        <v>22</v>
      </c>
      <c r="O429" s="9" t="s">
        <v>382</v>
      </c>
      <c r="R429" s="1">
        <v>145</v>
      </c>
      <c r="T429" s="1" t="s">
        <v>376</v>
      </c>
    </row>
    <row r="430" spans="1:20" x14ac:dyDescent="0.2">
      <c r="A430" s="3">
        <v>44867</v>
      </c>
      <c r="B430" s="1">
        <v>85</v>
      </c>
      <c r="C430" s="1">
        <v>7</v>
      </c>
      <c r="D430" s="1">
        <f t="shared" si="156"/>
        <v>763</v>
      </c>
      <c r="F430" s="1" t="s">
        <v>5</v>
      </c>
      <c r="G430" s="1" t="s">
        <v>7</v>
      </c>
      <c r="H430" s="1" t="b">
        <v>0</v>
      </c>
      <c r="I430" s="1">
        <v>25.1</v>
      </c>
      <c r="J430" s="1">
        <f>200-10</f>
        <v>190</v>
      </c>
      <c r="K430" s="1" t="s">
        <v>324</v>
      </c>
      <c r="L430" s="1">
        <v>20.399999999999999</v>
      </c>
      <c r="M430" s="18">
        <f t="shared" si="155"/>
        <v>19.379999999999995</v>
      </c>
      <c r="N430" s="1" t="s">
        <v>22</v>
      </c>
      <c r="O430" s="9" t="s">
        <v>383</v>
      </c>
      <c r="R430" s="1">
        <v>172</v>
      </c>
      <c r="T430" s="1" t="s">
        <v>376</v>
      </c>
    </row>
    <row r="431" spans="1:20" s="4" customFormat="1" ht="17" thickBot="1" x14ac:dyDescent="0.25">
      <c r="A431" s="5">
        <v>44867</v>
      </c>
      <c r="B431" s="4">
        <v>85</v>
      </c>
      <c r="C431" s="4">
        <v>8</v>
      </c>
      <c r="D431" s="4">
        <f t="shared" si="156"/>
        <v>764</v>
      </c>
      <c r="F431" s="4" t="s">
        <v>11</v>
      </c>
      <c r="G431" s="4" t="s">
        <v>7</v>
      </c>
      <c r="H431" s="4" t="b">
        <v>0</v>
      </c>
      <c r="I431" s="4">
        <v>46.3</v>
      </c>
      <c r="J431" s="4">
        <v>190</v>
      </c>
      <c r="K431" s="4" t="s">
        <v>324</v>
      </c>
      <c r="L431" s="4">
        <v>20.399999999999999</v>
      </c>
      <c r="M431" s="19">
        <f t="shared" si="155"/>
        <v>19.379999999999995</v>
      </c>
      <c r="N431" s="4" t="s">
        <v>22</v>
      </c>
      <c r="O431" s="10" t="s">
        <v>384</v>
      </c>
      <c r="P431" s="25"/>
      <c r="Q431" s="19"/>
      <c r="R431" s="4">
        <v>387</v>
      </c>
      <c r="T431" s="4" t="s">
        <v>376</v>
      </c>
    </row>
    <row r="432" spans="1:20" x14ac:dyDescent="0.2">
      <c r="A432" s="3">
        <v>44868</v>
      </c>
      <c r="B432" s="1">
        <v>86</v>
      </c>
      <c r="C432" s="1">
        <v>0</v>
      </c>
      <c r="D432" s="1">
        <f t="shared" si="156"/>
        <v>765</v>
      </c>
      <c r="F432" s="1" t="s">
        <v>11</v>
      </c>
      <c r="G432" s="1" t="s">
        <v>6</v>
      </c>
      <c r="H432" s="1" t="b">
        <v>1</v>
      </c>
      <c r="K432" s="1" t="s">
        <v>323</v>
      </c>
      <c r="M432" s="18"/>
      <c r="N432" s="1" t="s">
        <v>22</v>
      </c>
      <c r="O432" s="13" t="s">
        <v>387</v>
      </c>
    </row>
    <row r="433" spans="1:20" x14ac:dyDescent="0.2">
      <c r="A433" s="3">
        <v>44868</v>
      </c>
      <c r="B433" s="1">
        <v>86</v>
      </c>
      <c r="C433" s="1">
        <v>1</v>
      </c>
      <c r="D433" s="1">
        <f t="shared" si="156"/>
        <v>766</v>
      </c>
      <c r="F433" s="1" t="s">
        <v>11</v>
      </c>
      <c r="G433" s="1" t="s">
        <v>7</v>
      </c>
      <c r="H433" s="1" t="b">
        <v>0</v>
      </c>
      <c r="I433" s="1">
        <v>71.599999999999994</v>
      </c>
      <c r="J433" s="1">
        <v>200</v>
      </c>
      <c r="K433" s="1" t="s">
        <v>323</v>
      </c>
      <c r="L433" s="1">
        <v>3.88</v>
      </c>
      <c r="M433" s="18">
        <f>J433*L433/1000 * 18</f>
        <v>13.968</v>
      </c>
      <c r="N433" s="1" t="s">
        <v>22</v>
      </c>
      <c r="O433" s="9" t="s">
        <v>385</v>
      </c>
      <c r="T433" s="1" t="s">
        <v>51</v>
      </c>
    </row>
    <row r="434" spans="1:20" x14ac:dyDescent="0.2">
      <c r="A434" s="3">
        <v>44868</v>
      </c>
      <c r="B434" s="1">
        <v>86</v>
      </c>
      <c r="C434" s="1">
        <v>2</v>
      </c>
      <c r="D434" s="1">
        <f t="shared" si="156"/>
        <v>767</v>
      </c>
      <c r="F434" s="1" t="s">
        <v>5</v>
      </c>
      <c r="G434" s="1" t="s">
        <v>7</v>
      </c>
      <c r="H434" s="1" t="b">
        <v>0</v>
      </c>
      <c r="I434" s="1">
        <v>29.6</v>
      </c>
      <c r="J434" s="1">
        <f>150-68</f>
        <v>82</v>
      </c>
      <c r="K434" s="1" t="s">
        <v>323</v>
      </c>
      <c r="L434" s="1">
        <v>3.88</v>
      </c>
      <c r="M434" s="18">
        <f>J434*L434/1000 * 18</f>
        <v>5.7268799999999986</v>
      </c>
      <c r="N434" s="1" t="s">
        <v>22</v>
      </c>
      <c r="O434" s="9" t="s">
        <v>386</v>
      </c>
      <c r="T434" s="1" t="s">
        <v>141</v>
      </c>
    </row>
    <row r="435" spans="1:20" s="4" customFormat="1" ht="17" thickBot="1" x14ac:dyDescent="0.25">
      <c r="A435" s="5">
        <v>44868</v>
      </c>
      <c r="B435" s="4">
        <v>86</v>
      </c>
      <c r="C435" s="4">
        <v>3</v>
      </c>
      <c r="D435" s="4">
        <f t="shared" si="156"/>
        <v>768</v>
      </c>
      <c r="F435" s="4" t="s">
        <v>5</v>
      </c>
      <c r="G435" s="4" t="s">
        <v>7</v>
      </c>
      <c r="H435" s="4" t="b">
        <v>0</v>
      </c>
      <c r="I435" s="4">
        <v>35.299999999999997</v>
      </c>
      <c r="J435" s="4">
        <v>200</v>
      </c>
      <c r="K435" s="4" t="s">
        <v>323</v>
      </c>
      <c r="L435" s="4">
        <v>3.88</v>
      </c>
      <c r="M435" s="19">
        <f>J435*L435/1000 * 18</f>
        <v>13.968</v>
      </c>
      <c r="N435" s="4" t="s">
        <v>22</v>
      </c>
      <c r="O435" s="10" t="s">
        <v>387</v>
      </c>
      <c r="P435" s="25"/>
      <c r="Q435" s="19"/>
      <c r="T435" s="4" t="s">
        <v>141</v>
      </c>
    </row>
    <row r="436" spans="1:20" x14ac:dyDescent="0.2">
      <c r="A436" s="3">
        <v>44868</v>
      </c>
      <c r="B436" s="1">
        <v>87</v>
      </c>
      <c r="C436" s="1">
        <v>0</v>
      </c>
      <c r="D436" s="1">
        <f t="shared" ref="D436:D487" si="157">(B436-1)*9 +C436</f>
        <v>774</v>
      </c>
      <c r="F436" s="1" t="s">
        <v>5</v>
      </c>
      <c r="G436" s="1" t="s">
        <v>6</v>
      </c>
      <c r="H436" s="1" t="b">
        <v>1</v>
      </c>
      <c r="K436" s="1" t="s">
        <v>323</v>
      </c>
      <c r="M436" s="18"/>
      <c r="N436" s="1" t="s">
        <v>22</v>
      </c>
      <c r="O436" s="13" t="s">
        <v>388</v>
      </c>
    </row>
    <row r="437" spans="1:20" x14ac:dyDescent="0.2">
      <c r="A437" s="3">
        <v>44868</v>
      </c>
      <c r="B437" s="1">
        <v>87</v>
      </c>
      <c r="C437" s="1">
        <v>4</v>
      </c>
      <c r="D437" s="1">
        <f t="shared" si="157"/>
        <v>778</v>
      </c>
      <c r="F437" s="1" t="s">
        <v>5</v>
      </c>
      <c r="G437" s="1" t="s">
        <v>7</v>
      </c>
      <c r="H437" s="1" t="b">
        <v>0</v>
      </c>
      <c r="I437" s="1">
        <v>29.8</v>
      </c>
      <c r="J437" s="1">
        <v>200</v>
      </c>
      <c r="K437" s="1" t="s">
        <v>323</v>
      </c>
      <c r="L437" s="1">
        <v>3.88</v>
      </c>
      <c r="M437" s="18">
        <f>J437*L437/1000 * 18</f>
        <v>13.968</v>
      </c>
      <c r="N437" s="1" t="s">
        <v>22</v>
      </c>
      <c r="O437" s="9" t="s">
        <v>388</v>
      </c>
      <c r="T437" s="1" t="s">
        <v>141</v>
      </c>
    </row>
    <row r="438" spans="1:20" x14ac:dyDescent="0.2">
      <c r="A438" s="3">
        <v>44868</v>
      </c>
      <c r="B438" s="1">
        <v>87</v>
      </c>
      <c r="C438" s="1">
        <v>5</v>
      </c>
      <c r="D438" s="1">
        <f t="shared" si="157"/>
        <v>779</v>
      </c>
      <c r="F438" s="1" t="s">
        <v>5</v>
      </c>
      <c r="G438" s="1" t="s">
        <v>7</v>
      </c>
      <c r="H438" s="1" t="b">
        <v>0</v>
      </c>
      <c r="I438" s="1">
        <v>45.5</v>
      </c>
      <c r="J438" s="1">
        <v>200</v>
      </c>
      <c r="K438" s="1" t="s">
        <v>323</v>
      </c>
      <c r="L438" s="1">
        <v>3.88</v>
      </c>
      <c r="M438" s="18">
        <f>J438*L438/1000 * 18</f>
        <v>13.968</v>
      </c>
      <c r="N438" s="1" t="s">
        <v>22</v>
      </c>
      <c r="O438" s="9" t="s">
        <v>389</v>
      </c>
    </row>
    <row r="439" spans="1:20" s="4" customFormat="1" ht="17" thickBot="1" x14ac:dyDescent="0.25">
      <c r="A439" s="5">
        <v>44868</v>
      </c>
      <c r="B439" s="4">
        <v>87</v>
      </c>
      <c r="C439" s="4">
        <v>6</v>
      </c>
      <c r="D439" s="4">
        <f t="shared" si="157"/>
        <v>780</v>
      </c>
      <c r="F439" s="4" t="s">
        <v>11</v>
      </c>
      <c r="G439" s="4" t="s">
        <v>7</v>
      </c>
      <c r="H439" s="4" t="b">
        <v>0</v>
      </c>
      <c r="I439" s="4">
        <v>73.2</v>
      </c>
      <c r="J439" s="4">
        <v>200</v>
      </c>
      <c r="K439" s="4" t="s">
        <v>323</v>
      </c>
      <c r="L439" s="4">
        <v>3.88</v>
      </c>
      <c r="M439" s="19">
        <f>J439*L439/1000 * 18</f>
        <v>13.968</v>
      </c>
      <c r="N439" s="4" t="s">
        <v>22</v>
      </c>
      <c r="O439" s="10" t="s">
        <v>390</v>
      </c>
      <c r="P439" s="25"/>
      <c r="Q439" s="19"/>
      <c r="T439" s="4" t="s">
        <v>51</v>
      </c>
    </row>
    <row r="440" spans="1:20" x14ac:dyDescent="0.2">
      <c r="A440" s="3">
        <v>44870</v>
      </c>
      <c r="B440" s="1">
        <v>88</v>
      </c>
      <c r="C440" s="1">
        <v>0</v>
      </c>
      <c r="D440" s="1">
        <f t="shared" si="157"/>
        <v>783</v>
      </c>
      <c r="F440" s="1" t="s">
        <v>11</v>
      </c>
      <c r="G440" s="1" t="s">
        <v>6</v>
      </c>
      <c r="H440" s="1" t="b">
        <v>1</v>
      </c>
      <c r="M440" s="18"/>
      <c r="N440" s="1" t="s">
        <v>225</v>
      </c>
    </row>
    <row r="441" spans="1:20" x14ac:dyDescent="0.2">
      <c r="A441" s="3">
        <v>44870</v>
      </c>
      <c r="B441" s="1">
        <v>88</v>
      </c>
      <c r="C441" s="1">
        <v>1</v>
      </c>
      <c r="D441" s="1">
        <f t="shared" si="157"/>
        <v>784</v>
      </c>
      <c r="F441" s="1" t="s">
        <v>11</v>
      </c>
      <c r="G441" s="1" t="s">
        <v>7</v>
      </c>
      <c r="H441" s="1" t="b">
        <v>0</v>
      </c>
      <c r="J441" s="2">
        <v>2</v>
      </c>
      <c r="K441" s="2" t="s">
        <v>323</v>
      </c>
      <c r="L441" s="2">
        <v>3.88</v>
      </c>
      <c r="M441" s="20">
        <f>J441*L441/1000 * 18</f>
        <v>0.13968</v>
      </c>
      <c r="N441" s="1" t="s">
        <v>225</v>
      </c>
      <c r="O441" s="73" t="s">
        <v>391</v>
      </c>
      <c r="P441" s="73" t="s">
        <v>392</v>
      </c>
      <c r="Q441" s="18">
        <f t="shared" ref="Q441" si="158">(P441-O441)*24*60</f>
        <v>225</v>
      </c>
    </row>
    <row r="442" spans="1:20" s="4" customFormat="1" ht="17" thickBot="1" x14ac:dyDescent="0.25">
      <c r="A442" s="5">
        <v>44870</v>
      </c>
      <c r="B442" s="4">
        <v>88</v>
      </c>
      <c r="C442" s="4">
        <v>2</v>
      </c>
      <c r="D442" s="4">
        <f t="shared" si="157"/>
        <v>785</v>
      </c>
      <c r="F442" s="4" t="s">
        <v>5</v>
      </c>
      <c r="G442" s="4" t="s">
        <v>7</v>
      </c>
      <c r="H442" s="4" t="b">
        <v>0</v>
      </c>
      <c r="J442" s="83">
        <v>2</v>
      </c>
      <c r="K442" s="83" t="s">
        <v>323</v>
      </c>
      <c r="L442" s="83">
        <v>3.88</v>
      </c>
      <c r="M442" s="21">
        <f>J442*L442/1000 * 18</f>
        <v>0.13968</v>
      </c>
      <c r="N442" s="4" t="s">
        <v>225</v>
      </c>
      <c r="O442" s="84" t="s">
        <v>391</v>
      </c>
      <c r="P442" s="84" t="s">
        <v>393</v>
      </c>
      <c r="Q442" s="19">
        <f t="shared" ref="Q442:Q444" si="159">(P442-O442)*24*60</f>
        <v>225.01666666008532</v>
      </c>
    </row>
    <row r="443" spans="1:20" x14ac:dyDescent="0.2">
      <c r="A443" s="3">
        <v>44870</v>
      </c>
      <c r="B443" s="1">
        <v>88</v>
      </c>
      <c r="C443" s="1">
        <v>3</v>
      </c>
      <c r="D443" s="1">
        <f t="shared" si="157"/>
        <v>786</v>
      </c>
      <c r="F443" s="1" t="s">
        <v>283</v>
      </c>
      <c r="G443" s="1" t="s">
        <v>7</v>
      </c>
      <c r="H443" s="1" t="b">
        <v>0</v>
      </c>
      <c r="J443" s="2">
        <v>2</v>
      </c>
      <c r="K443" s="2" t="s">
        <v>324</v>
      </c>
      <c r="L443" s="2">
        <f>20.4/2</f>
        <v>10.199999999999999</v>
      </c>
      <c r="M443" s="20">
        <f t="shared" ref="M443:M444" si="160">J443*L443/1000 * 5</f>
        <v>0.10199999999999999</v>
      </c>
      <c r="N443" s="1" t="s">
        <v>225</v>
      </c>
      <c r="O443" s="73" t="s">
        <v>391</v>
      </c>
      <c r="P443" s="73" t="s">
        <v>394</v>
      </c>
      <c r="Q443" s="18">
        <f t="shared" si="159"/>
        <v>225.03333333064802</v>
      </c>
    </row>
    <row r="444" spans="1:20" s="4" customFormat="1" ht="17" thickBot="1" x14ac:dyDescent="0.25">
      <c r="A444" s="5">
        <v>44870</v>
      </c>
      <c r="B444" s="4">
        <v>88</v>
      </c>
      <c r="C444" s="4">
        <v>4</v>
      </c>
      <c r="D444" s="4">
        <f t="shared" si="157"/>
        <v>787</v>
      </c>
      <c r="F444" s="4" t="s">
        <v>5</v>
      </c>
      <c r="G444" s="4" t="s">
        <v>7</v>
      </c>
      <c r="H444" s="4" t="b">
        <v>0</v>
      </c>
      <c r="J444" s="83">
        <v>2</v>
      </c>
      <c r="K444" s="83" t="s">
        <v>324</v>
      </c>
      <c r="L444" s="83">
        <f>20.4/2</f>
        <v>10.199999999999999</v>
      </c>
      <c r="M444" s="21">
        <f t="shared" si="160"/>
        <v>0.10199999999999999</v>
      </c>
      <c r="N444" s="4" t="s">
        <v>225</v>
      </c>
      <c r="O444" s="84" t="s">
        <v>391</v>
      </c>
      <c r="P444" s="84" t="s">
        <v>395</v>
      </c>
      <c r="Q444" s="19">
        <f t="shared" si="159"/>
        <v>225.05000000121072</v>
      </c>
    </row>
    <row r="445" spans="1:20" x14ac:dyDescent="0.2">
      <c r="A445" s="59">
        <v>45091</v>
      </c>
      <c r="B445" s="1">
        <v>99</v>
      </c>
      <c r="C445" s="1">
        <v>0</v>
      </c>
      <c r="D445" s="1">
        <f>(B445-1)*9 +C445</f>
        <v>882</v>
      </c>
      <c r="F445" s="1" t="s">
        <v>5</v>
      </c>
      <c r="G445" s="1" t="s">
        <v>6</v>
      </c>
      <c r="H445" s="1" t="b">
        <v>1</v>
      </c>
      <c r="N445" s="1" t="s">
        <v>225</v>
      </c>
      <c r="O445" s="9" t="s">
        <v>414</v>
      </c>
      <c r="P445" s="9" t="s">
        <v>415</v>
      </c>
      <c r="Q445" s="18">
        <f t="shared" ref="Q445:Q478" si="161">(P445-O445)*24*60</f>
        <v>258.99999999557622</v>
      </c>
    </row>
    <row r="446" spans="1:20" x14ac:dyDescent="0.2">
      <c r="A446" s="59">
        <v>45091</v>
      </c>
      <c r="B446" s="1">
        <v>99</v>
      </c>
      <c r="C446" s="1">
        <v>1</v>
      </c>
      <c r="D446" s="1">
        <f>(B446-1)*9 +C446</f>
        <v>883</v>
      </c>
      <c r="E446" s="6" t="s">
        <v>416</v>
      </c>
      <c r="F446" s="1" t="s">
        <v>5</v>
      </c>
      <c r="G446" s="1" t="s">
        <v>7</v>
      </c>
      <c r="H446" s="1" t="b">
        <v>0</v>
      </c>
      <c r="I446" s="1">
        <v>27.1</v>
      </c>
      <c r="J446" s="1">
        <v>3.34</v>
      </c>
      <c r="K446" s="1" t="s">
        <v>204</v>
      </c>
      <c r="L446" s="1">
        <v>12</v>
      </c>
      <c r="M446" s="18">
        <f>J446*L446/1000 * 6</f>
        <v>0.24047999999999997</v>
      </c>
      <c r="N446" s="1" t="s">
        <v>225</v>
      </c>
      <c r="O446" s="9" t="s">
        <v>414</v>
      </c>
      <c r="P446" s="9" t="s">
        <v>415</v>
      </c>
      <c r="Q446" s="18">
        <f t="shared" si="161"/>
        <v>258.99999999557622</v>
      </c>
      <c r="R446" s="1" t="s">
        <v>8</v>
      </c>
    </row>
    <row r="447" spans="1:20" x14ac:dyDescent="0.2">
      <c r="A447" s="59">
        <v>45091</v>
      </c>
      <c r="B447" s="1">
        <v>99</v>
      </c>
      <c r="C447" s="1">
        <v>2</v>
      </c>
      <c r="D447" s="1">
        <f t="shared" ref="D447:D452" si="162">(B447-1)*9 +C447</f>
        <v>884</v>
      </c>
      <c r="E447" s="6" t="s">
        <v>417</v>
      </c>
      <c r="F447" s="1" t="s">
        <v>5</v>
      </c>
      <c r="G447" s="1" t="s">
        <v>7</v>
      </c>
      <c r="H447" s="1" t="b">
        <v>0</v>
      </c>
      <c r="I447" s="1">
        <v>30</v>
      </c>
      <c r="J447" s="1">
        <v>3.7</v>
      </c>
      <c r="K447" s="1" t="s">
        <v>204</v>
      </c>
      <c r="L447" s="1">
        <v>12</v>
      </c>
      <c r="M447" s="18">
        <f t="shared" ref="M447:M452" si="163">J447*L447/1000 * 6</f>
        <v>0.26640000000000008</v>
      </c>
      <c r="N447" s="1" t="s">
        <v>225</v>
      </c>
      <c r="O447" s="9" t="s">
        <v>414</v>
      </c>
      <c r="P447" s="9" t="s">
        <v>415</v>
      </c>
      <c r="Q447" s="18">
        <f t="shared" si="161"/>
        <v>258.99999999557622</v>
      </c>
      <c r="R447" s="1" t="s">
        <v>8</v>
      </c>
    </row>
    <row r="448" spans="1:20" x14ac:dyDescent="0.2">
      <c r="A448" s="59">
        <v>45091</v>
      </c>
      <c r="B448" s="1">
        <v>99</v>
      </c>
      <c r="C448" s="1">
        <v>3</v>
      </c>
      <c r="D448" s="1">
        <f t="shared" si="162"/>
        <v>885</v>
      </c>
      <c r="E448" s="6" t="s">
        <v>418</v>
      </c>
      <c r="F448" s="1" t="s">
        <v>5</v>
      </c>
      <c r="G448" s="1" t="s">
        <v>7</v>
      </c>
      <c r="H448" s="1" t="b">
        <v>0</v>
      </c>
      <c r="I448" s="1">
        <v>29</v>
      </c>
      <c r="J448" s="1">
        <v>3.58</v>
      </c>
      <c r="K448" s="1" t="s">
        <v>204</v>
      </c>
      <c r="L448" s="1">
        <v>12</v>
      </c>
      <c r="M448" s="18">
        <f t="shared" si="163"/>
        <v>0.25775999999999999</v>
      </c>
      <c r="N448" s="1" t="s">
        <v>225</v>
      </c>
      <c r="O448" s="9" t="s">
        <v>414</v>
      </c>
      <c r="P448" s="9" t="s">
        <v>415</v>
      </c>
      <c r="Q448" s="18">
        <f t="shared" si="161"/>
        <v>258.99999999557622</v>
      </c>
      <c r="R448" s="1" t="s">
        <v>8</v>
      </c>
    </row>
    <row r="449" spans="1:18" x14ac:dyDescent="0.2">
      <c r="A449" s="59">
        <v>45091</v>
      </c>
      <c r="B449" s="1">
        <v>99</v>
      </c>
      <c r="C449" s="1">
        <v>4</v>
      </c>
      <c r="D449" s="1">
        <f t="shared" si="162"/>
        <v>886</v>
      </c>
      <c r="E449" s="1" t="s">
        <v>419</v>
      </c>
      <c r="F449" s="1" t="s">
        <v>5</v>
      </c>
      <c r="G449" s="1" t="s">
        <v>7</v>
      </c>
      <c r="H449" s="1" t="b">
        <v>0</v>
      </c>
      <c r="I449" s="1">
        <v>29.1</v>
      </c>
      <c r="J449" s="1">
        <v>3.59</v>
      </c>
      <c r="K449" s="1" t="s">
        <v>204</v>
      </c>
      <c r="L449" s="1">
        <v>12</v>
      </c>
      <c r="M449" s="18">
        <f t="shared" si="163"/>
        <v>0.25847999999999999</v>
      </c>
      <c r="N449" s="1" t="s">
        <v>225</v>
      </c>
      <c r="O449" s="9" t="s">
        <v>414</v>
      </c>
      <c r="P449" s="9" t="s">
        <v>415</v>
      </c>
      <c r="Q449" s="18">
        <f t="shared" si="161"/>
        <v>258.99999999557622</v>
      </c>
      <c r="R449" s="1" t="s">
        <v>8</v>
      </c>
    </row>
    <row r="450" spans="1:18" x14ac:dyDescent="0.2">
      <c r="A450" s="59">
        <v>45091</v>
      </c>
      <c r="B450" s="1">
        <v>99</v>
      </c>
      <c r="C450" s="1">
        <v>5</v>
      </c>
      <c r="D450" s="1">
        <f t="shared" si="162"/>
        <v>887</v>
      </c>
      <c r="E450" s="1" t="s">
        <v>420</v>
      </c>
      <c r="F450" s="1" t="s">
        <v>5</v>
      </c>
      <c r="G450" s="1" t="s">
        <v>7</v>
      </c>
      <c r="H450" s="1" t="b">
        <v>0</v>
      </c>
      <c r="I450" s="1">
        <v>27.8</v>
      </c>
      <c r="J450" s="1">
        <v>3.43</v>
      </c>
      <c r="K450" s="1" t="s">
        <v>204</v>
      </c>
      <c r="L450" s="1">
        <v>12</v>
      </c>
      <c r="M450" s="18">
        <f t="shared" si="163"/>
        <v>0.24696000000000001</v>
      </c>
      <c r="N450" s="1" t="s">
        <v>225</v>
      </c>
      <c r="O450" s="9" t="s">
        <v>414</v>
      </c>
      <c r="P450" s="9" t="s">
        <v>415</v>
      </c>
      <c r="Q450" s="18">
        <f t="shared" si="161"/>
        <v>258.99999999557622</v>
      </c>
      <c r="R450" s="1" t="s">
        <v>421</v>
      </c>
    </row>
    <row r="451" spans="1:18" x14ac:dyDescent="0.2">
      <c r="A451" s="59">
        <v>45091</v>
      </c>
      <c r="B451" s="1">
        <v>99</v>
      </c>
      <c r="C451" s="1">
        <v>6</v>
      </c>
      <c r="D451" s="1">
        <f t="shared" si="162"/>
        <v>888</v>
      </c>
      <c r="E451" s="6" t="s">
        <v>24</v>
      </c>
      <c r="F451" s="1" t="s">
        <v>5</v>
      </c>
      <c r="G451" s="1" t="s">
        <v>7</v>
      </c>
      <c r="H451" s="1" t="b">
        <v>0</v>
      </c>
      <c r="I451" s="1">
        <v>28.1</v>
      </c>
      <c r="J451" s="1">
        <v>3.47</v>
      </c>
      <c r="K451" s="1" t="s">
        <v>204</v>
      </c>
      <c r="L451" s="1">
        <v>12</v>
      </c>
      <c r="M451" s="18">
        <f t="shared" si="163"/>
        <v>0.24984000000000001</v>
      </c>
      <c r="N451" s="1" t="s">
        <v>225</v>
      </c>
      <c r="O451" s="9" t="s">
        <v>414</v>
      </c>
      <c r="P451" s="9" t="s">
        <v>415</v>
      </c>
      <c r="Q451" s="18">
        <f t="shared" si="161"/>
        <v>258.99999999557622</v>
      </c>
      <c r="R451" s="1" t="s">
        <v>421</v>
      </c>
    </row>
    <row r="452" spans="1:18" s="4" customFormat="1" ht="17" thickBot="1" x14ac:dyDescent="0.25">
      <c r="A452" s="60">
        <v>45091</v>
      </c>
      <c r="B452" s="4">
        <v>99</v>
      </c>
      <c r="C452" s="4">
        <v>7</v>
      </c>
      <c r="D452" s="4">
        <f t="shared" si="162"/>
        <v>889</v>
      </c>
      <c r="E452" s="4" t="s">
        <v>33</v>
      </c>
      <c r="F452" s="4" t="s">
        <v>5</v>
      </c>
      <c r="G452" s="4" t="s">
        <v>7</v>
      </c>
      <c r="H452" s="4" t="b">
        <v>0</v>
      </c>
      <c r="I452" s="4">
        <v>28.6</v>
      </c>
      <c r="J452" s="4">
        <v>3.53</v>
      </c>
      <c r="K452" s="4" t="s">
        <v>204</v>
      </c>
      <c r="L452" s="4">
        <v>12</v>
      </c>
      <c r="M452" s="19">
        <f t="shared" si="163"/>
        <v>0.25416</v>
      </c>
      <c r="N452" s="4" t="s">
        <v>225</v>
      </c>
      <c r="O452" s="10" t="s">
        <v>414</v>
      </c>
      <c r="P452" s="10" t="s">
        <v>415</v>
      </c>
      <c r="Q452" s="19">
        <f t="shared" si="161"/>
        <v>258.99999999557622</v>
      </c>
      <c r="R452" s="4" t="s">
        <v>421</v>
      </c>
    </row>
    <row r="453" spans="1:18" x14ac:dyDescent="0.2">
      <c r="A453" s="59">
        <v>45092</v>
      </c>
      <c r="B453" s="1">
        <v>100</v>
      </c>
      <c r="C453" s="1">
        <v>0</v>
      </c>
      <c r="D453" s="1">
        <f>(B453-1)*9 +C453</f>
        <v>891</v>
      </c>
      <c r="F453" s="1" t="s">
        <v>5</v>
      </c>
      <c r="G453" s="1" t="s">
        <v>6</v>
      </c>
      <c r="H453" s="1" t="b">
        <v>1</v>
      </c>
      <c r="N453" s="1" t="s">
        <v>225</v>
      </c>
      <c r="O453" s="9" t="s">
        <v>422</v>
      </c>
      <c r="P453" s="9" t="s">
        <v>423</v>
      </c>
      <c r="Q453" s="18">
        <f t="shared" si="161"/>
        <v>261.00000000209548</v>
      </c>
    </row>
    <row r="454" spans="1:18" x14ac:dyDescent="0.2">
      <c r="A454" s="59">
        <v>45092</v>
      </c>
      <c r="B454" s="1">
        <v>100</v>
      </c>
      <c r="C454" s="1">
        <v>1</v>
      </c>
      <c r="D454" s="1">
        <f>(B454-1)*9 +C454</f>
        <v>892</v>
      </c>
      <c r="E454" s="1" t="s">
        <v>25</v>
      </c>
      <c r="F454" s="1" t="s">
        <v>5</v>
      </c>
      <c r="G454" s="1" t="s">
        <v>7</v>
      </c>
      <c r="H454" s="1" t="b">
        <v>0</v>
      </c>
      <c r="I454" s="1">
        <v>31.1</v>
      </c>
      <c r="J454" s="1">
        <v>3.7</v>
      </c>
      <c r="K454" s="1" t="s">
        <v>204</v>
      </c>
      <c r="L454" s="1">
        <v>12</v>
      </c>
      <c r="M454" s="18">
        <f>J454*L454/1000 * 6</f>
        <v>0.26640000000000008</v>
      </c>
      <c r="N454" s="1" t="s">
        <v>225</v>
      </c>
      <c r="O454" s="9" t="s">
        <v>422</v>
      </c>
      <c r="P454" s="9" t="s">
        <v>423</v>
      </c>
      <c r="Q454" s="18">
        <f t="shared" si="161"/>
        <v>261.00000000209548</v>
      </c>
      <c r="R454" s="1" t="s">
        <v>421</v>
      </c>
    </row>
    <row r="455" spans="1:18" x14ac:dyDescent="0.2">
      <c r="A455" s="59">
        <v>45092</v>
      </c>
      <c r="B455" s="1">
        <v>100</v>
      </c>
      <c r="C455" s="1">
        <v>2</v>
      </c>
      <c r="D455" s="1">
        <f t="shared" ref="D455:D458" si="164">(B455-1)*9 +C455</f>
        <v>893</v>
      </c>
      <c r="E455" s="6" t="s">
        <v>424</v>
      </c>
      <c r="F455" s="1" t="s">
        <v>5</v>
      </c>
      <c r="G455" s="1" t="s">
        <v>7</v>
      </c>
      <c r="H455" s="1" t="b">
        <v>0</v>
      </c>
      <c r="I455" s="1">
        <v>26.5</v>
      </c>
      <c r="J455" s="1">
        <v>3.27</v>
      </c>
      <c r="K455" s="1" t="s">
        <v>204</v>
      </c>
      <c r="L455" s="1">
        <v>12</v>
      </c>
      <c r="M455" s="18">
        <f t="shared" ref="M455:M458" si="165">J455*L455/1000 * 6</f>
        <v>0.23544000000000004</v>
      </c>
      <c r="N455" s="1" t="s">
        <v>225</v>
      </c>
      <c r="O455" s="9" t="s">
        <v>422</v>
      </c>
      <c r="P455" s="9" t="s">
        <v>423</v>
      </c>
      <c r="Q455" s="18">
        <f t="shared" si="161"/>
        <v>261.00000000209548</v>
      </c>
      <c r="R455" s="1" t="s">
        <v>421</v>
      </c>
    </row>
    <row r="456" spans="1:18" x14ac:dyDescent="0.2">
      <c r="A456" s="59">
        <v>45092</v>
      </c>
      <c r="B456" s="1">
        <v>100</v>
      </c>
      <c r="C456" s="1">
        <v>3</v>
      </c>
      <c r="D456" s="1">
        <f t="shared" si="164"/>
        <v>894</v>
      </c>
      <c r="E456" s="1" t="s">
        <v>425</v>
      </c>
      <c r="F456" s="1" t="s">
        <v>5</v>
      </c>
      <c r="G456" s="1" t="s">
        <v>7</v>
      </c>
      <c r="H456" s="1" t="b">
        <v>0</v>
      </c>
      <c r="I456" s="1">
        <v>30.9</v>
      </c>
      <c r="J456" s="1">
        <v>3.7</v>
      </c>
      <c r="K456" s="1" t="s">
        <v>204</v>
      </c>
      <c r="L456" s="1">
        <v>12</v>
      </c>
      <c r="M456" s="18">
        <f t="shared" si="165"/>
        <v>0.26640000000000008</v>
      </c>
      <c r="N456" s="1" t="s">
        <v>225</v>
      </c>
      <c r="O456" s="9" t="s">
        <v>422</v>
      </c>
      <c r="P456" s="9" t="s">
        <v>423</v>
      </c>
      <c r="Q456" s="18">
        <f t="shared" si="161"/>
        <v>261.00000000209548</v>
      </c>
      <c r="R456" s="1" t="s">
        <v>421</v>
      </c>
    </row>
    <row r="457" spans="1:18" x14ac:dyDescent="0.2">
      <c r="A457" s="59">
        <v>45092</v>
      </c>
      <c r="B457" s="1">
        <v>100</v>
      </c>
      <c r="C457" s="1">
        <v>4</v>
      </c>
      <c r="D457" s="1">
        <f t="shared" si="164"/>
        <v>895</v>
      </c>
      <c r="E457" s="1" t="s">
        <v>141</v>
      </c>
      <c r="F457" s="1" t="s">
        <v>5</v>
      </c>
      <c r="G457" s="1" t="s">
        <v>7</v>
      </c>
      <c r="H457" s="1" t="b">
        <v>0</v>
      </c>
      <c r="I457" s="1">
        <v>29.9</v>
      </c>
      <c r="J457" s="1">
        <v>3.69</v>
      </c>
      <c r="K457" s="1" t="s">
        <v>204</v>
      </c>
      <c r="L457" s="1">
        <v>12</v>
      </c>
      <c r="M457" s="18">
        <f t="shared" si="165"/>
        <v>0.26568000000000003</v>
      </c>
      <c r="N457" s="1" t="s">
        <v>225</v>
      </c>
      <c r="O457" s="9" t="s">
        <v>422</v>
      </c>
      <c r="P457" s="9" t="s">
        <v>423</v>
      </c>
      <c r="Q457" s="18">
        <f t="shared" si="161"/>
        <v>261.00000000209548</v>
      </c>
      <c r="R457" s="1" t="s">
        <v>8</v>
      </c>
    </row>
    <row r="458" spans="1:18" s="4" customFormat="1" ht="17" thickBot="1" x14ac:dyDescent="0.25">
      <c r="A458" s="60">
        <v>45092</v>
      </c>
      <c r="B458" s="4">
        <v>100</v>
      </c>
      <c r="C458" s="4">
        <v>5</v>
      </c>
      <c r="D458" s="4">
        <f t="shared" si="164"/>
        <v>896</v>
      </c>
      <c r="E458" s="7" t="s">
        <v>426</v>
      </c>
      <c r="F458" s="4" t="s">
        <v>5</v>
      </c>
      <c r="G458" s="4" t="s">
        <v>7</v>
      </c>
      <c r="H458" s="4" t="b">
        <v>0</v>
      </c>
      <c r="I458" s="4">
        <v>30.9</v>
      </c>
      <c r="J458" s="4">
        <v>3.7</v>
      </c>
      <c r="K458" s="4" t="s">
        <v>204</v>
      </c>
      <c r="L458" s="4">
        <v>12</v>
      </c>
      <c r="M458" s="19">
        <f t="shared" si="165"/>
        <v>0.26640000000000008</v>
      </c>
      <c r="N458" s="4" t="s">
        <v>225</v>
      </c>
      <c r="O458" s="10" t="s">
        <v>422</v>
      </c>
      <c r="P458" s="10" t="s">
        <v>423</v>
      </c>
      <c r="Q458" s="19">
        <f t="shared" si="161"/>
        <v>261.00000000209548</v>
      </c>
      <c r="R458" s="4" t="s">
        <v>8</v>
      </c>
    </row>
    <row r="459" spans="1:18" x14ac:dyDescent="0.2">
      <c r="A459" s="59">
        <v>45097</v>
      </c>
      <c r="B459" s="1">
        <v>101</v>
      </c>
      <c r="C459" s="1">
        <v>0</v>
      </c>
      <c r="D459" s="1">
        <f>(B459-1)*9 +C459</f>
        <v>900</v>
      </c>
      <c r="F459" s="1" t="s">
        <v>5</v>
      </c>
      <c r="G459" s="1" t="s">
        <v>6</v>
      </c>
      <c r="H459" s="1" t="b">
        <v>1</v>
      </c>
      <c r="N459" s="1" t="s">
        <v>225</v>
      </c>
      <c r="O459" s="9" t="s">
        <v>427</v>
      </c>
      <c r="P459" s="9" t="s">
        <v>428</v>
      </c>
      <c r="Q459" s="18">
        <f t="shared" si="161"/>
        <v>256.99999999953434</v>
      </c>
    </row>
    <row r="460" spans="1:18" x14ac:dyDescent="0.2">
      <c r="A460" s="59">
        <v>45097</v>
      </c>
      <c r="B460" s="1">
        <v>101</v>
      </c>
      <c r="C460" s="1">
        <v>1</v>
      </c>
      <c r="D460" s="1">
        <f>(B460-1)*9 +C460</f>
        <v>901</v>
      </c>
      <c r="E460" s="1" t="s">
        <v>416</v>
      </c>
      <c r="F460" s="1" t="s">
        <v>5</v>
      </c>
      <c r="G460" s="1" t="s">
        <v>7</v>
      </c>
      <c r="H460" s="1" t="b">
        <v>0</v>
      </c>
      <c r="I460" s="1">
        <v>27</v>
      </c>
      <c r="J460" s="1">
        <v>3.3</v>
      </c>
      <c r="K460" s="1" t="s">
        <v>204</v>
      </c>
      <c r="L460" s="1">
        <v>12</v>
      </c>
      <c r="M460" s="18">
        <f>J460*L460/1000 * 6</f>
        <v>0.23759999999999998</v>
      </c>
      <c r="N460" s="1" t="s">
        <v>225</v>
      </c>
      <c r="O460" s="9" t="s">
        <v>427</v>
      </c>
      <c r="P460" s="9" t="s">
        <v>428</v>
      </c>
      <c r="Q460" s="18">
        <f t="shared" si="161"/>
        <v>256.99999999953434</v>
      </c>
      <c r="R460" s="1" t="s">
        <v>421</v>
      </c>
    </row>
    <row r="461" spans="1:18" x14ac:dyDescent="0.2">
      <c r="A461" s="59">
        <v>45097</v>
      </c>
      <c r="B461" s="1">
        <v>101</v>
      </c>
      <c r="C461" s="1">
        <v>2</v>
      </c>
      <c r="D461" s="1">
        <f t="shared" ref="D461:D466" si="166">(B461-1)*9 +C461</f>
        <v>902</v>
      </c>
      <c r="E461" s="6" t="s">
        <v>417</v>
      </c>
      <c r="F461" s="1" t="s">
        <v>5</v>
      </c>
      <c r="G461" s="1" t="s">
        <v>7</v>
      </c>
      <c r="H461" s="1" t="b">
        <v>0</v>
      </c>
      <c r="I461" s="1">
        <v>31.4</v>
      </c>
      <c r="J461" s="1">
        <v>3.7</v>
      </c>
      <c r="K461" s="1" t="s">
        <v>204</v>
      </c>
      <c r="L461" s="1">
        <v>12</v>
      </c>
      <c r="M461" s="18">
        <f t="shared" ref="M461:M466" si="167">J461*L461/1000 * 6</f>
        <v>0.26640000000000008</v>
      </c>
      <c r="N461" s="1" t="s">
        <v>225</v>
      </c>
      <c r="O461" s="9" t="s">
        <v>427</v>
      </c>
      <c r="P461" s="9" t="s">
        <v>428</v>
      </c>
      <c r="Q461" s="18">
        <f t="shared" si="161"/>
        <v>256.99999999953434</v>
      </c>
      <c r="R461" s="1" t="s">
        <v>421</v>
      </c>
    </row>
    <row r="462" spans="1:18" x14ac:dyDescent="0.2">
      <c r="A462" s="59">
        <v>45097</v>
      </c>
      <c r="B462" s="1">
        <v>101</v>
      </c>
      <c r="C462" s="1">
        <v>3</v>
      </c>
      <c r="D462" s="1">
        <f t="shared" si="166"/>
        <v>903</v>
      </c>
      <c r="E462" s="1" t="s">
        <v>418</v>
      </c>
      <c r="F462" s="1" t="s">
        <v>5</v>
      </c>
      <c r="G462" s="1" t="s">
        <v>7</v>
      </c>
      <c r="H462" s="1" t="b">
        <v>0</v>
      </c>
      <c r="I462" s="1">
        <v>29.2</v>
      </c>
      <c r="J462" s="1">
        <v>3.6</v>
      </c>
      <c r="K462" s="1" t="s">
        <v>204</v>
      </c>
      <c r="L462" s="1">
        <v>12</v>
      </c>
      <c r="M462" s="18">
        <f t="shared" si="167"/>
        <v>0.25919999999999999</v>
      </c>
      <c r="N462" s="1" t="s">
        <v>225</v>
      </c>
      <c r="O462" s="9" t="s">
        <v>427</v>
      </c>
      <c r="P462" s="9" t="s">
        <v>428</v>
      </c>
      <c r="Q462" s="18">
        <f t="shared" si="161"/>
        <v>256.99999999953434</v>
      </c>
      <c r="R462" s="1" t="s">
        <v>421</v>
      </c>
    </row>
    <row r="463" spans="1:18" x14ac:dyDescent="0.2">
      <c r="A463" s="59">
        <v>45097</v>
      </c>
      <c r="B463" s="1">
        <v>101</v>
      </c>
      <c r="C463" s="1">
        <v>4</v>
      </c>
      <c r="D463" s="1">
        <f t="shared" si="166"/>
        <v>904</v>
      </c>
      <c r="E463" s="6" t="s">
        <v>419</v>
      </c>
      <c r="F463" s="1" t="s">
        <v>5</v>
      </c>
      <c r="G463" s="1" t="s">
        <v>7</v>
      </c>
      <c r="H463" s="1" t="b">
        <v>0</v>
      </c>
      <c r="I463" s="1">
        <v>29.6</v>
      </c>
      <c r="J463" s="1">
        <v>3.65</v>
      </c>
      <c r="K463" s="1" t="s">
        <v>204</v>
      </c>
      <c r="L463" s="1">
        <v>12</v>
      </c>
      <c r="M463" s="18">
        <f t="shared" si="167"/>
        <v>0.26279999999999998</v>
      </c>
      <c r="N463" s="1" t="s">
        <v>225</v>
      </c>
      <c r="O463" s="9" t="s">
        <v>427</v>
      </c>
      <c r="P463" s="9" t="s">
        <v>428</v>
      </c>
      <c r="Q463" s="18">
        <f t="shared" si="161"/>
        <v>256.99999999953434</v>
      </c>
      <c r="R463" s="1" t="s">
        <v>421</v>
      </c>
    </row>
    <row r="464" spans="1:18" x14ac:dyDescent="0.2">
      <c r="A464" s="59">
        <v>45097</v>
      </c>
      <c r="B464" s="1">
        <v>101</v>
      </c>
      <c r="C464" s="1">
        <v>5</v>
      </c>
      <c r="D464" s="1">
        <f t="shared" si="166"/>
        <v>905</v>
      </c>
      <c r="E464" s="1" t="s">
        <v>420</v>
      </c>
      <c r="F464" s="1" t="s">
        <v>5</v>
      </c>
      <c r="G464" s="1" t="s">
        <v>7</v>
      </c>
      <c r="H464" s="1" t="b">
        <v>0</v>
      </c>
      <c r="I464" s="1">
        <v>28.5</v>
      </c>
      <c r="J464" s="1">
        <v>3.52</v>
      </c>
      <c r="K464" s="1" t="s">
        <v>204</v>
      </c>
      <c r="L464" s="1">
        <v>12</v>
      </c>
      <c r="M464" s="18">
        <f t="shared" si="167"/>
        <v>0.25344</v>
      </c>
      <c r="N464" s="1" t="s">
        <v>225</v>
      </c>
      <c r="O464" s="9" t="s">
        <v>427</v>
      </c>
      <c r="P464" s="9" t="s">
        <v>428</v>
      </c>
      <c r="Q464" s="18">
        <f t="shared" si="161"/>
        <v>256.99999999953434</v>
      </c>
      <c r="R464" s="1" t="s">
        <v>8</v>
      </c>
    </row>
    <row r="465" spans="1:18" x14ac:dyDescent="0.2">
      <c r="A465" s="59">
        <v>45097</v>
      </c>
      <c r="B465" s="1">
        <v>101</v>
      </c>
      <c r="C465" s="1">
        <v>6</v>
      </c>
      <c r="D465" s="1">
        <f t="shared" si="166"/>
        <v>906</v>
      </c>
      <c r="E465" s="1" t="s">
        <v>24</v>
      </c>
      <c r="F465" s="1" t="s">
        <v>5</v>
      </c>
      <c r="G465" s="1" t="s">
        <v>7</v>
      </c>
      <c r="H465" s="1" t="b">
        <v>0</v>
      </c>
      <c r="I465" s="1">
        <v>27.3</v>
      </c>
      <c r="J465" s="1">
        <v>3.37</v>
      </c>
      <c r="K465" s="1" t="s">
        <v>204</v>
      </c>
      <c r="L465" s="1">
        <v>12</v>
      </c>
      <c r="M465" s="18">
        <f t="shared" si="167"/>
        <v>0.24263999999999997</v>
      </c>
      <c r="N465" s="1" t="s">
        <v>225</v>
      </c>
      <c r="O465" s="9" t="s">
        <v>427</v>
      </c>
      <c r="P465" s="9" t="s">
        <v>428</v>
      </c>
      <c r="Q465" s="18">
        <f t="shared" si="161"/>
        <v>256.99999999953434</v>
      </c>
      <c r="R465" s="1" t="s">
        <v>8</v>
      </c>
    </row>
    <row r="466" spans="1:18" s="4" customFormat="1" ht="17" thickBot="1" x14ac:dyDescent="0.25">
      <c r="A466" s="60">
        <v>45097</v>
      </c>
      <c r="B466" s="4">
        <v>101</v>
      </c>
      <c r="C466" s="4">
        <v>7</v>
      </c>
      <c r="D466" s="4">
        <f t="shared" si="166"/>
        <v>907</v>
      </c>
      <c r="E466" s="4" t="s">
        <v>33</v>
      </c>
      <c r="F466" s="4" t="s">
        <v>5</v>
      </c>
      <c r="G466" s="4" t="s">
        <v>7</v>
      </c>
      <c r="H466" s="4" t="b">
        <v>0</v>
      </c>
      <c r="I466" s="4">
        <v>29.7</v>
      </c>
      <c r="J466" s="4">
        <v>3.66</v>
      </c>
      <c r="K466" s="4" t="s">
        <v>204</v>
      </c>
      <c r="L466" s="4">
        <v>12</v>
      </c>
      <c r="M466" s="19">
        <f t="shared" si="167"/>
        <v>0.26351999999999998</v>
      </c>
      <c r="N466" s="4" t="s">
        <v>225</v>
      </c>
      <c r="O466" s="10" t="s">
        <v>427</v>
      </c>
      <c r="P466" s="10" t="s">
        <v>428</v>
      </c>
      <c r="Q466" s="19">
        <f t="shared" si="161"/>
        <v>256.99999999953434</v>
      </c>
      <c r="R466" s="4" t="s">
        <v>8</v>
      </c>
    </row>
    <row r="467" spans="1:18" x14ac:dyDescent="0.2">
      <c r="A467" s="59">
        <v>45098</v>
      </c>
      <c r="B467" s="1">
        <v>102</v>
      </c>
      <c r="C467" s="1">
        <v>0</v>
      </c>
      <c r="D467" s="1">
        <f>(B467-1)*9 +C467</f>
        <v>909</v>
      </c>
      <c r="F467" s="1" t="s">
        <v>5</v>
      </c>
      <c r="G467" s="1" t="s">
        <v>6</v>
      </c>
      <c r="H467" s="1" t="b">
        <v>1</v>
      </c>
      <c r="N467" s="1" t="s">
        <v>225</v>
      </c>
      <c r="O467" s="9" t="s">
        <v>429</v>
      </c>
      <c r="P467" s="9" t="s">
        <v>430</v>
      </c>
      <c r="Q467" s="18">
        <f t="shared" si="161"/>
        <v>254.99999999301508</v>
      </c>
    </row>
    <row r="468" spans="1:18" x14ac:dyDescent="0.2">
      <c r="A468" s="59">
        <v>45098</v>
      </c>
      <c r="B468" s="1">
        <v>102</v>
      </c>
      <c r="C468" s="1">
        <v>1</v>
      </c>
      <c r="D468" s="1">
        <f>(B468-1)*9 +C468</f>
        <v>910</v>
      </c>
      <c r="E468" s="1" t="s">
        <v>25</v>
      </c>
      <c r="F468" s="1" t="s">
        <v>5</v>
      </c>
      <c r="G468" s="1" t="s">
        <v>7</v>
      </c>
      <c r="H468" s="1" t="b">
        <v>0</v>
      </c>
      <c r="I468" s="1">
        <v>31.6</v>
      </c>
      <c r="J468" s="1">
        <v>3.7</v>
      </c>
      <c r="K468" s="1" t="s">
        <v>204</v>
      </c>
      <c r="L468" s="1">
        <v>12</v>
      </c>
      <c r="M468" s="18">
        <f>J468*L468/1000 * 6</f>
        <v>0.26640000000000008</v>
      </c>
      <c r="N468" s="1" t="s">
        <v>225</v>
      </c>
      <c r="O468" s="9" t="s">
        <v>429</v>
      </c>
      <c r="P468" s="9" t="s">
        <v>430</v>
      </c>
      <c r="Q468" s="18">
        <f t="shared" si="161"/>
        <v>254.99999999301508</v>
      </c>
      <c r="R468" s="1" t="s">
        <v>8</v>
      </c>
    </row>
    <row r="469" spans="1:18" x14ac:dyDescent="0.2">
      <c r="A469" s="59">
        <v>45098</v>
      </c>
      <c r="B469" s="1">
        <v>102</v>
      </c>
      <c r="C469" s="1">
        <v>2</v>
      </c>
      <c r="D469" s="1">
        <f t="shared" ref="D469:D472" si="168">(B469-1)*9 +C469</f>
        <v>911</v>
      </c>
      <c r="E469" s="1" t="s">
        <v>424</v>
      </c>
      <c r="F469" s="1" t="s">
        <v>5</v>
      </c>
      <c r="G469" s="1" t="s">
        <v>7</v>
      </c>
      <c r="H469" s="1" t="b">
        <v>0</v>
      </c>
      <c r="I469" s="1">
        <v>27.4</v>
      </c>
      <c r="J469" s="1">
        <v>3.38</v>
      </c>
      <c r="K469" s="1" t="s">
        <v>204</v>
      </c>
      <c r="L469" s="1">
        <v>12</v>
      </c>
      <c r="M469" s="18">
        <f t="shared" ref="M469:M472" si="169">J469*L469/1000 * 6</f>
        <v>0.24335999999999999</v>
      </c>
      <c r="N469" s="1" t="s">
        <v>225</v>
      </c>
      <c r="O469" s="9" t="s">
        <v>429</v>
      </c>
      <c r="P469" s="9" t="s">
        <v>430</v>
      </c>
      <c r="Q469" s="18">
        <f t="shared" si="161"/>
        <v>254.99999999301508</v>
      </c>
      <c r="R469" s="1" t="s">
        <v>8</v>
      </c>
    </row>
    <row r="470" spans="1:18" x14ac:dyDescent="0.2">
      <c r="A470" s="59">
        <v>45098</v>
      </c>
      <c r="B470" s="1">
        <v>102</v>
      </c>
      <c r="C470" s="1">
        <v>3</v>
      </c>
      <c r="D470" s="1">
        <f t="shared" si="168"/>
        <v>912</v>
      </c>
      <c r="E470" s="1" t="s">
        <v>425</v>
      </c>
      <c r="F470" s="1" t="s">
        <v>5</v>
      </c>
      <c r="G470" s="1" t="s">
        <v>7</v>
      </c>
      <c r="H470" s="1" t="b">
        <v>0</v>
      </c>
      <c r="I470" s="1">
        <v>31.9</v>
      </c>
      <c r="J470" s="1">
        <v>3.7</v>
      </c>
      <c r="K470" s="1" t="s">
        <v>204</v>
      </c>
      <c r="L470" s="1">
        <v>12</v>
      </c>
      <c r="M470" s="18">
        <f t="shared" si="169"/>
        <v>0.26640000000000008</v>
      </c>
      <c r="N470" s="1" t="s">
        <v>225</v>
      </c>
      <c r="O470" s="9" t="s">
        <v>429</v>
      </c>
      <c r="P470" s="9" t="s">
        <v>430</v>
      </c>
      <c r="Q470" s="18">
        <f t="shared" si="161"/>
        <v>254.99999999301508</v>
      </c>
      <c r="R470" s="1" t="s">
        <v>8</v>
      </c>
    </row>
    <row r="471" spans="1:18" x14ac:dyDescent="0.2">
      <c r="A471" s="59">
        <v>45098</v>
      </c>
      <c r="B471" s="1">
        <v>102</v>
      </c>
      <c r="C471" s="1">
        <v>4</v>
      </c>
      <c r="D471" s="1">
        <f t="shared" si="168"/>
        <v>913</v>
      </c>
      <c r="E471" s="1" t="s">
        <v>141</v>
      </c>
      <c r="F471" s="1" t="s">
        <v>5</v>
      </c>
      <c r="G471" s="1" t="s">
        <v>7</v>
      </c>
      <c r="H471" s="1" t="b">
        <v>0</v>
      </c>
      <c r="I471" s="1">
        <v>31.7</v>
      </c>
      <c r="J471" s="1">
        <v>3.7</v>
      </c>
      <c r="K471" s="1" t="s">
        <v>204</v>
      </c>
      <c r="L471" s="1">
        <v>12</v>
      </c>
      <c r="M471" s="18">
        <f t="shared" si="169"/>
        <v>0.26640000000000008</v>
      </c>
      <c r="N471" s="1" t="s">
        <v>225</v>
      </c>
      <c r="O471" s="9" t="s">
        <v>429</v>
      </c>
      <c r="P471" s="9" t="s">
        <v>430</v>
      </c>
      <c r="Q471" s="18">
        <f t="shared" si="161"/>
        <v>254.99999999301508</v>
      </c>
      <c r="R471" s="1" t="s">
        <v>421</v>
      </c>
    </row>
    <row r="472" spans="1:18" s="4" customFormat="1" ht="17" thickBot="1" x14ac:dyDescent="0.25">
      <c r="A472" s="60">
        <v>45098</v>
      </c>
      <c r="B472" s="4">
        <v>102</v>
      </c>
      <c r="C472" s="4">
        <v>5</v>
      </c>
      <c r="D472" s="4">
        <f t="shared" si="168"/>
        <v>914</v>
      </c>
      <c r="E472" s="4" t="s">
        <v>426</v>
      </c>
      <c r="F472" s="4" t="s">
        <v>5</v>
      </c>
      <c r="G472" s="4" t="s">
        <v>7</v>
      </c>
      <c r="H472" s="4" t="b">
        <v>0</v>
      </c>
      <c r="I472" s="4">
        <v>31.9</v>
      </c>
      <c r="J472" s="4">
        <v>3.7</v>
      </c>
      <c r="K472" s="4" t="s">
        <v>204</v>
      </c>
      <c r="L472" s="4">
        <v>12</v>
      </c>
      <c r="M472" s="19">
        <f t="shared" si="169"/>
        <v>0.26640000000000008</v>
      </c>
      <c r="N472" s="4" t="s">
        <v>225</v>
      </c>
      <c r="O472" s="9" t="s">
        <v>429</v>
      </c>
      <c r="P472" s="9" t="s">
        <v>430</v>
      </c>
      <c r="Q472" s="18">
        <f t="shared" si="161"/>
        <v>254.99999999301508</v>
      </c>
      <c r="R472" s="4" t="s">
        <v>421</v>
      </c>
    </row>
    <row r="473" spans="1:18" x14ac:dyDescent="0.2">
      <c r="A473" s="59">
        <v>45099</v>
      </c>
      <c r="B473" s="1">
        <v>103</v>
      </c>
      <c r="C473" s="1">
        <v>0</v>
      </c>
      <c r="D473" s="1">
        <f>(B473-1)*9 +C473</f>
        <v>918</v>
      </c>
      <c r="F473" s="1" t="s">
        <v>5</v>
      </c>
      <c r="G473" s="1" t="s">
        <v>6</v>
      </c>
      <c r="H473" s="1" t="b">
        <v>1</v>
      </c>
      <c r="N473" s="1" t="s">
        <v>225</v>
      </c>
      <c r="O473" s="9" t="s">
        <v>431</v>
      </c>
      <c r="P473" s="9" t="s">
        <v>432</v>
      </c>
      <c r="Q473" s="18">
        <f t="shared" si="161"/>
        <v>264.00000000139698</v>
      </c>
    </row>
    <row r="474" spans="1:18" x14ac:dyDescent="0.2">
      <c r="A474" s="59">
        <v>45099</v>
      </c>
      <c r="B474" s="1">
        <v>103</v>
      </c>
      <c r="C474" s="1">
        <v>1</v>
      </c>
      <c r="D474" s="1">
        <f>(B474-1)*9 +C474</f>
        <v>919</v>
      </c>
      <c r="E474" s="1" t="s">
        <v>433</v>
      </c>
      <c r="F474" s="1" t="s">
        <v>5</v>
      </c>
      <c r="G474" s="1" t="s">
        <v>7</v>
      </c>
      <c r="H474" s="1" t="b">
        <v>0</v>
      </c>
      <c r="I474" s="1">
        <v>26.9</v>
      </c>
      <c r="J474" s="1">
        <v>3.32</v>
      </c>
      <c r="K474" s="1" t="s">
        <v>204</v>
      </c>
      <c r="L474" s="1">
        <v>12</v>
      </c>
      <c r="M474" s="18">
        <f>J474*L474/1000 * 6</f>
        <v>0.23903999999999997</v>
      </c>
      <c r="N474" s="1" t="s">
        <v>225</v>
      </c>
      <c r="O474" s="9" t="s">
        <v>431</v>
      </c>
      <c r="P474" s="9" t="s">
        <v>432</v>
      </c>
      <c r="Q474" s="18">
        <f t="shared" si="161"/>
        <v>264.00000000139698</v>
      </c>
      <c r="R474" s="1" t="s">
        <v>421</v>
      </c>
    </row>
    <row r="475" spans="1:18" x14ac:dyDescent="0.2">
      <c r="A475" s="59">
        <v>45099</v>
      </c>
      <c r="B475" s="1">
        <v>103</v>
      </c>
      <c r="C475" s="1">
        <v>2</v>
      </c>
      <c r="D475" s="1">
        <f t="shared" ref="D475:D478" si="170">(B475-1)*9 +C475</f>
        <v>920</v>
      </c>
      <c r="E475" s="1" t="s">
        <v>434</v>
      </c>
      <c r="F475" s="1" t="s">
        <v>5</v>
      </c>
      <c r="G475" s="1" t="s">
        <v>7</v>
      </c>
      <c r="H475" s="1" t="b">
        <v>0</v>
      </c>
      <c r="I475" s="1">
        <v>31.8</v>
      </c>
      <c r="J475" s="1">
        <v>3.7</v>
      </c>
      <c r="K475" s="1" t="s">
        <v>204</v>
      </c>
      <c r="L475" s="1">
        <v>12</v>
      </c>
      <c r="M475" s="18">
        <f t="shared" ref="M475:M476" si="171">J475*L475/1000 * 6</f>
        <v>0.26640000000000008</v>
      </c>
      <c r="N475" s="1" t="s">
        <v>225</v>
      </c>
      <c r="O475" s="9" t="s">
        <v>431</v>
      </c>
      <c r="P475" s="9" t="s">
        <v>432</v>
      </c>
      <c r="Q475" s="18">
        <f t="shared" si="161"/>
        <v>264.00000000139698</v>
      </c>
      <c r="R475" s="1" t="s">
        <v>421</v>
      </c>
    </row>
    <row r="476" spans="1:18" x14ac:dyDescent="0.2">
      <c r="A476" s="59">
        <v>45099</v>
      </c>
      <c r="B476" s="1">
        <v>103</v>
      </c>
      <c r="C476" s="1">
        <v>3</v>
      </c>
      <c r="D476" s="1">
        <f t="shared" si="170"/>
        <v>921</v>
      </c>
      <c r="E476" s="6" t="s">
        <v>435</v>
      </c>
      <c r="F476" s="1" t="s">
        <v>5</v>
      </c>
      <c r="G476" s="1" t="s">
        <v>7</v>
      </c>
      <c r="H476" s="1" t="b">
        <v>0</v>
      </c>
      <c r="I476" s="1">
        <v>29</v>
      </c>
      <c r="J476" s="1">
        <v>3.58</v>
      </c>
      <c r="K476" s="1" t="s">
        <v>204</v>
      </c>
      <c r="L476" s="1">
        <v>12</v>
      </c>
      <c r="M476" s="18">
        <f t="shared" si="171"/>
        <v>0.25775999999999999</v>
      </c>
      <c r="N476" s="1" t="s">
        <v>225</v>
      </c>
      <c r="O476" s="9" t="s">
        <v>431</v>
      </c>
      <c r="P476" s="9" t="s">
        <v>432</v>
      </c>
      <c r="Q476" s="18">
        <f t="shared" si="161"/>
        <v>264.00000000139698</v>
      </c>
      <c r="R476" s="1" t="s">
        <v>421</v>
      </c>
    </row>
    <row r="477" spans="1:18" x14ac:dyDescent="0.2">
      <c r="A477" s="59">
        <v>45099</v>
      </c>
      <c r="B477" s="1">
        <v>103</v>
      </c>
      <c r="C477" s="1">
        <v>4</v>
      </c>
      <c r="D477" s="1">
        <f t="shared" si="170"/>
        <v>922</v>
      </c>
      <c r="G477" s="1" t="s">
        <v>6</v>
      </c>
      <c r="H477" s="1" t="b">
        <v>1</v>
      </c>
      <c r="N477" s="1" t="s">
        <v>225</v>
      </c>
      <c r="O477" s="9" t="s">
        <v>431</v>
      </c>
      <c r="P477" s="9" t="s">
        <v>432</v>
      </c>
      <c r="Q477" s="18">
        <f t="shared" si="161"/>
        <v>264.00000000139698</v>
      </c>
    </row>
    <row r="478" spans="1:18" s="4" customFormat="1" ht="17" thickBot="1" x14ac:dyDescent="0.25">
      <c r="A478" s="60">
        <v>45099</v>
      </c>
      <c r="B478" s="4">
        <v>103</v>
      </c>
      <c r="C478" s="4">
        <v>5</v>
      </c>
      <c r="D478" s="4">
        <f t="shared" si="170"/>
        <v>923</v>
      </c>
      <c r="G478" s="4" t="s">
        <v>6</v>
      </c>
      <c r="H478" s="4" t="b">
        <v>1</v>
      </c>
      <c r="N478" s="4" t="s">
        <v>225</v>
      </c>
      <c r="O478" s="10" t="s">
        <v>431</v>
      </c>
      <c r="P478" s="10" t="s">
        <v>432</v>
      </c>
      <c r="Q478" s="19">
        <f t="shared" si="161"/>
        <v>264.00000000139698</v>
      </c>
    </row>
    <row r="479" spans="1:18" x14ac:dyDescent="0.2">
      <c r="A479" s="3">
        <v>45187</v>
      </c>
      <c r="B479" s="1">
        <v>104</v>
      </c>
      <c r="C479" s="1">
        <v>0</v>
      </c>
      <c r="D479" s="1">
        <f t="shared" si="157"/>
        <v>927</v>
      </c>
      <c r="F479" s="1" t="s">
        <v>283</v>
      </c>
      <c r="G479" s="1" t="s">
        <v>6</v>
      </c>
      <c r="H479" s="1" t="b">
        <v>1</v>
      </c>
      <c r="K479" s="1" t="s">
        <v>205</v>
      </c>
      <c r="L479" s="1">
        <v>17.29</v>
      </c>
      <c r="M479" s="18">
        <f>J479*L479/1000 * 3</f>
        <v>0</v>
      </c>
      <c r="N479" s="1" t="s">
        <v>22</v>
      </c>
      <c r="O479" s="9" t="s">
        <v>400</v>
      </c>
    </row>
    <row r="480" spans="1:18" x14ac:dyDescent="0.2">
      <c r="A480" s="3">
        <v>45187</v>
      </c>
      <c r="B480" s="1">
        <v>104</v>
      </c>
      <c r="C480" s="1">
        <v>1</v>
      </c>
      <c r="D480" s="1">
        <f t="shared" si="157"/>
        <v>928</v>
      </c>
      <c r="F480" s="1" t="s">
        <v>283</v>
      </c>
      <c r="G480" s="1" t="s">
        <v>7</v>
      </c>
      <c r="H480" s="1" t="b">
        <v>0</v>
      </c>
      <c r="I480" s="1">
        <v>32.5</v>
      </c>
      <c r="J480" s="1">
        <v>200</v>
      </c>
      <c r="K480" s="1" t="s">
        <v>205</v>
      </c>
      <c r="L480" s="1">
        <v>17.29</v>
      </c>
      <c r="M480" s="18">
        <f>J480*L480/1000 * 3</f>
        <v>10.374000000000001</v>
      </c>
      <c r="N480" s="1" t="s">
        <v>22</v>
      </c>
      <c r="O480" s="9" t="s">
        <v>399</v>
      </c>
    </row>
    <row r="481" spans="1:17" x14ac:dyDescent="0.2">
      <c r="A481" s="3">
        <v>45187</v>
      </c>
      <c r="B481" s="1">
        <v>104</v>
      </c>
      <c r="C481" s="1">
        <v>2</v>
      </c>
      <c r="D481" s="1">
        <f t="shared" si="157"/>
        <v>929</v>
      </c>
      <c r="F481" s="1" t="s">
        <v>283</v>
      </c>
      <c r="G481" s="1" t="s">
        <v>7</v>
      </c>
      <c r="H481" s="1" t="b">
        <v>0</v>
      </c>
      <c r="I481" s="1">
        <v>63</v>
      </c>
      <c r="J481" s="1">
        <v>60</v>
      </c>
      <c r="K481" s="1" t="s">
        <v>205</v>
      </c>
      <c r="L481" s="1">
        <v>17.29</v>
      </c>
      <c r="M481" s="18">
        <f>J481*L481/1000 * 3</f>
        <v>3.1121999999999996</v>
      </c>
      <c r="N481" s="1" t="s">
        <v>22</v>
      </c>
      <c r="O481" s="9" t="s">
        <v>401</v>
      </c>
    </row>
    <row r="482" spans="1:17" x14ac:dyDescent="0.2">
      <c r="A482" s="3">
        <v>45187</v>
      </c>
      <c r="B482" s="1">
        <v>104</v>
      </c>
      <c r="C482" s="1">
        <v>3</v>
      </c>
      <c r="D482" s="1">
        <f t="shared" si="157"/>
        <v>930</v>
      </c>
      <c r="F482" s="1" t="s">
        <v>283</v>
      </c>
      <c r="G482" s="1" t="s">
        <v>7</v>
      </c>
      <c r="H482" s="1" t="b">
        <v>0</v>
      </c>
      <c r="I482" s="1">
        <v>60.2</v>
      </c>
      <c r="J482" s="1">
        <v>200</v>
      </c>
      <c r="K482" s="1" t="s">
        <v>205</v>
      </c>
      <c r="L482" s="1">
        <v>17.29</v>
      </c>
      <c r="M482" s="18">
        <f>J482*L482/1000 * 3</f>
        <v>10.374000000000001</v>
      </c>
      <c r="N482" s="1" t="s">
        <v>22</v>
      </c>
      <c r="O482" s="9" t="s">
        <v>402</v>
      </c>
    </row>
    <row r="483" spans="1:17" s="4" customFormat="1" ht="17" thickBot="1" x14ac:dyDescent="0.25">
      <c r="A483" s="5">
        <v>45187</v>
      </c>
      <c r="B483" s="4">
        <v>104</v>
      </c>
      <c r="C483" s="4">
        <v>4</v>
      </c>
      <c r="D483" s="4">
        <f t="shared" si="157"/>
        <v>931</v>
      </c>
      <c r="F483" s="4" t="s">
        <v>283</v>
      </c>
      <c r="G483" s="4" t="s">
        <v>7</v>
      </c>
      <c r="H483" s="4" t="b">
        <v>0</v>
      </c>
      <c r="I483" s="4">
        <v>65.599999999999994</v>
      </c>
      <c r="J483" s="4">
        <v>200</v>
      </c>
      <c r="K483" s="4" t="s">
        <v>205</v>
      </c>
      <c r="L483" s="4">
        <v>17.29</v>
      </c>
      <c r="M483" s="19">
        <f>J483*L483/1000 * 3</f>
        <v>10.374000000000001</v>
      </c>
      <c r="N483" s="4" t="s">
        <v>22</v>
      </c>
      <c r="O483" s="10" t="s">
        <v>403</v>
      </c>
      <c r="P483" s="25"/>
      <c r="Q483" s="19"/>
    </row>
    <row r="484" spans="1:17" x14ac:dyDescent="0.2">
      <c r="A484" s="3">
        <v>45188</v>
      </c>
      <c r="B484" s="1">
        <v>105</v>
      </c>
      <c r="C484" s="1">
        <v>0</v>
      </c>
      <c r="D484" s="1">
        <f t="shared" si="157"/>
        <v>936</v>
      </c>
      <c r="G484" s="1" t="s">
        <v>6</v>
      </c>
      <c r="H484" s="1" t="b">
        <v>1</v>
      </c>
      <c r="K484" s="1" t="s">
        <v>323</v>
      </c>
      <c r="L484" s="1">
        <v>5.7249999999999996</v>
      </c>
      <c r="M484" s="18">
        <f>J484*L484/1000 * 18</f>
        <v>0</v>
      </c>
      <c r="N484" s="1" t="s">
        <v>225</v>
      </c>
      <c r="O484" s="9" t="s">
        <v>404</v>
      </c>
      <c r="P484" s="9" t="s">
        <v>405</v>
      </c>
      <c r="Q484" s="18">
        <f t="shared" ref="Q484:Q487" si="172">(P484-O484)*24*60</f>
        <v>195.99999999976717</v>
      </c>
    </row>
    <row r="485" spans="1:17" x14ac:dyDescent="0.2">
      <c r="A485" s="3">
        <v>45188</v>
      </c>
      <c r="B485" s="1">
        <v>105</v>
      </c>
      <c r="C485" s="1">
        <v>1</v>
      </c>
      <c r="D485" s="1">
        <f t="shared" si="157"/>
        <v>937</v>
      </c>
      <c r="F485" s="1" t="s">
        <v>5</v>
      </c>
      <c r="G485" s="1" t="s">
        <v>7</v>
      </c>
      <c r="H485" s="1" t="b">
        <v>0</v>
      </c>
      <c r="I485" s="1">
        <v>25.6</v>
      </c>
      <c r="J485" s="1">
        <v>2</v>
      </c>
      <c r="K485" s="1" t="s">
        <v>323</v>
      </c>
      <c r="L485" s="1">
        <v>5.7249999999999996</v>
      </c>
      <c r="M485" s="18">
        <f>J485*L485/1000 * 18</f>
        <v>0.20610000000000001</v>
      </c>
      <c r="N485" s="1" t="s">
        <v>225</v>
      </c>
      <c r="O485" s="9" t="s">
        <v>404</v>
      </c>
      <c r="P485" s="9" t="s">
        <v>405</v>
      </c>
      <c r="Q485" s="18">
        <f t="shared" si="172"/>
        <v>195.99999999976717</v>
      </c>
    </row>
    <row r="486" spans="1:17" x14ac:dyDescent="0.2">
      <c r="A486" s="3">
        <v>45188</v>
      </c>
      <c r="B486" s="1">
        <v>105</v>
      </c>
      <c r="C486" s="1">
        <v>2</v>
      </c>
      <c r="D486" s="1">
        <f t="shared" si="157"/>
        <v>938</v>
      </c>
      <c r="F486" s="1" t="s">
        <v>11</v>
      </c>
      <c r="G486" s="1" t="s">
        <v>7</v>
      </c>
      <c r="H486" s="1" t="b">
        <v>0</v>
      </c>
      <c r="J486" s="1">
        <v>2</v>
      </c>
      <c r="K486" s="1" t="s">
        <v>323</v>
      </c>
      <c r="L486" s="1">
        <v>5.7249999999999996</v>
      </c>
      <c r="M486" s="18">
        <f>J486*L486/1000 * 18</f>
        <v>0.20610000000000001</v>
      </c>
      <c r="N486" s="1" t="s">
        <v>225</v>
      </c>
      <c r="O486" s="9" t="s">
        <v>404</v>
      </c>
      <c r="P486" s="9" t="s">
        <v>405</v>
      </c>
      <c r="Q486" s="18">
        <f t="shared" si="172"/>
        <v>195.99999999976717</v>
      </c>
    </row>
    <row r="487" spans="1:17" s="4" customFormat="1" ht="17" thickBot="1" x14ac:dyDescent="0.25">
      <c r="A487" s="5">
        <v>45188</v>
      </c>
      <c r="B487" s="4">
        <v>105</v>
      </c>
      <c r="C487" s="4">
        <v>3</v>
      </c>
      <c r="D487" s="4">
        <f t="shared" si="157"/>
        <v>939</v>
      </c>
      <c r="F487" s="4" t="s">
        <v>283</v>
      </c>
      <c r="G487" s="4" t="s">
        <v>7</v>
      </c>
      <c r="H487" s="4" t="b">
        <v>0</v>
      </c>
      <c r="I487" s="4">
        <v>38.299999999999997</v>
      </c>
      <c r="J487" s="4">
        <v>2</v>
      </c>
      <c r="K487" s="4" t="s">
        <v>323</v>
      </c>
      <c r="L487" s="4">
        <v>5.7249999999999996</v>
      </c>
      <c r="M487" s="19">
        <f>J487*L487/1000 * 18</f>
        <v>0.20610000000000001</v>
      </c>
      <c r="N487" s="4" t="s">
        <v>225</v>
      </c>
      <c r="O487" s="10" t="s">
        <v>404</v>
      </c>
      <c r="P487" s="10" t="s">
        <v>405</v>
      </c>
      <c r="Q487" s="19">
        <f t="shared" si="172"/>
        <v>195.99999999976717</v>
      </c>
    </row>
    <row r="488" spans="1:17" x14ac:dyDescent="0.2">
      <c r="A488" s="3">
        <v>45188</v>
      </c>
      <c r="B488" s="1">
        <v>106</v>
      </c>
      <c r="C488" s="1">
        <v>0</v>
      </c>
      <c r="D488" s="1">
        <f t="shared" ref="D488:D497" si="173">(B488-1)*9 +C488</f>
        <v>945</v>
      </c>
      <c r="F488" s="1" t="s">
        <v>283</v>
      </c>
      <c r="G488" s="1" t="s">
        <v>6</v>
      </c>
      <c r="H488" s="1" t="b">
        <v>1</v>
      </c>
      <c r="K488" s="1" t="s">
        <v>206</v>
      </c>
      <c r="L488" s="1">
        <v>14.4</v>
      </c>
      <c r="M488" s="18">
        <f>J488*L488/1000 * 2</f>
        <v>0</v>
      </c>
      <c r="N488" s="1" t="s">
        <v>22</v>
      </c>
    </row>
    <row r="489" spans="1:17" x14ac:dyDescent="0.2">
      <c r="A489" s="3">
        <v>45188</v>
      </c>
      <c r="B489" s="1">
        <v>106</v>
      </c>
      <c r="C489" s="1">
        <v>5</v>
      </c>
      <c r="D489" s="1">
        <f t="shared" si="173"/>
        <v>950</v>
      </c>
      <c r="F489" s="1" t="s">
        <v>283</v>
      </c>
      <c r="G489" s="1" t="s">
        <v>7</v>
      </c>
      <c r="H489" s="1" t="b">
        <v>0</v>
      </c>
      <c r="J489" s="1">
        <v>200</v>
      </c>
      <c r="K489" s="1" t="s">
        <v>206</v>
      </c>
      <c r="L489" s="1">
        <v>14.4</v>
      </c>
      <c r="M489" s="18">
        <f t="shared" ref="M489:M492" si="174">J489*L489/1000 * 2</f>
        <v>5.76</v>
      </c>
      <c r="N489" s="1" t="s">
        <v>22</v>
      </c>
      <c r="O489" s="9" t="s">
        <v>406</v>
      </c>
    </row>
    <row r="490" spans="1:17" x14ac:dyDescent="0.2">
      <c r="A490" s="3">
        <v>45188</v>
      </c>
      <c r="B490" s="1">
        <v>106</v>
      </c>
      <c r="C490" s="1">
        <v>6</v>
      </c>
      <c r="D490" s="1">
        <f t="shared" si="173"/>
        <v>951</v>
      </c>
      <c r="F490" s="1" t="s">
        <v>283</v>
      </c>
      <c r="G490" s="1" t="s">
        <v>7</v>
      </c>
      <c r="H490" s="1" t="b">
        <v>0</v>
      </c>
      <c r="J490" s="1">
        <v>200</v>
      </c>
      <c r="K490" s="1" t="s">
        <v>206</v>
      </c>
      <c r="L490" s="1">
        <v>14.4</v>
      </c>
      <c r="M490" s="18">
        <f t="shared" si="174"/>
        <v>5.76</v>
      </c>
      <c r="N490" s="1" t="s">
        <v>22</v>
      </c>
      <c r="O490" s="9" t="s">
        <v>407</v>
      </c>
    </row>
    <row r="491" spans="1:17" x14ac:dyDescent="0.2">
      <c r="A491" s="3">
        <v>45188</v>
      </c>
      <c r="B491" s="1">
        <v>106</v>
      </c>
      <c r="C491" s="1">
        <v>7</v>
      </c>
      <c r="D491" s="1">
        <f t="shared" si="173"/>
        <v>952</v>
      </c>
      <c r="F491" s="1" t="s">
        <v>283</v>
      </c>
      <c r="G491" s="1" t="s">
        <v>7</v>
      </c>
      <c r="H491" s="1" t="b">
        <v>0</v>
      </c>
      <c r="J491" s="1">
        <v>200</v>
      </c>
      <c r="K491" s="1" t="s">
        <v>206</v>
      </c>
      <c r="L491" s="1">
        <v>14.4</v>
      </c>
      <c r="M491" s="18">
        <f t="shared" si="174"/>
        <v>5.76</v>
      </c>
      <c r="N491" s="1" t="s">
        <v>22</v>
      </c>
      <c r="O491" s="9" t="s">
        <v>409</v>
      </c>
    </row>
    <row r="492" spans="1:17" s="4" customFormat="1" ht="17" thickBot="1" x14ac:dyDescent="0.25">
      <c r="A492" s="5">
        <v>45188</v>
      </c>
      <c r="B492" s="4">
        <v>106</v>
      </c>
      <c r="C492" s="4">
        <v>8</v>
      </c>
      <c r="D492" s="4">
        <f t="shared" si="173"/>
        <v>953</v>
      </c>
      <c r="F492" s="4" t="s">
        <v>283</v>
      </c>
      <c r="G492" s="4" t="s">
        <v>7</v>
      </c>
      <c r="H492" s="4" t="b">
        <v>0</v>
      </c>
      <c r="J492" s="4">
        <v>95</v>
      </c>
      <c r="K492" s="4" t="s">
        <v>206</v>
      </c>
      <c r="L492" s="4">
        <v>14.4</v>
      </c>
      <c r="M492" s="19">
        <f t="shared" si="174"/>
        <v>2.7360000000000002</v>
      </c>
      <c r="N492" s="4" t="s">
        <v>22</v>
      </c>
      <c r="O492" s="10" t="s">
        <v>408</v>
      </c>
      <c r="P492" s="25"/>
      <c r="Q492" s="19"/>
    </row>
    <row r="493" spans="1:17" x14ac:dyDescent="0.2">
      <c r="A493" s="3">
        <v>45189</v>
      </c>
      <c r="B493" s="1">
        <v>107</v>
      </c>
      <c r="C493" s="1">
        <v>0</v>
      </c>
      <c r="D493" s="1">
        <f t="shared" si="173"/>
        <v>954</v>
      </c>
      <c r="G493" s="1" t="s">
        <v>6</v>
      </c>
      <c r="H493" s="1" t="b">
        <v>1</v>
      </c>
      <c r="K493" s="1" t="s">
        <v>323</v>
      </c>
      <c r="L493" s="1">
        <v>5.7249999999999996</v>
      </c>
      <c r="M493" s="18">
        <f>J493*L493/1000 * 18</f>
        <v>0</v>
      </c>
      <c r="N493" s="1" t="s">
        <v>225</v>
      </c>
      <c r="O493" s="9" t="s">
        <v>410</v>
      </c>
      <c r="P493" s="9" t="s">
        <v>411</v>
      </c>
      <c r="Q493" s="18">
        <f t="shared" ref="Q493:Q507" si="175">(P493-O493)*24*60</f>
        <v>179.00000000721775</v>
      </c>
    </row>
    <row r="494" spans="1:17" x14ac:dyDescent="0.2">
      <c r="A494" s="3">
        <v>45189</v>
      </c>
      <c r="B494" s="1">
        <v>107</v>
      </c>
      <c r="C494" s="1">
        <v>1</v>
      </c>
      <c r="D494" s="1">
        <f t="shared" si="173"/>
        <v>955</v>
      </c>
      <c r="F494" s="1" t="s">
        <v>11</v>
      </c>
      <c r="G494" s="1" t="s">
        <v>7</v>
      </c>
      <c r="H494" s="1" t="b">
        <v>0</v>
      </c>
      <c r="I494" s="1">
        <v>48.9</v>
      </c>
      <c r="J494" s="1">
        <v>2</v>
      </c>
      <c r="K494" s="1" t="s">
        <v>323</v>
      </c>
      <c r="L494" s="1">
        <v>5.7249999999999996</v>
      </c>
      <c r="M494" s="18">
        <f>J494*L494/1000 * 18</f>
        <v>0.20610000000000001</v>
      </c>
      <c r="N494" s="1" t="s">
        <v>225</v>
      </c>
      <c r="O494" s="9" t="s">
        <v>410</v>
      </c>
      <c r="P494" s="9" t="s">
        <v>411</v>
      </c>
      <c r="Q494" s="18">
        <f t="shared" si="175"/>
        <v>179.00000000721775</v>
      </c>
    </row>
    <row r="495" spans="1:17" x14ac:dyDescent="0.2">
      <c r="A495" s="3">
        <v>45189</v>
      </c>
      <c r="B495" s="1">
        <v>107</v>
      </c>
      <c r="C495" s="1">
        <v>2</v>
      </c>
      <c r="D495" s="1">
        <f t="shared" si="173"/>
        <v>956</v>
      </c>
      <c r="F495" s="1" t="s">
        <v>5</v>
      </c>
      <c r="G495" s="1" t="s">
        <v>7</v>
      </c>
      <c r="H495" s="1" t="b">
        <v>0</v>
      </c>
      <c r="I495" s="1">
        <v>29.6</v>
      </c>
      <c r="J495" s="1">
        <v>2</v>
      </c>
      <c r="K495" s="1" t="s">
        <v>323</v>
      </c>
      <c r="L495" s="1">
        <v>5.7249999999999996</v>
      </c>
      <c r="M495" s="18">
        <f>J495*L495/1000 * 18</f>
        <v>0.20610000000000001</v>
      </c>
      <c r="N495" s="1" t="s">
        <v>225</v>
      </c>
      <c r="O495" s="9" t="s">
        <v>410</v>
      </c>
      <c r="P495" s="9" t="s">
        <v>411</v>
      </c>
      <c r="Q495" s="18">
        <f t="shared" si="175"/>
        <v>179.00000000721775</v>
      </c>
    </row>
    <row r="496" spans="1:17" x14ac:dyDescent="0.2">
      <c r="A496" s="3">
        <v>45189</v>
      </c>
      <c r="B496" s="1">
        <v>107</v>
      </c>
      <c r="C496" s="1">
        <v>3</v>
      </c>
      <c r="D496" s="1">
        <f t="shared" si="173"/>
        <v>957</v>
      </c>
      <c r="F496" s="1" t="s">
        <v>11</v>
      </c>
      <c r="G496" s="1" t="s">
        <v>7</v>
      </c>
      <c r="H496" s="1" t="b">
        <v>0</v>
      </c>
      <c r="I496" s="1">
        <v>53</v>
      </c>
      <c r="J496" s="1">
        <v>2</v>
      </c>
      <c r="K496" s="1" t="s">
        <v>323</v>
      </c>
      <c r="L496" s="1">
        <v>5.7249999999999996</v>
      </c>
      <c r="M496" s="18">
        <f>J496*L496/1000 * 18</f>
        <v>0.20610000000000001</v>
      </c>
      <c r="N496" s="1" t="s">
        <v>225</v>
      </c>
      <c r="O496" s="9" t="s">
        <v>410</v>
      </c>
      <c r="P496" s="9" t="s">
        <v>411</v>
      </c>
      <c r="Q496" s="18">
        <f t="shared" si="175"/>
        <v>179.00000000721775</v>
      </c>
    </row>
    <row r="497" spans="1:17" s="4" customFormat="1" ht="17" thickBot="1" x14ac:dyDescent="0.25">
      <c r="A497" s="5">
        <v>45189</v>
      </c>
      <c r="B497" s="4">
        <v>107</v>
      </c>
      <c r="C497" s="4">
        <v>4</v>
      </c>
      <c r="D497" s="4">
        <f t="shared" si="173"/>
        <v>958</v>
      </c>
      <c r="F497" s="4" t="s">
        <v>283</v>
      </c>
      <c r="G497" s="4" t="s">
        <v>7</v>
      </c>
      <c r="H497" s="4" t="b">
        <v>0</v>
      </c>
      <c r="I497" s="4">
        <v>35.6</v>
      </c>
      <c r="J497" s="4">
        <v>2</v>
      </c>
      <c r="K497" s="4" t="s">
        <v>323</v>
      </c>
      <c r="L497" s="4">
        <v>5.7249999999999996</v>
      </c>
      <c r="M497" s="19">
        <f>J497*L497/1000 * 18</f>
        <v>0.20610000000000001</v>
      </c>
      <c r="N497" s="4" t="s">
        <v>225</v>
      </c>
      <c r="O497" s="10" t="s">
        <v>410</v>
      </c>
      <c r="P497" s="10" t="s">
        <v>411</v>
      </c>
      <c r="Q497" s="19">
        <f t="shared" si="175"/>
        <v>179.00000000721775</v>
      </c>
    </row>
    <row r="498" spans="1:17" x14ac:dyDescent="0.2">
      <c r="A498" s="3">
        <v>45191</v>
      </c>
      <c r="B498" s="1">
        <v>108</v>
      </c>
      <c r="C498" s="1">
        <v>0</v>
      </c>
      <c r="D498" s="1">
        <f t="shared" ref="D498:D507" si="176">(B498-1)*9 +C498</f>
        <v>963</v>
      </c>
      <c r="G498" s="1" t="s">
        <v>6</v>
      </c>
      <c r="H498" s="1" t="b">
        <v>1</v>
      </c>
      <c r="J498" s="1">
        <v>2</v>
      </c>
      <c r="K498" s="1" t="s">
        <v>76</v>
      </c>
      <c r="L498" s="1">
        <v>12.15</v>
      </c>
      <c r="M498" s="1">
        <f>J498*L498/1000 * 3</f>
        <v>7.2900000000000006E-2</v>
      </c>
      <c r="N498" s="1" t="s">
        <v>225</v>
      </c>
      <c r="O498" s="9" t="s">
        <v>412</v>
      </c>
      <c r="P498" s="9" t="s">
        <v>413</v>
      </c>
      <c r="Q498" s="18">
        <f t="shared" si="175"/>
        <v>184.00000000256114</v>
      </c>
    </row>
    <row r="499" spans="1:17" x14ac:dyDescent="0.2">
      <c r="A499" s="3">
        <v>45191</v>
      </c>
      <c r="B499" s="1">
        <v>108</v>
      </c>
      <c r="C499" s="1">
        <v>1</v>
      </c>
      <c r="D499" s="1">
        <f t="shared" si="176"/>
        <v>964</v>
      </c>
      <c r="F499" s="1" t="s">
        <v>283</v>
      </c>
      <c r="G499" s="1" t="s">
        <v>7</v>
      </c>
      <c r="H499" s="1" t="b">
        <v>0</v>
      </c>
      <c r="J499" s="1">
        <v>2</v>
      </c>
      <c r="K499" s="1" t="s">
        <v>76</v>
      </c>
      <c r="L499" s="1">
        <v>12.15</v>
      </c>
      <c r="M499" s="1">
        <f>J499*L499/1000 * 3</f>
        <v>7.2900000000000006E-2</v>
      </c>
      <c r="N499" s="1" t="s">
        <v>225</v>
      </c>
      <c r="O499" s="9" t="s">
        <v>412</v>
      </c>
      <c r="P499" s="9" t="s">
        <v>413</v>
      </c>
      <c r="Q499" s="18">
        <f t="shared" si="175"/>
        <v>184.00000000256114</v>
      </c>
    </row>
    <row r="500" spans="1:17" x14ac:dyDescent="0.2">
      <c r="A500" s="3">
        <v>45191</v>
      </c>
      <c r="B500" s="1">
        <v>108</v>
      </c>
      <c r="C500" s="1">
        <v>2</v>
      </c>
      <c r="D500" s="1">
        <f t="shared" si="176"/>
        <v>965</v>
      </c>
      <c r="F500" s="1" t="s">
        <v>5</v>
      </c>
      <c r="G500" s="1" t="s">
        <v>7</v>
      </c>
      <c r="H500" s="1" t="b">
        <v>0</v>
      </c>
      <c r="J500" s="1">
        <v>2</v>
      </c>
      <c r="K500" s="1" t="s">
        <v>76</v>
      </c>
      <c r="L500" s="1">
        <v>12.15</v>
      </c>
      <c r="M500" s="1">
        <f>J500*L500/1000 * 3</f>
        <v>7.2900000000000006E-2</v>
      </c>
      <c r="N500" s="1" t="s">
        <v>225</v>
      </c>
      <c r="O500" s="9" t="s">
        <v>412</v>
      </c>
      <c r="P500" s="9" t="s">
        <v>413</v>
      </c>
      <c r="Q500" s="18">
        <f t="shared" si="175"/>
        <v>184.00000000256114</v>
      </c>
    </row>
    <row r="501" spans="1:17" s="4" customFormat="1" ht="17" thickBot="1" x14ac:dyDescent="0.25">
      <c r="A501" s="5">
        <v>45191</v>
      </c>
      <c r="B501" s="4">
        <v>108</v>
      </c>
      <c r="C501" s="4">
        <v>3</v>
      </c>
      <c r="D501" s="4">
        <f t="shared" si="176"/>
        <v>966</v>
      </c>
      <c r="F501" s="4" t="s">
        <v>11</v>
      </c>
      <c r="G501" s="4" t="s">
        <v>7</v>
      </c>
      <c r="H501" s="4" t="b">
        <v>0</v>
      </c>
      <c r="J501" s="4">
        <v>2</v>
      </c>
      <c r="K501" s="4" t="s">
        <v>76</v>
      </c>
      <c r="L501" s="4">
        <v>12.15</v>
      </c>
      <c r="M501" s="4">
        <f>J501*L501/1000 * 3</f>
        <v>7.2900000000000006E-2</v>
      </c>
      <c r="N501" s="4" t="s">
        <v>225</v>
      </c>
      <c r="O501" s="10" t="s">
        <v>412</v>
      </c>
      <c r="P501" s="10" t="s">
        <v>413</v>
      </c>
      <c r="Q501" s="19">
        <f t="shared" si="175"/>
        <v>184.00000000256114</v>
      </c>
    </row>
    <row r="502" spans="1:17" x14ac:dyDescent="0.2">
      <c r="A502" s="3">
        <v>45282</v>
      </c>
      <c r="B502" s="1">
        <v>109</v>
      </c>
      <c r="C502" s="1">
        <v>0</v>
      </c>
      <c r="D502" s="1">
        <f t="shared" si="176"/>
        <v>972</v>
      </c>
      <c r="G502" s="1" t="s">
        <v>6</v>
      </c>
      <c r="H502" s="1" t="b">
        <v>1</v>
      </c>
      <c r="J502" s="1">
        <v>2</v>
      </c>
      <c r="K502" s="1" t="s">
        <v>204</v>
      </c>
      <c r="L502" s="1">
        <v>25.9</v>
      </c>
      <c r="M502" s="1">
        <f>J502*L502/1000 * 6</f>
        <v>0.31079999999999997</v>
      </c>
      <c r="N502" s="1" t="s">
        <v>225</v>
      </c>
      <c r="O502" s="9" t="s">
        <v>453</v>
      </c>
      <c r="P502" s="9" t="s">
        <v>454</v>
      </c>
      <c r="Q502" s="18">
        <f t="shared" si="175"/>
        <v>360</v>
      </c>
    </row>
    <row r="503" spans="1:17" x14ac:dyDescent="0.2">
      <c r="A503" s="3">
        <v>45282</v>
      </c>
      <c r="B503" s="1">
        <v>109</v>
      </c>
      <c r="C503" s="1">
        <v>1</v>
      </c>
      <c r="D503" s="1">
        <f t="shared" si="176"/>
        <v>973</v>
      </c>
      <c r="F503" s="1" t="s">
        <v>5</v>
      </c>
      <c r="G503" s="1" t="s">
        <v>7</v>
      </c>
      <c r="H503" s="1" t="b">
        <v>0</v>
      </c>
      <c r="J503" s="1">
        <v>2</v>
      </c>
      <c r="K503" s="1" t="s">
        <v>204</v>
      </c>
      <c r="L503" s="1">
        <v>25.9</v>
      </c>
      <c r="M503" s="1">
        <f t="shared" ref="M503:M507" si="177">J503*L503/1000 * 6</f>
        <v>0.31079999999999997</v>
      </c>
      <c r="N503" s="1" t="s">
        <v>225</v>
      </c>
      <c r="O503" s="9" t="s">
        <v>453</v>
      </c>
      <c r="P503" s="9" t="s">
        <v>454</v>
      </c>
      <c r="Q503" s="18">
        <f t="shared" si="175"/>
        <v>360</v>
      </c>
    </row>
    <row r="504" spans="1:17" x14ac:dyDescent="0.2">
      <c r="A504" s="3">
        <v>45282</v>
      </c>
      <c r="B504" s="1">
        <v>109</v>
      </c>
      <c r="C504" s="1">
        <v>2</v>
      </c>
      <c r="D504" s="1">
        <f t="shared" si="176"/>
        <v>974</v>
      </c>
      <c r="F504" s="1" t="s">
        <v>5</v>
      </c>
      <c r="G504" s="1" t="s">
        <v>7</v>
      </c>
      <c r="H504" s="1" t="b">
        <v>0</v>
      </c>
      <c r="J504" s="1">
        <v>2</v>
      </c>
      <c r="K504" s="1" t="s">
        <v>204</v>
      </c>
      <c r="L504" s="1">
        <v>25.9</v>
      </c>
      <c r="M504" s="1">
        <f t="shared" si="177"/>
        <v>0.31079999999999997</v>
      </c>
      <c r="N504" s="1" t="s">
        <v>225</v>
      </c>
      <c r="O504" s="9" t="s">
        <v>453</v>
      </c>
      <c r="P504" s="9" t="s">
        <v>454</v>
      </c>
      <c r="Q504" s="18">
        <f t="shared" si="175"/>
        <v>360</v>
      </c>
    </row>
    <row r="505" spans="1:17" x14ac:dyDescent="0.2">
      <c r="A505" s="3">
        <v>45282</v>
      </c>
      <c r="B505" s="1">
        <v>109</v>
      </c>
      <c r="C505" s="1">
        <v>3</v>
      </c>
      <c r="D505" s="1">
        <f t="shared" si="176"/>
        <v>975</v>
      </c>
      <c r="F505" s="1" t="s">
        <v>5</v>
      </c>
      <c r="G505" s="1" t="s">
        <v>7</v>
      </c>
      <c r="H505" s="1" t="b">
        <v>0</v>
      </c>
      <c r="J505" s="1">
        <v>2</v>
      </c>
      <c r="K505" s="1" t="s">
        <v>204</v>
      </c>
      <c r="L505" s="1">
        <v>25.9</v>
      </c>
      <c r="M505" s="1">
        <f t="shared" si="177"/>
        <v>0.31079999999999997</v>
      </c>
      <c r="N505" s="1" t="s">
        <v>225</v>
      </c>
      <c r="O505" s="9" t="s">
        <v>453</v>
      </c>
      <c r="P505" s="9" t="s">
        <v>454</v>
      </c>
      <c r="Q505" s="18">
        <f t="shared" si="175"/>
        <v>360</v>
      </c>
    </row>
    <row r="506" spans="1:17" x14ac:dyDescent="0.2">
      <c r="A506" s="3">
        <v>45282</v>
      </c>
      <c r="B506" s="1">
        <v>109</v>
      </c>
      <c r="C506" s="1">
        <v>4</v>
      </c>
      <c r="D506" s="1">
        <f t="shared" si="176"/>
        <v>976</v>
      </c>
      <c r="F506" s="1" t="s">
        <v>5</v>
      </c>
      <c r="G506" s="1" t="s">
        <v>7</v>
      </c>
      <c r="H506" s="1" t="b">
        <v>0</v>
      </c>
      <c r="J506" s="1">
        <v>2</v>
      </c>
      <c r="K506" s="1" t="s">
        <v>204</v>
      </c>
      <c r="L506" s="1">
        <v>25.9</v>
      </c>
      <c r="M506" s="1">
        <f t="shared" si="177"/>
        <v>0.31079999999999997</v>
      </c>
      <c r="N506" s="1" t="s">
        <v>225</v>
      </c>
      <c r="O506" s="9" t="s">
        <v>453</v>
      </c>
      <c r="P506" s="9" t="s">
        <v>454</v>
      </c>
      <c r="Q506" s="18">
        <f t="shared" si="175"/>
        <v>360</v>
      </c>
    </row>
    <row r="507" spans="1:17" s="14" customFormat="1" x14ac:dyDescent="0.2">
      <c r="A507" s="113">
        <v>45282</v>
      </c>
      <c r="B507" s="14">
        <v>109</v>
      </c>
      <c r="C507" s="14">
        <v>5</v>
      </c>
      <c r="D507" s="14">
        <f t="shared" si="176"/>
        <v>977</v>
      </c>
      <c r="F507" s="14" t="s">
        <v>5</v>
      </c>
      <c r="G507" s="14" t="s">
        <v>7</v>
      </c>
      <c r="H507" s="14" t="b">
        <v>0</v>
      </c>
      <c r="J507" s="14">
        <v>2</v>
      </c>
      <c r="K507" s="14" t="s">
        <v>204</v>
      </c>
      <c r="L507" s="14">
        <v>25.9</v>
      </c>
      <c r="M507" s="14">
        <f t="shared" si="177"/>
        <v>0.31079999999999997</v>
      </c>
      <c r="N507" s="14" t="s">
        <v>225</v>
      </c>
      <c r="O507" s="114" t="s">
        <v>453</v>
      </c>
      <c r="P507" s="114" t="s">
        <v>454</v>
      </c>
      <c r="Q507" s="115">
        <f t="shared" si="175"/>
        <v>360</v>
      </c>
    </row>
    <row r="508" spans="1:17" x14ac:dyDescent="0.2">
      <c r="A508" s="3">
        <v>45287</v>
      </c>
      <c r="B508" s="1">
        <v>110</v>
      </c>
      <c r="C508" s="1">
        <v>0</v>
      </c>
      <c r="D508" s="1">
        <f t="shared" ref="D508:D513" si="178">(B508-1)*9 +C508</f>
        <v>981</v>
      </c>
      <c r="G508" s="1" t="s">
        <v>6</v>
      </c>
      <c r="H508" s="1" t="b">
        <v>1</v>
      </c>
      <c r="J508" s="1">
        <v>2</v>
      </c>
      <c r="K508" s="1" t="s">
        <v>204</v>
      </c>
      <c r="L508" s="1">
        <v>25.9</v>
      </c>
      <c r="M508" s="1">
        <f>J508*L508/1000 * 6</f>
        <v>0.31079999999999997</v>
      </c>
      <c r="N508" s="1" t="s">
        <v>225</v>
      </c>
      <c r="O508" s="9" t="s">
        <v>455</v>
      </c>
      <c r="P508" s="9" t="s">
        <v>456</v>
      </c>
      <c r="Q508" s="18">
        <f t="shared" ref="Q508:Q514" si="179">(P508-O508)*24*60</f>
        <v>374.99999999650754</v>
      </c>
    </row>
    <row r="509" spans="1:17" x14ac:dyDescent="0.2">
      <c r="A509" s="3">
        <v>45287</v>
      </c>
      <c r="B509" s="1">
        <v>110</v>
      </c>
      <c r="C509" s="1">
        <v>1</v>
      </c>
      <c r="D509" s="1">
        <f t="shared" si="178"/>
        <v>982</v>
      </c>
      <c r="F509" s="1" t="s">
        <v>5</v>
      </c>
      <c r="G509" s="1" t="s">
        <v>7</v>
      </c>
      <c r="H509" s="1" t="b">
        <v>0</v>
      </c>
      <c r="J509" s="1">
        <v>2</v>
      </c>
      <c r="K509" s="1" t="s">
        <v>204</v>
      </c>
      <c r="L509" s="1">
        <v>25.9</v>
      </c>
      <c r="M509" s="1">
        <f t="shared" ref="M509:M513" si="180">J509*L509/1000 * 6</f>
        <v>0.31079999999999997</v>
      </c>
      <c r="N509" s="1" t="s">
        <v>225</v>
      </c>
      <c r="O509" s="9" t="s">
        <v>455</v>
      </c>
      <c r="P509" s="9" t="s">
        <v>456</v>
      </c>
      <c r="Q509" s="18">
        <f t="shared" si="179"/>
        <v>374.99999999650754</v>
      </c>
    </row>
    <row r="510" spans="1:17" x14ac:dyDescent="0.2">
      <c r="A510" s="3">
        <v>45287</v>
      </c>
      <c r="B510" s="1">
        <v>110</v>
      </c>
      <c r="C510" s="1">
        <v>2</v>
      </c>
      <c r="D510" s="1">
        <f t="shared" si="178"/>
        <v>983</v>
      </c>
      <c r="F510" s="1" t="s">
        <v>5</v>
      </c>
      <c r="G510" s="1" t="s">
        <v>7</v>
      </c>
      <c r="H510" s="1" t="b">
        <v>0</v>
      </c>
      <c r="J510" s="1">
        <v>2</v>
      </c>
      <c r="K510" s="1" t="s">
        <v>204</v>
      </c>
      <c r="L510" s="1">
        <v>25.9</v>
      </c>
      <c r="M510" s="1">
        <f t="shared" si="180"/>
        <v>0.31079999999999997</v>
      </c>
      <c r="N510" s="1" t="s">
        <v>225</v>
      </c>
      <c r="O510" s="9" t="s">
        <v>455</v>
      </c>
      <c r="P510" s="9" t="s">
        <v>456</v>
      </c>
      <c r="Q510" s="18">
        <f t="shared" si="179"/>
        <v>374.99999999650754</v>
      </c>
    </row>
    <row r="511" spans="1:17" x14ac:dyDescent="0.2">
      <c r="A511" s="3">
        <v>45287</v>
      </c>
      <c r="B511" s="1">
        <v>110</v>
      </c>
      <c r="C511" s="1">
        <v>3</v>
      </c>
      <c r="D511" s="1">
        <f t="shared" si="178"/>
        <v>984</v>
      </c>
      <c r="F511" s="1" t="s">
        <v>5</v>
      </c>
      <c r="G511" s="1" t="s">
        <v>7</v>
      </c>
      <c r="H511" s="1" t="b">
        <v>0</v>
      </c>
      <c r="J511" s="1">
        <v>2</v>
      </c>
      <c r="K511" s="1" t="s">
        <v>204</v>
      </c>
      <c r="L511" s="1">
        <v>25.9</v>
      </c>
      <c r="M511" s="1">
        <f t="shared" si="180"/>
        <v>0.31079999999999997</v>
      </c>
      <c r="N511" s="1" t="s">
        <v>225</v>
      </c>
      <c r="O511" s="9" t="s">
        <v>455</v>
      </c>
      <c r="P511" s="9" t="s">
        <v>456</v>
      </c>
      <c r="Q511" s="18">
        <f t="shared" si="179"/>
        <v>374.99999999650754</v>
      </c>
    </row>
    <row r="512" spans="1:17" x14ac:dyDescent="0.2">
      <c r="A512" s="3">
        <v>45287</v>
      </c>
      <c r="B512" s="1">
        <v>110</v>
      </c>
      <c r="C512" s="1">
        <v>4</v>
      </c>
      <c r="D512" s="1">
        <f t="shared" si="178"/>
        <v>985</v>
      </c>
      <c r="F512" s="1" t="s">
        <v>5</v>
      </c>
      <c r="G512" s="1" t="s">
        <v>7</v>
      </c>
      <c r="H512" s="1" t="b">
        <v>0</v>
      </c>
      <c r="J512" s="1">
        <v>2</v>
      </c>
      <c r="K512" s="1" t="s">
        <v>204</v>
      </c>
      <c r="L512" s="1">
        <v>25.9</v>
      </c>
      <c r="M512" s="1">
        <f t="shared" si="180"/>
        <v>0.31079999999999997</v>
      </c>
      <c r="N512" s="1" t="s">
        <v>225</v>
      </c>
      <c r="O512" s="9" t="s">
        <v>455</v>
      </c>
      <c r="P512" s="9" t="s">
        <v>456</v>
      </c>
      <c r="Q512" s="18">
        <f t="shared" si="179"/>
        <v>374.99999999650754</v>
      </c>
    </row>
    <row r="513" spans="1:17" s="4" customFormat="1" ht="17" thickBot="1" x14ac:dyDescent="0.25">
      <c r="A513" s="5">
        <v>45287</v>
      </c>
      <c r="B513" s="4">
        <v>110</v>
      </c>
      <c r="C513" s="4">
        <v>5</v>
      </c>
      <c r="D513" s="4">
        <f t="shared" si="178"/>
        <v>986</v>
      </c>
      <c r="F513" s="4" t="s">
        <v>5</v>
      </c>
      <c r="G513" s="4" t="s">
        <v>7</v>
      </c>
      <c r="H513" s="4" t="b">
        <v>0</v>
      </c>
      <c r="J513" s="4">
        <v>2</v>
      </c>
      <c r="K513" s="4" t="s">
        <v>204</v>
      </c>
      <c r="L513" s="4">
        <v>25.9</v>
      </c>
      <c r="M513" s="4">
        <f t="shared" si="180"/>
        <v>0.31079999999999997</v>
      </c>
      <c r="N513" s="4" t="s">
        <v>225</v>
      </c>
      <c r="O513" s="10" t="s">
        <v>455</v>
      </c>
      <c r="P513" s="10" t="s">
        <v>456</v>
      </c>
      <c r="Q513" s="19">
        <f t="shared" si="179"/>
        <v>374.99999999650754</v>
      </c>
    </row>
    <row r="514" spans="1:17" x14ac:dyDescent="0.2">
      <c r="A514" s="3">
        <v>45288</v>
      </c>
      <c r="B514" s="1">
        <v>111</v>
      </c>
      <c r="C514" s="1">
        <v>0</v>
      </c>
      <c r="D514" s="1">
        <f t="shared" ref="D514:D518" si="181">(B514-1)*9 +C514</f>
        <v>990</v>
      </c>
      <c r="G514" s="1" t="s">
        <v>6</v>
      </c>
      <c r="H514" s="1" t="b">
        <v>1</v>
      </c>
      <c r="J514" s="1">
        <v>2</v>
      </c>
      <c r="K514" s="1" t="s">
        <v>204</v>
      </c>
      <c r="L514" s="1">
        <v>25.9</v>
      </c>
      <c r="M514" s="1">
        <f>J514*L514/1000 * 6</f>
        <v>0.31079999999999997</v>
      </c>
      <c r="N514" s="1" t="s">
        <v>225</v>
      </c>
      <c r="O514" s="9" t="s">
        <v>457</v>
      </c>
      <c r="P514" s="9" t="s">
        <v>458</v>
      </c>
      <c r="Q514" s="18">
        <f t="shared" si="179"/>
        <v>368.00000000512227</v>
      </c>
    </row>
    <row r="515" spans="1:17" x14ac:dyDescent="0.2">
      <c r="A515" s="3">
        <v>45288</v>
      </c>
      <c r="B515" s="1">
        <v>111</v>
      </c>
      <c r="C515" s="1">
        <v>1</v>
      </c>
      <c r="D515" s="1">
        <f t="shared" si="181"/>
        <v>991</v>
      </c>
      <c r="F515" s="1" t="s">
        <v>11</v>
      </c>
      <c r="G515" s="1" t="s">
        <v>7</v>
      </c>
      <c r="H515" s="1" t="b">
        <v>0</v>
      </c>
      <c r="J515" s="1">
        <v>2</v>
      </c>
      <c r="K515" s="1" t="s">
        <v>204</v>
      </c>
      <c r="L515" s="1">
        <v>25.9</v>
      </c>
      <c r="M515" s="1">
        <f t="shared" ref="M515:M518" si="182">J515*L515/1000 * 6</f>
        <v>0.31079999999999997</v>
      </c>
      <c r="N515" s="1" t="s">
        <v>225</v>
      </c>
      <c r="O515" s="9" t="s">
        <v>457</v>
      </c>
      <c r="P515" s="9" t="s">
        <v>458</v>
      </c>
      <c r="Q515" s="18">
        <f t="shared" ref="Q515:Q518" si="183">(P515-O515)*24*60</f>
        <v>368.00000000512227</v>
      </c>
    </row>
    <row r="516" spans="1:17" x14ac:dyDescent="0.2">
      <c r="A516" s="3">
        <v>45288</v>
      </c>
      <c r="B516" s="1">
        <v>111</v>
      </c>
      <c r="C516" s="1">
        <v>2</v>
      </c>
      <c r="D516" s="1">
        <f t="shared" si="181"/>
        <v>992</v>
      </c>
      <c r="F516" s="1" t="s">
        <v>283</v>
      </c>
      <c r="G516" s="1" t="s">
        <v>7</v>
      </c>
      <c r="H516" s="1" t="b">
        <v>0</v>
      </c>
      <c r="J516" s="1">
        <v>2</v>
      </c>
      <c r="K516" s="1" t="s">
        <v>204</v>
      </c>
      <c r="L516" s="1">
        <v>25.9</v>
      </c>
      <c r="M516" s="1">
        <f t="shared" si="182"/>
        <v>0.31079999999999997</v>
      </c>
      <c r="N516" s="1" t="s">
        <v>225</v>
      </c>
      <c r="O516" s="9" t="s">
        <v>457</v>
      </c>
      <c r="P516" s="9" t="s">
        <v>458</v>
      </c>
      <c r="Q516" s="18">
        <f t="shared" si="183"/>
        <v>368.00000000512227</v>
      </c>
    </row>
    <row r="517" spans="1:17" x14ac:dyDescent="0.2">
      <c r="A517" s="3">
        <v>45288</v>
      </c>
      <c r="B517" s="1">
        <v>111</v>
      </c>
      <c r="C517" s="1">
        <v>3</v>
      </c>
      <c r="D517" s="1">
        <f t="shared" si="181"/>
        <v>993</v>
      </c>
      <c r="F517" s="1" t="s">
        <v>283</v>
      </c>
      <c r="G517" s="1" t="s">
        <v>7</v>
      </c>
      <c r="H517" s="1" t="b">
        <v>0</v>
      </c>
      <c r="J517" s="1">
        <v>2</v>
      </c>
      <c r="K517" s="1" t="s">
        <v>204</v>
      </c>
      <c r="L517" s="1">
        <v>25.9</v>
      </c>
      <c r="M517" s="1">
        <f t="shared" si="182"/>
        <v>0.31079999999999997</v>
      </c>
      <c r="N517" s="1" t="s">
        <v>225</v>
      </c>
      <c r="O517" s="9" t="s">
        <v>457</v>
      </c>
      <c r="P517" s="9" t="s">
        <v>458</v>
      </c>
      <c r="Q517" s="18">
        <f t="shared" si="183"/>
        <v>368.00000000512227</v>
      </c>
    </row>
    <row r="518" spans="1:17" x14ac:dyDescent="0.2">
      <c r="A518" s="3">
        <v>45288</v>
      </c>
      <c r="B518" s="1">
        <v>111</v>
      </c>
      <c r="C518" s="1">
        <v>4</v>
      </c>
      <c r="D518" s="1">
        <f t="shared" si="181"/>
        <v>994</v>
      </c>
      <c r="F518" s="1" t="s">
        <v>11</v>
      </c>
      <c r="G518" s="1" t="s">
        <v>7</v>
      </c>
      <c r="H518" s="1" t="b">
        <v>0</v>
      </c>
      <c r="J518" s="1">
        <v>2</v>
      </c>
      <c r="K518" s="1" t="s">
        <v>204</v>
      </c>
      <c r="L518" s="1">
        <v>25.9</v>
      </c>
      <c r="M518" s="1">
        <f t="shared" si="182"/>
        <v>0.31079999999999997</v>
      </c>
      <c r="N518" s="1" t="s">
        <v>225</v>
      </c>
      <c r="O518" s="9" t="s">
        <v>457</v>
      </c>
      <c r="P518" s="9" t="s">
        <v>458</v>
      </c>
      <c r="Q518" s="18">
        <f t="shared" si="183"/>
        <v>368.00000000512227</v>
      </c>
    </row>
    <row r="519" spans="1:17" s="4" customFormat="1" ht="17" thickBot="1" x14ac:dyDescent="0.25">
      <c r="A519" s="5">
        <v>45288</v>
      </c>
      <c r="B519" s="4">
        <v>111</v>
      </c>
      <c r="C519" s="4">
        <v>5</v>
      </c>
      <c r="D519" s="4">
        <f>(B519-1)*9 +C519</f>
        <v>995</v>
      </c>
      <c r="F519" s="4" t="s">
        <v>283</v>
      </c>
      <c r="G519" s="4" t="s">
        <v>7</v>
      </c>
      <c r="H519" s="4" t="b">
        <v>0</v>
      </c>
      <c r="J519" s="4">
        <v>2</v>
      </c>
      <c r="K519" s="4" t="s">
        <v>204</v>
      </c>
      <c r="L519" s="4">
        <v>25.9</v>
      </c>
      <c r="M519" s="4">
        <f>J519*L519/1000 * 6</f>
        <v>0.31079999999999997</v>
      </c>
      <c r="N519" s="4" t="s">
        <v>225</v>
      </c>
      <c r="O519" s="10" t="s">
        <v>457</v>
      </c>
      <c r="P519" s="10" t="s">
        <v>458</v>
      </c>
      <c r="Q519" s="19">
        <f>(P519-O519)*24*60</f>
        <v>368.00000000512227</v>
      </c>
    </row>
    <row r="520" spans="1:17" x14ac:dyDescent="0.2">
      <c r="A520" s="3">
        <v>45290</v>
      </c>
      <c r="B520" s="1">
        <v>112</v>
      </c>
      <c r="C520" s="1">
        <v>0</v>
      </c>
      <c r="D520" s="1">
        <f t="shared" ref="D520:D529" si="184">(B520-1)*9 +C520</f>
        <v>999</v>
      </c>
      <c r="G520" s="1" t="s">
        <v>6</v>
      </c>
      <c r="H520" s="1" t="b">
        <v>1</v>
      </c>
      <c r="J520" s="1">
        <v>2</v>
      </c>
      <c r="K520" s="1" t="s">
        <v>335</v>
      </c>
      <c r="L520" s="1">
        <v>59.1</v>
      </c>
      <c r="M520" s="1">
        <f>J520*L520/1000 * 1</f>
        <v>0.1182</v>
      </c>
      <c r="N520" s="1" t="s">
        <v>225</v>
      </c>
      <c r="O520" s="9" t="s">
        <v>461</v>
      </c>
      <c r="P520" s="9" t="s">
        <v>459</v>
      </c>
      <c r="Q520" s="18">
        <f t="shared" ref="Q520" si="185">(P520-O520)*24*60</f>
        <v>294.99999999767169</v>
      </c>
    </row>
    <row r="521" spans="1:17" x14ac:dyDescent="0.2">
      <c r="A521" s="3">
        <v>45290</v>
      </c>
      <c r="B521" s="1">
        <v>112</v>
      </c>
      <c r="C521" s="1">
        <v>1</v>
      </c>
      <c r="D521" s="1">
        <f t="shared" si="184"/>
        <v>1000</v>
      </c>
      <c r="F521" s="1" t="s">
        <v>5</v>
      </c>
      <c r="G521" s="1" t="s">
        <v>7</v>
      </c>
      <c r="H521" s="1" t="b">
        <v>0</v>
      </c>
      <c r="J521" s="1">
        <v>2</v>
      </c>
      <c r="K521" s="1" t="s">
        <v>335</v>
      </c>
      <c r="L521" s="1">
        <v>59.1</v>
      </c>
      <c r="M521" s="1">
        <f t="shared" ref="M521:M524" si="186">J521*L521/1000 * 1</f>
        <v>0.1182</v>
      </c>
      <c r="N521" s="1" t="s">
        <v>225</v>
      </c>
      <c r="O521" s="9" t="s">
        <v>461</v>
      </c>
      <c r="P521" s="9" t="s">
        <v>459</v>
      </c>
      <c r="Q521" s="18">
        <f t="shared" ref="Q521:Q525" si="187">(P521-O521)*24*60</f>
        <v>294.99999999767169</v>
      </c>
    </row>
    <row r="522" spans="1:17" x14ac:dyDescent="0.2">
      <c r="A522" s="3">
        <v>45290</v>
      </c>
      <c r="B522" s="1">
        <v>112</v>
      </c>
      <c r="C522" s="1">
        <v>2</v>
      </c>
      <c r="D522" s="1">
        <f t="shared" si="184"/>
        <v>1001</v>
      </c>
      <c r="F522" s="1" t="s">
        <v>5</v>
      </c>
      <c r="G522" s="1" t="s">
        <v>7</v>
      </c>
      <c r="H522" s="1" t="b">
        <v>0</v>
      </c>
      <c r="J522" s="1">
        <v>2</v>
      </c>
      <c r="K522" s="1" t="s">
        <v>335</v>
      </c>
      <c r="L522" s="1">
        <v>59.1</v>
      </c>
      <c r="M522" s="1">
        <f t="shared" si="186"/>
        <v>0.1182</v>
      </c>
      <c r="N522" s="1" t="s">
        <v>225</v>
      </c>
      <c r="O522" s="9" t="s">
        <v>461</v>
      </c>
      <c r="P522" s="9" t="s">
        <v>459</v>
      </c>
      <c r="Q522" s="18">
        <f t="shared" si="187"/>
        <v>294.99999999767169</v>
      </c>
    </row>
    <row r="523" spans="1:17" x14ac:dyDescent="0.2">
      <c r="A523" s="3">
        <v>45290</v>
      </c>
      <c r="B523" s="1">
        <v>112</v>
      </c>
      <c r="C523" s="1">
        <v>3</v>
      </c>
      <c r="D523" s="1">
        <f t="shared" si="184"/>
        <v>1002</v>
      </c>
      <c r="F523" s="1" t="s">
        <v>5</v>
      </c>
      <c r="G523" s="1" t="s">
        <v>7</v>
      </c>
      <c r="H523" s="1" t="b">
        <v>0</v>
      </c>
      <c r="J523" s="1">
        <v>2</v>
      </c>
      <c r="K523" s="1" t="s">
        <v>335</v>
      </c>
      <c r="L523" s="1">
        <v>59.1</v>
      </c>
      <c r="M523" s="1">
        <f t="shared" si="186"/>
        <v>0.1182</v>
      </c>
      <c r="N523" s="1" t="s">
        <v>225</v>
      </c>
      <c r="O523" s="9" t="s">
        <v>461</v>
      </c>
      <c r="P523" s="9" t="s">
        <v>459</v>
      </c>
      <c r="Q523" s="18">
        <f t="shared" si="187"/>
        <v>294.99999999767169</v>
      </c>
    </row>
    <row r="524" spans="1:17" s="4" customFormat="1" ht="17" thickBot="1" x14ac:dyDescent="0.25">
      <c r="A524" s="5">
        <v>45290</v>
      </c>
      <c r="B524" s="4">
        <v>112</v>
      </c>
      <c r="C524" s="4">
        <v>4</v>
      </c>
      <c r="D524" s="4">
        <f t="shared" si="184"/>
        <v>1003</v>
      </c>
      <c r="F524" s="4" t="s">
        <v>5</v>
      </c>
      <c r="G524" s="4" t="s">
        <v>7</v>
      </c>
      <c r="H524" s="4" t="b">
        <v>0</v>
      </c>
      <c r="J524" s="4">
        <v>2</v>
      </c>
      <c r="K524" s="4" t="s">
        <v>335</v>
      </c>
      <c r="L524" s="4">
        <v>59.1</v>
      </c>
      <c r="M524" s="4">
        <f t="shared" si="186"/>
        <v>0.1182</v>
      </c>
      <c r="N524" s="4" t="s">
        <v>225</v>
      </c>
      <c r="O524" s="9" t="s">
        <v>461</v>
      </c>
      <c r="P524" s="10" t="s">
        <v>459</v>
      </c>
      <c r="Q524" s="19">
        <f t="shared" si="187"/>
        <v>294.99999999767169</v>
      </c>
    </row>
    <row r="525" spans="1:17" x14ac:dyDescent="0.2">
      <c r="A525" s="3">
        <v>45291</v>
      </c>
      <c r="B525" s="1">
        <v>113</v>
      </c>
      <c r="C525" s="1">
        <v>0</v>
      </c>
      <c r="D525" s="1">
        <f t="shared" si="184"/>
        <v>1008</v>
      </c>
      <c r="G525" s="1" t="s">
        <v>6</v>
      </c>
      <c r="H525" s="1" t="b">
        <v>1</v>
      </c>
      <c r="J525" s="1">
        <v>2</v>
      </c>
      <c r="K525" s="1" t="s">
        <v>335</v>
      </c>
      <c r="L525" s="1">
        <v>59.1</v>
      </c>
      <c r="M525" s="1">
        <f>J525*L525/1000 * 1</f>
        <v>0.1182</v>
      </c>
      <c r="N525" s="1" t="s">
        <v>225</v>
      </c>
      <c r="O525" s="9" t="s">
        <v>462</v>
      </c>
      <c r="P525" s="9" t="s">
        <v>460</v>
      </c>
      <c r="Q525" s="18">
        <f t="shared" si="187"/>
        <v>323.99999999790452</v>
      </c>
    </row>
    <row r="526" spans="1:17" x14ac:dyDescent="0.2">
      <c r="A526" s="3">
        <v>45291</v>
      </c>
      <c r="B526" s="1">
        <v>113</v>
      </c>
      <c r="C526" s="1">
        <v>1</v>
      </c>
      <c r="D526" s="1">
        <f t="shared" si="184"/>
        <v>1009</v>
      </c>
      <c r="F526" s="1" t="s">
        <v>11</v>
      </c>
      <c r="G526" s="1" t="s">
        <v>7</v>
      </c>
      <c r="H526" s="1" t="b">
        <v>0</v>
      </c>
      <c r="J526" s="1">
        <v>2</v>
      </c>
      <c r="K526" s="1" t="s">
        <v>335</v>
      </c>
      <c r="L526" s="1">
        <v>59.1</v>
      </c>
      <c r="M526" s="1">
        <f t="shared" ref="M526:M529" si="188">J526*L526/1000 * 1</f>
        <v>0.1182</v>
      </c>
      <c r="N526" s="1" t="s">
        <v>225</v>
      </c>
      <c r="O526" s="9" t="s">
        <v>462</v>
      </c>
      <c r="P526" s="9" t="s">
        <v>460</v>
      </c>
      <c r="Q526" s="18">
        <f t="shared" ref="Q526:Q530" si="189">(P526-O526)*24*60</f>
        <v>323.99999999790452</v>
      </c>
    </row>
    <row r="527" spans="1:17" x14ac:dyDescent="0.2">
      <c r="A527" s="3">
        <v>45291</v>
      </c>
      <c r="B527" s="1">
        <v>113</v>
      </c>
      <c r="C527" s="1">
        <v>2</v>
      </c>
      <c r="D527" s="1">
        <f t="shared" si="184"/>
        <v>1010</v>
      </c>
      <c r="F527" s="1" t="s">
        <v>283</v>
      </c>
      <c r="G527" s="1" t="s">
        <v>7</v>
      </c>
      <c r="H527" s="1" t="b">
        <v>0</v>
      </c>
      <c r="J527" s="1">
        <v>2</v>
      </c>
      <c r="K527" s="1" t="s">
        <v>335</v>
      </c>
      <c r="L527" s="1">
        <v>59.1</v>
      </c>
      <c r="M527" s="1">
        <f t="shared" si="188"/>
        <v>0.1182</v>
      </c>
      <c r="N527" s="1" t="s">
        <v>225</v>
      </c>
      <c r="O527" s="9" t="s">
        <v>462</v>
      </c>
      <c r="P527" s="9" t="s">
        <v>460</v>
      </c>
      <c r="Q527" s="18">
        <f t="shared" si="189"/>
        <v>323.99999999790452</v>
      </c>
    </row>
    <row r="528" spans="1:17" x14ac:dyDescent="0.2">
      <c r="A528" s="3">
        <v>45291</v>
      </c>
      <c r="B528" s="1">
        <v>113</v>
      </c>
      <c r="C528" s="1">
        <v>3</v>
      </c>
      <c r="D528" s="1">
        <f t="shared" si="184"/>
        <v>1011</v>
      </c>
      <c r="F528" s="1" t="s">
        <v>283</v>
      </c>
      <c r="G528" s="1" t="s">
        <v>7</v>
      </c>
      <c r="H528" s="1" t="b">
        <v>0</v>
      </c>
      <c r="J528" s="1">
        <v>2</v>
      </c>
      <c r="K528" s="1" t="s">
        <v>335</v>
      </c>
      <c r="L528" s="1">
        <v>59.1</v>
      </c>
      <c r="M528" s="1">
        <f t="shared" si="188"/>
        <v>0.1182</v>
      </c>
      <c r="N528" s="1" t="s">
        <v>225</v>
      </c>
      <c r="O528" s="9" t="s">
        <v>462</v>
      </c>
      <c r="P528" s="9" t="s">
        <v>460</v>
      </c>
      <c r="Q528" s="18">
        <f t="shared" si="189"/>
        <v>323.99999999790452</v>
      </c>
    </row>
    <row r="529" spans="1:17" x14ac:dyDescent="0.2">
      <c r="A529" s="3">
        <v>45291</v>
      </c>
      <c r="B529" s="1">
        <v>113</v>
      </c>
      <c r="C529" s="1">
        <v>4</v>
      </c>
      <c r="D529" s="1">
        <f t="shared" si="184"/>
        <v>1012</v>
      </c>
      <c r="F529" s="1" t="s">
        <v>11</v>
      </c>
      <c r="G529" s="1" t="s">
        <v>7</v>
      </c>
      <c r="H529" s="1" t="b">
        <v>0</v>
      </c>
      <c r="J529" s="1">
        <v>2</v>
      </c>
      <c r="K529" s="1" t="s">
        <v>335</v>
      </c>
      <c r="L529" s="1">
        <v>59.1</v>
      </c>
      <c r="M529" s="1">
        <f t="shared" si="188"/>
        <v>0.1182</v>
      </c>
      <c r="N529" s="1" t="s">
        <v>225</v>
      </c>
      <c r="O529" s="9" t="s">
        <v>462</v>
      </c>
      <c r="P529" s="9" t="s">
        <v>460</v>
      </c>
      <c r="Q529" s="18">
        <f t="shared" si="189"/>
        <v>323.99999999790452</v>
      </c>
    </row>
    <row r="530" spans="1:17" s="4" customFormat="1" ht="17" thickBot="1" x14ac:dyDescent="0.25">
      <c r="A530" s="5">
        <v>45291</v>
      </c>
      <c r="B530" s="4">
        <v>113</v>
      </c>
      <c r="C530" s="4">
        <v>5</v>
      </c>
      <c r="D530" s="4">
        <f>(B530-1)*9 +C530</f>
        <v>1013</v>
      </c>
      <c r="F530" s="4" t="s">
        <v>283</v>
      </c>
      <c r="G530" s="4" t="s">
        <v>7</v>
      </c>
      <c r="H530" s="4" t="b">
        <v>0</v>
      </c>
      <c r="J530" s="4">
        <v>2</v>
      </c>
      <c r="K530" s="4" t="s">
        <v>335</v>
      </c>
      <c r="L530" s="4">
        <v>59.1</v>
      </c>
      <c r="M530" s="4">
        <f t="shared" ref="M530" si="190">J530*L530/1000 * 1</f>
        <v>0.1182</v>
      </c>
      <c r="N530" s="4" t="s">
        <v>225</v>
      </c>
      <c r="O530" s="10" t="s">
        <v>462</v>
      </c>
      <c r="P530" s="10" t="s">
        <v>460</v>
      </c>
      <c r="Q530" s="19">
        <f t="shared" si="189"/>
        <v>323.99999999790452</v>
      </c>
    </row>
    <row r="531" spans="1:17" x14ac:dyDescent="0.2">
      <c r="A531" s="3">
        <v>45293</v>
      </c>
      <c r="B531" s="1">
        <v>114</v>
      </c>
      <c r="C531" s="1">
        <v>0</v>
      </c>
      <c r="D531" s="1">
        <f t="shared" ref="D531:D535" si="191">(B531-1)*9 +C531</f>
        <v>1017</v>
      </c>
      <c r="F531" s="1" t="s">
        <v>5</v>
      </c>
      <c r="G531" s="1" t="s">
        <v>6</v>
      </c>
      <c r="H531" s="1" t="b">
        <v>1</v>
      </c>
      <c r="J531" s="1">
        <v>2</v>
      </c>
      <c r="K531" s="1" t="s">
        <v>463</v>
      </c>
      <c r="L531" s="1">
        <v>16.2</v>
      </c>
      <c r="M531" s="1">
        <f>J531*L531/1000 * 5</f>
        <v>0.16199999999999998</v>
      </c>
      <c r="N531" s="1" t="s">
        <v>225</v>
      </c>
      <c r="O531" s="9" t="s">
        <v>464</v>
      </c>
      <c r="P531" s="9" t="s">
        <v>465</v>
      </c>
      <c r="Q531" s="18">
        <f t="shared" ref="Q531" si="192">(P531-O531)*24*60</f>
        <v>189.99999999068677</v>
      </c>
    </row>
    <row r="532" spans="1:17" x14ac:dyDescent="0.2">
      <c r="A532" s="3">
        <v>45293</v>
      </c>
      <c r="B532" s="1">
        <v>114</v>
      </c>
      <c r="C532" s="1">
        <v>1</v>
      </c>
      <c r="D532" s="1">
        <f t="shared" si="191"/>
        <v>1018</v>
      </c>
      <c r="E532" s="1" t="s">
        <v>466</v>
      </c>
      <c r="F532" s="1" t="s">
        <v>5</v>
      </c>
      <c r="G532" s="1" t="s">
        <v>7</v>
      </c>
      <c r="H532" s="1" t="b">
        <v>0</v>
      </c>
      <c r="J532" s="1">
        <v>2</v>
      </c>
      <c r="K532" s="1" t="s">
        <v>463</v>
      </c>
      <c r="L532" s="1">
        <v>16.2</v>
      </c>
      <c r="M532" s="1">
        <f>J532*L532/1000 * 5</f>
        <v>0.16199999999999998</v>
      </c>
      <c r="N532" s="1" t="s">
        <v>225</v>
      </c>
      <c r="O532" s="9" t="s">
        <v>464</v>
      </c>
      <c r="P532" s="9" t="s">
        <v>465</v>
      </c>
      <c r="Q532" s="18">
        <f t="shared" ref="Q532:Q536" si="193">(P532-O532)*24*60</f>
        <v>189.99999999068677</v>
      </c>
    </row>
    <row r="533" spans="1:17" x14ac:dyDescent="0.2">
      <c r="A533" s="3">
        <v>45293</v>
      </c>
      <c r="B533" s="1">
        <v>114</v>
      </c>
      <c r="C533" s="1">
        <v>2</v>
      </c>
      <c r="D533" s="1">
        <f t="shared" si="191"/>
        <v>1019</v>
      </c>
      <c r="E533" s="1" t="s">
        <v>467</v>
      </c>
      <c r="F533" s="1" t="s">
        <v>5</v>
      </c>
      <c r="G533" s="1" t="s">
        <v>7</v>
      </c>
      <c r="H533" s="1" t="b">
        <v>0</v>
      </c>
      <c r="J533" s="1">
        <v>2</v>
      </c>
      <c r="K533" s="1" t="s">
        <v>463</v>
      </c>
      <c r="L533" s="1">
        <v>16.2</v>
      </c>
      <c r="M533" s="1">
        <f>J533*L533/1000 * 5</f>
        <v>0.16199999999999998</v>
      </c>
      <c r="N533" s="1" t="s">
        <v>225</v>
      </c>
      <c r="O533" s="9" t="s">
        <v>464</v>
      </c>
      <c r="P533" s="9" t="s">
        <v>465</v>
      </c>
      <c r="Q533" s="18">
        <f t="shared" si="193"/>
        <v>189.99999999068677</v>
      </c>
    </row>
    <row r="534" spans="1:17" x14ac:dyDescent="0.2">
      <c r="A534" s="3">
        <v>45293</v>
      </c>
      <c r="B534" s="1">
        <v>114</v>
      </c>
      <c r="C534" s="1">
        <v>3</v>
      </c>
      <c r="D534" s="1">
        <f t="shared" si="191"/>
        <v>1020</v>
      </c>
      <c r="E534" s="1" t="s">
        <v>468</v>
      </c>
      <c r="F534" s="1" t="s">
        <v>5</v>
      </c>
      <c r="G534" s="1" t="s">
        <v>7</v>
      </c>
      <c r="H534" s="1" t="b">
        <v>0</v>
      </c>
      <c r="J534" s="1">
        <v>2</v>
      </c>
      <c r="K534" s="1" t="s">
        <v>463</v>
      </c>
      <c r="L534" s="1">
        <v>16.2</v>
      </c>
      <c r="M534" s="1">
        <f>J534*L534/1000 * 5</f>
        <v>0.16199999999999998</v>
      </c>
      <c r="N534" s="1" t="s">
        <v>225</v>
      </c>
      <c r="O534" s="9" t="s">
        <v>464</v>
      </c>
      <c r="P534" s="9" t="s">
        <v>465</v>
      </c>
      <c r="Q534" s="18">
        <f t="shared" si="193"/>
        <v>189.99999999068677</v>
      </c>
    </row>
    <row r="535" spans="1:17" s="4" customFormat="1" ht="17" thickBot="1" x14ac:dyDescent="0.25">
      <c r="A535" s="5">
        <v>45293</v>
      </c>
      <c r="B535" s="4">
        <v>114</v>
      </c>
      <c r="C535" s="4">
        <v>4</v>
      </c>
      <c r="D535" s="4">
        <f t="shared" si="191"/>
        <v>1021</v>
      </c>
      <c r="E535" s="4" t="s">
        <v>469</v>
      </c>
      <c r="F535" s="4" t="s">
        <v>5</v>
      </c>
      <c r="G535" s="4" t="s">
        <v>7</v>
      </c>
      <c r="H535" s="4" t="b">
        <v>0</v>
      </c>
      <c r="J535" s="4">
        <v>2</v>
      </c>
      <c r="K535" s="4" t="s">
        <v>463</v>
      </c>
      <c r="L535" s="4">
        <v>16.2</v>
      </c>
      <c r="M535" s="1">
        <f>J535*L535/1000 * 5</f>
        <v>0.16199999999999998</v>
      </c>
      <c r="N535" s="4" t="s">
        <v>225</v>
      </c>
      <c r="O535" s="10" t="s">
        <v>464</v>
      </c>
      <c r="P535" s="10" t="s">
        <v>465</v>
      </c>
      <c r="Q535" s="19">
        <f t="shared" si="193"/>
        <v>189.99999999068677</v>
      </c>
    </row>
    <row r="536" spans="1:17" x14ac:dyDescent="0.2">
      <c r="A536" s="3">
        <v>45297</v>
      </c>
      <c r="B536" s="1">
        <v>115</v>
      </c>
      <c r="C536" s="1">
        <v>0</v>
      </c>
      <c r="D536" s="1">
        <f t="shared" ref="D536:D540" si="194">(B536-1)*9 +C536</f>
        <v>1026</v>
      </c>
      <c r="F536" s="1" t="s">
        <v>5</v>
      </c>
      <c r="G536" s="1" t="s">
        <v>6</v>
      </c>
      <c r="H536" s="1" t="b">
        <v>1</v>
      </c>
      <c r="J536" s="1">
        <v>2</v>
      </c>
      <c r="K536" s="1" t="s">
        <v>470</v>
      </c>
      <c r="L536" s="1">
        <v>5.8</v>
      </c>
      <c r="M536" s="1">
        <f>J536*L536/1000 * 11</f>
        <v>0.12759999999999999</v>
      </c>
      <c r="N536" s="1" t="s">
        <v>225</v>
      </c>
      <c r="O536" s="9" t="s">
        <v>471</v>
      </c>
      <c r="P536" s="9" t="s">
        <v>472</v>
      </c>
      <c r="Q536" s="18">
        <f t="shared" si="193"/>
        <v>202.00000000884756</v>
      </c>
    </row>
    <row r="537" spans="1:17" x14ac:dyDescent="0.2">
      <c r="A537" s="3">
        <v>45297</v>
      </c>
      <c r="B537" s="1">
        <v>115</v>
      </c>
      <c r="C537" s="1">
        <v>1</v>
      </c>
      <c r="D537" s="1">
        <f t="shared" si="194"/>
        <v>1027</v>
      </c>
      <c r="E537" s="1" t="s">
        <v>466</v>
      </c>
      <c r="F537" s="1" t="s">
        <v>5</v>
      </c>
      <c r="G537" s="1" t="s">
        <v>7</v>
      </c>
      <c r="H537" s="1" t="b">
        <v>0</v>
      </c>
      <c r="J537" s="1">
        <v>2</v>
      </c>
      <c r="K537" s="1" t="s">
        <v>470</v>
      </c>
      <c r="L537" s="1">
        <v>5.8</v>
      </c>
      <c r="M537" s="1">
        <f>J537*L537/1000 * 11</f>
        <v>0.12759999999999999</v>
      </c>
      <c r="N537" s="1" t="s">
        <v>225</v>
      </c>
      <c r="O537" s="9" t="s">
        <v>471</v>
      </c>
      <c r="P537" s="9" t="s">
        <v>472</v>
      </c>
      <c r="Q537" s="18">
        <f t="shared" ref="Q537:Q546" si="195">(P537-O537)*24*60</f>
        <v>202.00000000884756</v>
      </c>
    </row>
    <row r="538" spans="1:17" x14ac:dyDescent="0.2">
      <c r="A538" s="3">
        <v>45297</v>
      </c>
      <c r="B538" s="1">
        <v>115</v>
      </c>
      <c r="C538" s="1">
        <v>2</v>
      </c>
      <c r="D538" s="1">
        <f t="shared" si="194"/>
        <v>1028</v>
      </c>
      <c r="E538" s="1" t="s">
        <v>467</v>
      </c>
      <c r="F538" s="1" t="s">
        <v>5</v>
      </c>
      <c r="G538" s="1" t="s">
        <v>7</v>
      </c>
      <c r="H538" s="1" t="b">
        <v>0</v>
      </c>
      <c r="J538" s="1">
        <v>2</v>
      </c>
      <c r="K538" s="1" t="s">
        <v>470</v>
      </c>
      <c r="L538" s="1">
        <v>5.8</v>
      </c>
      <c r="M538" s="1">
        <f>J538*L538/1000 * 11</f>
        <v>0.12759999999999999</v>
      </c>
      <c r="N538" s="1" t="s">
        <v>225</v>
      </c>
      <c r="O538" s="9" t="s">
        <v>471</v>
      </c>
      <c r="P538" s="9" t="s">
        <v>472</v>
      </c>
      <c r="Q538" s="18">
        <f t="shared" si="195"/>
        <v>202.00000000884756</v>
      </c>
    </row>
    <row r="539" spans="1:17" x14ac:dyDescent="0.2">
      <c r="A539" s="3">
        <v>45297</v>
      </c>
      <c r="B539" s="1">
        <v>115</v>
      </c>
      <c r="C539" s="1">
        <v>3</v>
      </c>
      <c r="D539" s="1">
        <f t="shared" si="194"/>
        <v>1029</v>
      </c>
      <c r="E539" s="1" t="s">
        <v>468</v>
      </c>
      <c r="F539" s="1" t="s">
        <v>5</v>
      </c>
      <c r="G539" s="1" t="s">
        <v>7</v>
      </c>
      <c r="H539" s="1" t="b">
        <v>0</v>
      </c>
      <c r="J539" s="1">
        <v>2</v>
      </c>
      <c r="K539" s="1" t="s">
        <v>470</v>
      </c>
      <c r="L539" s="1">
        <v>5.8</v>
      </c>
      <c r="M539" s="1">
        <f>J539*L539/1000 * 11</f>
        <v>0.12759999999999999</v>
      </c>
      <c r="N539" s="1" t="s">
        <v>225</v>
      </c>
      <c r="O539" s="9" t="s">
        <v>471</v>
      </c>
      <c r="P539" s="9" t="s">
        <v>472</v>
      </c>
      <c r="Q539" s="18">
        <f t="shared" si="195"/>
        <v>202.00000000884756</v>
      </c>
    </row>
    <row r="540" spans="1:17" s="4" customFormat="1" ht="17" thickBot="1" x14ac:dyDescent="0.25">
      <c r="A540" s="5">
        <v>45297</v>
      </c>
      <c r="B540" s="4">
        <v>115</v>
      </c>
      <c r="C540" s="4">
        <v>4</v>
      </c>
      <c r="D540" s="4">
        <f t="shared" si="194"/>
        <v>1030</v>
      </c>
      <c r="E540" s="4" t="s">
        <v>469</v>
      </c>
      <c r="F540" s="4" t="s">
        <v>5</v>
      </c>
      <c r="G540" s="4" t="s">
        <v>7</v>
      </c>
      <c r="H540" s="4" t="b">
        <v>0</v>
      </c>
      <c r="J540" s="4">
        <v>2</v>
      </c>
      <c r="K540" s="4" t="s">
        <v>470</v>
      </c>
      <c r="L540" s="4">
        <v>5.8</v>
      </c>
      <c r="M540" s="1">
        <f>J540*L540/1000 * 11</f>
        <v>0.12759999999999999</v>
      </c>
      <c r="N540" s="4" t="s">
        <v>225</v>
      </c>
      <c r="O540" s="10" t="s">
        <v>471</v>
      </c>
      <c r="P540" s="10" t="s">
        <v>472</v>
      </c>
      <c r="Q540" s="19">
        <f t="shared" si="195"/>
        <v>202.00000000884756</v>
      </c>
    </row>
    <row r="541" spans="1:17" x14ac:dyDescent="0.2">
      <c r="A541" s="3">
        <v>45298</v>
      </c>
      <c r="B541" s="1">
        <v>116</v>
      </c>
      <c r="C541" s="1">
        <v>0</v>
      </c>
      <c r="D541" s="1">
        <f t="shared" ref="D541:D544" si="196">(B541-1)*9 +C541</f>
        <v>1035</v>
      </c>
      <c r="G541" s="1" t="s">
        <v>6</v>
      </c>
      <c r="H541" s="1" t="b">
        <v>1</v>
      </c>
      <c r="K541" s="1" t="s">
        <v>204</v>
      </c>
    </row>
    <row r="542" spans="1:17" x14ac:dyDescent="0.2">
      <c r="A542" s="3">
        <v>45298</v>
      </c>
      <c r="B542" s="1">
        <v>116</v>
      </c>
      <c r="C542" s="1">
        <v>1</v>
      </c>
      <c r="D542" s="1">
        <f t="shared" si="196"/>
        <v>1036</v>
      </c>
      <c r="E542" s="1" t="s">
        <v>416</v>
      </c>
      <c r="F542" s="1" t="s">
        <v>11</v>
      </c>
      <c r="G542" s="1" t="s">
        <v>7</v>
      </c>
      <c r="H542" s="1" t="b">
        <v>0</v>
      </c>
      <c r="J542" s="1">
        <v>2</v>
      </c>
      <c r="K542" s="1" t="s">
        <v>204</v>
      </c>
      <c r="L542" s="1">
        <v>25.9</v>
      </c>
      <c r="M542" s="1">
        <f>J542*L542/1000 * 6</f>
        <v>0.31079999999999997</v>
      </c>
      <c r="N542" s="1" t="s">
        <v>225</v>
      </c>
      <c r="O542" s="9" t="s">
        <v>473</v>
      </c>
      <c r="P542" s="9" t="s">
        <v>474</v>
      </c>
      <c r="Q542" s="18">
        <f t="shared" si="195"/>
        <v>369.0000000083819</v>
      </c>
    </row>
    <row r="543" spans="1:17" x14ac:dyDescent="0.2">
      <c r="A543" s="3">
        <v>45298</v>
      </c>
      <c r="B543" s="1">
        <v>116</v>
      </c>
      <c r="C543" s="1">
        <v>2</v>
      </c>
      <c r="D543" s="1">
        <f t="shared" si="196"/>
        <v>1037</v>
      </c>
      <c r="E543" s="1" t="s">
        <v>417</v>
      </c>
      <c r="F543" s="1" t="s">
        <v>283</v>
      </c>
      <c r="G543" s="1" t="s">
        <v>7</v>
      </c>
      <c r="H543" s="1" t="b">
        <v>0</v>
      </c>
      <c r="J543" s="1">
        <v>2</v>
      </c>
      <c r="K543" s="1" t="s">
        <v>204</v>
      </c>
      <c r="L543" s="1">
        <v>25.9</v>
      </c>
      <c r="M543" s="1">
        <f t="shared" ref="M543:M546" si="197">J543*L543/1000 * 6</f>
        <v>0.31079999999999997</v>
      </c>
      <c r="N543" s="1" t="s">
        <v>225</v>
      </c>
      <c r="O543" s="9" t="s">
        <v>473</v>
      </c>
      <c r="P543" s="9" t="s">
        <v>474</v>
      </c>
      <c r="Q543" s="18">
        <f t="shared" si="195"/>
        <v>369.0000000083819</v>
      </c>
    </row>
    <row r="544" spans="1:17" x14ac:dyDescent="0.2">
      <c r="A544" s="3">
        <v>45298</v>
      </c>
      <c r="B544" s="1">
        <v>116</v>
      </c>
      <c r="C544" s="1">
        <v>3</v>
      </c>
      <c r="D544" s="1">
        <f t="shared" si="196"/>
        <v>1038</v>
      </c>
      <c r="E544" s="1" t="s">
        <v>419</v>
      </c>
      <c r="F544" s="1" t="s">
        <v>11</v>
      </c>
      <c r="G544" s="1" t="s">
        <v>7</v>
      </c>
      <c r="H544" s="1" t="b">
        <v>0</v>
      </c>
      <c r="J544" s="1">
        <v>2</v>
      </c>
      <c r="K544" s="1" t="s">
        <v>204</v>
      </c>
      <c r="L544" s="1">
        <v>25.9</v>
      </c>
      <c r="M544" s="1">
        <f t="shared" si="197"/>
        <v>0.31079999999999997</v>
      </c>
      <c r="N544" s="1" t="s">
        <v>225</v>
      </c>
      <c r="O544" s="9" t="s">
        <v>473</v>
      </c>
      <c r="P544" s="9" t="s">
        <v>474</v>
      </c>
      <c r="Q544" s="18">
        <f t="shared" si="195"/>
        <v>369.0000000083819</v>
      </c>
    </row>
    <row r="545" spans="1:17" x14ac:dyDescent="0.2">
      <c r="A545" s="3">
        <v>45298</v>
      </c>
      <c r="B545" s="1">
        <v>116</v>
      </c>
      <c r="C545" s="1">
        <v>4</v>
      </c>
      <c r="D545" s="1">
        <f t="shared" ref="D545" si="198">(B545-1)*9 +C545</f>
        <v>1039</v>
      </c>
      <c r="E545" s="1" t="s">
        <v>420</v>
      </c>
      <c r="F545" s="1" t="s">
        <v>283</v>
      </c>
      <c r="G545" s="1" t="s">
        <v>7</v>
      </c>
      <c r="H545" s="1" t="b">
        <v>0</v>
      </c>
      <c r="J545" s="1">
        <v>2</v>
      </c>
      <c r="K545" s="1" t="s">
        <v>204</v>
      </c>
      <c r="L545" s="1">
        <v>25.9</v>
      </c>
      <c r="M545" s="1">
        <f t="shared" si="197"/>
        <v>0.31079999999999997</v>
      </c>
      <c r="N545" s="1" t="s">
        <v>225</v>
      </c>
      <c r="O545" s="9" t="s">
        <v>473</v>
      </c>
      <c r="P545" s="9" t="s">
        <v>474</v>
      </c>
      <c r="Q545" s="18">
        <f t="shared" si="195"/>
        <v>369.0000000083819</v>
      </c>
    </row>
    <row r="546" spans="1:17" x14ac:dyDescent="0.2">
      <c r="A546" s="3">
        <v>45298</v>
      </c>
      <c r="B546" s="1">
        <v>116</v>
      </c>
      <c r="C546" s="1">
        <v>5</v>
      </c>
      <c r="D546" s="1">
        <f t="shared" ref="D546" si="199">(B546-1)*9 +C546</f>
        <v>1040</v>
      </c>
      <c r="E546" s="1" t="s">
        <v>418</v>
      </c>
      <c r="F546" s="1" t="s">
        <v>283</v>
      </c>
      <c r="G546" s="1" t="s">
        <v>7</v>
      </c>
      <c r="H546" s="1" t="b">
        <v>0</v>
      </c>
      <c r="J546" s="1">
        <v>2</v>
      </c>
      <c r="K546" s="1" t="s">
        <v>204</v>
      </c>
      <c r="L546" s="1">
        <v>25.9</v>
      </c>
      <c r="M546" s="1">
        <f t="shared" si="197"/>
        <v>0.31079999999999997</v>
      </c>
      <c r="N546" s="1" t="s">
        <v>225</v>
      </c>
      <c r="O546" s="9" t="s">
        <v>473</v>
      </c>
      <c r="P546" s="9" t="s">
        <v>474</v>
      </c>
      <c r="Q546" s="18">
        <f t="shared" si="195"/>
        <v>369.0000000083819</v>
      </c>
    </row>
  </sheetData>
  <phoneticPr fontId="4" type="noConversion"/>
  <conditionalFormatting sqref="H2:H6 H12 H14 H16 H18 H25 H31:H32 H39 H46 H51 H54 H56 H59 H63 H68">
    <cfRule type="cellIs" dxfId="85" priority="132" operator="equal">
      <formula>#REF!</formula>
    </cfRule>
  </conditionalFormatting>
  <conditionalFormatting sqref="H75">
    <cfRule type="cellIs" dxfId="84" priority="109" operator="equal">
      <formula>#REF!</formula>
    </cfRule>
  </conditionalFormatting>
  <conditionalFormatting sqref="H80">
    <cfRule type="cellIs" dxfId="83" priority="108" operator="equal">
      <formula>#REF!</formula>
    </cfRule>
  </conditionalFormatting>
  <conditionalFormatting sqref="H85">
    <cfRule type="cellIs" dxfId="82" priority="107" operator="equal">
      <formula>#REF!</formula>
    </cfRule>
  </conditionalFormatting>
  <conditionalFormatting sqref="H91">
    <cfRule type="cellIs" dxfId="81" priority="106" operator="equal">
      <formula>#REF!</formula>
    </cfRule>
  </conditionalFormatting>
  <conditionalFormatting sqref="H96">
    <cfRule type="cellIs" dxfId="80" priority="105" operator="equal">
      <formula>#REF!</formula>
    </cfRule>
  </conditionalFormatting>
  <conditionalFormatting sqref="H100">
    <cfRule type="cellIs" dxfId="79" priority="104" operator="equal">
      <formula>#REF!</formula>
    </cfRule>
  </conditionalFormatting>
  <conditionalFormatting sqref="H107">
    <cfRule type="cellIs" dxfId="78" priority="103" operator="equal">
      <formula>#REF!</formula>
    </cfRule>
  </conditionalFormatting>
  <conditionalFormatting sqref="H114">
    <cfRule type="cellIs" dxfId="77" priority="102" operator="equal">
      <formula>#REF!</formula>
    </cfRule>
  </conditionalFormatting>
  <conditionalFormatting sqref="H119">
    <cfRule type="cellIs" dxfId="76" priority="101" operator="equal">
      <formula>#REF!</formula>
    </cfRule>
  </conditionalFormatting>
  <conditionalFormatting sqref="H126">
    <cfRule type="cellIs" dxfId="75" priority="100" operator="equal">
      <formula>#REF!</formula>
    </cfRule>
  </conditionalFormatting>
  <conditionalFormatting sqref="H129">
    <cfRule type="cellIs" dxfId="74" priority="99" operator="equal">
      <formula>#REF!</formula>
    </cfRule>
  </conditionalFormatting>
  <conditionalFormatting sqref="H132:H133">
    <cfRule type="cellIs" dxfId="73" priority="97" operator="equal">
      <formula>#REF!</formula>
    </cfRule>
  </conditionalFormatting>
  <conditionalFormatting sqref="H140">
    <cfRule type="cellIs" dxfId="72" priority="96" operator="equal">
      <formula>#REF!</formula>
    </cfRule>
  </conditionalFormatting>
  <conditionalFormatting sqref="H145">
    <cfRule type="cellIs" dxfId="71" priority="95" operator="equal">
      <formula>#REF!</formula>
    </cfRule>
  </conditionalFormatting>
  <conditionalFormatting sqref="H150">
    <cfRule type="cellIs" dxfId="70" priority="94" operator="equal">
      <formula>#REF!</formula>
    </cfRule>
  </conditionalFormatting>
  <conditionalFormatting sqref="H155">
    <cfRule type="cellIs" dxfId="69" priority="93" operator="equal">
      <formula>#REF!</formula>
    </cfRule>
  </conditionalFormatting>
  <conditionalFormatting sqref="H159">
    <cfRule type="cellIs" dxfId="68" priority="92" operator="equal">
      <formula>#REF!</formula>
    </cfRule>
  </conditionalFormatting>
  <conditionalFormatting sqref="H163">
    <cfRule type="cellIs" dxfId="67" priority="91" operator="equal">
      <formula>#REF!</formula>
    </cfRule>
  </conditionalFormatting>
  <conditionalFormatting sqref="H168">
    <cfRule type="cellIs" dxfId="66" priority="90" operator="equal">
      <formula>#REF!</formula>
    </cfRule>
  </conditionalFormatting>
  <conditionalFormatting sqref="H173">
    <cfRule type="cellIs" dxfId="65" priority="89" operator="equal">
      <formula>#REF!</formula>
    </cfRule>
  </conditionalFormatting>
  <conditionalFormatting sqref="H178">
    <cfRule type="cellIs" dxfId="64" priority="88" operator="equal">
      <formula>#REF!</formula>
    </cfRule>
  </conditionalFormatting>
  <conditionalFormatting sqref="H182">
    <cfRule type="cellIs" dxfId="63" priority="87" operator="equal">
      <formula>#REF!</formula>
    </cfRule>
  </conditionalFormatting>
  <conditionalFormatting sqref="H187">
    <cfRule type="cellIs" dxfId="62" priority="86" operator="equal">
      <formula>#REF!</formula>
    </cfRule>
  </conditionalFormatting>
  <conditionalFormatting sqref="H192">
    <cfRule type="cellIs" dxfId="61" priority="85" operator="equal">
      <formula>#REF!</formula>
    </cfRule>
  </conditionalFormatting>
  <conditionalFormatting sqref="H196:H197">
    <cfRule type="cellIs" dxfId="60" priority="83" operator="equal">
      <formula>#REF!</formula>
    </cfRule>
  </conditionalFormatting>
  <conditionalFormatting sqref="H204">
    <cfRule type="cellIs" dxfId="59" priority="82" operator="equal">
      <formula>#REF!</formula>
    </cfRule>
  </conditionalFormatting>
  <conditionalFormatting sqref="H210:H211">
    <cfRule type="cellIs" dxfId="58" priority="80" operator="equal">
      <formula>#REF!</formula>
    </cfRule>
  </conditionalFormatting>
  <conditionalFormatting sqref="H218">
    <cfRule type="cellIs" dxfId="57" priority="77" operator="equal">
      <formula>#REF!</formula>
    </cfRule>
  </conditionalFormatting>
  <conditionalFormatting sqref="H225">
    <cfRule type="cellIs" dxfId="56" priority="76" operator="equal">
      <formula>#REF!</formula>
    </cfRule>
  </conditionalFormatting>
  <conditionalFormatting sqref="H232">
    <cfRule type="cellIs" dxfId="55" priority="75" operator="equal">
      <formula>#REF!</formula>
    </cfRule>
  </conditionalFormatting>
  <conditionalFormatting sqref="H239">
    <cfRule type="cellIs" dxfId="54" priority="74" operator="equal">
      <formula>#REF!</formula>
    </cfRule>
  </conditionalFormatting>
  <conditionalFormatting sqref="H246">
    <cfRule type="cellIs" dxfId="53" priority="73" operator="equal">
      <formula>#REF!</formula>
    </cfRule>
  </conditionalFormatting>
  <conditionalFormatting sqref="H253">
    <cfRule type="cellIs" dxfId="52" priority="72" operator="equal">
      <formula>#REF!</formula>
    </cfRule>
  </conditionalFormatting>
  <conditionalFormatting sqref="H260">
    <cfRule type="cellIs" dxfId="51" priority="71" operator="equal">
      <formula>#REF!</formula>
    </cfRule>
  </conditionalFormatting>
  <conditionalFormatting sqref="H267">
    <cfRule type="cellIs" dxfId="50" priority="70" operator="equal">
      <formula>#REF!</formula>
    </cfRule>
  </conditionalFormatting>
  <conditionalFormatting sqref="H274">
    <cfRule type="cellIs" dxfId="49" priority="69" operator="equal">
      <formula>#REF!</formula>
    </cfRule>
  </conditionalFormatting>
  <conditionalFormatting sqref="H281">
    <cfRule type="cellIs" dxfId="48" priority="68" operator="equal">
      <formula>#REF!</formula>
    </cfRule>
  </conditionalFormatting>
  <conditionalFormatting sqref="H288">
    <cfRule type="cellIs" dxfId="47" priority="67" operator="equal">
      <formula>#REF!</formula>
    </cfRule>
  </conditionalFormatting>
  <conditionalFormatting sqref="H295">
    <cfRule type="cellIs" dxfId="46" priority="66" operator="equal">
      <formula>#REF!</formula>
    </cfRule>
  </conditionalFormatting>
  <conditionalFormatting sqref="H301">
    <cfRule type="cellIs" dxfId="45" priority="65" operator="equal">
      <formula>#REF!</formula>
    </cfRule>
  </conditionalFormatting>
  <conditionalFormatting sqref="H303">
    <cfRule type="cellIs" dxfId="44" priority="64" operator="equal">
      <formula>#REF!</formula>
    </cfRule>
  </conditionalFormatting>
  <conditionalFormatting sqref="H312">
    <cfRule type="cellIs" dxfId="43" priority="63" operator="equal">
      <formula>#REF!</formula>
    </cfRule>
  </conditionalFormatting>
  <conditionalFormatting sqref="H320">
    <cfRule type="cellIs" dxfId="42" priority="62" operator="equal">
      <formula>#REF!</formula>
    </cfRule>
  </conditionalFormatting>
  <conditionalFormatting sqref="H324">
    <cfRule type="cellIs" dxfId="41" priority="61" operator="equal">
      <formula>#REF!</formula>
    </cfRule>
  </conditionalFormatting>
  <conditionalFormatting sqref="H328">
    <cfRule type="cellIs" dxfId="40" priority="60" operator="equal">
      <formula>#REF!</formula>
    </cfRule>
  </conditionalFormatting>
  <conditionalFormatting sqref="H332">
    <cfRule type="cellIs" dxfId="39" priority="59" operator="equal">
      <formula>#REF!</formula>
    </cfRule>
  </conditionalFormatting>
  <conditionalFormatting sqref="H338">
    <cfRule type="cellIs" dxfId="38" priority="58" operator="equal">
      <formula>#REF!</formula>
    </cfRule>
  </conditionalFormatting>
  <conditionalFormatting sqref="H344">
    <cfRule type="cellIs" dxfId="37" priority="57" operator="equal">
      <formula>#REF!</formula>
    </cfRule>
  </conditionalFormatting>
  <conditionalFormatting sqref="H349">
    <cfRule type="cellIs" dxfId="36" priority="56" operator="equal">
      <formula>#REF!</formula>
    </cfRule>
  </conditionalFormatting>
  <conditionalFormatting sqref="H355">
    <cfRule type="cellIs" dxfId="35" priority="54" operator="equal">
      <formula>#REF!</formula>
    </cfRule>
  </conditionalFormatting>
  <conditionalFormatting sqref="H361">
    <cfRule type="cellIs" dxfId="34" priority="53" operator="equal">
      <formula>#REF!</formula>
    </cfRule>
  </conditionalFormatting>
  <conditionalFormatting sqref="H365">
    <cfRule type="cellIs" dxfId="33" priority="52" operator="equal">
      <formula>#REF!</formula>
    </cfRule>
  </conditionalFormatting>
  <conditionalFormatting sqref="H373">
    <cfRule type="cellIs" dxfId="32" priority="51" operator="equal">
      <formula>#REF!</formula>
    </cfRule>
  </conditionalFormatting>
  <conditionalFormatting sqref="H377">
    <cfRule type="cellIs" dxfId="31" priority="50" operator="equal">
      <formula>#REF!</formula>
    </cfRule>
  </conditionalFormatting>
  <conditionalFormatting sqref="H385">
    <cfRule type="cellIs" dxfId="30" priority="49" operator="equal">
      <formula>#REF!</formula>
    </cfRule>
  </conditionalFormatting>
  <conditionalFormatting sqref="H389">
    <cfRule type="cellIs" dxfId="29" priority="48" operator="equal">
      <formula>#REF!</formula>
    </cfRule>
  </conditionalFormatting>
  <conditionalFormatting sqref="H394">
    <cfRule type="cellIs" dxfId="28" priority="47" operator="equal">
      <formula>#REF!</formula>
    </cfRule>
  </conditionalFormatting>
  <conditionalFormatting sqref="H402">
    <cfRule type="cellIs" dxfId="27" priority="46" operator="equal">
      <formula>#REF!</formula>
    </cfRule>
  </conditionalFormatting>
  <conditionalFormatting sqref="H407">
    <cfRule type="cellIs" dxfId="26" priority="45" operator="equal">
      <formula>#REF!</formula>
    </cfRule>
  </conditionalFormatting>
  <conditionalFormatting sqref="H412">
    <cfRule type="cellIs" dxfId="25" priority="44" operator="equal">
      <formula>#REF!</formula>
    </cfRule>
  </conditionalFormatting>
  <conditionalFormatting sqref="H417">
    <cfRule type="cellIs" dxfId="24" priority="43" operator="equal">
      <formula>#REF!</formula>
    </cfRule>
  </conditionalFormatting>
  <conditionalFormatting sqref="H422">
    <cfRule type="cellIs" dxfId="23" priority="42" operator="equal">
      <formula>#REF!</formula>
    </cfRule>
  </conditionalFormatting>
  <conditionalFormatting sqref="H427">
    <cfRule type="cellIs" dxfId="22" priority="41" operator="equal">
      <formula>#REF!</formula>
    </cfRule>
  </conditionalFormatting>
  <conditionalFormatting sqref="H432">
    <cfRule type="cellIs" dxfId="21" priority="40" operator="equal">
      <formula>#REF!</formula>
    </cfRule>
  </conditionalFormatting>
  <conditionalFormatting sqref="H436">
    <cfRule type="cellIs" dxfId="20" priority="39" operator="equal">
      <formula>#REF!</formula>
    </cfRule>
  </conditionalFormatting>
  <conditionalFormatting sqref="H440">
    <cfRule type="cellIs" dxfId="19" priority="38" operator="equal">
      <formula>#REF!</formula>
    </cfRule>
  </conditionalFormatting>
  <conditionalFormatting sqref="H445">
    <cfRule type="cellIs" dxfId="18" priority="14" operator="equal">
      <formula>$G$2</formula>
    </cfRule>
  </conditionalFormatting>
  <conditionalFormatting sqref="H453">
    <cfRule type="cellIs" dxfId="17" priority="13" operator="equal">
      <formula>$G$2</formula>
    </cfRule>
  </conditionalFormatting>
  <conditionalFormatting sqref="H459">
    <cfRule type="cellIs" dxfId="16" priority="12" operator="equal">
      <formula>$G$2</formula>
    </cfRule>
  </conditionalFormatting>
  <conditionalFormatting sqref="H467">
    <cfRule type="cellIs" dxfId="15" priority="11" operator="equal">
      <formula>$G$2</formula>
    </cfRule>
  </conditionalFormatting>
  <conditionalFormatting sqref="H473">
    <cfRule type="cellIs" dxfId="14" priority="10" operator="equal">
      <formula>$G$2</formula>
    </cfRule>
  </conditionalFormatting>
  <conditionalFormatting sqref="H477:H478">
    <cfRule type="cellIs" dxfId="13" priority="9" operator="equal">
      <formula>$G$2</formula>
    </cfRule>
  </conditionalFormatting>
  <conditionalFormatting sqref="H479">
    <cfRule type="cellIs" dxfId="12" priority="19" operator="equal">
      <formula>#REF!</formula>
    </cfRule>
  </conditionalFormatting>
  <conditionalFormatting sqref="H484">
    <cfRule type="cellIs" dxfId="11" priority="18" operator="equal">
      <formula>#REF!</formula>
    </cfRule>
  </conditionalFormatting>
  <conditionalFormatting sqref="H488">
    <cfRule type="cellIs" dxfId="10" priority="17" operator="equal">
      <formula>#REF!</formula>
    </cfRule>
  </conditionalFormatting>
  <conditionalFormatting sqref="H493">
    <cfRule type="cellIs" dxfId="9" priority="16" operator="equal">
      <formula>#REF!</formula>
    </cfRule>
  </conditionalFormatting>
  <conditionalFormatting sqref="H498">
    <cfRule type="cellIs" dxfId="8" priority="15" operator="equal">
      <formula>#REF!</formula>
    </cfRule>
  </conditionalFormatting>
  <conditionalFormatting sqref="H502">
    <cfRule type="cellIs" dxfId="7" priority="8" operator="equal">
      <formula>#REF!</formula>
    </cfRule>
  </conditionalFormatting>
  <conditionalFormatting sqref="H508">
    <cfRule type="cellIs" dxfId="6" priority="7" operator="equal">
      <formula>#REF!</formula>
    </cfRule>
  </conditionalFormatting>
  <conditionalFormatting sqref="H514">
    <cfRule type="cellIs" dxfId="5" priority="6" operator="equal">
      <formula>#REF!</formula>
    </cfRule>
  </conditionalFormatting>
  <conditionalFormatting sqref="H520">
    <cfRule type="cellIs" dxfId="4" priority="5" operator="equal">
      <formula>#REF!</formula>
    </cfRule>
  </conditionalFormatting>
  <conditionalFormatting sqref="H525">
    <cfRule type="cellIs" dxfId="3" priority="4" operator="equal">
      <formula>#REF!</formula>
    </cfRule>
  </conditionalFormatting>
  <conditionalFormatting sqref="H531">
    <cfRule type="cellIs" dxfId="2" priority="3" operator="equal">
      <formula>#REF!</formula>
    </cfRule>
  </conditionalFormatting>
  <conditionalFormatting sqref="H536">
    <cfRule type="cellIs" dxfId="1" priority="2" operator="equal">
      <formula>#REF!</formula>
    </cfRule>
  </conditionalFormatting>
  <conditionalFormatting sqref="H541">
    <cfRule type="cellIs" dxfId="0" priority="1" operator="equal">
      <formula>#REF!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A588-D913-6042-B9E0-BC7D0B1E3B58}">
  <dimension ref="A1:L278"/>
  <sheetViews>
    <sheetView zoomScale="157" workbookViewId="0">
      <pane ySplit="1" topLeftCell="A250" activePane="bottomLeft" state="frozen"/>
      <selection pane="bottomLeft" activeCell="J260" sqref="J260"/>
    </sheetView>
  </sheetViews>
  <sheetFormatPr baseColWidth="10" defaultColWidth="5.1640625" defaultRowHeight="16" x14ac:dyDescent="0.2"/>
  <cols>
    <col min="1" max="1" width="5.33203125" style="1" bestFit="1" customWidth="1"/>
    <col min="2" max="2" width="5.5" style="1" bestFit="1" customWidth="1"/>
    <col min="3" max="3" width="18.6640625" style="1" bestFit="1" customWidth="1"/>
    <col min="4" max="4" width="12.1640625" style="1" bestFit="1" customWidth="1"/>
    <col min="5" max="5" width="17.1640625" style="1" bestFit="1" customWidth="1"/>
    <col min="6" max="6" width="23.33203125" style="1" bestFit="1" customWidth="1"/>
    <col min="7" max="7" width="18" style="1" bestFit="1" customWidth="1"/>
    <col min="8" max="8" width="5.6640625" style="1" bestFit="1" customWidth="1"/>
    <col min="9" max="9" width="7.1640625" style="1" bestFit="1" customWidth="1"/>
    <col min="10" max="10" width="7.6640625" style="1" bestFit="1" customWidth="1"/>
    <col min="11" max="12" width="17.5" style="1" bestFit="1" customWidth="1"/>
    <col min="13" max="13" width="4.1640625" style="1" bestFit="1" customWidth="1"/>
    <col min="14" max="16384" width="5.1640625" style="1"/>
  </cols>
  <sheetData>
    <row r="1" spans="1:7" x14ac:dyDescent="0.2">
      <c r="A1" s="8" t="s">
        <v>18</v>
      </c>
      <c r="B1" s="1" t="s">
        <v>13</v>
      </c>
      <c r="C1" s="1" t="s">
        <v>58</v>
      </c>
      <c r="D1" s="1" t="s">
        <v>20</v>
      </c>
      <c r="E1" s="1" t="s">
        <v>19</v>
      </c>
      <c r="F1" s="1" t="s">
        <v>261</v>
      </c>
      <c r="G1" s="1" t="s">
        <v>262</v>
      </c>
    </row>
    <row r="2" spans="1:7" x14ac:dyDescent="0.2">
      <c r="A2" s="74">
        <v>369</v>
      </c>
      <c r="B2" s="74"/>
      <c r="C2" s="74" t="s">
        <v>206</v>
      </c>
      <c r="D2" s="74"/>
      <c r="E2" s="75"/>
      <c r="F2" s="1">
        <v>0.1</v>
      </c>
      <c r="G2" s="20">
        <f>E2/F2</f>
        <v>0</v>
      </c>
    </row>
    <row r="3" spans="1:7" x14ac:dyDescent="0.2">
      <c r="A3" s="74">
        <v>372</v>
      </c>
      <c r="B3" s="74">
        <v>2</v>
      </c>
      <c r="C3" s="74" t="s">
        <v>206</v>
      </c>
      <c r="D3" s="74">
        <v>14.4</v>
      </c>
      <c r="E3" s="75">
        <v>5.8000000000000003E-2</v>
      </c>
      <c r="F3" s="1">
        <v>0.1</v>
      </c>
      <c r="G3" s="20">
        <f t="shared" ref="G3:G62" si="0">E3/F3</f>
        <v>0.57999999999999996</v>
      </c>
    </row>
    <row r="4" spans="1:7" x14ac:dyDescent="0.2">
      <c r="A4" s="74">
        <v>373</v>
      </c>
      <c r="B4" s="74">
        <v>2</v>
      </c>
      <c r="C4" s="74" t="s">
        <v>452</v>
      </c>
      <c r="D4" s="74">
        <v>12.5</v>
      </c>
      <c r="E4" s="75">
        <v>0.1</v>
      </c>
      <c r="F4" s="1">
        <v>0.1</v>
      </c>
      <c r="G4" s="20">
        <f t="shared" si="0"/>
        <v>1</v>
      </c>
    </row>
    <row r="5" spans="1:7" ht="17" thickBot="1" x14ac:dyDescent="0.25">
      <c r="A5" s="77">
        <v>376</v>
      </c>
      <c r="B5" s="77">
        <v>2</v>
      </c>
      <c r="C5" s="77" t="s">
        <v>205</v>
      </c>
      <c r="D5" s="77">
        <v>17.29</v>
      </c>
      <c r="E5" s="78">
        <v>0.104</v>
      </c>
      <c r="F5" s="1">
        <v>0.1</v>
      </c>
      <c r="G5" s="20">
        <f t="shared" si="0"/>
        <v>1.0399999999999998</v>
      </c>
    </row>
    <row r="6" spans="1:7" x14ac:dyDescent="0.2">
      <c r="A6" s="74">
        <v>378</v>
      </c>
      <c r="B6" s="74"/>
      <c r="C6" s="74" t="s">
        <v>205</v>
      </c>
      <c r="D6" s="74"/>
      <c r="E6" s="75"/>
      <c r="F6" s="1">
        <v>0.1</v>
      </c>
      <c r="G6" s="20">
        <f t="shared" si="0"/>
        <v>0</v>
      </c>
    </row>
    <row r="7" spans="1:7" x14ac:dyDescent="0.2">
      <c r="A7" s="74">
        <v>381</v>
      </c>
      <c r="B7" s="74">
        <v>2.2000000000000002</v>
      </c>
      <c r="C7" s="74" t="s">
        <v>205</v>
      </c>
      <c r="D7" s="74">
        <v>17.29</v>
      </c>
      <c r="E7" s="75">
        <v>0.114</v>
      </c>
      <c r="F7" s="1">
        <v>0.1</v>
      </c>
      <c r="G7" s="20">
        <f t="shared" si="0"/>
        <v>1.1399999999999999</v>
      </c>
    </row>
    <row r="8" spans="1:7" x14ac:dyDescent="0.2">
      <c r="A8" s="74">
        <v>382</v>
      </c>
      <c r="B8" s="74">
        <v>2.2000000000000002</v>
      </c>
      <c r="C8" s="74" t="s">
        <v>452</v>
      </c>
      <c r="D8" s="74">
        <v>12.5</v>
      </c>
      <c r="E8" s="75">
        <v>0.11</v>
      </c>
      <c r="F8" s="1">
        <v>0.1</v>
      </c>
      <c r="G8" s="20">
        <f t="shared" si="0"/>
        <v>1.0999999999999999</v>
      </c>
    </row>
    <row r="9" spans="1:7" x14ac:dyDescent="0.2">
      <c r="A9" s="74">
        <v>385</v>
      </c>
      <c r="B9" s="74">
        <v>2.2000000000000002</v>
      </c>
      <c r="C9" s="74" t="s">
        <v>206</v>
      </c>
      <c r="D9" s="74">
        <v>14.4</v>
      </c>
      <c r="E9" s="75">
        <v>6.3E-2</v>
      </c>
      <c r="F9" s="1">
        <v>0.1</v>
      </c>
      <c r="G9" s="20">
        <f t="shared" si="0"/>
        <v>0.63</v>
      </c>
    </row>
    <row r="10" spans="1:7" ht="17" thickBot="1" x14ac:dyDescent="0.25">
      <c r="A10" s="77">
        <v>386</v>
      </c>
      <c r="B10" s="77">
        <v>2.2000000000000002</v>
      </c>
      <c r="C10" s="77" t="s">
        <v>207</v>
      </c>
      <c r="D10" s="77">
        <v>3.56</v>
      </c>
      <c r="E10" s="78">
        <v>0.12531200000000001</v>
      </c>
      <c r="F10" s="1">
        <v>0.1</v>
      </c>
      <c r="G10" s="20">
        <f t="shared" si="0"/>
        <v>1.25312</v>
      </c>
    </row>
    <row r="11" spans="1:7" x14ac:dyDescent="0.2">
      <c r="A11" s="74">
        <v>387</v>
      </c>
      <c r="B11" s="74"/>
      <c r="C11" s="74" t="s">
        <v>452</v>
      </c>
      <c r="D11" s="74"/>
      <c r="E11" s="75"/>
      <c r="F11" s="1">
        <v>0.1</v>
      </c>
      <c r="G11" s="20">
        <f t="shared" si="0"/>
        <v>0</v>
      </c>
    </row>
    <row r="12" spans="1:7" x14ac:dyDescent="0.2">
      <c r="A12" s="74">
        <v>390</v>
      </c>
      <c r="B12" s="74">
        <v>2.2000000000000002</v>
      </c>
      <c r="C12" s="74" t="s">
        <v>452</v>
      </c>
      <c r="D12" s="74">
        <v>12.5</v>
      </c>
      <c r="E12" s="75">
        <v>0.11</v>
      </c>
      <c r="F12" s="1">
        <v>0.1</v>
      </c>
      <c r="G12" s="20">
        <f t="shared" si="0"/>
        <v>1.0999999999999999</v>
      </c>
    </row>
    <row r="13" spans="1:7" x14ac:dyDescent="0.2">
      <c r="A13" s="74">
        <v>391</v>
      </c>
      <c r="B13" s="74">
        <v>2.2000000000000002</v>
      </c>
      <c r="C13" s="74" t="s">
        <v>452</v>
      </c>
      <c r="D13" s="74">
        <v>12.5</v>
      </c>
      <c r="E13" s="75">
        <v>0.11</v>
      </c>
      <c r="F13" s="1">
        <v>0.1</v>
      </c>
      <c r="G13" s="20">
        <f t="shared" si="0"/>
        <v>1.0999999999999999</v>
      </c>
    </row>
    <row r="14" spans="1:7" x14ac:dyDescent="0.2">
      <c r="A14" s="74">
        <v>394</v>
      </c>
      <c r="B14" s="74">
        <v>2.2000000000000002</v>
      </c>
      <c r="C14" s="74" t="s">
        <v>206</v>
      </c>
      <c r="D14" s="74">
        <v>14.4</v>
      </c>
      <c r="E14" s="75">
        <v>6.3E-2</v>
      </c>
      <c r="F14" s="1">
        <v>0.1</v>
      </c>
      <c r="G14" s="20">
        <f t="shared" si="0"/>
        <v>0.63</v>
      </c>
    </row>
    <row r="15" spans="1:7" ht="17" thickBot="1" x14ac:dyDescent="0.25">
      <c r="A15" s="77">
        <v>395</v>
      </c>
      <c r="B15" s="77">
        <v>2.2000000000000002</v>
      </c>
      <c r="C15" s="77" t="s">
        <v>205</v>
      </c>
      <c r="D15" s="77">
        <v>17.29</v>
      </c>
      <c r="E15" s="78">
        <v>0.114</v>
      </c>
      <c r="F15" s="1">
        <v>0.1</v>
      </c>
      <c r="G15" s="20">
        <f t="shared" si="0"/>
        <v>1.1399999999999999</v>
      </c>
    </row>
    <row r="16" spans="1:7" x14ac:dyDescent="0.2">
      <c r="A16" s="74">
        <v>405</v>
      </c>
      <c r="B16" s="74"/>
      <c r="C16" s="74" t="s">
        <v>207</v>
      </c>
      <c r="D16" s="74"/>
      <c r="E16" s="75"/>
      <c r="F16" s="1">
        <v>0.1</v>
      </c>
      <c r="G16" s="20">
        <f t="shared" si="0"/>
        <v>0</v>
      </c>
    </row>
    <row r="17" spans="1:7" x14ac:dyDescent="0.2">
      <c r="A17" s="74">
        <v>408</v>
      </c>
      <c r="B17" s="74">
        <v>2</v>
      </c>
      <c r="C17" s="74" t="s">
        <v>207</v>
      </c>
      <c r="D17" s="74">
        <v>3.56</v>
      </c>
      <c r="E17" s="75">
        <v>0.11391999999999999</v>
      </c>
      <c r="F17" s="1">
        <v>0.1</v>
      </c>
      <c r="G17" s="20">
        <f t="shared" si="0"/>
        <v>1.1391999999999998</v>
      </c>
    </row>
    <row r="18" spans="1:7" x14ac:dyDescent="0.2">
      <c r="A18" s="74">
        <v>409</v>
      </c>
      <c r="B18" s="74">
        <v>2</v>
      </c>
      <c r="C18" s="74" t="s">
        <v>207</v>
      </c>
      <c r="D18" s="74">
        <v>3.56</v>
      </c>
      <c r="E18" s="75">
        <v>0.11391999999999999</v>
      </c>
      <c r="F18" s="1">
        <v>0.1</v>
      </c>
      <c r="G18" s="20">
        <f t="shared" si="0"/>
        <v>1.1391999999999998</v>
      </c>
    </row>
    <row r="19" spans="1:7" x14ac:dyDescent="0.2">
      <c r="A19" s="74">
        <v>412</v>
      </c>
      <c r="B19" s="74">
        <v>2</v>
      </c>
      <c r="C19" s="74" t="s">
        <v>207</v>
      </c>
      <c r="D19" s="74">
        <v>3.56</v>
      </c>
      <c r="E19" s="75">
        <v>0.11391999999999999</v>
      </c>
      <c r="F19" s="1">
        <v>0.1</v>
      </c>
      <c r="G19" s="20">
        <f t="shared" si="0"/>
        <v>1.1391999999999998</v>
      </c>
    </row>
    <row r="20" spans="1:7" ht="17" thickBot="1" x14ac:dyDescent="0.25">
      <c r="A20" s="77">
        <v>413</v>
      </c>
      <c r="B20" s="77">
        <v>2</v>
      </c>
      <c r="C20" s="77" t="s">
        <v>207</v>
      </c>
      <c r="D20" s="77">
        <v>3.56</v>
      </c>
      <c r="E20" s="78">
        <v>0.11391999999999999</v>
      </c>
      <c r="F20" s="1">
        <v>0.1</v>
      </c>
      <c r="G20" s="20">
        <f t="shared" si="0"/>
        <v>1.1391999999999998</v>
      </c>
    </row>
    <row r="21" spans="1:7" x14ac:dyDescent="0.2">
      <c r="A21" s="74">
        <v>414</v>
      </c>
      <c r="B21" s="74"/>
      <c r="C21" s="74" t="s">
        <v>204</v>
      </c>
      <c r="D21" s="74"/>
      <c r="E21" s="75"/>
      <c r="F21" s="1">
        <v>0.1</v>
      </c>
      <c r="G21" s="20">
        <f t="shared" si="0"/>
        <v>0</v>
      </c>
    </row>
    <row r="22" spans="1:7" x14ac:dyDescent="0.2">
      <c r="A22" s="74">
        <v>415</v>
      </c>
      <c r="B22" s="74">
        <v>1.7</v>
      </c>
      <c r="C22" s="74" t="s">
        <v>204</v>
      </c>
      <c r="D22" s="74">
        <v>20</v>
      </c>
      <c r="E22" s="75">
        <v>0.20399999999999999</v>
      </c>
      <c r="F22" s="1">
        <v>0.1</v>
      </c>
      <c r="G22" s="20">
        <f t="shared" si="0"/>
        <v>2.0399999999999996</v>
      </c>
    </row>
    <row r="23" spans="1:7" x14ac:dyDescent="0.2">
      <c r="A23" s="74">
        <v>416</v>
      </c>
      <c r="B23" s="74">
        <v>1.7</v>
      </c>
      <c r="C23" s="74" t="s">
        <v>204</v>
      </c>
      <c r="D23" s="74">
        <v>20</v>
      </c>
      <c r="E23" s="75">
        <v>0.20399999999999999</v>
      </c>
      <c r="F23" s="1">
        <v>0.1</v>
      </c>
      <c r="G23" s="20">
        <f t="shared" si="0"/>
        <v>2.0399999999999996</v>
      </c>
    </row>
    <row r="24" spans="1:7" x14ac:dyDescent="0.2">
      <c r="A24" s="74">
        <v>417</v>
      </c>
      <c r="B24" s="74">
        <v>1.7</v>
      </c>
      <c r="C24" s="74" t="s">
        <v>204</v>
      </c>
      <c r="D24" s="74">
        <v>20</v>
      </c>
      <c r="E24" s="75">
        <v>0.20399999999999999</v>
      </c>
      <c r="F24" s="1">
        <v>0.1</v>
      </c>
      <c r="G24" s="20">
        <f t="shared" si="0"/>
        <v>2.0399999999999996</v>
      </c>
    </row>
    <row r="25" spans="1:7" x14ac:dyDescent="0.2">
      <c r="A25" s="74">
        <v>418</v>
      </c>
      <c r="B25" s="74">
        <v>1.7</v>
      </c>
      <c r="C25" s="74" t="s">
        <v>204</v>
      </c>
      <c r="D25" s="74">
        <v>20</v>
      </c>
      <c r="E25" s="75">
        <v>0.20399999999999999</v>
      </c>
      <c r="F25" s="1">
        <v>0.1</v>
      </c>
      <c r="G25" s="20">
        <f t="shared" si="0"/>
        <v>2.0399999999999996</v>
      </c>
    </row>
    <row r="26" spans="1:7" x14ac:dyDescent="0.2">
      <c r="A26" s="74">
        <v>421</v>
      </c>
      <c r="B26" s="74">
        <v>1.7</v>
      </c>
      <c r="C26" s="74" t="s">
        <v>204</v>
      </c>
      <c r="D26" s="74">
        <v>20</v>
      </c>
      <c r="E26" s="75">
        <v>0.20399999999999999</v>
      </c>
      <c r="F26" s="1">
        <v>0.1</v>
      </c>
      <c r="G26" s="20">
        <f t="shared" si="0"/>
        <v>2.0399999999999996</v>
      </c>
    </row>
    <row r="27" spans="1:7" ht="17" thickBot="1" x14ac:dyDescent="0.25">
      <c r="A27" s="77">
        <v>422</v>
      </c>
      <c r="B27" s="77">
        <v>1.7</v>
      </c>
      <c r="C27" s="77" t="s">
        <v>204</v>
      </c>
      <c r="D27" s="77">
        <v>20</v>
      </c>
      <c r="E27" s="78">
        <v>0.20399999999999999</v>
      </c>
      <c r="F27" s="1">
        <v>0.1</v>
      </c>
      <c r="G27" s="20">
        <f t="shared" si="0"/>
        <v>2.0399999999999996</v>
      </c>
    </row>
    <row r="28" spans="1:7" x14ac:dyDescent="0.2">
      <c r="A28" s="74">
        <v>423</v>
      </c>
      <c r="B28" s="74">
        <v>2</v>
      </c>
      <c r="C28" s="74" t="s">
        <v>77</v>
      </c>
      <c r="D28" s="76">
        <v>6.14</v>
      </c>
      <c r="E28" s="75">
        <v>0.06</v>
      </c>
      <c r="F28" s="1">
        <v>0.1</v>
      </c>
      <c r="G28" s="20">
        <f t="shared" si="0"/>
        <v>0.6</v>
      </c>
    </row>
    <row r="29" spans="1:7" x14ac:dyDescent="0.2">
      <c r="A29" s="74">
        <v>424</v>
      </c>
      <c r="B29" s="74">
        <v>2</v>
      </c>
      <c r="C29" s="74" t="s">
        <v>77</v>
      </c>
      <c r="D29" s="76">
        <v>6.14</v>
      </c>
      <c r="E29" s="75">
        <v>0.06</v>
      </c>
      <c r="F29" s="1">
        <v>0.1</v>
      </c>
      <c r="G29" s="20">
        <f t="shared" si="0"/>
        <v>0.6</v>
      </c>
    </row>
    <row r="30" spans="1:7" x14ac:dyDescent="0.2">
      <c r="A30" s="74">
        <v>425</v>
      </c>
      <c r="B30" s="74">
        <v>2</v>
      </c>
      <c r="C30" s="74" t="s">
        <v>77</v>
      </c>
      <c r="D30" s="76">
        <v>6.14</v>
      </c>
      <c r="E30" s="75">
        <v>0.06</v>
      </c>
      <c r="F30" s="1">
        <v>0.1</v>
      </c>
      <c r="G30" s="20">
        <f t="shared" si="0"/>
        <v>0.6</v>
      </c>
    </row>
    <row r="31" spans="1:7" x14ac:dyDescent="0.2">
      <c r="A31" s="74">
        <v>426</v>
      </c>
      <c r="B31" s="74">
        <v>2</v>
      </c>
      <c r="C31" s="74" t="s">
        <v>77</v>
      </c>
      <c r="D31" s="76">
        <v>6.14</v>
      </c>
      <c r="E31" s="75">
        <v>0.06</v>
      </c>
      <c r="F31" s="1">
        <v>0.1</v>
      </c>
      <c r="G31" s="20">
        <f t="shared" si="0"/>
        <v>0.6</v>
      </c>
    </row>
    <row r="32" spans="1:7" x14ac:dyDescent="0.2">
      <c r="A32" s="74">
        <v>427</v>
      </c>
      <c r="B32" s="74">
        <v>2</v>
      </c>
      <c r="C32" s="74" t="s">
        <v>77</v>
      </c>
      <c r="D32" s="76">
        <v>6.14</v>
      </c>
      <c r="E32" s="75">
        <v>0.06</v>
      </c>
      <c r="F32" s="1">
        <v>0.1</v>
      </c>
      <c r="G32" s="20">
        <f t="shared" si="0"/>
        <v>0.6</v>
      </c>
    </row>
    <row r="33" spans="1:7" x14ac:dyDescent="0.2">
      <c r="A33" s="74">
        <v>430</v>
      </c>
      <c r="B33" s="74">
        <v>2</v>
      </c>
      <c r="C33" s="74" t="s">
        <v>77</v>
      </c>
      <c r="D33" s="76">
        <v>6.14</v>
      </c>
      <c r="E33" s="75">
        <v>0.06</v>
      </c>
      <c r="F33" s="1">
        <v>0.1</v>
      </c>
      <c r="G33" s="20">
        <f t="shared" si="0"/>
        <v>0.6</v>
      </c>
    </row>
    <row r="34" spans="1:7" ht="17" thickBot="1" x14ac:dyDescent="0.25">
      <c r="A34" s="77">
        <v>431</v>
      </c>
      <c r="B34" s="77">
        <v>2</v>
      </c>
      <c r="C34" s="77" t="s">
        <v>77</v>
      </c>
      <c r="D34" s="79">
        <v>6.14</v>
      </c>
      <c r="E34" s="78">
        <v>0.06</v>
      </c>
      <c r="F34" s="1">
        <v>0.1</v>
      </c>
      <c r="G34" s="20">
        <f t="shared" si="0"/>
        <v>0.6</v>
      </c>
    </row>
    <row r="35" spans="1:7" x14ac:dyDescent="0.2">
      <c r="A35" s="74">
        <v>432</v>
      </c>
      <c r="B35" s="74">
        <v>2</v>
      </c>
      <c r="C35" s="74" t="s">
        <v>208</v>
      </c>
      <c r="D35" s="74">
        <v>12.27</v>
      </c>
      <c r="E35" s="75">
        <v>7.3999999999999996E-2</v>
      </c>
      <c r="F35" s="1">
        <v>0.1</v>
      </c>
      <c r="G35" s="20">
        <f t="shared" si="0"/>
        <v>0.73999999999999988</v>
      </c>
    </row>
    <row r="36" spans="1:7" x14ac:dyDescent="0.2">
      <c r="A36" s="74">
        <v>433</v>
      </c>
      <c r="B36" s="74">
        <v>2</v>
      </c>
      <c r="C36" s="74" t="s">
        <v>208</v>
      </c>
      <c r="D36" s="74">
        <v>12.27</v>
      </c>
      <c r="E36" s="75">
        <v>7.3999999999999996E-2</v>
      </c>
      <c r="F36" s="1">
        <v>0.1</v>
      </c>
      <c r="G36" s="20">
        <f t="shared" si="0"/>
        <v>0.73999999999999988</v>
      </c>
    </row>
    <row r="37" spans="1:7" x14ac:dyDescent="0.2">
      <c r="A37" s="74">
        <v>434</v>
      </c>
      <c r="B37" s="74">
        <v>2</v>
      </c>
      <c r="C37" s="74" t="s">
        <v>208</v>
      </c>
      <c r="D37" s="74">
        <v>12.27</v>
      </c>
      <c r="E37" s="75">
        <v>7.3999999999999996E-2</v>
      </c>
      <c r="F37" s="1">
        <v>0.1</v>
      </c>
      <c r="G37" s="20">
        <f t="shared" si="0"/>
        <v>0.73999999999999988</v>
      </c>
    </row>
    <row r="38" spans="1:7" x14ac:dyDescent="0.2">
      <c r="A38" s="74">
        <v>435</v>
      </c>
      <c r="B38" s="74">
        <v>2</v>
      </c>
      <c r="C38" s="74" t="s">
        <v>208</v>
      </c>
      <c r="D38" s="74">
        <v>12.27</v>
      </c>
      <c r="E38" s="75">
        <v>7.3999999999999996E-2</v>
      </c>
      <c r="F38" s="1">
        <v>0.1</v>
      </c>
      <c r="G38" s="20">
        <f t="shared" si="0"/>
        <v>0.73999999999999988</v>
      </c>
    </row>
    <row r="39" spans="1:7" x14ac:dyDescent="0.2">
      <c r="A39" s="74">
        <v>436</v>
      </c>
      <c r="B39" s="74">
        <v>2</v>
      </c>
      <c r="C39" s="74" t="s">
        <v>208</v>
      </c>
      <c r="D39" s="74">
        <v>12.27</v>
      </c>
      <c r="E39" s="75">
        <v>7.3999999999999996E-2</v>
      </c>
      <c r="F39" s="1">
        <v>0.1</v>
      </c>
      <c r="G39" s="20">
        <f t="shared" si="0"/>
        <v>0.73999999999999988</v>
      </c>
    </row>
    <row r="40" spans="1:7" x14ac:dyDescent="0.2">
      <c r="A40" s="74">
        <v>439</v>
      </c>
      <c r="B40" s="74">
        <v>2</v>
      </c>
      <c r="C40" s="74" t="s">
        <v>208</v>
      </c>
      <c r="D40" s="74">
        <v>12.27</v>
      </c>
      <c r="E40" s="75">
        <v>7.3999999999999996E-2</v>
      </c>
      <c r="F40" s="1">
        <v>0.1</v>
      </c>
      <c r="G40" s="20">
        <f t="shared" si="0"/>
        <v>0.73999999999999988</v>
      </c>
    </row>
    <row r="41" spans="1:7" ht="17" thickBot="1" x14ac:dyDescent="0.25">
      <c r="A41" s="77">
        <v>440</v>
      </c>
      <c r="B41" s="77">
        <v>2</v>
      </c>
      <c r="C41" s="77" t="s">
        <v>208</v>
      </c>
      <c r="D41" s="74">
        <v>12.27</v>
      </c>
      <c r="E41" s="75">
        <v>7.3999999999999996E-2</v>
      </c>
      <c r="F41" s="1">
        <v>0.1</v>
      </c>
      <c r="G41" s="20">
        <f t="shared" si="0"/>
        <v>0.73999999999999988</v>
      </c>
    </row>
    <row r="42" spans="1:7" x14ac:dyDescent="0.2">
      <c r="A42" s="74">
        <v>441</v>
      </c>
      <c r="B42" s="74">
        <v>2</v>
      </c>
      <c r="C42" s="74" t="s">
        <v>204</v>
      </c>
      <c r="D42" s="74">
        <v>20</v>
      </c>
      <c r="E42" s="75">
        <v>0.24</v>
      </c>
      <c r="F42" s="1">
        <v>0.1</v>
      </c>
      <c r="G42" s="20">
        <f t="shared" si="0"/>
        <v>2.4</v>
      </c>
    </row>
    <row r="43" spans="1:7" x14ac:dyDescent="0.2">
      <c r="A43" s="74">
        <v>442</v>
      </c>
      <c r="B43" s="74">
        <v>2</v>
      </c>
      <c r="C43" s="74" t="s">
        <v>204</v>
      </c>
      <c r="D43" s="74">
        <v>20</v>
      </c>
      <c r="E43" s="75">
        <v>0.24</v>
      </c>
      <c r="F43" s="1">
        <v>0.1</v>
      </c>
      <c r="G43" s="20">
        <f t="shared" si="0"/>
        <v>2.4</v>
      </c>
    </row>
    <row r="44" spans="1:7" x14ac:dyDescent="0.2">
      <c r="A44" s="74">
        <v>443</v>
      </c>
      <c r="B44" s="74">
        <v>2</v>
      </c>
      <c r="C44" s="74" t="s">
        <v>204</v>
      </c>
      <c r="D44" s="74">
        <v>20</v>
      </c>
      <c r="E44" s="75">
        <v>0.24</v>
      </c>
      <c r="F44" s="1">
        <v>0.1</v>
      </c>
      <c r="G44" s="20">
        <f t="shared" si="0"/>
        <v>2.4</v>
      </c>
    </row>
    <row r="45" spans="1:7" x14ac:dyDescent="0.2">
      <c r="A45" s="74">
        <v>444</v>
      </c>
      <c r="B45" s="74">
        <v>2</v>
      </c>
      <c r="C45" s="74" t="s">
        <v>204</v>
      </c>
      <c r="D45" s="74">
        <v>20</v>
      </c>
      <c r="E45" s="75">
        <v>0.24</v>
      </c>
      <c r="F45" s="1">
        <v>0.1</v>
      </c>
      <c r="G45" s="20">
        <f t="shared" si="0"/>
        <v>2.4</v>
      </c>
    </row>
    <row r="46" spans="1:7" x14ac:dyDescent="0.2">
      <c r="A46" s="74">
        <v>445</v>
      </c>
      <c r="B46" s="74">
        <v>2</v>
      </c>
      <c r="C46" s="74" t="s">
        <v>204</v>
      </c>
      <c r="D46" s="74">
        <v>20</v>
      </c>
      <c r="E46" s="75">
        <v>0.24</v>
      </c>
      <c r="F46" s="1">
        <v>0.1</v>
      </c>
      <c r="G46" s="20">
        <f t="shared" si="0"/>
        <v>2.4</v>
      </c>
    </row>
    <row r="47" spans="1:7" x14ac:dyDescent="0.2">
      <c r="A47" s="74">
        <v>448</v>
      </c>
      <c r="B47" s="74">
        <v>2</v>
      </c>
      <c r="C47" s="74" t="s">
        <v>204</v>
      </c>
      <c r="D47" s="74">
        <v>20</v>
      </c>
      <c r="E47" s="75">
        <v>0.24</v>
      </c>
      <c r="F47" s="1">
        <v>0.1</v>
      </c>
      <c r="G47" s="20">
        <f t="shared" si="0"/>
        <v>2.4</v>
      </c>
    </row>
    <row r="48" spans="1:7" ht="17" thickBot="1" x14ac:dyDescent="0.25">
      <c r="A48" s="77">
        <v>449</v>
      </c>
      <c r="B48" s="77">
        <v>2</v>
      </c>
      <c r="C48" s="77" t="s">
        <v>204</v>
      </c>
      <c r="D48" s="77">
        <v>20</v>
      </c>
      <c r="E48" s="78">
        <v>0.24</v>
      </c>
      <c r="F48" s="1">
        <v>0.1</v>
      </c>
      <c r="G48" s="20">
        <f t="shared" si="0"/>
        <v>2.4</v>
      </c>
    </row>
    <row r="49" spans="1:7" x14ac:dyDescent="0.2">
      <c r="A49" s="74">
        <v>450</v>
      </c>
      <c r="B49" s="74">
        <v>2</v>
      </c>
      <c r="C49" s="74" t="s">
        <v>207</v>
      </c>
      <c r="D49" s="74">
        <v>3.56</v>
      </c>
      <c r="E49" s="75">
        <v>0.11391999999999999</v>
      </c>
      <c r="F49" s="1">
        <v>0.1</v>
      </c>
      <c r="G49" s="20">
        <f t="shared" si="0"/>
        <v>1.1391999999999998</v>
      </c>
    </row>
    <row r="50" spans="1:7" x14ac:dyDescent="0.2">
      <c r="A50" s="74">
        <v>451</v>
      </c>
      <c r="B50" s="74">
        <v>2</v>
      </c>
      <c r="C50" s="74" t="s">
        <v>207</v>
      </c>
      <c r="D50" s="74">
        <v>3.56</v>
      </c>
      <c r="E50" s="75">
        <v>0.11391999999999999</v>
      </c>
      <c r="F50" s="1">
        <v>0.1</v>
      </c>
      <c r="G50" s="20">
        <f t="shared" si="0"/>
        <v>1.1391999999999998</v>
      </c>
    </row>
    <row r="51" spans="1:7" x14ac:dyDescent="0.2">
      <c r="A51" s="74">
        <v>452</v>
      </c>
      <c r="B51" s="74">
        <v>2</v>
      </c>
      <c r="C51" s="74" t="s">
        <v>207</v>
      </c>
      <c r="D51" s="74">
        <v>3.56</v>
      </c>
      <c r="E51" s="75">
        <v>0.11391999999999999</v>
      </c>
      <c r="F51" s="1">
        <v>0.1</v>
      </c>
      <c r="G51" s="20">
        <f t="shared" si="0"/>
        <v>1.1391999999999998</v>
      </c>
    </row>
    <row r="52" spans="1:7" x14ac:dyDescent="0.2">
      <c r="A52" s="74">
        <v>453</v>
      </c>
      <c r="B52" s="74">
        <v>2</v>
      </c>
      <c r="C52" s="74" t="s">
        <v>207</v>
      </c>
      <c r="D52" s="74">
        <v>3.56</v>
      </c>
      <c r="E52" s="75">
        <v>0.11391999999999999</v>
      </c>
      <c r="F52" s="1">
        <v>0.1</v>
      </c>
      <c r="G52" s="20">
        <f t="shared" si="0"/>
        <v>1.1391999999999998</v>
      </c>
    </row>
    <row r="53" spans="1:7" x14ac:dyDescent="0.2">
      <c r="A53" s="74">
        <v>454</v>
      </c>
      <c r="B53" s="74">
        <v>2</v>
      </c>
      <c r="C53" s="74" t="s">
        <v>207</v>
      </c>
      <c r="D53" s="74">
        <v>3.56</v>
      </c>
      <c r="E53" s="75">
        <v>0.11391999999999999</v>
      </c>
      <c r="F53" s="1">
        <v>0.1</v>
      </c>
      <c r="G53" s="20">
        <f t="shared" si="0"/>
        <v>1.1391999999999998</v>
      </c>
    </row>
    <row r="54" spans="1:7" x14ac:dyDescent="0.2">
      <c r="A54" s="74">
        <v>457</v>
      </c>
      <c r="B54" s="74">
        <v>2</v>
      </c>
      <c r="C54" s="74" t="s">
        <v>207</v>
      </c>
      <c r="D54" s="74">
        <v>3.56</v>
      </c>
      <c r="E54" s="75">
        <v>0.11391999999999999</v>
      </c>
      <c r="F54" s="1">
        <v>0.1</v>
      </c>
      <c r="G54" s="20">
        <f t="shared" si="0"/>
        <v>1.1391999999999998</v>
      </c>
    </row>
    <row r="55" spans="1:7" ht="17" thickBot="1" x14ac:dyDescent="0.25">
      <c r="A55" s="77">
        <v>458</v>
      </c>
      <c r="B55" s="77">
        <v>2</v>
      </c>
      <c r="C55" s="77" t="s">
        <v>207</v>
      </c>
      <c r="D55" s="77">
        <v>3.56</v>
      </c>
      <c r="E55" s="78">
        <v>0.11391999999999999</v>
      </c>
      <c r="F55" s="1">
        <v>0.1</v>
      </c>
      <c r="G55" s="20">
        <f t="shared" si="0"/>
        <v>1.1391999999999998</v>
      </c>
    </row>
    <row r="56" spans="1:7" x14ac:dyDescent="0.2">
      <c r="A56" s="74">
        <v>459</v>
      </c>
      <c r="B56" s="74">
        <v>2</v>
      </c>
      <c r="C56" s="74" t="s">
        <v>205</v>
      </c>
      <c r="D56" s="74">
        <v>4.9400000000000004</v>
      </c>
      <c r="E56" s="75">
        <v>0.03</v>
      </c>
      <c r="F56" s="1">
        <v>0.1</v>
      </c>
      <c r="G56" s="20">
        <f t="shared" si="0"/>
        <v>0.3</v>
      </c>
    </row>
    <row r="57" spans="1:7" x14ac:dyDescent="0.2">
      <c r="A57" s="74">
        <v>460</v>
      </c>
      <c r="B57" s="74">
        <v>2</v>
      </c>
      <c r="C57" s="74" t="s">
        <v>205</v>
      </c>
      <c r="D57" s="74">
        <v>4.9400000000000004</v>
      </c>
      <c r="E57" s="75">
        <v>0.03</v>
      </c>
      <c r="F57" s="1">
        <v>0.1</v>
      </c>
      <c r="G57" s="20">
        <f t="shared" si="0"/>
        <v>0.3</v>
      </c>
    </row>
    <row r="58" spans="1:7" x14ac:dyDescent="0.2">
      <c r="A58" s="74">
        <v>461</v>
      </c>
      <c r="B58" s="74">
        <v>2</v>
      </c>
      <c r="C58" s="74" t="s">
        <v>205</v>
      </c>
      <c r="D58" s="74">
        <v>4.9400000000000004</v>
      </c>
      <c r="E58" s="75">
        <v>0.03</v>
      </c>
      <c r="F58" s="1">
        <v>0.1</v>
      </c>
      <c r="G58" s="20">
        <f t="shared" si="0"/>
        <v>0.3</v>
      </c>
    </row>
    <row r="59" spans="1:7" x14ac:dyDescent="0.2">
      <c r="A59" s="74">
        <v>462</v>
      </c>
      <c r="B59" s="74">
        <v>2</v>
      </c>
      <c r="C59" s="74" t="s">
        <v>205</v>
      </c>
      <c r="D59" s="74">
        <v>4.9400000000000004</v>
      </c>
      <c r="E59" s="75">
        <v>0.03</v>
      </c>
      <c r="F59" s="1">
        <v>0.1</v>
      </c>
      <c r="G59" s="18">
        <f t="shared" si="0"/>
        <v>0.3</v>
      </c>
    </row>
    <row r="60" spans="1:7" x14ac:dyDescent="0.2">
      <c r="A60" s="74">
        <v>463</v>
      </c>
      <c r="B60" s="74">
        <v>2</v>
      </c>
      <c r="C60" s="74" t="s">
        <v>205</v>
      </c>
      <c r="D60" s="74">
        <v>4.9400000000000004</v>
      </c>
      <c r="E60" s="75">
        <v>0.03</v>
      </c>
      <c r="F60" s="1">
        <v>0.1</v>
      </c>
      <c r="G60" s="20">
        <f t="shared" si="0"/>
        <v>0.3</v>
      </c>
    </row>
    <row r="61" spans="1:7" x14ac:dyDescent="0.2">
      <c r="A61" s="74">
        <v>466</v>
      </c>
      <c r="B61" s="74">
        <v>2</v>
      </c>
      <c r="C61" s="74" t="s">
        <v>205</v>
      </c>
      <c r="D61" s="74">
        <v>4.9400000000000004</v>
      </c>
      <c r="E61" s="75">
        <v>0.03</v>
      </c>
      <c r="F61" s="1">
        <v>0.1</v>
      </c>
      <c r="G61" s="20">
        <f t="shared" si="0"/>
        <v>0.3</v>
      </c>
    </row>
    <row r="62" spans="1:7" ht="17" thickBot="1" x14ac:dyDescent="0.25">
      <c r="A62" s="77">
        <v>467</v>
      </c>
      <c r="B62" s="77">
        <v>2</v>
      </c>
      <c r="C62" s="77" t="s">
        <v>205</v>
      </c>
      <c r="D62" s="77">
        <v>4.9400000000000004</v>
      </c>
      <c r="E62" s="78">
        <v>0.03</v>
      </c>
      <c r="F62" s="1">
        <v>0.1</v>
      </c>
      <c r="G62" s="20">
        <f t="shared" si="0"/>
        <v>0.3</v>
      </c>
    </row>
    <row r="63" spans="1:7" x14ac:dyDescent="0.2">
      <c r="A63" s="1">
        <v>468</v>
      </c>
      <c r="B63" s="1">
        <v>2</v>
      </c>
      <c r="C63" s="1" t="s">
        <v>208</v>
      </c>
      <c r="D63" s="18">
        <v>12.3</v>
      </c>
      <c r="E63" s="20">
        <v>7.3800000000000004E-2</v>
      </c>
      <c r="F63" s="1">
        <v>0.1</v>
      </c>
      <c r="G63" s="20">
        <f t="shared" ref="G63:G104" si="1">E63/F63</f>
        <v>0.73799999999999999</v>
      </c>
    </row>
    <row r="64" spans="1:7" x14ac:dyDescent="0.2">
      <c r="A64" s="1">
        <v>469</v>
      </c>
      <c r="B64" s="1">
        <v>2</v>
      </c>
      <c r="C64" s="1" t="s">
        <v>208</v>
      </c>
      <c r="D64" s="18">
        <v>12.3</v>
      </c>
      <c r="E64" s="20">
        <v>7.3800000000000004E-2</v>
      </c>
      <c r="F64" s="1">
        <v>0.1</v>
      </c>
      <c r="G64" s="20">
        <f t="shared" si="1"/>
        <v>0.73799999999999999</v>
      </c>
    </row>
    <row r="65" spans="1:7" x14ac:dyDescent="0.2">
      <c r="A65" s="1">
        <v>470</v>
      </c>
      <c r="B65" s="1">
        <v>2</v>
      </c>
      <c r="C65" s="1" t="s">
        <v>208</v>
      </c>
      <c r="D65" s="18">
        <v>12.3</v>
      </c>
      <c r="E65" s="20">
        <v>7.3800000000000004E-2</v>
      </c>
      <c r="F65" s="1">
        <v>0.1</v>
      </c>
      <c r="G65" s="20">
        <f t="shared" si="1"/>
        <v>0.73799999999999999</v>
      </c>
    </row>
    <row r="66" spans="1:7" x14ac:dyDescent="0.2">
      <c r="A66" s="1">
        <v>471</v>
      </c>
      <c r="B66" s="1">
        <v>2</v>
      </c>
      <c r="C66" s="1" t="s">
        <v>208</v>
      </c>
      <c r="D66" s="18">
        <v>12.3</v>
      </c>
      <c r="E66" s="20">
        <v>7.3800000000000004E-2</v>
      </c>
      <c r="F66" s="1">
        <v>0.1</v>
      </c>
      <c r="G66" s="20">
        <f t="shared" si="1"/>
        <v>0.73799999999999999</v>
      </c>
    </row>
    <row r="67" spans="1:7" x14ac:dyDescent="0.2">
      <c r="A67" s="1">
        <v>472</v>
      </c>
      <c r="B67" s="1">
        <v>2</v>
      </c>
      <c r="C67" s="1" t="s">
        <v>208</v>
      </c>
      <c r="D67" s="18">
        <v>12.3</v>
      </c>
      <c r="E67" s="20">
        <v>7.3800000000000004E-2</v>
      </c>
      <c r="F67" s="1">
        <v>0.1</v>
      </c>
      <c r="G67" s="20">
        <f t="shared" si="1"/>
        <v>0.73799999999999999</v>
      </c>
    </row>
    <row r="68" spans="1:7" x14ac:dyDescent="0.2">
      <c r="A68" s="1">
        <v>475</v>
      </c>
      <c r="B68" s="1">
        <v>2</v>
      </c>
      <c r="C68" s="1" t="s">
        <v>208</v>
      </c>
      <c r="D68" s="18">
        <v>12.3</v>
      </c>
      <c r="E68" s="20">
        <v>7.3800000000000004E-2</v>
      </c>
      <c r="F68" s="1">
        <v>0.1</v>
      </c>
      <c r="G68" s="20">
        <f t="shared" si="1"/>
        <v>0.73799999999999999</v>
      </c>
    </row>
    <row r="69" spans="1:7" s="4" customFormat="1" ht="17" thickBot="1" x14ac:dyDescent="0.25">
      <c r="A69" s="4">
        <v>476</v>
      </c>
      <c r="B69" s="4">
        <v>2</v>
      </c>
      <c r="C69" s="4" t="s">
        <v>208</v>
      </c>
      <c r="D69" s="19">
        <v>12.3</v>
      </c>
      <c r="E69" s="21">
        <v>7.3800000000000004E-2</v>
      </c>
      <c r="F69" s="1">
        <v>0.1</v>
      </c>
      <c r="G69" s="20">
        <f t="shared" si="1"/>
        <v>0.73799999999999999</v>
      </c>
    </row>
    <row r="70" spans="1:7" x14ac:dyDescent="0.2">
      <c r="A70" s="1">
        <v>477</v>
      </c>
      <c r="B70" s="1">
        <v>2.5</v>
      </c>
      <c r="C70" s="1" t="s">
        <v>76</v>
      </c>
      <c r="D70" s="18">
        <v>8.4700000000000006</v>
      </c>
      <c r="E70" s="20">
        <v>6.3524999999999998E-2</v>
      </c>
      <c r="F70" s="1">
        <v>0.1</v>
      </c>
      <c r="G70" s="20">
        <f t="shared" si="1"/>
        <v>0.63524999999999998</v>
      </c>
    </row>
    <row r="71" spans="1:7" x14ac:dyDescent="0.2">
      <c r="A71" s="1">
        <v>478</v>
      </c>
      <c r="B71" s="1">
        <v>2.5</v>
      </c>
      <c r="C71" s="1" t="s">
        <v>76</v>
      </c>
      <c r="D71" s="18">
        <v>8.4700000000000006</v>
      </c>
      <c r="E71" s="20">
        <v>6.3524999999999998E-2</v>
      </c>
      <c r="F71" s="1">
        <v>0.1</v>
      </c>
      <c r="G71" s="20">
        <f t="shared" si="1"/>
        <v>0.63524999999999998</v>
      </c>
    </row>
    <row r="72" spans="1:7" x14ac:dyDescent="0.2">
      <c r="A72" s="1">
        <v>479</v>
      </c>
      <c r="B72" s="1">
        <v>2.5</v>
      </c>
      <c r="C72" s="1" t="s">
        <v>76</v>
      </c>
      <c r="D72" s="18">
        <v>8.4700000000000006</v>
      </c>
      <c r="E72" s="20">
        <v>6.3524999999999998E-2</v>
      </c>
      <c r="F72" s="1">
        <v>0.1</v>
      </c>
      <c r="G72" s="20">
        <f t="shared" si="1"/>
        <v>0.63524999999999998</v>
      </c>
    </row>
    <row r="73" spans="1:7" x14ac:dyDescent="0.2">
      <c r="A73" s="1">
        <v>480</v>
      </c>
      <c r="B73" s="1">
        <v>2.5</v>
      </c>
      <c r="C73" s="1" t="s">
        <v>76</v>
      </c>
      <c r="D73" s="18">
        <v>8.4700000000000006</v>
      </c>
      <c r="E73" s="20">
        <v>6.3524999999999998E-2</v>
      </c>
      <c r="F73" s="1">
        <v>0.1</v>
      </c>
      <c r="G73" s="20">
        <f t="shared" si="1"/>
        <v>0.63524999999999998</v>
      </c>
    </row>
    <row r="74" spans="1:7" x14ac:dyDescent="0.2">
      <c r="A74" s="1">
        <v>481</v>
      </c>
      <c r="B74" s="1">
        <v>2.5</v>
      </c>
      <c r="C74" s="1" t="s">
        <v>76</v>
      </c>
      <c r="D74" s="18">
        <v>8.4700000000000006</v>
      </c>
      <c r="E74" s="20">
        <v>6.3524999999999998E-2</v>
      </c>
      <c r="F74" s="1">
        <v>0.1</v>
      </c>
      <c r="G74" s="20">
        <f t="shared" si="1"/>
        <v>0.63524999999999998</v>
      </c>
    </row>
    <row r="75" spans="1:7" x14ac:dyDescent="0.2">
      <c r="A75" s="1">
        <v>484</v>
      </c>
      <c r="B75" s="1">
        <v>2.5</v>
      </c>
      <c r="C75" s="1" t="s">
        <v>76</v>
      </c>
      <c r="D75" s="18">
        <v>8.4700000000000006</v>
      </c>
      <c r="E75" s="20">
        <v>6.3524999999999998E-2</v>
      </c>
      <c r="F75" s="1">
        <v>0.1</v>
      </c>
      <c r="G75" s="20">
        <f t="shared" si="1"/>
        <v>0.63524999999999998</v>
      </c>
    </row>
    <row r="76" spans="1:7" s="4" customFormat="1" ht="17" thickBot="1" x14ac:dyDescent="0.25">
      <c r="A76" s="4">
        <v>485</v>
      </c>
      <c r="B76" s="4">
        <v>2.5</v>
      </c>
      <c r="C76" s="4" t="s">
        <v>76</v>
      </c>
      <c r="D76" s="19">
        <v>8.4700000000000006</v>
      </c>
      <c r="E76" s="21">
        <v>6.3524999999999998E-2</v>
      </c>
      <c r="F76" s="1">
        <v>0.1</v>
      </c>
      <c r="G76" s="20">
        <f t="shared" si="1"/>
        <v>0.63524999999999998</v>
      </c>
    </row>
    <row r="77" spans="1:7" x14ac:dyDescent="0.2">
      <c r="A77" s="1">
        <v>486</v>
      </c>
      <c r="B77" s="1">
        <v>2</v>
      </c>
      <c r="C77" s="1" t="s">
        <v>452</v>
      </c>
      <c r="D77" s="18">
        <v>12.5</v>
      </c>
      <c r="E77" s="20">
        <v>0.1</v>
      </c>
      <c r="F77" s="1">
        <v>0.1</v>
      </c>
      <c r="G77" s="20">
        <f t="shared" si="1"/>
        <v>1</v>
      </c>
    </row>
    <row r="78" spans="1:7" x14ac:dyDescent="0.2">
      <c r="A78" s="1">
        <v>487</v>
      </c>
      <c r="B78" s="1">
        <v>2</v>
      </c>
      <c r="C78" s="1" t="s">
        <v>452</v>
      </c>
      <c r="D78" s="18">
        <v>12.5</v>
      </c>
      <c r="E78" s="20">
        <v>0.1</v>
      </c>
      <c r="F78" s="1">
        <v>0.1</v>
      </c>
      <c r="G78" s="20">
        <f t="shared" si="1"/>
        <v>1</v>
      </c>
    </row>
    <row r="79" spans="1:7" x14ac:dyDescent="0.2">
      <c r="A79" s="1">
        <v>488</v>
      </c>
      <c r="B79" s="1">
        <v>2</v>
      </c>
      <c r="C79" s="1" t="s">
        <v>452</v>
      </c>
      <c r="D79" s="18">
        <v>12.5</v>
      </c>
      <c r="E79" s="20">
        <v>0.1</v>
      </c>
      <c r="F79" s="1">
        <v>0.1</v>
      </c>
      <c r="G79" s="20">
        <f t="shared" si="1"/>
        <v>1</v>
      </c>
    </row>
    <row r="80" spans="1:7" x14ac:dyDescent="0.2">
      <c r="A80" s="1">
        <v>489</v>
      </c>
      <c r="B80" s="1">
        <v>2</v>
      </c>
      <c r="C80" s="1" t="s">
        <v>452</v>
      </c>
      <c r="D80" s="18">
        <v>12.5</v>
      </c>
      <c r="E80" s="20">
        <v>0.1</v>
      </c>
      <c r="F80" s="1">
        <v>0.1</v>
      </c>
      <c r="G80" s="20">
        <f t="shared" si="1"/>
        <v>1</v>
      </c>
    </row>
    <row r="81" spans="1:7" x14ac:dyDescent="0.2">
      <c r="A81" s="1">
        <v>490</v>
      </c>
      <c r="B81" s="1">
        <v>2</v>
      </c>
      <c r="C81" s="1" t="s">
        <v>452</v>
      </c>
      <c r="D81" s="18">
        <v>12.5</v>
      </c>
      <c r="E81" s="20">
        <v>0.1</v>
      </c>
      <c r="F81" s="1">
        <v>0.1</v>
      </c>
      <c r="G81" s="20">
        <f t="shared" si="1"/>
        <v>1</v>
      </c>
    </row>
    <row r="82" spans="1:7" x14ac:dyDescent="0.2">
      <c r="A82" s="1">
        <v>493</v>
      </c>
      <c r="B82" s="1">
        <v>2</v>
      </c>
      <c r="C82" s="1" t="s">
        <v>452</v>
      </c>
      <c r="D82" s="18">
        <v>12.5</v>
      </c>
      <c r="E82" s="20">
        <v>0.1</v>
      </c>
      <c r="F82" s="1">
        <v>0.1</v>
      </c>
      <c r="G82" s="20">
        <f t="shared" si="1"/>
        <v>1</v>
      </c>
    </row>
    <row r="83" spans="1:7" s="4" customFormat="1" ht="17" thickBot="1" x14ac:dyDescent="0.25">
      <c r="A83" s="4">
        <v>494</v>
      </c>
      <c r="B83" s="4">
        <v>2</v>
      </c>
      <c r="C83" s="4" t="s">
        <v>452</v>
      </c>
      <c r="D83" s="19">
        <v>12.5</v>
      </c>
      <c r="E83" s="21">
        <v>0.1</v>
      </c>
      <c r="F83" s="1">
        <v>0.1</v>
      </c>
      <c r="G83" s="20">
        <f t="shared" si="1"/>
        <v>1</v>
      </c>
    </row>
    <row r="84" spans="1:7" x14ac:dyDescent="0.2">
      <c r="A84" s="1">
        <v>495</v>
      </c>
      <c r="B84" s="1">
        <v>2</v>
      </c>
      <c r="C84" s="1" t="s">
        <v>77</v>
      </c>
      <c r="D84" s="18">
        <v>6.1357142857142897</v>
      </c>
      <c r="E84" s="20">
        <v>6.1357142857142895E-2</v>
      </c>
      <c r="F84" s="1">
        <v>0.1</v>
      </c>
      <c r="G84" s="20">
        <f t="shared" si="1"/>
        <v>0.61357142857142888</v>
      </c>
    </row>
    <row r="85" spans="1:7" x14ac:dyDescent="0.2">
      <c r="A85" s="1">
        <v>496</v>
      </c>
      <c r="B85" s="1">
        <v>2</v>
      </c>
      <c r="C85" s="1" t="s">
        <v>77</v>
      </c>
      <c r="D85" s="18">
        <v>6.1357142857142897</v>
      </c>
      <c r="E85" s="20">
        <v>6.1357142857142895E-2</v>
      </c>
      <c r="F85" s="1">
        <v>0.1</v>
      </c>
      <c r="G85" s="20">
        <f t="shared" si="1"/>
        <v>0.61357142857142888</v>
      </c>
    </row>
    <row r="86" spans="1:7" x14ac:dyDescent="0.2">
      <c r="A86" s="1">
        <v>497</v>
      </c>
      <c r="B86" s="1">
        <v>2</v>
      </c>
      <c r="C86" s="1" t="s">
        <v>77</v>
      </c>
      <c r="D86" s="18">
        <v>6.1357142857142897</v>
      </c>
      <c r="E86" s="20">
        <v>6.1357142857142895E-2</v>
      </c>
      <c r="F86" s="1">
        <v>0.1</v>
      </c>
      <c r="G86" s="20">
        <f t="shared" si="1"/>
        <v>0.61357142857142888</v>
      </c>
    </row>
    <row r="87" spans="1:7" x14ac:dyDescent="0.2">
      <c r="A87" s="1">
        <v>498</v>
      </c>
      <c r="B87" s="1">
        <v>2</v>
      </c>
      <c r="C87" s="1" t="s">
        <v>77</v>
      </c>
      <c r="D87" s="18">
        <v>6.1357142857142897</v>
      </c>
      <c r="E87" s="20">
        <v>6.1357142857142895E-2</v>
      </c>
      <c r="F87" s="1">
        <v>0.1</v>
      </c>
      <c r="G87" s="20">
        <f t="shared" si="1"/>
        <v>0.61357142857142888</v>
      </c>
    </row>
    <row r="88" spans="1:7" x14ac:dyDescent="0.2">
      <c r="A88" s="1">
        <v>499</v>
      </c>
      <c r="B88" s="1">
        <v>2</v>
      </c>
      <c r="C88" s="1" t="s">
        <v>77</v>
      </c>
      <c r="D88" s="18">
        <v>6.1357142857142897</v>
      </c>
      <c r="E88" s="20">
        <v>6.1357142857142895E-2</v>
      </c>
      <c r="F88" s="1">
        <v>0.1</v>
      </c>
      <c r="G88" s="20">
        <f t="shared" si="1"/>
        <v>0.61357142857142888</v>
      </c>
    </row>
    <row r="89" spans="1:7" x14ac:dyDescent="0.2">
      <c r="A89" s="1">
        <v>502</v>
      </c>
      <c r="B89" s="1">
        <v>2</v>
      </c>
      <c r="C89" s="1" t="s">
        <v>206</v>
      </c>
      <c r="D89" s="18">
        <v>14.4</v>
      </c>
      <c r="E89" s="20">
        <v>5.7599999999999998E-2</v>
      </c>
      <c r="F89" s="1">
        <v>0.1</v>
      </c>
      <c r="G89" s="20">
        <f t="shared" si="1"/>
        <v>0.57599999999999996</v>
      </c>
    </row>
    <row r="90" spans="1:7" s="4" customFormat="1" ht="17" thickBot="1" x14ac:dyDescent="0.25">
      <c r="A90" s="4">
        <v>503</v>
      </c>
      <c r="B90" s="4">
        <v>2</v>
      </c>
      <c r="C90" s="4" t="s">
        <v>206</v>
      </c>
      <c r="D90" s="19">
        <v>14.4</v>
      </c>
      <c r="E90" s="21">
        <v>5.7599999999999998E-2</v>
      </c>
      <c r="F90" s="1">
        <v>0.1</v>
      </c>
      <c r="G90" s="20">
        <f t="shared" si="1"/>
        <v>0.57599999999999996</v>
      </c>
    </row>
    <row r="91" spans="1:7" x14ac:dyDescent="0.2">
      <c r="A91" s="1">
        <v>504</v>
      </c>
      <c r="B91" s="1">
        <v>2</v>
      </c>
      <c r="C91" s="1" t="s">
        <v>206</v>
      </c>
      <c r="D91" s="18">
        <v>14.4</v>
      </c>
      <c r="E91" s="20">
        <v>5.7599999999999998E-2</v>
      </c>
      <c r="F91" s="1">
        <v>0.1</v>
      </c>
      <c r="G91" s="20">
        <f t="shared" si="1"/>
        <v>0.57599999999999996</v>
      </c>
    </row>
    <row r="92" spans="1:7" x14ac:dyDescent="0.2">
      <c r="A92" s="1">
        <v>505</v>
      </c>
      <c r="B92" s="1">
        <v>2</v>
      </c>
      <c r="C92" s="1" t="s">
        <v>206</v>
      </c>
      <c r="D92" s="18">
        <v>14.4</v>
      </c>
      <c r="E92" s="20">
        <v>5.7599999999999998E-2</v>
      </c>
      <c r="F92" s="1">
        <v>0.1</v>
      </c>
      <c r="G92" s="20">
        <f t="shared" si="1"/>
        <v>0.57599999999999996</v>
      </c>
    </row>
    <row r="93" spans="1:7" x14ac:dyDescent="0.2">
      <c r="A93" s="1">
        <v>506</v>
      </c>
      <c r="B93" s="1">
        <v>2</v>
      </c>
      <c r="C93" s="1" t="s">
        <v>206</v>
      </c>
      <c r="D93" s="18">
        <v>14.4</v>
      </c>
      <c r="E93" s="20">
        <v>5.7599999999999998E-2</v>
      </c>
      <c r="F93" s="1">
        <v>0.1</v>
      </c>
      <c r="G93" s="20">
        <f t="shared" si="1"/>
        <v>0.57599999999999996</v>
      </c>
    </row>
    <row r="94" spans="1:7" x14ac:dyDescent="0.2">
      <c r="A94" s="1">
        <v>507</v>
      </c>
      <c r="B94" s="1">
        <v>2</v>
      </c>
      <c r="C94" s="1" t="s">
        <v>206</v>
      </c>
      <c r="D94" s="18">
        <v>14.4</v>
      </c>
      <c r="E94" s="20">
        <v>5.7599999999999998E-2</v>
      </c>
      <c r="F94" s="1">
        <v>0.1</v>
      </c>
      <c r="G94" s="20">
        <f t="shared" si="1"/>
        <v>0.57599999999999996</v>
      </c>
    </row>
    <row r="95" spans="1:7" x14ac:dyDescent="0.2">
      <c r="A95" s="1">
        <v>508</v>
      </c>
      <c r="B95" s="1">
        <v>2</v>
      </c>
      <c r="C95" s="1" t="s">
        <v>206</v>
      </c>
      <c r="D95" s="18">
        <v>14.4</v>
      </c>
      <c r="E95" s="20">
        <v>5.7599999999999998E-2</v>
      </c>
      <c r="F95" s="1">
        <v>0.1</v>
      </c>
      <c r="G95" s="20">
        <f t="shared" si="1"/>
        <v>0.57599999999999996</v>
      </c>
    </row>
    <row r="96" spans="1:7" x14ac:dyDescent="0.2">
      <c r="A96" s="1">
        <v>511</v>
      </c>
      <c r="B96" s="1">
        <v>2</v>
      </c>
      <c r="C96" s="1" t="s">
        <v>206</v>
      </c>
      <c r="D96" s="18">
        <v>14.4</v>
      </c>
      <c r="E96" s="20">
        <v>5.7599999999999998E-2</v>
      </c>
      <c r="F96" s="1">
        <v>0.1</v>
      </c>
      <c r="G96" s="20">
        <f t="shared" si="1"/>
        <v>0.57599999999999996</v>
      </c>
    </row>
    <row r="97" spans="1:7" s="4" customFormat="1" ht="17" thickBot="1" x14ac:dyDescent="0.25">
      <c r="A97" s="4">
        <v>512</v>
      </c>
      <c r="B97" s="4">
        <v>2</v>
      </c>
      <c r="C97" s="4" t="s">
        <v>206</v>
      </c>
      <c r="D97" s="19">
        <v>14.4</v>
      </c>
      <c r="E97" s="21">
        <v>5.7599999999999998E-2</v>
      </c>
      <c r="F97" s="1">
        <v>0.1</v>
      </c>
      <c r="G97" s="20">
        <f t="shared" si="1"/>
        <v>0.57599999999999996</v>
      </c>
    </row>
    <row r="98" spans="1:7" x14ac:dyDescent="0.2">
      <c r="A98" s="1">
        <v>513</v>
      </c>
      <c r="B98" s="1">
        <v>2</v>
      </c>
      <c r="C98" s="1" t="s">
        <v>204</v>
      </c>
      <c r="D98" s="18">
        <v>20</v>
      </c>
      <c r="E98" s="20">
        <v>0.24</v>
      </c>
      <c r="F98" s="1">
        <v>0.1</v>
      </c>
      <c r="G98" s="20">
        <f t="shared" si="1"/>
        <v>2.4</v>
      </c>
    </row>
    <row r="99" spans="1:7" x14ac:dyDescent="0.2">
      <c r="A99" s="1">
        <v>514</v>
      </c>
      <c r="B99" s="1">
        <v>2</v>
      </c>
      <c r="C99" s="1" t="s">
        <v>204</v>
      </c>
      <c r="D99" s="18">
        <v>20</v>
      </c>
      <c r="E99" s="20">
        <v>0.24</v>
      </c>
      <c r="F99" s="1">
        <v>0.1</v>
      </c>
      <c r="G99" s="20">
        <f t="shared" si="1"/>
        <v>2.4</v>
      </c>
    </row>
    <row r="100" spans="1:7" x14ac:dyDescent="0.2">
      <c r="A100" s="1">
        <v>515</v>
      </c>
      <c r="B100" s="1">
        <v>2</v>
      </c>
      <c r="C100" s="1" t="s">
        <v>204</v>
      </c>
      <c r="D100" s="18">
        <v>20</v>
      </c>
      <c r="E100" s="20">
        <v>0.24</v>
      </c>
      <c r="F100" s="1">
        <v>0.1</v>
      </c>
      <c r="G100" s="20">
        <f t="shared" si="1"/>
        <v>2.4</v>
      </c>
    </row>
    <row r="101" spans="1:7" x14ac:dyDescent="0.2">
      <c r="A101" s="1">
        <v>516</v>
      </c>
      <c r="B101" s="1">
        <v>2</v>
      </c>
      <c r="C101" s="1" t="s">
        <v>204</v>
      </c>
      <c r="D101" s="18">
        <v>20</v>
      </c>
      <c r="E101" s="20">
        <v>0.24</v>
      </c>
      <c r="F101" s="1">
        <v>0.1</v>
      </c>
      <c r="G101" s="20">
        <f t="shared" si="1"/>
        <v>2.4</v>
      </c>
    </row>
    <row r="102" spans="1:7" x14ac:dyDescent="0.2">
      <c r="A102" s="1">
        <v>517</v>
      </c>
      <c r="B102" s="1">
        <v>2</v>
      </c>
      <c r="C102" s="1" t="s">
        <v>204</v>
      </c>
      <c r="D102" s="18">
        <v>20</v>
      </c>
      <c r="E102" s="20">
        <v>0.24</v>
      </c>
      <c r="F102" s="1">
        <v>0.1</v>
      </c>
      <c r="G102" s="20">
        <f t="shared" si="1"/>
        <v>2.4</v>
      </c>
    </row>
    <row r="103" spans="1:7" x14ac:dyDescent="0.2">
      <c r="A103" s="1">
        <v>520</v>
      </c>
      <c r="B103" s="1">
        <v>2</v>
      </c>
      <c r="C103" s="1" t="s">
        <v>204</v>
      </c>
      <c r="D103" s="18">
        <v>20</v>
      </c>
      <c r="E103" s="20">
        <v>0.24</v>
      </c>
      <c r="F103" s="1">
        <v>0.1</v>
      </c>
      <c r="G103" s="20">
        <f t="shared" si="1"/>
        <v>2.4</v>
      </c>
    </row>
    <row r="104" spans="1:7" ht="17" thickBot="1" x14ac:dyDescent="0.25">
      <c r="A104" s="4">
        <v>521</v>
      </c>
      <c r="B104" s="4">
        <v>2</v>
      </c>
      <c r="C104" s="4" t="s">
        <v>204</v>
      </c>
      <c r="D104" s="19">
        <v>20</v>
      </c>
      <c r="E104" s="21">
        <v>0.24</v>
      </c>
      <c r="F104" s="4">
        <v>0.1</v>
      </c>
      <c r="G104" s="21">
        <f t="shared" si="1"/>
        <v>2.4</v>
      </c>
    </row>
    <row r="105" spans="1:7" x14ac:dyDescent="0.2">
      <c r="A105" s="1">
        <v>522</v>
      </c>
      <c r="C105" s="1" t="s">
        <v>76</v>
      </c>
      <c r="E105" s="20"/>
      <c r="F105" s="1">
        <v>0.1</v>
      </c>
      <c r="G105" s="20">
        <f t="shared" ref="G105:G119" si="2">E105/F105</f>
        <v>0</v>
      </c>
    </row>
    <row r="106" spans="1:7" x14ac:dyDescent="0.2">
      <c r="A106" s="1">
        <v>523</v>
      </c>
      <c r="B106" s="18">
        <v>2.4500000000000002</v>
      </c>
      <c r="C106" s="1" t="s">
        <v>76</v>
      </c>
      <c r="D106" s="1">
        <v>8.4700000000000006</v>
      </c>
      <c r="E106" s="20">
        <v>6.2254500000000004E-2</v>
      </c>
      <c r="F106" s="1">
        <v>0.1</v>
      </c>
      <c r="G106" s="20">
        <f t="shared" si="2"/>
        <v>0.62254500000000002</v>
      </c>
    </row>
    <row r="107" spans="1:7" x14ac:dyDescent="0.2">
      <c r="A107" s="1">
        <v>524</v>
      </c>
      <c r="B107" s="18">
        <v>2.4</v>
      </c>
      <c r="C107" s="1" t="s">
        <v>76</v>
      </c>
      <c r="D107" s="1">
        <v>8.4700000000000006</v>
      </c>
      <c r="E107" s="20">
        <v>6.0983999999999997E-2</v>
      </c>
      <c r="F107" s="1">
        <v>0.1</v>
      </c>
      <c r="G107" s="20">
        <f t="shared" si="2"/>
        <v>0.60983999999999994</v>
      </c>
    </row>
    <row r="108" spans="1:7" x14ac:dyDescent="0.2">
      <c r="A108" s="1">
        <v>525</v>
      </c>
      <c r="B108" s="18">
        <v>2.5</v>
      </c>
      <c r="C108" s="1" t="s">
        <v>76</v>
      </c>
      <c r="D108" s="1">
        <v>8.4700000000000006</v>
      </c>
      <c r="E108" s="20">
        <v>6.3524999999999998E-2</v>
      </c>
      <c r="F108" s="1">
        <v>0.1</v>
      </c>
      <c r="G108" s="20">
        <f t="shared" si="2"/>
        <v>0.63524999999999998</v>
      </c>
    </row>
    <row r="109" spans="1:7" x14ac:dyDescent="0.2">
      <c r="A109" s="1">
        <v>526</v>
      </c>
      <c r="B109" s="18">
        <v>2.5</v>
      </c>
      <c r="C109" s="1" t="s">
        <v>76</v>
      </c>
      <c r="D109" s="1">
        <v>8.4700000000000006</v>
      </c>
      <c r="E109" s="20">
        <v>6.3524999999999998E-2</v>
      </c>
      <c r="F109" s="1">
        <v>0.1</v>
      </c>
      <c r="G109" s="20">
        <f t="shared" si="2"/>
        <v>0.63524999999999998</v>
      </c>
    </row>
    <row r="110" spans="1:7" x14ac:dyDescent="0.2">
      <c r="A110" s="1">
        <v>529</v>
      </c>
      <c r="B110" s="18">
        <v>2.5</v>
      </c>
      <c r="C110" s="1" t="s">
        <v>76</v>
      </c>
      <c r="D110" s="1">
        <v>8.4700000000000006</v>
      </c>
      <c r="E110" s="20">
        <v>6.3524999999999998E-2</v>
      </c>
      <c r="F110" s="1">
        <v>0.1</v>
      </c>
      <c r="G110" s="20">
        <f t="shared" si="2"/>
        <v>0.63524999999999998</v>
      </c>
    </row>
    <row r="111" spans="1:7" ht="17" thickBot="1" x14ac:dyDescent="0.25">
      <c r="A111" s="4">
        <v>530</v>
      </c>
      <c r="B111" s="19">
        <v>2.5</v>
      </c>
      <c r="C111" s="4" t="s">
        <v>76</v>
      </c>
      <c r="D111" s="4">
        <v>8.4700000000000006</v>
      </c>
      <c r="E111" s="21">
        <v>6.3524999999999998E-2</v>
      </c>
      <c r="F111" s="4">
        <v>0.1</v>
      </c>
      <c r="G111" s="21">
        <f t="shared" si="2"/>
        <v>0.63524999999999998</v>
      </c>
    </row>
    <row r="112" spans="1:7" x14ac:dyDescent="0.2">
      <c r="A112" s="1">
        <v>531</v>
      </c>
      <c r="B112" s="18">
        <v>2</v>
      </c>
      <c r="C112" s="1" t="s">
        <v>452</v>
      </c>
      <c r="D112" s="1">
        <v>12.5</v>
      </c>
      <c r="E112" s="20">
        <v>0.1</v>
      </c>
      <c r="F112" s="1">
        <v>0.1</v>
      </c>
      <c r="G112" s="20">
        <f t="shared" si="2"/>
        <v>1</v>
      </c>
    </row>
    <row r="113" spans="1:7" x14ac:dyDescent="0.2">
      <c r="A113" s="1">
        <v>532</v>
      </c>
      <c r="B113" s="18">
        <v>2</v>
      </c>
      <c r="C113" s="1" t="s">
        <v>452</v>
      </c>
      <c r="D113" s="1">
        <v>12.5</v>
      </c>
      <c r="E113" s="20">
        <v>0.1</v>
      </c>
      <c r="F113" s="1">
        <v>0.1</v>
      </c>
      <c r="G113" s="20">
        <f t="shared" si="2"/>
        <v>1</v>
      </c>
    </row>
    <row r="114" spans="1:7" x14ac:dyDescent="0.2">
      <c r="A114" s="1">
        <v>533</v>
      </c>
      <c r="B114" s="18">
        <v>2</v>
      </c>
      <c r="C114" s="1" t="s">
        <v>452</v>
      </c>
      <c r="D114" s="1">
        <v>12.5</v>
      </c>
      <c r="E114" s="20">
        <v>0.1</v>
      </c>
      <c r="F114" s="1">
        <v>0.1</v>
      </c>
      <c r="G114" s="20">
        <f t="shared" si="2"/>
        <v>1</v>
      </c>
    </row>
    <row r="115" spans="1:7" x14ac:dyDescent="0.2">
      <c r="A115" s="1">
        <v>534</v>
      </c>
      <c r="B115" s="18">
        <v>2</v>
      </c>
      <c r="C115" s="1" t="s">
        <v>452</v>
      </c>
      <c r="D115" s="1">
        <v>12.5</v>
      </c>
      <c r="E115" s="20">
        <v>0.1</v>
      </c>
      <c r="F115" s="1">
        <v>0.1</v>
      </c>
      <c r="G115" s="20">
        <f t="shared" si="2"/>
        <v>1</v>
      </c>
    </row>
    <row r="116" spans="1:7" x14ac:dyDescent="0.2">
      <c r="A116" s="1">
        <v>535</v>
      </c>
      <c r="B116" s="18">
        <v>2</v>
      </c>
      <c r="C116" s="1" t="s">
        <v>452</v>
      </c>
      <c r="D116" s="1">
        <v>12.5</v>
      </c>
      <c r="E116" s="20">
        <v>0.1</v>
      </c>
      <c r="F116" s="1">
        <v>0.1</v>
      </c>
      <c r="G116" s="20">
        <f t="shared" si="2"/>
        <v>1</v>
      </c>
    </row>
    <row r="117" spans="1:7" x14ac:dyDescent="0.2">
      <c r="A117" s="1">
        <v>538</v>
      </c>
      <c r="B117" s="18">
        <v>2</v>
      </c>
      <c r="C117" s="1" t="s">
        <v>452</v>
      </c>
      <c r="D117" s="1">
        <v>12.5</v>
      </c>
      <c r="E117" s="20">
        <v>0.1</v>
      </c>
      <c r="F117" s="1">
        <v>0.1</v>
      </c>
      <c r="G117" s="20">
        <f t="shared" si="2"/>
        <v>1</v>
      </c>
    </row>
    <row r="118" spans="1:7" s="4" customFormat="1" ht="17" thickBot="1" x14ac:dyDescent="0.25">
      <c r="A118" s="4">
        <v>539</v>
      </c>
      <c r="B118" s="19">
        <v>2</v>
      </c>
      <c r="C118" s="4" t="s">
        <v>452</v>
      </c>
      <c r="D118" s="4">
        <v>12.5</v>
      </c>
      <c r="E118" s="21">
        <v>0.1</v>
      </c>
      <c r="F118" s="4">
        <v>0.1</v>
      </c>
      <c r="G118" s="21">
        <f t="shared" si="2"/>
        <v>1</v>
      </c>
    </row>
    <row r="119" spans="1:7" x14ac:dyDescent="0.2">
      <c r="A119" s="1">
        <v>540</v>
      </c>
      <c r="B119" s="18">
        <v>2</v>
      </c>
      <c r="C119" s="1" t="s">
        <v>208</v>
      </c>
      <c r="D119" s="1">
        <v>12.5</v>
      </c>
      <c r="E119" s="20">
        <v>0.04</v>
      </c>
      <c r="F119" s="1">
        <v>0.1</v>
      </c>
      <c r="G119" s="20">
        <f t="shared" si="2"/>
        <v>0.39999999999999997</v>
      </c>
    </row>
    <row r="120" spans="1:7" x14ac:dyDescent="0.2">
      <c r="A120" s="1">
        <v>541</v>
      </c>
      <c r="B120" s="18">
        <v>2</v>
      </c>
      <c r="C120" s="1" t="s">
        <v>208</v>
      </c>
      <c r="D120" s="1">
        <v>12.5</v>
      </c>
      <c r="E120" s="20">
        <v>0.04</v>
      </c>
      <c r="F120" s="1">
        <v>0.1</v>
      </c>
      <c r="G120" s="20">
        <f t="shared" ref="G120:G143" si="3">E120/F120</f>
        <v>0.39999999999999997</v>
      </c>
    </row>
    <row r="121" spans="1:7" x14ac:dyDescent="0.2">
      <c r="A121" s="1">
        <v>542</v>
      </c>
      <c r="B121" s="18">
        <v>2</v>
      </c>
      <c r="C121" s="1" t="s">
        <v>208</v>
      </c>
      <c r="D121" s="1">
        <v>12.5</v>
      </c>
      <c r="E121" s="20">
        <v>0.04</v>
      </c>
      <c r="F121" s="1">
        <v>0.1</v>
      </c>
      <c r="G121" s="20">
        <f t="shared" si="3"/>
        <v>0.39999999999999997</v>
      </c>
    </row>
    <row r="122" spans="1:7" x14ac:dyDescent="0.2">
      <c r="A122" s="1">
        <v>543</v>
      </c>
      <c r="B122" s="18">
        <v>2</v>
      </c>
      <c r="C122" s="1" t="s">
        <v>208</v>
      </c>
      <c r="D122" s="1">
        <v>12.5</v>
      </c>
      <c r="E122" s="20">
        <v>0.04</v>
      </c>
      <c r="F122" s="1">
        <v>0.1</v>
      </c>
      <c r="G122" s="20">
        <f t="shared" si="3"/>
        <v>0.39999999999999997</v>
      </c>
    </row>
    <row r="123" spans="1:7" x14ac:dyDescent="0.2">
      <c r="A123" s="1">
        <v>544</v>
      </c>
      <c r="B123" s="18">
        <v>2</v>
      </c>
      <c r="C123" s="1" t="s">
        <v>208</v>
      </c>
      <c r="D123" s="1">
        <v>12.5</v>
      </c>
      <c r="E123" s="20">
        <v>0.04</v>
      </c>
      <c r="F123" s="1">
        <v>0.1</v>
      </c>
      <c r="G123" s="20">
        <f t="shared" si="3"/>
        <v>0.39999999999999997</v>
      </c>
    </row>
    <row r="124" spans="1:7" x14ac:dyDescent="0.2">
      <c r="A124" s="1">
        <v>545</v>
      </c>
      <c r="B124" s="18">
        <v>2</v>
      </c>
      <c r="C124" s="1" t="s">
        <v>208</v>
      </c>
      <c r="D124" s="1">
        <v>12.5</v>
      </c>
      <c r="E124" s="20">
        <v>0.04</v>
      </c>
      <c r="F124" s="1">
        <v>0.1</v>
      </c>
      <c r="G124" s="20">
        <f t="shared" si="3"/>
        <v>0.39999999999999997</v>
      </c>
    </row>
    <row r="125" spans="1:7" x14ac:dyDescent="0.2">
      <c r="A125" s="1">
        <v>546</v>
      </c>
      <c r="B125" s="18">
        <v>2</v>
      </c>
      <c r="C125" s="1" t="s">
        <v>208</v>
      </c>
      <c r="D125" s="1">
        <v>12.5</v>
      </c>
      <c r="E125" s="20">
        <v>0.04</v>
      </c>
      <c r="F125" s="1">
        <v>0.1</v>
      </c>
      <c r="G125" s="20">
        <f t="shared" si="3"/>
        <v>0.39999999999999997</v>
      </c>
    </row>
    <row r="126" spans="1:7" s="4" customFormat="1" ht="17" thickBot="1" x14ac:dyDescent="0.25">
      <c r="A126" s="4">
        <v>547</v>
      </c>
      <c r="B126" s="19">
        <v>2</v>
      </c>
      <c r="C126" s="4" t="s">
        <v>208</v>
      </c>
      <c r="D126" s="4">
        <v>12.5</v>
      </c>
      <c r="E126" s="21">
        <v>0.04</v>
      </c>
      <c r="F126" s="4">
        <v>0.1</v>
      </c>
      <c r="G126" s="21">
        <f t="shared" si="3"/>
        <v>0.39999999999999997</v>
      </c>
    </row>
    <row r="127" spans="1:7" x14ac:dyDescent="0.2">
      <c r="A127" s="1">
        <v>549</v>
      </c>
      <c r="B127" s="18">
        <v>3</v>
      </c>
      <c r="C127" s="1" t="s">
        <v>204</v>
      </c>
      <c r="D127" s="18">
        <v>28.68</v>
      </c>
      <c r="E127" s="20">
        <v>0.51623999999999992</v>
      </c>
      <c r="F127" s="1">
        <v>0.1</v>
      </c>
      <c r="G127" s="20">
        <f t="shared" si="3"/>
        <v>5.162399999999999</v>
      </c>
    </row>
    <row r="128" spans="1:7" x14ac:dyDescent="0.2">
      <c r="A128" s="1">
        <v>550</v>
      </c>
      <c r="B128" s="18">
        <v>3</v>
      </c>
      <c r="C128" s="1" t="s">
        <v>204</v>
      </c>
      <c r="D128" s="18">
        <v>28.68</v>
      </c>
      <c r="E128" s="20">
        <v>0.51623999999999992</v>
      </c>
      <c r="F128" s="1">
        <v>0.1</v>
      </c>
      <c r="G128" s="20">
        <f t="shared" si="3"/>
        <v>5.162399999999999</v>
      </c>
    </row>
    <row r="129" spans="1:7" x14ac:dyDescent="0.2">
      <c r="A129" s="1">
        <v>551</v>
      </c>
      <c r="B129" s="18">
        <v>3</v>
      </c>
      <c r="C129" s="1" t="s">
        <v>204</v>
      </c>
      <c r="D129" s="18">
        <v>28.68</v>
      </c>
      <c r="E129" s="20">
        <v>0.51623999999999992</v>
      </c>
      <c r="F129" s="1">
        <v>0.1</v>
      </c>
      <c r="G129" s="20">
        <f t="shared" si="3"/>
        <v>5.162399999999999</v>
      </c>
    </row>
    <row r="130" spans="1:7" x14ac:dyDescent="0.2">
      <c r="A130" s="61">
        <v>552</v>
      </c>
      <c r="B130" s="18">
        <v>3</v>
      </c>
      <c r="C130" s="1" t="s">
        <v>204</v>
      </c>
      <c r="D130" s="18">
        <v>28.68</v>
      </c>
      <c r="E130" s="20">
        <v>0.51623999999999992</v>
      </c>
      <c r="F130" s="1">
        <v>0.1</v>
      </c>
      <c r="G130" s="20">
        <f t="shared" si="3"/>
        <v>5.162399999999999</v>
      </c>
    </row>
    <row r="131" spans="1:7" x14ac:dyDescent="0.2">
      <c r="A131" s="1">
        <v>553</v>
      </c>
      <c r="B131" s="18">
        <v>3</v>
      </c>
      <c r="C131" s="1" t="s">
        <v>204</v>
      </c>
      <c r="D131" s="18">
        <v>28.68</v>
      </c>
      <c r="E131" s="20">
        <v>0.51623999999999992</v>
      </c>
      <c r="F131" s="1">
        <v>0.1</v>
      </c>
      <c r="G131" s="20">
        <f t="shared" si="3"/>
        <v>5.162399999999999</v>
      </c>
    </row>
    <row r="132" spans="1:7" x14ac:dyDescent="0.2">
      <c r="A132" s="1">
        <v>554</v>
      </c>
      <c r="B132" s="18">
        <v>3</v>
      </c>
      <c r="C132" s="1" t="s">
        <v>204</v>
      </c>
      <c r="D132" s="18">
        <v>28.68</v>
      </c>
      <c r="E132" s="20">
        <v>0.51623999999999992</v>
      </c>
      <c r="F132" s="1">
        <v>0.1</v>
      </c>
      <c r="G132" s="20">
        <f t="shared" si="3"/>
        <v>5.162399999999999</v>
      </c>
    </row>
    <row r="133" spans="1:7" x14ac:dyDescent="0.2">
      <c r="A133" s="1">
        <v>555</v>
      </c>
      <c r="B133" s="18">
        <v>3</v>
      </c>
      <c r="C133" s="1" t="s">
        <v>204</v>
      </c>
      <c r="D133" s="18">
        <v>28.68</v>
      </c>
      <c r="E133" s="20">
        <v>0.51623999999999992</v>
      </c>
      <c r="F133" s="1">
        <v>0.1</v>
      </c>
      <c r="G133" s="20">
        <f t="shared" si="3"/>
        <v>5.162399999999999</v>
      </c>
    </row>
    <row r="134" spans="1:7" x14ac:dyDescent="0.2">
      <c r="A134" s="1">
        <v>556</v>
      </c>
      <c r="B134" s="18">
        <v>3</v>
      </c>
      <c r="C134" s="1" t="s">
        <v>204</v>
      </c>
      <c r="D134" s="18">
        <v>28.68</v>
      </c>
      <c r="E134" s="20">
        <v>0.51623999999999992</v>
      </c>
      <c r="F134" s="1">
        <v>0.1</v>
      </c>
      <c r="G134" s="20">
        <f t="shared" si="3"/>
        <v>5.162399999999999</v>
      </c>
    </row>
    <row r="135" spans="1:7" ht="17" thickBot="1" x14ac:dyDescent="0.25">
      <c r="A135" s="4">
        <v>557</v>
      </c>
      <c r="B135" s="19">
        <v>3</v>
      </c>
      <c r="C135" s="4" t="s">
        <v>204</v>
      </c>
      <c r="D135" s="19">
        <v>28.68</v>
      </c>
      <c r="E135" s="21">
        <v>0.51623999999999992</v>
      </c>
      <c r="F135" s="1">
        <v>0.1</v>
      </c>
      <c r="G135" s="20">
        <f t="shared" si="3"/>
        <v>5.162399999999999</v>
      </c>
    </row>
    <row r="136" spans="1:7" x14ac:dyDescent="0.2">
      <c r="A136" s="1">
        <v>558</v>
      </c>
      <c r="B136" s="18">
        <v>2</v>
      </c>
      <c r="C136" s="1" t="s">
        <v>301</v>
      </c>
      <c r="D136" s="18">
        <v>4.82</v>
      </c>
      <c r="E136" s="20">
        <v>0.17352000000000001</v>
      </c>
      <c r="F136" s="1">
        <v>0.1</v>
      </c>
      <c r="G136" s="20">
        <f t="shared" si="3"/>
        <v>1.7352000000000001</v>
      </c>
    </row>
    <row r="137" spans="1:7" x14ac:dyDescent="0.2">
      <c r="A137" s="1">
        <v>559</v>
      </c>
      <c r="B137" s="18">
        <v>2</v>
      </c>
      <c r="C137" s="1" t="s">
        <v>301</v>
      </c>
      <c r="D137" s="18">
        <v>4.82</v>
      </c>
      <c r="E137" s="20">
        <v>0.17352000000000001</v>
      </c>
      <c r="F137" s="1">
        <v>0.1</v>
      </c>
      <c r="G137" s="20">
        <f t="shared" si="3"/>
        <v>1.7352000000000001</v>
      </c>
    </row>
    <row r="138" spans="1:7" x14ac:dyDescent="0.2">
      <c r="A138" s="1">
        <v>560</v>
      </c>
      <c r="B138" s="18">
        <v>2</v>
      </c>
      <c r="C138" s="1" t="s">
        <v>301</v>
      </c>
      <c r="D138" s="18">
        <v>4.82</v>
      </c>
      <c r="E138" s="20">
        <v>0.17352000000000001</v>
      </c>
      <c r="F138" s="1">
        <v>0.1</v>
      </c>
      <c r="G138" s="20">
        <f t="shared" si="3"/>
        <v>1.7352000000000001</v>
      </c>
    </row>
    <row r="139" spans="1:7" x14ac:dyDescent="0.2">
      <c r="A139" s="1">
        <v>561</v>
      </c>
      <c r="B139" s="18">
        <v>2</v>
      </c>
      <c r="C139" s="1" t="s">
        <v>301</v>
      </c>
      <c r="D139" s="18">
        <v>4.82</v>
      </c>
      <c r="E139" s="20">
        <v>0.17352000000000001</v>
      </c>
      <c r="F139" s="1">
        <v>0.1</v>
      </c>
      <c r="G139" s="20">
        <f t="shared" si="3"/>
        <v>1.7352000000000001</v>
      </c>
    </row>
    <row r="140" spans="1:7" x14ac:dyDescent="0.2">
      <c r="A140" s="1">
        <v>562</v>
      </c>
      <c r="B140" s="18">
        <v>2</v>
      </c>
      <c r="C140" s="1" t="s">
        <v>301</v>
      </c>
      <c r="D140" s="18">
        <v>4.82</v>
      </c>
      <c r="E140" s="20">
        <v>0.17352000000000001</v>
      </c>
      <c r="F140" s="1">
        <v>0.1</v>
      </c>
      <c r="G140" s="20">
        <f t="shared" si="3"/>
        <v>1.7352000000000001</v>
      </c>
    </row>
    <row r="141" spans="1:7" x14ac:dyDescent="0.2">
      <c r="A141" s="1">
        <v>563</v>
      </c>
      <c r="B141" s="18">
        <v>2</v>
      </c>
      <c r="C141" s="1" t="s">
        <v>301</v>
      </c>
      <c r="D141" s="18">
        <v>4.82</v>
      </c>
      <c r="E141" s="20">
        <v>0.17352000000000001</v>
      </c>
      <c r="F141" s="1">
        <v>0.1</v>
      </c>
      <c r="G141" s="20">
        <f t="shared" si="3"/>
        <v>1.7352000000000001</v>
      </c>
    </row>
    <row r="142" spans="1:7" x14ac:dyDescent="0.2">
      <c r="A142" s="1">
        <v>564</v>
      </c>
      <c r="B142" s="18">
        <v>2</v>
      </c>
      <c r="C142" s="1" t="s">
        <v>301</v>
      </c>
      <c r="D142" s="18">
        <v>4.82</v>
      </c>
      <c r="E142" s="20">
        <v>0.17352000000000001</v>
      </c>
      <c r="F142" s="1">
        <v>0.1</v>
      </c>
      <c r="G142" s="20">
        <f t="shared" si="3"/>
        <v>1.7352000000000001</v>
      </c>
    </row>
    <row r="143" spans="1:7" ht="17" thickBot="1" x14ac:dyDescent="0.25">
      <c r="A143" s="4">
        <v>565</v>
      </c>
      <c r="B143" s="19">
        <v>2</v>
      </c>
      <c r="C143" s="4" t="s">
        <v>301</v>
      </c>
      <c r="D143" s="19">
        <v>4.82</v>
      </c>
      <c r="E143" s="21">
        <v>0.17352000000000001</v>
      </c>
      <c r="F143" s="1">
        <v>0.1</v>
      </c>
      <c r="G143" s="20">
        <f t="shared" si="3"/>
        <v>1.7352000000000001</v>
      </c>
    </row>
    <row r="144" spans="1:7" x14ac:dyDescent="0.2">
      <c r="A144" s="1">
        <v>604</v>
      </c>
      <c r="B144" s="18">
        <v>2.2999999999999998</v>
      </c>
      <c r="C144" s="1" t="s">
        <v>208</v>
      </c>
      <c r="D144" s="1">
        <v>12.3</v>
      </c>
      <c r="E144" s="20">
        <v>8.4870000000000001E-2</v>
      </c>
      <c r="F144" s="1">
        <v>0.1</v>
      </c>
      <c r="G144" s="20">
        <f t="shared" ref="G144:G172" si="4">E144/F144</f>
        <v>0.84870000000000001</v>
      </c>
    </row>
    <row r="145" spans="1:12" x14ac:dyDescent="0.2">
      <c r="A145" s="1">
        <v>605</v>
      </c>
      <c r="B145" s="18">
        <v>2.2999999999999998</v>
      </c>
      <c r="C145" s="1" t="s">
        <v>208</v>
      </c>
      <c r="D145" s="1">
        <v>12.3</v>
      </c>
      <c r="E145" s="20">
        <v>8.4870000000000001E-2</v>
      </c>
      <c r="F145" s="1">
        <v>0.1</v>
      </c>
      <c r="G145" s="20">
        <f t="shared" si="4"/>
        <v>0.84870000000000001</v>
      </c>
    </row>
    <row r="146" spans="1:12" x14ac:dyDescent="0.2">
      <c r="A146" s="1">
        <v>606</v>
      </c>
      <c r="B146" s="18">
        <v>2.2999999999999998</v>
      </c>
      <c r="C146" s="1" t="s">
        <v>208</v>
      </c>
      <c r="D146" s="1">
        <v>12.3</v>
      </c>
      <c r="E146" s="20">
        <v>8.4870000000000001E-2</v>
      </c>
      <c r="F146" s="1">
        <v>0.1</v>
      </c>
      <c r="G146" s="20">
        <f t="shared" si="4"/>
        <v>0.84870000000000001</v>
      </c>
    </row>
    <row r="147" spans="1:12" x14ac:dyDescent="0.2">
      <c r="A147" s="1">
        <v>607</v>
      </c>
      <c r="B147" s="18">
        <v>2.2999999999999998</v>
      </c>
      <c r="C147" s="1" t="s">
        <v>208</v>
      </c>
      <c r="D147" s="1">
        <v>12.3</v>
      </c>
      <c r="E147" s="20">
        <v>8.4870000000000001E-2</v>
      </c>
      <c r="F147" s="1">
        <v>0.1</v>
      </c>
      <c r="G147" s="20">
        <f t="shared" si="4"/>
        <v>0.84870000000000001</v>
      </c>
    </row>
    <row r="148" spans="1:12" s="4" customFormat="1" ht="17" thickBot="1" x14ac:dyDescent="0.25">
      <c r="A148" s="4">
        <v>608</v>
      </c>
      <c r="B148" s="19">
        <v>2.1</v>
      </c>
      <c r="C148" s="4" t="s">
        <v>208</v>
      </c>
      <c r="D148" s="4">
        <v>12.3</v>
      </c>
      <c r="E148" s="21">
        <v>7.7490000000000003E-2</v>
      </c>
      <c r="F148" s="4">
        <v>0.1</v>
      </c>
      <c r="G148" s="21">
        <f t="shared" si="4"/>
        <v>0.77490000000000003</v>
      </c>
    </row>
    <row r="149" spans="1:12" x14ac:dyDescent="0.2">
      <c r="A149" s="1">
        <v>623</v>
      </c>
      <c r="B149" s="18">
        <v>2</v>
      </c>
      <c r="C149" s="1" t="s">
        <v>77</v>
      </c>
      <c r="D149" s="1">
        <v>6.1357142857142897</v>
      </c>
      <c r="E149" s="20">
        <v>6.1357142857142895E-2</v>
      </c>
      <c r="F149" s="1">
        <v>0.1</v>
      </c>
      <c r="G149" s="20">
        <f t="shared" si="4"/>
        <v>0.61357142857142888</v>
      </c>
    </row>
    <row r="150" spans="1:12" x14ac:dyDescent="0.2">
      <c r="A150" s="1">
        <v>624</v>
      </c>
      <c r="B150" s="18">
        <v>2</v>
      </c>
      <c r="C150" s="1" t="s">
        <v>77</v>
      </c>
      <c r="D150" s="1">
        <v>6.1357142857142897</v>
      </c>
      <c r="E150" s="20">
        <v>6.1357142857142895E-2</v>
      </c>
      <c r="F150" s="1">
        <v>0.1</v>
      </c>
      <c r="G150" s="20">
        <f t="shared" si="4"/>
        <v>0.61357142857142888</v>
      </c>
    </row>
    <row r="151" spans="1:12" x14ac:dyDescent="0.2">
      <c r="A151" s="1">
        <v>625</v>
      </c>
      <c r="B151" s="18">
        <v>2</v>
      </c>
      <c r="C151" s="1" t="s">
        <v>452</v>
      </c>
      <c r="D151" s="1">
        <v>12.5</v>
      </c>
      <c r="E151" s="20">
        <v>0.1</v>
      </c>
      <c r="F151" s="1">
        <v>0.1</v>
      </c>
      <c r="G151" s="20">
        <f t="shared" si="4"/>
        <v>1</v>
      </c>
    </row>
    <row r="152" spans="1:12" x14ac:dyDescent="0.2">
      <c r="A152" s="1">
        <v>626</v>
      </c>
      <c r="B152" s="18">
        <v>2</v>
      </c>
      <c r="C152" s="1" t="s">
        <v>452</v>
      </c>
      <c r="D152" s="1">
        <v>12.5</v>
      </c>
      <c r="E152" s="20">
        <v>0.1</v>
      </c>
      <c r="F152" s="1">
        <v>0.1</v>
      </c>
      <c r="G152" s="20">
        <f t="shared" si="4"/>
        <v>1</v>
      </c>
    </row>
    <row r="153" spans="1:12" x14ac:dyDescent="0.2">
      <c r="A153" s="1">
        <v>627</v>
      </c>
      <c r="B153" s="18">
        <v>2</v>
      </c>
      <c r="C153" s="1" t="s">
        <v>452</v>
      </c>
      <c r="D153" s="1">
        <v>12.5</v>
      </c>
      <c r="E153" s="20">
        <v>0.1</v>
      </c>
      <c r="F153" s="1">
        <v>0.1</v>
      </c>
      <c r="G153" s="20">
        <f t="shared" si="4"/>
        <v>1</v>
      </c>
    </row>
    <row r="154" spans="1:12" x14ac:dyDescent="0.2">
      <c r="A154" s="1">
        <v>640</v>
      </c>
      <c r="B154" s="1">
        <v>2</v>
      </c>
      <c r="C154" s="1" t="s">
        <v>323</v>
      </c>
      <c r="D154" s="1">
        <v>3.88</v>
      </c>
      <c r="E154" s="20">
        <v>0.13968</v>
      </c>
      <c r="F154" s="1">
        <v>0.1</v>
      </c>
      <c r="G154" s="20">
        <f t="shared" si="4"/>
        <v>1.3967999999999998</v>
      </c>
      <c r="J154" s="9"/>
      <c r="K154" s="9"/>
      <c r="L154" s="18"/>
    </row>
    <row r="155" spans="1:12" x14ac:dyDescent="0.2">
      <c r="A155" s="1">
        <v>641</v>
      </c>
      <c r="B155" s="1">
        <v>2</v>
      </c>
      <c r="C155" s="1" t="s">
        <v>323</v>
      </c>
      <c r="D155" s="1">
        <v>3.88</v>
      </c>
      <c r="E155" s="20">
        <v>0.13968</v>
      </c>
      <c r="F155" s="1">
        <v>0.1</v>
      </c>
      <c r="G155" s="20">
        <f t="shared" si="4"/>
        <v>1.3967999999999998</v>
      </c>
      <c r="J155" s="9"/>
      <c r="K155" s="9"/>
      <c r="L155" s="18"/>
    </row>
    <row r="156" spans="1:12" x14ac:dyDescent="0.2">
      <c r="A156" s="1">
        <v>642</v>
      </c>
      <c r="B156" s="1">
        <v>2</v>
      </c>
      <c r="C156" s="1" t="s">
        <v>323</v>
      </c>
      <c r="D156" s="1">
        <v>3.88</v>
      </c>
      <c r="E156" s="20">
        <v>0.13968</v>
      </c>
      <c r="F156" s="1">
        <v>0.1</v>
      </c>
      <c r="G156" s="20">
        <f t="shared" si="4"/>
        <v>1.3967999999999998</v>
      </c>
      <c r="J156" s="9"/>
      <c r="K156" s="9"/>
      <c r="L156" s="18"/>
    </row>
    <row r="157" spans="1:12" x14ac:dyDescent="0.2">
      <c r="A157" s="1">
        <v>643</v>
      </c>
      <c r="B157" s="1">
        <v>2</v>
      </c>
      <c r="C157" s="1" t="s">
        <v>323</v>
      </c>
      <c r="D157" s="1">
        <v>3.88</v>
      </c>
      <c r="E157" s="20">
        <v>0.13968</v>
      </c>
      <c r="F157" s="1">
        <v>0.1</v>
      </c>
      <c r="G157" s="20">
        <f t="shared" si="4"/>
        <v>1.3967999999999998</v>
      </c>
      <c r="J157" s="9"/>
      <c r="K157" s="9"/>
      <c r="L157" s="18"/>
    </row>
    <row r="158" spans="1:12" s="4" customFormat="1" ht="17" thickBot="1" x14ac:dyDescent="0.25">
      <c r="A158" s="4">
        <v>644</v>
      </c>
      <c r="B158" s="4">
        <v>2</v>
      </c>
      <c r="C158" s="4" t="s">
        <v>323</v>
      </c>
      <c r="D158" s="4">
        <v>3.88</v>
      </c>
      <c r="E158" s="21">
        <v>0.13968</v>
      </c>
      <c r="F158" s="1">
        <v>0.1</v>
      </c>
      <c r="G158" s="20">
        <f t="shared" si="4"/>
        <v>1.3967999999999998</v>
      </c>
      <c r="J158" s="10"/>
      <c r="K158" s="10"/>
      <c r="L158" s="19"/>
    </row>
    <row r="159" spans="1:12" x14ac:dyDescent="0.2">
      <c r="A159" s="1">
        <v>658</v>
      </c>
      <c r="B159" s="1">
        <v>2</v>
      </c>
      <c r="C159" s="1" t="s">
        <v>324</v>
      </c>
      <c r="D159" s="1">
        <v>20.399999999999999</v>
      </c>
      <c r="E159" s="20">
        <v>0.20399999999999999</v>
      </c>
      <c r="F159" s="1">
        <v>0.1</v>
      </c>
      <c r="G159" s="20">
        <f t="shared" si="4"/>
        <v>2.0399999999999996</v>
      </c>
      <c r="J159" s="9"/>
      <c r="K159" s="9"/>
      <c r="L159" s="18"/>
    </row>
    <row r="160" spans="1:12" x14ac:dyDescent="0.2">
      <c r="A160" s="1">
        <v>659</v>
      </c>
      <c r="B160" s="1">
        <v>2</v>
      </c>
      <c r="C160" s="1" t="s">
        <v>324</v>
      </c>
      <c r="D160" s="1">
        <v>20.399999999999999</v>
      </c>
      <c r="E160" s="20">
        <v>0.20399999999999999</v>
      </c>
      <c r="F160" s="1">
        <v>0.1</v>
      </c>
      <c r="G160" s="20">
        <f t="shared" si="4"/>
        <v>2.0399999999999996</v>
      </c>
      <c r="J160" s="9"/>
      <c r="K160" s="9"/>
      <c r="L160" s="18"/>
    </row>
    <row r="161" spans="1:12" x14ac:dyDescent="0.2">
      <c r="A161" s="1">
        <v>660</v>
      </c>
      <c r="B161" s="1">
        <v>2</v>
      </c>
      <c r="C161" s="1" t="s">
        <v>324</v>
      </c>
      <c r="D161" s="1">
        <v>20.399999999999999</v>
      </c>
      <c r="E161" s="20">
        <v>0.20399999999999999</v>
      </c>
      <c r="F161" s="1">
        <v>0.1</v>
      </c>
      <c r="G161" s="20">
        <f t="shared" si="4"/>
        <v>2.0399999999999996</v>
      </c>
      <c r="J161" s="9"/>
      <c r="K161" s="9"/>
      <c r="L161" s="18"/>
    </row>
    <row r="162" spans="1:12" x14ac:dyDescent="0.2">
      <c r="A162" s="1">
        <v>661</v>
      </c>
      <c r="B162" s="1">
        <v>2</v>
      </c>
      <c r="C162" s="1" t="s">
        <v>324</v>
      </c>
      <c r="D162" s="1">
        <v>20.399999999999999</v>
      </c>
      <c r="E162" s="20">
        <v>0.20399999999999999</v>
      </c>
      <c r="F162" s="1">
        <v>0.1</v>
      </c>
      <c r="G162" s="20">
        <f t="shared" si="4"/>
        <v>2.0399999999999996</v>
      </c>
      <c r="J162" s="9"/>
      <c r="K162" s="9"/>
      <c r="L162" s="18"/>
    </row>
    <row r="163" spans="1:12" x14ac:dyDescent="0.2">
      <c r="A163" s="1">
        <v>662</v>
      </c>
      <c r="B163" s="1">
        <v>2</v>
      </c>
      <c r="C163" s="1" t="s">
        <v>324</v>
      </c>
      <c r="D163" s="1">
        <v>20.399999999999999</v>
      </c>
      <c r="E163" s="20">
        <v>0.20399999999999999</v>
      </c>
      <c r="F163" s="1">
        <v>0.1</v>
      </c>
      <c r="G163" s="20">
        <f t="shared" si="4"/>
        <v>2.0399999999999996</v>
      </c>
      <c r="J163" s="9"/>
      <c r="K163" s="9"/>
      <c r="L163" s="18"/>
    </row>
    <row r="164" spans="1:12" x14ac:dyDescent="0.2">
      <c r="A164" s="1">
        <v>663</v>
      </c>
      <c r="B164" s="1">
        <v>2</v>
      </c>
      <c r="C164" s="1" t="s">
        <v>324</v>
      </c>
      <c r="D164" s="1">
        <v>20.399999999999999</v>
      </c>
      <c r="E164" s="20">
        <v>0.20399999999999999</v>
      </c>
      <c r="F164" s="1">
        <v>0.1</v>
      </c>
      <c r="G164" s="20">
        <f t="shared" si="4"/>
        <v>2.0399999999999996</v>
      </c>
      <c r="J164" s="9"/>
      <c r="K164" s="9"/>
      <c r="L164" s="18"/>
    </row>
    <row r="165" spans="1:12" s="4" customFormat="1" ht="17" thickBot="1" x14ac:dyDescent="0.25">
      <c r="A165" s="4">
        <v>664</v>
      </c>
      <c r="B165" s="4">
        <v>2</v>
      </c>
      <c r="C165" s="4" t="s">
        <v>324</v>
      </c>
      <c r="D165" s="4">
        <v>20.399999999999999</v>
      </c>
      <c r="E165" s="21">
        <v>0.20399999999999999</v>
      </c>
      <c r="F165" s="1">
        <v>0.1</v>
      </c>
      <c r="G165" s="20">
        <f t="shared" si="4"/>
        <v>2.0399999999999996</v>
      </c>
      <c r="J165" s="10"/>
      <c r="K165" s="10"/>
      <c r="L165" s="19"/>
    </row>
    <row r="166" spans="1:12" x14ac:dyDescent="0.2">
      <c r="A166" s="1">
        <v>676</v>
      </c>
      <c r="B166" s="1">
        <v>2</v>
      </c>
      <c r="C166" s="1" t="s">
        <v>207</v>
      </c>
      <c r="D166" s="1">
        <v>3.56</v>
      </c>
      <c r="E166" s="20">
        <v>0.11392000000000001</v>
      </c>
      <c r="F166" s="1">
        <v>0.1</v>
      </c>
      <c r="G166" s="20">
        <f t="shared" si="4"/>
        <v>1.1392</v>
      </c>
      <c r="J166" s="9"/>
      <c r="K166" s="9"/>
      <c r="L166" s="18"/>
    </row>
    <row r="167" spans="1:12" x14ac:dyDescent="0.2">
      <c r="A167" s="1">
        <v>677</v>
      </c>
      <c r="B167" s="1">
        <v>2</v>
      </c>
      <c r="C167" s="1" t="s">
        <v>207</v>
      </c>
      <c r="D167" s="1">
        <v>3.56</v>
      </c>
      <c r="E167" s="20">
        <v>0.11392000000000001</v>
      </c>
      <c r="F167" s="1">
        <v>0.1</v>
      </c>
      <c r="G167" s="20">
        <f t="shared" si="4"/>
        <v>1.1392</v>
      </c>
      <c r="J167" s="9"/>
      <c r="K167" s="9"/>
      <c r="L167" s="18"/>
    </row>
    <row r="168" spans="1:12" x14ac:dyDescent="0.2">
      <c r="A168" s="1">
        <v>678</v>
      </c>
      <c r="B168" s="1">
        <v>2</v>
      </c>
      <c r="C168" s="1" t="s">
        <v>207</v>
      </c>
      <c r="D168" s="1">
        <v>3.56</v>
      </c>
      <c r="E168" s="20">
        <v>0.11392000000000001</v>
      </c>
      <c r="F168" s="1">
        <v>0.1</v>
      </c>
      <c r="G168" s="20">
        <f t="shared" si="4"/>
        <v>1.1392</v>
      </c>
      <c r="J168" s="9"/>
      <c r="K168" s="9"/>
      <c r="L168" s="18"/>
    </row>
    <row r="169" spans="1:12" x14ac:dyDescent="0.2">
      <c r="A169" s="1">
        <v>679</v>
      </c>
      <c r="B169" s="1">
        <v>2</v>
      </c>
      <c r="C169" s="1" t="s">
        <v>205</v>
      </c>
      <c r="D169" s="1">
        <v>4.9400000000000004</v>
      </c>
      <c r="E169" s="20">
        <v>2.9640000000000007E-2</v>
      </c>
      <c r="F169" s="1">
        <v>0.1</v>
      </c>
      <c r="G169" s="20">
        <f t="shared" si="4"/>
        <v>0.29640000000000005</v>
      </c>
      <c r="J169" s="9"/>
      <c r="K169" s="9"/>
      <c r="L169" s="18"/>
    </row>
    <row r="170" spans="1:12" x14ac:dyDescent="0.2">
      <c r="A170" s="1">
        <v>680</v>
      </c>
      <c r="B170" s="1">
        <v>2</v>
      </c>
      <c r="C170" s="1" t="s">
        <v>205</v>
      </c>
      <c r="D170" s="1">
        <v>4.9400000000000004</v>
      </c>
      <c r="E170" s="20">
        <v>2.9640000000000007E-2</v>
      </c>
      <c r="F170" s="1">
        <v>0.1</v>
      </c>
      <c r="G170" s="20">
        <f>E170/F170</f>
        <v>0.29640000000000005</v>
      </c>
      <c r="J170" s="9"/>
      <c r="K170" s="9"/>
      <c r="L170" s="18"/>
    </row>
    <row r="171" spans="1:12" x14ac:dyDescent="0.2">
      <c r="A171" s="1">
        <v>681</v>
      </c>
      <c r="B171" s="1">
        <v>2</v>
      </c>
      <c r="C171" s="1" t="s">
        <v>205</v>
      </c>
      <c r="D171" s="1">
        <v>4.9400000000000004</v>
      </c>
      <c r="E171" s="20">
        <v>2.9640000000000007E-2</v>
      </c>
      <c r="F171" s="1">
        <v>0.1</v>
      </c>
      <c r="G171" s="20">
        <f t="shared" si="4"/>
        <v>0.29640000000000005</v>
      </c>
      <c r="J171" s="9"/>
      <c r="K171" s="9"/>
      <c r="L171" s="18"/>
    </row>
    <row r="172" spans="1:12" s="4" customFormat="1" ht="17" thickBot="1" x14ac:dyDescent="0.25">
      <c r="A172" s="4">
        <v>682</v>
      </c>
      <c r="B172" s="4">
        <v>2</v>
      </c>
      <c r="C172" s="4" t="s">
        <v>324</v>
      </c>
      <c r="D172" s="4">
        <v>20.399999999999999</v>
      </c>
      <c r="E172" s="21">
        <v>0.20399999999999999</v>
      </c>
      <c r="F172" s="1">
        <v>0.1</v>
      </c>
      <c r="G172" s="20">
        <f t="shared" si="4"/>
        <v>2.0399999999999996</v>
      </c>
      <c r="J172" s="10"/>
      <c r="K172" s="10"/>
      <c r="L172" s="19"/>
    </row>
    <row r="173" spans="1:12" x14ac:dyDescent="0.2">
      <c r="A173" s="1">
        <v>703</v>
      </c>
      <c r="B173" s="1">
        <v>2</v>
      </c>
      <c r="C173" s="1" t="s">
        <v>76</v>
      </c>
      <c r="D173" s="1">
        <v>36.71</v>
      </c>
      <c r="E173" s="20">
        <v>0.22026000000000001</v>
      </c>
      <c r="F173" s="1">
        <v>0.1</v>
      </c>
      <c r="G173" s="20">
        <f t="shared" ref="G173:G179" si="5">E173/F173</f>
        <v>2.2025999999999999</v>
      </c>
    </row>
    <row r="174" spans="1:12" x14ac:dyDescent="0.2">
      <c r="A174" s="1">
        <v>704</v>
      </c>
      <c r="B174" s="1">
        <v>2</v>
      </c>
      <c r="C174" s="1" t="s">
        <v>76</v>
      </c>
      <c r="D174" s="1">
        <v>36.71</v>
      </c>
      <c r="E174" s="20">
        <v>0.22026000000000001</v>
      </c>
      <c r="F174" s="1">
        <v>0.1</v>
      </c>
      <c r="G174" s="20">
        <f t="shared" si="5"/>
        <v>2.2025999999999999</v>
      </c>
    </row>
    <row r="175" spans="1:12" x14ac:dyDescent="0.2">
      <c r="A175" s="1">
        <v>705</v>
      </c>
      <c r="B175" s="1">
        <v>2</v>
      </c>
      <c r="C175" s="1" t="s">
        <v>76</v>
      </c>
      <c r="D175" s="1">
        <v>36.71</v>
      </c>
      <c r="E175" s="20">
        <v>0.22026000000000001</v>
      </c>
      <c r="F175" s="1">
        <v>0.1</v>
      </c>
      <c r="G175" s="20">
        <f t="shared" si="5"/>
        <v>2.2025999999999999</v>
      </c>
    </row>
    <row r="176" spans="1:12" x14ac:dyDescent="0.2">
      <c r="A176" s="1">
        <v>706</v>
      </c>
      <c r="B176" s="1">
        <v>2</v>
      </c>
      <c r="C176" s="1" t="s">
        <v>206</v>
      </c>
      <c r="D176" s="1">
        <v>14.4</v>
      </c>
      <c r="E176" s="20">
        <v>5.7599999999999998E-2</v>
      </c>
      <c r="F176" s="1">
        <v>0.1</v>
      </c>
      <c r="G176" s="20">
        <f t="shared" si="5"/>
        <v>0.57599999999999996</v>
      </c>
    </row>
    <row r="177" spans="1:7" x14ac:dyDescent="0.2">
      <c r="A177" s="1">
        <v>707</v>
      </c>
      <c r="B177" s="1">
        <v>2</v>
      </c>
      <c r="C177" s="1" t="s">
        <v>206</v>
      </c>
      <c r="D177" s="1">
        <v>14.4</v>
      </c>
      <c r="E177" s="20">
        <v>5.7599999999999998E-2</v>
      </c>
      <c r="F177" s="1">
        <v>0.1</v>
      </c>
      <c r="G177" s="20">
        <f t="shared" si="5"/>
        <v>0.57599999999999996</v>
      </c>
    </row>
    <row r="178" spans="1:7" x14ac:dyDescent="0.2">
      <c r="A178" s="1">
        <v>708</v>
      </c>
      <c r="B178" s="1">
        <v>2</v>
      </c>
      <c r="C178" s="1" t="s">
        <v>206</v>
      </c>
      <c r="D178" s="1">
        <v>14.4</v>
      </c>
      <c r="E178" s="20">
        <v>5.7599999999999998E-2</v>
      </c>
      <c r="F178" s="1">
        <v>0.1</v>
      </c>
      <c r="G178" s="20">
        <f t="shared" si="5"/>
        <v>0.57599999999999996</v>
      </c>
    </row>
    <row r="179" spans="1:7" s="4" customFormat="1" ht="17" thickBot="1" x14ac:dyDescent="0.25">
      <c r="A179" s="4">
        <v>709</v>
      </c>
      <c r="B179" s="4">
        <v>2</v>
      </c>
      <c r="C179" s="4" t="s">
        <v>206</v>
      </c>
      <c r="D179" s="4">
        <v>14.4</v>
      </c>
      <c r="E179" s="21">
        <v>5.7599999999999998E-2</v>
      </c>
      <c r="F179" s="4">
        <v>0.1</v>
      </c>
      <c r="G179" s="21">
        <f t="shared" si="5"/>
        <v>0.57599999999999996</v>
      </c>
    </row>
    <row r="180" spans="1:7" x14ac:dyDescent="0.2">
      <c r="A180" s="1">
        <v>784</v>
      </c>
      <c r="B180" s="1">
        <v>2</v>
      </c>
      <c r="C180" s="1" t="s">
        <v>323</v>
      </c>
      <c r="D180" s="1">
        <v>3.88</v>
      </c>
      <c r="E180" s="20">
        <v>0.13968</v>
      </c>
      <c r="F180" s="1">
        <v>0.1</v>
      </c>
      <c r="G180" s="20">
        <f t="shared" ref="G180:G186" si="6">E180/F180</f>
        <v>1.3967999999999998</v>
      </c>
    </row>
    <row r="181" spans="1:7" x14ac:dyDescent="0.2">
      <c r="A181" s="1">
        <v>785</v>
      </c>
      <c r="B181" s="1">
        <v>2</v>
      </c>
      <c r="C181" s="1" t="s">
        <v>323</v>
      </c>
      <c r="D181" s="1">
        <v>3.88</v>
      </c>
      <c r="E181" s="20">
        <v>0.13968</v>
      </c>
      <c r="F181" s="1">
        <v>0.1</v>
      </c>
      <c r="G181" s="20">
        <f t="shared" si="6"/>
        <v>1.3967999999999998</v>
      </c>
    </row>
    <row r="182" spans="1:7" x14ac:dyDescent="0.2">
      <c r="A182" s="1">
        <v>786</v>
      </c>
      <c r="B182" s="1">
        <v>2</v>
      </c>
      <c r="C182" s="1" t="s">
        <v>324</v>
      </c>
      <c r="D182" s="1">
        <v>10.199999999999999</v>
      </c>
      <c r="E182" s="20">
        <v>0.10199999999999999</v>
      </c>
      <c r="F182" s="1">
        <v>0.1</v>
      </c>
      <c r="G182" s="20">
        <f t="shared" si="6"/>
        <v>1.0199999999999998</v>
      </c>
    </row>
    <row r="183" spans="1:7" x14ac:dyDescent="0.2">
      <c r="A183" s="1">
        <v>787</v>
      </c>
      <c r="B183" s="1">
        <v>2</v>
      </c>
      <c r="C183" s="1" t="s">
        <v>324</v>
      </c>
      <c r="D183" s="1">
        <v>10.199999999999999</v>
      </c>
      <c r="E183" s="20">
        <v>0.10199999999999999</v>
      </c>
      <c r="F183" s="1">
        <v>0.1</v>
      </c>
      <c r="G183" s="20">
        <f t="shared" si="6"/>
        <v>1.0199999999999998</v>
      </c>
    </row>
    <row r="184" spans="1:7" x14ac:dyDescent="0.2">
      <c r="A184" s="1">
        <v>788</v>
      </c>
      <c r="B184" s="1">
        <v>2</v>
      </c>
      <c r="C184" s="1" t="s">
        <v>335</v>
      </c>
      <c r="D184" s="1">
        <v>32.380000000000003</v>
      </c>
      <c r="E184" s="20">
        <v>6.4760000000000012E-2</v>
      </c>
      <c r="F184" s="1">
        <v>0.1</v>
      </c>
      <c r="G184" s="20">
        <f t="shared" si="6"/>
        <v>0.64760000000000006</v>
      </c>
    </row>
    <row r="185" spans="1:7" x14ac:dyDescent="0.2">
      <c r="A185" s="1">
        <v>789</v>
      </c>
      <c r="B185" s="1">
        <v>1.8</v>
      </c>
      <c r="C185" s="1" t="s">
        <v>335</v>
      </c>
      <c r="D185" s="1">
        <v>32.380000000000003</v>
      </c>
      <c r="E185" s="20">
        <v>5.8284000000000009E-2</v>
      </c>
      <c r="F185" s="1">
        <v>0.1</v>
      </c>
      <c r="G185" s="20">
        <f t="shared" si="6"/>
        <v>0.58284000000000002</v>
      </c>
    </row>
    <row r="186" spans="1:7" s="4" customFormat="1" ht="17" thickBot="1" x14ac:dyDescent="0.25">
      <c r="A186" s="4">
        <v>790</v>
      </c>
      <c r="B186" s="4">
        <v>2</v>
      </c>
      <c r="C186" s="4" t="s">
        <v>335</v>
      </c>
      <c r="D186" s="4">
        <v>32.380000000000003</v>
      </c>
      <c r="E186" s="21">
        <v>6.4760000000000012E-2</v>
      </c>
      <c r="F186" s="4">
        <v>0.1</v>
      </c>
      <c r="G186" s="21">
        <f t="shared" si="6"/>
        <v>0.64760000000000006</v>
      </c>
    </row>
    <row r="187" spans="1:7" x14ac:dyDescent="0.2">
      <c r="A187" s="1">
        <v>837</v>
      </c>
      <c r="B187" s="1">
        <v>1.5</v>
      </c>
      <c r="C187" s="1" t="s">
        <v>204</v>
      </c>
      <c r="D187" s="1">
        <v>28.68</v>
      </c>
      <c r="E187" s="20">
        <v>0.25811999999999996</v>
      </c>
      <c r="F187" s="1">
        <v>0.1</v>
      </c>
      <c r="G187" s="20">
        <f t="shared" ref="G187:G188" si="7">E187/F187</f>
        <v>2.5811999999999995</v>
      </c>
    </row>
    <row r="188" spans="1:7" x14ac:dyDescent="0.2">
      <c r="A188" s="1">
        <v>838</v>
      </c>
      <c r="B188" s="1">
        <v>1.5</v>
      </c>
      <c r="C188" s="1" t="s">
        <v>204</v>
      </c>
      <c r="D188" s="1">
        <v>28.68</v>
      </c>
      <c r="E188" s="20">
        <v>0.25811999999999996</v>
      </c>
      <c r="F188" s="1">
        <v>0.1</v>
      </c>
      <c r="G188" s="20">
        <f t="shared" si="7"/>
        <v>2.5811999999999995</v>
      </c>
    </row>
    <row r="189" spans="1:7" x14ac:dyDescent="0.2">
      <c r="A189" s="1">
        <v>840</v>
      </c>
      <c r="B189" s="1">
        <v>1.5</v>
      </c>
      <c r="C189" s="1" t="s">
        <v>204</v>
      </c>
      <c r="D189" s="1">
        <v>28.68</v>
      </c>
      <c r="E189" s="20">
        <v>0.25811999999999996</v>
      </c>
      <c r="F189" s="1">
        <v>0.1</v>
      </c>
      <c r="G189" s="20">
        <f t="shared" ref="G189:G192" si="8">E189/F189</f>
        <v>2.5811999999999995</v>
      </c>
    </row>
    <row r="190" spans="1:7" x14ac:dyDescent="0.2">
      <c r="A190" s="1">
        <v>841</v>
      </c>
      <c r="B190" s="1">
        <v>1.5</v>
      </c>
      <c r="C190" s="1" t="s">
        <v>204</v>
      </c>
      <c r="D190" s="1">
        <v>28.68</v>
      </c>
      <c r="E190" s="20">
        <v>0.25812000000000002</v>
      </c>
      <c r="F190" s="1">
        <v>0.1</v>
      </c>
      <c r="G190" s="20">
        <f t="shared" si="8"/>
        <v>2.5811999999999999</v>
      </c>
    </row>
    <row r="191" spans="1:7" x14ac:dyDescent="0.2">
      <c r="A191" s="1">
        <v>842</v>
      </c>
      <c r="B191" s="1">
        <v>1.5</v>
      </c>
      <c r="C191" s="1" t="s">
        <v>204</v>
      </c>
      <c r="D191" s="1">
        <v>28.68</v>
      </c>
      <c r="E191" s="20">
        <v>0.25812000000000002</v>
      </c>
      <c r="F191" s="1">
        <v>0.1</v>
      </c>
      <c r="G191" s="20">
        <f t="shared" si="8"/>
        <v>2.5811999999999999</v>
      </c>
    </row>
    <row r="192" spans="1:7" s="4" customFormat="1" ht="17" thickBot="1" x14ac:dyDescent="0.25">
      <c r="A192" s="4">
        <v>843</v>
      </c>
      <c r="B192" s="4">
        <v>1.5</v>
      </c>
      <c r="C192" s="4" t="s">
        <v>204</v>
      </c>
      <c r="D192" s="4">
        <v>28.68</v>
      </c>
      <c r="E192" s="21">
        <v>0.25812000000000002</v>
      </c>
      <c r="F192" s="4">
        <v>0.1</v>
      </c>
      <c r="G192" s="21">
        <f t="shared" si="8"/>
        <v>2.5811999999999999</v>
      </c>
    </row>
    <row r="193" spans="1:7" x14ac:dyDescent="0.2">
      <c r="A193" s="1">
        <v>847</v>
      </c>
      <c r="B193" s="18">
        <v>3.59</v>
      </c>
      <c r="C193" s="1" t="s">
        <v>204</v>
      </c>
      <c r="D193" s="1">
        <v>12</v>
      </c>
      <c r="E193" s="20">
        <v>0.25847999999999999</v>
      </c>
      <c r="F193" s="1">
        <v>0.1</v>
      </c>
      <c r="G193" s="20">
        <f t="shared" ref="G193:G197" si="9">E193/F193</f>
        <v>2.5847999999999995</v>
      </c>
    </row>
    <row r="194" spans="1:7" x14ac:dyDescent="0.2">
      <c r="A194" s="1">
        <v>848</v>
      </c>
      <c r="B194" s="18">
        <v>3.68</v>
      </c>
      <c r="C194" s="1" t="s">
        <v>204</v>
      </c>
      <c r="D194" s="1">
        <v>12</v>
      </c>
      <c r="E194" s="20">
        <v>0.26496000000000003</v>
      </c>
      <c r="F194" s="1">
        <v>0.1</v>
      </c>
      <c r="G194" s="20">
        <f t="shared" si="9"/>
        <v>2.6496</v>
      </c>
    </row>
    <row r="195" spans="1:7" x14ac:dyDescent="0.2">
      <c r="A195" s="1">
        <v>849</v>
      </c>
      <c r="B195" s="18">
        <v>3.22</v>
      </c>
      <c r="C195" s="1" t="s">
        <v>204</v>
      </c>
      <c r="D195" s="1">
        <v>12</v>
      </c>
      <c r="E195" s="20">
        <v>0.23183999999999999</v>
      </c>
      <c r="F195" s="1">
        <v>0.1</v>
      </c>
      <c r="G195" s="20">
        <f t="shared" si="9"/>
        <v>2.3183999999999996</v>
      </c>
    </row>
    <row r="196" spans="1:7" ht="17" customHeight="1" x14ac:dyDescent="0.2">
      <c r="A196" s="1">
        <v>850</v>
      </c>
      <c r="B196" s="18">
        <v>3.7</v>
      </c>
      <c r="C196" s="1" t="s">
        <v>204</v>
      </c>
      <c r="D196" s="1">
        <v>12</v>
      </c>
      <c r="E196" s="20">
        <v>0.26640000000000008</v>
      </c>
      <c r="F196" s="1">
        <v>0.1</v>
      </c>
      <c r="G196" s="20">
        <f t="shared" si="9"/>
        <v>2.6640000000000006</v>
      </c>
    </row>
    <row r="197" spans="1:7" s="4" customFormat="1" ht="17" thickBot="1" x14ac:dyDescent="0.25">
      <c r="A197" s="4">
        <v>851</v>
      </c>
      <c r="B197" s="19">
        <v>3.23</v>
      </c>
      <c r="C197" s="4" t="s">
        <v>204</v>
      </c>
      <c r="D197" s="4">
        <v>12</v>
      </c>
      <c r="E197" s="21">
        <v>0.23255999999999999</v>
      </c>
      <c r="F197" s="4">
        <v>0.1</v>
      </c>
      <c r="G197" s="21">
        <f t="shared" si="9"/>
        <v>2.3255999999999997</v>
      </c>
    </row>
    <row r="198" spans="1:7" x14ac:dyDescent="0.2">
      <c r="A198" s="1">
        <v>856</v>
      </c>
      <c r="B198" s="1">
        <v>3.52</v>
      </c>
      <c r="C198" s="1" t="s">
        <v>204</v>
      </c>
      <c r="D198" s="1">
        <v>12</v>
      </c>
      <c r="E198" s="20">
        <v>0.25344</v>
      </c>
      <c r="F198" s="1">
        <v>0.1</v>
      </c>
      <c r="G198" s="20">
        <f t="shared" ref="G198:G199" si="10">E198/F198</f>
        <v>2.5343999999999998</v>
      </c>
    </row>
    <row r="199" spans="1:7" x14ac:dyDescent="0.2">
      <c r="A199" s="14">
        <v>857</v>
      </c>
      <c r="B199" s="1">
        <v>3.69</v>
      </c>
      <c r="C199" s="1" t="s">
        <v>204</v>
      </c>
      <c r="D199" s="1">
        <v>12</v>
      </c>
      <c r="E199" s="20">
        <v>0.26568000000000003</v>
      </c>
      <c r="F199" s="1">
        <v>0.1</v>
      </c>
      <c r="G199" s="20">
        <f t="shared" si="10"/>
        <v>2.6568000000000001</v>
      </c>
    </row>
    <row r="200" spans="1:7" x14ac:dyDescent="0.2">
      <c r="A200" s="1">
        <v>858</v>
      </c>
      <c r="B200" s="1">
        <v>3.44</v>
      </c>
      <c r="C200" s="1" t="s">
        <v>204</v>
      </c>
      <c r="D200" s="1">
        <v>12</v>
      </c>
      <c r="E200" s="20">
        <v>0.24768000000000001</v>
      </c>
      <c r="F200" s="1">
        <v>0.1</v>
      </c>
      <c r="G200" s="20">
        <f t="shared" ref="G200:G235" si="11">E200/F200</f>
        <v>2.4767999999999999</v>
      </c>
    </row>
    <row r="201" spans="1:7" x14ac:dyDescent="0.2">
      <c r="A201" s="1">
        <v>859</v>
      </c>
      <c r="B201" s="1">
        <v>3.61</v>
      </c>
      <c r="C201" s="1" t="s">
        <v>204</v>
      </c>
      <c r="D201" s="1">
        <v>12</v>
      </c>
      <c r="E201" s="20">
        <v>0.25991999999999998</v>
      </c>
      <c r="F201" s="1">
        <v>0.1</v>
      </c>
      <c r="G201" s="20">
        <f t="shared" si="11"/>
        <v>2.5991999999999997</v>
      </c>
    </row>
    <row r="202" spans="1:7" x14ac:dyDescent="0.2">
      <c r="A202" s="1">
        <v>860</v>
      </c>
      <c r="B202" s="1">
        <v>3.81</v>
      </c>
      <c r="C202" s="1" t="s">
        <v>204</v>
      </c>
      <c r="D202" s="1">
        <v>12</v>
      </c>
      <c r="E202" s="20">
        <v>0.27432000000000001</v>
      </c>
      <c r="F202" s="1">
        <v>0.1</v>
      </c>
      <c r="G202" s="20">
        <f>E202/F202</f>
        <v>2.7431999999999999</v>
      </c>
    </row>
    <row r="203" spans="1:7" x14ac:dyDescent="0.2">
      <c r="A203" s="1">
        <v>861</v>
      </c>
      <c r="B203" s="1">
        <v>4.17</v>
      </c>
      <c r="C203" s="1" t="s">
        <v>204</v>
      </c>
      <c r="D203" s="1">
        <v>12</v>
      </c>
      <c r="E203" s="20">
        <v>0.30024000000000001</v>
      </c>
      <c r="F203" s="1">
        <v>0.1</v>
      </c>
      <c r="G203" s="20">
        <f t="shared" si="11"/>
        <v>3.0023999999999997</v>
      </c>
    </row>
    <row r="204" spans="1:7" s="4" customFormat="1" ht="17" thickBot="1" x14ac:dyDescent="0.25">
      <c r="A204" s="4">
        <v>862</v>
      </c>
      <c r="B204" s="4">
        <v>5.92</v>
      </c>
      <c r="C204" s="4" t="s">
        <v>204</v>
      </c>
      <c r="D204" s="4">
        <v>12</v>
      </c>
      <c r="E204" s="21">
        <v>0.42623999999999995</v>
      </c>
      <c r="F204" s="4">
        <v>0.1</v>
      </c>
      <c r="G204" s="21">
        <f t="shared" si="11"/>
        <v>4.2623999999999995</v>
      </c>
    </row>
    <row r="205" spans="1:7" x14ac:dyDescent="0.2">
      <c r="A205" s="2">
        <v>883</v>
      </c>
      <c r="B205" s="2">
        <v>3.34</v>
      </c>
      <c r="C205" s="2" t="s">
        <v>204</v>
      </c>
      <c r="D205" s="2">
        <v>12</v>
      </c>
      <c r="E205" s="82">
        <v>0.24047999999999997</v>
      </c>
      <c r="F205" s="2">
        <v>0.1</v>
      </c>
      <c r="G205" s="82">
        <f t="shared" si="11"/>
        <v>2.4047999999999994</v>
      </c>
    </row>
    <row r="206" spans="1:7" x14ac:dyDescent="0.2">
      <c r="A206" s="2">
        <v>884</v>
      </c>
      <c r="B206" s="2">
        <v>3.7</v>
      </c>
      <c r="C206" s="2" t="s">
        <v>204</v>
      </c>
      <c r="D206" s="2">
        <v>12</v>
      </c>
      <c r="E206" s="82">
        <v>0.26640000000000008</v>
      </c>
      <c r="F206" s="2">
        <v>0.1</v>
      </c>
      <c r="G206" s="82">
        <f t="shared" si="11"/>
        <v>2.6640000000000006</v>
      </c>
    </row>
    <row r="207" spans="1:7" x14ac:dyDescent="0.2">
      <c r="A207" s="2">
        <v>885</v>
      </c>
      <c r="B207" s="2">
        <v>3.58</v>
      </c>
      <c r="C207" s="2" t="s">
        <v>204</v>
      </c>
      <c r="D207" s="2">
        <v>12</v>
      </c>
      <c r="E207" s="82">
        <v>0.25775999999999999</v>
      </c>
      <c r="F207" s="2">
        <v>0.1</v>
      </c>
      <c r="G207" s="82">
        <f t="shared" si="11"/>
        <v>2.5775999999999999</v>
      </c>
    </row>
    <row r="208" spans="1:7" x14ac:dyDescent="0.2">
      <c r="A208" s="2">
        <v>886</v>
      </c>
      <c r="B208" s="2">
        <v>3.59</v>
      </c>
      <c r="C208" s="2" t="s">
        <v>204</v>
      </c>
      <c r="D208" s="2">
        <v>12</v>
      </c>
      <c r="E208" s="82">
        <v>0.25847999999999999</v>
      </c>
      <c r="F208" s="2">
        <v>0.1</v>
      </c>
      <c r="G208" s="82">
        <f t="shared" si="11"/>
        <v>2.5847999999999995</v>
      </c>
    </row>
    <row r="209" spans="1:7" x14ac:dyDescent="0.2">
      <c r="A209" s="2">
        <v>887</v>
      </c>
      <c r="B209" s="2">
        <v>3.43</v>
      </c>
      <c r="C209" s="2" t="s">
        <v>204</v>
      </c>
      <c r="D209" s="2">
        <v>12</v>
      </c>
      <c r="E209" s="82">
        <v>0.24696000000000001</v>
      </c>
      <c r="F209" s="2">
        <v>0.1</v>
      </c>
      <c r="G209" s="82">
        <f t="shared" si="11"/>
        <v>2.4695999999999998</v>
      </c>
    </row>
    <row r="210" spans="1:7" x14ac:dyDescent="0.2">
      <c r="A210" s="2">
        <v>888</v>
      </c>
      <c r="B210" s="2">
        <v>3.47</v>
      </c>
      <c r="C210" s="2" t="s">
        <v>204</v>
      </c>
      <c r="D210" s="2">
        <v>12</v>
      </c>
      <c r="E210" s="82">
        <v>0.24984000000000001</v>
      </c>
      <c r="F210" s="2">
        <v>0.1</v>
      </c>
      <c r="G210" s="82">
        <f t="shared" si="11"/>
        <v>2.4983999999999997</v>
      </c>
    </row>
    <row r="211" spans="1:7" x14ac:dyDescent="0.2">
      <c r="A211" s="2">
        <v>889</v>
      </c>
      <c r="B211" s="2">
        <v>3.53</v>
      </c>
      <c r="C211" s="2" t="s">
        <v>204</v>
      </c>
      <c r="D211" s="2">
        <v>12</v>
      </c>
      <c r="E211" s="82">
        <v>0.25416</v>
      </c>
      <c r="F211" s="2">
        <v>0.1</v>
      </c>
      <c r="G211" s="82">
        <f t="shared" si="11"/>
        <v>2.5415999999999999</v>
      </c>
    </row>
    <row r="212" spans="1:7" x14ac:dyDescent="0.2">
      <c r="A212" s="2">
        <v>892</v>
      </c>
      <c r="B212" s="2">
        <v>3.7</v>
      </c>
      <c r="C212" s="2" t="s">
        <v>204</v>
      </c>
      <c r="D212" s="2">
        <v>12</v>
      </c>
      <c r="E212" s="82">
        <v>0.26640000000000008</v>
      </c>
      <c r="F212" s="2">
        <v>0.1</v>
      </c>
      <c r="G212" s="82">
        <f t="shared" si="11"/>
        <v>2.6640000000000006</v>
      </c>
    </row>
    <row r="213" spans="1:7" x14ac:dyDescent="0.2">
      <c r="A213" s="2">
        <v>893</v>
      </c>
      <c r="B213" s="2">
        <v>3.27</v>
      </c>
      <c r="C213" s="2" t="s">
        <v>204</v>
      </c>
      <c r="D213" s="2">
        <v>12</v>
      </c>
      <c r="E213" s="82">
        <v>0.23544000000000004</v>
      </c>
      <c r="F213" s="2">
        <v>0.1</v>
      </c>
      <c r="G213" s="82">
        <f t="shared" si="11"/>
        <v>2.3544</v>
      </c>
    </row>
    <row r="214" spans="1:7" x14ac:dyDescent="0.2">
      <c r="A214" s="2">
        <v>894</v>
      </c>
      <c r="B214" s="2">
        <v>3.7</v>
      </c>
      <c r="C214" s="2" t="s">
        <v>204</v>
      </c>
      <c r="D214" s="2">
        <v>12</v>
      </c>
      <c r="E214" s="82">
        <v>0.26640000000000008</v>
      </c>
      <c r="F214" s="2">
        <v>0.1</v>
      </c>
      <c r="G214" s="82">
        <f t="shared" si="11"/>
        <v>2.6640000000000006</v>
      </c>
    </row>
    <row r="215" spans="1:7" x14ac:dyDescent="0.2">
      <c r="A215" s="2">
        <v>895</v>
      </c>
      <c r="B215" s="2">
        <v>3.69</v>
      </c>
      <c r="C215" s="2" t="s">
        <v>204</v>
      </c>
      <c r="D215" s="2">
        <v>12</v>
      </c>
      <c r="E215" s="82">
        <v>0.26568000000000003</v>
      </c>
      <c r="F215" s="2">
        <v>0.1</v>
      </c>
      <c r="G215" s="82">
        <f t="shared" si="11"/>
        <v>2.6568000000000001</v>
      </c>
    </row>
    <row r="216" spans="1:7" x14ac:dyDescent="0.2">
      <c r="A216" s="2">
        <v>896</v>
      </c>
      <c r="B216" s="2">
        <v>3.7</v>
      </c>
      <c r="C216" s="2" t="s">
        <v>204</v>
      </c>
      <c r="D216" s="2">
        <v>12</v>
      </c>
      <c r="E216" s="82">
        <v>0.26640000000000008</v>
      </c>
      <c r="F216" s="2">
        <v>0.1</v>
      </c>
      <c r="G216" s="82">
        <f t="shared" si="11"/>
        <v>2.6640000000000006</v>
      </c>
    </row>
    <row r="217" spans="1:7" x14ac:dyDescent="0.2">
      <c r="A217" s="2">
        <v>901</v>
      </c>
      <c r="B217" s="2">
        <v>3.3</v>
      </c>
      <c r="C217" s="2" t="s">
        <v>204</v>
      </c>
      <c r="D217" s="2">
        <v>12</v>
      </c>
      <c r="E217" s="82">
        <v>0.23759999999999998</v>
      </c>
      <c r="F217" s="2">
        <v>0.1</v>
      </c>
      <c r="G217" s="82">
        <f t="shared" si="11"/>
        <v>2.3759999999999994</v>
      </c>
    </row>
    <row r="218" spans="1:7" x14ac:dyDescent="0.2">
      <c r="A218" s="2">
        <v>902</v>
      </c>
      <c r="B218" s="2">
        <v>3.7</v>
      </c>
      <c r="C218" s="2" t="s">
        <v>204</v>
      </c>
      <c r="D218" s="2">
        <v>12</v>
      </c>
      <c r="E218" s="82">
        <v>0.26640000000000008</v>
      </c>
      <c r="F218" s="2">
        <v>0.1</v>
      </c>
      <c r="G218" s="82">
        <f t="shared" si="11"/>
        <v>2.6640000000000006</v>
      </c>
    </row>
    <row r="219" spans="1:7" x14ac:dyDescent="0.2">
      <c r="A219" s="2">
        <v>903</v>
      </c>
      <c r="B219" s="2">
        <v>3.6</v>
      </c>
      <c r="C219" s="2" t="s">
        <v>204</v>
      </c>
      <c r="D219" s="2">
        <v>12</v>
      </c>
      <c r="E219" s="82">
        <v>0.25919999999999999</v>
      </c>
      <c r="F219" s="2">
        <v>0.1</v>
      </c>
      <c r="G219" s="82">
        <f t="shared" si="11"/>
        <v>2.5919999999999996</v>
      </c>
    </row>
    <row r="220" spans="1:7" x14ac:dyDescent="0.2">
      <c r="A220" s="2">
        <v>904</v>
      </c>
      <c r="B220" s="2">
        <v>3.65</v>
      </c>
      <c r="C220" s="2" t="s">
        <v>204</v>
      </c>
      <c r="D220" s="2">
        <v>12</v>
      </c>
      <c r="E220" s="82">
        <v>0.26279999999999998</v>
      </c>
      <c r="F220" s="2">
        <v>0.1</v>
      </c>
      <c r="G220" s="82">
        <f t="shared" si="11"/>
        <v>2.6279999999999997</v>
      </c>
    </row>
    <row r="221" spans="1:7" x14ac:dyDescent="0.2">
      <c r="A221" s="2">
        <v>905</v>
      </c>
      <c r="B221" s="2">
        <v>3.52</v>
      </c>
      <c r="C221" s="2" t="s">
        <v>204</v>
      </c>
      <c r="D221" s="2">
        <v>12</v>
      </c>
      <c r="E221" s="82">
        <v>0.25344</v>
      </c>
      <c r="F221" s="2">
        <v>0.1</v>
      </c>
      <c r="G221" s="82">
        <f t="shared" si="11"/>
        <v>2.5343999999999998</v>
      </c>
    </row>
    <row r="222" spans="1:7" x14ac:dyDescent="0.2">
      <c r="A222" s="2">
        <v>906</v>
      </c>
      <c r="B222" s="2">
        <v>3.37</v>
      </c>
      <c r="C222" s="2" t="s">
        <v>204</v>
      </c>
      <c r="D222" s="2">
        <v>12</v>
      </c>
      <c r="E222" s="82">
        <v>0.24263999999999997</v>
      </c>
      <c r="F222" s="2">
        <v>0.1</v>
      </c>
      <c r="G222" s="82">
        <f t="shared" si="11"/>
        <v>2.4263999999999997</v>
      </c>
    </row>
    <row r="223" spans="1:7" x14ac:dyDescent="0.2">
      <c r="A223" s="2">
        <v>907</v>
      </c>
      <c r="B223" s="2">
        <v>3.66</v>
      </c>
      <c r="C223" s="2" t="s">
        <v>204</v>
      </c>
      <c r="D223" s="2">
        <v>12</v>
      </c>
      <c r="E223" s="82">
        <v>0.26351999999999998</v>
      </c>
      <c r="F223" s="2">
        <v>0.1</v>
      </c>
      <c r="G223" s="82">
        <f t="shared" si="11"/>
        <v>2.6351999999999998</v>
      </c>
    </row>
    <row r="224" spans="1:7" x14ac:dyDescent="0.2">
      <c r="A224" s="2">
        <v>910</v>
      </c>
      <c r="B224" s="2">
        <v>3.7</v>
      </c>
      <c r="C224" s="2" t="s">
        <v>204</v>
      </c>
      <c r="D224" s="2">
        <v>12</v>
      </c>
      <c r="E224" s="82">
        <v>0.26640000000000008</v>
      </c>
      <c r="F224" s="2">
        <v>0.1</v>
      </c>
      <c r="G224" s="82">
        <f t="shared" si="11"/>
        <v>2.6640000000000006</v>
      </c>
    </row>
    <row r="225" spans="1:7" x14ac:dyDescent="0.2">
      <c r="A225" s="2">
        <v>911</v>
      </c>
      <c r="B225" s="2">
        <v>3.38</v>
      </c>
      <c r="C225" s="2" t="s">
        <v>204</v>
      </c>
      <c r="D225" s="2">
        <v>12</v>
      </c>
      <c r="E225" s="82">
        <v>0.24335999999999999</v>
      </c>
      <c r="F225" s="2">
        <v>0.1</v>
      </c>
      <c r="G225" s="82">
        <f t="shared" si="11"/>
        <v>2.4335999999999998</v>
      </c>
    </row>
    <row r="226" spans="1:7" x14ac:dyDescent="0.2">
      <c r="A226" s="2">
        <v>912</v>
      </c>
      <c r="B226" s="2">
        <v>3.7</v>
      </c>
      <c r="C226" s="2" t="s">
        <v>204</v>
      </c>
      <c r="D226" s="2">
        <v>12</v>
      </c>
      <c r="E226" s="82">
        <v>0.26640000000000008</v>
      </c>
      <c r="F226" s="2">
        <v>0.1</v>
      </c>
      <c r="G226" s="82">
        <f t="shared" si="11"/>
        <v>2.6640000000000006</v>
      </c>
    </row>
    <row r="227" spans="1:7" x14ac:dyDescent="0.2">
      <c r="A227" s="2">
        <v>913</v>
      </c>
      <c r="B227" s="2">
        <v>3.7</v>
      </c>
      <c r="C227" s="2" t="s">
        <v>204</v>
      </c>
      <c r="D227" s="2">
        <v>12</v>
      </c>
      <c r="E227" s="82">
        <v>0.26640000000000008</v>
      </c>
      <c r="F227" s="2">
        <v>0.1</v>
      </c>
      <c r="G227" s="82">
        <f t="shared" si="11"/>
        <v>2.6640000000000006</v>
      </c>
    </row>
    <row r="228" spans="1:7" x14ac:dyDescent="0.2">
      <c r="A228" s="2">
        <v>914</v>
      </c>
      <c r="B228" s="2">
        <v>3.7</v>
      </c>
      <c r="C228" s="2" t="s">
        <v>204</v>
      </c>
      <c r="D228" s="2">
        <v>12</v>
      </c>
      <c r="E228" s="82">
        <v>0.26640000000000008</v>
      </c>
      <c r="F228" s="2">
        <v>0.1</v>
      </c>
      <c r="G228" s="82">
        <f t="shared" si="11"/>
        <v>2.6640000000000006</v>
      </c>
    </row>
    <row r="229" spans="1:7" x14ac:dyDescent="0.2">
      <c r="A229" s="2">
        <v>919</v>
      </c>
      <c r="B229" s="2">
        <v>3.32</v>
      </c>
      <c r="C229" s="2" t="s">
        <v>204</v>
      </c>
      <c r="D229" s="2">
        <v>12</v>
      </c>
      <c r="E229" s="82">
        <v>0.23903999999999997</v>
      </c>
      <c r="F229" s="2">
        <v>0.1</v>
      </c>
      <c r="G229" s="82">
        <f t="shared" si="11"/>
        <v>2.3903999999999996</v>
      </c>
    </row>
    <row r="230" spans="1:7" x14ac:dyDescent="0.2">
      <c r="A230" s="2">
        <v>920</v>
      </c>
      <c r="B230" s="2">
        <v>3.7</v>
      </c>
      <c r="C230" s="2" t="s">
        <v>204</v>
      </c>
      <c r="D230" s="2">
        <v>12</v>
      </c>
      <c r="E230" s="82">
        <v>0.26640000000000008</v>
      </c>
      <c r="F230" s="2">
        <v>0.1</v>
      </c>
      <c r="G230" s="82">
        <f t="shared" si="11"/>
        <v>2.6640000000000006</v>
      </c>
    </row>
    <row r="231" spans="1:7" x14ac:dyDescent="0.2">
      <c r="A231" s="2">
        <v>921</v>
      </c>
      <c r="B231" s="2">
        <v>3.58</v>
      </c>
      <c r="C231" s="2" t="s">
        <v>204</v>
      </c>
      <c r="D231" s="2">
        <v>12</v>
      </c>
      <c r="E231" s="82">
        <v>0.25775999999999999</v>
      </c>
      <c r="F231" s="2">
        <v>0.1</v>
      </c>
      <c r="G231" s="82">
        <f t="shared" si="11"/>
        <v>2.5775999999999999</v>
      </c>
    </row>
    <row r="232" spans="1:7" x14ac:dyDescent="0.2">
      <c r="A232" s="1">
        <v>937</v>
      </c>
      <c r="B232" s="1">
        <v>2</v>
      </c>
      <c r="C232" s="1" t="s">
        <v>323</v>
      </c>
      <c r="D232" s="1">
        <v>5.7249999999999996</v>
      </c>
      <c r="E232" s="20">
        <v>0.20610000000000001</v>
      </c>
      <c r="F232" s="1">
        <v>0.1</v>
      </c>
      <c r="G232" s="20">
        <f t="shared" si="11"/>
        <v>2.0609999999999999</v>
      </c>
    </row>
    <row r="233" spans="1:7" x14ac:dyDescent="0.2">
      <c r="A233" s="1">
        <v>938</v>
      </c>
      <c r="B233" s="1">
        <v>2</v>
      </c>
      <c r="C233" s="1" t="s">
        <v>323</v>
      </c>
      <c r="D233" s="1">
        <v>5.7249999999999996</v>
      </c>
      <c r="E233" s="20">
        <v>0.20610000000000001</v>
      </c>
      <c r="F233" s="1">
        <v>0.1</v>
      </c>
      <c r="G233" s="20">
        <f t="shared" si="11"/>
        <v>2.0609999999999999</v>
      </c>
    </row>
    <row r="234" spans="1:7" x14ac:dyDescent="0.2">
      <c r="A234" s="1">
        <v>939</v>
      </c>
      <c r="B234" s="1">
        <v>2</v>
      </c>
      <c r="C234" s="1" t="s">
        <v>323</v>
      </c>
      <c r="D234" s="1">
        <v>5.7249999999999996</v>
      </c>
      <c r="E234" s="20">
        <v>0.20610000000000001</v>
      </c>
      <c r="F234" s="1">
        <v>0.1</v>
      </c>
      <c r="G234" s="20">
        <f t="shared" si="11"/>
        <v>2.0609999999999999</v>
      </c>
    </row>
    <row r="235" spans="1:7" x14ac:dyDescent="0.2">
      <c r="A235" s="1">
        <v>955</v>
      </c>
      <c r="B235" s="1">
        <v>2</v>
      </c>
      <c r="C235" s="1" t="s">
        <v>323</v>
      </c>
      <c r="D235" s="1">
        <v>5.7249999999999996</v>
      </c>
      <c r="E235" s="20">
        <v>0.20610000000000001</v>
      </c>
      <c r="F235" s="1">
        <v>0.1</v>
      </c>
      <c r="G235" s="20">
        <f t="shared" si="11"/>
        <v>2.0609999999999999</v>
      </c>
    </row>
    <row r="236" spans="1:7" x14ac:dyDescent="0.2">
      <c r="A236" s="1">
        <v>956</v>
      </c>
      <c r="B236" s="1">
        <v>2</v>
      </c>
      <c r="C236" s="1" t="s">
        <v>323</v>
      </c>
      <c r="D236" s="1">
        <v>5.7249999999999996</v>
      </c>
      <c r="E236" s="20">
        <v>0.20610000000000001</v>
      </c>
      <c r="F236" s="1">
        <v>0.1</v>
      </c>
      <c r="G236" s="20">
        <f t="shared" ref="G236:G238" si="12">E236/F236</f>
        <v>2.0609999999999999</v>
      </c>
    </row>
    <row r="237" spans="1:7" x14ac:dyDescent="0.2">
      <c r="A237" s="1">
        <v>957</v>
      </c>
      <c r="B237" s="1">
        <v>2</v>
      </c>
      <c r="C237" s="1" t="s">
        <v>323</v>
      </c>
      <c r="D237" s="1">
        <v>5.7249999999999996</v>
      </c>
      <c r="E237" s="20">
        <v>0.20610000000000001</v>
      </c>
      <c r="F237" s="1">
        <v>0.1</v>
      </c>
      <c r="G237" s="20">
        <f t="shared" si="12"/>
        <v>2.0609999999999999</v>
      </c>
    </row>
    <row r="238" spans="1:7" ht="17" thickBot="1" x14ac:dyDescent="0.25">
      <c r="A238" s="4">
        <v>958</v>
      </c>
      <c r="B238" s="4">
        <v>2</v>
      </c>
      <c r="C238" s="4" t="s">
        <v>323</v>
      </c>
      <c r="D238" s="4">
        <v>5.7249999999999996</v>
      </c>
      <c r="E238" s="21">
        <v>0.20610000000000001</v>
      </c>
      <c r="F238" s="4">
        <v>0.1</v>
      </c>
      <c r="G238" s="21">
        <f t="shared" si="12"/>
        <v>2.0609999999999999</v>
      </c>
    </row>
    <row r="239" spans="1:7" x14ac:dyDescent="0.2">
      <c r="A239" s="1">
        <v>964</v>
      </c>
      <c r="B239" s="1">
        <v>2</v>
      </c>
      <c r="C239" s="1" t="s">
        <v>76</v>
      </c>
      <c r="D239" s="1">
        <v>12.15</v>
      </c>
      <c r="E239" s="20">
        <v>7.2900000000000006E-2</v>
      </c>
      <c r="F239" s="1">
        <v>0.1</v>
      </c>
      <c r="G239" s="20">
        <f t="shared" ref="G239:G241" si="13">E239/F239</f>
        <v>0.72899999999999998</v>
      </c>
    </row>
    <row r="240" spans="1:7" x14ac:dyDescent="0.2">
      <c r="A240" s="1">
        <v>965</v>
      </c>
      <c r="B240" s="1">
        <v>2</v>
      </c>
      <c r="C240" s="1" t="s">
        <v>76</v>
      </c>
      <c r="D240" s="1">
        <v>12.15</v>
      </c>
      <c r="E240" s="20">
        <v>7.2900000000000006E-2</v>
      </c>
      <c r="F240" s="1">
        <v>0.1</v>
      </c>
      <c r="G240" s="20">
        <f t="shared" si="13"/>
        <v>0.72899999999999998</v>
      </c>
    </row>
    <row r="241" spans="1:7" ht="17" thickBot="1" x14ac:dyDescent="0.25">
      <c r="A241" s="4">
        <v>966</v>
      </c>
      <c r="B241" s="4">
        <v>2</v>
      </c>
      <c r="C241" s="4" t="s">
        <v>76</v>
      </c>
      <c r="D241" s="4">
        <v>12.15</v>
      </c>
      <c r="E241" s="21">
        <v>7.2900000000000006E-2</v>
      </c>
      <c r="F241" s="4">
        <v>0.1</v>
      </c>
      <c r="G241" s="21">
        <f t="shared" si="13"/>
        <v>0.72899999999999998</v>
      </c>
    </row>
    <row r="242" spans="1:7" x14ac:dyDescent="0.2">
      <c r="A242" s="1">
        <v>973</v>
      </c>
      <c r="B242" s="1">
        <v>2</v>
      </c>
      <c r="C242" s="1" t="s">
        <v>204</v>
      </c>
      <c r="D242" s="1">
        <v>25.9</v>
      </c>
      <c r="E242" s="20">
        <v>0.31079999999999997</v>
      </c>
      <c r="F242" s="1">
        <v>0.1</v>
      </c>
      <c r="G242" s="20">
        <f t="shared" ref="G242:G246" si="14">E242/F242</f>
        <v>3.1079999999999997</v>
      </c>
    </row>
    <row r="243" spans="1:7" x14ac:dyDescent="0.2">
      <c r="A243" s="1">
        <v>974</v>
      </c>
      <c r="B243" s="1">
        <v>2</v>
      </c>
      <c r="C243" s="1" t="s">
        <v>204</v>
      </c>
      <c r="D243" s="1">
        <v>25.9</v>
      </c>
      <c r="E243" s="20">
        <v>0.31079999999999997</v>
      </c>
      <c r="F243" s="1">
        <v>0.1</v>
      </c>
      <c r="G243" s="20">
        <f t="shared" si="14"/>
        <v>3.1079999999999997</v>
      </c>
    </row>
    <row r="244" spans="1:7" x14ac:dyDescent="0.2">
      <c r="A244" s="1">
        <v>975</v>
      </c>
      <c r="B244" s="1">
        <v>2</v>
      </c>
      <c r="C244" s="1" t="s">
        <v>204</v>
      </c>
      <c r="D244" s="1">
        <v>25.9</v>
      </c>
      <c r="E244" s="20">
        <v>0.31079999999999997</v>
      </c>
      <c r="F244" s="1">
        <v>0.1</v>
      </c>
      <c r="G244" s="20">
        <f t="shared" si="14"/>
        <v>3.1079999999999997</v>
      </c>
    </row>
    <row r="245" spans="1:7" x14ac:dyDescent="0.2">
      <c r="A245" s="1">
        <v>976</v>
      </c>
      <c r="B245" s="1">
        <v>2</v>
      </c>
      <c r="C245" s="1" t="s">
        <v>204</v>
      </c>
      <c r="D245" s="1">
        <v>25.9</v>
      </c>
      <c r="E245" s="20">
        <v>0.31079999999999997</v>
      </c>
      <c r="F245" s="1">
        <v>0.1</v>
      </c>
      <c r="G245" s="20">
        <f t="shared" si="14"/>
        <v>3.1079999999999997</v>
      </c>
    </row>
    <row r="246" spans="1:7" s="4" customFormat="1" ht="17" thickBot="1" x14ac:dyDescent="0.25">
      <c r="A246" s="4">
        <v>977</v>
      </c>
      <c r="B246" s="4">
        <v>2</v>
      </c>
      <c r="C246" s="4" t="s">
        <v>204</v>
      </c>
      <c r="D246" s="4">
        <v>25.9</v>
      </c>
      <c r="E246" s="21">
        <v>0.31079999999999997</v>
      </c>
      <c r="F246" s="4">
        <v>0.1</v>
      </c>
      <c r="G246" s="21">
        <f t="shared" si="14"/>
        <v>3.1079999999999997</v>
      </c>
    </row>
    <row r="247" spans="1:7" x14ac:dyDescent="0.2">
      <c r="A247" s="1">
        <v>982</v>
      </c>
      <c r="B247" s="1">
        <v>2</v>
      </c>
      <c r="C247" s="1" t="s">
        <v>204</v>
      </c>
      <c r="D247" s="1">
        <v>25.9</v>
      </c>
      <c r="E247" s="20">
        <v>0.31079999999999997</v>
      </c>
      <c r="F247" s="1">
        <v>0.1</v>
      </c>
      <c r="G247" s="20">
        <f t="shared" ref="G247:G251" si="15">E247/F247</f>
        <v>3.1079999999999997</v>
      </c>
    </row>
    <row r="248" spans="1:7" x14ac:dyDescent="0.2">
      <c r="A248" s="1">
        <v>983</v>
      </c>
      <c r="B248" s="1">
        <v>2</v>
      </c>
      <c r="C248" s="1" t="s">
        <v>204</v>
      </c>
      <c r="D248" s="1">
        <v>25.9</v>
      </c>
      <c r="E248" s="20">
        <v>0.31079999999999997</v>
      </c>
      <c r="F248" s="1">
        <v>0.1</v>
      </c>
      <c r="G248" s="20">
        <f t="shared" si="15"/>
        <v>3.1079999999999997</v>
      </c>
    </row>
    <row r="249" spans="1:7" x14ac:dyDescent="0.2">
      <c r="A249" s="1">
        <v>984</v>
      </c>
      <c r="B249" s="1">
        <v>2</v>
      </c>
      <c r="C249" s="1" t="s">
        <v>204</v>
      </c>
      <c r="D249" s="1">
        <v>25.9</v>
      </c>
      <c r="E249" s="20">
        <v>0.31079999999999997</v>
      </c>
      <c r="F249" s="1">
        <v>0.1</v>
      </c>
      <c r="G249" s="20">
        <f t="shared" si="15"/>
        <v>3.1079999999999997</v>
      </c>
    </row>
    <row r="250" spans="1:7" x14ac:dyDescent="0.2">
      <c r="A250" s="1">
        <v>985</v>
      </c>
      <c r="B250" s="1">
        <v>2</v>
      </c>
      <c r="C250" s="1" t="s">
        <v>204</v>
      </c>
      <c r="D250" s="1">
        <v>25.9</v>
      </c>
      <c r="E250" s="20">
        <v>0.31079999999999997</v>
      </c>
      <c r="F250" s="1">
        <v>0.1</v>
      </c>
      <c r="G250" s="20">
        <f t="shared" si="15"/>
        <v>3.1079999999999997</v>
      </c>
    </row>
    <row r="251" spans="1:7" s="4" customFormat="1" ht="17" thickBot="1" x14ac:dyDescent="0.25">
      <c r="A251" s="4">
        <v>986</v>
      </c>
      <c r="B251" s="4">
        <v>2</v>
      </c>
      <c r="C251" s="4" t="s">
        <v>204</v>
      </c>
      <c r="D251" s="4">
        <v>25.9</v>
      </c>
      <c r="E251" s="21">
        <v>0.31079999999999997</v>
      </c>
      <c r="F251" s="4">
        <v>0.1</v>
      </c>
      <c r="G251" s="21">
        <f t="shared" si="15"/>
        <v>3.1079999999999997</v>
      </c>
    </row>
    <row r="252" spans="1:7" x14ac:dyDescent="0.2">
      <c r="A252" s="1">
        <v>991</v>
      </c>
      <c r="B252" s="1">
        <v>2</v>
      </c>
      <c r="C252" s="1" t="s">
        <v>204</v>
      </c>
      <c r="D252" s="1">
        <v>25.9</v>
      </c>
      <c r="E252" s="20">
        <v>0.31079999999999997</v>
      </c>
      <c r="F252" s="1">
        <v>0.1</v>
      </c>
      <c r="G252" s="20">
        <f t="shared" ref="G252" si="16">E252/F252</f>
        <v>3.1079999999999997</v>
      </c>
    </row>
    <row r="253" spans="1:7" x14ac:dyDescent="0.2">
      <c r="A253" s="1">
        <v>992</v>
      </c>
      <c r="B253" s="1">
        <v>2</v>
      </c>
      <c r="C253" s="1" t="s">
        <v>204</v>
      </c>
      <c r="D253" s="1">
        <v>25.9</v>
      </c>
      <c r="E253" s="20">
        <v>0.31079999999999997</v>
      </c>
      <c r="F253" s="1">
        <v>0.1</v>
      </c>
      <c r="G253" s="20">
        <f t="shared" ref="G253:G265" si="17">E253/F253</f>
        <v>3.1079999999999997</v>
      </c>
    </row>
    <row r="254" spans="1:7" x14ac:dyDescent="0.2">
      <c r="A254" s="1">
        <v>993</v>
      </c>
      <c r="B254" s="1">
        <v>2</v>
      </c>
      <c r="C254" s="1" t="s">
        <v>204</v>
      </c>
      <c r="D254" s="1">
        <v>25.9</v>
      </c>
      <c r="E254" s="20">
        <v>0.31079999999999997</v>
      </c>
      <c r="F254" s="1">
        <v>0.1</v>
      </c>
      <c r="G254" s="20">
        <f t="shared" si="17"/>
        <v>3.1079999999999997</v>
      </c>
    </row>
    <row r="255" spans="1:7" x14ac:dyDescent="0.2">
      <c r="A255" s="1">
        <v>994</v>
      </c>
      <c r="B255" s="1">
        <v>2</v>
      </c>
      <c r="C255" s="1" t="s">
        <v>204</v>
      </c>
      <c r="D255" s="1">
        <v>25.9</v>
      </c>
      <c r="E255" s="20">
        <v>0.31079999999999997</v>
      </c>
      <c r="F255" s="1">
        <v>0.1</v>
      </c>
      <c r="G255" s="20">
        <f t="shared" si="17"/>
        <v>3.1079999999999997</v>
      </c>
    </row>
    <row r="256" spans="1:7" x14ac:dyDescent="0.2">
      <c r="A256" s="1">
        <v>995</v>
      </c>
      <c r="B256" s="1">
        <v>2</v>
      </c>
      <c r="C256" s="1" t="s">
        <v>204</v>
      </c>
      <c r="D256" s="1">
        <v>25.9</v>
      </c>
      <c r="E256" s="20">
        <v>0.31079999999999997</v>
      </c>
      <c r="F256" s="1">
        <v>0.1</v>
      </c>
      <c r="G256" s="20">
        <f t="shared" si="17"/>
        <v>3.1079999999999997</v>
      </c>
    </row>
    <row r="257" spans="1:7" x14ac:dyDescent="0.2">
      <c r="A257" s="1">
        <v>1000</v>
      </c>
      <c r="B257" s="1">
        <v>2</v>
      </c>
      <c r="C257" s="1" t="s">
        <v>335</v>
      </c>
      <c r="D257" s="1">
        <v>59.1</v>
      </c>
      <c r="E257" s="20">
        <v>0.1182</v>
      </c>
      <c r="F257" s="1">
        <v>0.1</v>
      </c>
      <c r="G257" s="20">
        <f t="shared" si="17"/>
        <v>1.1819999999999999</v>
      </c>
    </row>
    <row r="258" spans="1:7" x14ac:dyDescent="0.2">
      <c r="A258" s="1">
        <v>1001</v>
      </c>
      <c r="B258" s="1">
        <v>2</v>
      </c>
      <c r="C258" s="1" t="s">
        <v>335</v>
      </c>
      <c r="D258" s="1">
        <v>59.1</v>
      </c>
      <c r="E258" s="20">
        <v>0.1182</v>
      </c>
      <c r="F258" s="1">
        <v>0.1</v>
      </c>
      <c r="G258" s="20">
        <f t="shared" si="17"/>
        <v>1.1819999999999999</v>
      </c>
    </row>
    <row r="259" spans="1:7" x14ac:dyDescent="0.2">
      <c r="A259" s="1">
        <v>1002</v>
      </c>
      <c r="B259" s="1">
        <v>2</v>
      </c>
      <c r="C259" s="1" t="s">
        <v>335</v>
      </c>
      <c r="D259" s="1">
        <v>59.1</v>
      </c>
      <c r="E259" s="20">
        <v>0.1182</v>
      </c>
      <c r="F259" s="1">
        <v>0.1</v>
      </c>
      <c r="G259" s="20">
        <f t="shared" si="17"/>
        <v>1.1819999999999999</v>
      </c>
    </row>
    <row r="260" spans="1:7" x14ac:dyDescent="0.2">
      <c r="A260" s="1">
        <v>1003</v>
      </c>
      <c r="B260" s="1">
        <v>2</v>
      </c>
      <c r="C260" s="1" t="s">
        <v>335</v>
      </c>
      <c r="D260" s="1">
        <v>59.1</v>
      </c>
      <c r="E260" s="20">
        <v>0.1182</v>
      </c>
      <c r="F260" s="1">
        <v>0.1</v>
      </c>
      <c r="G260" s="20">
        <f t="shared" si="17"/>
        <v>1.1819999999999999</v>
      </c>
    </row>
    <row r="261" spans="1:7" x14ac:dyDescent="0.2">
      <c r="A261" s="1">
        <v>1009</v>
      </c>
      <c r="B261" s="1">
        <v>2</v>
      </c>
      <c r="C261" s="1" t="s">
        <v>335</v>
      </c>
      <c r="D261" s="1">
        <v>59.1</v>
      </c>
      <c r="E261" s="20">
        <v>0.1182</v>
      </c>
      <c r="F261" s="1">
        <v>0.1</v>
      </c>
      <c r="G261" s="20">
        <f t="shared" si="17"/>
        <v>1.1819999999999999</v>
      </c>
    </row>
    <row r="262" spans="1:7" x14ac:dyDescent="0.2">
      <c r="A262" s="1">
        <v>1010</v>
      </c>
      <c r="B262" s="1">
        <v>2</v>
      </c>
      <c r="C262" s="1" t="s">
        <v>335</v>
      </c>
      <c r="D262" s="1">
        <v>59.1</v>
      </c>
      <c r="E262" s="20">
        <v>0.1182</v>
      </c>
      <c r="F262" s="1">
        <v>0.1</v>
      </c>
      <c r="G262" s="20">
        <f t="shared" si="17"/>
        <v>1.1819999999999999</v>
      </c>
    </row>
    <row r="263" spans="1:7" x14ac:dyDescent="0.2">
      <c r="A263" s="1">
        <v>1011</v>
      </c>
      <c r="B263" s="1">
        <v>2</v>
      </c>
      <c r="C263" s="1" t="s">
        <v>335</v>
      </c>
      <c r="D263" s="1">
        <v>59.1</v>
      </c>
      <c r="E263" s="20">
        <v>0.1182</v>
      </c>
      <c r="F263" s="1">
        <v>0.1</v>
      </c>
      <c r="G263" s="20">
        <f t="shared" si="17"/>
        <v>1.1819999999999999</v>
      </c>
    </row>
    <row r="264" spans="1:7" x14ac:dyDescent="0.2">
      <c r="A264" s="1">
        <v>1012</v>
      </c>
      <c r="B264" s="1">
        <v>2</v>
      </c>
      <c r="C264" s="1" t="s">
        <v>335</v>
      </c>
      <c r="D264" s="1">
        <v>59.1</v>
      </c>
      <c r="E264" s="20">
        <v>0.1182</v>
      </c>
      <c r="F264" s="1">
        <v>0.1</v>
      </c>
      <c r="G264" s="20">
        <f t="shared" si="17"/>
        <v>1.1819999999999999</v>
      </c>
    </row>
    <row r="265" spans="1:7" ht="17" thickBot="1" x14ac:dyDescent="0.25">
      <c r="A265" s="4">
        <v>1013</v>
      </c>
      <c r="B265" s="4">
        <v>2</v>
      </c>
      <c r="C265" s="4" t="s">
        <v>335</v>
      </c>
      <c r="D265" s="4">
        <v>59.1</v>
      </c>
      <c r="E265" s="21">
        <v>0.1182</v>
      </c>
      <c r="F265" s="4">
        <v>0.1</v>
      </c>
      <c r="G265" s="21">
        <f t="shared" si="17"/>
        <v>1.1819999999999999</v>
      </c>
    </row>
    <row r="266" spans="1:7" x14ac:dyDescent="0.2">
      <c r="A266" s="1">
        <v>1018</v>
      </c>
      <c r="B266" s="1">
        <v>2</v>
      </c>
      <c r="C266" s="1" t="s">
        <v>463</v>
      </c>
      <c r="D266" s="1">
        <v>16.2</v>
      </c>
      <c r="E266" s="20">
        <v>0.16199999999999998</v>
      </c>
      <c r="F266" s="1">
        <v>0.1</v>
      </c>
      <c r="G266" s="20">
        <f t="shared" ref="G266:G278" si="18">E266/F266</f>
        <v>1.6199999999999997</v>
      </c>
    </row>
    <row r="267" spans="1:7" x14ac:dyDescent="0.2">
      <c r="A267" s="1">
        <v>1019</v>
      </c>
      <c r="B267" s="1">
        <v>2</v>
      </c>
      <c r="C267" s="1" t="s">
        <v>463</v>
      </c>
      <c r="D267" s="1">
        <v>16.2</v>
      </c>
      <c r="E267" s="20">
        <v>0.16199999999999998</v>
      </c>
      <c r="F267" s="1">
        <v>0.1</v>
      </c>
      <c r="G267" s="20">
        <f t="shared" si="18"/>
        <v>1.6199999999999997</v>
      </c>
    </row>
    <row r="268" spans="1:7" x14ac:dyDescent="0.2">
      <c r="A268" s="1">
        <v>1020</v>
      </c>
      <c r="B268" s="1">
        <v>2</v>
      </c>
      <c r="C268" s="1" t="s">
        <v>463</v>
      </c>
      <c r="D268" s="1">
        <v>16.2</v>
      </c>
      <c r="E268" s="20">
        <v>0.16199999999999998</v>
      </c>
      <c r="F268" s="1">
        <v>0.1</v>
      </c>
      <c r="G268" s="20">
        <f t="shared" si="18"/>
        <v>1.6199999999999997</v>
      </c>
    </row>
    <row r="269" spans="1:7" x14ac:dyDescent="0.2">
      <c r="A269" s="1">
        <v>1021</v>
      </c>
      <c r="B269" s="1">
        <v>2</v>
      </c>
      <c r="C269" s="1" t="s">
        <v>463</v>
      </c>
      <c r="D269" s="1">
        <v>16.2</v>
      </c>
      <c r="E269" s="20">
        <v>0.16199999999999998</v>
      </c>
      <c r="F269" s="1">
        <v>0.1</v>
      </c>
      <c r="G269" s="20">
        <f t="shared" si="18"/>
        <v>1.6199999999999997</v>
      </c>
    </row>
    <row r="270" spans="1:7" x14ac:dyDescent="0.2">
      <c r="A270" s="1">
        <v>1027</v>
      </c>
      <c r="B270" s="1">
        <v>2</v>
      </c>
      <c r="C270" s="1" t="s">
        <v>470</v>
      </c>
      <c r="D270" s="1">
        <v>5.8</v>
      </c>
      <c r="E270" s="20">
        <v>0.12759999999999999</v>
      </c>
      <c r="F270" s="1">
        <v>0.1</v>
      </c>
      <c r="G270" s="20">
        <f t="shared" si="18"/>
        <v>1.2759999999999998</v>
      </c>
    </row>
    <row r="271" spans="1:7" x14ac:dyDescent="0.2">
      <c r="A271" s="1">
        <v>1028</v>
      </c>
      <c r="B271" s="1">
        <v>2</v>
      </c>
      <c r="C271" s="1" t="s">
        <v>470</v>
      </c>
      <c r="D271" s="1">
        <v>5.8</v>
      </c>
      <c r="E271" s="20">
        <v>0.12759999999999999</v>
      </c>
      <c r="F271" s="1">
        <v>0.1</v>
      </c>
      <c r="G271" s="20">
        <f t="shared" si="18"/>
        <v>1.2759999999999998</v>
      </c>
    </row>
    <row r="272" spans="1:7" x14ac:dyDescent="0.2">
      <c r="A272" s="1">
        <v>1029</v>
      </c>
      <c r="B272" s="1">
        <v>2</v>
      </c>
      <c r="C272" s="1" t="s">
        <v>470</v>
      </c>
      <c r="D272" s="1">
        <v>5.8</v>
      </c>
      <c r="E272" s="20">
        <v>0.12759999999999999</v>
      </c>
      <c r="F272" s="1">
        <v>0.1</v>
      </c>
      <c r="G272" s="20">
        <f t="shared" si="18"/>
        <v>1.2759999999999998</v>
      </c>
    </row>
    <row r="273" spans="1:7" x14ac:dyDescent="0.2">
      <c r="A273" s="1">
        <v>1030</v>
      </c>
      <c r="B273" s="1">
        <v>2</v>
      </c>
      <c r="C273" s="1" t="s">
        <v>470</v>
      </c>
      <c r="D273" s="1">
        <v>5.8</v>
      </c>
      <c r="E273" s="20">
        <v>0.12759999999999999</v>
      </c>
      <c r="F273" s="1">
        <v>0.1</v>
      </c>
      <c r="G273" s="20">
        <f t="shared" si="18"/>
        <v>1.2759999999999998</v>
      </c>
    </row>
    <row r="274" spans="1:7" x14ac:dyDescent="0.2">
      <c r="A274" s="1">
        <v>1036</v>
      </c>
      <c r="B274" s="1">
        <v>2</v>
      </c>
      <c r="C274" s="1" t="s">
        <v>204</v>
      </c>
      <c r="D274" s="1">
        <v>25.9</v>
      </c>
      <c r="E274" s="20">
        <v>0.31079999999999997</v>
      </c>
      <c r="F274" s="1">
        <v>0.1</v>
      </c>
      <c r="G274" s="20">
        <f t="shared" si="18"/>
        <v>3.1079999999999997</v>
      </c>
    </row>
    <row r="275" spans="1:7" x14ac:dyDescent="0.2">
      <c r="A275" s="1">
        <v>1037</v>
      </c>
      <c r="B275" s="1">
        <v>2</v>
      </c>
      <c r="C275" s="1" t="s">
        <v>204</v>
      </c>
      <c r="D275" s="1">
        <v>25.9</v>
      </c>
      <c r="E275" s="20">
        <v>0.31079999999999997</v>
      </c>
      <c r="F275" s="1">
        <v>0.1</v>
      </c>
      <c r="G275" s="20">
        <f t="shared" si="18"/>
        <v>3.1079999999999997</v>
      </c>
    </row>
    <row r="276" spans="1:7" x14ac:dyDescent="0.2">
      <c r="A276" s="1">
        <v>1038</v>
      </c>
      <c r="B276" s="1">
        <v>2</v>
      </c>
      <c r="C276" s="1" t="s">
        <v>204</v>
      </c>
      <c r="D276" s="1">
        <v>25.9</v>
      </c>
      <c r="E276" s="20">
        <v>0.31079999999999997</v>
      </c>
      <c r="F276" s="1">
        <v>0.1</v>
      </c>
      <c r="G276" s="20">
        <f t="shared" si="18"/>
        <v>3.1079999999999997</v>
      </c>
    </row>
    <row r="277" spans="1:7" x14ac:dyDescent="0.2">
      <c r="A277" s="1">
        <v>1039</v>
      </c>
      <c r="B277" s="1">
        <v>2</v>
      </c>
      <c r="C277" s="1" t="s">
        <v>204</v>
      </c>
      <c r="D277" s="1">
        <v>25.9</v>
      </c>
      <c r="E277" s="20">
        <v>0.31079999999999997</v>
      </c>
      <c r="F277" s="1">
        <v>0.1</v>
      </c>
      <c r="G277" s="20">
        <f t="shared" si="18"/>
        <v>3.1079999999999997</v>
      </c>
    </row>
    <row r="278" spans="1:7" x14ac:dyDescent="0.2">
      <c r="A278" s="1">
        <v>1040</v>
      </c>
      <c r="B278" s="1">
        <v>2</v>
      </c>
      <c r="C278" s="1" t="s">
        <v>204</v>
      </c>
      <c r="D278" s="1">
        <v>25.9</v>
      </c>
      <c r="E278" s="20">
        <v>0.31079999999999997</v>
      </c>
      <c r="F278" s="1">
        <v>0.1</v>
      </c>
      <c r="G278" s="20">
        <f t="shared" si="18"/>
        <v>3.1079999999999997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7197-0711-344D-ADA4-58D0F6601E93}">
  <dimension ref="A1:B13"/>
  <sheetViews>
    <sheetView zoomScale="190" workbookViewId="0">
      <selection activeCell="B2" sqref="B2"/>
    </sheetView>
  </sheetViews>
  <sheetFormatPr baseColWidth="10" defaultRowHeight="16" x14ac:dyDescent="0.2"/>
  <cols>
    <col min="1" max="1" width="18.83203125" bestFit="1" customWidth="1"/>
    <col min="2" max="2" width="20" style="1" bestFit="1" customWidth="1"/>
  </cols>
  <sheetData>
    <row r="1" spans="1:2" x14ac:dyDescent="0.2">
      <c r="A1" s="69" t="s">
        <v>58</v>
      </c>
      <c r="B1" s="69" t="s">
        <v>118</v>
      </c>
    </row>
    <row r="2" spans="1:2" x14ac:dyDescent="0.2">
      <c r="A2" s="1" t="s">
        <v>204</v>
      </c>
      <c r="B2" s="1">
        <v>6</v>
      </c>
    </row>
    <row r="3" spans="1:2" x14ac:dyDescent="0.2">
      <c r="A3" s="1" t="s">
        <v>77</v>
      </c>
      <c r="B3" s="1">
        <v>3</v>
      </c>
    </row>
    <row r="4" spans="1:2" x14ac:dyDescent="0.2">
      <c r="A4" s="1" t="s">
        <v>205</v>
      </c>
      <c r="B4" s="1">
        <v>3</v>
      </c>
    </row>
    <row r="5" spans="1:2" x14ac:dyDescent="0.2">
      <c r="A5" s="1" t="s">
        <v>208</v>
      </c>
      <c r="B5" s="1">
        <v>3</v>
      </c>
    </row>
    <row r="6" spans="1:2" x14ac:dyDescent="0.2">
      <c r="A6" s="1" t="s">
        <v>206</v>
      </c>
      <c r="B6" s="1">
        <v>3</v>
      </c>
    </row>
    <row r="7" spans="1:2" x14ac:dyDescent="0.2">
      <c r="A7" s="1" t="s">
        <v>76</v>
      </c>
      <c r="B7" s="1">
        <v>4</v>
      </c>
    </row>
    <row r="8" spans="1:2" x14ac:dyDescent="0.2">
      <c r="A8" s="1" t="s">
        <v>452</v>
      </c>
      <c r="B8" s="1">
        <v>3</v>
      </c>
    </row>
    <row r="9" spans="1:2" x14ac:dyDescent="0.2">
      <c r="A9" s="1" t="s">
        <v>207</v>
      </c>
      <c r="B9" s="1">
        <v>3</v>
      </c>
    </row>
    <row r="10" spans="1:2" x14ac:dyDescent="0.2">
      <c r="A10" s="1" t="s">
        <v>301</v>
      </c>
      <c r="B10" s="1">
        <v>3</v>
      </c>
    </row>
    <row r="11" spans="1:2" x14ac:dyDescent="0.2">
      <c r="A11" s="1" t="s">
        <v>323</v>
      </c>
      <c r="B11" s="1">
        <v>3</v>
      </c>
    </row>
    <row r="12" spans="1:2" x14ac:dyDescent="0.2">
      <c r="A12" s="1" t="s">
        <v>324</v>
      </c>
      <c r="B12" s="1">
        <v>3</v>
      </c>
    </row>
    <row r="13" spans="1:2" x14ac:dyDescent="0.2">
      <c r="A13" s="1" t="s">
        <v>335</v>
      </c>
      <c r="B13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56D07-E5B7-A449-BCA3-1E8AFA04B355}">
  <dimension ref="A1:S27"/>
  <sheetViews>
    <sheetView tabSelected="1" zoomScale="184" workbookViewId="0">
      <pane xSplit="1" topLeftCell="D1" activePane="topRight" state="frozen"/>
      <selection pane="topRight" activeCell="G15" sqref="G15"/>
    </sheetView>
  </sheetViews>
  <sheetFormatPr baseColWidth="10" defaultColWidth="10.6640625" defaultRowHeight="16" x14ac:dyDescent="0.2"/>
  <cols>
    <col min="1" max="1" width="19.5" bestFit="1" customWidth="1"/>
    <col min="2" max="2" width="20" bestFit="1" customWidth="1"/>
    <col min="3" max="3" width="6.5" bestFit="1" customWidth="1"/>
    <col min="4" max="4" width="12" bestFit="1" customWidth="1"/>
    <col min="5" max="5" width="14.6640625" bestFit="1" customWidth="1"/>
    <col min="6" max="6" width="19.83203125" bestFit="1" customWidth="1"/>
    <col min="7" max="7" width="20.1640625" bestFit="1" customWidth="1"/>
    <col min="8" max="8" width="8.83203125" bestFit="1" customWidth="1"/>
    <col min="9" max="9" width="4.6640625" bestFit="1" customWidth="1"/>
    <col min="10" max="10" width="6.83203125" bestFit="1" customWidth="1"/>
    <col min="11" max="11" width="12.83203125" bestFit="1" customWidth="1"/>
    <col min="12" max="12" width="10.83203125" style="17" bestFit="1" customWidth="1"/>
    <col min="13" max="13" width="14.83203125" bestFit="1" customWidth="1"/>
    <col min="14" max="14" width="9" bestFit="1" customWidth="1"/>
    <col min="16" max="16" width="16.1640625" customWidth="1"/>
    <col min="17" max="17" width="24.83203125" bestFit="1" customWidth="1"/>
    <col min="18" max="18" width="20.5" bestFit="1" customWidth="1"/>
    <col min="19" max="19" width="23" bestFit="1" customWidth="1"/>
  </cols>
  <sheetData>
    <row r="1" spans="1:19" ht="21" x14ac:dyDescent="0.2">
      <c r="A1" s="28"/>
      <c r="B1" s="117" t="s">
        <v>73</v>
      </c>
      <c r="C1" s="117"/>
      <c r="D1" s="117"/>
      <c r="E1" s="117"/>
      <c r="F1" s="117" t="s">
        <v>74</v>
      </c>
      <c r="G1" s="117"/>
      <c r="H1" s="117"/>
      <c r="I1" s="117"/>
      <c r="J1" s="117"/>
      <c r="K1" s="117"/>
      <c r="L1" s="117" t="s">
        <v>75</v>
      </c>
      <c r="M1" s="117"/>
      <c r="N1" s="117"/>
      <c r="O1" s="29"/>
      <c r="P1" s="116" t="s">
        <v>222</v>
      </c>
      <c r="Q1" s="116"/>
      <c r="R1" s="116"/>
    </row>
    <row r="2" spans="1:19" x14ac:dyDescent="0.2">
      <c r="A2" s="30" t="s">
        <v>63</v>
      </c>
      <c r="B2" s="30" t="s">
        <v>59</v>
      </c>
      <c r="C2" s="30" t="s">
        <v>10</v>
      </c>
      <c r="D2" s="30" t="s">
        <v>60</v>
      </c>
      <c r="E2" s="30" t="s">
        <v>62</v>
      </c>
      <c r="F2" s="30" t="s">
        <v>64</v>
      </c>
      <c r="G2" s="30" t="s">
        <v>65</v>
      </c>
      <c r="H2" s="30" t="s">
        <v>67</v>
      </c>
      <c r="I2" s="30" t="s">
        <v>78</v>
      </c>
      <c r="J2" s="30" t="s">
        <v>79</v>
      </c>
      <c r="K2" s="30" t="s">
        <v>66</v>
      </c>
      <c r="L2" s="31" t="s">
        <v>71</v>
      </c>
      <c r="M2" s="30" t="s">
        <v>69</v>
      </c>
      <c r="N2" s="30" t="s">
        <v>70</v>
      </c>
      <c r="O2" s="32" t="s">
        <v>168</v>
      </c>
      <c r="P2" s="32" t="s">
        <v>221</v>
      </c>
      <c r="Q2" s="30" t="s">
        <v>219</v>
      </c>
      <c r="R2" s="32" t="s">
        <v>220</v>
      </c>
      <c r="S2" s="32" t="s">
        <v>224</v>
      </c>
    </row>
    <row r="3" spans="1:19" x14ac:dyDescent="0.2">
      <c r="A3" s="30" t="s">
        <v>204</v>
      </c>
      <c r="B3" s="28">
        <v>7</v>
      </c>
      <c r="C3" s="28">
        <v>30</v>
      </c>
      <c r="D3" s="28">
        <f>C3*20%</f>
        <v>6</v>
      </c>
      <c r="E3" s="28">
        <f t="shared" ref="E3:E11" si="0">D3/1000 * B3 * 1000</f>
        <v>42</v>
      </c>
      <c r="F3" s="33">
        <v>20</v>
      </c>
      <c r="G3" s="28">
        <v>200</v>
      </c>
      <c r="H3" s="33">
        <f t="shared" ref="H3:H13" si="1">G3/1000 * F3</f>
        <v>4</v>
      </c>
      <c r="I3" s="28">
        <v>180</v>
      </c>
      <c r="J3" s="28">
        <f>I3* H3/1000</f>
        <v>0.72</v>
      </c>
      <c r="K3" s="34">
        <f t="shared" ref="K3:K13" si="2">H3/E3</f>
        <v>9.5238095238095233E-2</v>
      </c>
      <c r="L3" s="35">
        <v>6</v>
      </c>
      <c r="M3" s="33">
        <f t="shared" ref="M3:M11" si="3">H3*L3</f>
        <v>24</v>
      </c>
      <c r="N3" s="28">
        <v>180</v>
      </c>
      <c r="O3" s="29"/>
      <c r="P3" s="17">
        <f>F3</f>
        <v>20</v>
      </c>
      <c r="Q3" s="29">
        <f>L3*P3</f>
        <v>120</v>
      </c>
      <c r="R3" s="1">
        <v>2</v>
      </c>
      <c r="S3" s="52">
        <f>Q3*R3</f>
        <v>240</v>
      </c>
    </row>
    <row r="4" spans="1:19" x14ac:dyDescent="0.2">
      <c r="A4" s="30" t="s">
        <v>207</v>
      </c>
      <c r="B4" s="28">
        <v>2</v>
      </c>
      <c r="C4" s="28">
        <v>28</v>
      </c>
      <c r="D4" s="28">
        <f>C4 * 7% * 60%</f>
        <v>1.1760000000000002</v>
      </c>
      <c r="E4" s="28">
        <f t="shared" si="0"/>
        <v>2.3520000000000003</v>
      </c>
      <c r="F4" s="33">
        <f>10.68/3</f>
        <v>3.56</v>
      </c>
      <c r="G4" s="28">
        <v>200</v>
      </c>
      <c r="H4" s="33">
        <f t="shared" si="1"/>
        <v>0.71200000000000008</v>
      </c>
      <c r="I4" s="28"/>
      <c r="J4" s="28"/>
      <c r="K4" s="34">
        <f t="shared" si="2"/>
        <v>0.30272108843537415</v>
      </c>
      <c r="L4" s="35">
        <v>16</v>
      </c>
      <c r="M4" s="33">
        <f t="shared" si="3"/>
        <v>11.392000000000001</v>
      </c>
      <c r="N4" s="36">
        <f>M4/$M$3 * $N$3</f>
        <v>85.440000000000012</v>
      </c>
      <c r="O4" s="29"/>
      <c r="P4" s="17">
        <f t="shared" ref="P4:P14" si="4">F4</f>
        <v>3.56</v>
      </c>
      <c r="Q4" s="29">
        <f t="shared" ref="Q4:Q14" si="5">L4*F4</f>
        <v>56.96</v>
      </c>
      <c r="R4" s="1">
        <v>2</v>
      </c>
      <c r="S4" s="52">
        <f t="shared" ref="S4:S14" si="6">Q4*R4</f>
        <v>113.92</v>
      </c>
    </row>
    <row r="5" spans="1:19" x14ac:dyDescent="0.2">
      <c r="A5" s="30" t="s">
        <v>208</v>
      </c>
      <c r="B5" s="28">
        <v>1</v>
      </c>
      <c r="C5" s="28">
        <v>28</v>
      </c>
      <c r="D5" s="28">
        <f t="shared" ref="D5:D13" si="7">C5*20%</f>
        <v>5.6000000000000005</v>
      </c>
      <c r="E5" s="28">
        <f>D5/1000 * B5 * 1000</f>
        <v>5.6000000000000005</v>
      </c>
      <c r="F5" s="33">
        <f>380.4/31</f>
        <v>12.270967741935483</v>
      </c>
      <c r="G5" s="28">
        <v>200</v>
      </c>
      <c r="H5" s="33">
        <f t="shared" si="1"/>
        <v>2.4541935483870967</v>
      </c>
      <c r="I5" s="28"/>
      <c r="J5" s="28"/>
      <c r="K5" s="34">
        <f t="shared" si="2"/>
        <v>0.43824884792626723</v>
      </c>
      <c r="L5" s="35">
        <v>3</v>
      </c>
      <c r="M5" s="33">
        <f t="shared" si="3"/>
        <v>7.3625806451612901</v>
      </c>
      <c r="N5" s="36">
        <f t="shared" ref="N5:N11" si="8">M5/$M$3 * $N$3</f>
        <v>55.219354838709677</v>
      </c>
      <c r="O5" s="37">
        <v>180</v>
      </c>
      <c r="P5" s="17">
        <f t="shared" si="4"/>
        <v>12.270967741935483</v>
      </c>
      <c r="Q5" s="29">
        <f t="shared" si="5"/>
        <v>36.812903225806451</v>
      </c>
      <c r="R5" s="1">
        <v>2</v>
      </c>
      <c r="S5" s="52">
        <f t="shared" si="6"/>
        <v>73.625806451612902</v>
      </c>
    </row>
    <row r="6" spans="1:19" ht="17" customHeight="1" x14ac:dyDescent="0.2">
      <c r="A6" s="121" t="s">
        <v>76</v>
      </c>
      <c r="B6" s="38">
        <v>0.4</v>
      </c>
      <c r="C6" s="38">
        <v>28</v>
      </c>
      <c r="D6" s="38">
        <f t="shared" si="7"/>
        <v>5.6000000000000005</v>
      </c>
      <c r="E6" s="38">
        <f t="shared" si="0"/>
        <v>2.2400000000000002</v>
      </c>
      <c r="F6" s="39">
        <f>110.13/3</f>
        <v>36.71</v>
      </c>
      <c r="G6" s="38">
        <v>200</v>
      </c>
      <c r="H6" s="39">
        <f t="shared" si="1"/>
        <v>7.3420000000000005</v>
      </c>
      <c r="I6" s="38"/>
      <c r="J6" s="38"/>
      <c r="K6" s="40">
        <f t="shared" si="2"/>
        <v>3.2776785714285714</v>
      </c>
      <c r="L6" s="41">
        <v>3</v>
      </c>
      <c r="M6" s="39">
        <f t="shared" si="3"/>
        <v>22.026000000000003</v>
      </c>
      <c r="N6" s="41">
        <f t="shared" si="8"/>
        <v>165.19500000000002</v>
      </c>
      <c r="O6" s="29"/>
      <c r="P6" s="17">
        <f t="shared" si="4"/>
        <v>36.71</v>
      </c>
      <c r="Q6" s="29">
        <f t="shared" si="5"/>
        <v>110.13</v>
      </c>
      <c r="R6" s="1">
        <v>1</v>
      </c>
      <c r="S6" s="52">
        <f t="shared" si="6"/>
        <v>110.13</v>
      </c>
    </row>
    <row r="7" spans="1:19" ht="17" customHeight="1" x14ac:dyDescent="0.2">
      <c r="A7" s="122"/>
      <c r="B7" s="38">
        <v>0.4</v>
      </c>
      <c r="C7" s="38">
        <v>28</v>
      </c>
      <c r="D7" s="38">
        <f t="shared" ref="D7" si="9">C7*20%</f>
        <v>5.6000000000000005</v>
      </c>
      <c r="E7" s="38">
        <f t="shared" ref="E7" si="10">D7/1000 * B7 * 1000</f>
        <v>2.2400000000000002</v>
      </c>
      <c r="F7" s="39">
        <v>8.4700000000000006</v>
      </c>
      <c r="G7" s="38">
        <v>200</v>
      </c>
      <c r="H7" s="39">
        <f t="shared" ref="H7" si="11">G7/1000 * F7</f>
        <v>1.6940000000000002</v>
      </c>
      <c r="I7" s="38"/>
      <c r="J7" s="38"/>
      <c r="K7" s="40">
        <f t="shared" ref="K7" si="12">H7/E7</f>
        <v>0.75624999999999998</v>
      </c>
      <c r="L7" s="41">
        <v>3</v>
      </c>
      <c r="M7" s="39">
        <f t="shared" ref="M7" si="13">H7*L7</f>
        <v>5.0820000000000007</v>
      </c>
      <c r="N7" s="41">
        <f t="shared" ref="N7" si="14">M7/$M$3 * $N$3</f>
        <v>38.115000000000002</v>
      </c>
      <c r="O7" s="29"/>
      <c r="P7" s="17">
        <f t="shared" si="4"/>
        <v>8.4700000000000006</v>
      </c>
      <c r="Q7" s="29">
        <f t="shared" si="5"/>
        <v>25.410000000000004</v>
      </c>
      <c r="R7" s="1">
        <v>2</v>
      </c>
      <c r="S7" s="52">
        <f t="shared" si="6"/>
        <v>50.820000000000007</v>
      </c>
    </row>
    <row r="8" spans="1:19" x14ac:dyDescent="0.2">
      <c r="A8" s="28" t="s">
        <v>209</v>
      </c>
      <c r="B8" s="28">
        <v>0.2</v>
      </c>
      <c r="C8" s="28">
        <v>28</v>
      </c>
      <c r="D8" s="28">
        <f t="shared" si="7"/>
        <v>5.6000000000000005</v>
      </c>
      <c r="E8" s="28">
        <f t="shared" si="0"/>
        <v>1.1200000000000001</v>
      </c>
      <c r="F8" s="33">
        <v>5</v>
      </c>
      <c r="G8" s="28">
        <v>200</v>
      </c>
      <c r="H8" s="33">
        <f t="shared" si="1"/>
        <v>1</v>
      </c>
      <c r="I8" s="28"/>
      <c r="J8" s="28"/>
      <c r="K8" s="34">
        <f t="shared" si="2"/>
        <v>0.89285714285714279</v>
      </c>
      <c r="L8" s="36">
        <v>6</v>
      </c>
      <c r="M8" s="33">
        <f t="shared" si="3"/>
        <v>6</v>
      </c>
      <c r="N8" s="36">
        <f t="shared" si="8"/>
        <v>45</v>
      </c>
      <c r="O8" s="29"/>
      <c r="P8" s="17">
        <f t="shared" si="4"/>
        <v>5</v>
      </c>
      <c r="Q8" s="29">
        <f t="shared" si="5"/>
        <v>30</v>
      </c>
      <c r="R8" s="1">
        <v>2</v>
      </c>
      <c r="S8" s="52">
        <f t="shared" si="6"/>
        <v>60</v>
      </c>
    </row>
    <row r="9" spans="1:19" x14ac:dyDescent="0.2">
      <c r="A9" s="119" t="s">
        <v>205</v>
      </c>
      <c r="B9" s="42">
        <v>0.15</v>
      </c>
      <c r="C9" s="42">
        <v>28</v>
      </c>
      <c r="D9" s="42">
        <f t="shared" si="7"/>
        <v>5.6000000000000005</v>
      </c>
      <c r="E9" s="42">
        <f t="shared" si="0"/>
        <v>0.84000000000000019</v>
      </c>
      <c r="F9" s="43">
        <v>4.9400000000000004</v>
      </c>
      <c r="G9" s="42">
        <v>200</v>
      </c>
      <c r="H9" s="43">
        <f t="shared" si="1"/>
        <v>0.9880000000000001</v>
      </c>
      <c r="I9" s="42"/>
      <c r="J9" s="42"/>
      <c r="K9" s="44">
        <f t="shared" si="2"/>
        <v>1.176190476190476</v>
      </c>
      <c r="L9" s="45">
        <v>3</v>
      </c>
      <c r="M9" s="43">
        <f t="shared" si="3"/>
        <v>2.9640000000000004</v>
      </c>
      <c r="N9" s="45">
        <f t="shared" si="8"/>
        <v>22.230000000000004</v>
      </c>
      <c r="O9" s="29"/>
      <c r="P9" s="17">
        <f t="shared" si="4"/>
        <v>4.9400000000000004</v>
      </c>
      <c r="Q9" s="29">
        <f t="shared" si="5"/>
        <v>14.82</v>
      </c>
      <c r="R9" s="1">
        <v>3</v>
      </c>
      <c r="S9" s="52">
        <f t="shared" si="6"/>
        <v>44.46</v>
      </c>
    </row>
    <row r="10" spans="1:19" x14ac:dyDescent="0.2">
      <c r="A10" s="120"/>
      <c r="B10" s="42">
        <v>0.15</v>
      </c>
      <c r="C10" s="42">
        <v>28</v>
      </c>
      <c r="D10" s="42">
        <f t="shared" ref="D10" si="15">C10*20%</f>
        <v>5.6000000000000005</v>
      </c>
      <c r="E10" s="42">
        <f t="shared" ref="E10" si="16">D10/1000 * B10 * 1000</f>
        <v>0.84000000000000019</v>
      </c>
      <c r="F10" s="43">
        <f>103.74/6</f>
        <v>17.29</v>
      </c>
      <c r="G10" s="42">
        <v>200</v>
      </c>
      <c r="H10" s="43">
        <f t="shared" ref="H10" si="17">G10/1000 * F10</f>
        <v>3.4580000000000002</v>
      </c>
      <c r="I10" s="42"/>
      <c r="J10" s="42"/>
      <c r="K10" s="44">
        <f t="shared" ref="K10" si="18">H10/E10</f>
        <v>4.1166666666666663</v>
      </c>
      <c r="L10" s="45">
        <v>3</v>
      </c>
      <c r="M10" s="43">
        <f t="shared" ref="M10" si="19">H10*L10</f>
        <v>10.374000000000001</v>
      </c>
      <c r="N10" s="45">
        <f t="shared" ref="N10" si="20">M10/$M$3 * $N$3</f>
        <v>77.805000000000007</v>
      </c>
      <c r="O10" s="29"/>
      <c r="P10" s="17">
        <f t="shared" si="4"/>
        <v>17.29</v>
      </c>
      <c r="Q10" s="29">
        <f t="shared" si="5"/>
        <v>51.87</v>
      </c>
      <c r="R10" s="1">
        <v>2</v>
      </c>
      <c r="S10" s="52">
        <f t="shared" si="6"/>
        <v>103.74</v>
      </c>
    </row>
    <row r="11" spans="1:19" s="26" customFormat="1" x14ac:dyDescent="0.2">
      <c r="A11" s="123" t="s">
        <v>206</v>
      </c>
      <c r="B11" s="46">
        <v>0.3</v>
      </c>
      <c r="C11" s="46">
        <v>28</v>
      </c>
      <c r="D11" s="46">
        <f t="shared" si="7"/>
        <v>5.6000000000000005</v>
      </c>
      <c r="E11" s="46">
        <f t="shared" si="0"/>
        <v>1.6800000000000004</v>
      </c>
      <c r="F11" s="47">
        <f>100.8/7</f>
        <v>14.4</v>
      </c>
      <c r="G11" s="46">
        <v>200</v>
      </c>
      <c r="H11" s="47">
        <f t="shared" si="1"/>
        <v>2.8800000000000003</v>
      </c>
      <c r="I11" s="46"/>
      <c r="J11" s="46"/>
      <c r="K11" s="48">
        <f t="shared" si="2"/>
        <v>1.7142857142857142</v>
      </c>
      <c r="L11" s="49">
        <v>2</v>
      </c>
      <c r="M11" s="47">
        <f t="shared" si="3"/>
        <v>5.7600000000000007</v>
      </c>
      <c r="N11" s="49">
        <f t="shared" si="8"/>
        <v>43.2</v>
      </c>
      <c r="O11" s="50"/>
      <c r="P11" s="17">
        <f t="shared" si="4"/>
        <v>14.4</v>
      </c>
      <c r="Q11" s="29">
        <f t="shared" si="5"/>
        <v>28.8</v>
      </c>
      <c r="R11" s="1">
        <v>2</v>
      </c>
      <c r="S11" s="52">
        <f t="shared" si="6"/>
        <v>57.6</v>
      </c>
    </row>
    <row r="12" spans="1:19" s="26" customFormat="1" x14ac:dyDescent="0.2">
      <c r="A12" s="124"/>
      <c r="B12" s="46">
        <v>0.3</v>
      </c>
      <c r="C12" s="46">
        <v>28</v>
      </c>
      <c r="D12" s="46">
        <f t="shared" ref="D12" si="21">C12*20%</f>
        <v>5.6000000000000005</v>
      </c>
      <c r="E12" s="46">
        <f t="shared" ref="E12" si="22">D12/1000 * B12 * 1000</f>
        <v>1.6800000000000004</v>
      </c>
      <c r="F12" s="47">
        <v>7.2</v>
      </c>
      <c r="G12" s="46">
        <v>200</v>
      </c>
      <c r="H12" s="47">
        <f t="shared" ref="H12" si="23">G12/1000 * F12</f>
        <v>1.4400000000000002</v>
      </c>
      <c r="I12" s="46"/>
      <c r="J12" s="46"/>
      <c r="K12" s="48">
        <f t="shared" ref="K12" si="24">H12/E12</f>
        <v>0.8571428571428571</v>
      </c>
      <c r="L12" s="49">
        <v>2</v>
      </c>
      <c r="M12" s="47">
        <f t="shared" ref="M12" si="25">H12*L12</f>
        <v>2.8800000000000003</v>
      </c>
      <c r="N12" s="49">
        <f t="shared" ref="N12" si="26">M12/$M$3 * $N$3</f>
        <v>21.6</v>
      </c>
      <c r="O12" s="50"/>
      <c r="P12" s="17">
        <f t="shared" si="4"/>
        <v>7.2</v>
      </c>
      <c r="Q12" s="29">
        <f t="shared" si="5"/>
        <v>14.4</v>
      </c>
      <c r="R12" s="1">
        <v>2</v>
      </c>
      <c r="S12" s="52">
        <f t="shared" si="6"/>
        <v>28.8</v>
      </c>
    </row>
    <row r="13" spans="1:19" x14ac:dyDescent="0.2">
      <c r="A13" s="30" t="s">
        <v>77</v>
      </c>
      <c r="B13" s="28">
        <v>0.7</v>
      </c>
      <c r="C13" s="28">
        <v>28</v>
      </c>
      <c r="D13" s="28">
        <f t="shared" si="7"/>
        <v>5.6000000000000005</v>
      </c>
      <c r="E13" s="28">
        <f t="shared" ref="E13" si="27">D13/1000 * B13 * 1000</f>
        <v>3.9200000000000008</v>
      </c>
      <c r="F13" s="33">
        <f>85.9 /14</f>
        <v>6.1357142857142861</v>
      </c>
      <c r="G13" s="28">
        <v>200</v>
      </c>
      <c r="H13" s="33">
        <f t="shared" si="1"/>
        <v>1.2271428571428573</v>
      </c>
      <c r="I13" s="28"/>
      <c r="J13" s="28"/>
      <c r="K13" s="34">
        <f t="shared" si="2"/>
        <v>0.31304664723032066</v>
      </c>
      <c r="L13" s="36">
        <v>5</v>
      </c>
      <c r="M13" s="33">
        <f t="shared" ref="M13" si="28">H13*L13</f>
        <v>6.1357142857142861</v>
      </c>
      <c r="N13" s="36">
        <f t="shared" ref="N13" si="29">M13/$M$3 * $N$3</f>
        <v>46.017857142857146</v>
      </c>
      <c r="O13" s="29"/>
      <c r="P13" s="17">
        <f t="shared" si="4"/>
        <v>6.1357142857142861</v>
      </c>
      <c r="Q13" s="29">
        <f t="shared" si="5"/>
        <v>30.678571428571431</v>
      </c>
      <c r="R13" s="1">
        <v>2</v>
      </c>
      <c r="S13" s="52">
        <f t="shared" si="6"/>
        <v>61.357142857142861</v>
      </c>
    </row>
    <row r="14" spans="1:19" x14ac:dyDescent="0.2">
      <c r="A14" s="51" t="s">
        <v>452</v>
      </c>
      <c r="B14" s="28">
        <v>0.2</v>
      </c>
      <c r="C14" s="28">
        <v>28</v>
      </c>
      <c r="D14" s="28">
        <f t="shared" ref="D14:D15" si="30">C14*20%</f>
        <v>5.6000000000000005</v>
      </c>
      <c r="E14" s="28">
        <f t="shared" ref="E14:E15" si="31">D14/1000 * B14 * 1000</f>
        <v>1.1200000000000001</v>
      </c>
      <c r="F14" s="33">
        <f>62.52/5</f>
        <v>12.504000000000001</v>
      </c>
      <c r="G14" s="28">
        <v>200</v>
      </c>
      <c r="H14" s="33">
        <f t="shared" ref="H14" si="32">G14/1000 * F14</f>
        <v>2.5008000000000004</v>
      </c>
      <c r="I14" s="28"/>
      <c r="J14" s="28"/>
      <c r="K14" s="34">
        <f t="shared" ref="K14" si="33">H14/E14</f>
        <v>2.2328571428571431</v>
      </c>
      <c r="L14" s="36">
        <v>4</v>
      </c>
      <c r="M14" s="33">
        <f t="shared" ref="M14" si="34">H14*L14</f>
        <v>10.003200000000001</v>
      </c>
      <c r="N14" s="36">
        <f t="shared" ref="N14" si="35">M14/$M$3 * $N$3</f>
        <v>75.024000000000015</v>
      </c>
      <c r="O14" s="29"/>
      <c r="P14" s="17">
        <f t="shared" si="4"/>
        <v>12.504000000000001</v>
      </c>
      <c r="Q14" s="29">
        <f t="shared" si="5"/>
        <v>50.016000000000005</v>
      </c>
      <c r="R14" s="1">
        <v>2</v>
      </c>
      <c r="S14" s="52">
        <f t="shared" si="6"/>
        <v>100.03200000000001</v>
      </c>
    </row>
    <row r="15" spans="1:19" x14ac:dyDescent="0.2">
      <c r="A15" s="69" t="s">
        <v>475</v>
      </c>
      <c r="B15" s="1">
        <v>0.2</v>
      </c>
      <c r="C15">
        <v>30</v>
      </c>
      <c r="D15" s="28">
        <f t="shared" si="30"/>
        <v>6</v>
      </c>
      <c r="E15" s="28">
        <f t="shared" si="31"/>
        <v>1.2000000000000002</v>
      </c>
      <c r="F15">
        <v>20.399999999999999</v>
      </c>
      <c r="G15" s="28">
        <v>200</v>
      </c>
      <c r="H15" s="33">
        <f t="shared" ref="H15" si="36">G15/1000 * F15</f>
        <v>4.08</v>
      </c>
      <c r="I15" s="28"/>
      <c r="J15" s="28"/>
      <c r="K15" s="34">
        <f t="shared" ref="K15" si="37">H15/E15</f>
        <v>3.3999999999999995</v>
      </c>
      <c r="L15" s="36">
        <v>4</v>
      </c>
      <c r="M15" s="33">
        <f t="shared" ref="M15" si="38">H15*L15</f>
        <v>16.32</v>
      </c>
      <c r="N15" s="36">
        <f t="shared" ref="N15" si="39">M15/$M$3 * $N$3</f>
        <v>122.4</v>
      </c>
    </row>
    <row r="16" spans="1:19" x14ac:dyDescent="0.2">
      <c r="P16" s="26" t="s">
        <v>218</v>
      </c>
    </row>
    <row r="17" spans="1:16" x14ac:dyDescent="0.2">
      <c r="P17" t="s">
        <v>223</v>
      </c>
    </row>
    <row r="19" spans="1:16" x14ac:dyDescent="0.2">
      <c r="F19" s="17"/>
    </row>
    <row r="22" spans="1:16" x14ac:dyDescent="0.2">
      <c r="A22" s="118" t="s">
        <v>92</v>
      </c>
      <c r="B22" s="118"/>
      <c r="C22" s="118"/>
    </row>
    <row r="23" spans="1:16" x14ac:dyDescent="0.2">
      <c r="A23" s="1" t="s">
        <v>58</v>
      </c>
      <c r="B23" s="1" t="s">
        <v>93</v>
      </c>
      <c r="C23" s="1" t="s">
        <v>94</v>
      </c>
    </row>
    <row r="24" spans="1:16" x14ac:dyDescent="0.2">
      <c r="A24" s="1" t="s">
        <v>61</v>
      </c>
      <c r="B24" s="1">
        <v>8</v>
      </c>
      <c r="C24" s="1">
        <v>6</v>
      </c>
    </row>
    <row r="25" spans="1:16" x14ac:dyDescent="0.2">
      <c r="A25" s="1" t="s">
        <v>68</v>
      </c>
      <c r="B25" s="1">
        <v>8</v>
      </c>
      <c r="C25" s="1" t="s">
        <v>119</v>
      </c>
    </row>
    <row r="26" spans="1:16" x14ac:dyDescent="0.2">
      <c r="A26" s="1" t="s">
        <v>95</v>
      </c>
      <c r="B26" s="1">
        <v>8</v>
      </c>
      <c r="C26" s="1">
        <v>4</v>
      </c>
    </row>
    <row r="27" spans="1:16" x14ac:dyDescent="0.2">
      <c r="A27" s="1" t="s">
        <v>72</v>
      </c>
      <c r="B27" s="1">
        <v>8</v>
      </c>
      <c r="C27" s="1">
        <v>4</v>
      </c>
    </row>
  </sheetData>
  <mergeCells count="8">
    <mergeCell ref="P1:R1"/>
    <mergeCell ref="B1:E1"/>
    <mergeCell ref="F1:K1"/>
    <mergeCell ref="L1:N1"/>
    <mergeCell ref="A22:C22"/>
    <mergeCell ref="A9:A10"/>
    <mergeCell ref="A6:A7"/>
    <mergeCell ref="A11:A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FEB3-81DC-5748-B3E3-3880DB5A9BC5}">
  <dimension ref="A1:D28"/>
  <sheetViews>
    <sheetView zoomScale="150" workbookViewId="0">
      <selection activeCell="F25" sqref="F25"/>
    </sheetView>
  </sheetViews>
  <sheetFormatPr baseColWidth="10" defaultRowHeight="16" x14ac:dyDescent="0.2"/>
  <cols>
    <col min="1" max="1" width="14.6640625" style="1" bestFit="1" customWidth="1"/>
    <col min="2" max="2" width="24.5" style="1" bestFit="1" customWidth="1"/>
    <col min="3" max="3" width="32.83203125" style="1" bestFit="1" customWidth="1"/>
  </cols>
  <sheetData>
    <row r="1" spans="1:4" x14ac:dyDescent="0.2">
      <c r="A1" s="1" t="s">
        <v>2</v>
      </c>
      <c r="B1" s="1" t="s">
        <v>105</v>
      </c>
      <c r="C1" s="1" t="s">
        <v>106</v>
      </c>
      <c r="D1" s="1" t="s">
        <v>107</v>
      </c>
    </row>
    <row r="2" spans="1:4" x14ac:dyDescent="0.2">
      <c r="A2" s="1" t="s">
        <v>11</v>
      </c>
      <c r="B2" s="1">
        <v>246</v>
      </c>
      <c r="C2" s="1">
        <v>348</v>
      </c>
      <c r="D2">
        <f t="shared" ref="D2:D28" si="0">C2-B2</f>
        <v>102</v>
      </c>
    </row>
    <row r="3" spans="1:4" x14ac:dyDescent="0.2">
      <c r="A3" s="1" t="s">
        <v>11</v>
      </c>
      <c r="B3" s="1">
        <v>220</v>
      </c>
      <c r="C3" s="1">
        <v>311</v>
      </c>
      <c r="D3">
        <f t="shared" si="0"/>
        <v>91</v>
      </c>
    </row>
    <row r="4" spans="1:4" x14ac:dyDescent="0.2">
      <c r="A4" s="1" t="s">
        <v>11</v>
      </c>
      <c r="B4" s="1">
        <v>354</v>
      </c>
      <c r="C4" s="1">
        <v>370</v>
      </c>
      <c r="D4">
        <f t="shared" si="0"/>
        <v>16</v>
      </c>
    </row>
    <row r="5" spans="1:4" x14ac:dyDescent="0.2">
      <c r="A5" s="1" t="s">
        <v>5</v>
      </c>
      <c r="B5" s="1">
        <v>96</v>
      </c>
      <c r="C5" s="1">
        <v>138</v>
      </c>
      <c r="D5">
        <f t="shared" si="0"/>
        <v>42</v>
      </c>
    </row>
    <row r="6" spans="1:4" x14ac:dyDescent="0.2">
      <c r="A6" s="1" t="s">
        <v>11</v>
      </c>
      <c r="B6" s="1">
        <v>290</v>
      </c>
      <c r="C6" s="1">
        <v>405</v>
      </c>
      <c r="D6">
        <f t="shared" si="0"/>
        <v>115</v>
      </c>
    </row>
    <row r="7" spans="1:4" x14ac:dyDescent="0.2">
      <c r="A7" s="1" t="s">
        <v>11</v>
      </c>
      <c r="B7" s="1">
        <v>346</v>
      </c>
      <c r="C7" s="1">
        <v>474</v>
      </c>
      <c r="D7">
        <f t="shared" si="0"/>
        <v>128</v>
      </c>
    </row>
    <row r="8" spans="1:4" x14ac:dyDescent="0.2">
      <c r="A8" s="1" t="s">
        <v>11</v>
      </c>
      <c r="B8" s="1">
        <v>306</v>
      </c>
      <c r="C8" s="1">
        <v>324</v>
      </c>
      <c r="D8">
        <f t="shared" si="0"/>
        <v>18</v>
      </c>
    </row>
    <row r="9" spans="1:4" x14ac:dyDescent="0.2">
      <c r="A9" s="1" t="s">
        <v>11</v>
      </c>
      <c r="B9" s="1">
        <v>220</v>
      </c>
      <c r="C9" s="1">
        <v>374</v>
      </c>
      <c r="D9">
        <f t="shared" si="0"/>
        <v>154</v>
      </c>
    </row>
    <row r="10" spans="1:4" x14ac:dyDescent="0.2">
      <c r="A10" s="1" t="s">
        <v>11</v>
      </c>
      <c r="B10" s="1">
        <v>150</v>
      </c>
      <c r="C10" s="1">
        <v>283</v>
      </c>
      <c r="D10">
        <f t="shared" si="0"/>
        <v>133</v>
      </c>
    </row>
    <row r="11" spans="1:4" ht="17" thickBot="1" x14ac:dyDescent="0.25">
      <c r="A11" s="4" t="s">
        <v>11</v>
      </c>
      <c r="B11" s="4">
        <v>234</v>
      </c>
      <c r="C11" s="4">
        <v>318</v>
      </c>
      <c r="D11">
        <f t="shared" si="0"/>
        <v>84</v>
      </c>
    </row>
    <row r="12" spans="1:4" x14ac:dyDescent="0.2">
      <c r="A12" s="1" t="s">
        <v>12</v>
      </c>
      <c r="B12" s="1">
        <v>212</v>
      </c>
      <c r="C12" s="1">
        <v>214</v>
      </c>
      <c r="D12">
        <f t="shared" si="0"/>
        <v>2</v>
      </c>
    </row>
    <row r="13" spans="1:4" x14ac:dyDescent="0.2">
      <c r="A13" s="1" t="s">
        <v>12</v>
      </c>
      <c r="B13" s="1">
        <v>361</v>
      </c>
      <c r="C13" s="1">
        <v>392</v>
      </c>
      <c r="D13">
        <f t="shared" si="0"/>
        <v>31</v>
      </c>
    </row>
    <row r="14" spans="1:4" x14ac:dyDescent="0.2">
      <c r="A14" s="1" t="s">
        <v>12</v>
      </c>
      <c r="B14" s="1">
        <v>317</v>
      </c>
      <c r="C14" s="1">
        <v>455</v>
      </c>
      <c r="D14">
        <f t="shared" si="0"/>
        <v>138</v>
      </c>
    </row>
    <row r="15" spans="1:4" ht="17" thickBot="1" x14ac:dyDescent="0.25">
      <c r="A15" s="4" t="s">
        <v>12</v>
      </c>
      <c r="B15" s="4">
        <v>237</v>
      </c>
      <c r="C15" s="4">
        <v>323</v>
      </c>
      <c r="D15">
        <f t="shared" si="0"/>
        <v>86</v>
      </c>
    </row>
    <row r="16" spans="1:4" x14ac:dyDescent="0.2">
      <c r="A16" s="1" t="s">
        <v>5</v>
      </c>
      <c r="B16" s="1">
        <v>165</v>
      </c>
      <c r="C16" s="1">
        <v>168</v>
      </c>
      <c r="D16">
        <f t="shared" si="0"/>
        <v>3</v>
      </c>
    </row>
    <row r="17" spans="1:4" x14ac:dyDescent="0.2">
      <c r="A17" s="1" t="s">
        <v>11</v>
      </c>
      <c r="B17" s="1">
        <v>243</v>
      </c>
      <c r="C17" s="1">
        <v>332</v>
      </c>
      <c r="D17">
        <f t="shared" si="0"/>
        <v>89</v>
      </c>
    </row>
    <row r="18" spans="1:4" x14ac:dyDescent="0.2">
      <c r="A18" s="1" t="s">
        <v>11</v>
      </c>
      <c r="B18" s="1">
        <v>241</v>
      </c>
      <c r="C18" s="1">
        <v>312</v>
      </c>
      <c r="D18">
        <f t="shared" si="0"/>
        <v>71</v>
      </c>
    </row>
    <row r="19" spans="1:4" x14ac:dyDescent="0.2">
      <c r="A19" s="1" t="s">
        <v>11</v>
      </c>
      <c r="B19" s="1">
        <v>280</v>
      </c>
      <c r="C19" s="1">
        <v>460</v>
      </c>
      <c r="D19">
        <f t="shared" si="0"/>
        <v>180</v>
      </c>
    </row>
    <row r="20" spans="1:4" x14ac:dyDescent="0.2">
      <c r="A20" s="1" t="s">
        <v>11</v>
      </c>
      <c r="B20" s="1">
        <v>233</v>
      </c>
      <c r="C20" s="1">
        <v>452</v>
      </c>
      <c r="D20">
        <f t="shared" si="0"/>
        <v>219</v>
      </c>
    </row>
    <row r="21" spans="1:4" ht="17" thickBot="1" x14ac:dyDescent="0.25">
      <c r="A21" s="4" t="s">
        <v>5</v>
      </c>
      <c r="B21" s="4">
        <v>131</v>
      </c>
      <c r="C21" s="4">
        <v>198</v>
      </c>
      <c r="D21">
        <f t="shared" si="0"/>
        <v>67</v>
      </c>
    </row>
    <row r="22" spans="1:4" x14ac:dyDescent="0.2">
      <c r="A22" s="1" t="s">
        <v>5</v>
      </c>
      <c r="B22" s="1">
        <v>150</v>
      </c>
      <c r="C22" s="1">
        <v>200</v>
      </c>
      <c r="D22">
        <f t="shared" si="0"/>
        <v>50</v>
      </c>
    </row>
    <row r="23" spans="1:4" x14ac:dyDescent="0.2">
      <c r="A23" s="1" t="s">
        <v>11</v>
      </c>
      <c r="B23" s="1">
        <v>143</v>
      </c>
      <c r="C23" s="1">
        <v>215</v>
      </c>
      <c r="D23">
        <f t="shared" si="0"/>
        <v>72</v>
      </c>
    </row>
    <row r="24" spans="1:4" x14ac:dyDescent="0.2">
      <c r="A24" s="1" t="s">
        <v>11</v>
      </c>
      <c r="B24" s="1">
        <v>216</v>
      </c>
      <c r="C24" s="1">
        <v>358</v>
      </c>
      <c r="D24">
        <f t="shared" si="0"/>
        <v>142</v>
      </c>
    </row>
    <row r="25" spans="1:4" ht="17" thickBot="1" x14ac:dyDescent="0.25">
      <c r="A25" s="4" t="s">
        <v>5</v>
      </c>
      <c r="B25" s="4">
        <v>195</v>
      </c>
      <c r="C25" s="4">
        <v>207</v>
      </c>
      <c r="D25">
        <f t="shared" si="0"/>
        <v>12</v>
      </c>
    </row>
    <row r="26" spans="1:4" x14ac:dyDescent="0.2">
      <c r="A26" s="1" t="s">
        <v>11</v>
      </c>
      <c r="B26" s="1">
        <v>177</v>
      </c>
      <c r="C26" s="1">
        <v>274</v>
      </c>
      <c r="D26">
        <f t="shared" si="0"/>
        <v>97</v>
      </c>
    </row>
    <row r="27" spans="1:4" x14ac:dyDescent="0.2">
      <c r="A27" s="1" t="s">
        <v>11</v>
      </c>
      <c r="B27" s="1">
        <v>195</v>
      </c>
      <c r="C27" s="1">
        <v>301</v>
      </c>
      <c r="D27">
        <f t="shared" si="0"/>
        <v>106</v>
      </c>
    </row>
    <row r="28" spans="1:4" x14ac:dyDescent="0.2">
      <c r="A28" s="1" t="s">
        <v>12</v>
      </c>
      <c r="B28" s="1">
        <v>600</v>
      </c>
      <c r="C28" s="1">
        <v>555</v>
      </c>
      <c r="D28">
        <f t="shared" si="0"/>
        <v>-45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95A5-76F5-904B-BC6E-758DBFA7A81F}">
  <dimension ref="A1:D31"/>
  <sheetViews>
    <sheetView zoomScale="137" zoomScaleNormal="137" workbookViewId="0">
      <selection activeCell="D14" sqref="D14"/>
    </sheetView>
  </sheetViews>
  <sheetFormatPr baseColWidth="10" defaultColWidth="11" defaultRowHeight="16" x14ac:dyDescent="0.2"/>
  <cols>
    <col min="1" max="1" width="7.5" bestFit="1" customWidth="1"/>
    <col min="2" max="2" width="8" bestFit="1" customWidth="1"/>
    <col min="3" max="3" width="19.5" bestFit="1" customWidth="1"/>
  </cols>
  <sheetData>
    <row r="1" spans="1:3" x14ac:dyDescent="0.2">
      <c r="A1" s="26" t="s">
        <v>396</v>
      </c>
      <c r="B1" s="26" t="s">
        <v>397</v>
      </c>
      <c r="C1" t="s">
        <v>398</v>
      </c>
    </row>
    <row r="2" spans="1:3" x14ac:dyDescent="0.2">
      <c r="A2">
        <v>-30</v>
      </c>
      <c r="B2" s="80">
        <f>(A2/1000 + 1) * 0.01118</f>
        <v>1.0844600000000001E-2</v>
      </c>
    </row>
    <row r="3" spans="1:3" x14ac:dyDescent="0.2">
      <c r="A3">
        <f>A2+10</f>
        <v>-20</v>
      </c>
      <c r="B3" s="80">
        <f t="shared" ref="B3:B31" si="0">(A3/1000 + 1)*0.01118</f>
        <v>1.09564E-2</v>
      </c>
    </row>
    <row r="4" spans="1:3" x14ac:dyDescent="0.2">
      <c r="A4">
        <f t="shared" ref="A4:A31" si="1">A3+10</f>
        <v>-10</v>
      </c>
      <c r="B4" s="80">
        <f t="shared" si="0"/>
        <v>1.10682E-2</v>
      </c>
    </row>
    <row r="5" spans="1:3" x14ac:dyDescent="0.2">
      <c r="A5">
        <f t="shared" si="1"/>
        <v>0</v>
      </c>
      <c r="B5" s="80">
        <f t="shared" si="0"/>
        <v>1.1180000000000001E-2</v>
      </c>
    </row>
    <row r="6" spans="1:3" x14ac:dyDescent="0.2">
      <c r="A6">
        <f t="shared" si="1"/>
        <v>10</v>
      </c>
      <c r="B6" s="80">
        <f t="shared" si="0"/>
        <v>1.1291800000000001E-2</v>
      </c>
    </row>
    <row r="7" spans="1:3" x14ac:dyDescent="0.2">
      <c r="A7">
        <f t="shared" si="1"/>
        <v>20</v>
      </c>
      <c r="B7" s="80">
        <f t="shared" si="0"/>
        <v>1.1403600000000002E-2</v>
      </c>
    </row>
    <row r="8" spans="1:3" x14ac:dyDescent="0.2">
      <c r="A8">
        <f t="shared" si="1"/>
        <v>30</v>
      </c>
      <c r="B8" s="80">
        <f t="shared" si="0"/>
        <v>1.15154E-2</v>
      </c>
    </row>
    <row r="9" spans="1:3" x14ac:dyDescent="0.2">
      <c r="A9">
        <f t="shared" si="1"/>
        <v>40</v>
      </c>
      <c r="B9" s="80">
        <f t="shared" si="0"/>
        <v>1.1627200000000001E-2</v>
      </c>
    </row>
    <row r="10" spans="1:3" x14ac:dyDescent="0.2">
      <c r="A10">
        <f t="shared" si="1"/>
        <v>50</v>
      </c>
      <c r="B10" s="80">
        <f t="shared" si="0"/>
        <v>1.1739000000000001E-2</v>
      </c>
    </row>
    <row r="11" spans="1:3" x14ac:dyDescent="0.2">
      <c r="A11">
        <f t="shared" si="1"/>
        <v>60</v>
      </c>
      <c r="B11" s="80">
        <f t="shared" si="0"/>
        <v>1.1850800000000002E-2</v>
      </c>
    </row>
    <row r="12" spans="1:3" x14ac:dyDescent="0.2">
      <c r="A12">
        <f t="shared" si="1"/>
        <v>70</v>
      </c>
      <c r="B12" s="80">
        <f t="shared" si="0"/>
        <v>1.1962600000000002E-2</v>
      </c>
    </row>
    <row r="13" spans="1:3" x14ac:dyDescent="0.2">
      <c r="A13">
        <f t="shared" si="1"/>
        <v>80</v>
      </c>
      <c r="B13" s="80">
        <f t="shared" si="0"/>
        <v>1.2074400000000001E-2</v>
      </c>
    </row>
    <row r="14" spans="1:3" x14ac:dyDescent="0.2">
      <c r="A14">
        <f t="shared" si="1"/>
        <v>90</v>
      </c>
      <c r="B14" s="80">
        <f t="shared" si="0"/>
        <v>1.2186200000000001E-2</v>
      </c>
    </row>
    <row r="15" spans="1:3" x14ac:dyDescent="0.2">
      <c r="A15">
        <f t="shared" si="1"/>
        <v>100</v>
      </c>
      <c r="B15" s="80">
        <f t="shared" si="0"/>
        <v>1.2298000000000002E-2</v>
      </c>
    </row>
    <row r="16" spans="1:3" x14ac:dyDescent="0.2">
      <c r="A16">
        <f t="shared" si="1"/>
        <v>110</v>
      </c>
      <c r="B16" s="80">
        <f t="shared" si="0"/>
        <v>1.2409800000000002E-2</v>
      </c>
    </row>
    <row r="17" spans="1:4" x14ac:dyDescent="0.2">
      <c r="A17">
        <f t="shared" si="1"/>
        <v>120</v>
      </c>
      <c r="B17" s="80">
        <f t="shared" si="0"/>
        <v>1.2521600000000003E-2</v>
      </c>
    </row>
    <row r="18" spans="1:4" x14ac:dyDescent="0.2">
      <c r="A18">
        <f t="shared" si="1"/>
        <v>130</v>
      </c>
      <c r="B18" s="80">
        <f t="shared" si="0"/>
        <v>1.2633399999999999E-2</v>
      </c>
      <c r="D18">
        <f>1-1.1/100</f>
        <v>0.98899999999999999</v>
      </c>
    </row>
    <row r="19" spans="1:4" x14ac:dyDescent="0.2">
      <c r="A19">
        <f t="shared" si="1"/>
        <v>140</v>
      </c>
      <c r="B19" s="80">
        <f t="shared" si="0"/>
        <v>1.2745200000000002E-2</v>
      </c>
    </row>
    <row r="20" spans="1:4" x14ac:dyDescent="0.2">
      <c r="A20">
        <f t="shared" si="1"/>
        <v>150</v>
      </c>
      <c r="B20" s="80">
        <f t="shared" si="0"/>
        <v>1.2857E-2</v>
      </c>
    </row>
    <row r="21" spans="1:4" x14ac:dyDescent="0.2">
      <c r="A21">
        <f t="shared" si="1"/>
        <v>160</v>
      </c>
      <c r="B21" s="80">
        <f t="shared" si="0"/>
        <v>1.2968799999999999E-2</v>
      </c>
    </row>
    <row r="22" spans="1:4" x14ac:dyDescent="0.2">
      <c r="A22">
        <f t="shared" si="1"/>
        <v>170</v>
      </c>
      <c r="B22" s="80">
        <f t="shared" si="0"/>
        <v>1.30806E-2</v>
      </c>
    </row>
    <row r="23" spans="1:4" x14ac:dyDescent="0.2">
      <c r="A23">
        <f t="shared" si="1"/>
        <v>180</v>
      </c>
      <c r="B23" s="80">
        <f t="shared" si="0"/>
        <v>1.31924E-2</v>
      </c>
    </row>
    <row r="24" spans="1:4" x14ac:dyDescent="0.2">
      <c r="A24">
        <f t="shared" si="1"/>
        <v>190</v>
      </c>
      <c r="B24" s="80">
        <f t="shared" si="0"/>
        <v>1.33042E-2</v>
      </c>
    </row>
    <row r="25" spans="1:4" x14ac:dyDescent="0.2">
      <c r="A25">
        <f t="shared" si="1"/>
        <v>200</v>
      </c>
      <c r="B25" s="80">
        <f t="shared" si="0"/>
        <v>1.3416000000000001E-2</v>
      </c>
      <c r="C25" s="81">
        <f>B25*0.989 - 0.011</f>
        <v>2.2684240000000015E-3</v>
      </c>
    </row>
    <row r="26" spans="1:4" x14ac:dyDescent="0.2">
      <c r="A26">
        <f t="shared" si="1"/>
        <v>210</v>
      </c>
      <c r="B26" s="80">
        <f t="shared" si="0"/>
        <v>1.3527800000000001E-2</v>
      </c>
    </row>
    <row r="27" spans="1:4" x14ac:dyDescent="0.2">
      <c r="A27">
        <f t="shared" si="1"/>
        <v>220</v>
      </c>
      <c r="B27" s="80">
        <f t="shared" si="0"/>
        <v>1.36396E-2</v>
      </c>
    </row>
    <row r="28" spans="1:4" x14ac:dyDescent="0.2">
      <c r="A28">
        <f t="shared" si="1"/>
        <v>230</v>
      </c>
      <c r="B28" s="80">
        <f t="shared" si="0"/>
        <v>1.37514E-2</v>
      </c>
    </row>
    <row r="29" spans="1:4" x14ac:dyDescent="0.2">
      <c r="A29">
        <f t="shared" si="1"/>
        <v>240</v>
      </c>
      <c r="B29" s="80">
        <f t="shared" si="0"/>
        <v>1.3863200000000001E-2</v>
      </c>
    </row>
    <row r="30" spans="1:4" x14ac:dyDescent="0.2">
      <c r="A30">
        <f t="shared" si="1"/>
        <v>250</v>
      </c>
      <c r="B30" s="80">
        <f t="shared" si="0"/>
        <v>1.3975000000000001E-2</v>
      </c>
    </row>
    <row r="31" spans="1:4" x14ac:dyDescent="0.2">
      <c r="A31">
        <f t="shared" si="1"/>
        <v>260</v>
      </c>
      <c r="B31" s="80">
        <f t="shared" si="0"/>
        <v>1.4086800000000002E-2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A996-AD98-0041-85E8-0C18744C5111}">
  <dimension ref="A1:W17"/>
  <sheetViews>
    <sheetView zoomScale="160" workbookViewId="0">
      <selection activeCell="O1" sqref="O1"/>
    </sheetView>
  </sheetViews>
  <sheetFormatPr baseColWidth="10" defaultColWidth="14.6640625" defaultRowHeight="16" x14ac:dyDescent="0.2"/>
  <cols>
    <col min="1" max="1" width="12.6640625" style="55" bestFit="1" customWidth="1"/>
    <col min="2" max="2" width="14.5" style="55" bestFit="1" customWidth="1"/>
    <col min="3" max="3" width="8.83203125" style="55" bestFit="1" customWidth="1"/>
    <col min="4" max="4" width="8.33203125" style="55" bestFit="1" customWidth="1"/>
    <col min="5" max="5" width="13.6640625" style="55" bestFit="1" customWidth="1"/>
    <col min="6" max="6" width="5.1640625" style="55" bestFit="1" customWidth="1"/>
    <col min="7" max="7" width="9.6640625" style="55" bestFit="1" customWidth="1"/>
    <col min="8" max="10" width="6.83203125" style="55" bestFit="1" customWidth="1"/>
    <col min="11" max="11" width="12.1640625" style="55" bestFit="1" customWidth="1"/>
    <col min="12" max="12" width="14.33203125" style="55" bestFit="1" customWidth="1"/>
    <col min="13" max="13" width="11.83203125" style="55" bestFit="1" customWidth="1"/>
    <col min="14" max="14" width="12.1640625" style="55" bestFit="1" customWidth="1"/>
    <col min="15" max="15" width="12.33203125" style="55" bestFit="1" customWidth="1"/>
    <col min="16" max="17" width="6.1640625" style="55" bestFit="1" customWidth="1"/>
    <col min="18" max="16384" width="14.6640625" style="55"/>
  </cols>
  <sheetData>
    <row r="1" spans="1:23" ht="16" customHeight="1" x14ac:dyDescent="0.2">
      <c r="A1" s="85" t="s">
        <v>436</v>
      </c>
      <c r="B1" s="85" t="s">
        <v>437</v>
      </c>
      <c r="C1" s="85" t="s">
        <v>26</v>
      </c>
      <c r="D1" s="85" t="s">
        <v>438</v>
      </c>
      <c r="E1" s="85" t="s">
        <v>439</v>
      </c>
      <c r="F1" s="85" t="s">
        <v>10</v>
      </c>
      <c r="G1" s="85" t="s">
        <v>440</v>
      </c>
      <c r="H1" s="128" t="s">
        <v>441</v>
      </c>
      <c r="I1" s="128"/>
      <c r="J1" s="128"/>
      <c r="K1" s="85" t="s">
        <v>442</v>
      </c>
      <c r="L1" s="85" t="s">
        <v>443</v>
      </c>
      <c r="M1" s="85" t="s">
        <v>444</v>
      </c>
      <c r="N1" s="85" t="s">
        <v>445</v>
      </c>
      <c r="O1" s="85" t="s">
        <v>446</v>
      </c>
    </row>
    <row r="2" spans="1:23" x14ac:dyDescent="0.2">
      <c r="A2" s="86">
        <v>44748</v>
      </c>
      <c r="B2" s="85">
        <v>1</v>
      </c>
      <c r="C2" s="87">
        <v>0.5</v>
      </c>
      <c r="D2" s="88">
        <v>0.74861111111111101</v>
      </c>
      <c r="E2" s="89">
        <f xml:space="preserve"> (D2-C2)*24</f>
        <v>5.9666666666666641</v>
      </c>
      <c r="F2" s="85">
        <v>32.799999999999997</v>
      </c>
      <c r="G2" s="85">
        <v>300</v>
      </c>
      <c r="H2" s="85">
        <v>41122</v>
      </c>
      <c r="I2" s="85">
        <v>36340</v>
      </c>
      <c r="J2" s="85">
        <v>42133</v>
      </c>
      <c r="K2" s="85">
        <f>70+F2 + 2+1</f>
        <v>105.8</v>
      </c>
      <c r="L2" s="85">
        <v>0.4</v>
      </c>
      <c r="M2" s="90">
        <f>K2 / L2 * AVERAGE(H2:J2)</f>
        <v>10544292.5</v>
      </c>
      <c r="N2" s="85">
        <f>G2/$G$4 * $N$4</f>
        <v>41553466.666666672</v>
      </c>
      <c r="O2" s="91">
        <f>M2/N2</f>
        <v>0.25375241455987624</v>
      </c>
    </row>
    <row r="3" spans="1:23" x14ac:dyDescent="0.2">
      <c r="A3" s="86">
        <v>44748</v>
      </c>
      <c r="B3" s="85">
        <v>2</v>
      </c>
      <c r="C3" s="87">
        <v>0.50347222222222221</v>
      </c>
      <c r="D3" s="88">
        <v>0.75624999999999998</v>
      </c>
      <c r="E3" s="89">
        <f xml:space="preserve"> (D3-C3)*24</f>
        <v>6.0666666666666664</v>
      </c>
      <c r="F3" s="85">
        <v>35.299999999999997</v>
      </c>
      <c r="G3" s="85">
        <v>250</v>
      </c>
      <c r="H3" s="85">
        <v>33644</v>
      </c>
      <c r="I3" s="85">
        <v>34433</v>
      </c>
      <c r="J3" s="85">
        <v>31897</v>
      </c>
      <c r="K3" s="85">
        <f t="shared" ref="K3:K4" si="0">70+F3 + 2+1</f>
        <v>108.3</v>
      </c>
      <c r="L3" s="85">
        <v>0.4</v>
      </c>
      <c r="M3" s="90">
        <f t="shared" ref="M3:M9" si="1">K3 / L3 * AVERAGE(H3:J3)</f>
        <v>9022653.5</v>
      </c>
      <c r="N3" s="85">
        <f>G3/$G$4 * $N$4</f>
        <v>34627888.888888888</v>
      </c>
      <c r="O3" s="91">
        <f>M3/N3</f>
        <v>0.26056031105306898</v>
      </c>
    </row>
    <row r="4" spans="1:23" x14ac:dyDescent="0.2">
      <c r="A4" s="92">
        <v>44748</v>
      </c>
      <c r="B4" s="93">
        <v>3</v>
      </c>
      <c r="C4" s="94">
        <v>0.50694444444444442</v>
      </c>
      <c r="D4" s="94">
        <v>0.76180555555555562</v>
      </c>
      <c r="E4" s="95">
        <f xml:space="preserve"> (D4-C4)*24</f>
        <v>6.1166666666666689</v>
      </c>
      <c r="F4" s="93">
        <v>36.4</v>
      </c>
      <c r="G4" s="93">
        <v>200</v>
      </c>
      <c r="H4" s="93">
        <v>26729</v>
      </c>
      <c r="I4" s="93">
        <v>27998</v>
      </c>
      <c r="J4" s="93">
        <v>27043</v>
      </c>
      <c r="K4" s="93">
        <f t="shared" si="0"/>
        <v>109.4</v>
      </c>
      <c r="L4" s="93">
        <v>0.4</v>
      </c>
      <c r="M4" s="96">
        <f t="shared" si="1"/>
        <v>7454698.333333334</v>
      </c>
      <c r="N4" s="96">
        <v>27702311.111111112</v>
      </c>
      <c r="O4" s="97">
        <f>M4/N4</f>
        <v>0.26910023150896356</v>
      </c>
    </row>
    <row r="5" spans="1:23" x14ac:dyDescent="0.2">
      <c r="A5" s="86"/>
      <c r="B5" s="98">
        <v>1</v>
      </c>
      <c r="C5" s="129" t="s">
        <v>448</v>
      </c>
      <c r="D5" s="129"/>
      <c r="E5" s="129"/>
      <c r="F5" s="129"/>
      <c r="G5" s="129"/>
      <c r="H5" s="99">
        <v>36684</v>
      </c>
      <c r="I5" s="99">
        <v>36035</v>
      </c>
      <c r="J5" s="99">
        <v>38799</v>
      </c>
      <c r="K5" s="98"/>
      <c r="L5" s="98"/>
      <c r="M5" s="100">
        <f>K2 / L2 * AVERAGE(H5:J5)</f>
        <v>9832170.3333333321</v>
      </c>
      <c r="N5" s="100"/>
      <c r="O5" s="101">
        <f>M5/N2</f>
        <v>0.23661492342395815</v>
      </c>
      <c r="P5" s="102"/>
      <c r="Q5" s="102"/>
      <c r="R5" s="102"/>
      <c r="S5" s="102"/>
      <c r="T5" s="102"/>
      <c r="U5" s="102"/>
      <c r="V5" s="102"/>
      <c r="W5" s="102"/>
    </row>
    <row r="6" spans="1:23" x14ac:dyDescent="0.2">
      <c r="A6" s="86"/>
      <c r="B6" s="98">
        <v>2</v>
      </c>
      <c r="C6" s="130"/>
      <c r="D6" s="130"/>
      <c r="E6" s="130"/>
      <c r="F6" s="130"/>
      <c r="G6" s="130"/>
      <c r="H6" s="99">
        <v>30252</v>
      </c>
      <c r="I6" s="99">
        <v>34171</v>
      </c>
      <c r="J6" s="99">
        <v>28691</v>
      </c>
      <c r="K6" s="98"/>
      <c r="L6" s="98"/>
      <c r="M6" s="100">
        <f t="shared" ref="M6:M7" si="2">K3 / L3 * AVERAGE(H6:J6)</f>
        <v>8403538.5</v>
      </c>
      <c r="N6" s="100"/>
      <c r="O6" s="101">
        <f t="shared" ref="O6:O7" si="3">M6/N3</f>
        <v>0.2426812251524943</v>
      </c>
      <c r="P6" s="102"/>
      <c r="Q6" s="102"/>
      <c r="R6" s="102"/>
      <c r="S6" s="102"/>
      <c r="T6" s="102"/>
      <c r="U6" s="102"/>
      <c r="V6" s="102"/>
      <c r="W6" s="102"/>
    </row>
    <row r="7" spans="1:23" ht="17" thickBot="1" x14ac:dyDescent="0.25">
      <c r="A7" s="103"/>
      <c r="B7" s="104">
        <v>3</v>
      </c>
      <c r="C7" s="131"/>
      <c r="D7" s="131"/>
      <c r="E7" s="131"/>
      <c r="F7" s="131"/>
      <c r="G7" s="131"/>
      <c r="H7" s="105">
        <v>24721</v>
      </c>
      <c r="I7" s="105">
        <v>27910</v>
      </c>
      <c r="J7" s="105">
        <v>24714</v>
      </c>
      <c r="K7" s="104"/>
      <c r="L7" s="104"/>
      <c r="M7" s="106">
        <f t="shared" si="2"/>
        <v>7051285.833333334</v>
      </c>
      <c r="N7" s="106"/>
      <c r="O7" s="107">
        <f t="shared" si="3"/>
        <v>0.25453781834487937</v>
      </c>
      <c r="P7" s="102"/>
      <c r="R7" s="102"/>
      <c r="S7" s="102"/>
      <c r="T7" s="102"/>
      <c r="U7" s="102"/>
      <c r="V7" s="102"/>
      <c r="W7" s="102"/>
    </row>
    <row r="8" spans="1:23" x14ac:dyDescent="0.2">
      <c r="A8" s="132" t="s">
        <v>449</v>
      </c>
      <c r="B8" s="85" t="s">
        <v>450</v>
      </c>
      <c r="C8" s="134">
        <v>0.50208333333333333</v>
      </c>
      <c r="D8" s="134">
        <v>0.75138888888888899</v>
      </c>
      <c r="E8" s="136">
        <f xml:space="preserve"> (D8-C8)*24</f>
        <v>5.9833333333333361</v>
      </c>
      <c r="F8" s="138">
        <v>37.200000000000003</v>
      </c>
      <c r="G8" s="138">
        <v>200</v>
      </c>
      <c r="H8" s="109">
        <v>3911</v>
      </c>
      <c r="I8" s="109">
        <v>3607</v>
      </c>
      <c r="J8" s="85"/>
      <c r="K8" s="85">
        <v>10</v>
      </c>
      <c r="L8" s="85">
        <v>0.4</v>
      </c>
      <c r="M8" s="90">
        <f t="shared" si="1"/>
        <v>93975</v>
      </c>
      <c r="N8" s="125">
        <f>N4</f>
        <v>27702311.111111112</v>
      </c>
      <c r="O8" s="91">
        <f>M8/N8</f>
        <v>3.3923162447738013E-3</v>
      </c>
      <c r="P8" s="108">
        <f>AVERAGE(O5:O7, O9)</f>
        <v>0.24734285175966064</v>
      </c>
      <c r="R8" s="102"/>
      <c r="S8" s="102"/>
      <c r="T8" s="102"/>
      <c r="U8" s="102"/>
      <c r="V8" s="102"/>
      <c r="W8" s="102"/>
    </row>
    <row r="9" spans="1:23" x14ac:dyDescent="0.2">
      <c r="A9" s="133"/>
      <c r="B9" s="85" t="s">
        <v>451</v>
      </c>
      <c r="C9" s="135"/>
      <c r="D9" s="135"/>
      <c r="E9" s="137"/>
      <c r="F9" s="139"/>
      <c r="G9" s="139"/>
      <c r="H9" s="109">
        <v>21480</v>
      </c>
      <c r="I9" s="109">
        <v>24960</v>
      </c>
      <c r="J9" s="109">
        <v>26041</v>
      </c>
      <c r="K9" s="85">
        <f>80+F8</f>
        <v>117.2</v>
      </c>
      <c r="L9" s="85">
        <v>0.4</v>
      </c>
      <c r="M9" s="90">
        <f t="shared" si="1"/>
        <v>7078977.666666666</v>
      </c>
      <c r="N9" s="126"/>
      <c r="O9" s="111">
        <f>M9/N8</f>
        <v>0.25553744011731067</v>
      </c>
      <c r="P9" s="110">
        <f>STDEV(O2:O4, O9)</f>
        <v>6.8750638795165532E-3</v>
      </c>
      <c r="Q9" s="102"/>
      <c r="R9" s="102"/>
      <c r="S9" s="102"/>
      <c r="T9" s="102"/>
      <c r="U9" s="85"/>
      <c r="V9" s="85"/>
      <c r="W9" s="85"/>
    </row>
    <row r="10" spans="1:23" x14ac:dyDescent="0.2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112"/>
      <c r="P10" s="85"/>
      <c r="Q10" s="102"/>
      <c r="R10" s="102"/>
      <c r="S10" s="102"/>
      <c r="T10" s="102"/>
      <c r="U10" s="85"/>
      <c r="V10" s="85"/>
      <c r="W10" s="85"/>
    </row>
    <row r="11" spans="1:23" x14ac:dyDescent="0.2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91"/>
      <c r="P11" s="85"/>
      <c r="Q11" s="102"/>
      <c r="R11" s="102"/>
      <c r="S11" s="102"/>
      <c r="T11" s="102"/>
      <c r="U11" s="85"/>
      <c r="V11" s="85"/>
      <c r="W11" s="85"/>
    </row>
    <row r="12" spans="1:23" ht="16" customHeight="1" x14ac:dyDescent="0.2">
      <c r="C12" s="127" t="s">
        <v>447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27"/>
    </row>
    <row r="13" spans="1:23" x14ac:dyDescent="0.2"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</row>
    <row r="14" spans="1:23" x14ac:dyDescent="0.2"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1:23" x14ac:dyDescent="0.2"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</row>
    <row r="16" spans="1:23" x14ac:dyDescent="0.2"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</row>
    <row r="17" spans="3:13" x14ac:dyDescent="0.2"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</row>
  </sheetData>
  <mergeCells count="10">
    <mergeCell ref="N8:N9"/>
    <mergeCell ref="C12:M17"/>
    <mergeCell ref="H1:J1"/>
    <mergeCell ref="C5:G7"/>
    <mergeCell ref="A8:A9"/>
    <mergeCell ref="C8:C9"/>
    <mergeCell ref="D8:D9"/>
    <mergeCell ref="E8:E9"/>
    <mergeCell ref="F8:F9"/>
    <mergeCell ref="G8:G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mouseID</vt:lpstr>
      <vt:lpstr>infusion.normalization</vt:lpstr>
      <vt:lpstr>integrate.cutOff</vt:lpstr>
      <vt:lpstr>dose calculation</vt:lpstr>
      <vt:lpstr>glycemia</vt:lpstr>
      <vt:lpstr>delta13C theory</vt:lpstr>
      <vt:lpstr>14C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Yuan, Bo</dc:creator>
  <cp:lastModifiedBy>Yuan, Bo</cp:lastModifiedBy>
  <dcterms:created xsi:type="dcterms:W3CDTF">2022-06-30T14:55:32Z</dcterms:created>
  <dcterms:modified xsi:type="dcterms:W3CDTF">2024-02-18T17:06:47Z</dcterms:modified>
</cp:coreProperties>
</file>