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ylyy\Desktop\YY\Challenge 1\"/>
    </mc:Choice>
  </mc:AlternateContent>
  <xr:revisionPtr revIDLastSave="0" documentId="8_{10FE36AB-2BD6-46C5-BE08-CF9B1AFCC49E}" xr6:coauthVersionLast="47" xr6:coauthVersionMax="47" xr10:uidLastSave="{00000000-0000-0000-0000-000000000000}"/>
  <bookViews>
    <workbookView xWindow="-110" yWindow="-110" windowWidth="19420" windowHeight="11620" firstSheet="2" activeTab="2" xr2:uid="{00000000-000D-0000-FFFF-FFFF00000000}"/>
  </bookViews>
  <sheets>
    <sheet name="Category Statistics" sheetId="6" r:id="rId1"/>
    <sheet name="Subcategory Statistics" sheetId="7" r:id="rId2"/>
    <sheet name="Outcomes Based on Launch Date" sheetId="9" r:id="rId3"/>
    <sheet name="Descriptive Statistics" sheetId="13" r:id="rId4"/>
    <sheet name="Edinburgh Research" sheetId="10" r:id="rId5"/>
    <sheet name="Kickstarter" sheetId="1" r:id="rId6"/>
    <sheet name="Theater Outcomes by Launch Date" sheetId="15" r:id="rId7"/>
    <sheet name="Outcomes Based on Goals" sheetId="16" r:id="rId8"/>
  </sheets>
  <definedNames>
    <definedName name="_xlnm._FilterDatabase" localSheetId="5" hidden="1">Kickstarter!$A$1:$T$4115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6" l="1"/>
  <c r="B12" i="16"/>
  <c r="B11" i="16"/>
  <c r="B10" i="16"/>
  <c r="B9" i="16"/>
  <c r="B8" i="16"/>
  <c r="B7" i="16"/>
  <c r="E7" i="16" s="1"/>
  <c r="B6" i="16"/>
  <c r="B5" i="16"/>
  <c r="B4" i="16"/>
  <c r="B3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E9" i="16"/>
  <c r="E6" i="16"/>
  <c r="C13" i="13"/>
  <c r="B13" i="13"/>
  <c r="C12" i="13"/>
  <c r="B12" i="13"/>
  <c r="C11" i="13"/>
  <c r="B11" i="13"/>
  <c r="C6" i="13"/>
  <c r="C5" i="13"/>
  <c r="C4" i="13"/>
  <c r="B6" i="13"/>
  <c r="B5" i="13"/>
  <c r="B4" i="13"/>
  <c r="C10" i="13"/>
  <c r="B10" i="13"/>
  <c r="C9" i="13"/>
  <c r="B9" i="13"/>
  <c r="C3" i="13"/>
  <c r="B3" i="13"/>
  <c r="C2" i="13"/>
  <c r="B2" i="13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3" l="1"/>
  <c r="C7" i="13"/>
  <c r="B14" i="13"/>
  <c r="B7" i="13"/>
  <c r="E10" i="16"/>
  <c r="F10" i="16" s="1"/>
  <c r="H9" i="16"/>
  <c r="G6" i="16"/>
  <c r="G7" i="16"/>
  <c r="G9" i="16"/>
  <c r="H13" i="16"/>
  <c r="H6" i="16"/>
  <c r="H7" i="16"/>
  <c r="E3" i="16"/>
  <c r="H3" i="16" s="1"/>
  <c r="E11" i="16"/>
  <c r="F11" i="16" s="1"/>
  <c r="F9" i="16"/>
  <c r="E2" i="16"/>
  <c r="F2" i="16" s="1"/>
  <c r="F6" i="16"/>
  <c r="E4" i="16"/>
  <c r="H4" i="16" s="1"/>
  <c r="E12" i="16"/>
  <c r="H12" i="16" s="1"/>
  <c r="E5" i="16"/>
  <c r="G5" i="16" s="1"/>
  <c r="E13" i="16"/>
  <c r="G13" i="16" s="1"/>
  <c r="F7" i="16"/>
  <c r="E8" i="16"/>
  <c r="H8" i="16" s="1"/>
  <c r="H5" i="16" l="1"/>
  <c r="F12" i="16"/>
  <c r="F3" i="16"/>
  <c r="G2" i="16"/>
  <c r="H2" i="16"/>
  <c r="F4" i="16"/>
  <c r="G10" i="16"/>
  <c r="G4" i="16"/>
  <c r="H10" i="16"/>
  <c r="F13" i="16"/>
  <c r="G8" i="16"/>
  <c r="F8" i="16"/>
  <c r="G11" i="16"/>
  <c r="H11" i="16"/>
  <c r="G3" i="16"/>
  <c r="F5" i="16"/>
  <c r="G12" i="16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<sst xmlns="http://schemas.openxmlformats.org/spreadsheetml/2006/main" count="33048" uniqueCount="8417">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</sst>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1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B-4E7D-9DCA-87EC35D9D7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B-4E7D-9DCA-87EC35D9D7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B-4E7D-9DCA-87EC35D9D7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B-4E7D-9DCA-87EC35D9D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666431"/>
        <c:axId val="1812667263"/>
      </c:barChart>
      <c:catAx>
        <c:axId val="181266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667263"/>
        <c:crosses val="autoZero"/>
        <c:auto val="1"/>
        <c:lblAlgn val="ctr"/>
        <c:lblOffset val="100"/>
        <c:noMultiLvlLbl val="0"/>
      </c:catAx>
      <c:valAx>
        <c:axId val="18126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66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B-45CD-BA10-71534738D9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B-45CD-BA10-71534738D9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B-45CD-BA10-71534738D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032447"/>
        <c:axId val="1668030367"/>
      </c:barChart>
      <c:catAx>
        <c:axId val="166803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0367"/>
        <c:crosses val="autoZero"/>
        <c:auto val="1"/>
        <c:lblAlgn val="ctr"/>
        <c:lblOffset val="100"/>
        <c:noMultiLvlLbl val="0"/>
      </c:catAx>
      <c:valAx>
        <c:axId val="16680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3-4A68-894E-24DBCB9548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3-4A68-894E-24DBCB9548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3-4A68-894E-24DBCB9548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23-4A68-894E-24DBCB95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240095"/>
        <c:axId val="220242175"/>
      </c:lineChart>
      <c:catAx>
        <c:axId val="2202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42175"/>
        <c:crosses val="autoZero"/>
        <c:auto val="1"/>
        <c:lblAlgn val="ctr"/>
        <c:lblOffset val="100"/>
        <c:noMultiLvlLbl val="0"/>
      </c:catAx>
      <c:valAx>
        <c:axId val="2202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2-4A35-B3F1-98ACB123B2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2-4A35-B3F1-98ACB123B2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2-4A35-B3F1-98ACB123B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100927"/>
        <c:axId val="1110103839"/>
      </c:lineChart>
      <c:catAx>
        <c:axId val="11101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03839"/>
        <c:crosses val="autoZero"/>
        <c:auto val="1"/>
        <c:lblAlgn val="ctr"/>
        <c:lblOffset val="100"/>
        <c:noMultiLvlLbl val="0"/>
      </c:catAx>
      <c:valAx>
        <c:axId val="111010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0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C-4371-A6B6-7266314DC82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C-4371-A6B6-7266314DC82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C-4371-A6B6-7266314DC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038559"/>
        <c:axId val="11910398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C5C-4371-A6B6-7266314DC82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C5C-4371-A6B6-7266314DC82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5C-4371-A6B6-7266314DC8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5C-4371-A6B6-7266314DC82E}"/>
                  </c:ext>
                </c:extLst>
              </c15:ser>
            </c15:filteredLineSeries>
          </c:ext>
        </c:extLst>
      </c:lineChart>
      <c:catAx>
        <c:axId val="119103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39807"/>
        <c:crosses val="autoZero"/>
        <c:auto val="1"/>
        <c:lblAlgn val="ctr"/>
        <c:lblOffset val="100"/>
        <c:noMultiLvlLbl val="0"/>
      </c:catAx>
      <c:valAx>
        <c:axId val="119103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3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161924</xdr:rowOff>
    </xdr:from>
    <xdr:to>
      <xdr:col>11</xdr:col>
      <xdr:colOff>158750</xdr:colOff>
      <xdr:row>22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063DA-B916-7385-BD49-B7FD193D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5</xdr:row>
      <xdr:rowOff>180974</xdr:rowOff>
    </xdr:from>
    <xdr:to>
      <xdr:col>13</xdr:col>
      <xdr:colOff>457200</xdr:colOff>
      <xdr:row>24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794D0-E3C8-45AD-6B71-553EDF910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0C235-2B16-BDCD-859F-3CA3B89B9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4</xdr:row>
      <xdr:rowOff>3175</xdr:rowOff>
    </xdr:from>
    <xdr:to>
      <xdr:col>13</xdr:col>
      <xdr:colOff>273050</xdr:colOff>
      <xdr:row>18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6CDFE-A358-179E-9745-7EB476F4B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561974</xdr:colOff>
      <xdr:row>5</xdr:row>
      <xdr:rowOff>73024</xdr:rowOff>
    </xdr:from>
    <xdr:to>
      <xdr:col>8</xdr:col>
      <xdr:colOff>463549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D328B-0C09-01A2-02A4-007181F19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ei" refreshedDate="44743.598821643522" createdVersion="8" refreshedVersion="8" minRefreshableVersion="3" recordCount="4114" xr:uid="{08873129-B934-49DD-B09B-F3A04108F3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ei" refreshedDate="44743.61234965278" createdVersion="8" refreshedVersion="8" minRefreshableVersion="3" recordCount="4114" xr:uid="{8C4BD057-19BF-4122-AA78-5C780F7A4B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Wei" refreshedDate="44743.652501041666" createdVersion="8" refreshedVersion="8" minRefreshableVersion="3" recordCount="4114" xr:uid="{E23DFCDF-4B52-4ED1-AA5B-D6C9AD5067C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911D0-E350-44A1-82FC-EB4B3883BB1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6CF57-5D10-440E-BC9F-8082E699127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E5338-61AB-431C-BCEB-9FF52723C08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50AB1-3F20-4B43-AD7B-79FA23A92F8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AF4A-0B9A-4FB9-A44E-3E35C9EAAC7B}">
  <sheetPr codeName="Sheet1"/>
  <dimension ref="A1:F6"/>
  <sheetViews>
    <sheetView workbookViewId="0">
      <selection activeCell="B26" sqref="B2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7" bestFit="1" customWidth="1"/>
    <col min="8" max="8" width="15.08984375" bestFit="1" customWidth="1"/>
    <col min="9" max="9" width="17" bestFit="1" customWidth="1"/>
    <col min="10" max="10" width="19.90625" bestFit="1" customWidth="1"/>
    <col min="11" max="11" width="21.81640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DD12-92A4-4D84-A8F6-ADAD5A3F8BB2}">
  <sheetPr codeName="Sheet2"/>
  <dimension ref="A1:E7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55A8-4711-457B-90CE-221D3AC11C21}">
  <sheetPr codeName="Sheet3"/>
  <dimension ref="A1:F18"/>
  <sheetViews>
    <sheetView tabSelected="1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8363</v>
      </c>
    </row>
    <row r="4" spans="1:6" x14ac:dyDescent="0.35">
      <c r="A4" s="11" t="s">
        <v>8362</v>
      </c>
      <c r="B4" s="11" t="s">
        <v>8360</v>
      </c>
    </row>
    <row r="5" spans="1:6" x14ac:dyDescent="0.3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DB5CC-3B16-456E-9DF3-2583F992B830}">
  <sheetPr codeName="Sheet6"/>
  <dimension ref="A1:C14"/>
  <sheetViews>
    <sheetView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9.26953125" bestFit="1" customWidth="1"/>
    <col min="3" max="3" width="8.54296875" bestFit="1" customWidth="1"/>
  </cols>
  <sheetData>
    <row r="1" spans="1:3" x14ac:dyDescent="0.35">
      <c r="B1" t="s">
        <v>8383</v>
      </c>
      <c r="C1" t="s">
        <v>8388</v>
      </c>
    </row>
    <row r="2" spans="1:3" x14ac:dyDescent="0.3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8390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5">
      <c r="A6" t="s">
        <v>8391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5">
      <c r="A7" t="s">
        <v>8392</v>
      </c>
      <c r="B7" s="16" t="e">
        <f>B5-B6</f>
        <v>#REF!</v>
      </c>
      <c r="C7" s="16" t="e">
        <f>C5-C6</f>
        <v>#REF!</v>
      </c>
    </row>
    <row r="8" spans="1:3" x14ac:dyDescent="0.35">
      <c r="B8" s="16"/>
      <c r="C8" s="16"/>
    </row>
    <row r="9" spans="1:3" x14ac:dyDescent="0.3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t="s">
        <v>8393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t="s">
        <v>8394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5">
      <c r="A13" t="s">
        <v>8395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5">
      <c r="A14" t="s">
        <v>8396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097E-7325-437E-A105-9F4DD92068EE}">
  <sheetPr codeName="Sheet8"/>
  <dimension ref="A1:D6"/>
  <sheetViews>
    <sheetView topLeftCell="B1" workbookViewId="0">
      <selection activeCell="D2" sqref="D2:D6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4110</v>
      </c>
      <c r="C1" t="s">
        <v>8381</v>
      </c>
      <c r="D1" t="s">
        <v>8382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 filterMode="1">
    <tabColor theme="4" tint="0.79998168889431442"/>
  </sheetPr>
  <dimension ref="A1:U4115"/>
  <sheetViews>
    <sheetView topLeftCell="B1" zoomScale="95" zoomScaleNormal="95" workbookViewId="0">
      <selection activeCell="D522" sqref="D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88" si="230">YEAR(S2925)</f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0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0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ref="U2989:U3052" si="235">YEAR(S2989)</f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35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35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0">YEAR(S3053)</f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0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0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5">YEAR(S3117)</f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45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45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0"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0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0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ref="U3245:U3308" si="255"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55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55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0"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0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5"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65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6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0"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0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0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5"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75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75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0"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0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0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5">YEAR(S3629)</f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8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8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0"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0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0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5">YEAR(S3757)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295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295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0"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0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0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5">YEAR(S3885)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05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05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0">YEAR(S3949)</f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0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0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5">YEAR(S4013)</f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15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15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0">YEAR(S4077)</f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8648-2EC8-443C-AF1F-AB71AA17F4D0}">
  <sheetPr codeName="Sheet10">
    <tabColor theme="4" tint="0.79998168889431442"/>
  </sheetPr>
  <dimension ref="A1:E18"/>
  <sheetViews>
    <sheetView workbookViewId="0">
      <selection activeCell="K1" sqref="K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8397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CA8DF-DFC4-440D-A9F8-6262BD4A9239}">
  <sheetPr codeName="Sheet11">
    <tabColor theme="4" tint="0.79998168889431442"/>
  </sheetPr>
  <dimension ref="A1:I13"/>
  <sheetViews>
    <sheetView workbookViewId="0">
      <selection activeCell="C16" sqref="C16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35">
      <c r="A2" t="s">
        <v>8415</v>
      </c>
      <c r="B2">
        <f>COUNTIFS(Kickstarter!$D:$D,"&lt;1000",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7">
        <f>B2/$E2</f>
        <v>0.75806451612903225</v>
      </c>
      <c r="G2" s="17">
        <f t="shared" ref="G2:G13" si="0">C2/$E2</f>
        <v>0.24193548387096775</v>
      </c>
      <c r="H2" s="17">
        <f t="shared" ref="H2:H13" si="1">D2/$E2</f>
        <v>0</v>
      </c>
      <c r="I2" s="18"/>
    </row>
    <row r="3" spans="1:9" x14ac:dyDescent="0.35">
      <c r="A3" t="s">
        <v>8405</v>
      </c>
      <c r="B3">
        <f>COUNTIFS(Kickstarter!$D:$D,"&gt;=1000", Kickstarter!$F:$F,"successful", Kickstarter!$R:$R,"plays",Kickstarter!$D:$D,"&lt;=4999")</f>
        <v>388</v>
      </c>
      <c r="C3">
        <f>COUNTIFS(Kickstarter!$D:$D,"&gt;=1000", Kickstarter!$F:$F,"failed", Kickstarter!$R:$R,"plays",Kickstarter!$D:$D,"&lt;4999")</f>
        <v>146</v>
      </c>
      <c r="D3">
        <f>COUNTIFS(Kickstarter!$D:$D,"&gt;=1000", Kickstarter!$F:$F,"canceled", Kickstarter!$R:$R,"plays",Kickstarter!$D:$D,"&lt;4999")</f>
        <v>0</v>
      </c>
      <c r="E3">
        <f t="shared" ref="E3:E13" si="2">SUM(B3:D3)</f>
        <v>534</v>
      </c>
      <c r="F3" s="17">
        <f t="shared" ref="F3:F13" si="3">B3/$E3</f>
        <v>0.72659176029962547</v>
      </c>
      <c r="G3" s="17">
        <f t="shared" si="0"/>
        <v>0.27340823970037453</v>
      </c>
      <c r="H3" s="17">
        <f t="shared" si="1"/>
        <v>0</v>
      </c>
      <c r="I3" s="18"/>
    </row>
    <row r="4" spans="1:9" x14ac:dyDescent="0.35">
      <c r="A4" t="s">
        <v>8406</v>
      </c>
      <c r="B4">
        <f>COUNTIFS(Kickstarter!$D:$D,"&gt;=5000", Kickstarter!$F:$F,"successful", Kickstarter!$R:$R,"plays",Kickstarter!$D:$D,"&lt;=9999")</f>
        <v>93</v>
      </c>
      <c r="C4">
        <f>COUNTIFS(Kickstarter!$D:$D,"&gt;=5000", Kickstarter!$F:$F,"failed", Kickstarter!$R:$R,"plays",Kickstarter!$D:$D,"&lt;9999")</f>
        <v>76</v>
      </c>
      <c r="D4">
        <f>COUNTIFS(Kickstarter!$D:$D,"&gt;=5000", Kickstarter!$F:$F,"canceled", Kickstarter!$R:$R,"plays",Kickstarter!$D:$D,"&lt;9999")</f>
        <v>0</v>
      </c>
      <c r="E4">
        <f t="shared" si="2"/>
        <v>169</v>
      </c>
      <c r="F4" s="17">
        <f t="shared" si="3"/>
        <v>0.55029585798816572</v>
      </c>
      <c r="G4" s="17">
        <f t="shared" si="0"/>
        <v>0.44970414201183434</v>
      </c>
      <c r="H4" s="17">
        <f t="shared" si="1"/>
        <v>0</v>
      </c>
      <c r="I4" s="18"/>
    </row>
    <row r="5" spans="1:9" x14ac:dyDescent="0.35">
      <c r="A5" t="s">
        <v>8407</v>
      </c>
      <c r="B5">
        <f>COUNTIFS(Kickstarter!$D:$D,"&gt;=10000", Kickstarter!$F:$F,"successful", Kickstarter!$R:$R,"plays",Kickstarter!$D:$D,"&lt;=14999")</f>
        <v>39</v>
      </c>
      <c r="C5">
        <f>COUNTIFS(Kickstarter!$D:$D,"&gt;=10000", Kickstarter!$F:$F,"failed", Kickstarter!$R:$R,"plays",Kickstarter!$D:$D,"&lt;14999")</f>
        <v>33</v>
      </c>
      <c r="D5">
        <f>COUNTIFS(Kickstarter!$D:$D,"&gt;=10000", Kickstarter!$F:$F,"canceled", Kickstarter!$R:$R,"plays",Kickstarter!$D:$D,"&lt;14999")</f>
        <v>0</v>
      </c>
      <c r="E5">
        <f t="shared" si="2"/>
        <v>72</v>
      </c>
      <c r="F5" s="17">
        <f t="shared" si="3"/>
        <v>0.54166666666666663</v>
      </c>
      <c r="G5" s="17">
        <f t="shared" si="0"/>
        <v>0.45833333333333331</v>
      </c>
      <c r="H5" s="17">
        <f t="shared" si="1"/>
        <v>0</v>
      </c>
      <c r="I5" s="18"/>
    </row>
    <row r="6" spans="1:9" x14ac:dyDescent="0.35">
      <c r="A6" t="s">
        <v>8408</v>
      </c>
      <c r="B6">
        <f>COUNTIFS(Kickstarter!$D:$D,"&gt;=15000", Kickstarter!$F:$F,"successful", Kickstarter!$R:$R,"plays",Kickstarter!$D:$D,"&lt;=19999")</f>
        <v>12</v>
      </c>
      <c r="C6">
        <f>COUNTIFS(Kickstarter!$D:$D,"&gt;=15000", Kickstarter!$F:$F,"failed", Kickstarter!$R:$R,"plays",Kickstarter!$D:$D,"&lt;19999")</f>
        <v>12</v>
      </c>
      <c r="D6">
        <f>COUNTIFS(Kickstarter!$D:$D,"&gt;=15000", Kickstarter!$F:$F,"canceled", Kickstarter!$R:$R,"plays",Kickstarter!$D:$D,"&lt;19999")</f>
        <v>0</v>
      </c>
      <c r="E6">
        <f t="shared" si="2"/>
        <v>24</v>
      </c>
      <c r="F6" s="17">
        <f t="shared" si="3"/>
        <v>0.5</v>
      </c>
      <c r="G6" s="17">
        <f t="shared" si="0"/>
        <v>0.5</v>
      </c>
      <c r="H6" s="17">
        <f t="shared" si="1"/>
        <v>0</v>
      </c>
      <c r="I6" s="18"/>
    </row>
    <row r="7" spans="1:9" x14ac:dyDescent="0.35">
      <c r="A7" t="s">
        <v>8409</v>
      </c>
      <c r="B7">
        <f>COUNTIFS(Kickstarter!$D:$D,"&gt;=20000", Kickstarter!$F:$F,"successful", Kickstarter!$R:$R,"plays",Kickstarter!$D:$D,"&lt;=24999")</f>
        <v>9</v>
      </c>
      <c r="C7">
        <f>COUNTIFS(Kickstarter!$D:$D,"&gt;=20000", Kickstarter!$F:$F,"failed", Kickstarter!$R:$R,"plays",Kickstarter!$D:$D,"&lt;24999")</f>
        <v>11</v>
      </c>
      <c r="D7">
        <f>COUNTIFS(Kickstarter!$D:$D,"&gt;=20000", Kickstarter!$F:$F,"canceled", Kickstarter!$R:$R,"plays",Kickstarter!$D:$D,"&lt;24999")</f>
        <v>0</v>
      </c>
      <c r="E7">
        <f t="shared" si="2"/>
        <v>20</v>
      </c>
      <c r="F7" s="17">
        <f t="shared" si="3"/>
        <v>0.45</v>
      </c>
      <c r="G7" s="17">
        <f t="shared" si="0"/>
        <v>0.55000000000000004</v>
      </c>
      <c r="H7" s="17">
        <f t="shared" si="1"/>
        <v>0</v>
      </c>
      <c r="I7" s="18"/>
    </row>
    <row r="8" spans="1:9" x14ac:dyDescent="0.35">
      <c r="A8" t="s">
        <v>8410</v>
      </c>
      <c r="B8">
        <f>COUNTIFS(Kickstarter!$D:$D,"&gt;=25000", Kickstarter!$F:$F,"successful", Kickstarter!$R:$R,"plays",Kickstarter!$D:$D,"&lt;=29999")</f>
        <v>1</v>
      </c>
      <c r="C8">
        <f>COUNTIFS(Kickstarter!$D:$D,"&gt;=25000", Kickstarter!$F:$F,"failed", Kickstarter!$R:$R,"plays",Kickstarter!$D:$D,"&lt;29999")</f>
        <v>4</v>
      </c>
      <c r="D8">
        <f>COUNTIFS(Kickstarter!$D:$D,"&gt;=25000", Kickstarter!$F:$F,"canceled", Kickstarter!$R:$R,"plays",Kickstarter!$D:$D,"&lt;29999")</f>
        <v>0</v>
      </c>
      <c r="E8">
        <f t="shared" si="2"/>
        <v>5</v>
      </c>
      <c r="F8" s="17">
        <f t="shared" si="3"/>
        <v>0.2</v>
      </c>
      <c r="G8" s="17">
        <f t="shared" si="0"/>
        <v>0.8</v>
      </c>
      <c r="H8" s="17">
        <f t="shared" si="1"/>
        <v>0</v>
      </c>
      <c r="I8" s="18"/>
    </row>
    <row r="9" spans="1:9" x14ac:dyDescent="0.35">
      <c r="A9" t="s">
        <v>8411</v>
      </c>
      <c r="B9">
        <f>COUNTIFS(Kickstarter!$D:$D,"&gt;=30000", Kickstarter!$F:$F,"successful", Kickstarter!$R:$R,"plays",Kickstarter!$D:$D,"&lt;=34999")</f>
        <v>3</v>
      </c>
      <c r="C9">
        <f>COUNTIFS(Kickstarter!$D:$D,"&gt;=30000", Kickstarter!$F:$F,"failed", Kickstarter!$R:$R,"plays",Kickstarter!$D:$D,"&lt;34999")</f>
        <v>8</v>
      </c>
      <c r="D9">
        <f>COUNTIFS(Kickstarter!$D:$D,"&gt;=30000", Kickstarter!$F:$F,"canceled", Kickstarter!$R:$R,"plays",Kickstarter!$D:$D,"&lt;34999")</f>
        <v>0</v>
      </c>
      <c r="E9">
        <f t="shared" si="2"/>
        <v>11</v>
      </c>
      <c r="F9" s="17">
        <f t="shared" si="3"/>
        <v>0.27272727272727271</v>
      </c>
      <c r="G9" s="17">
        <f t="shared" si="0"/>
        <v>0.72727272727272729</v>
      </c>
      <c r="H9" s="17">
        <f t="shared" si="1"/>
        <v>0</v>
      </c>
      <c r="I9" s="18"/>
    </row>
    <row r="10" spans="1:9" x14ac:dyDescent="0.35">
      <c r="A10" t="s">
        <v>8412</v>
      </c>
      <c r="B10">
        <f>COUNTIFS(Kickstarter!$D:$D,"&gt;=35000", Kickstarter!$F:$F,"successful", Kickstarter!$R:$R,"plays",Kickstarter!$D:$D,"&lt;=39999")</f>
        <v>4</v>
      </c>
      <c r="C10">
        <f>COUNTIFS(Kickstarter!$D:$D,"&gt;=35000", Kickstarter!$F:$F,"failed", Kickstarter!$R:$R,"plays",Kickstarter!$D:$D,"&lt;39999")</f>
        <v>2</v>
      </c>
      <c r="D10">
        <f>COUNTIFS(Kickstarter!$D:$D,"&gt;=35000", Kickstarter!$F:$F,"canceled", Kickstarter!$R:$R,"plays",Kickstarter!$D:$D,"&lt;39999")</f>
        <v>0</v>
      </c>
      <c r="E10">
        <f t="shared" si="2"/>
        <v>6</v>
      </c>
      <c r="F10" s="17">
        <f t="shared" si="3"/>
        <v>0.66666666666666663</v>
      </c>
      <c r="G10" s="17">
        <f t="shared" si="0"/>
        <v>0.33333333333333331</v>
      </c>
      <c r="H10" s="17">
        <f t="shared" si="1"/>
        <v>0</v>
      </c>
      <c r="I10" s="18"/>
    </row>
    <row r="11" spans="1:9" x14ac:dyDescent="0.35">
      <c r="A11" t="s">
        <v>8413</v>
      </c>
      <c r="B11">
        <f>COUNTIFS(Kickstarter!$D:$D,"&gt;=40000", Kickstarter!$F:$F,"successful", Kickstarter!$R:$R,"plays",Kickstarter!$D:$D,"&lt;=44999")</f>
        <v>2</v>
      </c>
      <c r="C11">
        <f>COUNTIFS(Kickstarter!$D:$D,"&gt;=40000", Kickstarter!$F:$F,"failed", Kickstarter!$R:$R,"plays",Kickstarter!$D:$D,"&lt;44999")</f>
        <v>1</v>
      </c>
      <c r="D11">
        <f>COUNTIFS(Kickstarter!$D:$D,"&gt;=40000", Kickstarter!$F:$F,"canceled", Kickstarter!$R:$R,"plays",Kickstarter!$D:$D,"&lt;44999")</f>
        <v>0</v>
      </c>
      <c r="E11">
        <f t="shared" si="2"/>
        <v>3</v>
      </c>
      <c r="F11" s="17">
        <f t="shared" si="3"/>
        <v>0.66666666666666663</v>
      </c>
      <c r="G11" s="17">
        <f t="shared" si="0"/>
        <v>0.33333333333333331</v>
      </c>
      <c r="H11" s="17">
        <f t="shared" si="1"/>
        <v>0</v>
      </c>
      <c r="I11" s="18"/>
    </row>
    <row r="12" spans="1:9" x14ac:dyDescent="0.35">
      <c r="A12" t="s">
        <v>8414</v>
      </c>
      <c r="B12">
        <f>COUNTIFS(Kickstarter!$D:$D,"&gt;=45000", Kickstarter!$F:$F,"successful", Kickstarter!$R:$R,"plays",Kickstarter!$D:$D,"&lt;=49999")</f>
        <v>0</v>
      </c>
      <c r="C12">
        <f>COUNTIFS(Kickstarter!$D:$D,"&gt;=45000", Kickstarter!$F:$F,"failed", Kickstarter!$R:$R,"plays",Kickstarter!$D:$D,"&lt;49999")</f>
        <v>1</v>
      </c>
      <c r="D12">
        <f>COUNTIFS(Kickstarter!$D:$D,"&gt;=45000", Kickstarter!$F:$F,"canceled", Kickstarter!$R:$R,"plays",Kickstarter!$D:$D,"&lt;49999")</f>
        <v>0</v>
      </c>
      <c r="E12">
        <f t="shared" si="2"/>
        <v>1</v>
      </c>
      <c r="F12" s="17">
        <f t="shared" si="3"/>
        <v>0</v>
      </c>
      <c r="G12" s="17">
        <f t="shared" si="0"/>
        <v>1</v>
      </c>
      <c r="H12" s="17">
        <f t="shared" si="1"/>
        <v>0</v>
      </c>
      <c r="I12" s="18"/>
    </row>
    <row r="13" spans="1:9" x14ac:dyDescent="0.35">
      <c r="A13" t="s">
        <v>8416</v>
      </c>
      <c r="B13">
        <f>COUNTIFS(Kickstarter!$D:$D,"&gt;=50000", Kickstarter!$F:$F,"successful", Kickstarter!$R:$R,"plays")</f>
        <v>2</v>
      </c>
      <c r="C13">
        <f>COUNTIFS(Kickstarter!$D:$D,"&gt;=50000", Kickstarter!$F:$F,"failed", Kickstarter!$R:$R,"plays")</f>
        <v>14</v>
      </c>
      <c r="D13">
        <f>COUNTIFS(Kickstarter!$D:$D,"&gt;=50000", Kickstarter!$F:$F,"canceled", Kickstarter!$R:$R,"plays")</f>
        <v>0</v>
      </c>
      <c r="E13">
        <f t="shared" si="2"/>
        <v>16</v>
      </c>
      <c r="F13" s="17">
        <f t="shared" si="3"/>
        <v>0.125</v>
      </c>
      <c r="G13" s="17">
        <f t="shared" si="0"/>
        <v>0.875</v>
      </c>
      <c r="H13" s="17">
        <f t="shared" si="1"/>
        <v>0</v>
      </c>
      <c r="I13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Descriptive Statistics</vt:lpstr>
      <vt:lpstr>Edinburgh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Wei</cp:lastModifiedBy>
  <dcterms:created xsi:type="dcterms:W3CDTF">2017-04-20T15:17:24Z</dcterms:created>
  <dcterms:modified xsi:type="dcterms:W3CDTF">2022-07-06T02:13:44Z</dcterms:modified>
</cp:coreProperties>
</file>