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<sst xmlns="http://schemas.openxmlformats.org/spreadsheetml/2006/main" count="55" uniqueCount="44">
  <si>
    <t>Max_wave_height at x=885 m</t>
  </si>
  <si>
    <t>Froud number Fr = vs/sqrt(g*hw)</t>
  </si>
  <si>
    <t>Fr</t>
  </si>
  <si>
    <t>position in previous table</t>
  </si>
  <si>
    <t>the amplitude of surge</t>
  </si>
  <si>
    <t>initial water depth</t>
  </si>
  <si>
    <t>dimensionless value of surge</t>
  </si>
  <si>
    <r>
      <t>hs = 92 m</t>
    </r>
    <r>
      <rPr>
        <sz val="11"/>
        <color rgb="FFFF0000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hw = 58, 92, 122, 148, 181 m
Vs = 55, 65, 75, 91, 110 m/s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rhow = 998.21 kg/m³
rhos = 1650 kg/m³
slide_internal_friction_angle = 43°</t>
    </r>
  </si>
  <si>
    <r>
      <t>h</t>
    </r>
    <r>
      <rPr>
        <vertAlign val="subscript"/>
        <sz val="11"/>
        <color theme="1"/>
        <rFont val="宋体"/>
        <charset val="134"/>
        <scheme val="minor"/>
      </rPr>
      <t xml:space="preserve">w </t>
    </r>
    <r>
      <rPr>
        <sz val="11"/>
        <color theme="1"/>
        <rFont val="宋体"/>
        <charset val="134"/>
        <scheme val="minor"/>
      </rPr>
      <t>(m)</t>
    </r>
  </si>
  <si>
    <t>hw</t>
  </si>
  <si>
    <t>(1,5)</t>
  </si>
  <si>
    <t>(1,4)</t>
  </si>
  <si>
    <r>
      <t>Different V</t>
    </r>
    <r>
      <rPr>
        <vertAlign val="subscript"/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 xml:space="preserve"> (m/s)</t>
    </r>
  </si>
  <si>
    <t>Vs</t>
  </si>
  <si>
    <t>(2,5)</t>
  </si>
  <si>
    <t>(1,3)</t>
  </si>
  <si>
    <t>(2,4)</t>
  </si>
  <si>
    <t>(3,5)</t>
  </si>
  <si>
    <t>(1,2)</t>
  </si>
  <si>
    <t>(2,3)</t>
  </si>
  <si>
    <t>(3,4)</t>
  </si>
  <si>
    <r>
      <t xml:space="preserve">hs = 92 m
</t>
    </r>
    <r>
      <rPr>
        <b/>
        <sz val="11"/>
        <color rgb="FFFF0000"/>
        <rFont val="宋体"/>
        <charset val="134"/>
        <scheme val="minor"/>
      </rPr>
      <t>hw = 58, 92, 122, 148, 181 m</t>
    </r>
    <r>
      <rPr>
        <b/>
        <sz val="11"/>
        <color rgb="FF00B0F0"/>
        <rFont val="宋体"/>
        <charset val="134"/>
        <scheme val="minor"/>
      </rPr>
      <t xml:space="preserve">
Vs = 65 m/s
rhow = 998.21 kg/m³
</t>
    </r>
    <r>
      <rPr>
        <b/>
        <sz val="11"/>
        <color rgb="FFFF0000"/>
        <rFont val="宋体"/>
        <charset val="134"/>
        <scheme val="minor"/>
      </rPr>
      <t xml:space="preserve">rhos = 1197.85, 1650, 1996.42, 2395.70, 2994.63 kg/m³
</t>
    </r>
    <r>
      <rPr>
        <b/>
        <sz val="11"/>
        <color rgb="FF00B0F0"/>
        <rFont val="宋体"/>
        <charset val="134"/>
        <scheme val="minor"/>
      </rPr>
      <t>slide_internal_friction_angle = 43°</t>
    </r>
  </si>
  <si>
    <t>hs/hw</t>
  </si>
  <si>
    <r>
      <t>hs = 92 m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hw = 58, 92, 122, 148, 181 m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Vs = 65 m/s
rhow = 998.21 kg/m³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rhos = 1197.85, 1650, 1996.42, 2395.70, 2994.63 kg/m³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slide_internal_friction_angle = 43°</t>
    </r>
  </si>
  <si>
    <t>(2,2)</t>
  </si>
  <si>
    <t>(4,5)</t>
  </si>
  <si>
    <t>(3,3)</t>
  </si>
  <si>
    <t>rhos (kg/m³)</t>
  </si>
  <si>
    <t>rhos/rhow</t>
  </si>
  <si>
    <t>rhos</t>
  </si>
  <si>
    <t>(1,1)</t>
  </si>
  <si>
    <t>(4,4)</t>
  </si>
  <si>
    <t>(3,2)</t>
  </si>
  <si>
    <t>(5,5)</t>
  </si>
  <si>
    <t>(4,3)</t>
  </si>
  <si>
    <t>(2,1)</t>
  </si>
  <si>
    <t>(5,4)</t>
  </si>
  <si>
    <t>(4,2)</t>
  </si>
  <si>
    <r>
      <t>relative ratio h</t>
    </r>
    <r>
      <rPr>
        <vertAlign val="subscript"/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/h</t>
    </r>
    <r>
      <rPr>
        <vertAlign val="subscript"/>
        <sz val="11"/>
        <color theme="1"/>
        <rFont val="宋体"/>
        <charset val="134"/>
        <scheme val="minor"/>
      </rPr>
      <t>w</t>
    </r>
  </si>
  <si>
    <t>(3,1)</t>
  </si>
  <si>
    <t>(5,3)</t>
  </si>
  <si>
    <t>(5,2)</t>
  </si>
  <si>
    <t>(4,1)</t>
  </si>
  <si>
    <t>(5,1)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</si>
</sst>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8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0" applyNumberFormat="0" applyAlignment="0" applyProtection="0">
      <alignment vertical="center"/>
    </xf>
    <xf numFmtId="0" fontId="14" fillId="7" borderId="41" applyNumberFormat="0" applyAlignment="0" applyProtection="0">
      <alignment vertical="center"/>
    </xf>
    <xf numFmtId="0" fontId="15" fillId="7" borderId="40" applyNumberFormat="0" applyAlignment="0" applyProtection="0">
      <alignment vertical="center"/>
    </xf>
    <xf numFmtId="0" fontId="16" fillId="8" borderId="42" applyNumberFormat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5" xfId="0" applyNumberForma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0" fillId="0" borderId="6" xfId="0" applyNumberFormat="1" applyFont="1" applyBorder="1" applyAlignment="1">
      <alignment horizontal="center" vertical="center"/>
    </xf>
    <xf numFmtId="176" fontId="0" fillId="2" borderId="7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176" fontId="2" fillId="2" borderId="9" xfId="0" applyNumberFormat="1" applyFon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2" borderId="11" xfId="0" applyNumberFormat="1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15" xfId="0" applyNumberFormat="1" applyFill="1" applyBorder="1" applyAlignment="1">
      <alignment vertical="center" wrapText="1"/>
    </xf>
    <xf numFmtId="176" fontId="0" fillId="2" borderId="17" xfId="0" applyNumberForma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0" fillId="0" borderId="18" xfId="0" applyNumberFormat="1" applyBorder="1" applyAlignment="1">
      <alignment vertical="center" wrapText="1"/>
    </xf>
    <xf numFmtId="176" fontId="0" fillId="2" borderId="7" xfId="0" applyNumberFormat="1" applyFill="1" applyBorder="1" applyAlignment="1">
      <alignment vertical="center" wrapText="1"/>
    </xf>
    <xf numFmtId="176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8" xfId="0" applyNumberFormat="1" applyFont="1" applyBorder="1">
      <alignment vertical="center"/>
    </xf>
    <xf numFmtId="176" fontId="2" fillId="0" borderId="19" xfId="0" applyNumberFormat="1" applyFont="1" applyBorder="1" applyAlignment="1">
      <alignment vertical="center" wrapText="1"/>
    </xf>
    <xf numFmtId="176" fontId="0" fillId="2" borderId="9" xfId="0" applyNumberFormat="1" applyFill="1" applyBorder="1" applyAlignment="1">
      <alignment vertical="center" wrapText="1"/>
    </xf>
    <xf numFmtId="176" fontId="3" fillId="0" borderId="0" xfId="0" applyNumberFormat="1" applyFont="1" applyFill="1">
      <alignment vertical="center"/>
    </xf>
    <xf numFmtId="176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176" fontId="0" fillId="2" borderId="11" xfId="0" applyNumberFormat="1" applyFill="1" applyBorder="1" applyAlignment="1">
      <alignment vertical="center" wrapText="1"/>
    </xf>
    <xf numFmtId="176" fontId="3" fillId="0" borderId="12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3" fillId="0" borderId="12" xfId="0" applyNumberFormat="1" applyFont="1" applyFill="1" applyBorder="1">
      <alignment vertical="center"/>
    </xf>
    <xf numFmtId="176" fontId="3" fillId="0" borderId="13" xfId="0" applyNumberFormat="1" applyFont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2" borderId="21" xfId="0" applyNumberFormat="1" applyFill="1" applyBorder="1">
      <alignment vertical="center"/>
    </xf>
    <xf numFmtId="176" fontId="0" fillId="2" borderId="22" xfId="0" applyNumberFormat="1" applyFill="1" applyBorder="1">
      <alignment vertical="center"/>
    </xf>
    <xf numFmtId="176" fontId="2" fillId="2" borderId="22" xfId="0" applyNumberFormat="1" applyFont="1" applyFill="1" applyBorder="1">
      <alignment vertical="center"/>
    </xf>
    <xf numFmtId="176" fontId="0" fillId="2" borderId="23" xfId="0" applyNumberFormat="1" applyFill="1" applyBorder="1">
      <alignment vertical="center"/>
    </xf>
    <xf numFmtId="176" fontId="0" fillId="3" borderId="6" xfId="0" applyNumberFormat="1" applyFill="1" applyBorder="1" applyAlignment="1">
      <alignment horizontal="center" vertical="center"/>
    </xf>
    <xf numFmtId="176" fontId="3" fillId="3" borderId="0" xfId="0" applyNumberFormat="1" applyFont="1" applyFill="1">
      <alignment vertical="center"/>
    </xf>
    <xf numFmtId="176" fontId="3" fillId="3" borderId="8" xfId="0" applyNumberFormat="1" applyFont="1" applyFill="1" applyBorder="1">
      <alignment vertical="center"/>
    </xf>
    <xf numFmtId="176" fontId="0" fillId="3" borderId="10" xfId="0" applyNumberFormat="1" applyFill="1" applyBorder="1" applyAlignment="1">
      <alignment horizontal="center" vertical="center"/>
    </xf>
    <xf numFmtId="176" fontId="3" fillId="3" borderId="12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176" fontId="1" fillId="3" borderId="6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176" fontId="0" fillId="3" borderId="6" xfId="0" applyNumberFormat="1" applyFill="1" applyBorder="1">
      <alignment vertical="center"/>
    </xf>
    <xf numFmtId="176" fontId="0" fillId="3" borderId="15" xfId="0" applyNumberFormat="1" applyFill="1" applyBorder="1" applyAlignment="1">
      <alignment vertical="center" wrapText="1"/>
    </xf>
    <xf numFmtId="176" fontId="0" fillId="3" borderId="18" xfId="0" applyNumberFormat="1" applyFill="1" applyBorder="1" applyAlignment="1">
      <alignment vertical="center" wrapText="1"/>
    </xf>
    <xf numFmtId="176" fontId="0" fillId="3" borderId="24" xfId="0" applyNumberFormat="1" applyFill="1" applyBorder="1">
      <alignment vertical="center"/>
    </xf>
    <xf numFmtId="176" fontId="0" fillId="3" borderId="14" xfId="0" applyNumberFormat="1" applyFill="1" applyBorder="1">
      <alignment vertical="center"/>
    </xf>
    <xf numFmtId="176" fontId="2" fillId="3" borderId="19" xfId="0" applyNumberFormat="1" applyFont="1" applyFill="1" applyBorder="1" applyAlignment="1">
      <alignment vertical="center" wrapText="1"/>
    </xf>
    <xf numFmtId="176" fontId="0" fillId="3" borderId="4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3" borderId="8" xfId="0" applyNumberFormat="1" applyFill="1" applyBorder="1">
      <alignment vertical="center"/>
    </xf>
    <xf numFmtId="176" fontId="0" fillId="3" borderId="19" xfId="0" applyNumberFormat="1" applyFill="1" applyBorder="1" applyAlignment="1">
      <alignment vertical="center" wrapText="1"/>
    </xf>
    <xf numFmtId="176" fontId="0" fillId="3" borderId="20" xfId="0" applyNumberFormat="1" applyFill="1" applyBorder="1" applyAlignment="1">
      <alignment vertical="center" wrapText="1"/>
    </xf>
    <xf numFmtId="176" fontId="0" fillId="3" borderId="10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3" xfId="0" applyNumberFormat="1" applyFill="1" applyBorder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2" borderId="25" xfId="0" applyNumberFormat="1" applyFill="1" applyBorder="1">
      <alignment vertical="center"/>
    </xf>
    <xf numFmtId="176" fontId="0" fillId="2" borderId="26" xfId="0" applyNumberFormat="1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176" fontId="0" fillId="2" borderId="27" xfId="0" applyNumberFormat="1" applyFill="1" applyBorder="1">
      <alignment vertical="center"/>
    </xf>
    <xf numFmtId="176" fontId="0" fillId="4" borderId="6" xfId="0" applyNumberFormat="1" applyFill="1" applyBorder="1" applyAlignment="1">
      <alignment horizontal="center" vertical="center"/>
    </xf>
    <xf numFmtId="176" fontId="0" fillId="2" borderId="18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176" fontId="0" fillId="4" borderId="24" xfId="0" applyNumberFormat="1" applyFill="1" applyBorder="1">
      <alignment vertical="center"/>
    </xf>
    <xf numFmtId="176" fontId="0" fillId="4" borderId="14" xfId="0" applyNumberFormat="1" applyFill="1" applyBorder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2" fillId="2" borderId="19" xfId="0" applyNumberFormat="1" applyFont="1" applyFill="1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176" fontId="0" fillId="2" borderId="19" xfId="0" applyNumberFormat="1" applyFill="1" applyBorder="1">
      <alignment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2" borderId="20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0" fillId="4" borderId="13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1" fillId="4" borderId="6" xfId="0" applyNumberFormat="1" applyFont="1" applyFill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/>
    </xf>
    <xf numFmtId="176" fontId="0" fillId="4" borderId="24" xfId="0" applyNumberFormat="1" applyFill="1" applyBorder="1" applyAlignment="1">
      <alignment horizontal="center" vertical="center"/>
    </xf>
    <xf numFmtId="176" fontId="0" fillId="4" borderId="14" xfId="0" applyNumberForma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 vertical="center"/>
    </xf>
    <xf numFmtId="176" fontId="0" fillId="2" borderId="28" xfId="0" applyNumberFormat="1" applyFill="1" applyBorder="1" applyAlignment="1">
      <alignment horizontal="center" vertical="center"/>
    </xf>
    <xf numFmtId="176" fontId="0" fillId="2" borderId="29" xfId="0" applyNumberFormat="1" applyFill="1" applyBorder="1" applyAlignment="1">
      <alignment horizontal="center" vertical="center"/>
    </xf>
    <xf numFmtId="176" fontId="0" fillId="2" borderId="30" xfId="0" applyNumberForma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6" fontId="4" fillId="4" borderId="13" xfId="0" applyNumberFormat="1" applyFon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176" fontId="0" fillId="2" borderId="33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vertical="center" wrapText="1"/>
    </xf>
    <xf numFmtId="176" fontId="0" fillId="2" borderId="34" xfId="0" applyNumberFormat="1" applyFill="1" applyBorder="1" applyAlignment="1">
      <alignment horizontal="center" vertical="center"/>
    </xf>
    <xf numFmtId="176" fontId="0" fillId="2" borderId="35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4" borderId="18" xfId="0" applyNumberFormat="1" applyFill="1" applyBorder="1" applyAlignment="1">
      <alignment vertical="center" wrapText="1"/>
    </xf>
    <xf numFmtId="176" fontId="3" fillId="4" borderId="0" xfId="0" applyNumberFormat="1" applyFont="1" applyFill="1">
      <alignment vertical="center"/>
    </xf>
    <xf numFmtId="176" fontId="3" fillId="4" borderId="8" xfId="0" applyNumberFormat="1" applyFont="1" applyFill="1" applyBorder="1">
      <alignment vertical="center"/>
    </xf>
    <xf numFmtId="176" fontId="2" fillId="4" borderId="19" xfId="0" applyNumberFormat="1" applyFont="1" applyFill="1" applyBorder="1" applyAlignment="1">
      <alignment vertical="center" wrapText="1"/>
    </xf>
    <xf numFmtId="176" fontId="0" fillId="4" borderId="19" xfId="0" applyNumberFormat="1" applyFill="1" applyBorder="1" applyAlignment="1">
      <alignment vertical="center" wrapText="1"/>
    </xf>
    <xf numFmtId="176" fontId="0" fillId="4" borderId="20" xfId="0" applyNumberFormat="1" applyFill="1" applyBorder="1" applyAlignment="1">
      <alignment vertical="center" wrapText="1"/>
    </xf>
    <xf numFmtId="176" fontId="3" fillId="4" borderId="12" xfId="0" applyNumberFormat="1" applyFont="1" applyFill="1" applyBorder="1">
      <alignment vertical="center"/>
    </xf>
    <xf numFmtId="176" fontId="3" fillId="4" borderId="13" xfId="0" applyNumberFormat="1" applyFont="1" applyFill="1" applyBorder="1">
      <alignment vertical="center"/>
    </xf>
    <xf numFmtId="176" fontId="0" fillId="3" borderId="28" xfId="0" applyNumberFormat="1" applyFill="1" applyBorder="1" applyAlignment="1">
      <alignment horizontal="center" vertical="center"/>
    </xf>
    <xf numFmtId="176" fontId="0" fillId="3" borderId="29" xfId="0" applyNumberFormat="1" applyFill="1" applyBorder="1">
      <alignment vertical="center"/>
    </xf>
    <xf numFmtId="176" fontId="0" fillId="0" borderId="29" xfId="0" applyNumberFormat="1" applyBorder="1">
      <alignment vertical="center"/>
    </xf>
    <xf numFmtId="176" fontId="0" fillId="3" borderId="30" xfId="0" applyNumberFormat="1" applyFill="1" applyBorder="1">
      <alignment vertical="center"/>
    </xf>
    <xf numFmtId="176" fontId="0" fillId="3" borderId="31" xfId="0" applyNumberFormat="1" applyFill="1" applyBorder="1">
      <alignment vertical="center"/>
    </xf>
    <xf numFmtId="176" fontId="0" fillId="3" borderId="32" xfId="0" applyNumberFormat="1" applyFill="1" applyBorder="1">
      <alignment vertical="center"/>
    </xf>
    <xf numFmtId="176" fontId="0" fillId="0" borderId="32" xfId="0" applyNumberFormat="1" applyBorder="1">
      <alignment vertical="center"/>
    </xf>
    <xf numFmtId="176" fontId="0" fillId="3" borderId="33" xfId="0" applyNumberFormat="1" applyFill="1" applyBorder="1">
      <alignment vertical="center"/>
    </xf>
    <xf numFmtId="176" fontId="0" fillId="3" borderId="34" xfId="0" applyNumberFormat="1" applyFill="1" applyBorder="1">
      <alignment vertical="center"/>
    </xf>
    <xf numFmtId="176" fontId="0" fillId="3" borderId="35" xfId="0" applyNumberFormat="1" applyFill="1" applyBorder="1">
      <alignment vertical="center"/>
    </xf>
    <xf numFmtId="176" fontId="0" fillId="0" borderId="35" xfId="0" applyNumberFormat="1" applyBorder="1">
      <alignment vertical="center"/>
    </xf>
    <xf numFmtId="176" fontId="0" fillId="3" borderId="36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topLeftCell="E25" workbookViewId="0">
      <selection activeCell="I32" sqref="I32:J34"/>
    </sheetView>
  </sheetViews>
  <sheetFormatPr defaultColWidth="9" defaultRowHeight="13.5"/>
  <cols>
    <col min="1" max="1" width="54.875" style="1" customWidth="1"/>
    <col min="2" max="2" width="40.125" style="1" customWidth="1"/>
    <col min="3" max="4" width="8.375" style="1" customWidth="1"/>
    <col min="5" max="5" width="9.25" style="1" customWidth="1"/>
    <col min="6" max="7" width="8.375" style="1" customWidth="1"/>
    <col min="8" max="8" width="6" style="1" customWidth="1"/>
    <col min="9" max="9" width="48.5" style="1" customWidth="1"/>
    <col min="10" max="10" width="36.625" style="1" customWidth="1"/>
    <col min="11" max="12" width="8.375" style="1" customWidth="1"/>
    <col min="13" max="13" width="9.25" style="1" customWidth="1"/>
    <col min="14" max="14" width="8.375" style="1" customWidth="1"/>
    <col min="15" max="15" width="12.625" style="1"/>
    <col min="16" max="17" width="9" style="1"/>
    <col min="18" max="18" width="29.375" style="1" customWidth="1"/>
    <col min="19" max="19" width="24.875" style="1" customWidth="1"/>
    <col min="20" max="20" width="21.5" style="1" customWidth="1"/>
    <col min="21" max="21" width="31.5" style="1" customWidth="1"/>
    <col min="22" max="16384" width="9" style="1"/>
  </cols>
  <sheetData>
    <row r="1" ht="14.25" spans="1:21">
      <c r="A1" s="2" t="s">
        <v>0</v>
      </c>
      <c r="B1" s="3"/>
      <c r="C1" s="3"/>
      <c r="D1" s="3"/>
      <c r="E1" s="3"/>
      <c r="F1" s="3"/>
      <c r="G1" s="4"/>
      <c r="I1" s="52" t="s">
        <v>1</v>
      </c>
      <c r="J1" s="53"/>
      <c r="K1" s="53"/>
      <c r="L1" s="53"/>
      <c r="M1" s="53"/>
      <c r="N1" s="53"/>
      <c r="O1" s="54"/>
      <c r="Q1" s="145" t="s">
        <v>2</v>
      </c>
      <c r="R1" s="146" t="s">
        <v>3</v>
      </c>
      <c r="S1" s="147" t="s">
        <v>4</v>
      </c>
      <c r="T1" s="147" t="s">
        <v>5</v>
      </c>
      <c r="U1" s="148" t="s">
        <v>6</v>
      </c>
    </row>
    <row r="2" ht="16.5" spans="1:21">
      <c r="A2" s="5" t="s">
        <v>7</v>
      </c>
      <c r="B2" s="6"/>
      <c r="C2" s="7" t="s">
        <v>8</v>
      </c>
      <c r="D2" s="3"/>
      <c r="E2" s="3"/>
      <c r="F2" s="3"/>
      <c r="G2" s="4"/>
      <c r="I2" s="55" t="s">
        <v>7</v>
      </c>
      <c r="J2" s="56"/>
      <c r="K2" s="57" t="s">
        <v>9</v>
      </c>
      <c r="L2" s="58"/>
      <c r="M2" s="58"/>
      <c r="N2" s="58"/>
      <c r="O2" s="59"/>
      <c r="Q2" s="149">
        <v>1.30523556336534</v>
      </c>
      <c r="R2" s="150" t="s">
        <v>10</v>
      </c>
      <c r="S2" s="151">
        <v>138.34</v>
      </c>
      <c r="T2" s="151">
        <v>181</v>
      </c>
      <c r="U2" s="152">
        <f t="shared" ref="U2:U10" si="0">S2/T2</f>
        <v>0.764309392265193</v>
      </c>
    </row>
    <row r="3" ht="75" customHeight="1" spans="1:21">
      <c r="A3" s="8"/>
      <c r="B3" s="6"/>
      <c r="C3" s="9">
        <v>58</v>
      </c>
      <c r="D3" s="9">
        <v>92</v>
      </c>
      <c r="E3" s="10">
        <v>122</v>
      </c>
      <c r="F3" s="9">
        <v>148</v>
      </c>
      <c r="G3" s="9">
        <v>181</v>
      </c>
      <c r="I3" s="60"/>
      <c r="J3" s="56"/>
      <c r="K3" s="61">
        <v>58</v>
      </c>
      <c r="L3" s="62">
        <v>92</v>
      </c>
      <c r="M3" s="63">
        <v>122</v>
      </c>
      <c r="N3" s="62">
        <v>148</v>
      </c>
      <c r="O3" s="64">
        <v>181</v>
      </c>
      <c r="Q3" s="149">
        <v>1.44343532029409</v>
      </c>
      <c r="R3" s="150" t="s">
        <v>11</v>
      </c>
      <c r="S3" s="151">
        <v>146.468</v>
      </c>
      <c r="T3" s="151">
        <v>148</v>
      </c>
      <c r="U3" s="152">
        <f t="shared" si="0"/>
        <v>0.989648648648649</v>
      </c>
    </row>
    <row r="4" spans="1:21">
      <c r="A4" s="11" t="s">
        <v>12</v>
      </c>
      <c r="B4" s="12">
        <v>55</v>
      </c>
      <c r="C4" s="1">
        <v>165.356</v>
      </c>
      <c r="D4" s="1">
        <v>154.159</v>
      </c>
      <c r="E4" s="1">
        <v>148.5296</v>
      </c>
      <c r="F4" s="1">
        <v>146.468</v>
      </c>
      <c r="G4" s="13">
        <v>138.34</v>
      </c>
      <c r="I4" s="65" t="s">
        <v>13</v>
      </c>
      <c r="J4" s="12">
        <v>55</v>
      </c>
      <c r="K4" s="66">
        <f>$J$4/SQRT(9.81*K3)</f>
        <v>2.30576046821392</v>
      </c>
      <c r="L4" s="66">
        <f>$J$4/SQRT(9.81*L3)</f>
        <v>1.83077204412074</v>
      </c>
      <c r="M4" s="66">
        <f>$J$4/SQRT(9.81*M3)</f>
        <v>1.58982115071324</v>
      </c>
      <c r="N4" s="66">
        <f>$J$4/SQRT(9.81*N3)</f>
        <v>1.44343532029409</v>
      </c>
      <c r="O4" s="67">
        <f>$J$4/SQRT(9.81*O3)</f>
        <v>1.30523556336534</v>
      </c>
      <c r="Q4" s="149">
        <v>1.54255112034086</v>
      </c>
      <c r="R4" s="150" t="s">
        <v>14</v>
      </c>
      <c r="S4" s="151">
        <v>146.33</v>
      </c>
      <c r="T4" s="151">
        <v>181</v>
      </c>
      <c r="U4" s="152">
        <f t="shared" si="0"/>
        <v>0.808453038674033</v>
      </c>
    </row>
    <row r="5" spans="1:21">
      <c r="A5" s="14"/>
      <c r="B5" s="15">
        <v>65</v>
      </c>
      <c r="C5" s="1">
        <v>178.527</v>
      </c>
      <c r="D5" s="1">
        <v>161.39</v>
      </c>
      <c r="E5" s="1">
        <v>156.863</v>
      </c>
      <c r="F5" s="1">
        <v>149.376</v>
      </c>
      <c r="G5" s="13">
        <v>146.33</v>
      </c>
      <c r="I5" s="57"/>
      <c r="J5" s="15">
        <v>65</v>
      </c>
      <c r="K5" s="66">
        <f>$J$5/SQRT(9.81*K3)</f>
        <v>2.72498964425282</v>
      </c>
      <c r="L5" s="66">
        <f>$J$5/SQRT(9.81*L3)</f>
        <v>2.16363968850632</v>
      </c>
      <c r="M5" s="66">
        <f>$J$5/SQRT(9.81*M3)</f>
        <v>1.87887954175201</v>
      </c>
      <c r="N5" s="66">
        <f>$J$5/SQRT(9.81*N3)</f>
        <v>1.7058781058021</v>
      </c>
      <c r="O5" s="67">
        <f>$J$5/SQRT(9.81*O3)</f>
        <v>1.54255112034086</v>
      </c>
      <c r="Q5" s="149">
        <v>1.58982115071324</v>
      </c>
      <c r="R5" s="150" t="s">
        <v>15</v>
      </c>
      <c r="S5" s="151">
        <v>148.5296</v>
      </c>
      <c r="T5" s="151">
        <v>122</v>
      </c>
      <c r="U5" s="152">
        <f t="shared" si="0"/>
        <v>1.21745573770492</v>
      </c>
    </row>
    <row r="6" spans="1:21">
      <c r="A6" s="14"/>
      <c r="B6" s="16">
        <v>75</v>
      </c>
      <c r="C6" s="1">
        <v>180.739</v>
      </c>
      <c r="D6" s="1">
        <v>171.749</v>
      </c>
      <c r="E6" s="1">
        <v>168.9911</v>
      </c>
      <c r="F6" s="1">
        <v>158.819</v>
      </c>
      <c r="G6" s="13">
        <v>155.46</v>
      </c>
      <c r="I6" s="57"/>
      <c r="J6" s="16">
        <v>75</v>
      </c>
      <c r="K6" s="66">
        <f>$J$6/SQRT(9.81*K3)</f>
        <v>3.14421882029171</v>
      </c>
      <c r="L6" s="66">
        <f>$J$6/SQRT(9.81*L3)</f>
        <v>2.49650733289191</v>
      </c>
      <c r="M6" s="66">
        <f>$J$6/SQRT(9.81*M3)</f>
        <v>2.16793793279078</v>
      </c>
      <c r="N6" s="66">
        <f>$J$6/SQRT(9.81*N3)</f>
        <v>1.96832089131012</v>
      </c>
      <c r="O6" s="67">
        <f>$J$6/SQRT(9.81*O3)</f>
        <v>1.77986667731638</v>
      </c>
      <c r="Q6" s="149">
        <v>1.7058781058021</v>
      </c>
      <c r="R6" s="150" t="s">
        <v>16</v>
      </c>
      <c r="S6" s="151">
        <v>149.376</v>
      </c>
      <c r="T6" s="151">
        <v>148</v>
      </c>
      <c r="U6" s="152">
        <f t="shared" si="0"/>
        <v>1.0092972972973</v>
      </c>
    </row>
    <row r="7" spans="1:21">
      <c r="A7" s="14"/>
      <c r="B7" s="16">
        <v>91</v>
      </c>
      <c r="C7" s="1">
        <v>208.282</v>
      </c>
      <c r="D7" s="1">
        <v>188.349</v>
      </c>
      <c r="E7" s="1">
        <v>175.7565</v>
      </c>
      <c r="F7" s="1">
        <v>167.499</v>
      </c>
      <c r="G7" s="13">
        <v>163.41</v>
      </c>
      <c r="I7" s="57"/>
      <c r="J7" s="16">
        <v>91</v>
      </c>
      <c r="K7" s="66">
        <f>$J$7/SQRT(9.81*K3)</f>
        <v>3.81498550195395</v>
      </c>
      <c r="L7" s="66">
        <f>$J$7/SQRT(9.81*L3)</f>
        <v>3.02909556390885</v>
      </c>
      <c r="M7" s="66">
        <f>$J$7/SQRT(9.81*M3)</f>
        <v>2.63043135845281</v>
      </c>
      <c r="N7" s="66">
        <f>$J$7/SQRT(9.81*N3)</f>
        <v>2.38822934812295</v>
      </c>
      <c r="O7" s="67">
        <f>$J$7/SQRT(9.81*O3)</f>
        <v>2.1595715684772</v>
      </c>
      <c r="Q7" s="149">
        <v>1.77986667731638</v>
      </c>
      <c r="R7" s="150" t="s">
        <v>17</v>
      </c>
      <c r="S7" s="151">
        <v>155.46</v>
      </c>
      <c r="T7" s="151">
        <v>181</v>
      </c>
      <c r="U7" s="152">
        <f t="shared" si="0"/>
        <v>0.858895027624309</v>
      </c>
    </row>
    <row r="8" ht="14.25" spans="1:21">
      <c r="A8" s="17"/>
      <c r="B8" s="18">
        <v>110</v>
      </c>
      <c r="C8" s="19">
        <v>229.142</v>
      </c>
      <c r="D8" s="19">
        <v>208.67</v>
      </c>
      <c r="E8" s="19">
        <v>203.4401</v>
      </c>
      <c r="F8" s="19">
        <v>197.533</v>
      </c>
      <c r="G8" s="20">
        <v>185.33</v>
      </c>
      <c r="I8" s="68"/>
      <c r="J8" s="18">
        <v>110</v>
      </c>
      <c r="K8" s="69">
        <f>$J$8/SQRT(9.81*K3)</f>
        <v>4.61152093642785</v>
      </c>
      <c r="L8" s="69">
        <f>$J$8/SQRT(9.81*L3)</f>
        <v>3.66154408824147</v>
      </c>
      <c r="M8" s="69">
        <f>$J$8/SQRT(9.81*M3)</f>
        <v>3.17964230142647</v>
      </c>
      <c r="N8" s="69">
        <f>$J$8/SQRT(9.81*N3)</f>
        <v>2.88687064058818</v>
      </c>
      <c r="O8" s="70">
        <f>$J$8/SQRT(9.81*O3)</f>
        <v>2.61047112673068</v>
      </c>
      <c r="Q8" s="149">
        <v>1.83077204412074</v>
      </c>
      <c r="R8" s="150" t="s">
        <v>18</v>
      </c>
      <c r="S8" s="151">
        <v>154.159</v>
      </c>
      <c r="T8" s="151">
        <v>92</v>
      </c>
      <c r="U8" s="152">
        <f t="shared" si="0"/>
        <v>1.67564130434783</v>
      </c>
    </row>
    <row r="9" ht="14.25" spans="17:21">
      <c r="Q9" s="149">
        <v>1.87887954175201</v>
      </c>
      <c r="R9" s="150" t="s">
        <v>19</v>
      </c>
      <c r="S9" s="151">
        <v>156.863</v>
      </c>
      <c r="T9" s="151">
        <v>122</v>
      </c>
      <c r="U9" s="152">
        <f t="shared" si="0"/>
        <v>1.28576229508197</v>
      </c>
    </row>
    <row r="10" ht="14.25" spans="9:21">
      <c r="I10" s="52" t="s">
        <v>1</v>
      </c>
      <c r="J10" s="53"/>
      <c r="K10" s="53"/>
      <c r="L10" s="53"/>
      <c r="M10" s="53"/>
      <c r="N10" s="53"/>
      <c r="O10" s="54"/>
      <c r="Q10" s="149">
        <v>1.96832089131012</v>
      </c>
      <c r="R10" s="150" t="s">
        <v>20</v>
      </c>
      <c r="S10" s="151">
        <v>158.819</v>
      </c>
      <c r="T10" s="151">
        <v>148</v>
      </c>
      <c r="U10" s="152">
        <f t="shared" si="0"/>
        <v>1.07310135135135</v>
      </c>
    </row>
    <row r="11" ht="14.25" spans="1:21">
      <c r="A11" s="21" t="s">
        <v>21</v>
      </c>
      <c r="B11" s="22"/>
      <c r="C11" s="3" t="s">
        <v>22</v>
      </c>
      <c r="D11" s="3"/>
      <c r="E11" s="3"/>
      <c r="F11" s="3"/>
      <c r="G11" s="4"/>
      <c r="I11" s="71" t="s">
        <v>23</v>
      </c>
      <c r="J11" s="72"/>
      <c r="K11" s="53" t="s">
        <v>22</v>
      </c>
      <c r="L11" s="53"/>
      <c r="M11" s="53"/>
      <c r="N11" s="53"/>
      <c r="O11" s="54"/>
      <c r="Q11" s="149">
        <v>2.1595715684772</v>
      </c>
      <c r="R11" s="150" t="s">
        <v>24</v>
      </c>
      <c r="S11" s="151">
        <v>161.39</v>
      </c>
      <c r="T11" s="151">
        <v>92</v>
      </c>
      <c r="U11" s="152">
        <f t="shared" ref="U11:U26" si="1">S11/T11</f>
        <v>1.75423913043478</v>
      </c>
    </row>
    <row r="12" spans="1:21">
      <c r="A12" s="23"/>
      <c r="B12" s="24"/>
      <c r="C12" s="25">
        <f>92/C$3</f>
        <v>1.58620689655172</v>
      </c>
      <c r="D12" s="25">
        <f>92/D$3</f>
        <v>1</v>
      </c>
      <c r="E12" s="26">
        <f>92/E$3</f>
        <v>0.754098360655738</v>
      </c>
      <c r="F12" s="25">
        <f t="shared" ref="F12:O12" si="2">92/F$3</f>
        <v>0.621621621621622</v>
      </c>
      <c r="G12" s="25">
        <f t="shared" si="2"/>
        <v>0.50828729281768</v>
      </c>
      <c r="I12" s="73"/>
      <c r="J12" s="74"/>
      <c r="K12" s="25">
        <f t="shared" si="2"/>
        <v>1.58620689655172</v>
      </c>
      <c r="L12" s="25">
        <f t="shared" si="2"/>
        <v>1</v>
      </c>
      <c r="M12" s="26">
        <f t="shared" si="2"/>
        <v>0.754098360655738</v>
      </c>
      <c r="N12" s="25">
        <f t="shared" si="2"/>
        <v>0.621621621621622</v>
      </c>
      <c r="O12" s="25">
        <f t="shared" si="2"/>
        <v>0.50828729281768</v>
      </c>
      <c r="Q12" s="149">
        <v>2.16363968850632</v>
      </c>
      <c r="R12" s="150" t="s">
        <v>25</v>
      </c>
      <c r="S12" s="151">
        <v>163.41</v>
      </c>
      <c r="T12" s="151">
        <v>181</v>
      </c>
      <c r="U12" s="152">
        <f t="shared" si="1"/>
        <v>0.902817679558011</v>
      </c>
    </row>
    <row r="13" ht="66" customHeight="1" spans="1:21">
      <c r="A13" s="27"/>
      <c r="B13" s="28"/>
      <c r="C13" s="29"/>
      <c r="D13" s="29"/>
      <c r="E13" s="30"/>
      <c r="F13" s="29"/>
      <c r="G13" s="29"/>
      <c r="I13" s="75"/>
      <c r="J13" s="76"/>
      <c r="K13" s="29"/>
      <c r="L13" s="29"/>
      <c r="M13" s="30"/>
      <c r="N13" s="29"/>
      <c r="O13" s="29"/>
      <c r="Q13" s="149">
        <v>2.16793793279078</v>
      </c>
      <c r="R13" s="150" t="s">
        <v>26</v>
      </c>
      <c r="S13" s="151">
        <v>168.9911</v>
      </c>
      <c r="T13" s="151">
        <v>122</v>
      </c>
      <c r="U13" s="152">
        <f t="shared" si="1"/>
        <v>1.38517295081967</v>
      </c>
    </row>
    <row r="14" ht="14.25" spans="1:21">
      <c r="A14" s="31" t="s">
        <v>27</v>
      </c>
      <c r="B14" s="32" t="s">
        <v>28</v>
      </c>
      <c r="C14" s="33"/>
      <c r="D14" s="33"/>
      <c r="E14" s="34"/>
      <c r="F14" s="33"/>
      <c r="G14" s="33"/>
      <c r="I14" s="77" t="s">
        <v>29</v>
      </c>
      <c r="J14" s="78" t="s">
        <v>28</v>
      </c>
      <c r="K14" s="33"/>
      <c r="L14" s="33"/>
      <c r="M14" s="34"/>
      <c r="N14" s="33"/>
      <c r="O14" s="33"/>
      <c r="Q14" s="149">
        <v>2.30576046821392</v>
      </c>
      <c r="R14" s="150" t="s">
        <v>30</v>
      </c>
      <c r="S14" s="151">
        <v>165.356</v>
      </c>
      <c r="T14" s="151">
        <v>58</v>
      </c>
      <c r="U14" s="152">
        <f t="shared" si="1"/>
        <v>2.85096551724138</v>
      </c>
    </row>
    <row r="15" spans="1:21">
      <c r="A15" s="35">
        <v>1197.85</v>
      </c>
      <c r="B15" s="36">
        <f>A15/998.21</f>
        <v>1.19999799641358</v>
      </c>
      <c r="C15" s="37">
        <v>148.359</v>
      </c>
      <c r="D15" s="37">
        <v>147.654</v>
      </c>
      <c r="E15" s="37">
        <v>148.0662</v>
      </c>
      <c r="F15" s="38">
        <v>151.631</v>
      </c>
      <c r="G15" s="39">
        <v>152.549</v>
      </c>
      <c r="I15" s="79">
        <v>1197.85</v>
      </c>
      <c r="J15" s="36">
        <f t="shared" ref="J15:J19" si="3">I15/998.21</f>
        <v>1.19999799641358</v>
      </c>
      <c r="K15" s="77">
        <f>65/SQRT(9.81*$K$3)</f>
        <v>2.72498964425282</v>
      </c>
      <c r="L15" s="80">
        <f>65/SQRT(9.81*$L$3)</f>
        <v>2.16363968850632</v>
      </c>
      <c r="M15" s="80">
        <f>65/SQRT(9.81*$M$3)</f>
        <v>1.87887954175201</v>
      </c>
      <c r="N15" s="80">
        <f>65/SQRT(9.81*$N$3)</f>
        <v>1.7058781058021</v>
      </c>
      <c r="O15" s="81">
        <f>65/SQRT(9.81*$O$3)</f>
        <v>1.54255112034086</v>
      </c>
      <c r="Q15" s="149">
        <v>2.38822934812295</v>
      </c>
      <c r="R15" s="150" t="s">
        <v>31</v>
      </c>
      <c r="S15" s="151">
        <v>167.499</v>
      </c>
      <c r="T15" s="151">
        <v>148</v>
      </c>
      <c r="U15" s="152">
        <f t="shared" si="1"/>
        <v>1.13175</v>
      </c>
    </row>
    <row r="16" spans="1:21">
      <c r="A16" s="40">
        <v>1650</v>
      </c>
      <c r="B16" s="41">
        <f>A16/998.21</f>
        <v>1.65295879624528</v>
      </c>
      <c r="C16" s="37">
        <f>C5</f>
        <v>178.527</v>
      </c>
      <c r="D16" s="37">
        <v>161.39</v>
      </c>
      <c r="E16" s="42">
        <f>E5</f>
        <v>156.863</v>
      </c>
      <c r="F16" s="38">
        <f>F5</f>
        <v>149.376</v>
      </c>
      <c r="G16" s="39">
        <v>146.33</v>
      </c>
      <c r="I16" s="82">
        <v>1650</v>
      </c>
      <c r="J16" s="41">
        <f t="shared" si="3"/>
        <v>1.65295879624528</v>
      </c>
      <c r="K16" s="83">
        <f>65/SQRT(9.81*$K$3)</f>
        <v>2.72498964425282</v>
      </c>
      <c r="L16" s="84">
        <f>65/SQRT(9.81*$L$3)</f>
        <v>2.16363968850632</v>
      </c>
      <c r="M16" s="84">
        <f>65/SQRT(9.81*$M$3)</f>
        <v>1.87887954175201</v>
      </c>
      <c r="N16" s="84">
        <f>65/SQRT(9.81*$N$3)</f>
        <v>1.7058781058021</v>
      </c>
      <c r="O16" s="85">
        <f>65/SQRT(9.81*$O$3)</f>
        <v>1.54255112034086</v>
      </c>
      <c r="Q16" s="149">
        <v>2.49650733289191</v>
      </c>
      <c r="R16" s="150" t="s">
        <v>32</v>
      </c>
      <c r="S16" s="151">
        <v>171.749</v>
      </c>
      <c r="T16" s="151">
        <v>92</v>
      </c>
      <c r="U16" s="152">
        <f t="shared" si="1"/>
        <v>1.86683695652174</v>
      </c>
    </row>
    <row r="17" spans="1:21">
      <c r="A17" s="43">
        <v>1996.42</v>
      </c>
      <c r="B17" s="41">
        <f>A17/998.21</f>
        <v>2</v>
      </c>
      <c r="C17" s="37">
        <v>184.384</v>
      </c>
      <c r="D17" s="37">
        <v>162.83</v>
      </c>
      <c r="E17" s="42">
        <v>151.9553</v>
      </c>
      <c r="F17" s="38">
        <v>146.829</v>
      </c>
      <c r="G17" s="39">
        <v>141.131</v>
      </c>
      <c r="I17" s="86">
        <v>1996.42</v>
      </c>
      <c r="J17" s="41">
        <f t="shared" si="3"/>
        <v>2</v>
      </c>
      <c r="K17" s="83">
        <f>65/SQRT(9.81*$K$3)</f>
        <v>2.72498964425282</v>
      </c>
      <c r="L17" s="84">
        <f>65/SQRT(9.81*$L$3)</f>
        <v>2.16363968850632</v>
      </c>
      <c r="M17" s="84">
        <f>65/SQRT(9.81*$M$3)</f>
        <v>1.87887954175201</v>
      </c>
      <c r="N17" s="84">
        <f>65/SQRT(9.81*$N$3)</f>
        <v>1.7058781058021</v>
      </c>
      <c r="O17" s="85">
        <f>65/SQRT(9.81*$O$3)</f>
        <v>1.54255112034086</v>
      </c>
      <c r="Q17" s="149">
        <v>2.61047112673068</v>
      </c>
      <c r="R17" s="150" t="s">
        <v>33</v>
      </c>
      <c r="S17" s="151">
        <v>185.33</v>
      </c>
      <c r="T17" s="151">
        <v>181</v>
      </c>
      <c r="U17" s="152">
        <f t="shared" si="1"/>
        <v>1.0239226519337</v>
      </c>
    </row>
    <row r="18" spans="1:21">
      <c r="A18" s="43">
        <v>2395.7</v>
      </c>
      <c r="B18" s="41">
        <f>A18/998.21</f>
        <v>2.39999599282716</v>
      </c>
      <c r="C18" s="37">
        <v>192.142</v>
      </c>
      <c r="D18" s="38">
        <v>165.271</v>
      </c>
      <c r="E18" s="42">
        <v>150.3273</v>
      </c>
      <c r="F18" s="38">
        <v>143.071</v>
      </c>
      <c r="G18" s="39">
        <v>138.191</v>
      </c>
      <c r="I18" s="86">
        <v>2395.7</v>
      </c>
      <c r="J18" s="41">
        <f t="shared" si="3"/>
        <v>2.39999599282716</v>
      </c>
      <c r="K18" s="83">
        <f>65/SQRT(9.81*$K$3)</f>
        <v>2.72498964425282</v>
      </c>
      <c r="L18" s="84">
        <f>65/SQRT(9.81*$L$3)</f>
        <v>2.16363968850632</v>
      </c>
      <c r="M18" s="84">
        <f>65/SQRT(9.81*$M$3)</f>
        <v>1.87887954175201</v>
      </c>
      <c r="N18" s="84">
        <f>65/SQRT(9.81*$N$3)</f>
        <v>1.7058781058021</v>
      </c>
      <c r="O18" s="85">
        <f>65/SQRT(9.81*$O$3)</f>
        <v>1.54255112034086</v>
      </c>
      <c r="Q18" s="149">
        <v>2.63043135845281</v>
      </c>
      <c r="R18" s="150" t="s">
        <v>34</v>
      </c>
      <c r="S18" s="151">
        <v>175.7565</v>
      </c>
      <c r="T18" s="151">
        <v>122</v>
      </c>
      <c r="U18" s="152">
        <f t="shared" si="1"/>
        <v>1.44062704918033</v>
      </c>
    </row>
    <row r="19" ht="14.25" spans="1:21">
      <c r="A19" s="44">
        <v>2994.63</v>
      </c>
      <c r="B19" s="45">
        <f>A19/998.21</f>
        <v>3</v>
      </c>
      <c r="C19" s="46">
        <v>201.224</v>
      </c>
      <c r="D19" s="47">
        <v>164.326</v>
      </c>
      <c r="E19" s="48">
        <v>144.335</v>
      </c>
      <c r="F19" s="47">
        <v>140.327</v>
      </c>
      <c r="G19" s="49">
        <v>134.11</v>
      </c>
      <c r="I19" s="87">
        <v>2994.63</v>
      </c>
      <c r="J19" s="45">
        <f t="shared" si="3"/>
        <v>3</v>
      </c>
      <c r="K19" s="88">
        <f>65/SQRT(9.81*$K$3)</f>
        <v>2.72498964425282</v>
      </c>
      <c r="L19" s="89">
        <f>65/SQRT(9.81*$L$3)</f>
        <v>2.16363968850632</v>
      </c>
      <c r="M19" s="89">
        <f>65/SQRT(9.81*$M$3)</f>
        <v>1.87887954175201</v>
      </c>
      <c r="N19" s="89">
        <f>65/SQRT(9.81*$N$3)</f>
        <v>1.7058781058021</v>
      </c>
      <c r="O19" s="90">
        <f>65/SQRT(9.81*$O$3)</f>
        <v>1.54255112034086</v>
      </c>
      <c r="Q19" s="149">
        <v>2.72498964425282</v>
      </c>
      <c r="R19" s="150" t="s">
        <v>35</v>
      </c>
      <c r="S19" s="151">
        <v>178.527</v>
      </c>
      <c r="T19" s="151">
        <v>58</v>
      </c>
      <c r="U19" s="152">
        <f t="shared" si="1"/>
        <v>3.07805172413793</v>
      </c>
    </row>
    <row r="20" spans="17:21">
      <c r="Q20" s="149">
        <v>2.88687064058818</v>
      </c>
      <c r="R20" s="150" t="s">
        <v>36</v>
      </c>
      <c r="S20" s="151">
        <v>197.533</v>
      </c>
      <c r="T20" s="151">
        <v>148</v>
      </c>
      <c r="U20" s="152">
        <f t="shared" si="1"/>
        <v>1.33468243243243</v>
      </c>
    </row>
    <row r="21" ht="14.25" spans="17:21">
      <c r="Q21" s="149">
        <v>3.02909556390885</v>
      </c>
      <c r="R21" s="150" t="s">
        <v>37</v>
      </c>
      <c r="S21" s="151">
        <v>188.349</v>
      </c>
      <c r="T21" s="151">
        <v>92</v>
      </c>
      <c r="U21" s="152">
        <f t="shared" si="1"/>
        <v>2.04727173913043</v>
      </c>
    </row>
    <row r="22" ht="16.5" spans="7:21">
      <c r="G22" s="50"/>
      <c r="I22" s="91" t="s">
        <v>38</v>
      </c>
      <c r="J22" s="92"/>
      <c r="K22" s="92"/>
      <c r="L22" s="92"/>
      <c r="M22" s="92"/>
      <c r="N22" s="92"/>
      <c r="O22" s="93"/>
      <c r="Q22" s="149">
        <v>3.14421882029171</v>
      </c>
      <c r="R22" s="150" t="s">
        <v>39</v>
      </c>
      <c r="S22" s="151">
        <v>180.739</v>
      </c>
      <c r="T22" s="151">
        <v>58</v>
      </c>
      <c r="U22" s="152">
        <f t="shared" si="1"/>
        <v>3.11618965517241</v>
      </c>
    </row>
    <row r="23" ht="74" customHeight="1" spans="7:21">
      <c r="G23" s="50"/>
      <c r="I23" s="94" t="s">
        <v>7</v>
      </c>
      <c r="J23" s="95"/>
      <c r="K23" s="96" t="s">
        <v>9</v>
      </c>
      <c r="L23" s="92"/>
      <c r="M23" s="92"/>
      <c r="N23" s="92"/>
      <c r="O23" s="93"/>
      <c r="Q23" s="149">
        <v>3.17964230142647</v>
      </c>
      <c r="R23" s="150" t="s">
        <v>40</v>
      </c>
      <c r="S23" s="151">
        <v>203.4401</v>
      </c>
      <c r="T23" s="151">
        <v>122</v>
      </c>
      <c r="U23" s="152">
        <f t="shared" si="1"/>
        <v>1.66754180327869</v>
      </c>
    </row>
    <row r="24" ht="55" customHeight="1" spans="7:21">
      <c r="G24" s="51"/>
      <c r="I24" s="97"/>
      <c r="J24" s="95"/>
      <c r="K24" s="98">
        <v>58</v>
      </c>
      <c r="L24" s="99">
        <v>92</v>
      </c>
      <c r="M24" s="100">
        <v>122</v>
      </c>
      <c r="N24" s="99">
        <v>148</v>
      </c>
      <c r="O24" s="101">
        <v>181</v>
      </c>
      <c r="Q24" s="149">
        <v>3.66154408824147</v>
      </c>
      <c r="R24" s="150" t="s">
        <v>41</v>
      </c>
      <c r="S24" s="151">
        <v>208.67</v>
      </c>
      <c r="T24" s="151">
        <v>92</v>
      </c>
      <c r="U24" s="152">
        <f t="shared" si="1"/>
        <v>2.26815217391304</v>
      </c>
    </row>
    <row r="25" ht="82" customHeight="1" spans="7:21">
      <c r="G25" s="51"/>
      <c r="I25" s="102" t="s">
        <v>13</v>
      </c>
      <c r="J25" s="103">
        <v>55</v>
      </c>
      <c r="K25" s="104">
        <f>C4/$C$3</f>
        <v>2.85096551724138</v>
      </c>
      <c r="L25" s="105">
        <f>D4/$D$3</f>
        <v>1.67564130434783</v>
      </c>
      <c r="M25" s="105">
        <f>E4/$E$3</f>
        <v>1.21745573770492</v>
      </c>
      <c r="N25" s="105">
        <f>F4/$F$3</f>
        <v>0.989648648648649</v>
      </c>
      <c r="O25" s="106">
        <f>G4/$G$3</f>
        <v>0.764309392265193</v>
      </c>
      <c r="Q25" s="149">
        <v>3.81498550195395</v>
      </c>
      <c r="R25" s="150" t="s">
        <v>42</v>
      </c>
      <c r="S25" s="151">
        <v>208.282</v>
      </c>
      <c r="T25" s="151">
        <v>58</v>
      </c>
      <c r="U25" s="152">
        <f t="shared" si="1"/>
        <v>3.59106896551724</v>
      </c>
    </row>
    <row r="26" ht="27" customHeight="1" spans="9:21">
      <c r="I26" s="107"/>
      <c r="J26" s="108">
        <v>65</v>
      </c>
      <c r="K26" s="109">
        <f>C5/$C$3</f>
        <v>3.07805172413793</v>
      </c>
      <c r="L26" s="110">
        <f>D5/$D$3</f>
        <v>1.75423913043478</v>
      </c>
      <c r="M26" s="110">
        <f>E5/$E$3</f>
        <v>1.28576229508197</v>
      </c>
      <c r="N26" s="110">
        <f>F5/$F$3</f>
        <v>1.0092972972973</v>
      </c>
      <c r="O26" s="111">
        <f>G5/$G$3</f>
        <v>0.808453038674033</v>
      </c>
      <c r="Q26" s="153">
        <v>4.61152093642785</v>
      </c>
      <c r="R26" s="154" t="s">
        <v>43</v>
      </c>
      <c r="S26" s="155">
        <v>229.142</v>
      </c>
      <c r="T26" s="155">
        <v>58</v>
      </c>
      <c r="U26" s="156">
        <f t="shared" si="1"/>
        <v>3.95072413793103</v>
      </c>
    </row>
    <row r="27" spans="9:15">
      <c r="I27" s="107"/>
      <c r="J27" s="112">
        <v>75</v>
      </c>
      <c r="K27" s="109">
        <f>C6/$C$3</f>
        <v>3.11618965517241</v>
      </c>
      <c r="L27" s="110">
        <f>D6/$D$3</f>
        <v>1.86683695652174</v>
      </c>
      <c r="M27" s="110">
        <f>E6/$E$3</f>
        <v>1.38517295081967</v>
      </c>
      <c r="N27" s="110">
        <f>F6/$F$3</f>
        <v>1.07310135135135</v>
      </c>
      <c r="O27" s="111">
        <f>G6/$G$3</f>
        <v>0.858895027624309</v>
      </c>
    </row>
    <row r="28" spans="9:15">
      <c r="I28" s="107"/>
      <c r="J28" s="112">
        <v>91</v>
      </c>
      <c r="K28" s="109">
        <f>C7/$C$3</f>
        <v>3.59106896551724</v>
      </c>
      <c r="L28" s="110">
        <f>D7/$D$3</f>
        <v>2.04727173913043</v>
      </c>
      <c r="M28" s="110">
        <f>E7/$E$3</f>
        <v>1.44062704918033</v>
      </c>
      <c r="N28" s="110">
        <f>F7/$F$3</f>
        <v>1.13175</v>
      </c>
      <c r="O28" s="111">
        <f>G7/$G$3</f>
        <v>0.902817679558011</v>
      </c>
    </row>
    <row r="29" ht="14.25" spans="9:15">
      <c r="I29" s="113"/>
      <c r="J29" s="114">
        <v>110</v>
      </c>
      <c r="K29" s="115">
        <f>C8/$C$3</f>
        <v>3.95072413793103</v>
      </c>
      <c r="L29" s="116">
        <f>D8/$D$3</f>
        <v>2.26815217391304</v>
      </c>
      <c r="M29" s="116">
        <f>E8/$E$3</f>
        <v>1.66754180327869</v>
      </c>
      <c r="N29" s="116">
        <f>F8/$F$3</f>
        <v>1.33468243243243</v>
      </c>
      <c r="O29" s="117">
        <f>G8/$G$3</f>
        <v>1.0239226519337</v>
      </c>
    </row>
    <row r="30" spans="9:15">
      <c r="I30" s="118"/>
      <c r="J30" s="118"/>
      <c r="K30" s="118"/>
      <c r="L30" s="118"/>
      <c r="M30" s="118"/>
      <c r="N30" s="118"/>
      <c r="O30" s="118"/>
    </row>
    <row r="31" ht="14.25" spans="9:15">
      <c r="I31" s="118"/>
      <c r="J31" s="118"/>
      <c r="K31" s="118"/>
      <c r="L31" s="118"/>
      <c r="M31" s="118"/>
      <c r="N31" s="118"/>
      <c r="O31" s="118"/>
    </row>
    <row r="32" ht="39" customHeight="1" spans="9:15">
      <c r="I32" s="119" t="s">
        <v>23</v>
      </c>
      <c r="J32" s="120"/>
      <c r="K32" s="121" t="s">
        <v>22</v>
      </c>
      <c r="L32" s="121"/>
      <c r="M32" s="121"/>
      <c r="N32" s="121"/>
      <c r="O32" s="122"/>
    </row>
    <row r="33" ht="39" customHeight="1" spans="9:15">
      <c r="I33" s="123"/>
      <c r="J33" s="124"/>
      <c r="K33" s="125">
        <f>92/K$3</f>
        <v>1.58620689655172</v>
      </c>
      <c r="L33" s="126">
        <f>92/L$3</f>
        <v>1</v>
      </c>
      <c r="M33" s="126">
        <f>92/M$3</f>
        <v>0.754098360655738</v>
      </c>
      <c r="N33" s="126">
        <f>92/N$3</f>
        <v>0.621621621621622</v>
      </c>
      <c r="O33" s="127">
        <f>92/O$3</f>
        <v>0.50828729281768</v>
      </c>
    </row>
    <row r="34" ht="14.25" spans="9:15">
      <c r="I34" s="128"/>
      <c r="J34" s="129"/>
      <c r="K34" s="130"/>
      <c r="L34" s="131"/>
      <c r="M34" s="131"/>
      <c r="N34" s="131"/>
      <c r="O34" s="132"/>
    </row>
    <row r="35" ht="69" customHeight="1" spans="9:15">
      <c r="I35" s="104" t="s">
        <v>29</v>
      </c>
      <c r="J35" s="133" t="s">
        <v>28</v>
      </c>
      <c r="K35" s="134"/>
      <c r="L35" s="135"/>
      <c r="M35" s="135"/>
      <c r="N35" s="135"/>
      <c r="O35" s="136"/>
    </row>
    <row r="36" spans="9:15">
      <c r="I36" s="137">
        <v>1197.85</v>
      </c>
      <c r="J36" s="36">
        <f t="shared" ref="J36:J40" si="4">I36/998.21</f>
        <v>1.19999799641358</v>
      </c>
      <c r="K36" s="118">
        <f>C15/$C$3</f>
        <v>2.55791379310345</v>
      </c>
      <c r="L36" s="118">
        <f>D15/$D$3</f>
        <v>1.6049347826087</v>
      </c>
      <c r="M36" s="118">
        <f>E15/$E$3</f>
        <v>1.21365737704918</v>
      </c>
      <c r="N36" s="138">
        <f>F15/$F$3</f>
        <v>1.02453378378378</v>
      </c>
      <c r="O36" s="139">
        <f>G15/$G$3</f>
        <v>0.842812154696133</v>
      </c>
    </row>
    <row r="37" spans="9:15">
      <c r="I37" s="140">
        <v>1650</v>
      </c>
      <c r="J37" s="41">
        <f t="shared" si="4"/>
        <v>1.65295879624528</v>
      </c>
      <c r="K37" s="118">
        <f>C16/$C$3</f>
        <v>3.07805172413793</v>
      </c>
      <c r="L37" s="118">
        <f>D16/$D$3</f>
        <v>1.75423913043478</v>
      </c>
      <c r="M37" s="118">
        <f>E16/$E$3</f>
        <v>1.28576229508197</v>
      </c>
      <c r="N37" s="138">
        <f>F16/$F$3</f>
        <v>1.0092972972973</v>
      </c>
      <c r="O37" s="139">
        <f>G16/$G$3</f>
        <v>0.808453038674033</v>
      </c>
    </row>
    <row r="38" spans="9:15">
      <c r="I38" s="141">
        <v>1996.42</v>
      </c>
      <c r="J38" s="41">
        <f t="shared" si="4"/>
        <v>2</v>
      </c>
      <c r="K38" s="118">
        <f>C17/$C$3</f>
        <v>3.17903448275862</v>
      </c>
      <c r="L38" s="118">
        <f>D17/$D$3</f>
        <v>1.76989130434783</v>
      </c>
      <c r="M38" s="118">
        <f>E17/$E$3</f>
        <v>1.24553524590164</v>
      </c>
      <c r="N38" s="138">
        <f>F17/$F$3</f>
        <v>0.992087837837838</v>
      </c>
      <c r="O38" s="139">
        <f>G17/$G$3</f>
        <v>0.779729281767956</v>
      </c>
    </row>
    <row r="39" spans="9:15">
      <c r="I39" s="141">
        <v>2395.7</v>
      </c>
      <c r="J39" s="41">
        <f t="shared" si="4"/>
        <v>2.39999599282716</v>
      </c>
      <c r="K39" s="118">
        <f>C18/$C$3</f>
        <v>3.31279310344828</v>
      </c>
      <c r="L39" s="118">
        <f>D18/$D$3</f>
        <v>1.79642391304348</v>
      </c>
      <c r="M39" s="118">
        <f>E18/$E$3</f>
        <v>1.23219098360656</v>
      </c>
      <c r="N39" s="138">
        <f>F18/$F$3</f>
        <v>0.966695945945946</v>
      </c>
      <c r="O39" s="139">
        <f>G18/$G$3</f>
        <v>0.763486187845304</v>
      </c>
    </row>
    <row r="40" ht="14.25" spans="9:15">
      <c r="I40" s="142">
        <v>2994.63</v>
      </c>
      <c r="J40" s="45">
        <f t="shared" si="4"/>
        <v>3</v>
      </c>
      <c r="K40" s="116">
        <f>C19/$C$3</f>
        <v>3.46937931034483</v>
      </c>
      <c r="L40" s="116">
        <f>D19/$D$3</f>
        <v>1.78615217391304</v>
      </c>
      <c r="M40" s="116">
        <f>E19/$E$3</f>
        <v>1.1830737704918</v>
      </c>
      <c r="N40" s="143">
        <f>F19/$F$3</f>
        <v>0.948155405405405</v>
      </c>
      <c r="O40" s="144">
        <f>G19/$G$3</f>
        <v>0.740939226519337</v>
      </c>
    </row>
    <row r="41" spans="9:15">
      <c r="I41" s="118"/>
      <c r="J41" s="118"/>
      <c r="K41" s="118"/>
      <c r="L41" s="118"/>
      <c r="M41" s="118"/>
      <c r="N41" s="118"/>
      <c r="O41" s="118"/>
    </row>
    <row r="42" ht="14.25" spans="9:15">
      <c r="I42" s="118"/>
      <c r="J42" s="118"/>
      <c r="K42" s="118"/>
      <c r="L42" s="118"/>
      <c r="M42" s="118"/>
      <c r="N42" s="118"/>
      <c r="O42" s="118"/>
    </row>
    <row r="46" ht="44" customHeight="1"/>
  </sheetData>
  <sortState ref="Q2:Q37">
    <sortCondition ref="Q2"/>
  </sortState>
  <mergeCells count="34">
    <mergeCell ref="A1:G1"/>
    <mergeCell ref="I1:O1"/>
    <mergeCell ref="C2:G2"/>
    <mergeCell ref="K2:O2"/>
    <mergeCell ref="I10:O10"/>
    <mergeCell ref="C11:G11"/>
    <mergeCell ref="K11:O11"/>
    <mergeCell ref="I22:O22"/>
    <mergeCell ref="K23:O23"/>
    <mergeCell ref="K32:O32"/>
    <mergeCell ref="A4:A8"/>
    <mergeCell ref="C12:C14"/>
    <mergeCell ref="D12:D14"/>
    <mergeCell ref="E12:E14"/>
    <mergeCell ref="F12:F14"/>
    <mergeCell ref="G12:G14"/>
    <mergeCell ref="I4:I8"/>
    <mergeCell ref="I25:I29"/>
    <mergeCell ref="K12:K14"/>
    <mergeCell ref="K33:K35"/>
    <mergeCell ref="L12:L14"/>
    <mergeCell ref="L33:L35"/>
    <mergeCell ref="M12:M14"/>
    <mergeCell ref="M33:M35"/>
    <mergeCell ref="N12:N14"/>
    <mergeCell ref="N33:N35"/>
    <mergeCell ref="O12:O14"/>
    <mergeCell ref="O33:O35"/>
    <mergeCell ref="A11:B13"/>
    <mergeCell ref="I11:J13"/>
    <mergeCell ref="A2:B3"/>
    <mergeCell ref="I2:J3"/>
    <mergeCell ref="I32:J34"/>
    <mergeCell ref="I23:J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袁堂金</dc:creator>
  <cp:lastModifiedBy>我心飞翔</cp:lastModifiedBy>
  <dcterms:created xsi:type="dcterms:W3CDTF">2023-05-12T11:15:00Z</dcterms:created>
  <dcterms:modified xsi:type="dcterms:W3CDTF">2024-11-06T08:56:58Z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FBB3A5FBBC764857BB96AF8F80621920_13</vt:lpwstr>
  </property>
</Properties>
</file>