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5"/>
  <workbookPr filterPrivacy="1"/>
  <xr:revisionPtr revIDLastSave="0" documentId="13_ncr:1_{496BC951-EE5E-4885-9298-BF20E9F07154}" xr6:coauthVersionLast="36" xr6:coauthVersionMax="36" xr10:uidLastSave="{00000000-0000-0000-0000-000000000000}"/>
  <bookViews>
    <workbookView xWindow="0" yWindow="0" windowWidth="22260" windowHeight="12648" activeTab="1" xr2:uid="{00000000-000D-0000-FFFF-FFFF00000000}"/>
  </bookViews>
  <sheets>
    <sheet name="CSR" sheetId="1" r:id="rId1"/>
    <sheet name="CSR code" sheetId="4" r:id="rId2"/>
    <sheet name="CN" sheetId="2" r:id="rId3"/>
    <sheet name="rd" sheetId="3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7" i="4" l="1"/>
  <c r="G32" i="4"/>
  <c r="C29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3" i="4"/>
  <c r="Q3" i="1" l="1"/>
  <c r="R3" i="1" s="1"/>
  <c r="O3" i="1"/>
  <c r="P3" i="1" s="1"/>
  <c r="M3" i="1"/>
  <c r="N3" i="1" s="1"/>
  <c r="I3" i="1" l="1"/>
  <c r="D4" i="2" l="1"/>
  <c r="D12" i="2"/>
  <c r="D17" i="2"/>
  <c r="D20" i="2"/>
  <c r="D25" i="2"/>
  <c r="B3" i="2"/>
  <c r="D3" i="2" s="1"/>
  <c r="B4" i="2"/>
  <c r="B5" i="2"/>
  <c r="D5" i="2" s="1"/>
  <c r="B6" i="2"/>
  <c r="D6" i="2" s="1"/>
  <c r="B7" i="2"/>
  <c r="D7" i="2" s="1"/>
  <c r="B8" i="2"/>
  <c r="D8" i="2" s="1"/>
  <c r="B9" i="2"/>
  <c r="D9" i="2" s="1"/>
  <c r="B10" i="2"/>
  <c r="D10" i="2" s="1"/>
  <c r="B11" i="2"/>
  <c r="D11" i="2" s="1"/>
  <c r="B12" i="2"/>
  <c r="B13" i="2"/>
  <c r="D13" i="2" s="1"/>
  <c r="B14" i="2"/>
  <c r="D14" i="2" s="1"/>
  <c r="B15" i="2"/>
  <c r="D15" i="2" s="1"/>
  <c r="B16" i="2"/>
  <c r="D16" i="2" s="1"/>
  <c r="B17" i="2"/>
  <c r="B18" i="2"/>
  <c r="D18" i="2" s="1"/>
  <c r="B19" i="2"/>
  <c r="D19" i="2" s="1"/>
  <c r="B20" i="2"/>
  <c r="B21" i="2"/>
  <c r="D21" i="2" s="1"/>
  <c r="B22" i="2"/>
  <c r="D22" i="2" s="1"/>
  <c r="B23" i="2"/>
  <c r="D23" i="2" s="1"/>
  <c r="B24" i="2"/>
  <c r="D24" i="2" s="1"/>
  <c r="B25" i="2"/>
  <c r="B26" i="2"/>
  <c r="D26" i="2" s="1"/>
  <c r="B2" i="2"/>
  <c r="D2" i="2" s="1"/>
  <c r="F2" i="2"/>
  <c r="Q14" i="2" l="1"/>
  <c r="Q13" i="2"/>
  <c r="A3" i="3" l="1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2" i="3"/>
  <c r="B4" i="3"/>
  <c r="B5" i="3" s="1"/>
  <c r="B3" i="3"/>
  <c r="K3" i="1"/>
  <c r="L3" i="1" s="1"/>
  <c r="J3" i="1"/>
  <c r="H4" i="1"/>
  <c r="H5" i="1" l="1"/>
  <c r="M4" i="1"/>
  <c r="N4" i="1" s="1"/>
  <c r="Q4" i="1"/>
  <c r="R4" i="1" s="1"/>
  <c r="O4" i="1"/>
  <c r="P4" i="1" s="1"/>
  <c r="I4" i="1"/>
  <c r="J4" i="1" s="1"/>
  <c r="K4" i="1"/>
  <c r="L4" i="1" s="1"/>
  <c r="B6" i="3"/>
  <c r="H6" i="1" l="1"/>
  <c r="Q5" i="1"/>
  <c r="R5" i="1" s="1"/>
  <c r="M5" i="1"/>
  <c r="N5" i="1" s="1"/>
  <c r="O5" i="1"/>
  <c r="P5" i="1" s="1"/>
  <c r="I5" i="1"/>
  <c r="J5" i="1" s="1"/>
  <c r="K5" i="1"/>
  <c r="L5" i="1" s="1"/>
  <c r="B7" i="3"/>
  <c r="H7" i="1" l="1"/>
  <c r="Q6" i="1"/>
  <c r="R6" i="1" s="1"/>
  <c r="M6" i="1"/>
  <c r="N6" i="1" s="1"/>
  <c r="O6" i="1"/>
  <c r="P6" i="1" s="1"/>
  <c r="I6" i="1"/>
  <c r="J6" i="1" s="1"/>
  <c r="K6" i="1"/>
  <c r="L6" i="1" s="1"/>
  <c r="B8" i="3"/>
  <c r="H8" i="1" l="1"/>
  <c r="Q7" i="1"/>
  <c r="R7" i="1" s="1"/>
  <c r="O7" i="1"/>
  <c r="P7" i="1" s="1"/>
  <c r="M7" i="1"/>
  <c r="N7" i="1" s="1"/>
  <c r="I7" i="1"/>
  <c r="J7" i="1" s="1"/>
  <c r="K7" i="1"/>
  <c r="L7" i="1" s="1"/>
  <c r="B9" i="3"/>
  <c r="H9" i="1" l="1"/>
  <c r="O8" i="1"/>
  <c r="P8" i="1" s="1"/>
  <c r="Q8" i="1"/>
  <c r="R8" i="1" s="1"/>
  <c r="M8" i="1"/>
  <c r="N8" i="1" s="1"/>
  <c r="I8" i="1"/>
  <c r="J8" i="1" s="1"/>
  <c r="K8" i="1"/>
  <c r="L8" i="1" s="1"/>
  <c r="B10" i="3"/>
  <c r="H10" i="1" l="1"/>
  <c r="O9" i="1"/>
  <c r="P9" i="1" s="1"/>
  <c r="M9" i="1"/>
  <c r="N9" i="1" s="1"/>
  <c r="Q9" i="1"/>
  <c r="R9" i="1" s="1"/>
  <c r="I9" i="1"/>
  <c r="J9" i="1" s="1"/>
  <c r="K9" i="1"/>
  <c r="L9" i="1" s="1"/>
  <c r="B11" i="3"/>
  <c r="H11" i="1" l="1"/>
  <c r="O10" i="1"/>
  <c r="P10" i="1" s="1"/>
  <c r="M10" i="1"/>
  <c r="N10" i="1" s="1"/>
  <c r="Q10" i="1"/>
  <c r="R10" i="1" s="1"/>
  <c r="I10" i="1"/>
  <c r="J10" i="1" s="1"/>
  <c r="K10" i="1"/>
  <c r="L10" i="1" s="1"/>
  <c r="B12" i="3"/>
  <c r="H12" i="1" l="1"/>
  <c r="M11" i="1"/>
  <c r="N11" i="1" s="1"/>
  <c r="O11" i="1"/>
  <c r="P11" i="1" s="1"/>
  <c r="Q11" i="1"/>
  <c r="R11" i="1" s="1"/>
  <c r="I11" i="1"/>
  <c r="J11" i="1" s="1"/>
  <c r="K11" i="1"/>
  <c r="L11" i="1" s="1"/>
  <c r="B13" i="3"/>
  <c r="H13" i="1" l="1"/>
  <c r="M12" i="1"/>
  <c r="N12" i="1" s="1"/>
  <c r="Q12" i="1"/>
  <c r="R12" i="1" s="1"/>
  <c r="O12" i="1"/>
  <c r="P12" i="1" s="1"/>
  <c r="I12" i="1"/>
  <c r="J12" i="1" s="1"/>
  <c r="K12" i="1"/>
  <c r="L12" i="1" s="1"/>
  <c r="B14" i="3"/>
  <c r="H14" i="1" l="1"/>
  <c r="Q13" i="1"/>
  <c r="R13" i="1" s="1"/>
  <c r="M13" i="1"/>
  <c r="N13" i="1" s="1"/>
  <c r="O13" i="1"/>
  <c r="P13" i="1" s="1"/>
  <c r="I13" i="1"/>
  <c r="J13" i="1" s="1"/>
  <c r="K13" i="1"/>
  <c r="L13" i="1" s="1"/>
  <c r="B15" i="3"/>
  <c r="H15" i="1" l="1"/>
  <c r="Q14" i="1"/>
  <c r="R14" i="1" s="1"/>
  <c r="M14" i="1"/>
  <c r="N14" i="1" s="1"/>
  <c r="O14" i="1"/>
  <c r="P14" i="1" s="1"/>
  <c r="I14" i="1"/>
  <c r="J14" i="1" s="1"/>
  <c r="K14" i="1"/>
  <c r="L14" i="1" s="1"/>
  <c r="B16" i="3"/>
  <c r="H16" i="1" l="1"/>
  <c r="Q15" i="1"/>
  <c r="R15" i="1" s="1"/>
  <c r="O15" i="1"/>
  <c r="P15" i="1" s="1"/>
  <c r="M15" i="1"/>
  <c r="N15" i="1" s="1"/>
  <c r="I15" i="1"/>
  <c r="J15" i="1" s="1"/>
  <c r="K15" i="1"/>
  <c r="L15" i="1" s="1"/>
  <c r="B17" i="3"/>
  <c r="H17" i="1" l="1"/>
  <c r="O16" i="1"/>
  <c r="P16" i="1" s="1"/>
  <c r="Q16" i="1"/>
  <c r="R16" i="1" s="1"/>
  <c r="M16" i="1"/>
  <c r="N16" i="1" s="1"/>
  <c r="I16" i="1"/>
  <c r="J16" i="1" s="1"/>
  <c r="K16" i="1"/>
  <c r="L16" i="1" s="1"/>
  <c r="B18" i="3"/>
  <c r="H18" i="1" l="1"/>
  <c r="O17" i="1"/>
  <c r="P17" i="1" s="1"/>
  <c r="M17" i="1"/>
  <c r="N17" i="1" s="1"/>
  <c r="Q17" i="1"/>
  <c r="R17" i="1" s="1"/>
  <c r="I17" i="1"/>
  <c r="J17" i="1" s="1"/>
  <c r="K17" i="1"/>
  <c r="L17" i="1" s="1"/>
  <c r="B19" i="3"/>
  <c r="H19" i="1" l="1"/>
  <c r="O18" i="1"/>
  <c r="P18" i="1" s="1"/>
  <c r="M18" i="1"/>
  <c r="N18" i="1" s="1"/>
  <c r="Q18" i="1"/>
  <c r="R18" i="1" s="1"/>
  <c r="I18" i="1"/>
  <c r="J18" i="1" s="1"/>
  <c r="K18" i="1"/>
  <c r="L18" i="1" s="1"/>
  <c r="B20" i="3"/>
  <c r="H20" i="1" l="1"/>
  <c r="M19" i="1"/>
  <c r="N19" i="1" s="1"/>
  <c r="O19" i="1"/>
  <c r="P19" i="1" s="1"/>
  <c r="Q19" i="1"/>
  <c r="R19" i="1" s="1"/>
  <c r="I19" i="1"/>
  <c r="J19" i="1" s="1"/>
  <c r="K19" i="1"/>
  <c r="L19" i="1" s="1"/>
  <c r="B21" i="3"/>
  <c r="H21" i="1" l="1"/>
  <c r="M20" i="1"/>
  <c r="N20" i="1" s="1"/>
  <c r="Q20" i="1"/>
  <c r="R20" i="1" s="1"/>
  <c r="O20" i="1"/>
  <c r="P20" i="1" s="1"/>
  <c r="I20" i="1"/>
  <c r="J20" i="1" s="1"/>
  <c r="K20" i="1"/>
  <c r="L20" i="1" s="1"/>
  <c r="B22" i="3"/>
  <c r="H22" i="1" l="1"/>
  <c r="Q21" i="1"/>
  <c r="R21" i="1" s="1"/>
  <c r="M21" i="1"/>
  <c r="N21" i="1" s="1"/>
  <c r="O21" i="1"/>
  <c r="P21" i="1" s="1"/>
  <c r="I21" i="1"/>
  <c r="J21" i="1" s="1"/>
  <c r="K21" i="1"/>
  <c r="L21" i="1" s="1"/>
  <c r="B23" i="3"/>
  <c r="H23" i="1" l="1"/>
  <c r="Q22" i="1"/>
  <c r="R22" i="1" s="1"/>
  <c r="M22" i="1"/>
  <c r="N22" i="1" s="1"/>
  <c r="O22" i="1"/>
  <c r="P22" i="1" s="1"/>
  <c r="I22" i="1"/>
  <c r="J22" i="1" s="1"/>
  <c r="K22" i="1"/>
  <c r="L22" i="1" s="1"/>
  <c r="B24" i="3"/>
  <c r="H24" i="1" l="1"/>
  <c r="Q23" i="1"/>
  <c r="R23" i="1" s="1"/>
  <c r="O23" i="1"/>
  <c r="P23" i="1" s="1"/>
  <c r="M23" i="1"/>
  <c r="N23" i="1" s="1"/>
  <c r="I23" i="1"/>
  <c r="J23" i="1" s="1"/>
  <c r="K23" i="1"/>
  <c r="L23" i="1" s="1"/>
  <c r="B25" i="3"/>
  <c r="H25" i="1" l="1"/>
  <c r="O24" i="1"/>
  <c r="P24" i="1" s="1"/>
  <c r="Q24" i="1"/>
  <c r="R24" i="1" s="1"/>
  <c r="M24" i="1"/>
  <c r="N24" i="1" s="1"/>
  <c r="I24" i="1"/>
  <c r="J24" i="1" s="1"/>
  <c r="K24" i="1"/>
  <c r="L24" i="1" s="1"/>
  <c r="B26" i="3"/>
  <c r="H26" i="1" l="1"/>
  <c r="O25" i="1"/>
  <c r="P25" i="1" s="1"/>
  <c r="M25" i="1"/>
  <c r="N25" i="1" s="1"/>
  <c r="Q25" i="1"/>
  <c r="R25" i="1" s="1"/>
  <c r="I25" i="1"/>
  <c r="J25" i="1" s="1"/>
  <c r="K25" i="1"/>
  <c r="L25" i="1" s="1"/>
  <c r="B27" i="3"/>
  <c r="H27" i="1" l="1"/>
  <c r="O26" i="1"/>
  <c r="P26" i="1" s="1"/>
  <c r="M26" i="1"/>
  <c r="N26" i="1" s="1"/>
  <c r="Q26" i="1"/>
  <c r="R26" i="1" s="1"/>
  <c r="I26" i="1"/>
  <c r="J26" i="1" s="1"/>
  <c r="K26" i="1"/>
  <c r="L26" i="1" s="1"/>
  <c r="B28" i="3"/>
  <c r="H28" i="1" l="1"/>
  <c r="M27" i="1"/>
  <c r="N27" i="1" s="1"/>
  <c r="O27" i="1"/>
  <c r="P27" i="1" s="1"/>
  <c r="Q27" i="1"/>
  <c r="R27" i="1" s="1"/>
  <c r="I27" i="1"/>
  <c r="J27" i="1" s="1"/>
  <c r="K27" i="1"/>
  <c r="L27" i="1" s="1"/>
  <c r="B29" i="3"/>
  <c r="H29" i="1" l="1"/>
  <c r="M28" i="1"/>
  <c r="N28" i="1" s="1"/>
  <c r="Q28" i="1"/>
  <c r="R28" i="1" s="1"/>
  <c r="O28" i="1"/>
  <c r="P28" i="1" s="1"/>
  <c r="I28" i="1"/>
  <c r="J28" i="1" s="1"/>
  <c r="K28" i="1"/>
  <c r="L28" i="1" s="1"/>
  <c r="B30" i="3"/>
  <c r="H30" i="1" l="1"/>
  <c r="Q29" i="1"/>
  <c r="R29" i="1" s="1"/>
  <c r="M29" i="1"/>
  <c r="N29" i="1" s="1"/>
  <c r="O29" i="1"/>
  <c r="P29" i="1" s="1"/>
  <c r="I29" i="1"/>
  <c r="J29" i="1" s="1"/>
  <c r="K29" i="1"/>
  <c r="L29" i="1" s="1"/>
  <c r="B31" i="3"/>
  <c r="H31" i="1" l="1"/>
  <c r="Q30" i="1"/>
  <c r="R30" i="1" s="1"/>
  <c r="M30" i="1"/>
  <c r="N30" i="1" s="1"/>
  <c r="O30" i="1"/>
  <c r="P30" i="1" s="1"/>
  <c r="I30" i="1"/>
  <c r="J30" i="1" s="1"/>
  <c r="K30" i="1"/>
  <c r="L30" i="1" s="1"/>
  <c r="B32" i="3"/>
  <c r="H32" i="1" l="1"/>
  <c r="Q31" i="1"/>
  <c r="R31" i="1" s="1"/>
  <c r="O31" i="1"/>
  <c r="P31" i="1" s="1"/>
  <c r="M31" i="1"/>
  <c r="N31" i="1" s="1"/>
  <c r="I31" i="1"/>
  <c r="J31" i="1" s="1"/>
  <c r="K31" i="1"/>
  <c r="L31" i="1" s="1"/>
  <c r="H33" i="1" l="1"/>
  <c r="O32" i="1"/>
  <c r="P32" i="1" s="1"/>
  <c r="Q32" i="1"/>
  <c r="R32" i="1" s="1"/>
  <c r="M32" i="1"/>
  <c r="N32" i="1" s="1"/>
  <c r="I32" i="1"/>
  <c r="J32" i="1" s="1"/>
  <c r="K32" i="1"/>
  <c r="L32" i="1" s="1"/>
  <c r="H34" i="1" l="1"/>
  <c r="O33" i="1"/>
  <c r="P33" i="1" s="1"/>
  <c r="M33" i="1"/>
  <c r="N33" i="1" s="1"/>
  <c r="Q33" i="1"/>
  <c r="R33" i="1" s="1"/>
  <c r="I33" i="1"/>
  <c r="J33" i="1" s="1"/>
  <c r="K33" i="1"/>
  <c r="L33" i="1" s="1"/>
  <c r="H35" i="1" l="1"/>
  <c r="O34" i="1"/>
  <c r="P34" i="1" s="1"/>
  <c r="M34" i="1"/>
  <c r="N34" i="1" s="1"/>
  <c r="Q34" i="1"/>
  <c r="R34" i="1" s="1"/>
  <c r="I34" i="1"/>
  <c r="J34" i="1" s="1"/>
  <c r="K34" i="1"/>
  <c r="L34" i="1" s="1"/>
  <c r="H36" i="1" l="1"/>
  <c r="M35" i="1"/>
  <c r="N35" i="1" s="1"/>
  <c r="O35" i="1"/>
  <c r="P35" i="1" s="1"/>
  <c r="Q35" i="1"/>
  <c r="R35" i="1" s="1"/>
  <c r="I35" i="1"/>
  <c r="J35" i="1" s="1"/>
  <c r="K35" i="1"/>
  <c r="L35" i="1" s="1"/>
  <c r="H37" i="1" l="1"/>
  <c r="M36" i="1"/>
  <c r="N36" i="1" s="1"/>
  <c r="Q36" i="1"/>
  <c r="R36" i="1" s="1"/>
  <c r="O36" i="1"/>
  <c r="P36" i="1" s="1"/>
  <c r="I36" i="1"/>
  <c r="J36" i="1" s="1"/>
  <c r="K36" i="1"/>
  <c r="L36" i="1" s="1"/>
  <c r="H38" i="1" l="1"/>
  <c r="Q37" i="1"/>
  <c r="R37" i="1" s="1"/>
  <c r="M37" i="1"/>
  <c r="N37" i="1" s="1"/>
  <c r="O37" i="1"/>
  <c r="P37" i="1" s="1"/>
  <c r="I37" i="1"/>
  <c r="J37" i="1" s="1"/>
  <c r="K37" i="1"/>
  <c r="L37" i="1" s="1"/>
  <c r="H39" i="1" l="1"/>
  <c r="Q38" i="1"/>
  <c r="R38" i="1" s="1"/>
  <c r="M38" i="1"/>
  <c r="N38" i="1" s="1"/>
  <c r="O38" i="1"/>
  <c r="P38" i="1" s="1"/>
  <c r="I38" i="1"/>
  <c r="J38" i="1" s="1"/>
  <c r="K38" i="1"/>
  <c r="L38" i="1" s="1"/>
  <c r="H40" i="1" l="1"/>
  <c r="Q39" i="1"/>
  <c r="R39" i="1" s="1"/>
  <c r="O39" i="1"/>
  <c r="P39" i="1" s="1"/>
  <c r="M39" i="1"/>
  <c r="N39" i="1" s="1"/>
  <c r="I39" i="1"/>
  <c r="J39" i="1" s="1"/>
  <c r="K39" i="1"/>
  <c r="L39" i="1" s="1"/>
  <c r="H41" i="1" l="1"/>
  <c r="O40" i="1"/>
  <c r="P40" i="1" s="1"/>
  <c r="Q40" i="1"/>
  <c r="R40" i="1" s="1"/>
  <c r="M40" i="1"/>
  <c r="N40" i="1" s="1"/>
  <c r="I40" i="1"/>
  <c r="J40" i="1" s="1"/>
  <c r="K40" i="1"/>
  <c r="L40" i="1" s="1"/>
  <c r="H42" i="1" l="1"/>
  <c r="O41" i="1"/>
  <c r="P41" i="1" s="1"/>
  <c r="M41" i="1"/>
  <c r="N41" i="1" s="1"/>
  <c r="Q41" i="1"/>
  <c r="R41" i="1" s="1"/>
  <c r="I41" i="1"/>
  <c r="J41" i="1" s="1"/>
  <c r="K41" i="1"/>
  <c r="L41" i="1" s="1"/>
  <c r="H43" i="1" l="1"/>
  <c r="O42" i="1"/>
  <c r="P42" i="1" s="1"/>
  <c r="M42" i="1"/>
  <c r="N42" i="1" s="1"/>
  <c r="Q42" i="1"/>
  <c r="R42" i="1" s="1"/>
  <c r="I42" i="1"/>
  <c r="J42" i="1" s="1"/>
  <c r="K42" i="1"/>
  <c r="L42" i="1" s="1"/>
  <c r="H44" i="1" l="1"/>
  <c r="M43" i="1"/>
  <c r="N43" i="1" s="1"/>
  <c r="O43" i="1"/>
  <c r="P43" i="1" s="1"/>
  <c r="Q43" i="1"/>
  <c r="R43" i="1" s="1"/>
  <c r="I43" i="1"/>
  <c r="J43" i="1" s="1"/>
  <c r="K43" i="1"/>
  <c r="L43" i="1" s="1"/>
  <c r="H45" i="1" l="1"/>
  <c r="M44" i="1"/>
  <c r="N44" i="1" s="1"/>
  <c r="Q44" i="1"/>
  <c r="R44" i="1" s="1"/>
  <c r="O44" i="1"/>
  <c r="P44" i="1" s="1"/>
  <c r="I44" i="1"/>
  <c r="J44" i="1" s="1"/>
  <c r="K44" i="1"/>
  <c r="L44" i="1" s="1"/>
  <c r="H46" i="1" l="1"/>
  <c r="Q45" i="1"/>
  <c r="R45" i="1" s="1"/>
  <c r="M45" i="1"/>
  <c r="N45" i="1" s="1"/>
  <c r="O45" i="1"/>
  <c r="P45" i="1" s="1"/>
  <c r="I45" i="1"/>
  <c r="J45" i="1" s="1"/>
  <c r="K45" i="1"/>
  <c r="L45" i="1" s="1"/>
  <c r="H47" i="1" l="1"/>
  <c r="Q46" i="1"/>
  <c r="R46" i="1" s="1"/>
  <c r="M46" i="1"/>
  <c r="N46" i="1" s="1"/>
  <c r="O46" i="1"/>
  <c r="P46" i="1" s="1"/>
  <c r="I46" i="1"/>
  <c r="J46" i="1" s="1"/>
  <c r="K46" i="1"/>
  <c r="L46" i="1" s="1"/>
  <c r="H48" i="1" l="1"/>
  <c r="Q47" i="1"/>
  <c r="R47" i="1" s="1"/>
  <c r="O47" i="1"/>
  <c r="P47" i="1" s="1"/>
  <c r="M47" i="1"/>
  <c r="N47" i="1" s="1"/>
  <c r="I47" i="1"/>
  <c r="J47" i="1" s="1"/>
  <c r="K47" i="1"/>
  <c r="L47" i="1" s="1"/>
  <c r="H49" i="1" l="1"/>
  <c r="O48" i="1"/>
  <c r="P48" i="1" s="1"/>
  <c r="Q48" i="1"/>
  <c r="R48" i="1" s="1"/>
  <c r="M48" i="1"/>
  <c r="N48" i="1" s="1"/>
  <c r="I48" i="1"/>
  <c r="J48" i="1" s="1"/>
  <c r="K48" i="1"/>
  <c r="L48" i="1" s="1"/>
  <c r="H50" i="1" l="1"/>
  <c r="O49" i="1"/>
  <c r="P49" i="1" s="1"/>
  <c r="M49" i="1"/>
  <c r="N49" i="1" s="1"/>
  <c r="Q49" i="1"/>
  <c r="R49" i="1" s="1"/>
  <c r="I49" i="1"/>
  <c r="J49" i="1" s="1"/>
  <c r="K49" i="1"/>
  <c r="L49" i="1" s="1"/>
  <c r="H51" i="1" l="1"/>
  <c r="O50" i="1"/>
  <c r="P50" i="1" s="1"/>
  <c r="M50" i="1"/>
  <c r="N50" i="1" s="1"/>
  <c r="Q50" i="1"/>
  <c r="R50" i="1" s="1"/>
  <c r="I50" i="1"/>
  <c r="J50" i="1" s="1"/>
  <c r="K50" i="1"/>
  <c r="L50" i="1" s="1"/>
  <c r="H52" i="1" l="1"/>
  <c r="M51" i="1"/>
  <c r="N51" i="1" s="1"/>
  <c r="O51" i="1"/>
  <c r="P51" i="1" s="1"/>
  <c r="Q51" i="1"/>
  <c r="R51" i="1" s="1"/>
  <c r="I51" i="1"/>
  <c r="J51" i="1" s="1"/>
  <c r="K51" i="1"/>
  <c r="L51" i="1" s="1"/>
  <c r="H53" i="1" l="1"/>
  <c r="M52" i="1"/>
  <c r="N52" i="1" s="1"/>
  <c r="Q52" i="1"/>
  <c r="R52" i="1" s="1"/>
  <c r="O52" i="1"/>
  <c r="P52" i="1" s="1"/>
  <c r="I52" i="1"/>
  <c r="J52" i="1" s="1"/>
  <c r="K52" i="1"/>
  <c r="L52" i="1" s="1"/>
  <c r="H54" i="1" l="1"/>
  <c r="Q53" i="1"/>
  <c r="R53" i="1" s="1"/>
  <c r="M53" i="1"/>
  <c r="N53" i="1" s="1"/>
  <c r="O53" i="1"/>
  <c r="P53" i="1" s="1"/>
  <c r="I53" i="1"/>
  <c r="J53" i="1" s="1"/>
  <c r="K53" i="1"/>
  <c r="L53" i="1" s="1"/>
  <c r="H55" i="1" l="1"/>
  <c r="Q54" i="1"/>
  <c r="R54" i="1" s="1"/>
  <c r="M54" i="1"/>
  <c r="N54" i="1" s="1"/>
  <c r="O54" i="1"/>
  <c r="P54" i="1" s="1"/>
  <c r="I54" i="1"/>
  <c r="J54" i="1" s="1"/>
  <c r="K54" i="1"/>
  <c r="L54" i="1" s="1"/>
  <c r="H56" i="1" l="1"/>
  <c r="Q55" i="1"/>
  <c r="R55" i="1" s="1"/>
  <c r="O55" i="1"/>
  <c r="P55" i="1" s="1"/>
  <c r="M55" i="1"/>
  <c r="N55" i="1" s="1"/>
  <c r="I55" i="1"/>
  <c r="J55" i="1" s="1"/>
  <c r="K55" i="1"/>
  <c r="L55" i="1" s="1"/>
  <c r="H57" i="1" l="1"/>
  <c r="O56" i="1"/>
  <c r="P56" i="1" s="1"/>
  <c r="Q56" i="1"/>
  <c r="R56" i="1" s="1"/>
  <c r="M56" i="1"/>
  <c r="N56" i="1" s="1"/>
  <c r="I56" i="1"/>
  <c r="J56" i="1" s="1"/>
  <c r="K56" i="1"/>
  <c r="L56" i="1" s="1"/>
  <c r="H58" i="1" l="1"/>
  <c r="O57" i="1"/>
  <c r="P57" i="1" s="1"/>
  <c r="M57" i="1"/>
  <c r="N57" i="1" s="1"/>
  <c r="Q57" i="1"/>
  <c r="R57" i="1" s="1"/>
  <c r="I57" i="1"/>
  <c r="J57" i="1" s="1"/>
  <c r="K57" i="1"/>
  <c r="L57" i="1" s="1"/>
  <c r="H59" i="1" l="1"/>
  <c r="O58" i="1"/>
  <c r="P58" i="1" s="1"/>
  <c r="M58" i="1"/>
  <c r="N58" i="1" s="1"/>
  <c r="Q58" i="1"/>
  <c r="R58" i="1" s="1"/>
  <c r="I58" i="1"/>
  <c r="J58" i="1" s="1"/>
  <c r="K58" i="1"/>
  <c r="L58" i="1" s="1"/>
  <c r="H60" i="1" l="1"/>
  <c r="M59" i="1"/>
  <c r="N59" i="1" s="1"/>
  <c r="O59" i="1"/>
  <c r="P59" i="1" s="1"/>
  <c r="Q59" i="1"/>
  <c r="R59" i="1" s="1"/>
  <c r="I59" i="1"/>
  <c r="J59" i="1" s="1"/>
  <c r="K59" i="1"/>
  <c r="L59" i="1" s="1"/>
  <c r="H61" i="1" l="1"/>
  <c r="M60" i="1"/>
  <c r="N60" i="1" s="1"/>
  <c r="Q60" i="1"/>
  <c r="R60" i="1" s="1"/>
  <c r="O60" i="1"/>
  <c r="P60" i="1" s="1"/>
  <c r="I60" i="1"/>
  <c r="J60" i="1" s="1"/>
  <c r="K60" i="1"/>
  <c r="L60" i="1" s="1"/>
  <c r="H62" i="1" l="1"/>
  <c r="Q61" i="1"/>
  <c r="R61" i="1" s="1"/>
  <c r="M61" i="1"/>
  <c r="N61" i="1" s="1"/>
  <c r="O61" i="1"/>
  <c r="P61" i="1" s="1"/>
  <c r="I61" i="1"/>
  <c r="J61" i="1" s="1"/>
  <c r="K61" i="1"/>
  <c r="L61" i="1" s="1"/>
  <c r="H63" i="1" l="1"/>
  <c r="Q62" i="1"/>
  <c r="R62" i="1" s="1"/>
  <c r="M62" i="1"/>
  <c r="N62" i="1" s="1"/>
  <c r="O62" i="1"/>
  <c r="P62" i="1" s="1"/>
  <c r="I62" i="1"/>
  <c r="J62" i="1" s="1"/>
  <c r="K62" i="1"/>
  <c r="L62" i="1" s="1"/>
  <c r="H64" i="1" l="1"/>
  <c r="Q63" i="1"/>
  <c r="R63" i="1" s="1"/>
  <c r="O63" i="1"/>
  <c r="P63" i="1" s="1"/>
  <c r="M63" i="1"/>
  <c r="N63" i="1" s="1"/>
  <c r="I63" i="1"/>
  <c r="J63" i="1" s="1"/>
  <c r="K63" i="1"/>
  <c r="L63" i="1" s="1"/>
  <c r="H65" i="1" l="1"/>
  <c r="O64" i="1"/>
  <c r="P64" i="1" s="1"/>
  <c r="Q64" i="1"/>
  <c r="R64" i="1" s="1"/>
  <c r="M64" i="1"/>
  <c r="N64" i="1" s="1"/>
  <c r="I64" i="1"/>
  <c r="J64" i="1" s="1"/>
  <c r="K64" i="1"/>
  <c r="L64" i="1" s="1"/>
  <c r="H66" i="1" l="1"/>
  <c r="O65" i="1"/>
  <c r="P65" i="1" s="1"/>
  <c r="M65" i="1"/>
  <c r="N65" i="1" s="1"/>
  <c r="Q65" i="1"/>
  <c r="R65" i="1" s="1"/>
  <c r="I65" i="1"/>
  <c r="J65" i="1" s="1"/>
  <c r="K65" i="1"/>
  <c r="L65" i="1" s="1"/>
  <c r="H67" i="1" l="1"/>
  <c r="O66" i="1"/>
  <c r="P66" i="1" s="1"/>
  <c r="M66" i="1"/>
  <c r="N66" i="1" s="1"/>
  <c r="Q66" i="1"/>
  <c r="R66" i="1" s="1"/>
  <c r="I66" i="1"/>
  <c r="J66" i="1" s="1"/>
  <c r="K66" i="1"/>
  <c r="L66" i="1" s="1"/>
  <c r="H68" i="1" l="1"/>
  <c r="M67" i="1"/>
  <c r="N67" i="1" s="1"/>
  <c r="O67" i="1"/>
  <c r="P67" i="1" s="1"/>
  <c r="Q67" i="1"/>
  <c r="R67" i="1" s="1"/>
  <c r="I67" i="1"/>
  <c r="J67" i="1" s="1"/>
  <c r="K67" i="1"/>
  <c r="L67" i="1" s="1"/>
  <c r="H69" i="1" l="1"/>
  <c r="M68" i="1"/>
  <c r="N68" i="1" s="1"/>
  <c r="Q68" i="1"/>
  <c r="R68" i="1" s="1"/>
  <c r="O68" i="1"/>
  <c r="P68" i="1" s="1"/>
  <c r="I68" i="1"/>
  <c r="J68" i="1" s="1"/>
  <c r="K68" i="1"/>
  <c r="L68" i="1" s="1"/>
  <c r="H70" i="1" l="1"/>
  <c r="Q69" i="1"/>
  <c r="R69" i="1" s="1"/>
  <c r="M69" i="1"/>
  <c r="N69" i="1" s="1"/>
  <c r="O69" i="1"/>
  <c r="P69" i="1" s="1"/>
  <c r="I69" i="1"/>
  <c r="J69" i="1" s="1"/>
  <c r="K69" i="1"/>
  <c r="L69" i="1" s="1"/>
  <c r="H71" i="1" l="1"/>
  <c r="Q70" i="1"/>
  <c r="R70" i="1" s="1"/>
  <c r="M70" i="1"/>
  <c r="N70" i="1" s="1"/>
  <c r="O70" i="1"/>
  <c r="P70" i="1" s="1"/>
  <c r="I70" i="1"/>
  <c r="J70" i="1" s="1"/>
  <c r="K70" i="1"/>
  <c r="L70" i="1" s="1"/>
  <c r="H72" i="1" l="1"/>
  <c r="Q71" i="1"/>
  <c r="R71" i="1" s="1"/>
  <c r="O71" i="1"/>
  <c r="P71" i="1" s="1"/>
  <c r="M71" i="1"/>
  <c r="N71" i="1" s="1"/>
  <c r="I71" i="1"/>
  <c r="J71" i="1" s="1"/>
  <c r="K71" i="1"/>
  <c r="L71" i="1" s="1"/>
  <c r="H73" i="1" l="1"/>
  <c r="O72" i="1"/>
  <c r="P72" i="1" s="1"/>
  <c r="Q72" i="1"/>
  <c r="R72" i="1" s="1"/>
  <c r="M72" i="1"/>
  <c r="N72" i="1" s="1"/>
  <c r="I72" i="1"/>
  <c r="J72" i="1" s="1"/>
  <c r="K72" i="1"/>
  <c r="L72" i="1" s="1"/>
  <c r="H74" i="1" l="1"/>
  <c r="O73" i="1"/>
  <c r="P73" i="1" s="1"/>
  <c r="M73" i="1"/>
  <c r="N73" i="1" s="1"/>
  <c r="Q73" i="1"/>
  <c r="R73" i="1" s="1"/>
  <c r="I73" i="1"/>
  <c r="J73" i="1" s="1"/>
  <c r="K73" i="1"/>
  <c r="L73" i="1" s="1"/>
  <c r="H75" i="1" l="1"/>
  <c r="O74" i="1"/>
  <c r="P74" i="1" s="1"/>
  <c r="M74" i="1"/>
  <c r="N74" i="1" s="1"/>
  <c r="Q74" i="1"/>
  <c r="R74" i="1" s="1"/>
  <c r="I74" i="1"/>
  <c r="J74" i="1" s="1"/>
  <c r="K74" i="1"/>
  <c r="L74" i="1" s="1"/>
  <c r="H76" i="1" l="1"/>
  <c r="M75" i="1"/>
  <c r="N75" i="1" s="1"/>
  <c r="O75" i="1"/>
  <c r="P75" i="1" s="1"/>
  <c r="Q75" i="1"/>
  <c r="R75" i="1" s="1"/>
  <c r="I75" i="1"/>
  <c r="J75" i="1" s="1"/>
  <c r="K75" i="1"/>
  <c r="L75" i="1" s="1"/>
  <c r="H77" i="1" l="1"/>
  <c r="M76" i="1"/>
  <c r="N76" i="1" s="1"/>
  <c r="Q76" i="1"/>
  <c r="R76" i="1" s="1"/>
  <c r="O76" i="1"/>
  <c r="P76" i="1" s="1"/>
  <c r="I76" i="1"/>
  <c r="J76" i="1" s="1"/>
  <c r="K76" i="1"/>
  <c r="L76" i="1" s="1"/>
  <c r="H78" i="1" l="1"/>
  <c r="Q77" i="1"/>
  <c r="R77" i="1" s="1"/>
  <c r="M77" i="1"/>
  <c r="N77" i="1" s="1"/>
  <c r="O77" i="1"/>
  <c r="P77" i="1" s="1"/>
  <c r="I77" i="1"/>
  <c r="J77" i="1" s="1"/>
  <c r="K77" i="1"/>
  <c r="L77" i="1" s="1"/>
  <c r="H79" i="1" l="1"/>
  <c r="Q78" i="1"/>
  <c r="R78" i="1" s="1"/>
  <c r="M78" i="1"/>
  <c r="N78" i="1" s="1"/>
  <c r="O78" i="1"/>
  <c r="P78" i="1" s="1"/>
  <c r="I78" i="1"/>
  <c r="J78" i="1" s="1"/>
  <c r="K78" i="1"/>
  <c r="L78" i="1" s="1"/>
  <c r="H80" i="1" l="1"/>
  <c r="Q79" i="1"/>
  <c r="R79" i="1" s="1"/>
  <c r="O79" i="1"/>
  <c r="P79" i="1" s="1"/>
  <c r="M79" i="1"/>
  <c r="N79" i="1" s="1"/>
  <c r="I79" i="1"/>
  <c r="J79" i="1" s="1"/>
  <c r="K79" i="1"/>
  <c r="L79" i="1" s="1"/>
  <c r="H81" i="1" l="1"/>
  <c r="O80" i="1"/>
  <c r="P80" i="1" s="1"/>
  <c r="Q80" i="1"/>
  <c r="R80" i="1" s="1"/>
  <c r="M80" i="1"/>
  <c r="N80" i="1" s="1"/>
  <c r="I80" i="1"/>
  <c r="J80" i="1" s="1"/>
  <c r="K80" i="1"/>
  <c r="L80" i="1" s="1"/>
  <c r="H82" i="1" l="1"/>
  <c r="O81" i="1"/>
  <c r="P81" i="1" s="1"/>
  <c r="M81" i="1"/>
  <c r="N81" i="1" s="1"/>
  <c r="Q81" i="1"/>
  <c r="R81" i="1" s="1"/>
  <c r="I81" i="1"/>
  <c r="J81" i="1" s="1"/>
  <c r="K81" i="1"/>
  <c r="L81" i="1" s="1"/>
  <c r="H83" i="1" l="1"/>
  <c r="O82" i="1"/>
  <c r="P82" i="1" s="1"/>
  <c r="M82" i="1"/>
  <c r="N82" i="1" s="1"/>
  <c r="Q82" i="1"/>
  <c r="R82" i="1" s="1"/>
  <c r="I82" i="1"/>
  <c r="J82" i="1" s="1"/>
  <c r="K82" i="1"/>
  <c r="L82" i="1" s="1"/>
  <c r="H84" i="1" l="1"/>
  <c r="M83" i="1"/>
  <c r="N83" i="1" s="1"/>
  <c r="O83" i="1"/>
  <c r="P83" i="1" s="1"/>
  <c r="Q83" i="1"/>
  <c r="R83" i="1" s="1"/>
  <c r="I83" i="1"/>
  <c r="J83" i="1" s="1"/>
  <c r="K83" i="1"/>
  <c r="L83" i="1" s="1"/>
  <c r="H85" i="1" l="1"/>
  <c r="M84" i="1"/>
  <c r="N84" i="1" s="1"/>
  <c r="Q84" i="1"/>
  <c r="R84" i="1" s="1"/>
  <c r="O84" i="1"/>
  <c r="P84" i="1" s="1"/>
  <c r="I84" i="1"/>
  <c r="J84" i="1" s="1"/>
  <c r="K84" i="1"/>
  <c r="L84" i="1" s="1"/>
  <c r="H86" i="1" l="1"/>
  <c r="Q85" i="1"/>
  <c r="R85" i="1" s="1"/>
  <c r="M85" i="1"/>
  <c r="N85" i="1" s="1"/>
  <c r="O85" i="1"/>
  <c r="P85" i="1" s="1"/>
  <c r="I85" i="1"/>
  <c r="J85" i="1" s="1"/>
  <c r="K85" i="1"/>
  <c r="L85" i="1" s="1"/>
  <c r="H87" i="1" l="1"/>
  <c r="Q86" i="1"/>
  <c r="R86" i="1" s="1"/>
  <c r="M86" i="1"/>
  <c r="N86" i="1" s="1"/>
  <c r="O86" i="1"/>
  <c r="P86" i="1" s="1"/>
  <c r="I86" i="1"/>
  <c r="J86" i="1" s="1"/>
  <c r="K86" i="1"/>
  <c r="L86" i="1" s="1"/>
  <c r="H88" i="1" l="1"/>
  <c r="Q87" i="1"/>
  <c r="R87" i="1" s="1"/>
  <c r="O87" i="1"/>
  <c r="P87" i="1" s="1"/>
  <c r="M87" i="1"/>
  <c r="N87" i="1" s="1"/>
  <c r="I87" i="1"/>
  <c r="J87" i="1" s="1"/>
  <c r="K87" i="1"/>
  <c r="L87" i="1" s="1"/>
  <c r="H89" i="1" l="1"/>
  <c r="O88" i="1"/>
  <c r="P88" i="1" s="1"/>
  <c r="Q88" i="1"/>
  <c r="R88" i="1" s="1"/>
  <c r="M88" i="1"/>
  <c r="N88" i="1" s="1"/>
  <c r="I88" i="1"/>
  <c r="J88" i="1" s="1"/>
  <c r="K88" i="1"/>
  <c r="L88" i="1" s="1"/>
  <c r="H90" i="1" l="1"/>
  <c r="O89" i="1"/>
  <c r="P89" i="1" s="1"/>
  <c r="M89" i="1"/>
  <c r="N89" i="1" s="1"/>
  <c r="Q89" i="1"/>
  <c r="R89" i="1" s="1"/>
  <c r="I89" i="1"/>
  <c r="J89" i="1" s="1"/>
  <c r="K89" i="1"/>
  <c r="L89" i="1" s="1"/>
  <c r="H91" i="1" l="1"/>
  <c r="O90" i="1"/>
  <c r="P90" i="1" s="1"/>
  <c r="M90" i="1"/>
  <c r="N90" i="1" s="1"/>
  <c r="Q90" i="1"/>
  <c r="R90" i="1" s="1"/>
  <c r="I90" i="1"/>
  <c r="J90" i="1" s="1"/>
  <c r="K90" i="1"/>
  <c r="L90" i="1" s="1"/>
  <c r="H92" i="1" l="1"/>
  <c r="M91" i="1"/>
  <c r="N91" i="1" s="1"/>
  <c r="O91" i="1"/>
  <c r="P91" i="1" s="1"/>
  <c r="Q91" i="1"/>
  <c r="R91" i="1" s="1"/>
  <c r="I91" i="1"/>
  <c r="J91" i="1" s="1"/>
  <c r="K91" i="1"/>
  <c r="L91" i="1" s="1"/>
  <c r="H93" i="1" l="1"/>
  <c r="M92" i="1"/>
  <c r="N92" i="1" s="1"/>
  <c r="Q92" i="1"/>
  <c r="R92" i="1" s="1"/>
  <c r="O92" i="1"/>
  <c r="P92" i="1" s="1"/>
  <c r="I92" i="1"/>
  <c r="J92" i="1" s="1"/>
  <c r="K92" i="1"/>
  <c r="L92" i="1" s="1"/>
  <c r="H94" i="1" l="1"/>
  <c r="Q93" i="1"/>
  <c r="R93" i="1" s="1"/>
  <c r="M93" i="1"/>
  <c r="N93" i="1" s="1"/>
  <c r="O93" i="1"/>
  <c r="P93" i="1" s="1"/>
  <c r="I93" i="1"/>
  <c r="J93" i="1" s="1"/>
  <c r="K93" i="1"/>
  <c r="L93" i="1" s="1"/>
  <c r="H95" i="1" l="1"/>
  <c r="Q94" i="1"/>
  <c r="R94" i="1" s="1"/>
  <c r="M94" i="1"/>
  <c r="N94" i="1" s="1"/>
  <c r="O94" i="1"/>
  <c r="P94" i="1" s="1"/>
  <c r="I94" i="1"/>
  <c r="J94" i="1" s="1"/>
  <c r="K94" i="1"/>
  <c r="L94" i="1" s="1"/>
  <c r="H96" i="1" l="1"/>
  <c r="Q95" i="1"/>
  <c r="R95" i="1" s="1"/>
  <c r="O95" i="1"/>
  <c r="P95" i="1" s="1"/>
  <c r="M95" i="1"/>
  <c r="N95" i="1" s="1"/>
  <c r="I95" i="1"/>
  <c r="J95" i="1" s="1"/>
  <c r="K95" i="1"/>
  <c r="L95" i="1" s="1"/>
  <c r="H97" i="1" l="1"/>
  <c r="O96" i="1"/>
  <c r="P96" i="1" s="1"/>
  <c r="Q96" i="1"/>
  <c r="R96" i="1" s="1"/>
  <c r="M96" i="1"/>
  <c r="N96" i="1" s="1"/>
  <c r="I96" i="1"/>
  <c r="J96" i="1" s="1"/>
  <c r="K96" i="1"/>
  <c r="L96" i="1" s="1"/>
  <c r="H98" i="1" l="1"/>
  <c r="O97" i="1"/>
  <c r="P97" i="1" s="1"/>
  <c r="M97" i="1"/>
  <c r="N97" i="1" s="1"/>
  <c r="Q97" i="1"/>
  <c r="R97" i="1" s="1"/>
  <c r="I97" i="1"/>
  <c r="J97" i="1" s="1"/>
  <c r="K97" i="1"/>
  <c r="L97" i="1" s="1"/>
  <c r="H99" i="1" l="1"/>
  <c r="O98" i="1"/>
  <c r="P98" i="1" s="1"/>
  <c r="M98" i="1"/>
  <c r="N98" i="1" s="1"/>
  <c r="Q98" i="1"/>
  <c r="R98" i="1" s="1"/>
  <c r="I98" i="1"/>
  <c r="J98" i="1" s="1"/>
  <c r="K98" i="1"/>
  <c r="L98" i="1" s="1"/>
  <c r="H100" i="1" l="1"/>
  <c r="M99" i="1"/>
  <c r="N99" i="1" s="1"/>
  <c r="O99" i="1"/>
  <c r="P99" i="1" s="1"/>
  <c r="Q99" i="1"/>
  <c r="R99" i="1" s="1"/>
  <c r="I99" i="1"/>
  <c r="J99" i="1" s="1"/>
  <c r="K99" i="1"/>
  <c r="L99" i="1" s="1"/>
  <c r="H101" i="1" l="1"/>
  <c r="M100" i="1"/>
  <c r="N100" i="1" s="1"/>
  <c r="Q100" i="1"/>
  <c r="R100" i="1" s="1"/>
  <c r="O100" i="1"/>
  <c r="P100" i="1" s="1"/>
  <c r="I100" i="1"/>
  <c r="J100" i="1" s="1"/>
  <c r="K100" i="1"/>
  <c r="L100" i="1" s="1"/>
  <c r="H102" i="1" l="1"/>
  <c r="Q101" i="1"/>
  <c r="R101" i="1" s="1"/>
  <c r="M101" i="1"/>
  <c r="N101" i="1" s="1"/>
  <c r="O101" i="1"/>
  <c r="P101" i="1" s="1"/>
  <c r="I101" i="1"/>
  <c r="J101" i="1" s="1"/>
  <c r="K101" i="1"/>
  <c r="L101" i="1" s="1"/>
  <c r="H103" i="1" l="1"/>
  <c r="Q102" i="1"/>
  <c r="R102" i="1" s="1"/>
  <c r="M102" i="1"/>
  <c r="N102" i="1" s="1"/>
  <c r="O102" i="1"/>
  <c r="P102" i="1" s="1"/>
  <c r="I102" i="1"/>
  <c r="J102" i="1" s="1"/>
  <c r="K102" i="1"/>
  <c r="L102" i="1" s="1"/>
  <c r="Q103" i="1" l="1"/>
  <c r="R103" i="1" s="1"/>
  <c r="O103" i="1"/>
  <c r="P103" i="1" s="1"/>
  <c r="M103" i="1"/>
  <c r="N103" i="1" s="1"/>
  <c r="I103" i="1"/>
  <c r="J103" i="1" s="1"/>
  <c r="K103" i="1"/>
  <c r="L103" i="1" s="1"/>
</calcChain>
</file>

<file path=xl/sharedStrings.xml><?xml version="1.0" encoding="utf-8"?>
<sst xmlns="http://schemas.openxmlformats.org/spreadsheetml/2006/main" count="173" uniqueCount="29">
  <si>
    <t>coe</t>
    <phoneticPr fontId="1" type="noConversion"/>
  </si>
  <si>
    <t>CRR75</t>
    <phoneticPr fontId="1" type="noConversion"/>
  </si>
  <si>
    <t>N160</t>
    <phoneticPr fontId="1" type="noConversion"/>
  </si>
  <si>
    <t>sN160</t>
    <phoneticPr fontId="1" type="noConversion"/>
  </si>
  <si>
    <t>CN</t>
    <phoneticPr fontId="1" type="noConversion"/>
  </si>
  <si>
    <t>rd</t>
    <phoneticPr fontId="1" type="noConversion"/>
  </si>
  <si>
    <t>depth</t>
    <phoneticPr fontId="1" type="noConversion"/>
  </si>
  <si>
    <t>土壤液化條文修訂</t>
    <phoneticPr fontId="1" type="noConversion"/>
  </si>
  <si>
    <t>cm</t>
    <phoneticPr fontId="1" type="noConversion"/>
  </si>
  <si>
    <t>g/cm3</t>
    <phoneticPr fontId="1" type="noConversion"/>
  </si>
  <si>
    <t>g/cm2</t>
    <phoneticPr fontId="1" type="noConversion"/>
  </si>
  <si>
    <t>kg/cm2</t>
    <phoneticPr fontId="1" type="noConversion"/>
  </si>
  <si>
    <t>水柱高</t>
    <phoneticPr fontId="1" type="noConversion"/>
  </si>
  <si>
    <t>水銀柱高</t>
    <phoneticPr fontId="1" type="noConversion"/>
  </si>
  <si>
    <t>Seed1985</t>
    <phoneticPr fontId="1" type="noConversion"/>
  </si>
  <si>
    <t>svp kip/ft2</t>
    <phoneticPr fontId="1" type="noConversion"/>
  </si>
  <si>
    <t>1 kip/ft2 = 0.48824276270581 kg/cm2</t>
    <phoneticPr fontId="1" type="noConversion"/>
  </si>
  <si>
    <t>svp kg/cm2</t>
    <phoneticPr fontId="1" type="noConversion"/>
  </si>
  <si>
    <t>CN Seed1985</t>
    <phoneticPr fontId="1" type="noConversion"/>
  </si>
  <si>
    <t>sigmav'單位是kg/cm2</t>
    <phoneticPr fontId="1" type="noConversion"/>
  </si>
  <si>
    <t>莊FC=</t>
    <phoneticPr fontId="1" type="noConversion"/>
  </si>
  <si>
    <t>N160cs</t>
    <phoneticPr fontId="1" type="noConversion"/>
  </si>
  <si>
    <t>HBF FC=</t>
    <phoneticPr fontId="1" type="noConversion"/>
  </si>
  <si>
    <t>FC5</t>
  </si>
  <si>
    <t>FC15</t>
  </si>
  <si>
    <t>FC35</t>
  </si>
  <si>
    <t>CRR</t>
  </si>
  <si>
    <t>N160</t>
  </si>
  <si>
    <t xml:space="preserve">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</si>
</sst>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7331623962709045E-2"/>
          <c:y val="2.3855996530036869E-2"/>
          <c:w val="0.87477769089487367"/>
          <c:h val="0.88679620968003614"/>
        </c:manualLayout>
      </c:layout>
      <c:scatterChart>
        <c:scatterStyle val="lineMarker"/>
        <c:varyColors val="0"/>
        <c:ser>
          <c:idx val="0"/>
          <c:order val="0"/>
          <c:tx>
            <c:strRef>
              <c:f>CSR!$I$1:$J$1</c:f>
              <c:strCache>
                <c:ptCount val="1"/>
                <c:pt idx="0">
                  <c:v>莊FC= 5</c:v>
                </c:pt>
              </c:strCache>
            </c:strRef>
          </c:tx>
          <c:spPr>
            <a:ln w="25400" cap="rnd" cmpd="dbl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CSR!$H$3:$H$103</c:f>
              <c:numCache>
                <c:formatCode>General</c:formatCode>
                <c:ptCount val="1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</c:numCache>
            </c:numRef>
          </c:xVal>
          <c:yVal>
            <c:numRef>
              <c:f>CSR!$J$3:$J$103</c:f>
              <c:numCache>
                <c:formatCode>General</c:formatCode>
                <c:ptCount val="101"/>
                <c:pt idx="0">
                  <c:v>1.8853549042946709E-2</c:v>
                </c:pt>
                <c:pt idx="1">
                  <c:v>7.8470886639303433E-3</c:v>
                </c:pt>
                <c:pt idx="2">
                  <c:v>1.0775657366277167E-3</c:v>
                </c:pt>
                <c:pt idx="3">
                  <c:v>-2.1881720808801155E-3</c:v>
                </c:pt>
                <c:pt idx="4">
                  <c:v>-2.5965055065130453E-3</c:v>
                </c:pt>
                <c:pt idx="5">
                  <c:v>-7.1348383419196084E-4</c:v>
                </c:pt>
                <c:pt idx="6">
                  <c:v>2.9689648661562107E-3</c:v>
                </c:pt>
                <c:pt idx="7">
                  <c:v>8.0270535485884517E-3</c:v>
                </c:pt>
                <c:pt idx="8">
                  <c:v>1.4099385991130579E-2</c:v>
                </c:pt>
                <c:pt idx="9">
                  <c:v>2.0881436595757228E-2</c:v>
                </c:pt>
                <c:pt idx="10">
                  <c:v>2.8120260188366813E-2</c:v>
                </c:pt>
                <c:pt idx="11">
                  <c:v>3.5609431818751432E-2</c:v>
                </c:pt>
                <c:pt idx="12">
                  <c:v>4.3184216560561837E-2</c:v>
                </c:pt>
                <c:pt idx="13">
                  <c:v>5.071696931126736E-2</c:v>
                </c:pt>
                <c:pt idx="14">
                  <c:v>5.811276459211101E-2</c:v>
                </c:pt>
                <c:pt idx="15">
                  <c:v>6.5305256348059088E-2</c:v>
                </c:pt>
                <c:pt idx="16">
                  <c:v>7.2252767747746555E-2</c:v>
                </c:pt>
                <c:pt idx="17">
                  <c:v>7.89346109834166E-2</c:v>
                </c:pt>
                <c:pt idx="18">
                  <c:v>8.5347637070856033E-2</c:v>
                </c:pt>
                <c:pt idx="19">
                  <c:v>9.1503015649324781E-2</c:v>
                </c:pt>
                <c:pt idx="20">
                  <c:v>9.7423244781480844E-2</c:v>
                </c:pt>
                <c:pt idx="21">
                  <c:v>0.10313939075330068</c:v>
                </c:pt>
                <c:pt idx="22">
                  <c:v>0.10868855787399416</c:v>
                </c:pt>
                <c:pt idx="23">
                  <c:v>0.11411158827591349</c:v>
                </c:pt>
                <c:pt idx="24">
                  <c:v>0.11945099171445997</c:v>
                </c:pt>
                <c:pt idx="25">
                  <c:v>0.12474910536798176</c:v>
                </c:pt>
                <c:pt idx="26">
                  <c:v>0.13004648363767049</c:v>
                </c:pt>
                <c:pt idx="27">
                  <c:v>0.13538051794745171</c:v>
                </c:pt>
                <c:pt idx="28">
                  <c:v>0.14078428654386688</c:v>
                </c:pt>
                <c:pt idx="29">
                  <c:v>0.14628563429595715</c:v>
                </c:pt>
                <c:pt idx="30">
                  <c:v>0.15190648249513361</c:v>
                </c:pt>
                <c:pt idx="31">
                  <c:v>0.15766236865505462</c:v>
                </c:pt>
                <c:pt idx="32">
                  <c:v>0.16356221631148204</c:v>
                </c:pt>
                <c:pt idx="33">
                  <c:v>0.16960833482214691</c:v>
                </c:pt>
                <c:pt idx="34">
                  <c:v>0.17579664916660306</c:v>
                </c:pt>
                <c:pt idx="35">
                  <c:v>0.18211715974607681</c:v>
                </c:pt>
                <c:pt idx="36">
                  <c:v>0.18855463218331175</c:v>
                </c:pt>
                <c:pt idx="37">
                  <c:v>0.19508951712240696</c:v>
                </c:pt>
                <c:pt idx="38">
                  <c:v>0.20169910002865615</c:v>
                </c:pt>
                <c:pt idx="39">
                  <c:v>0.20835888098837796</c:v>
                </c:pt>
                <c:pt idx="40">
                  <c:v>0.21504418450873269</c:v>
                </c:pt>
                <c:pt idx="41">
                  <c:v>0.22173199931754992</c:v>
                </c:pt>
                <c:pt idx="42">
                  <c:v>0.22840304816314186</c:v>
                </c:pt>
                <c:pt idx="43">
                  <c:v>0.23504408761411696</c:v>
                </c:pt>
                <c:pt idx="44">
                  <c:v>0.24165043785917009</c:v>
                </c:pt>
                <c:pt idx="45">
                  <c:v>0.24822874250690183</c:v>
                </c:pt>
                <c:pt idx="46">
                  <c:v>0.25479995838560709</c:v>
                </c:pt>
                <c:pt idx="47">
                  <c:v>0.26140257534305095</c:v>
                </c:pt>
                <c:pt idx="48">
                  <c:v>0.26809606604628</c:v>
                </c:pt>
                <c:pt idx="49">
                  <c:v>0.27496456578137146</c:v>
                </c:pt>
                <c:pt idx="50">
                  <c:v>0.28212078225323878</c:v>
                </c:pt>
                <c:pt idx="51">
                  <c:v>0.28971013538538221</c:v>
                </c:pt>
                <c:pt idx="52">
                  <c:v>0.29791512711965751</c:v>
                </c:pt>
                <c:pt idx="53">
                  <c:v>0.30695994121602987</c:v>
                </c:pt>
                <c:pt idx="54">
                  <c:v>0.3171152730523481</c:v>
                </c:pt>
                <c:pt idx="55">
                  <c:v>0.32870338942408539</c:v>
                </c:pt>
                <c:pt idx="56">
                  <c:v>0.34210341834406421</c:v>
                </c:pt>
                <c:pt idx="57">
                  <c:v>0.35775686884222202</c:v>
                </c:pt>
                <c:pt idx="58">
                  <c:v>0.37617338076534351</c:v>
                </c:pt>
                <c:pt idx="59">
                  <c:v>0.39793670457678476</c:v>
                </c:pt>
                <c:pt idx="60">
                  <c:v>0.42371091115618703</c:v>
                </c:pt>
                <c:pt idx="61">
                  <c:v>0.45424683159920398</c:v>
                </c:pt>
                <c:pt idx="62">
                  <c:v>0.49038872701725067</c:v>
                </c:pt>
                <c:pt idx="63">
                  <c:v>0.49999968427934049</c:v>
                </c:pt>
                <c:pt idx="64">
                  <c:v>0.49999968427934049</c:v>
                </c:pt>
                <c:pt idx="65">
                  <c:v>0.49999968427934049</c:v>
                </c:pt>
                <c:pt idx="66">
                  <c:v>0.49999968427934049</c:v>
                </c:pt>
                <c:pt idx="67">
                  <c:v>0.49999968427934049</c:v>
                </c:pt>
                <c:pt idx="68">
                  <c:v>0.49999968427934049</c:v>
                </c:pt>
                <c:pt idx="69">
                  <c:v>0.49999968427934049</c:v>
                </c:pt>
                <c:pt idx="70">
                  <c:v>0.49999968427934049</c:v>
                </c:pt>
                <c:pt idx="71">
                  <c:v>0.49999968427934049</c:v>
                </c:pt>
                <c:pt idx="72">
                  <c:v>0.49999968427934049</c:v>
                </c:pt>
                <c:pt idx="73">
                  <c:v>0.49999968427934049</c:v>
                </c:pt>
                <c:pt idx="74">
                  <c:v>0.49999968427934049</c:v>
                </c:pt>
                <c:pt idx="75">
                  <c:v>0.49999968427934049</c:v>
                </c:pt>
                <c:pt idx="76">
                  <c:v>0.49999968427934049</c:v>
                </c:pt>
                <c:pt idx="77">
                  <c:v>0.49999968427934049</c:v>
                </c:pt>
                <c:pt idx="78">
                  <c:v>0.49999968427934049</c:v>
                </c:pt>
                <c:pt idx="79">
                  <c:v>0.49999968427934049</c:v>
                </c:pt>
                <c:pt idx="80">
                  <c:v>0.49999968427934049</c:v>
                </c:pt>
                <c:pt idx="81">
                  <c:v>0.49999968427934049</c:v>
                </c:pt>
                <c:pt idx="82">
                  <c:v>0.49999968427934049</c:v>
                </c:pt>
                <c:pt idx="83">
                  <c:v>0.49999968427934049</c:v>
                </c:pt>
                <c:pt idx="84">
                  <c:v>0.49999968427934049</c:v>
                </c:pt>
                <c:pt idx="85">
                  <c:v>0.49999968427934049</c:v>
                </c:pt>
                <c:pt idx="86">
                  <c:v>0.49999968427934049</c:v>
                </c:pt>
                <c:pt idx="87">
                  <c:v>0.49999968427934049</c:v>
                </c:pt>
                <c:pt idx="88">
                  <c:v>0.49999968427934049</c:v>
                </c:pt>
                <c:pt idx="89">
                  <c:v>0.49999968427934049</c:v>
                </c:pt>
                <c:pt idx="90">
                  <c:v>0.49999968427934049</c:v>
                </c:pt>
                <c:pt idx="91">
                  <c:v>0.49999968427934049</c:v>
                </c:pt>
                <c:pt idx="92">
                  <c:v>0.49999968427934049</c:v>
                </c:pt>
                <c:pt idx="93">
                  <c:v>0.49999968427934049</c:v>
                </c:pt>
                <c:pt idx="94">
                  <c:v>0.49999968427934049</c:v>
                </c:pt>
                <c:pt idx="95">
                  <c:v>0.49999968427934049</c:v>
                </c:pt>
                <c:pt idx="96">
                  <c:v>0.49999968427934049</c:v>
                </c:pt>
                <c:pt idx="97">
                  <c:v>0.49999968427934049</c:v>
                </c:pt>
                <c:pt idx="98">
                  <c:v>0.49999968427934049</c:v>
                </c:pt>
                <c:pt idx="99">
                  <c:v>0.49999968427934049</c:v>
                </c:pt>
                <c:pt idx="100">
                  <c:v>0.49999968427934049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A9-40DA-B2FB-730617F1FF86}"/>
            </c:ext>
          </c:extLst>
        </c:ser>
        <c:ser>
          <c:idx val="1"/>
          <c:order val="1"/>
          <c:tx>
            <c:strRef>
              <c:f>CSR!$K$1:$L$1</c:f>
              <c:strCache>
                <c:ptCount val="1"/>
                <c:pt idx="0">
                  <c:v>莊FC= 35</c:v>
                </c:pt>
              </c:strCache>
            </c:strRef>
          </c:tx>
          <c:spPr>
            <a:ln w="28575" cap="rnd" cmpd="dbl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CSR!$H$3:$H$103</c:f>
              <c:numCache>
                <c:formatCode>General</c:formatCode>
                <c:ptCount val="1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</c:numCache>
            </c:numRef>
          </c:xVal>
          <c:yVal>
            <c:numRef>
              <c:f>CSR!$L$3:$L$103</c:f>
              <c:numCache>
                <c:formatCode>General</c:formatCode>
                <c:ptCount val="101"/>
                <c:pt idx="0">
                  <c:v>5.3992529850984149E-2</c:v>
                </c:pt>
                <c:pt idx="1">
                  <c:v>6.1305498983138265E-2</c:v>
                </c:pt>
                <c:pt idx="2">
                  <c:v>6.8394010473050118E-2</c:v>
                </c:pt>
                <c:pt idx="3">
                  <c:v>7.522606245911001E-2</c:v>
                </c:pt>
                <c:pt idx="4">
                  <c:v>8.178909567928852E-2</c:v>
                </c:pt>
                <c:pt idx="5">
                  <c:v>8.8086644471069453E-2</c:v>
                </c:pt>
                <c:pt idx="6">
                  <c:v>9.4135217771377552E-2</c:v>
                </c:pt>
                <c:pt idx="7">
                  <c:v>9.9961410116501268E-2</c:v>
                </c:pt>
                <c:pt idx="8">
                  <c:v>0.10559924264201052</c:v>
                </c:pt>
                <c:pt idx="9">
                  <c:v>0.11108773408266884</c:v>
                </c:pt>
                <c:pt idx="10">
                  <c:v>0.1164687017723425</c:v>
                </c:pt>
                <c:pt idx="11">
                  <c:v>0.12178479264390137</c:v>
                </c:pt>
                <c:pt idx="12">
                  <c:v>0.12707774422911888</c:v>
                </c:pt>
                <c:pt idx="13">
                  <c:v>0.13238687565856294</c:v>
                </c:pt>
                <c:pt idx="14">
                  <c:v>0.13774780866148406</c:v>
                </c:pt>
                <c:pt idx="15">
                  <c:v>0.14319141856569945</c:v>
                </c:pt>
                <c:pt idx="16">
                  <c:v>0.14874301529746869</c:v>
                </c:pt>
                <c:pt idx="17">
                  <c:v>0.15442175438136824</c:v>
                </c:pt>
                <c:pt idx="18">
                  <c:v>0.16024027794015738</c:v>
                </c:pt>
                <c:pt idx="19">
                  <c:v>0.16620458569464339</c:v>
                </c:pt>
                <c:pt idx="20">
                  <c:v>0.17231413596353737</c:v>
                </c:pt>
                <c:pt idx="21">
                  <c:v>0.17856217666330698</c:v>
                </c:pt>
                <c:pt idx="22">
                  <c:v>0.18493630630802699</c:v>
                </c:pt>
                <c:pt idx="23">
                  <c:v>0.19141926500921491</c:v>
                </c:pt>
                <c:pt idx="24">
                  <c:v>0.19798995547567982</c:v>
                </c:pt>
                <c:pt idx="25">
                  <c:v>0.20462469401334604</c:v>
                </c:pt>
                <c:pt idx="26">
                  <c:v>0.2112986915250821</c:v>
                </c:pt>
                <c:pt idx="27">
                  <c:v>0.21798776451052801</c:v>
                </c:pt>
                <c:pt idx="28">
                  <c:v>0.2246702760659102</c:v>
                </c:pt>
                <c:pt idx="29">
                  <c:v>0.23132930688384865</c:v>
                </c:pt>
                <c:pt idx="30">
                  <c:v>0.23795505625317939</c:v>
                </c:pt>
                <c:pt idx="31">
                  <c:v>0.24454747305874097</c:v>
                </c:pt>
                <c:pt idx="32">
                  <c:v>0.25111911678118359</c:v>
                </c:pt>
                <c:pt idx="33">
                  <c:v>0.25769824849675355</c:v>
                </c:pt>
                <c:pt idx="34">
                  <c:v>0.26433215187708892</c:v>
                </c:pt>
                <c:pt idx="35">
                  <c:v>0.27109068418899246</c:v>
                </c:pt>
                <c:pt idx="36">
                  <c:v>0.27807005729422973</c:v>
                </c:pt>
                <c:pt idx="37">
                  <c:v>0.28539684864926806</c:v>
                </c:pt>
                <c:pt idx="38">
                  <c:v>0.29323224230507394</c:v>
                </c:pt>
                <c:pt idx="39">
                  <c:v>0.30177649990686994</c:v>
                </c:pt>
                <c:pt idx="40">
                  <c:v>0.31127366169387882</c:v>
                </c:pt>
                <c:pt idx="41">
                  <c:v>0.32201647749908535</c:v>
                </c:pt>
                <c:pt idx="42">
                  <c:v>0.3343515677489976</c:v>
                </c:pt>
                <c:pt idx="43">
                  <c:v>0.34868481446335964</c:v>
                </c:pt>
                <c:pt idx="44">
                  <c:v>0.36548698225491699</c:v>
                </c:pt>
                <c:pt idx="45">
                  <c:v>0.38529956932913245</c:v>
                </c:pt>
                <c:pt idx="46">
                  <c:v>0.40874088848391471</c:v>
                </c:pt>
                <c:pt idx="47">
                  <c:v>0.4365123781093776</c:v>
                </c:pt>
                <c:pt idx="48">
                  <c:v>0.46940514318746729</c:v>
                </c:pt>
                <c:pt idx="49">
                  <c:v>0.49999968427934049</c:v>
                </c:pt>
                <c:pt idx="50">
                  <c:v>0.49999968427934049</c:v>
                </c:pt>
                <c:pt idx="51">
                  <c:v>0.49999968427934049</c:v>
                </c:pt>
                <c:pt idx="52">
                  <c:v>0.49999968427934049</c:v>
                </c:pt>
                <c:pt idx="53">
                  <c:v>0.49999968427934049</c:v>
                </c:pt>
                <c:pt idx="54">
                  <c:v>0.49999968427934049</c:v>
                </c:pt>
                <c:pt idx="55">
                  <c:v>0.49999968427934049</c:v>
                </c:pt>
                <c:pt idx="56">
                  <c:v>0.49999968427934049</c:v>
                </c:pt>
                <c:pt idx="57">
                  <c:v>0.49999968427934049</c:v>
                </c:pt>
                <c:pt idx="58">
                  <c:v>0.49999968427934049</c:v>
                </c:pt>
                <c:pt idx="59">
                  <c:v>0.49999968427934049</c:v>
                </c:pt>
                <c:pt idx="60">
                  <c:v>0.49999968427934049</c:v>
                </c:pt>
                <c:pt idx="61">
                  <c:v>0.49999968427934049</c:v>
                </c:pt>
                <c:pt idx="62">
                  <c:v>0.49999968427934049</c:v>
                </c:pt>
                <c:pt idx="63">
                  <c:v>0.49999968427934049</c:v>
                </c:pt>
                <c:pt idx="64">
                  <c:v>0.49999968427934049</c:v>
                </c:pt>
                <c:pt idx="65">
                  <c:v>0.49999968427934049</c:v>
                </c:pt>
                <c:pt idx="66">
                  <c:v>0.49999968427934049</c:v>
                </c:pt>
                <c:pt idx="67">
                  <c:v>0.49999968427934049</c:v>
                </c:pt>
                <c:pt idx="68">
                  <c:v>0.49999968427934049</c:v>
                </c:pt>
                <c:pt idx="69">
                  <c:v>0.49999968427934049</c:v>
                </c:pt>
                <c:pt idx="70">
                  <c:v>0.49999968427934049</c:v>
                </c:pt>
                <c:pt idx="71">
                  <c:v>0.49999968427934049</c:v>
                </c:pt>
                <c:pt idx="72">
                  <c:v>0.49999968427934049</c:v>
                </c:pt>
                <c:pt idx="73">
                  <c:v>0.49999968427934049</c:v>
                </c:pt>
                <c:pt idx="74">
                  <c:v>0.49999968427934049</c:v>
                </c:pt>
                <c:pt idx="75">
                  <c:v>0.49999968427934049</c:v>
                </c:pt>
                <c:pt idx="76">
                  <c:v>0.49999968427934049</c:v>
                </c:pt>
                <c:pt idx="77">
                  <c:v>0.49999968427934049</c:v>
                </c:pt>
                <c:pt idx="78">
                  <c:v>0.49999968427934049</c:v>
                </c:pt>
                <c:pt idx="79">
                  <c:v>0.49999968427934049</c:v>
                </c:pt>
                <c:pt idx="80">
                  <c:v>0.49999968427934049</c:v>
                </c:pt>
                <c:pt idx="81">
                  <c:v>0.49999968427934049</c:v>
                </c:pt>
                <c:pt idx="82">
                  <c:v>0.49999968427934049</c:v>
                </c:pt>
                <c:pt idx="83">
                  <c:v>0.49999968427934049</c:v>
                </c:pt>
                <c:pt idx="84">
                  <c:v>0.49999968427934049</c:v>
                </c:pt>
                <c:pt idx="85">
                  <c:v>0.49999968427934049</c:v>
                </c:pt>
                <c:pt idx="86">
                  <c:v>0.49999968427934049</c:v>
                </c:pt>
                <c:pt idx="87">
                  <c:v>0.49999968427934049</c:v>
                </c:pt>
                <c:pt idx="88">
                  <c:v>0.49999968427934049</c:v>
                </c:pt>
                <c:pt idx="89">
                  <c:v>0.49999968427934049</c:v>
                </c:pt>
                <c:pt idx="90">
                  <c:v>0.49999968427934049</c:v>
                </c:pt>
                <c:pt idx="91">
                  <c:v>0.49999968427934049</c:v>
                </c:pt>
                <c:pt idx="92">
                  <c:v>0.49999968427934049</c:v>
                </c:pt>
                <c:pt idx="93">
                  <c:v>0.49999968427934049</c:v>
                </c:pt>
                <c:pt idx="94">
                  <c:v>0.49999968427934049</c:v>
                </c:pt>
                <c:pt idx="95">
                  <c:v>0.49999968427934049</c:v>
                </c:pt>
                <c:pt idx="96">
                  <c:v>0.49999968427934049</c:v>
                </c:pt>
                <c:pt idx="97">
                  <c:v>0.49999968427934049</c:v>
                </c:pt>
                <c:pt idx="98">
                  <c:v>0.49999968427934049</c:v>
                </c:pt>
                <c:pt idx="99">
                  <c:v>0.49999968427934049</c:v>
                </c:pt>
                <c:pt idx="100">
                  <c:v>0.49999968427934049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40A9-40DA-B2FB-730617F1FF86}"/>
            </c:ext>
          </c:extLst>
        </c:ser>
        <c:ser>
          <c:idx val="2"/>
          <c:order val="2"/>
          <c:tx>
            <c:strRef>
              <c:f>CSR!$M$1:$N$1</c:f>
              <c:strCache>
                <c:ptCount val="1"/>
                <c:pt idx="0">
                  <c:v>HBF FC= 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CSR!$H$3:$H$80</c:f>
              <c:numCache>
                <c:formatCode>General</c:formatCode>
                <c:ptCount val="78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</c:numCache>
            </c:numRef>
          </c:xVal>
          <c:yVal>
            <c:numRef>
              <c:f>CSR!$N$3:$N$80</c:f>
              <c:numCache>
                <c:formatCode>General</c:formatCode>
                <c:ptCount val="78"/>
                <c:pt idx="0">
                  <c:v>0.08</c:v>
                </c:pt>
                <c:pt idx="1">
                  <c:v>8.1772727272727275E-2</c:v>
                </c:pt>
                <c:pt idx="2">
                  <c:v>8.3592105263157898E-2</c:v>
                </c:pt>
                <c:pt idx="3">
                  <c:v>8.5460000000000008E-2</c:v>
                </c:pt>
                <c:pt idx="4">
                  <c:v>8.7378378378378377E-2</c:v>
                </c:pt>
                <c:pt idx="5">
                  <c:v>8.9349315068493154E-2</c:v>
                </c:pt>
                <c:pt idx="6">
                  <c:v>9.1374999999999998E-2</c:v>
                </c:pt>
                <c:pt idx="7">
                  <c:v>9.3457746478873241E-2</c:v>
                </c:pt>
                <c:pt idx="8">
                  <c:v>9.5600000000000004E-2</c:v>
                </c:pt>
                <c:pt idx="9">
                  <c:v>9.7804347826086963E-2</c:v>
                </c:pt>
                <c:pt idx="10">
                  <c:v>0.10007352941176471</c:v>
                </c:pt>
                <c:pt idx="11">
                  <c:v>0.10241044776119403</c:v>
                </c:pt>
                <c:pt idx="12">
                  <c:v>0.10481818181818182</c:v>
                </c:pt>
                <c:pt idx="13">
                  <c:v>0.10730000000000001</c:v>
                </c:pt>
                <c:pt idx="14">
                  <c:v>0.10985937500000001</c:v>
                </c:pt>
                <c:pt idx="15">
                  <c:v>0.1125</c:v>
                </c:pt>
                <c:pt idx="16">
                  <c:v>0.1152258064516129</c:v>
                </c:pt>
                <c:pt idx="17">
                  <c:v>0.11804098360655738</c:v>
                </c:pt>
                <c:pt idx="18">
                  <c:v>0.12095</c:v>
                </c:pt>
                <c:pt idx="19">
                  <c:v>0.12395762711864408</c:v>
                </c:pt>
                <c:pt idx="20">
                  <c:v>0.12706896551724139</c:v>
                </c:pt>
                <c:pt idx="21">
                  <c:v>0.13028947368421051</c:v>
                </c:pt>
                <c:pt idx="22">
                  <c:v>0.13362499999999999</c:v>
                </c:pt>
                <c:pt idx="23">
                  <c:v>0.13708181818181819</c:v>
                </c:pt>
                <c:pt idx="24">
                  <c:v>0.14066666666666666</c:v>
                </c:pt>
                <c:pt idx="25">
                  <c:v>0.1443867924528302</c:v>
                </c:pt>
                <c:pt idx="26">
                  <c:v>0.14824999999999999</c:v>
                </c:pt>
                <c:pt idx="27">
                  <c:v>0.15226470588235294</c:v>
                </c:pt>
                <c:pt idx="28">
                  <c:v>0.15644000000000002</c:v>
                </c:pt>
                <c:pt idx="29">
                  <c:v>0.16078571428571431</c:v>
                </c:pt>
                <c:pt idx="30">
                  <c:v>0.16531249999999997</c:v>
                </c:pt>
                <c:pt idx="31">
                  <c:v>0.17003191489361702</c:v>
                </c:pt>
                <c:pt idx="32">
                  <c:v>0.17495652173913046</c:v>
                </c:pt>
                <c:pt idx="33">
                  <c:v>0.18010000000000001</c:v>
                </c:pt>
                <c:pt idx="34">
                  <c:v>0.18547727272727274</c:v>
                </c:pt>
                <c:pt idx="35">
                  <c:v>0.19110465116279068</c:v>
                </c:pt>
                <c:pt idx="36">
                  <c:v>0.19700000000000001</c:v>
                </c:pt>
                <c:pt idx="37">
                  <c:v>0.20318292682926831</c:v>
                </c:pt>
                <c:pt idx="38">
                  <c:v>0.209675</c:v>
                </c:pt>
                <c:pt idx="39">
                  <c:v>0.21650000000000003</c:v>
                </c:pt>
                <c:pt idx="40">
                  <c:v>0.22368421052631582</c:v>
                </c:pt>
                <c:pt idx="41">
                  <c:v>0.23125675675675678</c:v>
                </c:pt>
                <c:pt idx="42">
                  <c:v>0.23924999999999996</c:v>
                </c:pt>
                <c:pt idx="43">
                  <c:v>0.24770000000000003</c:v>
                </c:pt>
                <c:pt idx="44">
                  <c:v>0.25664705882352939</c:v>
                </c:pt>
                <c:pt idx="45">
                  <c:v>0.26613636363636362</c:v>
                </c:pt>
                <c:pt idx="46">
                  <c:v>0.27621875000000001</c:v>
                </c:pt>
                <c:pt idx="47">
                  <c:v>0.28695161290322579</c:v>
                </c:pt>
                <c:pt idx="48">
                  <c:v>0.29840000000000005</c:v>
                </c:pt>
                <c:pt idx="49">
                  <c:v>0.31063793103448278</c:v>
                </c:pt>
                <c:pt idx="50">
                  <c:v>0.32375000000000004</c:v>
                </c:pt>
                <c:pt idx="51">
                  <c:v>0.33783333333333332</c:v>
                </c:pt>
                <c:pt idx="52">
                  <c:v>0.35299999999999998</c:v>
                </c:pt>
                <c:pt idx="53">
                  <c:v>0.36938000000000004</c:v>
                </c:pt>
                <c:pt idx="54">
                  <c:v>0.387125</c:v>
                </c:pt>
                <c:pt idx="55">
                  <c:v>0.40641304347826096</c:v>
                </c:pt>
                <c:pt idx="56">
                  <c:v>0.42745454545454548</c:v>
                </c:pt>
                <c:pt idx="57">
                  <c:v>0.45049999999999996</c:v>
                </c:pt>
                <c:pt idx="58">
                  <c:v>0.47585000000000005</c:v>
                </c:pt>
                <c:pt idx="59">
                  <c:v>0.50386842105263152</c:v>
                </c:pt>
                <c:pt idx="60">
                  <c:v>0.53500000000000003</c:v>
                </c:pt>
                <c:pt idx="61">
                  <c:v>0.56979411764705878</c:v>
                </c:pt>
                <c:pt idx="62">
                  <c:v>0.6089374999999998</c:v>
                </c:pt>
                <c:pt idx="63">
                  <c:v>0.65329999999999999</c:v>
                </c:pt>
                <c:pt idx="64">
                  <c:v>0.70399999999999985</c:v>
                </c:pt>
                <c:pt idx="65">
                  <c:v>0.76250000000000018</c:v>
                </c:pt>
                <c:pt idx="66">
                  <c:v>0.83074999999999999</c:v>
                </c:pt>
                <c:pt idx="67">
                  <c:v>0.91140909090909061</c:v>
                </c:pt>
                <c:pt idx="68">
                  <c:v>1.0082000000000002</c:v>
                </c:pt>
                <c:pt idx="69">
                  <c:v>1.1264999999999998</c:v>
                </c:pt>
                <c:pt idx="70">
                  <c:v>1.2743750000000005</c:v>
                </c:pt>
                <c:pt idx="71">
                  <c:v>1.4644999999999999</c:v>
                </c:pt>
                <c:pt idx="72">
                  <c:v>1.7180000000000011</c:v>
                </c:pt>
                <c:pt idx="73">
                  <c:v>2.0729000000000002</c:v>
                </c:pt>
                <c:pt idx="74">
                  <c:v>2.6052499999999981</c:v>
                </c:pt>
                <c:pt idx="75">
                  <c:v>3.4925000000000024</c:v>
                </c:pt>
                <c:pt idx="76">
                  <c:v>5.2669999999999959</c:v>
                </c:pt>
                <c:pt idx="77">
                  <c:v>10.590500000000038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2B-474F-B566-955D635CCDB8}"/>
            </c:ext>
          </c:extLst>
        </c:ser>
        <c:ser>
          <c:idx val="3"/>
          <c:order val="3"/>
          <c:tx>
            <c:strRef>
              <c:f>CSR!$O$1:$P$1</c:f>
              <c:strCache>
                <c:ptCount val="1"/>
                <c:pt idx="0">
                  <c:v>HBF FC= 15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CSR!$H$3:$H$70</c:f>
              <c:numCache>
                <c:formatCode>General</c:formatCode>
                <c:ptCount val="68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</c:numCache>
            </c:numRef>
          </c:xVal>
          <c:yVal>
            <c:numRef>
              <c:f>CSR!$P$3:$P$70</c:f>
              <c:numCache>
                <c:formatCode>General</c:formatCode>
                <c:ptCount val="68"/>
                <c:pt idx="0">
                  <c:v>0.08</c:v>
                </c:pt>
                <c:pt idx="1">
                  <c:v>8.2054379100225797E-2</c:v>
                </c:pt>
                <c:pt idx="2">
                  <c:v>8.4171541554185242E-2</c:v>
                </c:pt>
                <c:pt idx="3">
                  <c:v>8.6354410081115621E-2</c:v>
                </c:pt>
                <c:pt idx="4">
                  <c:v>8.8606091672706166E-2</c:v>
                </c:pt>
                <c:pt idx="5">
                  <c:v>9.092989234824872E-2</c:v>
                </c:pt>
                <c:pt idx="6">
                  <c:v>9.3329333350640475E-2</c:v>
                </c:pt>
                <c:pt idx="7">
                  <c:v>9.5808168950105202E-2</c:v>
                </c:pt>
                <c:pt idx="8">
                  <c:v>9.837040604495613E-2</c:v>
                </c:pt>
                <c:pt idx="9">
                  <c:v>0.10102032577463918</c:v>
                </c:pt>
                <c:pt idx="10">
                  <c:v>0.10376250739027126</c:v>
                </c:pt>
                <c:pt idx="11">
                  <c:v>0.10660185466264345</c:v>
                </c:pt>
                <c:pt idx="12">
                  <c:v>0.10954362514805606</c:v>
                </c:pt>
                <c:pt idx="13">
                  <c:v>0.11259346267942837</c:v>
                </c:pt>
                <c:pt idx="14">
                  <c:v>0.11575743350512771</c:v>
                </c:pt>
                <c:pt idx="15">
                  <c:v>0.11904206656240553</c:v>
                </c:pt>
                <c:pt idx="16">
                  <c:v>0.12245439844804351</c:v>
                </c:pt>
                <c:pt idx="17">
                  <c:v>0.12600202373803845</c:v>
                </c:pt>
                <c:pt idx="18">
                  <c:v>0.12969315141362114</c:v>
                </c:pt>
                <c:pt idx="19">
                  <c:v>0.13353666827596447</c:v>
                </c:pt>
                <c:pt idx="20">
                  <c:v>0.13754221038072159</c:v>
                </c:pt>
                <c:pt idx="21">
                  <c:v>0.14172024370114999</c:v>
                </c:pt>
                <c:pt idx="22">
                  <c:v>0.14608215544137176</c:v>
                </c:pt>
                <c:pt idx="23">
                  <c:v>0.15064035767720471</c:v>
                </c:pt>
                <c:pt idx="24">
                  <c:v>0.15540840531089403</c:v>
                </c:pt>
                <c:pt idx="25">
                  <c:v>0.16040113070047043</c:v>
                </c:pt>
                <c:pt idx="26">
                  <c:v>0.16563479778016138</c:v>
                </c:pt>
                <c:pt idx="27">
                  <c:v>0.17112727904539113</c:v>
                </c:pt>
                <c:pt idx="28">
                  <c:v>0.17689825946013327</c:v>
                </c:pt>
                <c:pt idx="29">
                  <c:v>0.18296947218879123</c:v>
                </c:pt>
                <c:pt idx="30">
                  <c:v>0.18936497210216025</c:v>
                </c:pt>
                <c:pt idx="31">
                  <c:v>0.19611145431305987</c:v>
                </c:pt>
                <c:pt idx="32">
                  <c:v>0.20323862663489722</c:v>
                </c:pt>
                <c:pt idx="33">
                  <c:v>0.21077964692201479</c:v>
                </c:pt>
                <c:pt idx="34">
                  <c:v>0.21877163887214079</c:v>
                </c:pt>
                <c:pt idx="35">
                  <c:v>0.22725630321993895</c:v>
                </c:pt>
                <c:pt idx="36">
                  <c:v>0.23628064555781247</c:v>
                </c:pt>
                <c:pt idx="37">
                  <c:v>0.24589784760061195</c:v>
                </c:pt>
                <c:pt idx="38">
                  <c:v>0.25616831599717449</c:v>
                </c:pt>
                <c:pt idx="39">
                  <c:v>0.26716095238341464</c:v>
                </c:pt>
                <c:pt idx="40">
                  <c:v>0.278954701109078</c:v>
                </c:pt>
                <c:pt idx="41">
                  <c:v>0.29164044814282075</c:v>
                </c:pt>
                <c:pt idx="42">
                  <c:v>0.30532336777183455</c:v>
                </c:pt>
                <c:pt idx="43">
                  <c:v>0.32012584533339655</c:v>
                </c:pt>
                <c:pt idx="44">
                  <c:v>0.33619114797634075</c:v>
                </c:pt>
                <c:pt idx="45">
                  <c:v>0.35368807675942504</c:v>
                </c:pt>
                <c:pt idx="46">
                  <c:v>0.3728169204344744</c:v>
                </c:pt>
                <c:pt idx="47">
                  <c:v>0.39381715662189809</c:v>
                </c:pt>
                <c:pt idx="48">
                  <c:v>0.41697752947256289</c:v>
                </c:pt>
                <c:pt idx="49">
                  <c:v>0.44264940578500622</c:v>
                </c:pt>
                <c:pt idx="50">
                  <c:v>0.4712647252127859</c:v>
                </c:pt>
                <c:pt idx="51">
                  <c:v>0.50336050027468582</c:v>
                </c:pt>
                <c:pt idx="52">
                  <c:v>0.53961283497789703</c:v>
                </c:pt>
                <c:pt idx="53">
                  <c:v>0.5808850752435023</c:v>
                </c:pt>
                <c:pt idx="54">
                  <c:v>0.62829744956842282</c:v>
                </c:pt>
                <c:pt idx="55">
                  <c:v>0.68333028916445304</c:v>
                </c:pt>
                <c:pt idx="56">
                  <c:v>0.74798136829329875</c:v>
                </c:pt>
                <c:pt idx="57">
                  <c:v>0.82501364035699232</c:v>
                </c:pt>
                <c:pt idx="58">
                  <c:v>0.91836037612694521</c:v>
                </c:pt>
                <c:pt idx="59">
                  <c:v>1.0338181978310923</c:v>
                </c:pt>
                <c:pt idx="60">
                  <c:v>1.1802987539315064</c:v>
                </c:pt>
                <c:pt idx="61">
                  <c:v>1.3722459292189733</c:v>
                </c:pt>
                <c:pt idx="62">
                  <c:v>1.6347174140904874</c:v>
                </c:pt>
                <c:pt idx="63">
                  <c:v>2.0153279539752602</c:v>
                </c:pt>
                <c:pt idx="64">
                  <c:v>2.6170030799269455</c:v>
                </c:pt>
                <c:pt idx="65">
                  <c:v>3.7111616406459698</c:v>
                </c:pt>
                <c:pt idx="66">
                  <c:v>6.321370615235673</c:v>
                </c:pt>
                <c:pt idx="67">
                  <c:v>20.704313094759588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2B-474F-B566-955D635CCDB8}"/>
            </c:ext>
          </c:extLst>
        </c:ser>
        <c:ser>
          <c:idx val="4"/>
          <c:order val="4"/>
          <c:tx>
            <c:strRef>
              <c:f>CSR!$Q$1:$R$1</c:f>
              <c:strCache>
                <c:ptCount val="1"/>
                <c:pt idx="0">
                  <c:v>HBF FC= 35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CSR!$H$3:$H$60</c:f>
              <c:numCache>
                <c:formatCode>General</c:formatCode>
                <c:ptCount val="58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</c:numCache>
            </c:numRef>
          </c:xVal>
          <c:yVal>
            <c:numRef>
              <c:f>CSR!$R$3:$R$60</c:f>
              <c:numCache>
                <c:formatCode>General</c:formatCode>
                <c:ptCount val="58"/>
                <c:pt idx="0">
                  <c:v>0.08</c:v>
                </c:pt>
                <c:pt idx="1">
                  <c:v>8.2404109589041097E-2</c:v>
                </c:pt>
                <c:pt idx="2">
                  <c:v>8.4894422310756973E-2</c:v>
                </c:pt>
                <c:pt idx="3">
                  <c:v>8.7475659229208927E-2</c:v>
                </c:pt>
                <c:pt idx="4">
                  <c:v>9.0152892561983472E-2</c:v>
                </c:pt>
                <c:pt idx="5">
                  <c:v>9.2931578947368421E-2</c:v>
                </c:pt>
                <c:pt idx="6">
                  <c:v>9.5817596566523611E-2</c:v>
                </c:pt>
                <c:pt idx="7">
                  <c:v>9.8817286652078784E-2</c:v>
                </c:pt>
                <c:pt idx="8">
                  <c:v>0.1019375</c:v>
                </c:pt>
                <c:pt idx="9">
                  <c:v>0.10518564920273349</c:v>
                </c:pt>
                <c:pt idx="10">
                  <c:v>0.10856976744186048</c:v>
                </c:pt>
                <c:pt idx="11">
                  <c:v>0.11209857482185273</c:v>
                </c:pt>
                <c:pt idx="12">
                  <c:v>0.11578155339805826</c:v>
                </c:pt>
                <c:pt idx="13">
                  <c:v>0.11962903225806451</c:v>
                </c:pt>
                <c:pt idx="14">
                  <c:v>0.12365228426395941</c:v>
                </c:pt>
                <c:pt idx="15">
                  <c:v>0.12786363636363637</c:v>
                </c:pt>
                <c:pt idx="16">
                  <c:v>0.13227659574468087</c:v>
                </c:pt>
                <c:pt idx="17">
                  <c:v>0.13690599455040872</c:v>
                </c:pt>
                <c:pt idx="18">
                  <c:v>0.14176815642458102</c:v>
                </c:pt>
                <c:pt idx="19">
                  <c:v>0.14688108882521492</c:v>
                </c:pt>
                <c:pt idx="20">
                  <c:v>0.15226470588235294</c:v>
                </c:pt>
                <c:pt idx="21">
                  <c:v>0.15794108761329306</c:v>
                </c:pt>
                <c:pt idx="22">
                  <c:v>0.16393478260869565</c:v>
                </c:pt>
                <c:pt idx="23">
                  <c:v>0.17027316293929712</c:v>
                </c:pt>
                <c:pt idx="24">
                  <c:v>0.17698684210526319</c:v>
                </c:pt>
                <c:pt idx="25">
                  <c:v>0.18411016949152542</c:v>
                </c:pt>
                <c:pt idx="26">
                  <c:v>0.19168181818181818</c:v>
                </c:pt>
                <c:pt idx="27">
                  <c:v>0.199745487364621</c:v>
                </c:pt>
                <c:pt idx="28">
                  <c:v>0.20835074626865674</c:v>
                </c:pt>
                <c:pt idx="29">
                  <c:v>0.21755405405405415</c:v>
                </c:pt>
                <c:pt idx="30">
                  <c:v>0.22742000000000001</c:v>
                </c:pt>
                <c:pt idx="31">
                  <c:v>0.23802282157676352</c:v>
                </c:pt>
                <c:pt idx="32">
                  <c:v>0.24944827586206897</c:v>
                </c:pt>
                <c:pt idx="33">
                  <c:v>0.26179596412556061</c:v>
                </c:pt>
                <c:pt idx="34">
                  <c:v>0.27518224299065425</c:v>
                </c:pt>
                <c:pt idx="35">
                  <c:v>0.28974390243902437</c:v>
                </c:pt>
                <c:pt idx="36">
                  <c:v>0.30564285714285716</c:v>
                </c:pt>
                <c:pt idx="37">
                  <c:v>0.32307219251336905</c:v>
                </c:pt>
                <c:pt idx="38">
                  <c:v>0.34226404494382034</c:v>
                </c:pt>
                <c:pt idx="39">
                  <c:v>0.3635000000000001</c:v>
                </c:pt>
                <c:pt idx="40">
                  <c:v>0.387125</c:v>
                </c:pt>
                <c:pt idx="41">
                  <c:v>0.41356622516556296</c:v>
                </c:pt>
                <c:pt idx="42">
                  <c:v>0.44335915492957761</c:v>
                </c:pt>
                <c:pt idx="43">
                  <c:v>0.47718421052631588</c:v>
                </c:pt>
                <c:pt idx="44">
                  <c:v>0.51591935483870988</c:v>
                </c:pt>
                <c:pt idx="45">
                  <c:v>0.56071739130434817</c:v>
                </c:pt>
                <c:pt idx="46">
                  <c:v>0.61312264150943407</c:v>
                </c:pt>
                <c:pt idx="47">
                  <c:v>0.67525257731958765</c:v>
                </c:pt>
                <c:pt idx="48">
                  <c:v>0.75009090909090981</c:v>
                </c:pt>
                <c:pt idx="49">
                  <c:v>0.84198101265822844</c:v>
                </c:pt>
                <c:pt idx="50">
                  <c:v>0.95750000000000024</c:v>
                </c:pt>
                <c:pt idx="51">
                  <c:v>1.10710655737705</c:v>
                </c:pt>
                <c:pt idx="52">
                  <c:v>1.3085000000000004</c:v>
                </c:pt>
                <c:pt idx="53">
                  <c:v>1.5941976744186084</c:v>
                </c:pt>
                <c:pt idx="54">
                  <c:v>2.0311470588235334</c:v>
                </c:pt>
                <c:pt idx="55">
                  <c:v>2.7826999999999975</c:v>
                </c:pt>
                <c:pt idx="56">
                  <c:v>4.3797500000000165</c:v>
                </c:pt>
                <c:pt idx="57">
                  <c:v>10.083500000000036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F2B-474F-B566-955D635CCDB8}"/>
            </c:ext>
          </c:extLst>
        </c:ser>
        <c:ser>
          <c:idx val="5"/>
          <c:order val="5"/>
          <c:tx>
            <c:strRef>
              <c:f>CSR!$A$1</c:f>
              <c:strCache>
                <c:ptCount val="1"/>
                <c:pt idx="0">
                  <c:v>FC5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CSR!$A$3:$A$29</c:f>
              <c:numCache>
                <c:formatCode>General</c:formatCode>
                <c:ptCount val="27"/>
                <c:pt idx="0">
                  <c:v>0</c:v>
                </c:pt>
                <c:pt idx="1">
                  <c:v>2.65306</c:v>
                </c:pt>
                <c:pt idx="2">
                  <c:v>4.3877600000000001</c:v>
                </c:pt>
                <c:pt idx="3">
                  <c:v>6.02041</c:v>
                </c:pt>
                <c:pt idx="4">
                  <c:v>7.5510200000000003</c:v>
                </c:pt>
                <c:pt idx="5">
                  <c:v>8.97959</c:v>
                </c:pt>
                <c:pt idx="6">
                  <c:v>10.510199999999999</c:v>
                </c:pt>
                <c:pt idx="7">
                  <c:v>12.244899999999999</c:v>
                </c:pt>
                <c:pt idx="8">
                  <c:v>13.571400000000001</c:v>
                </c:pt>
                <c:pt idx="9">
                  <c:v>14.7959</c:v>
                </c:pt>
                <c:pt idx="10">
                  <c:v>16.122399999999999</c:v>
                </c:pt>
                <c:pt idx="11">
                  <c:v>17.755099999999999</c:v>
                </c:pt>
                <c:pt idx="12">
                  <c:v>19.183700000000002</c:v>
                </c:pt>
                <c:pt idx="13">
                  <c:v>20.714300000000001</c:v>
                </c:pt>
                <c:pt idx="14">
                  <c:v>22.040800000000001</c:v>
                </c:pt>
                <c:pt idx="15">
                  <c:v>23.2653</c:v>
                </c:pt>
                <c:pt idx="16">
                  <c:v>24.591799999999999</c:v>
                </c:pt>
                <c:pt idx="17">
                  <c:v>25.612200000000001</c:v>
                </c:pt>
                <c:pt idx="18">
                  <c:v>26.428599999999999</c:v>
                </c:pt>
                <c:pt idx="19">
                  <c:v>27.244900000000001</c:v>
                </c:pt>
                <c:pt idx="20">
                  <c:v>27.959199999999999</c:v>
                </c:pt>
                <c:pt idx="21">
                  <c:v>28.3673</c:v>
                </c:pt>
                <c:pt idx="22">
                  <c:v>28.775500000000001</c:v>
                </c:pt>
                <c:pt idx="23">
                  <c:v>28.979600000000001</c:v>
                </c:pt>
                <c:pt idx="24">
                  <c:v>29.285699999999999</c:v>
                </c:pt>
                <c:pt idx="25">
                  <c:v>29.3</c:v>
                </c:pt>
                <c:pt idx="26">
                  <c:v>100</c:v>
                </c:pt>
              </c:numCache>
            </c:numRef>
          </c:xVal>
          <c:yVal>
            <c:numRef>
              <c:f>CSR!$B$3:$B$29</c:f>
              <c:numCache>
                <c:formatCode>General</c:formatCode>
                <c:ptCount val="27"/>
                <c:pt idx="0">
                  <c:v>4.9662199999999997E-2</c:v>
                </c:pt>
                <c:pt idx="1">
                  <c:v>5.4729699999999999E-2</c:v>
                </c:pt>
                <c:pt idx="2">
                  <c:v>6.2837799999999999E-2</c:v>
                </c:pt>
                <c:pt idx="3">
                  <c:v>7.1959499999999996E-2</c:v>
                </c:pt>
                <c:pt idx="4">
                  <c:v>8.3108100000000004E-2</c:v>
                </c:pt>
                <c:pt idx="5">
                  <c:v>0.100338</c:v>
                </c:pt>
                <c:pt idx="6">
                  <c:v>0.114527</c:v>
                </c:pt>
                <c:pt idx="7">
                  <c:v>0.13175700000000001</c:v>
                </c:pt>
                <c:pt idx="8">
                  <c:v>0.14695900000000001</c:v>
                </c:pt>
                <c:pt idx="9">
                  <c:v>0.16114899999999999</c:v>
                </c:pt>
                <c:pt idx="10">
                  <c:v>0.17736499999999999</c:v>
                </c:pt>
                <c:pt idx="11">
                  <c:v>0.193581</c:v>
                </c:pt>
                <c:pt idx="12">
                  <c:v>0.21182400000000001</c:v>
                </c:pt>
                <c:pt idx="13">
                  <c:v>0.232095</c:v>
                </c:pt>
                <c:pt idx="14">
                  <c:v>0.248311</c:v>
                </c:pt>
                <c:pt idx="15">
                  <c:v>0.26554100000000003</c:v>
                </c:pt>
                <c:pt idx="16">
                  <c:v>0.28581099999999998</c:v>
                </c:pt>
                <c:pt idx="17">
                  <c:v>0.30709500000000001</c:v>
                </c:pt>
                <c:pt idx="18">
                  <c:v>0.32736500000000002</c:v>
                </c:pt>
                <c:pt idx="19">
                  <c:v>0.34763500000000003</c:v>
                </c:pt>
                <c:pt idx="20">
                  <c:v>0.372973</c:v>
                </c:pt>
                <c:pt idx="21">
                  <c:v>0.39831100000000003</c:v>
                </c:pt>
                <c:pt idx="22">
                  <c:v>0.423649</c:v>
                </c:pt>
                <c:pt idx="23">
                  <c:v>0.44493199999999999</c:v>
                </c:pt>
                <c:pt idx="24">
                  <c:v>0.47331099999999998</c:v>
                </c:pt>
                <c:pt idx="25">
                  <c:v>0.6</c:v>
                </c:pt>
                <c:pt idx="26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F2B-474F-B566-955D635CCDB8}"/>
            </c:ext>
          </c:extLst>
        </c:ser>
        <c:ser>
          <c:idx val="6"/>
          <c:order val="6"/>
          <c:tx>
            <c:strRef>
              <c:f>CSR!$C$1</c:f>
              <c:strCache>
                <c:ptCount val="1"/>
                <c:pt idx="0">
                  <c:v>FC15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CSR!$C$3:$C$32</c:f>
              <c:numCache>
                <c:formatCode>General</c:formatCode>
                <c:ptCount val="30"/>
                <c:pt idx="0">
                  <c:v>0</c:v>
                </c:pt>
                <c:pt idx="1">
                  <c:v>1.6326499999999999</c:v>
                </c:pt>
                <c:pt idx="2">
                  <c:v>2.8571399999999998</c:v>
                </c:pt>
                <c:pt idx="3">
                  <c:v>3.8775499999999998</c:v>
                </c:pt>
                <c:pt idx="4">
                  <c:v>5.1020399999999997</c:v>
                </c:pt>
                <c:pt idx="5">
                  <c:v>6.2244900000000003</c:v>
                </c:pt>
                <c:pt idx="6">
                  <c:v>7.4489799999999997</c:v>
                </c:pt>
                <c:pt idx="7">
                  <c:v>8.5714299999999994</c:v>
                </c:pt>
                <c:pt idx="8">
                  <c:v>9.6938800000000001</c:v>
                </c:pt>
                <c:pt idx="9">
                  <c:v>10.9184</c:v>
                </c:pt>
                <c:pt idx="10">
                  <c:v>11.938800000000001</c:v>
                </c:pt>
                <c:pt idx="11">
                  <c:v>13.061199999999999</c:v>
                </c:pt>
                <c:pt idx="12">
                  <c:v>13.877599999999999</c:v>
                </c:pt>
                <c:pt idx="13">
                  <c:v>14.693899999999999</c:v>
                </c:pt>
                <c:pt idx="14">
                  <c:v>16.122399999999999</c:v>
                </c:pt>
                <c:pt idx="15">
                  <c:v>17.550999999999998</c:v>
                </c:pt>
                <c:pt idx="16">
                  <c:v>18.571400000000001</c:v>
                </c:pt>
                <c:pt idx="17">
                  <c:v>19.898</c:v>
                </c:pt>
                <c:pt idx="18">
                  <c:v>20.714300000000001</c:v>
                </c:pt>
                <c:pt idx="19">
                  <c:v>21.428599999999999</c:v>
                </c:pt>
                <c:pt idx="20">
                  <c:v>22.040800000000001</c:v>
                </c:pt>
                <c:pt idx="21">
                  <c:v>22.449000000000002</c:v>
                </c:pt>
                <c:pt idx="22">
                  <c:v>22.857099999999999</c:v>
                </c:pt>
                <c:pt idx="23">
                  <c:v>23.2653</c:v>
                </c:pt>
                <c:pt idx="24">
                  <c:v>23.673500000000001</c:v>
                </c:pt>
                <c:pt idx="25">
                  <c:v>23.979600000000001</c:v>
                </c:pt>
                <c:pt idx="26">
                  <c:v>24.05</c:v>
                </c:pt>
                <c:pt idx="27">
                  <c:v>24.081600000000002</c:v>
                </c:pt>
                <c:pt idx="28">
                  <c:v>24.1</c:v>
                </c:pt>
                <c:pt idx="29">
                  <c:v>100</c:v>
                </c:pt>
              </c:numCache>
            </c:numRef>
          </c:xVal>
          <c:yVal>
            <c:numRef>
              <c:f>CSR!$D$3:$D$32</c:f>
              <c:numCache>
                <c:formatCode>General</c:formatCode>
                <c:ptCount val="30"/>
                <c:pt idx="0">
                  <c:v>6.5000000000000002E-2</c:v>
                </c:pt>
                <c:pt idx="1">
                  <c:v>6.8000000000000005E-2</c:v>
                </c:pt>
                <c:pt idx="2">
                  <c:v>7.3999999999999996E-2</c:v>
                </c:pt>
                <c:pt idx="3">
                  <c:v>8.2000000000000003E-2</c:v>
                </c:pt>
                <c:pt idx="4">
                  <c:v>9.3243199999999998E-2</c:v>
                </c:pt>
                <c:pt idx="5">
                  <c:v>0.110473</c:v>
                </c:pt>
                <c:pt idx="6">
                  <c:v>0.123649</c:v>
                </c:pt>
                <c:pt idx="7">
                  <c:v>0.136824</c:v>
                </c:pt>
                <c:pt idx="8">
                  <c:v>0.15101400000000001</c:v>
                </c:pt>
                <c:pt idx="9">
                  <c:v>0.164189</c:v>
                </c:pt>
                <c:pt idx="10">
                  <c:v>0.17837800000000001</c:v>
                </c:pt>
                <c:pt idx="11">
                  <c:v>0.19256799999999999</c:v>
                </c:pt>
                <c:pt idx="12">
                  <c:v>0.20371600000000001</c:v>
                </c:pt>
                <c:pt idx="13">
                  <c:v>0.214865</c:v>
                </c:pt>
                <c:pt idx="14">
                  <c:v>0.232095</c:v>
                </c:pt>
                <c:pt idx="15">
                  <c:v>0.25135099999999999</c:v>
                </c:pt>
                <c:pt idx="16">
                  <c:v>0.27060800000000002</c:v>
                </c:pt>
                <c:pt idx="17">
                  <c:v>0.28885100000000002</c:v>
                </c:pt>
                <c:pt idx="18">
                  <c:v>0.30810799999999999</c:v>
                </c:pt>
                <c:pt idx="19">
                  <c:v>0.32736500000000002</c:v>
                </c:pt>
                <c:pt idx="20">
                  <c:v>0.34763500000000003</c:v>
                </c:pt>
                <c:pt idx="21">
                  <c:v>0.370946</c:v>
                </c:pt>
                <c:pt idx="22">
                  <c:v>0.39324300000000001</c:v>
                </c:pt>
                <c:pt idx="23">
                  <c:v>0.41756799999999999</c:v>
                </c:pt>
                <c:pt idx="24">
                  <c:v>0.43986500000000001</c:v>
                </c:pt>
                <c:pt idx="25">
                  <c:v>0.46013500000000002</c:v>
                </c:pt>
                <c:pt idx="26">
                  <c:v>0.48344599999999999</c:v>
                </c:pt>
                <c:pt idx="27">
                  <c:v>0.51587799999999995</c:v>
                </c:pt>
                <c:pt idx="28">
                  <c:v>0.6</c:v>
                </c:pt>
                <c:pt idx="29">
                  <c:v>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F2B-474F-B566-955D635CCDB8}"/>
            </c:ext>
          </c:extLst>
        </c:ser>
        <c:ser>
          <c:idx val="7"/>
          <c:order val="7"/>
          <c:tx>
            <c:strRef>
              <c:f>CSR!$E$1</c:f>
              <c:strCache>
                <c:ptCount val="1"/>
                <c:pt idx="0">
                  <c:v>FC35</c:v>
                </c:pt>
              </c:strCache>
            </c:strRef>
          </c:tx>
          <c:spPr>
            <a:ln w="28575" cap="rnd">
              <a:solidFill>
                <a:schemeClr val="accent5">
                  <a:lumMod val="75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CSR!$E$3:$E$27</c:f>
              <c:numCache>
                <c:formatCode>General</c:formatCode>
                <c:ptCount val="25"/>
                <c:pt idx="0">
                  <c:v>0</c:v>
                </c:pt>
                <c:pt idx="1">
                  <c:v>1.32653</c:v>
                </c:pt>
                <c:pt idx="2">
                  <c:v>2.4489800000000002</c:v>
                </c:pt>
                <c:pt idx="3">
                  <c:v>3.2653099999999999</c:v>
                </c:pt>
                <c:pt idx="4">
                  <c:v>4.7959199999999997</c:v>
                </c:pt>
                <c:pt idx="5">
                  <c:v>6.2244900000000003</c:v>
                </c:pt>
                <c:pt idx="6">
                  <c:v>7.34694</c:v>
                </c:pt>
                <c:pt idx="7">
                  <c:v>8.8775499999999994</c:v>
                </c:pt>
                <c:pt idx="8">
                  <c:v>10.102</c:v>
                </c:pt>
                <c:pt idx="9">
                  <c:v>11.428599999999999</c:v>
                </c:pt>
                <c:pt idx="10">
                  <c:v>13.2653</c:v>
                </c:pt>
                <c:pt idx="11">
                  <c:v>14.591799999999999</c:v>
                </c:pt>
                <c:pt idx="12">
                  <c:v>15.7143</c:v>
                </c:pt>
                <c:pt idx="13">
                  <c:v>16.7347</c:v>
                </c:pt>
                <c:pt idx="14">
                  <c:v>17.755099999999999</c:v>
                </c:pt>
                <c:pt idx="15">
                  <c:v>18.673500000000001</c:v>
                </c:pt>
                <c:pt idx="16">
                  <c:v>19.183700000000002</c:v>
                </c:pt>
                <c:pt idx="17">
                  <c:v>19.693899999999999</c:v>
                </c:pt>
                <c:pt idx="18">
                  <c:v>20.102</c:v>
                </c:pt>
                <c:pt idx="19">
                  <c:v>20.408200000000001</c:v>
                </c:pt>
                <c:pt idx="20">
                  <c:v>20.510200000000001</c:v>
                </c:pt>
                <c:pt idx="21">
                  <c:v>20.714300000000001</c:v>
                </c:pt>
                <c:pt idx="22">
                  <c:v>20.918399999999998</c:v>
                </c:pt>
                <c:pt idx="23">
                  <c:v>20.92</c:v>
                </c:pt>
                <c:pt idx="24">
                  <c:v>100</c:v>
                </c:pt>
              </c:numCache>
            </c:numRef>
          </c:xVal>
          <c:yVal>
            <c:numRef>
              <c:f>CSR!$F$3:$F$27</c:f>
              <c:numCache>
                <c:formatCode>General</c:formatCode>
                <c:ptCount val="25"/>
                <c:pt idx="0">
                  <c:v>7.4999999999999997E-2</c:v>
                </c:pt>
                <c:pt idx="1">
                  <c:v>8.2000000000000003E-2</c:v>
                </c:pt>
                <c:pt idx="2">
                  <c:v>0.09</c:v>
                </c:pt>
                <c:pt idx="3">
                  <c:v>9.6283800000000003E-2</c:v>
                </c:pt>
                <c:pt idx="4">
                  <c:v>0.116554</c:v>
                </c:pt>
                <c:pt idx="5">
                  <c:v>0.134797</c:v>
                </c:pt>
                <c:pt idx="6">
                  <c:v>0.152027</c:v>
                </c:pt>
                <c:pt idx="7">
                  <c:v>0.17128399999999999</c:v>
                </c:pt>
                <c:pt idx="8">
                  <c:v>0.185473</c:v>
                </c:pt>
                <c:pt idx="9">
                  <c:v>0.20777000000000001</c:v>
                </c:pt>
                <c:pt idx="10">
                  <c:v>0.22804099999999999</c:v>
                </c:pt>
                <c:pt idx="11">
                  <c:v>0.24729699999999999</c:v>
                </c:pt>
                <c:pt idx="12">
                  <c:v>0.26756799999999997</c:v>
                </c:pt>
                <c:pt idx="13">
                  <c:v>0.28783799999999998</c:v>
                </c:pt>
                <c:pt idx="14">
                  <c:v>0.31317600000000001</c:v>
                </c:pt>
                <c:pt idx="15">
                  <c:v>0.34358100000000003</c:v>
                </c:pt>
                <c:pt idx="16">
                  <c:v>0.36486499999999999</c:v>
                </c:pt>
                <c:pt idx="17">
                  <c:v>0.38209500000000002</c:v>
                </c:pt>
                <c:pt idx="18">
                  <c:v>0.41047299999999998</c:v>
                </c:pt>
                <c:pt idx="19">
                  <c:v>0.433784</c:v>
                </c:pt>
                <c:pt idx="20">
                  <c:v>0.46418900000000002</c:v>
                </c:pt>
                <c:pt idx="21">
                  <c:v>0.490541</c:v>
                </c:pt>
                <c:pt idx="22">
                  <c:v>0.51993199999999995</c:v>
                </c:pt>
                <c:pt idx="23">
                  <c:v>0.6</c:v>
                </c:pt>
                <c:pt idx="24">
                  <c:v>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F2B-474F-B566-955D635CCD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6399296"/>
        <c:axId val="1508266336"/>
      </c:scatterChart>
      <c:valAx>
        <c:axId val="1266399296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08266336"/>
        <c:crosses val="autoZero"/>
        <c:crossBetween val="midCat"/>
        <c:minorUnit val="5"/>
      </c:valAx>
      <c:valAx>
        <c:axId val="1508266336"/>
        <c:scaling>
          <c:orientation val="minMax"/>
          <c:max val="0.60000000000000009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66399296"/>
        <c:crosses val="autoZero"/>
        <c:crossBetween val="midCat"/>
      </c:valAx>
      <c:spPr>
        <a:noFill/>
        <a:ln>
          <a:solidFill>
            <a:schemeClr val="accent4">
              <a:lumMod val="75000"/>
            </a:schemeClr>
          </a:solidFill>
        </a:ln>
        <a:effectLst/>
      </c:spPr>
    </c:plotArea>
    <c:legend>
      <c:legendPos val="r"/>
      <c:layout>
        <c:manualLayout>
          <c:xMode val="edge"/>
          <c:yMode val="edge"/>
          <c:x val="0.72655889145496522"/>
          <c:y val="4.2669446735553639E-2"/>
          <c:w val="0.20205346733505886"/>
          <c:h val="0.292780188423096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802604429047595E-2"/>
          <c:y val="6.8858022310879882E-2"/>
          <c:w val="0.78595434534826558"/>
          <c:h val="0.69627758794301653"/>
        </c:manualLayout>
      </c:layout>
      <c:scatterChart>
        <c:scatterStyle val="lineMarker"/>
        <c:varyColors val="0"/>
        <c:ser>
          <c:idx val="0"/>
          <c:order val="0"/>
          <c:tx>
            <c:v>數化點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1.0200458010477774E-2"/>
                  <c:y val="-0.4306124470290270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CN!$A$2:$A$26</c:f>
              <c:numCache>
                <c:formatCode>General</c:formatCode>
                <c:ptCount val="25"/>
                <c:pt idx="0">
                  <c:v>0.76233200000000001</c:v>
                </c:pt>
                <c:pt idx="1">
                  <c:v>0.80717499999999998</c:v>
                </c:pt>
                <c:pt idx="2">
                  <c:v>0.85201800000000005</c:v>
                </c:pt>
                <c:pt idx="3">
                  <c:v>0.96412600000000004</c:v>
                </c:pt>
                <c:pt idx="4">
                  <c:v>1.1210800000000001</c:v>
                </c:pt>
                <c:pt idx="5">
                  <c:v>1.3004500000000001</c:v>
                </c:pt>
                <c:pt idx="6">
                  <c:v>1.5470900000000001</c:v>
                </c:pt>
                <c:pt idx="7">
                  <c:v>1.83857</c:v>
                </c:pt>
                <c:pt idx="8">
                  <c:v>2.1300400000000002</c:v>
                </c:pt>
                <c:pt idx="9">
                  <c:v>2.3990999999999998</c:v>
                </c:pt>
                <c:pt idx="10">
                  <c:v>2.7578499999999999</c:v>
                </c:pt>
                <c:pt idx="11">
                  <c:v>3.0941700000000001</c:v>
                </c:pt>
                <c:pt idx="12">
                  <c:v>3.49776</c:v>
                </c:pt>
                <c:pt idx="13">
                  <c:v>3.9013499999999999</c:v>
                </c:pt>
                <c:pt idx="14">
                  <c:v>4.3722000000000003</c:v>
                </c:pt>
                <c:pt idx="15">
                  <c:v>4.91031</c:v>
                </c:pt>
                <c:pt idx="16">
                  <c:v>5.5156999999999998</c:v>
                </c:pt>
                <c:pt idx="17">
                  <c:v>6.0986500000000001</c:v>
                </c:pt>
                <c:pt idx="18">
                  <c:v>6.7713000000000001</c:v>
                </c:pt>
                <c:pt idx="19">
                  <c:v>7.3318399999999997</c:v>
                </c:pt>
                <c:pt idx="20">
                  <c:v>7.9147999999999996</c:v>
                </c:pt>
                <c:pt idx="21">
                  <c:v>8.4753399999999992</c:v>
                </c:pt>
                <c:pt idx="22">
                  <c:v>9.1031399999999998</c:v>
                </c:pt>
                <c:pt idx="23">
                  <c:v>9.5964100000000006</c:v>
                </c:pt>
                <c:pt idx="24">
                  <c:v>10</c:v>
                </c:pt>
              </c:numCache>
            </c:numRef>
          </c:xVal>
          <c:yVal>
            <c:numRef>
              <c:f>CN!$C$2:$C$26</c:f>
              <c:numCache>
                <c:formatCode>General</c:formatCode>
                <c:ptCount val="25"/>
                <c:pt idx="0">
                  <c:v>1.57985</c:v>
                </c:pt>
                <c:pt idx="1">
                  <c:v>1.5113399999999999</c:v>
                </c:pt>
                <c:pt idx="2">
                  <c:v>1.43879</c:v>
                </c:pt>
                <c:pt idx="3">
                  <c:v>1.35819</c:v>
                </c:pt>
                <c:pt idx="4">
                  <c:v>1.27355</c:v>
                </c:pt>
                <c:pt idx="5">
                  <c:v>1.19295</c:v>
                </c:pt>
                <c:pt idx="6">
                  <c:v>1.1204000000000001</c:v>
                </c:pt>
                <c:pt idx="7">
                  <c:v>1.04383</c:v>
                </c:pt>
                <c:pt idx="8">
                  <c:v>0.96725399999999995</c:v>
                </c:pt>
                <c:pt idx="9">
                  <c:v>0.91889200000000004</c:v>
                </c:pt>
                <c:pt idx="10">
                  <c:v>0.85843800000000003</c:v>
                </c:pt>
                <c:pt idx="11">
                  <c:v>0.814106</c:v>
                </c:pt>
                <c:pt idx="12">
                  <c:v>0.76574299999999995</c:v>
                </c:pt>
                <c:pt idx="13">
                  <c:v>0.72141100000000002</c:v>
                </c:pt>
                <c:pt idx="14">
                  <c:v>0.68110800000000005</c:v>
                </c:pt>
                <c:pt idx="15">
                  <c:v>0.62871500000000002</c:v>
                </c:pt>
                <c:pt idx="16">
                  <c:v>0.60050400000000004</c:v>
                </c:pt>
                <c:pt idx="17">
                  <c:v>0.57229200000000002</c:v>
                </c:pt>
                <c:pt idx="18">
                  <c:v>0.54005000000000003</c:v>
                </c:pt>
                <c:pt idx="19">
                  <c:v>0.51586900000000002</c:v>
                </c:pt>
                <c:pt idx="20">
                  <c:v>0.49168800000000001</c:v>
                </c:pt>
                <c:pt idx="21">
                  <c:v>0.479597</c:v>
                </c:pt>
                <c:pt idx="22">
                  <c:v>0.463476</c:v>
                </c:pt>
                <c:pt idx="23">
                  <c:v>0.447355</c:v>
                </c:pt>
                <c:pt idx="24">
                  <c:v>0.45138499999999998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09-41E9-A1C1-5991E16F04E5}"/>
            </c:ext>
          </c:extLst>
        </c:ser>
        <c:ser>
          <c:idx val="1"/>
          <c:order val="1"/>
          <c:tx>
            <c:v>Seed1985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CN!$A$2:$A$26</c:f>
              <c:numCache>
                <c:formatCode>General</c:formatCode>
                <c:ptCount val="25"/>
                <c:pt idx="0">
                  <c:v>0.76233200000000001</c:v>
                </c:pt>
                <c:pt idx="1">
                  <c:v>0.80717499999999998</c:v>
                </c:pt>
                <c:pt idx="2">
                  <c:v>0.85201800000000005</c:v>
                </c:pt>
                <c:pt idx="3">
                  <c:v>0.96412600000000004</c:v>
                </c:pt>
                <c:pt idx="4">
                  <c:v>1.1210800000000001</c:v>
                </c:pt>
                <c:pt idx="5">
                  <c:v>1.3004500000000001</c:v>
                </c:pt>
                <c:pt idx="6">
                  <c:v>1.5470900000000001</c:v>
                </c:pt>
                <c:pt idx="7">
                  <c:v>1.83857</c:v>
                </c:pt>
                <c:pt idx="8">
                  <c:v>2.1300400000000002</c:v>
                </c:pt>
                <c:pt idx="9">
                  <c:v>2.3990999999999998</c:v>
                </c:pt>
                <c:pt idx="10">
                  <c:v>2.7578499999999999</c:v>
                </c:pt>
                <c:pt idx="11">
                  <c:v>3.0941700000000001</c:v>
                </c:pt>
                <c:pt idx="12">
                  <c:v>3.49776</c:v>
                </c:pt>
                <c:pt idx="13">
                  <c:v>3.9013499999999999</c:v>
                </c:pt>
                <c:pt idx="14">
                  <c:v>4.3722000000000003</c:v>
                </c:pt>
                <c:pt idx="15">
                  <c:v>4.91031</c:v>
                </c:pt>
                <c:pt idx="16">
                  <c:v>5.5156999999999998</c:v>
                </c:pt>
                <c:pt idx="17">
                  <c:v>6.0986500000000001</c:v>
                </c:pt>
                <c:pt idx="18">
                  <c:v>6.7713000000000001</c:v>
                </c:pt>
                <c:pt idx="19">
                  <c:v>7.3318399999999997</c:v>
                </c:pt>
                <c:pt idx="20">
                  <c:v>7.9147999999999996</c:v>
                </c:pt>
                <c:pt idx="21">
                  <c:v>8.4753399999999992</c:v>
                </c:pt>
                <c:pt idx="22">
                  <c:v>9.1031399999999998</c:v>
                </c:pt>
                <c:pt idx="23">
                  <c:v>9.5964100000000006</c:v>
                </c:pt>
                <c:pt idx="24">
                  <c:v>10</c:v>
                </c:pt>
              </c:numCache>
            </c:numRef>
          </c:xVal>
          <c:yVal>
            <c:numRef>
              <c:f>CN!$D$2:$D$26</c:f>
              <c:numCache>
                <c:formatCode>General</c:formatCode>
                <c:ptCount val="25"/>
                <c:pt idx="0">
                  <c:v>1.6391173433374118</c:v>
                </c:pt>
                <c:pt idx="1">
                  <c:v>1.5929357878777501</c:v>
                </c:pt>
                <c:pt idx="2">
                  <c:v>1.5504498942257641</c:v>
                </c:pt>
                <c:pt idx="3">
                  <c:v>1.4575223507353563</c:v>
                </c:pt>
                <c:pt idx="4">
                  <c:v>1.3516486602205078</c:v>
                </c:pt>
                <c:pt idx="5">
                  <c:v>1.2549756263233933</c:v>
                </c:pt>
                <c:pt idx="6">
                  <c:v>1.1505998980477488</c:v>
                </c:pt>
                <c:pt idx="7">
                  <c:v>1.0554606245311187</c:v>
                </c:pt>
                <c:pt idx="8">
                  <c:v>0.98059176364977263</c:v>
                </c:pt>
                <c:pt idx="9">
                  <c:v>0.92397015914007719</c:v>
                </c:pt>
                <c:pt idx="10">
                  <c:v>0.86178077243951334</c:v>
                </c:pt>
                <c:pt idx="11">
                  <c:v>0.81359830506679387</c:v>
                </c:pt>
                <c:pt idx="12">
                  <c:v>0.7652214182164272</c:v>
                </c:pt>
                <c:pt idx="13">
                  <c:v>0.72456051568423041</c:v>
                </c:pt>
                <c:pt idx="14">
                  <c:v>0.68443484358829088</c:v>
                </c:pt>
                <c:pt idx="15">
                  <c:v>0.64584405337403383</c:v>
                </c:pt>
                <c:pt idx="16">
                  <c:v>0.6093710280881609</c:v>
                </c:pt>
                <c:pt idx="17">
                  <c:v>0.57951577938782062</c:v>
                </c:pt>
                <c:pt idx="18">
                  <c:v>0.54997898217403074</c:v>
                </c:pt>
                <c:pt idx="19">
                  <c:v>0.52853728710862991</c:v>
                </c:pt>
                <c:pt idx="20">
                  <c:v>0.5087004808399227</c:v>
                </c:pt>
                <c:pt idx="21">
                  <c:v>0.49159058418498891</c:v>
                </c:pt>
                <c:pt idx="22">
                  <c:v>0.47433646177706246</c:v>
                </c:pt>
                <c:pt idx="23">
                  <c:v>0.46198483886273245</c:v>
                </c:pt>
                <c:pt idx="24">
                  <c:v>0.45256620545349291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309-41E9-A1C1-5991E16F0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2229920"/>
        <c:axId val="1552409472"/>
      </c:scatterChart>
      <c:valAx>
        <c:axId val="1512229920"/>
        <c:scaling>
          <c:orientation val="minMax"/>
          <c:max val="1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52409472"/>
        <c:crosses val="autoZero"/>
        <c:crossBetween val="midCat"/>
      </c:valAx>
      <c:valAx>
        <c:axId val="1552409472"/>
        <c:scaling>
          <c:orientation val="minMax"/>
          <c:max val="1.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12229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9988314344142568"/>
          <c:y val="0.27348567181551103"/>
          <c:w val="0.23505696757230499"/>
          <c:h val="0.150268193323563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7645396366270547E-2"/>
          <c:y val="7.558901178408417E-2"/>
          <c:w val="0.79187193437554992"/>
          <c:h val="0.75171629939219486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rd!$A$2:$A$32</c:f>
              <c:numCache>
                <c:formatCode>General</c:formatCode>
                <c:ptCount val="31"/>
                <c:pt idx="0">
                  <c:v>1</c:v>
                </c:pt>
                <c:pt idx="1">
                  <c:v>0.99429242272630569</c:v>
                </c:pt>
                <c:pt idx="2">
                  <c:v>0.98665680252916077</c:v>
                </c:pt>
                <c:pt idx="3">
                  <c:v>0.97947759300731541</c:v>
                </c:pt>
                <c:pt idx="4">
                  <c:v>0.97255419830527112</c:v>
                </c:pt>
                <c:pt idx="5">
                  <c:v>0.9654793616059637</c:v>
                </c:pt>
                <c:pt idx="6">
                  <c:v>0.95770333095724347</c:v>
                </c:pt>
                <c:pt idx="7">
                  <c:v>0.94854582977490065</c:v>
                </c:pt>
                <c:pt idx="8">
                  <c:v>0.93722465444019198</c:v>
                </c:pt>
                <c:pt idx="9">
                  <c:v>0.92292665233049254</c:v>
                </c:pt>
                <c:pt idx="10">
                  <c:v>0.90493425245485903</c:v>
                </c:pt>
                <c:pt idx="11">
                  <c:v>0.88279888807117179</c:v>
                </c:pt>
                <c:pt idx="12">
                  <c:v>0.85651836518762914</c:v>
                </c:pt>
                <c:pt idx="13">
                  <c:v>0.82664478602041913</c:v>
                </c:pt>
                <c:pt idx="14">
                  <c:v>0.79425300830812906</c:v>
                </c:pt>
                <c:pt idx="15">
                  <c:v>0.76075356165567931</c:v>
                </c:pt>
                <c:pt idx="16">
                  <c:v>0.72761231701160978</c:v>
                </c:pt>
                <c:pt idx="17">
                  <c:v>0.69608488213762676</c:v>
                </c:pt>
                <c:pt idx="18">
                  <c:v>0.66705334724534338</c:v>
                </c:pt>
                <c:pt idx="19">
                  <c:v>0.6409898440353774</c:v>
                </c:pt>
                <c:pt idx="20">
                  <c:v>0.61801539303649478</c:v>
                </c:pt>
                <c:pt idx="21">
                  <c:v>0.598002054621109</c:v>
                </c:pt>
                <c:pt idx="22">
                  <c:v>0.58067596981935676</c:v>
                </c:pt>
                <c:pt idx="23">
                  <c:v>0.56569907209358106</c:v>
                </c:pt>
                <c:pt idx="24">
                  <c:v>0.5527240008793427</c:v>
                </c:pt>
                <c:pt idx="25">
                  <c:v>0.5414258188824661</c:v>
                </c:pt>
                <c:pt idx="26">
                  <c:v>0.53151705816465511</c:v>
                </c:pt>
                <c:pt idx="27">
                  <c:v>0.52275225260324121</c:v>
                </c:pt>
                <c:pt idx="28">
                  <c:v>0.5149265900323774</c:v>
                </c:pt>
                <c:pt idx="29">
                  <c:v>0.50787174051849993</c:v>
                </c:pt>
                <c:pt idx="30">
                  <c:v>0.50145068678457694</c:v>
                </c:pt>
              </c:numCache>
            </c:numRef>
          </c:xVal>
          <c:yVal>
            <c:numRef>
              <c:f>rd!$B$2:$B$32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15-4E98-A350-A94B640FB7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2229920"/>
        <c:axId val="1559459408"/>
      </c:scatterChart>
      <c:valAx>
        <c:axId val="1512229920"/>
        <c:scaling>
          <c:orientation val="minMax"/>
          <c:max val="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59459408"/>
        <c:crosses val="autoZero"/>
        <c:crossBetween val="midCat"/>
      </c:valAx>
      <c:valAx>
        <c:axId val="1559459408"/>
        <c:scaling>
          <c:orientation val="maxMin"/>
          <c:max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12229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chart" Target="../charts/chart2.xml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4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358141</xdr:colOff>
      <xdr:row>0</xdr:row>
      <xdr:rowOff>182880</xdr:rowOff>
    </xdr:from>
    <xdr:to>
      <xdr:col>28</xdr:col>
      <xdr:colOff>4451</xdr:colOff>
      <xdr:row>31</xdr:row>
      <xdr:rowOff>22860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1519E8E7-8B1C-430F-A576-339EB1F329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63341" y="182880"/>
          <a:ext cx="5132710" cy="5745480"/>
        </a:xfrm>
        <a:prstGeom prst="rect">
          <a:avLst/>
        </a:prstGeom>
      </xdr:spPr>
    </xdr:pic>
    <xdr:clientData/>
  </xdr:twoCellAnchor>
  <xdr:twoCellAnchor>
    <xdr:from>
      <xdr:col>19</xdr:col>
      <xdr:colOff>148590</xdr:colOff>
      <xdr:row>0</xdr:row>
      <xdr:rowOff>171450</xdr:rowOff>
    </xdr:from>
    <xdr:to>
      <xdr:col>28</xdr:col>
      <xdr:colOff>160020</xdr:colOff>
      <xdr:row>31</xdr:row>
      <xdr:rowOff>121920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DBC3E454-BA0D-4A1C-8786-A90CF9D3A6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459021</xdr:colOff>
      <xdr:row>2</xdr:row>
      <xdr:rowOff>181058</xdr:rowOff>
    </xdr:from>
    <xdr:to>
      <xdr:col>15</xdr:col>
      <xdr:colOff>88931</xdr:colOff>
      <xdr:row>22</xdr:row>
      <xdr:rowOff>137159</xdr:rowOff>
    </xdr:to>
    <xdr:pic>
      <xdr:nvPicPr>
        <xdr:cNvPr id="5" name="圖片 4">
          <a:extLst>
            <a:ext uri="{FF2B5EF4-FFF2-40B4-BE49-F238E27FC236}">
              <a16:creationId xmlns:a16="http://schemas.microsoft.com/office/drawing/2014/main" id="{CF2D5A48-72D7-4DDF-AFB9-4C5B3C0EDA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16200000">
          <a:off x="3869705" y="161274"/>
          <a:ext cx="3766101" cy="4567670"/>
        </a:xfrm>
        <a:prstGeom prst="rect">
          <a:avLst/>
        </a:prstGeom>
      </xdr:spPr>
    </xdr:pic>
    <xdr:clientData/>
  </xdr:twoCellAnchor>
  <xdr:twoCellAnchor>
    <xdr:from>
      <xdr:col>6</xdr:col>
      <xdr:colOff>506730</xdr:colOff>
      <xdr:row>2</xdr:row>
      <xdr:rowOff>102870</xdr:rowOff>
    </xdr:from>
    <xdr:to>
      <xdr:col>15</xdr:col>
      <xdr:colOff>350520</xdr:colOff>
      <xdr:row>24</xdr:row>
      <xdr:rowOff>152400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C74BF3E7-C088-4C66-BA3A-7583FAAC0F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15</xdr:col>
      <xdr:colOff>38100</xdr:colOff>
      <xdr:row>1</xdr:row>
      <xdr:rowOff>43433</xdr:rowOff>
    </xdr:from>
    <xdr:to>
      <xdr:col>25</xdr:col>
      <xdr:colOff>277917</xdr:colOff>
      <xdr:row>4</xdr:row>
      <xdr:rowOff>110678</xdr:rowOff>
    </xdr:to>
    <xdr:pic>
      <xdr:nvPicPr>
        <xdr:cNvPr id="4" name="圖片 3">
          <a:extLst>
            <a:ext uri="{FF2B5EF4-FFF2-40B4-BE49-F238E27FC236}">
              <a16:creationId xmlns:a16="http://schemas.microsoft.com/office/drawing/2014/main" id="{85EF463B-A82A-4817-971D-64A94FB44E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719060" y="233933"/>
          <a:ext cx="5726217" cy="63874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121921</xdr:colOff>
      <xdr:row>5</xdr:row>
      <xdr:rowOff>167640</xdr:rowOff>
    </xdr:from>
    <xdr:to>
      <xdr:col>11</xdr:col>
      <xdr:colOff>403861</xdr:colOff>
      <xdr:row>26</xdr:row>
      <xdr:rowOff>171918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D0426583-BCA6-4EEE-B3B1-5FC1230F02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65121" y="1120140"/>
          <a:ext cx="4671060" cy="4004778"/>
        </a:xfrm>
        <a:prstGeom prst="rect">
          <a:avLst/>
        </a:prstGeom>
      </xdr:spPr>
    </xdr:pic>
    <xdr:clientData/>
  </xdr:twoCellAnchor>
  <xdr:twoCellAnchor editAs="oneCell">
    <xdr:from>
      <xdr:col>3</xdr:col>
      <xdr:colOff>7621</xdr:colOff>
      <xdr:row>1</xdr:row>
      <xdr:rowOff>53340</xdr:rowOff>
    </xdr:from>
    <xdr:to>
      <xdr:col>14</xdr:col>
      <xdr:colOff>114301</xdr:colOff>
      <xdr:row>5</xdr:row>
      <xdr:rowOff>2916</xdr:rowOff>
    </xdr:to>
    <xdr:pic>
      <xdr:nvPicPr>
        <xdr:cNvPr id="4" name="圖片 3">
          <a:extLst>
            <a:ext uri="{FF2B5EF4-FFF2-40B4-BE49-F238E27FC236}">
              <a16:creationId xmlns:a16="http://schemas.microsoft.com/office/drawing/2014/main" id="{7C3D2218-E6CE-4B38-8D32-519FA12B77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53541" y="243840"/>
          <a:ext cx="6141720" cy="711576"/>
        </a:xfrm>
        <a:prstGeom prst="rect">
          <a:avLst/>
        </a:prstGeom>
      </xdr:spPr>
    </xdr:pic>
    <xdr:clientData/>
  </xdr:twoCellAnchor>
  <xdr:twoCellAnchor>
    <xdr:from>
      <xdr:col>5</xdr:col>
      <xdr:colOff>3810</xdr:colOff>
      <xdr:row>9</xdr:row>
      <xdr:rowOff>34290</xdr:rowOff>
    </xdr:from>
    <xdr:to>
      <xdr:col>12</xdr:col>
      <xdr:colOff>83820</xdr:colOff>
      <xdr:row>29</xdr:row>
      <xdr:rowOff>121920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BCD65593-BB6F-4C1D-BD18-7826F4BAFE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13</xdr:col>
      <xdr:colOff>533400</xdr:colOff>
      <xdr:row>0</xdr:row>
      <xdr:rowOff>0</xdr:rowOff>
    </xdr:from>
    <xdr:to>
      <xdr:col>25</xdr:col>
      <xdr:colOff>318222</xdr:colOff>
      <xdr:row>18</xdr:row>
      <xdr:rowOff>95358</xdr:rowOff>
    </xdr:to>
    <xdr:pic>
      <xdr:nvPicPr>
        <xdr:cNvPr id="6" name="圖片 5">
          <a:extLst>
            <a:ext uri="{FF2B5EF4-FFF2-40B4-BE49-F238E27FC236}">
              <a16:creationId xmlns:a16="http://schemas.microsoft.com/office/drawing/2014/main" id="{49C69112-75C7-47BF-8AE4-4239B7FBE2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665720" y="0"/>
          <a:ext cx="6368502" cy="35243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3"/>
  <sheetViews>
    <sheetView topLeftCell="A16" workbookViewId="0">
      <selection activeCell="E27" sqref="E27:F27"/>
    </sheetView>
  </sheetViews>
  <sheetFormatPr defaultRowHeight="15" x14ac:dyDescent="0.3"/>
  <cols>
    <col min="1" max="6" width="9" style="2"/>
    <col min="7" max="7" width="14.125" style="1" bestFit="1" customWidth="1"/>
    <col min="8" max="9" width="9" style="2"/>
    <col min="10" max="10" width="10.25" style="2" bestFit="1" customWidth="1"/>
    <col min="11" max="17" width="10.25" style="2" customWidth="1"/>
    <col min="18" max="16384" width="9" style="2"/>
  </cols>
  <sheetData>
    <row r="1" spans="1:18" x14ac:dyDescent="0.3">
      <c r="A1" s="2" t="s">
        <v>23</v>
      </c>
      <c r="C1" s="2" t="s">
        <v>24</v>
      </c>
      <c r="E1" s="2" t="s">
        <v>25</v>
      </c>
      <c r="G1" s="1" t="s">
        <v>0</v>
      </c>
      <c r="I1" s="3" t="s">
        <v>20</v>
      </c>
      <c r="J1" s="4">
        <v>5</v>
      </c>
      <c r="K1" s="3" t="s">
        <v>20</v>
      </c>
      <c r="L1" s="4">
        <v>35</v>
      </c>
      <c r="M1" s="3" t="s">
        <v>22</v>
      </c>
      <c r="N1" s="4">
        <v>5</v>
      </c>
      <c r="O1" s="3" t="s">
        <v>22</v>
      </c>
      <c r="P1" s="4">
        <v>15</v>
      </c>
      <c r="Q1" s="3" t="s">
        <v>22</v>
      </c>
      <c r="R1" s="4">
        <v>35</v>
      </c>
    </row>
    <row r="2" spans="1:18" x14ac:dyDescent="0.3">
      <c r="A2" s="2" t="s">
        <v>27</v>
      </c>
      <c r="B2" s="2" t="s">
        <v>26</v>
      </c>
      <c r="C2" s="2" t="s">
        <v>27</v>
      </c>
      <c r="D2" s="2" t="s">
        <v>26</v>
      </c>
      <c r="E2" s="2" t="s">
        <v>27</v>
      </c>
      <c r="F2" s="2" t="s">
        <v>26</v>
      </c>
      <c r="G2" s="1">
        <v>2.0444444E-8</v>
      </c>
      <c r="H2" s="2" t="s">
        <v>2</v>
      </c>
      <c r="I2" s="2" t="s">
        <v>3</v>
      </c>
      <c r="J2" s="2" t="s">
        <v>1</v>
      </c>
      <c r="K2" s="2" t="s">
        <v>3</v>
      </c>
      <c r="L2" s="2" t="s">
        <v>1</v>
      </c>
      <c r="M2" s="2" t="s">
        <v>21</v>
      </c>
      <c r="N2" s="2" t="s">
        <v>1</v>
      </c>
      <c r="O2" s="2" t="s">
        <v>21</v>
      </c>
      <c r="P2" s="2" t="s">
        <v>1</v>
      </c>
      <c r="Q2" s="2" t="s">
        <v>21</v>
      </c>
      <c r="R2" s="2" t="s">
        <v>1</v>
      </c>
    </row>
    <row r="3" spans="1:18" x14ac:dyDescent="0.3">
      <c r="A3" s="2">
        <v>0</v>
      </c>
      <c r="B3" s="2">
        <v>4.9662199999999997E-2</v>
      </c>
      <c r="C3" s="2">
        <v>0</v>
      </c>
      <c r="D3" s="2">
        <v>6.5000000000000002E-2</v>
      </c>
      <c r="E3" s="2">
        <v>0</v>
      </c>
      <c r="F3" s="2">
        <v>7.4999999999999997E-2</v>
      </c>
      <c r="G3" s="1">
        <v>-1.7333333330000001E-6</v>
      </c>
      <c r="H3" s="2">
        <v>0</v>
      </c>
      <c r="I3" s="2">
        <f>MIN(H3+0.224*$J$1-2.24,30)</f>
        <v>-1.1200000000000001</v>
      </c>
      <c r="J3" s="2">
        <f t="shared" ref="J3:J34" si="0">$G$2*I3^6+$G$3*I3^5+$G$4*I3^4+$G$5*I3^3+$G$6*I3^2+$G$7*I3^1+$G$8</f>
        <v>1.8853549042946709E-2</v>
      </c>
      <c r="K3" s="2">
        <f>MIN(H3+0.224*$L$1-2.24,30)</f>
        <v>5.6</v>
      </c>
      <c r="L3" s="2">
        <f>$G$2*K3^6+$G$3*K3^5+$G$4*K3^4+$G$5*K3^3+$G$6*K3^2+$G$7*K3^1+$G$8</f>
        <v>5.3992529850984149E-2</v>
      </c>
      <c r="M3" s="2">
        <f>IF(N$1&lt;=10,1,1+0.07*SQRT(N$1-10))*H3</f>
        <v>0</v>
      </c>
      <c r="N3" s="2">
        <f xml:space="preserve"> IF(M3&lt;39,0.08 + 0.0035 * M3 / (1 -M3 / 39),"-")</f>
        <v>0.08</v>
      </c>
      <c r="O3" s="2">
        <f>IF(P$1&lt;=10,1,1+0.07*SQRT(P$1-10))*H3</f>
        <v>0</v>
      </c>
      <c r="P3" s="2">
        <f xml:space="preserve"> IF(O3&lt;39,0.08 + 0.0035 * O3 / (1 -O3 / 39),"-")</f>
        <v>0.08</v>
      </c>
      <c r="Q3" s="2">
        <f>IF(R$1&lt;=10,1,1+0.07*SQRT(R$1-10))*H3</f>
        <v>0</v>
      </c>
      <c r="R3" s="2">
        <f xml:space="preserve"> IF(Q3&lt;39,0.08 + 0.0035 * Q3 / (1 -Q3 / 39),"-")</f>
        <v>0.08</v>
      </c>
    </row>
    <row r="4" spans="1:18" x14ac:dyDescent="0.3">
      <c r="A4" s="2">
        <v>2.65306</v>
      </c>
      <c r="B4" s="2">
        <v>5.4729699999999999E-2</v>
      </c>
      <c r="C4" s="2">
        <v>1.6326499999999999</v>
      </c>
      <c r="D4" s="2">
        <v>6.8000000000000005E-2</v>
      </c>
      <c r="E4" s="2">
        <v>1.32653</v>
      </c>
      <c r="F4" s="2">
        <v>8.2000000000000003E-2</v>
      </c>
      <c r="G4" s="1">
        <v>5.6777777778E-5</v>
      </c>
      <c r="H4" s="2">
        <f>H3+0.5</f>
        <v>0.5</v>
      </c>
      <c r="I4" s="2">
        <f t="shared" ref="I4:I67" si="1">MIN(H4+0.224*$J$1-2.24,30)</f>
        <v>-0.62000000000000011</v>
      </c>
      <c r="J4" s="2">
        <f t="shared" si="0"/>
        <v>7.8470886639303433E-3</v>
      </c>
      <c r="K4" s="2">
        <f t="shared" ref="K4:K67" si="2">MIN(H4+0.224*$L$1-2.24,30)</f>
        <v>6.1</v>
      </c>
      <c r="L4" s="2">
        <f t="shared" ref="L4:L67" si="3">$G$2*K4^6+$G$3*K4^5+$G$4*K4^4+$G$5*K4^3+$G$6*K4^2+$G$7*K4^1+$G$8</f>
        <v>6.1305498983138265E-2</v>
      </c>
      <c r="M4" s="2">
        <f>IF(N$1&lt;=10,1,1+0.07*SQRT(N$1-10))*H4</f>
        <v>0.5</v>
      </c>
      <c r="N4" s="2">
        <f t="shared" ref="N4:N67" si="4" xml:space="preserve"> IF(M4&lt;39,0.08 + 0.0035 * M4 / (1 -M4 / 39),"-")</f>
        <v>8.1772727272727275E-2</v>
      </c>
      <c r="O4" s="2">
        <f t="shared" ref="O4:O67" si="5">IF(P$1&lt;=10,1,1+0.07*SQRT(P$1-10))*H4</f>
        <v>0.57826237921249268</v>
      </c>
      <c r="P4" s="2">
        <f t="shared" ref="P4:P67" si="6" xml:space="preserve"> IF(O4&lt;39,0.08 + 0.0035 * O4 / (1 -O4 / 39),"-")</f>
        <v>8.2054379100225797E-2</v>
      </c>
      <c r="Q4" s="2">
        <f t="shared" ref="Q4:Q67" si="7">IF(R$1&lt;=10,1,1+0.07*SQRT(R$1-10))*H4</f>
        <v>0.67500000000000004</v>
      </c>
      <c r="R4" s="2">
        <f t="shared" ref="R4:R67" si="8" xml:space="preserve"> IF(Q4&lt;39,0.08 + 0.0035 * Q4 / (1 -Q4 / 39),"-")</f>
        <v>8.2404109589041097E-2</v>
      </c>
    </row>
    <row r="5" spans="1:18" x14ac:dyDescent="0.3">
      <c r="A5" s="2">
        <v>4.3877600000000001</v>
      </c>
      <c r="B5" s="2">
        <v>6.2837799999999999E-2</v>
      </c>
      <c r="C5" s="2">
        <v>2.8571399999999998</v>
      </c>
      <c r="D5" s="2">
        <v>7.3999999999999996E-2</v>
      </c>
      <c r="E5" s="2">
        <v>2.4489800000000002</v>
      </c>
      <c r="F5" s="2">
        <v>0.09</v>
      </c>
      <c r="G5" s="1">
        <v>-8.8999999999999995E-4</v>
      </c>
      <c r="H5" s="2">
        <f t="shared" ref="H5:H68" si="9">H4+0.5</f>
        <v>1</v>
      </c>
      <c r="I5" s="2">
        <f t="shared" si="1"/>
        <v>-0.12000000000000011</v>
      </c>
      <c r="J5" s="2">
        <f t="shared" si="0"/>
        <v>1.0775657366277167E-3</v>
      </c>
      <c r="K5" s="2">
        <f t="shared" si="2"/>
        <v>6.6</v>
      </c>
      <c r="L5" s="2">
        <f t="shared" si="3"/>
        <v>6.8394010473050118E-2</v>
      </c>
      <c r="M5" s="2">
        <f>IF(N$1&lt;=10,1,1+0.07*SQRT(N$1-10))*H5</f>
        <v>1</v>
      </c>
      <c r="N5" s="2">
        <f t="shared" si="4"/>
        <v>8.3592105263157898E-2</v>
      </c>
      <c r="O5" s="2">
        <f t="shared" si="5"/>
        <v>1.1565247584249854</v>
      </c>
      <c r="P5" s="2">
        <f t="shared" si="6"/>
        <v>8.4171541554185242E-2</v>
      </c>
      <c r="Q5" s="2">
        <f t="shared" si="7"/>
        <v>1.35</v>
      </c>
      <c r="R5" s="2">
        <f t="shared" si="8"/>
        <v>8.4894422310756973E-2</v>
      </c>
    </row>
    <row r="6" spans="1:18" x14ac:dyDescent="0.3">
      <c r="A6" s="2">
        <v>6.02041</v>
      </c>
      <c r="B6" s="2">
        <v>7.1959499999999996E-2</v>
      </c>
      <c r="C6" s="2">
        <v>3.8775499999999998</v>
      </c>
      <c r="D6" s="2">
        <v>8.2000000000000003E-2</v>
      </c>
      <c r="E6" s="2">
        <v>3.2653099999999999</v>
      </c>
      <c r="F6" s="2">
        <v>9.6283800000000003E-2</v>
      </c>
      <c r="G6" s="1">
        <v>6.6677777777769997E-3</v>
      </c>
      <c r="H6" s="2">
        <f t="shared" si="9"/>
        <v>1.5</v>
      </c>
      <c r="I6" s="2">
        <f t="shared" si="1"/>
        <v>0.37999999999999989</v>
      </c>
      <c r="J6" s="2">
        <f t="shared" si="0"/>
        <v>-2.1881720808801155E-3</v>
      </c>
      <c r="K6" s="2">
        <f t="shared" si="2"/>
        <v>7.1</v>
      </c>
      <c r="L6" s="2">
        <f t="shared" si="3"/>
        <v>7.522606245911001E-2</v>
      </c>
      <c r="M6" s="2">
        <f>IF(N$1&lt;=10,1,1+0.07*SQRT(N$1-10))*H6</f>
        <v>1.5</v>
      </c>
      <c r="N6" s="2">
        <f t="shared" si="4"/>
        <v>8.5460000000000008E-2</v>
      </c>
      <c r="O6" s="2">
        <f t="shared" si="5"/>
        <v>1.7347871376374782</v>
      </c>
      <c r="P6" s="2">
        <f t="shared" si="6"/>
        <v>8.6354410081115621E-2</v>
      </c>
      <c r="Q6" s="2">
        <f t="shared" si="7"/>
        <v>2.0250000000000004</v>
      </c>
      <c r="R6" s="2">
        <f t="shared" si="8"/>
        <v>8.7475659229208927E-2</v>
      </c>
    </row>
    <row r="7" spans="1:18" x14ac:dyDescent="0.3">
      <c r="A7" s="2">
        <v>7.5510200000000003</v>
      </c>
      <c r="B7" s="2">
        <v>8.3108100000000004E-2</v>
      </c>
      <c r="C7" s="2">
        <v>5.1020399999999997</v>
      </c>
      <c r="D7" s="2">
        <v>9.3243199999999998E-2</v>
      </c>
      <c r="E7" s="2">
        <v>4.7959199999999997</v>
      </c>
      <c r="F7" s="2">
        <v>0.116554</v>
      </c>
      <c r="G7" s="1">
        <v>-8.1666666666650005E-3</v>
      </c>
      <c r="H7" s="2">
        <f t="shared" si="9"/>
        <v>2</v>
      </c>
      <c r="I7" s="2">
        <f t="shared" si="1"/>
        <v>0.87999999999999989</v>
      </c>
      <c r="J7" s="2">
        <f t="shared" si="0"/>
        <v>-2.5965055065130453E-3</v>
      </c>
      <c r="K7" s="2">
        <f t="shared" si="2"/>
        <v>7.6</v>
      </c>
      <c r="L7" s="2">
        <f t="shared" si="3"/>
        <v>8.178909567928852E-2</v>
      </c>
      <c r="M7" s="2">
        <f>IF(N$1&lt;=10,1,1+0.07*SQRT(N$1-10))*H7</f>
        <v>2</v>
      </c>
      <c r="N7" s="2">
        <f t="shared" si="4"/>
        <v>8.7378378378378377E-2</v>
      </c>
      <c r="O7" s="2">
        <f t="shared" si="5"/>
        <v>2.3130495168499707</v>
      </c>
      <c r="P7" s="2">
        <f t="shared" si="6"/>
        <v>8.8606091672706166E-2</v>
      </c>
      <c r="Q7" s="2">
        <f t="shared" si="7"/>
        <v>2.7</v>
      </c>
      <c r="R7" s="2">
        <f t="shared" si="8"/>
        <v>9.0152892561983472E-2</v>
      </c>
    </row>
    <row r="8" spans="1:18" x14ac:dyDescent="0.3">
      <c r="A8" s="2">
        <v>8.97959</v>
      </c>
      <c r="B8" s="2">
        <v>0.100338</v>
      </c>
      <c r="C8" s="2">
        <v>6.2244900000000003</v>
      </c>
      <c r="D8" s="2">
        <v>0.110473</v>
      </c>
      <c r="E8" s="2">
        <v>6.2244900000000003</v>
      </c>
      <c r="F8" s="2">
        <v>0.134797</v>
      </c>
      <c r="G8" s="1">
        <v>-4.0000000000000003E-15</v>
      </c>
      <c r="H8" s="2">
        <f t="shared" si="9"/>
        <v>2.5</v>
      </c>
      <c r="I8" s="2">
        <f t="shared" si="1"/>
        <v>1.38</v>
      </c>
      <c r="J8" s="2">
        <f t="shared" si="0"/>
        <v>-7.1348383419196084E-4</v>
      </c>
      <c r="K8" s="2">
        <f t="shared" si="2"/>
        <v>8.1</v>
      </c>
      <c r="L8" s="2">
        <f t="shared" si="3"/>
        <v>8.8086644471069453E-2</v>
      </c>
      <c r="M8" s="2">
        <f>IF(N$1&lt;=10,1,1+0.07*SQRT(N$1-10))*H8</f>
        <v>2.5</v>
      </c>
      <c r="N8" s="2">
        <f t="shared" si="4"/>
        <v>8.9349315068493154E-2</v>
      </c>
      <c r="O8" s="2">
        <f t="shared" si="5"/>
        <v>2.8913118960624633</v>
      </c>
      <c r="P8" s="2">
        <f t="shared" si="6"/>
        <v>9.092989234824872E-2</v>
      </c>
      <c r="Q8" s="2">
        <f t="shared" si="7"/>
        <v>3.375</v>
      </c>
      <c r="R8" s="2">
        <f t="shared" si="8"/>
        <v>9.2931578947368421E-2</v>
      </c>
    </row>
    <row r="9" spans="1:18" x14ac:dyDescent="0.3">
      <c r="A9" s="2">
        <v>10.510199999999999</v>
      </c>
      <c r="B9" s="2">
        <v>0.114527</v>
      </c>
      <c r="C9" s="2">
        <v>7.4489799999999997</v>
      </c>
      <c r="D9" s="2">
        <v>0.123649</v>
      </c>
      <c r="E9" s="2">
        <v>7.34694</v>
      </c>
      <c r="F9" s="2">
        <v>0.152027</v>
      </c>
      <c r="H9" s="2">
        <f t="shared" si="9"/>
        <v>3</v>
      </c>
      <c r="I9" s="2">
        <f t="shared" si="1"/>
        <v>1.88</v>
      </c>
      <c r="J9" s="2">
        <f t="shared" si="0"/>
        <v>2.9689648661562107E-3</v>
      </c>
      <c r="K9" s="2">
        <f t="shared" si="2"/>
        <v>8.6</v>
      </c>
      <c r="L9" s="2">
        <f t="shared" si="3"/>
        <v>9.4135217771377552E-2</v>
      </c>
      <c r="M9" s="2">
        <f>IF(N$1&lt;=10,1,1+0.07*SQRT(N$1-10))*H9</f>
        <v>3</v>
      </c>
      <c r="N9" s="2">
        <f t="shared" si="4"/>
        <v>9.1374999999999998E-2</v>
      </c>
      <c r="O9" s="2">
        <f t="shared" si="5"/>
        <v>3.4695742752749563</v>
      </c>
      <c r="P9" s="2">
        <f t="shared" si="6"/>
        <v>9.3329333350640475E-2</v>
      </c>
      <c r="Q9" s="2">
        <f t="shared" si="7"/>
        <v>4.0500000000000007</v>
      </c>
      <c r="R9" s="2">
        <f t="shared" si="8"/>
        <v>9.5817596566523611E-2</v>
      </c>
    </row>
    <row r="10" spans="1:18" x14ac:dyDescent="0.3">
      <c r="A10" s="2">
        <v>12.244899999999999</v>
      </c>
      <c r="B10" s="2">
        <v>0.13175700000000001</v>
      </c>
      <c r="C10" s="2">
        <v>8.5714299999999994</v>
      </c>
      <c r="D10" s="2">
        <v>0.136824</v>
      </c>
      <c r="E10" s="2">
        <v>8.8775499999999994</v>
      </c>
      <c r="F10" s="2">
        <v>0.17128399999999999</v>
      </c>
      <c r="H10" s="2">
        <f t="shared" si="9"/>
        <v>3.5</v>
      </c>
      <c r="I10" s="2">
        <f t="shared" si="1"/>
        <v>2.38</v>
      </c>
      <c r="J10" s="2">
        <f t="shared" si="0"/>
        <v>8.0270535485884517E-3</v>
      </c>
      <c r="K10" s="2">
        <f t="shared" si="2"/>
        <v>9.1</v>
      </c>
      <c r="L10" s="2">
        <f t="shared" si="3"/>
        <v>9.9961410116501268E-2</v>
      </c>
      <c r="M10" s="2">
        <f>IF(N$1&lt;=10,1,1+0.07*SQRT(N$1-10))*H10</f>
        <v>3.5</v>
      </c>
      <c r="N10" s="2">
        <f t="shared" si="4"/>
        <v>9.3457746478873241E-2</v>
      </c>
      <c r="O10" s="2">
        <f t="shared" si="5"/>
        <v>4.0478366544874484</v>
      </c>
      <c r="P10" s="2">
        <f t="shared" si="6"/>
        <v>9.5808168950105202E-2</v>
      </c>
      <c r="Q10" s="2">
        <f t="shared" si="7"/>
        <v>4.7250000000000005</v>
      </c>
      <c r="R10" s="2">
        <f t="shared" si="8"/>
        <v>9.8817286652078784E-2</v>
      </c>
    </row>
    <row r="11" spans="1:18" x14ac:dyDescent="0.3">
      <c r="A11" s="2">
        <v>13.571400000000001</v>
      </c>
      <c r="B11" s="2">
        <v>0.14695900000000001</v>
      </c>
      <c r="C11" s="2">
        <v>9.6938800000000001</v>
      </c>
      <c r="D11" s="2">
        <v>0.15101400000000001</v>
      </c>
      <c r="E11" s="2">
        <v>10.102</v>
      </c>
      <c r="F11" s="2">
        <v>0.185473</v>
      </c>
      <c r="H11" s="2">
        <f t="shared" si="9"/>
        <v>4</v>
      </c>
      <c r="I11" s="2">
        <f t="shared" si="1"/>
        <v>2.88</v>
      </c>
      <c r="J11" s="2">
        <f t="shared" si="0"/>
        <v>1.4099385991130579E-2</v>
      </c>
      <c r="K11" s="2">
        <f t="shared" si="2"/>
        <v>9.6</v>
      </c>
      <c r="L11" s="2">
        <f t="shared" si="3"/>
        <v>0.10559924264201052</v>
      </c>
      <c r="M11" s="2">
        <f>IF(N$1&lt;=10,1,1+0.07*SQRT(N$1-10))*H11</f>
        <v>4</v>
      </c>
      <c r="N11" s="2">
        <f t="shared" si="4"/>
        <v>9.5600000000000004E-2</v>
      </c>
      <c r="O11" s="2">
        <f t="shared" si="5"/>
        <v>4.6260990336999415</v>
      </c>
      <c r="P11" s="2">
        <f t="shared" si="6"/>
        <v>9.837040604495613E-2</v>
      </c>
      <c r="Q11" s="2">
        <f t="shared" si="7"/>
        <v>5.4</v>
      </c>
      <c r="R11" s="2">
        <f t="shared" si="8"/>
        <v>0.1019375</v>
      </c>
    </row>
    <row r="12" spans="1:18" x14ac:dyDescent="0.3">
      <c r="A12" s="2">
        <v>14.7959</v>
      </c>
      <c r="B12" s="2">
        <v>0.16114899999999999</v>
      </c>
      <c r="C12" s="2">
        <v>10.9184</v>
      </c>
      <c r="D12" s="2">
        <v>0.164189</v>
      </c>
      <c r="E12" s="2">
        <v>11.428599999999999</v>
      </c>
      <c r="F12" s="2">
        <v>0.20777000000000001</v>
      </c>
      <c r="H12" s="2">
        <f t="shared" si="9"/>
        <v>4.5</v>
      </c>
      <c r="I12" s="2">
        <f t="shared" si="1"/>
        <v>3.38</v>
      </c>
      <c r="J12" s="2">
        <f t="shared" si="0"/>
        <v>2.0881436595757228E-2</v>
      </c>
      <c r="K12" s="2">
        <f t="shared" si="2"/>
        <v>10.1</v>
      </c>
      <c r="L12" s="2">
        <f t="shared" si="3"/>
        <v>0.11108773408266884</v>
      </c>
      <c r="M12" s="2">
        <f>IF(N$1&lt;=10,1,1+0.07*SQRT(N$1-10))*H12</f>
        <v>4.5</v>
      </c>
      <c r="N12" s="2">
        <f t="shared" si="4"/>
        <v>9.7804347826086963E-2</v>
      </c>
      <c r="O12" s="2">
        <f t="shared" si="5"/>
        <v>5.2043614129124345</v>
      </c>
      <c r="P12" s="2">
        <f t="shared" si="6"/>
        <v>0.10102032577463918</v>
      </c>
      <c r="Q12" s="2">
        <f t="shared" si="7"/>
        <v>6.0750000000000002</v>
      </c>
      <c r="R12" s="2">
        <f t="shared" si="8"/>
        <v>0.10518564920273349</v>
      </c>
    </row>
    <row r="13" spans="1:18" x14ac:dyDescent="0.3">
      <c r="A13" s="2">
        <v>16.122399999999999</v>
      </c>
      <c r="B13" s="2">
        <v>0.17736499999999999</v>
      </c>
      <c r="C13" s="2">
        <v>11.938800000000001</v>
      </c>
      <c r="D13" s="2">
        <v>0.17837800000000001</v>
      </c>
      <c r="E13" s="2">
        <v>13.2653</v>
      </c>
      <c r="F13" s="2">
        <v>0.22804099999999999</v>
      </c>
      <c r="H13" s="2">
        <f t="shared" si="9"/>
        <v>5</v>
      </c>
      <c r="I13" s="2">
        <f t="shared" si="1"/>
        <v>3.88</v>
      </c>
      <c r="J13" s="2">
        <f t="shared" si="0"/>
        <v>2.8120260188366813E-2</v>
      </c>
      <c r="K13" s="2">
        <f t="shared" si="2"/>
        <v>10.6</v>
      </c>
      <c r="L13" s="2">
        <f t="shared" si="3"/>
        <v>0.1164687017723425</v>
      </c>
      <c r="M13" s="2">
        <f>IF(N$1&lt;=10,1,1+0.07*SQRT(N$1-10))*H13</f>
        <v>5</v>
      </c>
      <c r="N13" s="2">
        <f t="shared" si="4"/>
        <v>0.10007352941176471</v>
      </c>
      <c r="O13" s="2">
        <f t="shared" si="5"/>
        <v>5.7826237921249266</v>
      </c>
      <c r="P13" s="2">
        <f t="shared" si="6"/>
        <v>0.10376250739027126</v>
      </c>
      <c r="Q13" s="2">
        <f t="shared" si="7"/>
        <v>6.75</v>
      </c>
      <c r="R13" s="2">
        <f t="shared" si="8"/>
        <v>0.10856976744186048</v>
      </c>
    </row>
    <row r="14" spans="1:18" x14ac:dyDescent="0.3">
      <c r="A14" s="2">
        <v>17.755099999999999</v>
      </c>
      <c r="B14" s="2">
        <v>0.193581</v>
      </c>
      <c r="C14" s="2">
        <v>13.061199999999999</v>
      </c>
      <c r="D14" s="2">
        <v>0.19256799999999999</v>
      </c>
      <c r="E14" s="2">
        <v>14.591799999999999</v>
      </c>
      <c r="F14" s="2">
        <v>0.24729699999999999</v>
      </c>
      <c r="H14" s="2">
        <f t="shared" si="9"/>
        <v>5.5</v>
      </c>
      <c r="I14" s="2">
        <f t="shared" si="1"/>
        <v>4.38</v>
      </c>
      <c r="J14" s="2">
        <f t="shared" si="0"/>
        <v>3.5609431818751432E-2</v>
      </c>
      <c r="K14" s="2">
        <f t="shared" si="2"/>
        <v>11.1</v>
      </c>
      <c r="L14" s="2">
        <f t="shared" si="3"/>
        <v>0.12178479264390137</v>
      </c>
      <c r="M14" s="2">
        <f>IF(N$1&lt;=10,1,1+0.07*SQRT(N$1-10))*H14</f>
        <v>5.5</v>
      </c>
      <c r="N14" s="2">
        <f t="shared" si="4"/>
        <v>0.10241044776119403</v>
      </c>
      <c r="O14" s="2">
        <f t="shared" si="5"/>
        <v>6.3608861713374196</v>
      </c>
      <c r="P14" s="2">
        <f t="shared" si="6"/>
        <v>0.10660185466264345</v>
      </c>
      <c r="Q14" s="2">
        <f t="shared" si="7"/>
        <v>7.4250000000000007</v>
      </c>
      <c r="R14" s="2">
        <f t="shared" si="8"/>
        <v>0.11209857482185273</v>
      </c>
    </row>
    <row r="15" spans="1:18" x14ac:dyDescent="0.3">
      <c r="A15" s="2">
        <v>19.183700000000002</v>
      </c>
      <c r="B15" s="2">
        <v>0.21182400000000001</v>
      </c>
      <c r="C15" s="2">
        <v>13.877599999999999</v>
      </c>
      <c r="D15" s="2">
        <v>0.20371600000000001</v>
      </c>
      <c r="E15" s="2">
        <v>15.7143</v>
      </c>
      <c r="F15" s="2">
        <v>0.26756799999999997</v>
      </c>
      <c r="H15" s="2">
        <f t="shared" si="9"/>
        <v>6</v>
      </c>
      <c r="I15" s="2">
        <f t="shared" si="1"/>
        <v>4.88</v>
      </c>
      <c r="J15" s="2">
        <f t="shared" si="0"/>
        <v>4.3184216560561837E-2</v>
      </c>
      <c r="K15" s="2">
        <f t="shared" si="2"/>
        <v>11.6</v>
      </c>
      <c r="L15" s="2">
        <f t="shared" si="3"/>
        <v>0.12707774422911888</v>
      </c>
      <c r="M15" s="2">
        <f>IF(N$1&lt;=10,1,1+0.07*SQRT(N$1-10))*H15</f>
        <v>6</v>
      </c>
      <c r="N15" s="2">
        <f t="shared" si="4"/>
        <v>0.10481818181818182</v>
      </c>
      <c r="O15" s="2">
        <f t="shared" si="5"/>
        <v>6.9391485505499126</v>
      </c>
      <c r="P15" s="2">
        <f t="shared" si="6"/>
        <v>0.10954362514805606</v>
      </c>
      <c r="Q15" s="2">
        <f t="shared" si="7"/>
        <v>8.1000000000000014</v>
      </c>
      <c r="R15" s="2">
        <f t="shared" si="8"/>
        <v>0.11578155339805826</v>
      </c>
    </row>
    <row r="16" spans="1:18" x14ac:dyDescent="0.3">
      <c r="A16" s="2">
        <v>20.714300000000001</v>
      </c>
      <c r="B16" s="2">
        <v>0.232095</v>
      </c>
      <c r="C16" s="2">
        <v>14.693899999999999</v>
      </c>
      <c r="D16" s="2">
        <v>0.214865</v>
      </c>
      <c r="E16" s="2">
        <v>16.7347</v>
      </c>
      <c r="F16" s="2">
        <v>0.28783799999999998</v>
      </c>
      <c r="H16" s="2">
        <f t="shared" si="9"/>
        <v>6.5</v>
      </c>
      <c r="I16" s="2">
        <f t="shared" si="1"/>
        <v>5.38</v>
      </c>
      <c r="J16" s="2">
        <f t="shared" si="0"/>
        <v>5.071696931126736E-2</v>
      </c>
      <c r="K16" s="2">
        <f t="shared" si="2"/>
        <v>12.1</v>
      </c>
      <c r="L16" s="2">
        <f t="shared" si="3"/>
        <v>0.13238687565856294</v>
      </c>
      <c r="M16" s="2">
        <f>IF(N$1&lt;=10,1,1+0.07*SQRT(N$1-10))*H16</f>
        <v>6.5</v>
      </c>
      <c r="N16" s="2">
        <f t="shared" si="4"/>
        <v>0.10730000000000001</v>
      </c>
      <c r="O16" s="2">
        <f t="shared" si="5"/>
        <v>7.5174109297624048</v>
      </c>
      <c r="P16" s="2">
        <f t="shared" si="6"/>
        <v>0.11259346267942837</v>
      </c>
      <c r="Q16" s="2">
        <f t="shared" si="7"/>
        <v>8.7750000000000004</v>
      </c>
      <c r="R16" s="2">
        <f t="shared" si="8"/>
        <v>0.11962903225806451</v>
      </c>
    </row>
    <row r="17" spans="1:18" x14ac:dyDescent="0.3">
      <c r="A17" s="2">
        <v>22.040800000000001</v>
      </c>
      <c r="B17" s="2">
        <v>0.248311</v>
      </c>
      <c r="C17" s="2">
        <v>16.122399999999999</v>
      </c>
      <c r="D17" s="2">
        <v>0.232095</v>
      </c>
      <c r="E17" s="2">
        <v>17.755099999999999</v>
      </c>
      <c r="F17" s="2">
        <v>0.31317600000000001</v>
      </c>
      <c r="H17" s="2">
        <f t="shared" si="9"/>
        <v>7</v>
      </c>
      <c r="I17" s="2">
        <f t="shared" si="1"/>
        <v>5.8800000000000008</v>
      </c>
      <c r="J17" s="2">
        <f t="shared" si="0"/>
        <v>5.811276459211101E-2</v>
      </c>
      <c r="K17" s="2">
        <f t="shared" si="2"/>
        <v>12.6</v>
      </c>
      <c r="L17" s="2">
        <f t="shared" si="3"/>
        <v>0.13774780866148406</v>
      </c>
      <c r="M17" s="2">
        <f>IF(N$1&lt;=10,1,1+0.07*SQRT(N$1-10))*H17</f>
        <v>7</v>
      </c>
      <c r="N17" s="2">
        <f t="shared" si="4"/>
        <v>0.10985937500000001</v>
      </c>
      <c r="O17" s="2">
        <f t="shared" si="5"/>
        <v>8.0956733089748969</v>
      </c>
      <c r="P17" s="2">
        <f t="shared" si="6"/>
        <v>0.11575743350512771</v>
      </c>
      <c r="Q17" s="2">
        <f t="shared" si="7"/>
        <v>9.4500000000000011</v>
      </c>
      <c r="R17" s="2">
        <f t="shared" si="8"/>
        <v>0.12365228426395941</v>
      </c>
    </row>
    <row r="18" spans="1:18" x14ac:dyDescent="0.3">
      <c r="A18" s="2">
        <v>23.2653</v>
      </c>
      <c r="B18" s="2">
        <v>0.26554100000000003</v>
      </c>
      <c r="C18" s="2">
        <v>17.550999999999998</v>
      </c>
      <c r="D18" s="2">
        <v>0.25135099999999999</v>
      </c>
      <c r="E18" s="2">
        <v>18.673500000000001</v>
      </c>
      <c r="F18" s="2">
        <v>0.34358100000000003</v>
      </c>
      <c r="H18" s="2">
        <f t="shared" si="9"/>
        <v>7.5</v>
      </c>
      <c r="I18" s="2">
        <f t="shared" si="1"/>
        <v>6.3800000000000008</v>
      </c>
      <c r="J18" s="2">
        <f t="shared" si="0"/>
        <v>6.5305256348059088E-2</v>
      </c>
      <c r="K18" s="2">
        <f t="shared" si="2"/>
        <v>13.1</v>
      </c>
      <c r="L18" s="2">
        <f t="shared" si="3"/>
        <v>0.14319141856569945</v>
      </c>
      <c r="M18" s="2">
        <f>IF(N$1&lt;=10,1,1+0.07*SQRT(N$1-10))*H18</f>
        <v>7.5</v>
      </c>
      <c r="N18" s="2">
        <f t="shared" si="4"/>
        <v>0.1125</v>
      </c>
      <c r="O18" s="2">
        <f t="shared" si="5"/>
        <v>8.6739356881873899</v>
      </c>
      <c r="P18" s="2">
        <f t="shared" si="6"/>
        <v>0.11904206656240553</v>
      </c>
      <c r="Q18" s="2">
        <f t="shared" si="7"/>
        <v>10.125</v>
      </c>
      <c r="R18" s="2">
        <f t="shared" si="8"/>
        <v>0.12786363636363637</v>
      </c>
    </row>
    <row r="19" spans="1:18" x14ac:dyDescent="0.3">
      <c r="A19" s="2">
        <v>24.591799999999999</v>
      </c>
      <c r="B19" s="2">
        <v>0.28581099999999998</v>
      </c>
      <c r="C19" s="2">
        <v>18.571400000000001</v>
      </c>
      <c r="D19" s="2">
        <v>0.27060800000000002</v>
      </c>
      <c r="E19" s="2">
        <v>19.183700000000002</v>
      </c>
      <c r="F19" s="2">
        <v>0.36486499999999999</v>
      </c>
      <c r="H19" s="2">
        <f t="shared" si="9"/>
        <v>8</v>
      </c>
      <c r="I19" s="2">
        <f t="shared" si="1"/>
        <v>6.8800000000000008</v>
      </c>
      <c r="J19" s="2">
        <f t="shared" si="0"/>
        <v>7.2252767747746555E-2</v>
      </c>
      <c r="K19" s="2">
        <f t="shared" si="2"/>
        <v>13.6</v>
      </c>
      <c r="L19" s="2">
        <f t="shared" si="3"/>
        <v>0.14874301529746869</v>
      </c>
      <c r="M19" s="2">
        <f>IF(N$1&lt;=10,1,1+0.07*SQRT(N$1-10))*H19</f>
        <v>8</v>
      </c>
      <c r="N19" s="2">
        <f t="shared" si="4"/>
        <v>0.1152258064516129</v>
      </c>
      <c r="O19" s="2">
        <f t="shared" si="5"/>
        <v>9.2521980673998829</v>
      </c>
      <c r="P19" s="2">
        <f t="shared" si="6"/>
        <v>0.12245439844804351</v>
      </c>
      <c r="Q19" s="2">
        <f t="shared" si="7"/>
        <v>10.8</v>
      </c>
      <c r="R19" s="2">
        <f t="shared" si="8"/>
        <v>0.13227659574468087</v>
      </c>
    </row>
    <row r="20" spans="1:18" x14ac:dyDescent="0.3">
      <c r="A20" s="2">
        <v>25.612200000000001</v>
      </c>
      <c r="B20" s="2">
        <v>0.30709500000000001</v>
      </c>
      <c r="C20" s="2">
        <v>19.898</v>
      </c>
      <c r="D20" s="2">
        <v>0.28885100000000002</v>
      </c>
      <c r="E20" s="2">
        <v>19.693899999999999</v>
      </c>
      <c r="F20" s="2">
        <v>0.38209500000000002</v>
      </c>
      <c r="H20" s="2">
        <f t="shared" si="9"/>
        <v>8.5</v>
      </c>
      <c r="I20" s="2">
        <f t="shared" si="1"/>
        <v>7.3800000000000008</v>
      </c>
      <c r="J20" s="2">
        <f t="shared" si="0"/>
        <v>7.89346109834166E-2</v>
      </c>
      <c r="K20" s="2">
        <f t="shared" si="2"/>
        <v>14.1</v>
      </c>
      <c r="L20" s="2">
        <f t="shared" si="3"/>
        <v>0.15442175438136824</v>
      </c>
      <c r="M20" s="2">
        <f>IF(N$1&lt;=10,1,1+0.07*SQRT(N$1-10))*H20</f>
        <v>8.5</v>
      </c>
      <c r="N20" s="2">
        <f t="shared" si="4"/>
        <v>0.11804098360655738</v>
      </c>
      <c r="O20" s="2">
        <f t="shared" si="5"/>
        <v>9.8304604466123759</v>
      </c>
      <c r="P20" s="2">
        <f t="shared" si="6"/>
        <v>0.12600202373803845</v>
      </c>
      <c r="Q20" s="2">
        <f t="shared" si="7"/>
        <v>11.475000000000001</v>
      </c>
      <c r="R20" s="2">
        <f t="shared" si="8"/>
        <v>0.13690599455040872</v>
      </c>
    </row>
    <row r="21" spans="1:18" x14ac:dyDescent="0.3">
      <c r="A21" s="2">
        <v>26.428599999999999</v>
      </c>
      <c r="B21" s="2">
        <v>0.32736500000000002</v>
      </c>
      <c r="C21" s="2">
        <v>20.714300000000001</v>
      </c>
      <c r="D21" s="2">
        <v>0.30810799999999999</v>
      </c>
      <c r="E21" s="2">
        <v>20.102</v>
      </c>
      <c r="F21" s="2">
        <v>0.41047299999999998</v>
      </c>
      <c r="H21" s="2">
        <f t="shared" si="9"/>
        <v>9</v>
      </c>
      <c r="I21" s="2">
        <f t="shared" si="1"/>
        <v>7.8800000000000008</v>
      </c>
      <c r="J21" s="2">
        <f t="shared" si="0"/>
        <v>8.5347637070856033E-2</v>
      </c>
      <c r="K21" s="2">
        <f t="shared" si="2"/>
        <v>14.6</v>
      </c>
      <c r="L21" s="2">
        <f t="shared" si="3"/>
        <v>0.16024027794015738</v>
      </c>
      <c r="M21" s="2">
        <f>IF(N$1&lt;=10,1,1+0.07*SQRT(N$1-10))*H21</f>
        <v>9</v>
      </c>
      <c r="N21" s="2">
        <f t="shared" si="4"/>
        <v>0.12095</v>
      </c>
      <c r="O21" s="2">
        <f t="shared" si="5"/>
        <v>10.408722825824869</v>
      </c>
      <c r="P21" s="2">
        <f t="shared" si="6"/>
        <v>0.12969315141362114</v>
      </c>
      <c r="Q21" s="2">
        <f t="shared" si="7"/>
        <v>12.15</v>
      </c>
      <c r="R21" s="2">
        <f t="shared" si="8"/>
        <v>0.14176815642458102</v>
      </c>
    </row>
    <row r="22" spans="1:18" x14ac:dyDescent="0.3">
      <c r="A22" s="2">
        <v>27.244900000000001</v>
      </c>
      <c r="B22" s="2">
        <v>0.34763500000000003</v>
      </c>
      <c r="C22" s="2">
        <v>21.428599999999999</v>
      </c>
      <c r="D22" s="2">
        <v>0.32736500000000002</v>
      </c>
      <c r="E22" s="2">
        <v>20.408200000000001</v>
      </c>
      <c r="F22" s="2">
        <v>0.433784</v>
      </c>
      <c r="H22" s="2">
        <f t="shared" si="9"/>
        <v>9.5</v>
      </c>
      <c r="I22" s="2">
        <f t="shared" si="1"/>
        <v>8.3800000000000008</v>
      </c>
      <c r="J22" s="2">
        <f t="shared" si="0"/>
        <v>9.1503015649324781E-2</v>
      </c>
      <c r="K22" s="2">
        <f t="shared" si="2"/>
        <v>15.1</v>
      </c>
      <c r="L22" s="2">
        <f t="shared" si="3"/>
        <v>0.16620458569464339</v>
      </c>
      <c r="M22" s="2">
        <f>IF(N$1&lt;=10,1,1+0.07*SQRT(N$1-10))*H22</f>
        <v>9.5</v>
      </c>
      <c r="N22" s="2">
        <f t="shared" si="4"/>
        <v>0.12395762711864408</v>
      </c>
      <c r="O22" s="2">
        <f t="shared" si="5"/>
        <v>10.98698520503736</v>
      </c>
      <c r="P22" s="2">
        <f t="shared" si="6"/>
        <v>0.13353666827596447</v>
      </c>
      <c r="Q22" s="2">
        <f t="shared" si="7"/>
        <v>12.825000000000001</v>
      </c>
      <c r="R22" s="2">
        <f t="shared" si="8"/>
        <v>0.14688108882521492</v>
      </c>
    </row>
    <row r="23" spans="1:18" x14ac:dyDescent="0.3">
      <c r="A23" s="2">
        <v>27.959199999999999</v>
      </c>
      <c r="B23" s="2">
        <v>0.372973</v>
      </c>
      <c r="C23" s="2">
        <v>22.040800000000001</v>
      </c>
      <c r="D23" s="2">
        <v>0.34763500000000003</v>
      </c>
      <c r="E23" s="2">
        <v>20.510200000000001</v>
      </c>
      <c r="F23" s="2">
        <v>0.46418900000000002</v>
      </c>
      <c r="H23" s="2">
        <f t="shared" si="9"/>
        <v>10</v>
      </c>
      <c r="I23" s="2">
        <f t="shared" si="1"/>
        <v>8.8800000000000008</v>
      </c>
      <c r="J23" s="2">
        <f t="shared" si="0"/>
        <v>9.7423244781480844E-2</v>
      </c>
      <c r="K23" s="2">
        <f t="shared" si="2"/>
        <v>15.6</v>
      </c>
      <c r="L23" s="2">
        <f t="shared" si="3"/>
        <v>0.17231413596353737</v>
      </c>
      <c r="M23" s="2">
        <f>IF(N$1&lt;=10,1,1+0.07*SQRT(N$1-10))*H23</f>
        <v>10</v>
      </c>
      <c r="N23" s="2">
        <f t="shared" si="4"/>
        <v>0.12706896551724139</v>
      </c>
      <c r="O23" s="2">
        <f t="shared" si="5"/>
        <v>11.565247584249853</v>
      </c>
      <c r="P23" s="2">
        <f t="shared" si="6"/>
        <v>0.13754221038072159</v>
      </c>
      <c r="Q23" s="2">
        <f t="shared" si="7"/>
        <v>13.5</v>
      </c>
      <c r="R23" s="2">
        <f t="shared" si="8"/>
        <v>0.15226470588235294</v>
      </c>
    </row>
    <row r="24" spans="1:18" x14ac:dyDescent="0.3">
      <c r="A24" s="2">
        <v>28.3673</v>
      </c>
      <c r="B24" s="2">
        <v>0.39831100000000003</v>
      </c>
      <c r="C24" s="2">
        <v>22.449000000000002</v>
      </c>
      <c r="D24" s="2">
        <v>0.370946</v>
      </c>
      <c r="E24" s="2">
        <v>20.714300000000001</v>
      </c>
      <c r="F24" s="2">
        <v>0.490541</v>
      </c>
      <c r="H24" s="2">
        <f t="shared" si="9"/>
        <v>10.5</v>
      </c>
      <c r="I24" s="2">
        <f t="shared" si="1"/>
        <v>9.3800000000000008</v>
      </c>
      <c r="J24" s="2">
        <f t="shared" si="0"/>
        <v>0.10313939075330068</v>
      </c>
      <c r="K24" s="2">
        <f t="shared" si="2"/>
        <v>16.100000000000001</v>
      </c>
      <c r="L24" s="2">
        <f t="shared" si="3"/>
        <v>0.17856217666330698</v>
      </c>
      <c r="M24" s="2">
        <f>IF(N$1&lt;=10,1,1+0.07*SQRT(N$1-10))*H24</f>
        <v>10.5</v>
      </c>
      <c r="N24" s="2">
        <f t="shared" si="4"/>
        <v>0.13028947368421051</v>
      </c>
      <c r="O24" s="2">
        <f t="shared" si="5"/>
        <v>12.143509963462346</v>
      </c>
      <c r="P24" s="2">
        <f t="shared" si="6"/>
        <v>0.14172024370114999</v>
      </c>
      <c r="Q24" s="2">
        <f t="shared" si="7"/>
        <v>14.175000000000001</v>
      </c>
      <c r="R24" s="2">
        <f t="shared" si="8"/>
        <v>0.15794108761329306</v>
      </c>
    </row>
    <row r="25" spans="1:18" x14ac:dyDescent="0.3">
      <c r="A25" s="2">
        <v>28.775500000000001</v>
      </c>
      <c r="B25" s="2">
        <v>0.423649</v>
      </c>
      <c r="C25" s="2">
        <v>22.857099999999999</v>
      </c>
      <c r="D25" s="2">
        <v>0.39324300000000001</v>
      </c>
      <c r="E25" s="2">
        <v>20.918399999999998</v>
      </c>
      <c r="F25" s="2">
        <v>0.51993199999999995</v>
      </c>
      <c r="H25" s="2">
        <f t="shared" si="9"/>
        <v>11</v>
      </c>
      <c r="I25" s="2">
        <f t="shared" si="1"/>
        <v>9.8800000000000008</v>
      </c>
      <c r="J25" s="2">
        <f t="shared" si="0"/>
        <v>0.10868855787399416</v>
      </c>
      <c r="K25" s="2">
        <f t="shared" si="2"/>
        <v>16.600000000000001</v>
      </c>
      <c r="L25" s="2">
        <f t="shared" si="3"/>
        <v>0.18493630630802699</v>
      </c>
      <c r="M25" s="2">
        <f>IF(N$1&lt;=10,1,1+0.07*SQRT(N$1-10))*H25</f>
        <v>11</v>
      </c>
      <c r="N25" s="2">
        <f t="shared" si="4"/>
        <v>0.13362499999999999</v>
      </c>
      <c r="O25" s="2">
        <f t="shared" si="5"/>
        <v>12.721772342674839</v>
      </c>
      <c r="P25" s="2">
        <f t="shared" si="6"/>
        <v>0.14608215544137176</v>
      </c>
      <c r="Q25" s="2">
        <f t="shared" si="7"/>
        <v>14.850000000000001</v>
      </c>
      <c r="R25" s="2">
        <f t="shared" si="8"/>
        <v>0.16393478260869565</v>
      </c>
    </row>
    <row r="26" spans="1:18" x14ac:dyDescent="0.3">
      <c r="A26" s="2">
        <v>28.979600000000001</v>
      </c>
      <c r="B26" s="2">
        <v>0.44493199999999999</v>
      </c>
      <c r="C26" s="2">
        <v>23.2653</v>
      </c>
      <c r="D26" s="2">
        <v>0.41756799999999999</v>
      </c>
      <c r="E26" s="2">
        <v>20.92</v>
      </c>
      <c r="F26" s="2">
        <v>0.6</v>
      </c>
      <c r="H26" s="2">
        <f t="shared" si="9"/>
        <v>11.5</v>
      </c>
      <c r="I26" s="2">
        <f t="shared" si="1"/>
        <v>10.38</v>
      </c>
      <c r="J26" s="2">
        <f t="shared" si="0"/>
        <v>0.11411158827591349</v>
      </c>
      <c r="K26" s="2">
        <f t="shared" si="2"/>
        <v>17.100000000000001</v>
      </c>
      <c r="L26" s="2">
        <f t="shared" si="3"/>
        <v>0.19141926500921491</v>
      </c>
      <c r="M26" s="2">
        <f>IF(N$1&lt;=10,1,1+0.07*SQRT(N$1-10))*H26</f>
        <v>11.5</v>
      </c>
      <c r="N26" s="2">
        <f t="shared" si="4"/>
        <v>0.13708181818181819</v>
      </c>
      <c r="O26" s="2">
        <f t="shared" si="5"/>
        <v>13.300034721887332</v>
      </c>
      <c r="P26" s="2">
        <f t="shared" si="6"/>
        <v>0.15064035767720471</v>
      </c>
      <c r="Q26" s="2">
        <f t="shared" si="7"/>
        <v>15.525</v>
      </c>
      <c r="R26" s="2">
        <f t="shared" si="8"/>
        <v>0.17027316293929712</v>
      </c>
    </row>
    <row r="27" spans="1:18" x14ac:dyDescent="0.3">
      <c r="A27" s="2">
        <v>29.285699999999999</v>
      </c>
      <c r="B27" s="2">
        <v>0.47331099999999998</v>
      </c>
      <c r="C27" s="2">
        <v>23.673500000000001</v>
      </c>
      <c r="D27" s="2">
        <v>0.43986500000000001</v>
      </c>
      <c r="E27" s="2">
        <v>100</v>
      </c>
      <c r="F27" s="2">
        <v>102</v>
      </c>
      <c r="H27" s="2">
        <f t="shared" si="9"/>
        <v>12</v>
      </c>
      <c r="I27" s="2">
        <f t="shared" si="1"/>
        <v>10.88</v>
      </c>
      <c r="J27" s="2">
        <f t="shared" si="0"/>
        <v>0.11945099171445997</v>
      </c>
      <c r="K27" s="2">
        <f t="shared" si="2"/>
        <v>17.600000000000001</v>
      </c>
      <c r="L27" s="2">
        <f t="shared" si="3"/>
        <v>0.19798995547567982</v>
      </c>
      <c r="M27" s="2">
        <f>IF(N$1&lt;=10,1,1+0.07*SQRT(N$1-10))*H27</f>
        <v>12</v>
      </c>
      <c r="N27" s="2">
        <f t="shared" si="4"/>
        <v>0.14066666666666666</v>
      </c>
      <c r="O27" s="2">
        <f t="shared" si="5"/>
        <v>13.878297101099825</v>
      </c>
      <c r="P27" s="2">
        <f t="shared" si="6"/>
        <v>0.15540840531089403</v>
      </c>
      <c r="Q27" s="2">
        <f t="shared" si="7"/>
        <v>16.200000000000003</v>
      </c>
      <c r="R27" s="2">
        <f t="shared" si="8"/>
        <v>0.17698684210526319</v>
      </c>
    </row>
    <row r="28" spans="1:18" x14ac:dyDescent="0.3">
      <c r="A28" s="2">
        <v>29.3</v>
      </c>
      <c r="B28" s="2">
        <v>0.6</v>
      </c>
      <c r="C28" s="2">
        <v>23.979600000000001</v>
      </c>
      <c r="D28" s="2">
        <v>0.46013500000000002</v>
      </c>
      <c r="H28" s="2">
        <f t="shared" si="9"/>
        <v>12.5</v>
      </c>
      <c r="I28" s="2">
        <f t="shared" si="1"/>
        <v>11.38</v>
      </c>
      <c r="J28" s="2">
        <f t="shared" si="0"/>
        <v>0.12474910536798176</v>
      </c>
      <c r="K28" s="2">
        <f t="shared" si="2"/>
        <v>18.100000000000001</v>
      </c>
      <c r="L28" s="2">
        <f t="shared" si="3"/>
        <v>0.20462469401334604</v>
      </c>
      <c r="M28" s="2">
        <f>IF(N$1&lt;=10,1,1+0.07*SQRT(N$1-10))*H28</f>
        <v>12.5</v>
      </c>
      <c r="N28" s="2">
        <f t="shared" si="4"/>
        <v>0.1443867924528302</v>
      </c>
      <c r="O28" s="2">
        <f t="shared" si="5"/>
        <v>14.456559480312317</v>
      </c>
      <c r="P28" s="2">
        <f t="shared" si="6"/>
        <v>0.16040113070047043</v>
      </c>
      <c r="Q28" s="2">
        <f t="shared" si="7"/>
        <v>16.875</v>
      </c>
      <c r="R28" s="2">
        <f t="shared" si="8"/>
        <v>0.18411016949152542</v>
      </c>
    </row>
    <row r="29" spans="1:18" x14ac:dyDescent="0.3">
      <c r="A29" s="2">
        <v>100</v>
      </c>
      <c r="B29" s="2">
        <v>100</v>
      </c>
      <c r="C29" s="2">
        <v>24.05</v>
      </c>
      <c r="D29" s="2">
        <v>0.48344599999999999</v>
      </c>
      <c r="H29" s="2">
        <f t="shared" si="9"/>
        <v>13</v>
      </c>
      <c r="I29" s="2">
        <f t="shared" si="1"/>
        <v>11.88</v>
      </c>
      <c r="J29" s="2">
        <f t="shared" si="0"/>
        <v>0.13004648363767049</v>
      </c>
      <c r="K29" s="2">
        <f t="shared" si="2"/>
        <v>18.600000000000001</v>
      </c>
      <c r="L29" s="2">
        <f t="shared" si="3"/>
        <v>0.2112986915250821</v>
      </c>
      <c r="M29" s="2">
        <f>IF(N$1&lt;=10,1,1+0.07*SQRT(N$1-10))*H29</f>
        <v>13</v>
      </c>
      <c r="N29" s="2">
        <f t="shared" si="4"/>
        <v>0.14824999999999999</v>
      </c>
      <c r="O29" s="2">
        <f t="shared" si="5"/>
        <v>15.03482185952481</v>
      </c>
      <c r="P29" s="2">
        <f t="shared" si="6"/>
        <v>0.16563479778016138</v>
      </c>
      <c r="Q29" s="2">
        <f t="shared" si="7"/>
        <v>17.55</v>
      </c>
      <c r="R29" s="2">
        <f t="shared" si="8"/>
        <v>0.19168181818181818</v>
      </c>
    </row>
    <row r="30" spans="1:18" x14ac:dyDescent="0.3">
      <c r="C30" s="2">
        <v>24.081600000000002</v>
      </c>
      <c r="D30" s="2">
        <v>0.51587799999999995</v>
      </c>
      <c r="H30" s="2">
        <f t="shared" si="9"/>
        <v>13.5</v>
      </c>
      <c r="I30" s="2">
        <f t="shared" si="1"/>
        <v>12.38</v>
      </c>
      <c r="J30" s="2">
        <f t="shared" si="0"/>
        <v>0.13538051794745171</v>
      </c>
      <c r="K30" s="2">
        <f t="shared" si="2"/>
        <v>19.100000000000001</v>
      </c>
      <c r="L30" s="2">
        <f t="shared" si="3"/>
        <v>0.21798776451052801</v>
      </c>
      <c r="M30" s="2">
        <f>IF(N$1&lt;=10,1,1+0.07*SQRT(N$1-10))*H30</f>
        <v>13.5</v>
      </c>
      <c r="N30" s="2">
        <f t="shared" si="4"/>
        <v>0.15226470588235294</v>
      </c>
      <c r="O30" s="2">
        <f t="shared" si="5"/>
        <v>15.613084238737303</v>
      </c>
      <c r="P30" s="2">
        <f t="shared" si="6"/>
        <v>0.17112727904539113</v>
      </c>
      <c r="Q30" s="2">
        <f t="shared" si="7"/>
        <v>18.225000000000001</v>
      </c>
      <c r="R30" s="2">
        <f t="shared" si="8"/>
        <v>0.199745487364621</v>
      </c>
    </row>
    <row r="31" spans="1:18" x14ac:dyDescent="0.3">
      <c r="C31" s="2">
        <v>24.1</v>
      </c>
      <c r="D31" s="2">
        <v>0.6</v>
      </c>
      <c r="H31" s="2">
        <f t="shared" si="9"/>
        <v>14</v>
      </c>
      <c r="I31" s="2">
        <f t="shared" si="1"/>
        <v>12.88</v>
      </c>
      <c r="J31" s="2">
        <f t="shared" si="0"/>
        <v>0.14078428654386688</v>
      </c>
      <c r="K31" s="2">
        <f t="shared" si="2"/>
        <v>19.600000000000001</v>
      </c>
      <c r="L31" s="2">
        <f t="shared" si="3"/>
        <v>0.2246702760659102</v>
      </c>
      <c r="M31" s="2">
        <f>IF(N$1&lt;=10,1,1+0.07*SQRT(N$1-10))*H31</f>
        <v>14</v>
      </c>
      <c r="N31" s="2">
        <f t="shared" si="4"/>
        <v>0.15644000000000002</v>
      </c>
      <c r="O31" s="2">
        <f t="shared" si="5"/>
        <v>16.191346617949794</v>
      </c>
      <c r="P31" s="2">
        <f t="shared" si="6"/>
        <v>0.17689825946013327</v>
      </c>
      <c r="Q31" s="2">
        <f t="shared" si="7"/>
        <v>18.900000000000002</v>
      </c>
      <c r="R31" s="2">
        <f t="shared" si="8"/>
        <v>0.20835074626865674</v>
      </c>
    </row>
    <row r="32" spans="1:18" x14ac:dyDescent="0.3">
      <c r="C32" s="2">
        <v>100</v>
      </c>
      <c r="D32" s="2">
        <v>101</v>
      </c>
      <c r="H32" s="2">
        <f t="shared" si="9"/>
        <v>14.5</v>
      </c>
      <c r="I32" s="2">
        <f t="shared" si="1"/>
        <v>13.38</v>
      </c>
      <c r="J32" s="2">
        <f t="shared" si="0"/>
        <v>0.14628563429595715</v>
      </c>
      <c r="K32" s="2">
        <f t="shared" si="2"/>
        <v>20.100000000000001</v>
      </c>
      <c r="L32" s="2">
        <f t="shared" si="3"/>
        <v>0.23132930688384865</v>
      </c>
      <c r="M32" s="2">
        <f>IF(N$1&lt;=10,1,1+0.07*SQRT(N$1-10))*H32</f>
        <v>14.5</v>
      </c>
      <c r="N32" s="2">
        <f t="shared" si="4"/>
        <v>0.16078571428571431</v>
      </c>
      <c r="O32" s="2">
        <f t="shared" si="5"/>
        <v>16.769608997162287</v>
      </c>
      <c r="P32" s="2">
        <f t="shared" si="6"/>
        <v>0.18296947218879123</v>
      </c>
      <c r="Q32" s="2">
        <f t="shared" si="7"/>
        <v>19.575000000000003</v>
      </c>
      <c r="R32" s="2">
        <f t="shared" si="8"/>
        <v>0.21755405405405415</v>
      </c>
    </row>
    <row r="33" spans="8:18" x14ac:dyDescent="0.3">
      <c r="H33" s="2">
        <f t="shared" si="9"/>
        <v>15</v>
      </c>
      <c r="I33" s="2">
        <f t="shared" si="1"/>
        <v>13.88</v>
      </c>
      <c r="J33" s="2">
        <f t="shared" si="0"/>
        <v>0.15190648249513361</v>
      </c>
      <c r="K33" s="2">
        <f t="shared" si="2"/>
        <v>20.6</v>
      </c>
      <c r="L33" s="2">
        <f t="shared" si="3"/>
        <v>0.23795505625317939</v>
      </c>
      <c r="M33" s="2">
        <f>IF(N$1&lt;=10,1,1+0.07*SQRT(N$1-10))*H33</f>
        <v>15</v>
      </c>
      <c r="N33" s="2">
        <f t="shared" si="4"/>
        <v>0.16531249999999997</v>
      </c>
      <c r="O33" s="2">
        <f t="shared" si="5"/>
        <v>17.34787137637478</v>
      </c>
      <c r="P33" s="2">
        <f t="shared" si="6"/>
        <v>0.18936497210216025</v>
      </c>
      <c r="Q33" s="2">
        <f t="shared" si="7"/>
        <v>20.25</v>
      </c>
      <c r="R33" s="2">
        <f t="shared" si="8"/>
        <v>0.22742000000000001</v>
      </c>
    </row>
    <row r="34" spans="8:18" x14ac:dyDescent="0.3">
      <c r="H34" s="2">
        <f t="shared" si="9"/>
        <v>15.5</v>
      </c>
      <c r="I34" s="2">
        <f t="shared" si="1"/>
        <v>14.38</v>
      </c>
      <c r="J34" s="2">
        <f t="shared" si="0"/>
        <v>0.15766236865505462</v>
      </c>
      <c r="K34" s="2">
        <f t="shared" si="2"/>
        <v>21.1</v>
      </c>
      <c r="L34" s="2">
        <f t="shared" si="3"/>
        <v>0.24454747305874097</v>
      </c>
      <c r="M34" s="2">
        <f>IF(N$1&lt;=10,1,1+0.07*SQRT(N$1-10))*H34</f>
        <v>15.5</v>
      </c>
      <c r="N34" s="2">
        <f t="shared" si="4"/>
        <v>0.17003191489361702</v>
      </c>
      <c r="O34" s="2">
        <f t="shared" si="5"/>
        <v>17.926133755587273</v>
      </c>
      <c r="P34" s="2">
        <f t="shared" si="6"/>
        <v>0.19611145431305987</v>
      </c>
      <c r="Q34" s="2">
        <f t="shared" si="7"/>
        <v>20.925000000000001</v>
      </c>
      <c r="R34" s="2">
        <f t="shared" si="8"/>
        <v>0.23802282157676352</v>
      </c>
    </row>
    <row r="35" spans="8:18" x14ac:dyDescent="0.3">
      <c r="H35" s="2">
        <f t="shared" si="9"/>
        <v>16</v>
      </c>
      <c r="I35" s="2">
        <f t="shared" si="1"/>
        <v>14.88</v>
      </c>
      <c r="J35" s="2">
        <f t="shared" ref="J35:J66" si="10">$G$2*I35^6+$G$3*I35^5+$G$4*I35^4+$G$5*I35^3+$G$6*I35^2+$G$7*I35^1+$G$8</f>
        <v>0.16356221631148204</v>
      </c>
      <c r="K35" s="2">
        <f t="shared" si="2"/>
        <v>21.6</v>
      </c>
      <c r="L35" s="2">
        <f t="shared" si="3"/>
        <v>0.25111911678118359</v>
      </c>
      <c r="M35" s="2">
        <f>IF(N$1&lt;=10,1,1+0.07*SQRT(N$1-10))*H35</f>
        <v>16</v>
      </c>
      <c r="N35" s="2">
        <f t="shared" si="4"/>
        <v>0.17495652173913046</v>
      </c>
      <c r="O35" s="2">
        <f t="shared" si="5"/>
        <v>18.504396134799766</v>
      </c>
      <c r="P35" s="2">
        <f t="shared" si="6"/>
        <v>0.20323862663489722</v>
      </c>
      <c r="Q35" s="2">
        <f t="shared" si="7"/>
        <v>21.6</v>
      </c>
      <c r="R35" s="2">
        <f t="shared" si="8"/>
        <v>0.24944827586206897</v>
      </c>
    </row>
    <row r="36" spans="8:18" x14ac:dyDescent="0.3">
      <c r="H36" s="2">
        <f t="shared" si="9"/>
        <v>16.5</v>
      </c>
      <c r="I36" s="2">
        <f t="shared" si="1"/>
        <v>15.38</v>
      </c>
      <c r="J36" s="2">
        <f t="shared" si="10"/>
        <v>0.16960833482214691</v>
      </c>
      <c r="K36" s="2">
        <f t="shared" si="2"/>
        <v>22.1</v>
      </c>
      <c r="L36" s="2">
        <f t="shared" si="3"/>
        <v>0.25769824849675355</v>
      </c>
      <c r="M36" s="2">
        <f>IF(N$1&lt;=10,1,1+0.07*SQRT(N$1-10))*H36</f>
        <v>16.5</v>
      </c>
      <c r="N36" s="2">
        <f t="shared" si="4"/>
        <v>0.18010000000000001</v>
      </c>
      <c r="O36" s="2">
        <f t="shared" si="5"/>
        <v>19.082658514012259</v>
      </c>
      <c r="P36" s="2">
        <f t="shared" si="6"/>
        <v>0.21077964692201479</v>
      </c>
      <c r="Q36" s="2">
        <f t="shared" si="7"/>
        <v>22.275000000000002</v>
      </c>
      <c r="R36" s="2">
        <f t="shared" si="8"/>
        <v>0.26179596412556061</v>
      </c>
    </row>
    <row r="37" spans="8:18" x14ac:dyDescent="0.3">
      <c r="H37" s="2">
        <f t="shared" si="9"/>
        <v>17</v>
      </c>
      <c r="I37" s="2">
        <f t="shared" si="1"/>
        <v>15.88</v>
      </c>
      <c r="J37" s="2">
        <f t="shared" si="10"/>
        <v>0.17579664916660306</v>
      </c>
      <c r="K37" s="2">
        <f t="shared" si="2"/>
        <v>22.6</v>
      </c>
      <c r="L37" s="2">
        <f t="shared" si="3"/>
        <v>0.26433215187708892</v>
      </c>
      <c r="M37" s="2">
        <f>IF(N$1&lt;=10,1,1+0.07*SQRT(N$1-10))*H37</f>
        <v>17</v>
      </c>
      <c r="N37" s="2">
        <f t="shared" si="4"/>
        <v>0.18547727272727274</v>
      </c>
      <c r="O37" s="2">
        <f t="shared" si="5"/>
        <v>19.660920893224752</v>
      </c>
      <c r="P37" s="2">
        <f t="shared" si="6"/>
        <v>0.21877163887214079</v>
      </c>
      <c r="Q37" s="2">
        <f t="shared" si="7"/>
        <v>22.950000000000003</v>
      </c>
      <c r="R37" s="2">
        <f t="shared" si="8"/>
        <v>0.27518224299065425</v>
      </c>
    </row>
    <row r="38" spans="8:18" x14ac:dyDescent="0.3">
      <c r="H38" s="2">
        <f t="shared" si="9"/>
        <v>17.5</v>
      </c>
      <c r="I38" s="2">
        <f t="shared" si="1"/>
        <v>16.380000000000003</v>
      </c>
      <c r="J38" s="2">
        <f t="shared" si="10"/>
        <v>0.18211715974607681</v>
      </c>
      <c r="K38" s="2">
        <f t="shared" si="2"/>
        <v>23.1</v>
      </c>
      <c r="L38" s="2">
        <f t="shared" si="3"/>
        <v>0.27109068418899246</v>
      </c>
      <c r="M38" s="2">
        <f>IF(N$1&lt;=10,1,1+0.07*SQRT(N$1-10))*H38</f>
        <v>17.5</v>
      </c>
      <c r="N38" s="2">
        <f t="shared" si="4"/>
        <v>0.19110465116279068</v>
      </c>
      <c r="O38" s="2">
        <f t="shared" si="5"/>
        <v>20.239183272437245</v>
      </c>
      <c r="P38" s="2">
        <f t="shared" si="6"/>
        <v>0.22725630321993895</v>
      </c>
      <c r="Q38" s="2">
        <f t="shared" si="7"/>
        <v>23.625</v>
      </c>
      <c r="R38" s="2">
        <f t="shared" si="8"/>
        <v>0.28974390243902437</v>
      </c>
    </row>
    <row r="39" spans="8:18" x14ac:dyDescent="0.3">
      <c r="H39" s="2">
        <f t="shared" si="9"/>
        <v>18</v>
      </c>
      <c r="I39" s="2">
        <f t="shared" si="1"/>
        <v>16.880000000000003</v>
      </c>
      <c r="J39" s="2">
        <f t="shared" si="10"/>
        <v>0.18855463218331175</v>
      </c>
      <c r="K39" s="2">
        <f t="shared" si="2"/>
        <v>23.6</v>
      </c>
      <c r="L39" s="2">
        <f t="shared" si="3"/>
        <v>0.27807005729422973</v>
      </c>
      <c r="M39" s="2">
        <f>IF(N$1&lt;=10,1,1+0.07*SQRT(N$1-10))*H39</f>
        <v>18</v>
      </c>
      <c r="N39" s="2">
        <f t="shared" si="4"/>
        <v>0.19700000000000001</v>
      </c>
      <c r="O39" s="2">
        <f t="shared" si="5"/>
        <v>20.817445651649738</v>
      </c>
      <c r="P39" s="2">
        <f t="shared" si="6"/>
        <v>0.23628064555781247</v>
      </c>
      <c r="Q39" s="2">
        <f t="shared" si="7"/>
        <v>24.3</v>
      </c>
      <c r="R39" s="2">
        <f t="shared" si="8"/>
        <v>0.30564285714285716</v>
      </c>
    </row>
    <row r="40" spans="8:18" x14ac:dyDescent="0.3">
      <c r="H40" s="2">
        <f t="shared" si="9"/>
        <v>18.5</v>
      </c>
      <c r="I40" s="2">
        <f t="shared" si="1"/>
        <v>17.380000000000003</v>
      </c>
      <c r="J40" s="2">
        <f t="shared" si="10"/>
        <v>0.19508951712240696</v>
      </c>
      <c r="K40" s="2">
        <f t="shared" si="2"/>
        <v>24.1</v>
      </c>
      <c r="L40" s="2">
        <f t="shared" si="3"/>
        <v>0.28539684864926806</v>
      </c>
      <c r="M40" s="2">
        <f>IF(N$1&lt;=10,1,1+0.07*SQRT(N$1-10))*H40</f>
        <v>18.5</v>
      </c>
      <c r="N40" s="2">
        <f t="shared" si="4"/>
        <v>0.20318292682926831</v>
      </c>
      <c r="O40" s="2">
        <f t="shared" si="5"/>
        <v>21.395708030862231</v>
      </c>
      <c r="P40" s="2">
        <f t="shared" si="6"/>
        <v>0.24589784760061195</v>
      </c>
      <c r="Q40" s="2">
        <f t="shared" si="7"/>
        <v>24.975000000000001</v>
      </c>
      <c r="R40" s="2">
        <f t="shared" si="8"/>
        <v>0.32307219251336905</v>
      </c>
    </row>
    <row r="41" spans="8:18" x14ac:dyDescent="0.3">
      <c r="H41" s="2">
        <f t="shared" si="9"/>
        <v>19</v>
      </c>
      <c r="I41" s="2">
        <f t="shared" si="1"/>
        <v>17.880000000000003</v>
      </c>
      <c r="J41" s="2">
        <f t="shared" si="10"/>
        <v>0.20169910002865615</v>
      </c>
      <c r="K41" s="2">
        <f t="shared" si="2"/>
        <v>24.6</v>
      </c>
      <c r="L41" s="2">
        <f t="shared" si="3"/>
        <v>0.29323224230507394</v>
      </c>
      <c r="M41" s="2">
        <f>IF(N$1&lt;=10,1,1+0.07*SQRT(N$1-10))*H41</f>
        <v>19</v>
      </c>
      <c r="N41" s="2">
        <f t="shared" si="4"/>
        <v>0.209675</v>
      </c>
      <c r="O41" s="2">
        <f t="shared" si="5"/>
        <v>21.97397041007472</v>
      </c>
      <c r="P41" s="2">
        <f t="shared" si="6"/>
        <v>0.25616831599717449</v>
      </c>
      <c r="Q41" s="2">
        <f t="shared" si="7"/>
        <v>25.650000000000002</v>
      </c>
      <c r="R41" s="2">
        <f t="shared" si="8"/>
        <v>0.34226404494382034</v>
      </c>
    </row>
    <row r="42" spans="8:18" x14ac:dyDescent="0.3">
      <c r="H42" s="2">
        <f t="shared" si="9"/>
        <v>19.5</v>
      </c>
      <c r="I42" s="2">
        <f t="shared" si="1"/>
        <v>18.380000000000003</v>
      </c>
      <c r="J42" s="2">
        <f t="shared" si="10"/>
        <v>0.20835888098837796</v>
      </c>
      <c r="K42" s="2">
        <f t="shared" si="2"/>
        <v>25.1</v>
      </c>
      <c r="L42" s="2">
        <f t="shared" si="3"/>
        <v>0.30177649990686994</v>
      </c>
      <c r="M42" s="2">
        <f>IF(N$1&lt;=10,1,1+0.07*SQRT(N$1-10))*H42</f>
        <v>19.5</v>
      </c>
      <c r="N42" s="2">
        <f t="shared" si="4"/>
        <v>0.21650000000000003</v>
      </c>
      <c r="O42" s="2">
        <f t="shared" si="5"/>
        <v>22.552232789287213</v>
      </c>
      <c r="P42" s="2">
        <f t="shared" si="6"/>
        <v>0.26716095238341464</v>
      </c>
      <c r="Q42" s="2">
        <f t="shared" si="7"/>
        <v>26.325000000000003</v>
      </c>
      <c r="R42" s="2">
        <f t="shared" si="8"/>
        <v>0.3635000000000001</v>
      </c>
    </row>
    <row r="43" spans="8:18" x14ac:dyDescent="0.3">
      <c r="H43" s="2">
        <f t="shared" si="9"/>
        <v>20</v>
      </c>
      <c r="I43" s="2">
        <f t="shared" si="1"/>
        <v>18.880000000000003</v>
      </c>
      <c r="J43" s="2">
        <f t="shared" si="10"/>
        <v>0.21504418450873269</v>
      </c>
      <c r="K43" s="2">
        <f t="shared" si="2"/>
        <v>25.6</v>
      </c>
      <c r="L43" s="2">
        <f t="shared" si="3"/>
        <v>0.31127366169387882</v>
      </c>
      <c r="M43" s="2">
        <f>IF(N$1&lt;=10,1,1+0.07*SQRT(N$1-10))*H43</f>
        <v>20</v>
      </c>
      <c r="N43" s="2">
        <f t="shared" si="4"/>
        <v>0.22368421052631582</v>
      </c>
      <c r="O43" s="2">
        <f t="shared" si="5"/>
        <v>23.130495168499706</v>
      </c>
      <c r="P43" s="2">
        <f t="shared" si="6"/>
        <v>0.278954701109078</v>
      </c>
      <c r="Q43" s="2">
        <f t="shared" si="7"/>
        <v>27</v>
      </c>
      <c r="R43" s="2">
        <f t="shared" si="8"/>
        <v>0.387125</v>
      </c>
    </row>
    <row r="44" spans="8:18" x14ac:dyDescent="0.3">
      <c r="H44" s="2">
        <f t="shared" si="9"/>
        <v>20.5</v>
      </c>
      <c r="I44" s="2">
        <f t="shared" si="1"/>
        <v>19.380000000000003</v>
      </c>
      <c r="J44" s="2">
        <f t="shared" si="10"/>
        <v>0.22173199931754992</v>
      </c>
      <c r="K44" s="2">
        <f t="shared" si="2"/>
        <v>26.1</v>
      </c>
      <c r="L44" s="2">
        <f t="shared" si="3"/>
        <v>0.32201647749908535</v>
      </c>
      <c r="M44" s="2">
        <f>IF(N$1&lt;=10,1,1+0.07*SQRT(N$1-10))*H44</f>
        <v>20.5</v>
      </c>
      <c r="N44" s="2">
        <f t="shared" si="4"/>
        <v>0.23125675675675678</v>
      </c>
      <c r="O44" s="2">
        <f t="shared" si="5"/>
        <v>23.708757547712199</v>
      </c>
      <c r="P44" s="2">
        <f t="shared" si="6"/>
        <v>0.29164044814282075</v>
      </c>
      <c r="Q44" s="2">
        <f t="shared" si="7"/>
        <v>27.675000000000001</v>
      </c>
      <c r="R44" s="2">
        <f t="shared" si="8"/>
        <v>0.41356622516556296</v>
      </c>
    </row>
    <row r="45" spans="8:18" x14ac:dyDescent="0.3">
      <c r="H45" s="2">
        <f t="shared" si="9"/>
        <v>21</v>
      </c>
      <c r="I45" s="2">
        <f t="shared" si="1"/>
        <v>19.880000000000003</v>
      </c>
      <c r="J45" s="2">
        <f t="shared" si="10"/>
        <v>0.22840304816314186</v>
      </c>
      <c r="K45" s="2">
        <f t="shared" si="2"/>
        <v>26.6</v>
      </c>
      <c r="L45" s="2">
        <f t="shared" si="3"/>
        <v>0.3343515677489976</v>
      </c>
      <c r="M45" s="2">
        <f>IF(N$1&lt;=10,1,1+0.07*SQRT(N$1-10))*H45</f>
        <v>21</v>
      </c>
      <c r="N45" s="2">
        <f t="shared" si="4"/>
        <v>0.23924999999999996</v>
      </c>
      <c r="O45" s="2">
        <f t="shared" si="5"/>
        <v>24.287019926924692</v>
      </c>
      <c r="P45" s="2">
        <f t="shared" si="6"/>
        <v>0.30532336777183455</v>
      </c>
      <c r="Q45" s="2">
        <f t="shared" si="7"/>
        <v>28.35</v>
      </c>
      <c r="R45" s="2">
        <f t="shared" si="8"/>
        <v>0.44335915492957761</v>
      </c>
    </row>
    <row r="46" spans="8:18" x14ac:dyDescent="0.3">
      <c r="H46" s="2">
        <f t="shared" si="9"/>
        <v>21.5</v>
      </c>
      <c r="I46" s="2">
        <f t="shared" si="1"/>
        <v>20.380000000000003</v>
      </c>
      <c r="J46" s="2">
        <f t="shared" si="10"/>
        <v>0.23504408761411696</v>
      </c>
      <c r="K46" s="2">
        <f t="shared" si="2"/>
        <v>27.1</v>
      </c>
      <c r="L46" s="2">
        <f t="shared" si="3"/>
        <v>0.34868481446335964</v>
      </c>
      <c r="M46" s="2">
        <f>IF(N$1&lt;=10,1,1+0.07*SQRT(N$1-10))*H46</f>
        <v>21.5</v>
      </c>
      <c r="N46" s="2">
        <f t="shared" si="4"/>
        <v>0.24770000000000003</v>
      </c>
      <c r="O46" s="2">
        <f t="shared" si="5"/>
        <v>24.865282306137185</v>
      </c>
      <c r="P46" s="2">
        <f t="shared" si="6"/>
        <v>0.32012584533339655</v>
      </c>
      <c r="Q46" s="2">
        <f t="shared" si="7"/>
        <v>29.025000000000002</v>
      </c>
      <c r="R46" s="2">
        <f t="shared" si="8"/>
        <v>0.47718421052631588</v>
      </c>
    </row>
    <row r="47" spans="8:18" x14ac:dyDescent="0.3">
      <c r="H47" s="2">
        <f t="shared" si="9"/>
        <v>22</v>
      </c>
      <c r="I47" s="2">
        <f t="shared" si="1"/>
        <v>20.880000000000003</v>
      </c>
      <c r="J47" s="2">
        <f t="shared" si="10"/>
        <v>0.24165043785917009</v>
      </c>
      <c r="K47" s="2">
        <f t="shared" si="2"/>
        <v>27.6</v>
      </c>
      <c r="L47" s="2">
        <f t="shared" si="3"/>
        <v>0.36548698225491699</v>
      </c>
      <c r="M47" s="2">
        <f>IF(N$1&lt;=10,1,1+0.07*SQRT(N$1-10))*H47</f>
        <v>22</v>
      </c>
      <c r="N47" s="2">
        <f t="shared" si="4"/>
        <v>0.25664705882352939</v>
      </c>
      <c r="O47" s="2">
        <f t="shared" si="5"/>
        <v>25.443544685349679</v>
      </c>
      <c r="P47" s="2">
        <f t="shared" si="6"/>
        <v>0.33619114797634075</v>
      </c>
      <c r="Q47" s="2">
        <f t="shared" si="7"/>
        <v>29.700000000000003</v>
      </c>
      <c r="R47" s="2">
        <f t="shared" si="8"/>
        <v>0.51591935483870988</v>
      </c>
    </row>
    <row r="48" spans="8:18" x14ac:dyDescent="0.3">
      <c r="H48" s="2">
        <f t="shared" si="9"/>
        <v>22.5</v>
      </c>
      <c r="I48" s="2">
        <f t="shared" si="1"/>
        <v>21.380000000000003</v>
      </c>
      <c r="J48" s="2">
        <f t="shared" si="10"/>
        <v>0.24822874250690183</v>
      </c>
      <c r="K48" s="2">
        <f t="shared" si="2"/>
        <v>28.1</v>
      </c>
      <c r="L48" s="2">
        <f t="shared" si="3"/>
        <v>0.38529956932913245</v>
      </c>
      <c r="M48" s="2">
        <f>IF(N$1&lt;=10,1,1+0.07*SQRT(N$1-10))*H48</f>
        <v>22.5</v>
      </c>
      <c r="N48" s="2">
        <f t="shared" si="4"/>
        <v>0.26613636363636362</v>
      </c>
      <c r="O48" s="2">
        <f t="shared" si="5"/>
        <v>26.021807064562172</v>
      </c>
      <c r="P48" s="2">
        <f t="shared" si="6"/>
        <v>0.35368807675942504</v>
      </c>
      <c r="Q48" s="2">
        <f t="shared" si="7"/>
        <v>30.375000000000004</v>
      </c>
      <c r="R48" s="2">
        <f t="shared" si="8"/>
        <v>0.56071739130434817</v>
      </c>
    </row>
    <row r="49" spans="8:18" x14ac:dyDescent="0.3">
      <c r="H49" s="2">
        <f t="shared" si="9"/>
        <v>23</v>
      </c>
      <c r="I49" s="2">
        <f t="shared" si="1"/>
        <v>21.880000000000003</v>
      </c>
      <c r="J49" s="2">
        <f t="shared" si="10"/>
        <v>0.25479995838560709</v>
      </c>
      <c r="K49" s="2">
        <f t="shared" si="2"/>
        <v>28.6</v>
      </c>
      <c r="L49" s="2">
        <f t="shared" si="3"/>
        <v>0.40874088848391471</v>
      </c>
      <c r="M49" s="2">
        <f>IF(N$1&lt;=10,1,1+0.07*SQRT(N$1-10))*H49</f>
        <v>23</v>
      </c>
      <c r="N49" s="2">
        <f t="shared" si="4"/>
        <v>0.27621875000000001</v>
      </c>
      <c r="O49" s="2">
        <f t="shared" si="5"/>
        <v>26.600069443774665</v>
      </c>
      <c r="P49" s="2">
        <f t="shared" si="6"/>
        <v>0.3728169204344744</v>
      </c>
      <c r="Q49" s="2">
        <f t="shared" si="7"/>
        <v>31.05</v>
      </c>
      <c r="R49" s="2">
        <f t="shared" si="8"/>
        <v>0.61312264150943407</v>
      </c>
    </row>
    <row r="50" spans="8:18" x14ac:dyDescent="0.3">
      <c r="H50" s="2">
        <f t="shared" si="9"/>
        <v>23.5</v>
      </c>
      <c r="I50" s="2">
        <f t="shared" si="1"/>
        <v>22.380000000000003</v>
      </c>
      <c r="J50" s="2">
        <f t="shared" si="10"/>
        <v>0.26140257534305095</v>
      </c>
      <c r="K50" s="2">
        <f t="shared" si="2"/>
        <v>29.1</v>
      </c>
      <c r="L50" s="2">
        <f t="shared" si="3"/>
        <v>0.4365123781093776</v>
      </c>
      <c r="M50" s="2">
        <f>IF(N$1&lt;=10,1,1+0.07*SQRT(N$1-10))*H50</f>
        <v>23.5</v>
      </c>
      <c r="N50" s="2">
        <f t="shared" si="4"/>
        <v>0.28695161290322579</v>
      </c>
      <c r="O50" s="2">
        <f t="shared" si="5"/>
        <v>27.178331822987158</v>
      </c>
      <c r="P50" s="2">
        <f t="shared" si="6"/>
        <v>0.39381715662189809</v>
      </c>
      <c r="Q50" s="2">
        <f t="shared" si="7"/>
        <v>31.725000000000001</v>
      </c>
      <c r="R50" s="2">
        <f t="shared" si="8"/>
        <v>0.67525257731958765</v>
      </c>
    </row>
    <row r="51" spans="8:18" x14ac:dyDescent="0.3">
      <c r="H51" s="2">
        <f t="shared" si="9"/>
        <v>24</v>
      </c>
      <c r="I51" s="2">
        <f t="shared" si="1"/>
        <v>22.880000000000003</v>
      </c>
      <c r="J51" s="2">
        <f t="shared" si="10"/>
        <v>0.26809606604628</v>
      </c>
      <c r="K51" s="2">
        <f t="shared" si="2"/>
        <v>29.6</v>
      </c>
      <c r="L51" s="2">
        <f t="shared" si="3"/>
        <v>0.46940514318746729</v>
      </c>
      <c r="M51" s="2">
        <f>IF(N$1&lt;=10,1,1+0.07*SQRT(N$1-10))*H51</f>
        <v>24</v>
      </c>
      <c r="N51" s="2">
        <f t="shared" si="4"/>
        <v>0.29840000000000005</v>
      </c>
      <c r="O51" s="2">
        <f t="shared" si="5"/>
        <v>27.756594202199651</v>
      </c>
      <c r="P51" s="2">
        <f t="shared" si="6"/>
        <v>0.41697752947256289</v>
      </c>
      <c r="Q51" s="2">
        <f t="shared" si="7"/>
        <v>32.400000000000006</v>
      </c>
      <c r="R51" s="2">
        <f t="shared" si="8"/>
        <v>0.75009090909090981</v>
      </c>
    </row>
    <row r="52" spans="8:18" x14ac:dyDescent="0.3">
      <c r="H52" s="2">
        <f t="shared" si="9"/>
        <v>24.5</v>
      </c>
      <c r="I52" s="2">
        <f t="shared" si="1"/>
        <v>23.380000000000003</v>
      </c>
      <c r="J52" s="2">
        <f t="shared" si="10"/>
        <v>0.27496456578137146</v>
      </c>
      <c r="K52" s="2">
        <f t="shared" si="2"/>
        <v>30</v>
      </c>
      <c r="L52" s="2">
        <f t="shared" si="3"/>
        <v>0.49999968427934049</v>
      </c>
      <c r="M52" s="2">
        <f>IF(N$1&lt;=10,1,1+0.07*SQRT(N$1-10))*H52</f>
        <v>24.5</v>
      </c>
      <c r="N52" s="2">
        <f t="shared" si="4"/>
        <v>0.31063793103448278</v>
      </c>
      <c r="O52" s="2">
        <f t="shared" si="5"/>
        <v>28.33485658141214</v>
      </c>
      <c r="P52" s="2">
        <f t="shared" si="6"/>
        <v>0.44264940578500622</v>
      </c>
      <c r="Q52" s="2">
        <f t="shared" si="7"/>
        <v>33.075000000000003</v>
      </c>
      <c r="R52" s="2">
        <f t="shared" si="8"/>
        <v>0.84198101265822844</v>
      </c>
    </row>
    <row r="53" spans="8:18" x14ac:dyDescent="0.3">
      <c r="H53" s="2">
        <f t="shared" si="9"/>
        <v>25</v>
      </c>
      <c r="I53" s="2">
        <f t="shared" si="1"/>
        <v>23.880000000000003</v>
      </c>
      <c r="J53" s="2">
        <f t="shared" si="10"/>
        <v>0.28212078225323878</v>
      </c>
      <c r="K53" s="2">
        <f t="shared" si="2"/>
        <v>30</v>
      </c>
      <c r="L53" s="2">
        <f t="shared" si="3"/>
        <v>0.49999968427934049</v>
      </c>
      <c r="M53" s="2">
        <f>IF(N$1&lt;=10,1,1+0.07*SQRT(N$1-10))*H53</f>
        <v>25</v>
      </c>
      <c r="N53" s="2">
        <f t="shared" si="4"/>
        <v>0.32375000000000004</v>
      </c>
      <c r="O53" s="2">
        <f t="shared" si="5"/>
        <v>28.913118960624633</v>
      </c>
      <c r="P53" s="2">
        <f t="shared" si="6"/>
        <v>0.4712647252127859</v>
      </c>
      <c r="Q53" s="2">
        <f t="shared" si="7"/>
        <v>33.75</v>
      </c>
      <c r="R53" s="2">
        <f t="shared" si="8"/>
        <v>0.95750000000000024</v>
      </c>
    </row>
    <row r="54" spans="8:18" x14ac:dyDescent="0.3">
      <c r="H54" s="2">
        <f t="shared" si="9"/>
        <v>25.5</v>
      </c>
      <c r="I54" s="2">
        <f t="shared" si="1"/>
        <v>24.380000000000003</v>
      </c>
      <c r="J54" s="2">
        <f t="shared" si="10"/>
        <v>0.28971013538538221</v>
      </c>
      <c r="K54" s="2">
        <f t="shared" si="2"/>
        <v>30</v>
      </c>
      <c r="L54" s="2">
        <f t="shared" si="3"/>
        <v>0.49999968427934049</v>
      </c>
      <c r="M54" s="2">
        <f>IF(N$1&lt;=10,1,1+0.07*SQRT(N$1-10))*H54</f>
        <v>25.5</v>
      </c>
      <c r="N54" s="2">
        <f t="shared" si="4"/>
        <v>0.33783333333333332</v>
      </c>
      <c r="O54" s="2">
        <f t="shared" si="5"/>
        <v>29.491381339837126</v>
      </c>
      <c r="P54" s="2">
        <f t="shared" si="6"/>
        <v>0.50336050027468582</v>
      </c>
      <c r="Q54" s="2">
        <f t="shared" si="7"/>
        <v>34.425000000000004</v>
      </c>
      <c r="R54" s="2">
        <f t="shared" si="8"/>
        <v>1.10710655737705</v>
      </c>
    </row>
    <row r="55" spans="8:18" x14ac:dyDescent="0.3">
      <c r="H55" s="2">
        <f t="shared" si="9"/>
        <v>26</v>
      </c>
      <c r="I55" s="2">
        <f t="shared" si="1"/>
        <v>24.880000000000003</v>
      </c>
      <c r="J55" s="2">
        <f t="shared" si="10"/>
        <v>0.29791512711965751</v>
      </c>
      <c r="K55" s="2">
        <f t="shared" si="2"/>
        <v>30</v>
      </c>
      <c r="L55" s="2">
        <f t="shared" si="3"/>
        <v>0.49999968427934049</v>
      </c>
      <c r="M55" s="2">
        <f>IF(N$1&lt;=10,1,1+0.07*SQRT(N$1-10))*H55</f>
        <v>26</v>
      </c>
      <c r="N55" s="2">
        <f t="shared" si="4"/>
        <v>0.35299999999999998</v>
      </c>
      <c r="O55" s="2">
        <f t="shared" si="5"/>
        <v>30.069643719049619</v>
      </c>
      <c r="P55" s="2">
        <f t="shared" si="6"/>
        <v>0.53961283497789703</v>
      </c>
      <c r="Q55" s="2">
        <f t="shared" si="7"/>
        <v>35.1</v>
      </c>
      <c r="R55" s="2">
        <f t="shared" si="8"/>
        <v>1.3085000000000004</v>
      </c>
    </row>
    <row r="56" spans="8:18" x14ac:dyDescent="0.3">
      <c r="H56" s="2">
        <f t="shared" si="9"/>
        <v>26.5</v>
      </c>
      <c r="I56" s="2">
        <f t="shared" si="1"/>
        <v>25.380000000000003</v>
      </c>
      <c r="J56" s="2">
        <f t="shared" si="10"/>
        <v>0.30695994121602987</v>
      </c>
      <c r="K56" s="2">
        <f t="shared" si="2"/>
        <v>30</v>
      </c>
      <c r="L56" s="2">
        <f t="shared" si="3"/>
        <v>0.49999968427934049</v>
      </c>
      <c r="M56" s="2">
        <f>IF(N$1&lt;=10,1,1+0.07*SQRT(N$1-10))*H56</f>
        <v>26.5</v>
      </c>
      <c r="N56" s="2">
        <f t="shared" si="4"/>
        <v>0.36938000000000004</v>
      </c>
      <c r="O56" s="2">
        <f t="shared" si="5"/>
        <v>30.647906098262112</v>
      </c>
      <c r="P56" s="2">
        <f t="shared" si="6"/>
        <v>0.5808850752435023</v>
      </c>
      <c r="Q56" s="2">
        <f t="shared" si="7"/>
        <v>35.775000000000006</v>
      </c>
      <c r="R56" s="2">
        <f t="shared" si="8"/>
        <v>1.5941976744186084</v>
      </c>
    </row>
    <row r="57" spans="8:18" x14ac:dyDescent="0.3">
      <c r="H57" s="2">
        <f t="shared" si="9"/>
        <v>27</v>
      </c>
      <c r="I57" s="2">
        <f t="shared" si="1"/>
        <v>25.880000000000003</v>
      </c>
      <c r="J57" s="2">
        <f t="shared" si="10"/>
        <v>0.3171152730523481</v>
      </c>
      <c r="K57" s="2">
        <f t="shared" si="2"/>
        <v>30</v>
      </c>
      <c r="L57" s="2">
        <f t="shared" si="3"/>
        <v>0.49999968427934049</v>
      </c>
      <c r="M57" s="2">
        <f>IF(N$1&lt;=10,1,1+0.07*SQRT(N$1-10))*H57</f>
        <v>27</v>
      </c>
      <c r="N57" s="2">
        <f t="shared" si="4"/>
        <v>0.387125</v>
      </c>
      <c r="O57" s="2">
        <f t="shared" si="5"/>
        <v>31.226168477474605</v>
      </c>
      <c r="P57" s="2">
        <f t="shared" si="6"/>
        <v>0.62829744956842282</v>
      </c>
      <c r="Q57" s="2">
        <f t="shared" si="7"/>
        <v>36.450000000000003</v>
      </c>
      <c r="R57" s="2">
        <f t="shared" si="8"/>
        <v>2.0311470588235334</v>
      </c>
    </row>
    <row r="58" spans="8:18" x14ac:dyDescent="0.3">
      <c r="H58" s="2">
        <f t="shared" si="9"/>
        <v>27.5</v>
      </c>
      <c r="I58" s="2">
        <f t="shared" si="1"/>
        <v>26.380000000000003</v>
      </c>
      <c r="J58" s="2">
        <f t="shared" si="10"/>
        <v>0.32870338942408539</v>
      </c>
      <c r="K58" s="2">
        <f t="shared" si="2"/>
        <v>30</v>
      </c>
      <c r="L58" s="2">
        <f t="shared" si="3"/>
        <v>0.49999968427934049</v>
      </c>
      <c r="M58" s="2">
        <f>IF(N$1&lt;=10,1,1+0.07*SQRT(N$1-10))*H58</f>
        <v>27.5</v>
      </c>
      <c r="N58" s="2">
        <f t="shared" si="4"/>
        <v>0.40641304347826096</v>
      </c>
      <c r="O58" s="2">
        <f t="shared" si="5"/>
        <v>31.804430856687098</v>
      </c>
      <c r="P58" s="2">
        <f t="shared" si="6"/>
        <v>0.68333028916445304</v>
      </c>
      <c r="Q58" s="2">
        <f t="shared" si="7"/>
        <v>37.125</v>
      </c>
      <c r="R58" s="2">
        <f t="shared" si="8"/>
        <v>2.7826999999999975</v>
      </c>
    </row>
    <row r="59" spans="8:18" x14ac:dyDescent="0.3">
      <c r="H59" s="2">
        <f t="shared" si="9"/>
        <v>28</v>
      </c>
      <c r="I59" s="2">
        <f t="shared" si="1"/>
        <v>26.880000000000003</v>
      </c>
      <c r="J59" s="2">
        <f t="shared" si="10"/>
        <v>0.34210341834406421</v>
      </c>
      <c r="K59" s="2">
        <f t="shared" si="2"/>
        <v>30</v>
      </c>
      <c r="L59" s="2">
        <f t="shared" si="3"/>
        <v>0.49999968427934049</v>
      </c>
      <c r="M59" s="2">
        <f>IF(N$1&lt;=10,1,1+0.07*SQRT(N$1-10))*H59</f>
        <v>28</v>
      </c>
      <c r="N59" s="2">
        <f t="shared" si="4"/>
        <v>0.42745454545454548</v>
      </c>
      <c r="O59" s="2">
        <f t="shared" si="5"/>
        <v>32.382693235899588</v>
      </c>
      <c r="P59" s="2">
        <f t="shared" si="6"/>
        <v>0.74798136829329875</v>
      </c>
      <c r="Q59" s="2">
        <f t="shared" si="7"/>
        <v>37.800000000000004</v>
      </c>
      <c r="R59" s="2">
        <f t="shared" si="8"/>
        <v>4.3797500000000165</v>
      </c>
    </row>
    <row r="60" spans="8:18" x14ac:dyDescent="0.3">
      <c r="H60" s="2">
        <f t="shared" si="9"/>
        <v>28.5</v>
      </c>
      <c r="I60" s="2">
        <f t="shared" si="1"/>
        <v>27.380000000000003</v>
      </c>
      <c r="J60" s="2">
        <f t="shared" si="10"/>
        <v>0.35775686884222202</v>
      </c>
      <c r="K60" s="2">
        <f t="shared" si="2"/>
        <v>30</v>
      </c>
      <c r="L60" s="2">
        <f t="shared" si="3"/>
        <v>0.49999968427934049</v>
      </c>
      <c r="M60" s="2">
        <f>IF(N$1&lt;=10,1,1+0.07*SQRT(N$1-10))*H60</f>
        <v>28.5</v>
      </c>
      <c r="N60" s="2">
        <f t="shared" si="4"/>
        <v>0.45049999999999996</v>
      </c>
      <c r="O60" s="2">
        <f t="shared" si="5"/>
        <v>32.960955615112084</v>
      </c>
      <c r="P60" s="2">
        <f t="shared" si="6"/>
        <v>0.82501364035699232</v>
      </c>
      <c r="Q60" s="2">
        <f t="shared" si="7"/>
        <v>38.475000000000001</v>
      </c>
      <c r="R60" s="2">
        <f t="shared" si="8"/>
        <v>10.083500000000036</v>
      </c>
    </row>
    <row r="61" spans="8:18" x14ac:dyDescent="0.3">
      <c r="H61" s="2">
        <f t="shared" si="9"/>
        <v>29</v>
      </c>
      <c r="I61" s="2">
        <f t="shared" si="1"/>
        <v>27.880000000000003</v>
      </c>
      <c r="J61" s="2">
        <f t="shared" si="10"/>
        <v>0.37617338076534351</v>
      </c>
      <c r="K61" s="2">
        <f t="shared" si="2"/>
        <v>30</v>
      </c>
      <c r="L61" s="2">
        <f t="shared" si="3"/>
        <v>0.49999968427934049</v>
      </c>
      <c r="M61" s="2">
        <f>IF(N$1&lt;=10,1,1+0.07*SQRT(N$1-10))*H61</f>
        <v>29</v>
      </c>
      <c r="N61" s="2">
        <f t="shared" si="4"/>
        <v>0.47585000000000005</v>
      </c>
      <c r="O61" s="2">
        <f t="shared" si="5"/>
        <v>33.539217994324574</v>
      </c>
      <c r="P61" s="2">
        <f t="shared" si="6"/>
        <v>0.91836037612694521</v>
      </c>
      <c r="Q61" s="2">
        <f t="shared" si="7"/>
        <v>39.150000000000006</v>
      </c>
      <c r="R61" s="2" t="str">
        <f t="shared" si="8"/>
        <v>-</v>
      </c>
    </row>
    <row r="62" spans="8:18" x14ac:dyDescent="0.3">
      <c r="H62" s="2">
        <f t="shared" si="9"/>
        <v>29.5</v>
      </c>
      <c r="I62" s="2">
        <f t="shared" si="1"/>
        <v>28.380000000000003</v>
      </c>
      <c r="J62" s="2">
        <f t="shared" si="10"/>
        <v>0.39793670457678476</v>
      </c>
      <c r="K62" s="2">
        <f t="shared" si="2"/>
        <v>30</v>
      </c>
      <c r="L62" s="2">
        <f t="shared" si="3"/>
        <v>0.49999968427934049</v>
      </c>
      <c r="M62" s="2">
        <f>IF(N$1&lt;=10,1,1+0.07*SQRT(N$1-10))*H62</f>
        <v>29.5</v>
      </c>
      <c r="N62" s="2">
        <f t="shared" si="4"/>
        <v>0.50386842105263152</v>
      </c>
      <c r="O62" s="2">
        <f t="shared" si="5"/>
        <v>34.11748037353707</v>
      </c>
      <c r="P62" s="2">
        <f t="shared" si="6"/>
        <v>1.0338181978310923</v>
      </c>
      <c r="Q62" s="2">
        <f t="shared" si="7"/>
        <v>39.825000000000003</v>
      </c>
      <c r="R62" s="2" t="str">
        <f t="shared" si="8"/>
        <v>-</v>
      </c>
    </row>
    <row r="63" spans="8:18" x14ac:dyDescent="0.3">
      <c r="H63" s="2">
        <f t="shared" si="9"/>
        <v>30</v>
      </c>
      <c r="I63" s="2">
        <f t="shared" si="1"/>
        <v>28.880000000000003</v>
      </c>
      <c r="J63" s="2">
        <f t="shared" si="10"/>
        <v>0.42371091115618703</v>
      </c>
      <c r="K63" s="2">
        <f t="shared" si="2"/>
        <v>30</v>
      </c>
      <c r="L63" s="2">
        <f t="shared" si="3"/>
        <v>0.49999968427934049</v>
      </c>
      <c r="M63" s="2">
        <f>IF(N$1&lt;=10,1,1+0.07*SQRT(N$1-10))*H63</f>
        <v>30</v>
      </c>
      <c r="N63" s="2">
        <f t="shared" si="4"/>
        <v>0.53500000000000003</v>
      </c>
      <c r="O63" s="2">
        <f t="shared" si="5"/>
        <v>34.69574275274956</v>
      </c>
      <c r="P63" s="2">
        <f t="shared" si="6"/>
        <v>1.1802987539315064</v>
      </c>
      <c r="Q63" s="2">
        <f t="shared" si="7"/>
        <v>40.5</v>
      </c>
      <c r="R63" s="2" t="str">
        <f t="shared" si="8"/>
        <v>-</v>
      </c>
    </row>
    <row r="64" spans="8:18" x14ac:dyDescent="0.3">
      <c r="H64" s="2">
        <f t="shared" si="9"/>
        <v>30.5</v>
      </c>
      <c r="I64" s="2">
        <f t="shared" si="1"/>
        <v>29.380000000000003</v>
      </c>
      <c r="J64" s="2">
        <f t="shared" si="10"/>
        <v>0.45424683159920398</v>
      </c>
      <c r="K64" s="2">
        <f t="shared" si="2"/>
        <v>30</v>
      </c>
      <c r="L64" s="2">
        <f t="shared" si="3"/>
        <v>0.49999968427934049</v>
      </c>
      <c r="M64" s="2">
        <f>IF(N$1&lt;=10,1,1+0.07*SQRT(N$1-10))*H64</f>
        <v>30.5</v>
      </c>
      <c r="N64" s="2">
        <f t="shared" si="4"/>
        <v>0.56979411764705878</v>
      </c>
      <c r="O64" s="2">
        <f t="shared" si="5"/>
        <v>35.274005131962056</v>
      </c>
      <c r="P64" s="2">
        <f t="shared" si="6"/>
        <v>1.3722459292189733</v>
      </c>
      <c r="Q64" s="2">
        <f t="shared" si="7"/>
        <v>41.175000000000004</v>
      </c>
      <c r="R64" s="2" t="str">
        <f t="shared" si="8"/>
        <v>-</v>
      </c>
    </row>
    <row r="65" spans="8:18" x14ac:dyDescent="0.3">
      <c r="H65" s="2">
        <f t="shared" si="9"/>
        <v>31</v>
      </c>
      <c r="I65" s="2">
        <f t="shared" si="1"/>
        <v>29.879999999999995</v>
      </c>
      <c r="J65" s="2">
        <f t="shared" si="10"/>
        <v>0.49038872701725067</v>
      </c>
      <c r="K65" s="2">
        <f t="shared" si="2"/>
        <v>30</v>
      </c>
      <c r="L65" s="2">
        <f t="shared" si="3"/>
        <v>0.49999968427934049</v>
      </c>
      <c r="M65" s="2">
        <f>IF(N$1&lt;=10,1,1+0.07*SQRT(N$1-10))*H65</f>
        <v>31</v>
      </c>
      <c r="N65" s="2">
        <f t="shared" si="4"/>
        <v>0.6089374999999998</v>
      </c>
      <c r="O65" s="2">
        <f t="shared" si="5"/>
        <v>35.852267511174546</v>
      </c>
      <c r="P65" s="2">
        <f t="shared" si="6"/>
        <v>1.6347174140904874</v>
      </c>
      <c r="Q65" s="2">
        <f t="shared" si="7"/>
        <v>41.85</v>
      </c>
      <c r="R65" s="2" t="str">
        <f t="shared" si="8"/>
        <v>-</v>
      </c>
    </row>
    <row r="66" spans="8:18" x14ac:dyDescent="0.3">
      <c r="H66" s="2">
        <f t="shared" si="9"/>
        <v>31.5</v>
      </c>
      <c r="I66" s="2">
        <f t="shared" si="1"/>
        <v>30</v>
      </c>
      <c r="J66" s="2">
        <f t="shared" si="10"/>
        <v>0.49999968427934049</v>
      </c>
      <c r="K66" s="2">
        <f t="shared" si="2"/>
        <v>30</v>
      </c>
      <c r="L66" s="2">
        <f t="shared" si="3"/>
        <v>0.49999968427934049</v>
      </c>
      <c r="M66" s="2">
        <f>IF(N$1&lt;=10,1,1+0.07*SQRT(N$1-10))*H66</f>
        <v>31.5</v>
      </c>
      <c r="N66" s="2">
        <f t="shared" si="4"/>
        <v>0.65329999999999999</v>
      </c>
      <c r="O66" s="2">
        <f t="shared" si="5"/>
        <v>36.430529890387042</v>
      </c>
      <c r="P66" s="2">
        <f t="shared" si="6"/>
        <v>2.0153279539752602</v>
      </c>
      <c r="Q66" s="2">
        <f t="shared" si="7"/>
        <v>42.525000000000006</v>
      </c>
      <c r="R66" s="2" t="str">
        <f t="shared" si="8"/>
        <v>-</v>
      </c>
    </row>
    <row r="67" spans="8:18" x14ac:dyDescent="0.3">
      <c r="H67" s="2">
        <f t="shared" si="9"/>
        <v>32</v>
      </c>
      <c r="I67" s="2">
        <f t="shared" si="1"/>
        <v>30</v>
      </c>
      <c r="J67" s="2">
        <f t="shared" ref="J67:J98" si="11">$G$2*I67^6+$G$3*I67^5+$G$4*I67^4+$G$5*I67^3+$G$6*I67^2+$G$7*I67^1+$G$8</f>
        <v>0.49999968427934049</v>
      </c>
      <c r="K67" s="2">
        <f t="shared" si="2"/>
        <v>30</v>
      </c>
      <c r="L67" s="2">
        <f t="shared" si="3"/>
        <v>0.49999968427934049</v>
      </c>
      <c r="M67" s="2">
        <f>IF(N$1&lt;=10,1,1+0.07*SQRT(N$1-10))*H67</f>
        <v>32</v>
      </c>
      <c r="N67" s="2">
        <f t="shared" si="4"/>
        <v>0.70399999999999985</v>
      </c>
      <c r="O67" s="2">
        <f t="shared" si="5"/>
        <v>37.008792269599532</v>
      </c>
      <c r="P67" s="2">
        <f t="shared" si="6"/>
        <v>2.6170030799269455</v>
      </c>
      <c r="Q67" s="2">
        <f t="shared" si="7"/>
        <v>43.2</v>
      </c>
      <c r="R67" s="2" t="str">
        <f t="shared" si="8"/>
        <v>-</v>
      </c>
    </row>
    <row r="68" spans="8:18" x14ac:dyDescent="0.3">
      <c r="H68" s="2">
        <f t="shared" si="9"/>
        <v>32.5</v>
      </c>
      <c r="I68" s="2">
        <f t="shared" ref="I68:I103" si="12">MIN(H68+0.224*$J$1-2.24,30)</f>
        <v>30</v>
      </c>
      <c r="J68" s="2">
        <f t="shared" si="11"/>
        <v>0.49999968427934049</v>
      </c>
      <c r="K68" s="2">
        <f t="shared" ref="K68:K103" si="13">MIN(H68+0.224*$L$1-2.24,30)</f>
        <v>30</v>
      </c>
      <c r="L68" s="2">
        <f t="shared" ref="L68:L103" si="14">$G$2*K68^6+$G$3*K68^5+$G$4*K68^4+$G$5*K68^3+$G$6*K68^2+$G$7*K68^1+$G$8</f>
        <v>0.49999968427934049</v>
      </c>
      <c r="M68" s="2">
        <f>IF(N$1&lt;=10,1,1+0.07*SQRT(N$1-10))*H68</f>
        <v>32.5</v>
      </c>
      <c r="N68" s="2">
        <f t="shared" ref="N68:N103" si="15" xml:space="preserve"> IF(M68&lt;39,0.08 + 0.0035 * M68 / (1 -M68 / 39),"-")</f>
        <v>0.76250000000000018</v>
      </c>
      <c r="O68" s="2">
        <f t="shared" ref="O68:O103" si="16">IF(P$1&lt;=10,1,1+0.07*SQRT(P$1-10))*H68</f>
        <v>37.587054648812021</v>
      </c>
      <c r="P68" s="2">
        <f t="shared" ref="P68:P103" si="17" xml:space="preserve"> IF(O68&lt;39,0.08 + 0.0035 * O68 / (1 -O68 / 39),"-")</f>
        <v>3.7111616406459698</v>
      </c>
      <c r="Q68" s="2">
        <f t="shared" ref="Q68:Q103" si="18">IF(R$1&lt;=10,1,1+0.07*SQRT(R$1-10))*H68</f>
        <v>43.875</v>
      </c>
      <c r="R68" s="2" t="str">
        <f t="shared" ref="R68:R103" si="19" xml:space="preserve"> IF(Q68&lt;39,0.08 + 0.0035 * Q68 / (1 -Q68 / 39),"-")</f>
        <v>-</v>
      </c>
    </row>
    <row r="69" spans="8:18" x14ac:dyDescent="0.3">
      <c r="H69" s="2">
        <f t="shared" ref="H69:H103" si="20">H68+0.5</f>
        <v>33</v>
      </c>
      <c r="I69" s="2">
        <f t="shared" si="12"/>
        <v>30</v>
      </c>
      <c r="J69" s="2">
        <f t="shared" si="11"/>
        <v>0.49999968427934049</v>
      </c>
      <c r="K69" s="2">
        <f t="shared" si="13"/>
        <v>30</v>
      </c>
      <c r="L69" s="2">
        <f t="shared" si="14"/>
        <v>0.49999968427934049</v>
      </c>
      <c r="M69" s="2">
        <f>IF(N$1&lt;=10,1,1+0.07*SQRT(N$1-10))*H69</f>
        <v>33</v>
      </c>
      <c r="N69" s="2">
        <f t="shared" si="15"/>
        <v>0.83074999999999999</v>
      </c>
      <c r="O69" s="2">
        <f t="shared" si="16"/>
        <v>38.165317028024518</v>
      </c>
      <c r="P69" s="2">
        <f t="shared" si="17"/>
        <v>6.321370615235673</v>
      </c>
      <c r="Q69" s="2">
        <f t="shared" si="18"/>
        <v>44.550000000000004</v>
      </c>
      <c r="R69" s="2" t="str">
        <f t="shared" si="19"/>
        <v>-</v>
      </c>
    </row>
    <row r="70" spans="8:18" x14ac:dyDescent="0.3">
      <c r="H70" s="2">
        <f t="shared" si="20"/>
        <v>33.5</v>
      </c>
      <c r="I70" s="2">
        <f t="shared" si="12"/>
        <v>30</v>
      </c>
      <c r="J70" s="2">
        <f t="shared" si="11"/>
        <v>0.49999968427934049</v>
      </c>
      <c r="K70" s="2">
        <f t="shared" si="13"/>
        <v>30</v>
      </c>
      <c r="L70" s="2">
        <f t="shared" si="14"/>
        <v>0.49999968427934049</v>
      </c>
      <c r="M70" s="2">
        <f>IF(N$1&lt;=10,1,1+0.07*SQRT(N$1-10))*H70</f>
        <v>33.5</v>
      </c>
      <c r="N70" s="2">
        <f t="shared" si="15"/>
        <v>0.91140909090909061</v>
      </c>
      <c r="O70" s="2">
        <f t="shared" si="16"/>
        <v>38.743579407237007</v>
      </c>
      <c r="P70" s="2">
        <f t="shared" si="17"/>
        <v>20.704313094759588</v>
      </c>
      <c r="Q70" s="2">
        <f t="shared" si="18"/>
        <v>45.225000000000001</v>
      </c>
      <c r="R70" s="2" t="str">
        <f t="shared" si="19"/>
        <v>-</v>
      </c>
    </row>
    <row r="71" spans="8:18" x14ac:dyDescent="0.3">
      <c r="H71" s="2">
        <f t="shared" si="20"/>
        <v>34</v>
      </c>
      <c r="I71" s="2">
        <f t="shared" si="12"/>
        <v>30</v>
      </c>
      <c r="J71" s="2">
        <f t="shared" si="11"/>
        <v>0.49999968427934049</v>
      </c>
      <c r="K71" s="2">
        <f t="shared" si="13"/>
        <v>30</v>
      </c>
      <c r="L71" s="2">
        <f t="shared" si="14"/>
        <v>0.49999968427934049</v>
      </c>
      <c r="M71" s="2">
        <f>IF(N$1&lt;=10,1,1+0.07*SQRT(N$1-10))*H71</f>
        <v>34</v>
      </c>
      <c r="N71" s="2">
        <f t="shared" si="15"/>
        <v>1.0082000000000002</v>
      </c>
      <c r="O71" s="2">
        <f t="shared" si="16"/>
        <v>39.321841786449504</v>
      </c>
      <c r="P71" s="2" t="str">
        <f t="shared" si="17"/>
        <v>-</v>
      </c>
      <c r="Q71" s="2">
        <f t="shared" si="18"/>
        <v>45.900000000000006</v>
      </c>
      <c r="R71" s="2" t="str">
        <f t="shared" si="19"/>
        <v>-</v>
      </c>
    </row>
    <row r="72" spans="8:18" x14ac:dyDescent="0.3">
      <c r="H72" s="2">
        <f t="shared" si="20"/>
        <v>34.5</v>
      </c>
      <c r="I72" s="2">
        <f t="shared" si="12"/>
        <v>30</v>
      </c>
      <c r="J72" s="2">
        <f t="shared" si="11"/>
        <v>0.49999968427934049</v>
      </c>
      <c r="K72" s="2">
        <f t="shared" si="13"/>
        <v>30</v>
      </c>
      <c r="L72" s="2">
        <f t="shared" si="14"/>
        <v>0.49999968427934049</v>
      </c>
      <c r="M72" s="2">
        <f>IF(N$1&lt;=10,1,1+0.07*SQRT(N$1-10))*H72</f>
        <v>34.5</v>
      </c>
      <c r="N72" s="2">
        <f t="shared" si="15"/>
        <v>1.1264999999999998</v>
      </c>
      <c r="O72" s="2">
        <f t="shared" si="16"/>
        <v>39.900104165661993</v>
      </c>
      <c r="P72" s="2" t="str">
        <f t="shared" si="17"/>
        <v>-</v>
      </c>
      <c r="Q72" s="2">
        <f t="shared" si="18"/>
        <v>46.575000000000003</v>
      </c>
      <c r="R72" s="2" t="str">
        <f t="shared" si="19"/>
        <v>-</v>
      </c>
    </row>
    <row r="73" spans="8:18" x14ac:dyDescent="0.3">
      <c r="H73" s="2">
        <f t="shared" si="20"/>
        <v>35</v>
      </c>
      <c r="I73" s="2">
        <f t="shared" si="12"/>
        <v>30</v>
      </c>
      <c r="J73" s="2">
        <f t="shared" si="11"/>
        <v>0.49999968427934049</v>
      </c>
      <c r="K73" s="2">
        <f t="shared" si="13"/>
        <v>30</v>
      </c>
      <c r="L73" s="2">
        <f t="shared" si="14"/>
        <v>0.49999968427934049</v>
      </c>
      <c r="M73" s="2">
        <f>IF(N$1&lt;=10,1,1+0.07*SQRT(N$1-10))*H73</f>
        <v>35</v>
      </c>
      <c r="N73" s="2">
        <f t="shared" si="15"/>
        <v>1.2743750000000005</v>
      </c>
      <c r="O73" s="2">
        <f t="shared" si="16"/>
        <v>40.47836654487449</v>
      </c>
      <c r="P73" s="2" t="str">
        <f t="shared" si="17"/>
        <v>-</v>
      </c>
      <c r="Q73" s="2">
        <f t="shared" si="18"/>
        <v>47.25</v>
      </c>
      <c r="R73" s="2" t="str">
        <f t="shared" si="19"/>
        <v>-</v>
      </c>
    </row>
    <row r="74" spans="8:18" x14ac:dyDescent="0.3">
      <c r="H74" s="2">
        <f t="shared" si="20"/>
        <v>35.5</v>
      </c>
      <c r="I74" s="2">
        <f t="shared" si="12"/>
        <v>30</v>
      </c>
      <c r="J74" s="2">
        <f t="shared" si="11"/>
        <v>0.49999968427934049</v>
      </c>
      <c r="K74" s="2">
        <f t="shared" si="13"/>
        <v>30</v>
      </c>
      <c r="L74" s="2">
        <f t="shared" si="14"/>
        <v>0.49999968427934049</v>
      </c>
      <c r="M74" s="2">
        <f>IF(N$1&lt;=10,1,1+0.07*SQRT(N$1-10))*H74</f>
        <v>35.5</v>
      </c>
      <c r="N74" s="2">
        <f t="shared" si="15"/>
        <v>1.4644999999999999</v>
      </c>
      <c r="O74" s="2">
        <f t="shared" si="16"/>
        <v>41.056628924086979</v>
      </c>
      <c r="P74" s="2" t="str">
        <f t="shared" si="17"/>
        <v>-</v>
      </c>
      <c r="Q74" s="2">
        <f t="shared" si="18"/>
        <v>47.925000000000004</v>
      </c>
      <c r="R74" s="2" t="str">
        <f t="shared" si="19"/>
        <v>-</v>
      </c>
    </row>
    <row r="75" spans="8:18" x14ac:dyDescent="0.3">
      <c r="H75" s="2">
        <f t="shared" si="20"/>
        <v>36</v>
      </c>
      <c r="I75" s="2">
        <f t="shared" si="12"/>
        <v>30</v>
      </c>
      <c r="J75" s="2">
        <f t="shared" si="11"/>
        <v>0.49999968427934049</v>
      </c>
      <c r="K75" s="2">
        <f t="shared" si="13"/>
        <v>30</v>
      </c>
      <c r="L75" s="2">
        <f t="shared" si="14"/>
        <v>0.49999968427934049</v>
      </c>
      <c r="M75" s="2">
        <f>IF(N$1&lt;=10,1,1+0.07*SQRT(N$1-10))*H75</f>
        <v>36</v>
      </c>
      <c r="N75" s="2">
        <f t="shared" si="15"/>
        <v>1.7180000000000011</v>
      </c>
      <c r="O75" s="2">
        <f t="shared" si="16"/>
        <v>41.634891303299476</v>
      </c>
      <c r="P75" s="2" t="str">
        <f t="shared" si="17"/>
        <v>-</v>
      </c>
      <c r="Q75" s="2">
        <f t="shared" si="18"/>
        <v>48.6</v>
      </c>
      <c r="R75" s="2" t="str">
        <f t="shared" si="19"/>
        <v>-</v>
      </c>
    </row>
    <row r="76" spans="8:18" x14ac:dyDescent="0.3">
      <c r="H76" s="2">
        <f t="shared" si="20"/>
        <v>36.5</v>
      </c>
      <c r="I76" s="2">
        <f t="shared" si="12"/>
        <v>30</v>
      </c>
      <c r="J76" s="2">
        <f t="shared" si="11"/>
        <v>0.49999968427934049</v>
      </c>
      <c r="K76" s="2">
        <f t="shared" si="13"/>
        <v>30</v>
      </c>
      <c r="L76" s="2">
        <f t="shared" si="14"/>
        <v>0.49999968427934049</v>
      </c>
      <c r="M76" s="2">
        <f>IF(N$1&lt;=10,1,1+0.07*SQRT(N$1-10))*H76</f>
        <v>36.5</v>
      </c>
      <c r="N76" s="2">
        <f t="shared" si="15"/>
        <v>2.0729000000000002</v>
      </c>
      <c r="O76" s="2">
        <f t="shared" si="16"/>
        <v>42.213153682511965</v>
      </c>
      <c r="P76" s="2" t="str">
        <f t="shared" si="17"/>
        <v>-</v>
      </c>
      <c r="Q76" s="2">
        <f t="shared" si="18"/>
        <v>49.275000000000006</v>
      </c>
      <c r="R76" s="2" t="str">
        <f t="shared" si="19"/>
        <v>-</v>
      </c>
    </row>
    <row r="77" spans="8:18" x14ac:dyDescent="0.3">
      <c r="H77" s="2">
        <f t="shared" si="20"/>
        <v>37</v>
      </c>
      <c r="I77" s="2">
        <f t="shared" si="12"/>
        <v>30</v>
      </c>
      <c r="J77" s="2">
        <f t="shared" si="11"/>
        <v>0.49999968427934049</v>
      </c>
      <c r="K77" s="2">
        <f t="shared" si="13"/>
        <v>30</v>
      </c>
      <c r="L77" s="2">
        <f t="shared" si="14"/>
        <v>0.49999968427934049</v>
      </c>
      <c r="M77" s="2">
        <f>IF(N$1&lt;=10,1,1+0.07*SQRT(N$1-10))*H77</f>
        <v>37</v>
      </c>
      <c r="N77" s="2">
        <f t="shared" si="15"/>
        <v>2.6052499999999981</v>
      </c>
      <c r="O77" s="2">
        <f t="shared" si="16"/>
        <v>42.791416061724462</v>
      </c>
      <c r="P77" s="2" t="str">
        <f t="shared" si="17"/>
        <v>-</v>
      </c>
      <c r="Q77" s="2">
        <f t="shared" si="18"/>
        <v>49.95</v>
      </c>
      <c r="R77" s="2" t="str">
        <f t="shared" si="19"/>
        <v>-</v>
      </c>
    </row>
    <row r="78" spans="8:18" x14ac:dyDescent="0.3">
      <c r="H78" s="2">
        <f t="shared" si="20"/>
        <v>37.5</v>
      </c>
      <c r="I78" s="2">
        <f t="shared" si="12"/>
        <v>30</v>
      </c>
      <c r="J78" s="2">
        <f t="shared" si="11"/>
        <v>0.49999968427934049</v>
      </c>
      <c r="K78" s="2">
        <f t="shared" si="13"/>
        <v>30</v>
      </c>
      <c r="L78" s="2">
        <f t="shared" si="14"/>
        <v>0.49999968427934049</v>
      </c>
      <c r="M78" s="2">
        <f>IF(N$1&lt;=10,1,1+0.07*SQRT(N$1-10))*H78</f>
        <v>37.5</v>
      </c>
      <c r="N78" s="2">
        <f t="shared" si="15"/>
        <v>3.4925000000000024</v>
      </c>
      <c r="O78" s="2">
        <f t="shared" si="16"/>
        <v>43.369678440936951</v>
      </c>
      <c r="P78" s="2" t="str">
        <f t="shared" si="17"/>
        <v>-</v>
      </c>
      <c r="Q78" s="2">
        <f t="shared" si="18"/>
        <v>50.625</v>
      </c>
      <c r="R78" s="2" t="str">
        <f t="shared" si="19"/>
        <v>-</v>
      </c>
    </row>
    <row r="79" spans="8:18" x14ac:dyDescent="0.3">
      <c r="H79" s="2">
        <f t="shared" si="20"/>
        <v>38</v>
      </c>
      <c r="I79" s="2">
        <f t="shared" si="12"/>
        <v>30</v>
      </c>
      <c r="J79" s="2">
        <f t="shared" si="11"/>
        <v>0.49999968427934049</v>
      </c>
      <c r="K79" s="2">
        <f t="shared" si="13"/>
        <v>30</v>
      </c>
      <c r="L79" s="2">
        <f t="shared" si="14"/>
        <v>0.49999968427934049</v>
      </c>
      <c r="M79" s="2">
        <f>IF(N$1&lt;=10,1,1+0.07*SQRT(N$1-10))*H79</f>
        <v>38</v>
      </c>
      <c r="N79" s="2">
        <f t="shared" si="15"/>
        <v>5.2669999999999959</v>
      </c>
      <c r="O79" s="2">
        <f t="shared" si="16"/>
        <v>43.947940820149441</v>
      </c>
      <c r="P79" s="2" t="str">
        <f t="shared" si="17"/>
        <v>-</v>
      </c>
      <c r="Q79" s="2">
        <f t="shared" si="18"/>
        <v>51.300000000000004</v>
      </c>
      <c r="R79" s="2" t="str">
        <f t="shared" si="19"/>
        <v>-</v>
      </c>
    </row>
    <row r="80" spans="8:18" x14ac:dyDescent="0.3">
      <c r="H80" s="2">
        <f t="shared" si="20"/>
        <v>38.5</v>
      </c>
      <c r="I80" s="2">
        <f t="shared" si="12"/>
        <v>30</v>
      </c>
      <c r="J80" s="2">
        <f t="shared" si="11"/>
        <v>0.49999968427934049</v>
      </c>
      <c r="K80" s="2">
        <f t="shared" si="13"/>
        <v>30</v>
      </c>
      <c r="L80" s="2">
        <f t="shared" si="14"/>
        <v>0.49999968427934049</v>
      </c>
      <c r="M80" s="2">
        <f>IF(N$1&lt;=10,1,1+0.07*SQRT(N$1-10))*H80</f>
        <v>38.5</v>
      </c>
      <c r="N80" s="2">
        <f t="shared" si="15"/>
        <v>10.590500000000038</v>
      </c>
      <c r="O80" s="2">
        <f t="shared" si="16"/>
        <v>44.526203199361937</v>
      </c>
      <c r="P80" s="2" t="str">
        <f t="shared" si="17"/>
        <v>-</v>
      </c>
      <c r="Q80" s="2">
        <f t="shared" si="18"/>
        <v>51.975000000000001</v>
      </c>
      <c r="R80" s="2" t="str">
        <f t="shared" si="19"/>
        <v>-</v>
      </c>
    </row>
    <row r="81" spans="8:18" x14ac:dyDescent="0.3">
      <c r="H81" s="2">
        <f t="shared" si="20"/>
        <v>39</v>
      </c>
      <c r="I81" s="2">
        <f t="shared" si="12"/>
        <v>30</v>
      </c>
      <c r="J81" s="2">
        <f t="shared" si="11"/>
        <v>0.49999968427934049</v>
      </c>
      <c r="K81" s="2">
        <f t="shared" si="13"/>
        <v>30</v>
      </c>
      <c r="L81" s="2">
        <f t="shared" si="14"/>
        <v>0.49999968427934049</v>
      </c>
      <c r="M81" s="2">
        <f>IF(N$1&lt;=10,1,1+0.07*SQRT(N$1-10))*H81</f>
        <v>39</v>
      </c>
      <c r="N81" s="2" t="str">
        <f t="shared" si="15"/>
        <v>-</v>
      </c>
      <c r="O81" s="2">
        <f t="shared" si="16"/>
        <v>45.104465578574427</v>
      </c>
      <c r="P81" s="2" t="str">
        <f t="shared" si="17"/>
        <v>-</v>
      </c>
      <c r="Q81" s="2">
        <f t="shared" si="18"/>
        <v>52.650000000000006</v>
      </c>
      <c r="R81" s="2" t="str">
        <f t="shared" si="19"/>
        <v>-</v>
      </c>
    </row>
    <row r="82" spans="8:18" x14ac:dyDescent="0.3">
      <c r="H82" s="2">
        <f t="shared" si="20"/>
        <v>39.5</v>
      </c>
      <c r="I82" s="2">
        <f t="shared" si="12"/>
        <v>30</v>
      </c>
      <c r="J82" s="2">
        <f t="shared" si="11"/>
        <v>0.49999968427934049</v>
      </c>
      <c r="K82" s="2">
        <f t="shared" si="13"/>
        <v>30</v>
      </c>
      <c r="L82" s="2">
        <f t="shared" si="14"/>
        <v>0.49999968427934049</v>
      </c>
      <c r="M82" s="2">
        <f>IF(N$1&lt;=10,1,1+0.07*SQRT(N$1-10))*H82</f>
        <v>39.5</v>
      </c>
      <c r="N82" s="2" t="str">
        <f t="shared" si="15"/>
        <v>-</v>
      </c>
      <c r="O82" s="2">
        <f t="shared" si="16"/>
        <v>45.682727957786923</v>
      </c>
      <c r="P82" s="2" t="str">
        <f t="shared" si="17"/>
        <v>-</v>
      </c>
      <c r="Q82" s="2">
        <f t="shared" si="18"/>
        <v>53.325000000000003</v>
      </c>
      <c r="R82" s="2" t="str">
        <f t="shared" si="19"/>
        <v>-</v>
      </c>
    </row>
    <row r="83" spans="8:18" x14ac:dyDescent="0.3">
      <c r="H83" s="2">
        <f t="shared" si="20"/>
        <v>40</v>
      </c>
      <c r="I83" s="2">
        <f t="shared" si="12"/>
        <v>30</v>
      </c>
      <c r="J83" s="2">
        <f t="shared" si="11"/>
        <v>0.49999968427934049</v>
      </c>
      <c r="K83" s="2">
        <f t="shared" si="13"/>
        <v>30</v>
      </c>
      <c r="L83" s="2">
        <f t="shared" si="14"/>
        <v>0.49999968427934049</v>
      </c>
      <c r="M83" s="2">
        <f>IF(N$1&lt;=10,1,1+0.07*SQRT(N$1-10))*H83</f>
        <v>40</v>
      </c>
      <c r="N83" s="2" t="str">
        <f t="shared" si="15"/>
        <v>-</v>
      </c>
      <c r="O83" s="2">
        <f t="shared" si="16"/>
        <v>46.260990336999413</v>
      </c>
      <c r="P83" s="2" t="str">
        <f t="shared" si="17"/>
        <v>-</v>
      </c>
      <c r="Q83" s="2">
        <f t="shared" si="18"/>
        <v>54</v>
      </c>
      <c r="R83" s="2" t="str">
        <f t="shared" si="19"/>
        <v>-</v>
      </c>
    </row>
    <row r="84" spans="8:18" x14ac:dyDescent="0.3">
      <c r="H84" s="2">
        <f t="shared" si="20"/>
        <v>40.5</v>
      </c>
      <c r="I84" s="2">
        <f t="shared" si="12"/>
        <v>30</v>
      </c>
      <c r="J84" s="2">
        <f t="shared" si="11"/>
        <v>0.49999968427934049</v>
      </c>
      <c r="K84" s="2">
        <f t="shared" si="13"/>
        <v>30</v>
      </c>
      <c r="L84" s="2">
        <f t="shared" si="14"/>
        <v>0.49999968427934049</v>
      </c>
      <c r="M84" s="2">
        <f>IF(N$1&lt;=10,1,1+0.07*SQRT(N$1-10))*H84</f>
        <v>40.5</v>
      </c>
      <c r="N84" s="2" t="str">
        <f t="shared" si="15"/>
        <v>-</v>
      </c>
      <c r="O84" s="2">
        <f t="shared" si="16"/>
        <v>46.839252716211909</v>
      </c>
      <c r="P84" s="2" t="str">
        <f t="shared" si="17"/>
        <v>-</v>
      </c>
      <c r="Q84" s="2">
        <f t="shared" si="18"/>
        <v>54.675000000000004</v>
      </c>
      <c r="R84" s="2" t="str">
        <f t="shared" si="19"/>
        <v>-</v>
      </c>
    </row>
    <row r="85" spans="8:18" x14ac:dyDescent="0.3">
      <c r="H85" s="2">
        <f t="shared" si="20"/>
        <v>41</v>
      </c>
      <c r="I85" s="2">
        <f t="shared" si="12"/>
        <v>30</v>
      </c>
      <c r="J85" s="2">
        <f t="shared" si="11"/>
        <v>0.49999968427934049</v>
      </c>
      <c r="K85" s="2">
        <f t="shared" si="13"/>
        <v>30</v>
      </c>
      <c r="L85" s="2">
        <f t="shared" si="14"/>
        <v>0.49999968427934049</v>
      </c>
      <c r="M85" s="2">
        <f>IF(N$1&lt;=10,1,1+0.07*SQRT(N$1-10))*H85</f>
        <v>41</v>
      </c>
      <c r="N85" s="2" t="str">
        <f t="shared" si="15"/>
        <v>-</v>
      </c>
      <c r="O85" s="2">
        <f t="shared" si="16"/>
        <v>47.417515095424399</v>
      </c>
      <c r="P85" s="2" t="str">
        <f t="shared" si="17"/>
        <v>-</v>
      </c>
      <c r="Q85" s="2">
        <f t="shared" si="18"/>
        <v>55.35</v>
      </c>
      <c r="R85" s="2" t="str">
        <f t="shared" si="19"/>
        <v>-</v>
      </c>
    </row>
    <row r="86" spans="8:18" x14ac:dyDescent="0.3">
      <c r="H86" s="2">
        <f t="shared" si="20"/>
        <v>41.5</v>
      </c>
      <c r="I86" s="2">
        <f t="shared" si="12"/>
        <v>30</v>
      </c>
      <c r="J86" s="2">
        <f t="shared" si="11"/>
        <v>0.49999968427934049</v>
      </c>
      <c r="K86" s="2">
        <f t="shared" si="13"/>
        <v>30</v>
      </c>
      <c r="L86" s="2">
        <f t="shared" si="14"/>
        <v>0.49999968427934049</v>
      </c>
      <c r="M86" s="2">
        <f>IF(N$1&lt;=10,1,1+0.07*SQRT(N$1-10))*H86</f>
        <v>41.5</v>
      </c>
      <c r="N86" s="2" t="str">
        <f t="shared" si="15"/>
        <v>-</v>
      </c>
      <c r="O86" s="2">
        <f t="shared" si="16"/>
        <v>47.995777474636895</v>
      </c>
      <c r="P86" s="2" t="str">
        <f t="shared" si="17"/>
        <v>-</v>
      </c>
      <c r="Q86" s="2">
        <f t="shared" si="18"/>
        <v>56.025000000000006</v>
      </c>
      <c r="R86" s="2" t="str">
        <f t="shared" si="19"/>
        <v>-</v>
      </c>
    </row>
    <row r="87" spans="8:18" x14ac:dyDescent="0.3">
      <c r="H87" s="2">
        <f t="shared" si="20"/>
        <v>42</v>
      </c>
      <c r="I87" s="2">
        <f t="shared" si="12"/>
        <v>30</v>
      </c>
      <c r="J87" s="2">
        <f t="shared" si="11"/>
        <v>0.49999968427934049</v>
      </c>
      <c r="K87" s="2">
        <f t="shared" si="13"/>
        <v>30</v>
      </c>
      <c r="L87" s="2">
        <f t="shared" si="14"/>
        <v>0.49999968427934049</v>
      </c>
      <c r="M87" s="2">
        <f>IF(N$1&lt;=10,1,1+0.07*SQRT(N$1-10))*H87</f>
        <v>42</v>
      </c>
      <c r="N87" s="2" t="str">
        <f t="shared" si="15"/>
        <v>-</v>
      </c>
      <c r="O87" s="2">
        <f t="shared" si="16"/>
        <v>48.574039853849385</v>
      </c>
      <c r="P87" s="2" t="str">
        <f t="shared" si="17"/>
        <v>-</v>
      </c>
      <c r="Q87" s="2">
        <f t="shared" si="18"/>
        <v>56.7</v>
      </c>
      <c r="R87" s="2" t="str">
        <f t="shared" si="19"/>
        <v>-</v>
      </c>
    </row>
    <row r="88" spans="8:18" x14ac:dyDescent="0.3">
      <c r="H88" s="2">
        <f t="shared" si="20"/>
        <v>42.5</v>
      </c>
      <c r="I88" s="2">
        <f t="shared" si="12"/>
        <v>30</v>
      </c>
      <c r="J88" s="2">
        <f t="shared" si="11"/>
        <v>0.49999968427934049</v>
      </c>
      <c r="K88" s="2">
        <f t="shared" si="13"/>
        <v>30</v>
      </c>
      <c r="L88" s="2">
        <f t="shared" si="14"/>
        <v>0.49999968427934049</v>
      </c>
      <c r="M88" s="2">
        <f>IF(N$1&lt;=10,1,1+0.07*SQRT(N$1-10))*H88</f>
        <v>42.5</v>
      </c>
      <c r="N88" s="2" t="str">
        <f t="shared" si="15"/>
        <v>-</v>
      </c>
      <c r="O88" s="2">
        <f t="shared" si="16"/>
        <v>49.152302233061882</v>
      </c>
      <c r="P88" s="2" t="str">
        <f t="shared" si="17"/>
        <v>-</v>
      </c>
      <c r="Q88" s="2">
        <f t="shared" si="18"/>
        <v>57.375000000000007</v>
      </c>
      <c r="R88" s="2" t="str">
        <f t="shared" si="19"/>
        <v>-</v>
      </c>
    </row>
    <row r="89" spans="8:18" x14ac:dyDescent="0.3">
      <c r="H89" s="2">
        <f t="shared" si="20"/>
        <v>43</v>
      </c>
      <c r="I89" s="2">
        <f t="shared" si="12"/>
        <v>30</v>
      </c>
      <c r="J89" s="2">
        <f t="shared" si="11"/>
        <v>0.49999968427934049</v>
      </c>
      <c r="K89" s="2">
        <f t="shared" si="13"/>
        <v>30</v>
      </c>
      <c r="L89" s="2">
        <f t="shared" si="14"/>
        <v>0.49999968427934049</v>
      </c>
      <c r="M89" s="2">
        <f>IF(N$1&lt;=10,1,1+0.07*SQRT(N$1-10))*H89</f>
        <v>43</v>
      </c>
      <c r="N89" s="2" t="str">
        <f t="shared" si="15"/>
        <v>-</v>
      </c>
      <c r="O89" s="2">
        <f t="shared" si="16"/>
        <v>49.730564612274371</v>
      </c>
      <c r="P89" s="2" t="str">
        <f t="shared" si="17"/>
        <v>-</v>
      </c>
      <c r="Q89" s="2">
        <f t="shared" si="18"/>
        <v>58.050000000000004</v>
      </c>
      <c r="R89" s="2" t="str">
        <f t="shared" si="19"/>
        <v>-</v>
      </c>
    </row>
    <row r="90" spans="8:18" x14ac:dyDescent="0.3">
      <c r="H90" s="2">
        <f t="shared" si="20"/>
        <v>43.5</v>
      </c>
      <c r="I90" s="2">
        <f t="shared" si="12"/>
        <v>30</v>
      </c>
      <c r="J90" s="2">
        <f t="shared" si="11"/>
        <v>0.49999968427934049</v>
      </c>
      <c r="K90" s="2">
        <f t="shared" si="13"/>
        <v>30</v>
      </c>
      <c r="L90" s="2">
        <f t="shared" si="14"/>
        <v>0.49999968427934049</v>
      </c>
      <c r="M90" s="2">
        <f>IF(N$1&lt;=10,1,1+0.07*SQRT(N$1-10))*H90</f>
        <v>43.5</v>
      </c>
      <c r="N90" s="2" t="str">
        <f t="shared" si="15"/>
        <v>-</v>
      </c>
      <c r="O90" s="2">
        <f t="shared" si="16"/>
        <v>50.30882699148686</v>
      </c>
      <c r="P90" s="2" t="str">
        <f t="shared" si="17"/>
        <v>-</v>
      </c>
      <c r="Q90" s="2">
        <f t="shared" si="18"/>
        <v>58.725000000000001</v>
      </c>
      <c r="R90" s="2" t="str">
        <f t="shared" si="19"/>
        <v>-</v>
      </c>
    </row>
    <row r="91" spans="8:18" x14ac:dyDescent="0.3">
      <c r="H91" s="2">
        <f t="shared" si="20"/>
        <v>44</v>
      </c>
      <c r="I91" s="2">
        <f t="shared" si="12"/>
        <v>30</v>
      </c>
      <c r="J91" s="2">
        <f t="shared" si="11"/>
        <v>0.49999968427934049</v>
      </c>
      <c r="K91" s="2">
        <f t="shared" si="13"/>
        <v>30</v>
      </c>
      <c r="L91" s="2">
        <f t="shared" si="14"/>
        <v>0.49999968427934049</v>
      </c>
      <c r="M91" s="2">
        <f>IF(N$1&lt;=10,1,1+0.07*SQRT(N$1-10))*H91</f>
        <v>44</v>
      </c>
      <c r="N91" s="2" t="str">
        <f t="shared" si="15"/>
        <v>-</v>
      </c>
      <c r="O91" s="2">
        <f t="shared" si="16"/>
        <v>50.887089370699357</v>
      </c>
      <c r="P91" s="2" t="str">
        <f t="shared" si="17"/>
        <v>-</v>
      </c>
      <c r="Q91" s="2">
        <f t="shared" si="18"/>
        <v>59.400000000000006</v>
      </c>
      <c r="R91" s="2" t="str">
        <f t="shared" si="19"/>
        <v>-</v>
      </c>
    </row>
    <row r="92" spans="8:18" x14ac:dyDescent="0.3">
      <c r="H92" s="2">
        <f t="shared" si="20"/>
        <v>44.5</v>
      </c>
      <c r="I92" s="2">
        <f t="shared" si="12"/>
        <v>30</v>
      </c>
      <c r="J92" s="2">
        <f t="shared" si="11"/>
        <v>0.49999968427934049</v>
      </c>
      <c r="K92" s="2">
        <f t="shared" si="13"/>
        <v>30</v>
      </c>
      <c r="L92" s="2">
        <f t="shared" si="14"/>
        <v>0.49999968427934049</v>
      </c>
      <c r="M92" s="2">
        <f>IF(N$1&lt;=10,1,1+0.07*SQRT(N$1-10))*H92</f>
        <v>44.5</v>
      </c>
      <c r="N92" s="2" t="str">
        <f t="shared" si="15"/>
        <v>-</v>
      </c>
      <c r="O92" s="2">
        <f t="shared" si="16"/>
        <v>51.465351749911846</v>
      </c>
      <c r="P92" s="2" t="str">
        <f t="shared" si="17"/>
        <v>-</v>
      </c>
      <c r="Q92" s="2">
        <f t="shared" si="18"/>
        <v>60.075000000000003</v>
      </c>
      <c r="R92" s="2" t="str">
        <f t="shared" si="19"/>
        <v>-</v>
      </c>
    </row>
    <row r="93" spans="8:18" x14ac:dyDescent="0.3">
      <c r="H93" s="2">
        <f t="shared" si="20"/>
        <v>45</v>
      </c>
      <c r="I93" s="2">
        <f t="shared" si="12"/>
        <v>30</v>
      </c>
      <c r="J93" s="2">
        <f t="shared" si="11"/>
        <v>0.49999968427934049</v>
      </c>
      <c r="K93" s="2">
        <f t="shared" si="13"/>
        <v>30</v>
      </c>
      <c r="L93" s="2">
        <f t="shared" si="14"/>
        <v>0.49999968427934049</v>
      </c>
      <c r="M93" s="2">
        <f>IF(N$1&lt;=10,1,1+0.07*SQRT(N$1-10))*H93</f>
        <v>45</v>
      </c>
      <c r="N93" s="2" t="str">
        <f t="shared" si="15"/>
        <v>-</v>
      </c>
      <c r="O93" s="2">
        <f t="shared" si="16"/>
        <v>52.043614129124343</v>
      </c>
      <c r="P93" s="2" t="str">
        <f t="shared" si="17"/>
        <v>-</v>
      </c>
      <c r="Q93" s="2">
        <f t="shared" si="18"/>
        <v>60.750000000000007</v>
      </c>
      <c r="R93" s="2" t="str">
        <f t="shared" si="19"/>
        <v>-</v>
      </c>
    </row>
    <row r="94" spans="8:18" x14ac:dyDescent="0.3">
      <c r="H94" s="2">
        <f t="shared" si="20"/>
        <v>45.5</v>
      </c>
      <c r="I94" s="2">
        <f t="shared" si="12"/>
        <v>30</v>
      </c>
      <c r="J94" s="2">
        <f t="shared" si="11"/>
        <v>0.49999968427934049</v>
      </c>
      <c r="K94" s="2">
        <f t="shared" si="13"/>
        <v>30</v>
      </c>
      <c r="L94" s="2">
        <f t="shared" si="14"/>
        <v>0.49999968427934049</v>
      </c>
      <c r="M94" s="2">
        <f>IF(N$1&lt;=10,1,1+0.07*SQRT(N$1-10))*H94</f>
        <v>45.5</v>
      </c>
      <c r="N94" s="2" t="str">
        <f t="shared" si="15"/>
        <v>-</v>
      </c>
      <c r="O94" s="2">
        <f t="shared" si="16"/>
        <v>52.621876508336833</v>
      </c>
      <c r="P94" s="2" t="str">
        <f t="shared" si="17"/>
        <v>-</v>
      </c>
      <c r="Q94" s="2">
        <f t="shared" si="18"/>
        <v>61.425000000000004</v>
      </c>
      <c r="R94" s="2" t="str">
        <f t="shared" si="19"/>
        <v>-</v>
      </c>
    </row>
    <row r="95" spans="8:18" x14ac:dyDescent="0.3">
      <c r="H95" s="2">
        <f t="shared" si="20"/>
        <v>46</v>
      </c>
      <c r="I95" s="2">
        <f t="shared" si="12"/>
        <v>30</v>
      </c>
      <c r="J95" s="2">
        <f t="shared" si="11"/>
        <v>0.49999968427934049</v>
      </c>
      <c r="K95" s="2">
        <f t="shared" si="13"/>
        <v>30</v>
      </c>
      <c r="L95" s="2">
        <f t="shared" si="14"/>
        <v>0.49999968427934049</v>
      </c>
      <c r="M95" s="2">
        <f>IF(N$1&lt;=10,1,1+0.07*SQRT(N$1-10))*H95</f>
        <v>46</v>
      </c>
      <c r="N95" s="2" t="str">
        <f t="shared" si="15"/>
        <v>-</v>
      </c>
      <c r="O95" s="2">
        <f t="shared" si="16"/>
        <v>53.200138887549329</v>
      </c>
      <c r="P95" s="2" t="str">
        <f t="shared" si="17"/>
        <v>-</v>
      </c>
      <c r="Q95" s="2">
        <f t="shared" si="18"/>
        <v>62.1</v>
      </c>
      <c r="R95" s="2" t="str">
        <f t="shared" si="19"/>
        <v>-</v>
      </c>
    </row>
    <row r="96" spans="8:18" x14ac:dyDescent="0.3">
      <c r="H96" s="2">
        <f t="shared" si="20"/>
        <v>46.5</v>
      </c>
      <c r="I96" s="2">
        <f t="shared" si="12"/>
        <v>30</v>
      </c>
      <c r="J96" s="2">
        <f t="shared" si="11"/>
        <v>0.49999968427934049</v>
      </c>
      <c r="K96" s="2">
        <f t="shared" si="13"/>
        <v>30</v>
      </c>
      <c r="L96" s="2">
        <f t="shared" si="14"/>
        <v>0.49999968427934049</v>
      </c>
      <c r="M96" s="2">
        <f>IF(N$1&lt;=10,1,1+0.07*SQRT(N$1-10))*H96</f>
        <v>46.5</v>
      </c>
      <c r="N96" s="2" t="str">
        <f t="shared" si="15"/>
        <v>-</v>
      </c>
      <c r="O96" s="2">
        <f t="shared" si="16"/>
        <v>53.778401266761819</v>
      </c>
      <c r="P96" s="2" t="str">
        <f t="shared" si="17"/>
        <v>-</v>
      </c>
      <c r="Q96" s="2">
        <f t="shared" si="18"/>
        <v>62.775000000000006</v>
      </c>
      <c r="R96" s="2" t="str">
        <f t="shared" si="19"/>
        <v>-</v>
      </c>
    </row>
    <row r="97" spans="8:18" x14ac:dyDescent="0.3">
      <c r="H97" s="2">
        <f t="shared" si="20"/>
        <v>47</v>
      </c>
      <c r="I97" s="2">
        <f t="shared" si="12"/>
        <v>30</v>
      </c>
      <c r="J97" s="2">
        <f t="shared" si="11"/>
        <v>0.49999968427934049</v>
      </c>
      <c r="K97" s="2">
        <f t="shared" si="13"/>
        <v>30</v>
      </c>
      <c r="L97" s="2">
        <f t="shared" si="14"/>
        <v>0.49999968427934049</v>
      </c>
      <c r="M97" s="2">
        <f>IF(N$1&lt;=10,1,1+0.07*SQRT(N$1-10))*H97</f>
        <v>47</v>
      </c>
      <c r="N97" s="2" t="str">
        <f t="shared" si="15"/>
        <v>-</v>
      </c>
      <c r="O97" s="2">
        <f t="shared" si="16"/>
        <v>54.356663645974315</v>
      </c>
      <c r="P97" s="2" t="str">
        <f t="shared" si="17"/>
        <v>-</v>
      </c>
      <c r="Q97" s="2">
        <f t="shared" si="18"/>
        <v>63.45</v>
      </c>
      <c r="R97" s="2" t="str">
        <f t="shared" si="19"/>
        <v>-</v>
      </c>
    </row>
    <row r="98" spans="8:18" x14ac:dyDescent="0.3">
      <c r="H98" s="2">
        <f t="shared" si="20"/>
        <v>47.5</v>
      </c>
      <c r="I98" s="2">
        <f t="shared" si="12"/>
        <v>30</v>
      </c>
      <c r="J98" s="2">
        <f t="shared" si="11"/>
        <v>0.49999968427934049</v>
      </c>
      <c r="K98" s="2">
        <f t="shared" si="13"/>
        <v>30</v>
      </c>
      <c r="L98" s="2">
        <f t="shared" si="14"/>
        <v>0.49999968427934049</v>
      </c>
      <c r="M98" s="2">
        <f>IF(N$1&lt;=10,1,1+0.07*SQRT(N$1-10))*H98</f>
        <v>47.5</v>
      </c>
      <c r="N98" s="2" t="str">
        <f t="shared" si="15"/>
        <v>-</v>
      </c>
      <c r="O98" s="2">
        <f t="shared" si="16"/>
        <v>54.934926025186805</v>
      </c>
      <c r="P98" s="2" t="str">
        <f t="shared" si="17"/>
        <v>-</v>
      </c>
      <c r="Q98" s="2">
        <f t="shared" si="18"/>
        <v>64.125</v>
      </c>
      <c r="R98" s="2" t="str">
        <f t="shared" si="19"/>
        <v>-</v>
      </c>
    </row>
    <row r="99" spans="8:18" x14ac:dyDescent="0.3">
      <c r="H99" s="2">
        <f t="shared" si="20"/>
        <v>48</v>
      </c>
      <c r="I99" s="2">
        <f t="shared" si="12"/>
        <v>30</v>
      </c>
      <c r="J99" s="2">
        <f t="shared" ref="J99:J103" si="21">$G$2*I99^6+$G$3*I99^5+$G$4*I99^4+$G$5*I99^3+$G$6*I99^2+$G$7*I99^1+$G$8</f>
        <v>0.49999968427934049</v>
      </c>
      <c r="K99" s="2">
        <f t="shared" si="13"/>
        <v>30</v>
      </c>
      <c r="L99" s="2">
        <f t="shared" si="14"/>
        <v>0.49999968427934049</v>
      </c>
      <c r="M99" s="2">
        <f>IF(N$1&lt;=10,1,1+0.07*SQRT(N$1-10))*H99</f>
        <v>48</v>
      </c>
      <c r="N99" s="2" t="str">
        <f t="shared" si="15"/>
        <v>-</v>
      </c>
      <c r="O99" s="2">
        <f t="shared" si="16"/>
        <v>55.513188404399301</v>
      </c>
      <c r="P99" s="2" t="str">
        <f t="shared" si="17"/>
        <v>-</v>
      </c>
      <c r="Q99" s="2">
        <f t="shared" si="18"/>
        <v>64.800000000000011</v>
      </c>
      <c r="R99" s="2" t="str">
        <f t="shared" si="19"/>
        <v>-</v>
      </c>
    </row>
    <row r="100" spans="8:18" x14ac:dyDescent="0.3">
      <c r="H100" s="2">
        <f t="shared" si="20"/>
        <v>48.5</v>
      </c>
      <c r="I100" s="2">
        <f t="shared" si="12"/>
        <v>30</v>
      </c>
      <c r="J100" s="2">
        <f t="shared" si="21"/>
        <v>0.49999968427934049</v>
      </c>
      <c r="K100" s="2">
        <f t="shared" si="13"/>
        <v>30</v>
      </c>
      <c r="L100" s="2">
        <f t="shared" si="14"/>
        <v>0.49999968427934049</v>
      </c>
      <c r="M100" s="2">
        <f>IF(N$1&lt;=10,1,1+0.07*SQRT(N$1-10))*H100</f>
        <v>48.5</v>
      </c>
      <c r="N100" s="2" t="str">
        <f t="shared" si="15"/>
        <v>-</v>
      </c>
      <c r="O100" s="2">
        <f t="shared" si="16"/>
        <v>56.091450783611791</v>
      </c>
      <c r="P100" s="2" t="str">
        <f t="shared" si="17"/>
        <v>-</v>
      </c>
      <c r="Q100" s="2">
        <f t="shared" si="18"/>
        <v>65.475000000000009</v>
      </c>
      <c r="R100" s="2" t="str">
        <f t="shared" si="19"/>
        <v>-</v>
      </c>
    </row>
    <row r="101" spans="8:18" x14ac:dyDescent="0.3">
      <c r="H101" s="2">
        <f t="shared" si="20"/>
        <v>49</v>
      </c>
      <c r="I101" s="2">
        <f t="shared" si="12"/>
        <v>30</v>
      </c>
      <c r="J101" s="2">
        <f t="shared" si="21"/>
        <v>0.49999968427934049</v>
      </c>
      <c r="K101" s="2">
        <f t="shared" si="13"/>
        <v>30</v>
      </c>
      <c r="L101" s="2">
        <f t="shared" si="14"/>
        <v>0.49999968427934049</v>
      </c>
      <c r="M101" s="2">
        <f>IF(N$1&lt;=10,1,1+0.07*SQRT(N$1-10))*H101</f>
        <v>49</v>
      </c>
      <c r="N101" s="2" t="str">
        <f t="shared" si="15"/>
        <v>-</v>
      </c>
      <c r="O101" s="2">
        <f t="shared" si="16"/>
        <v>56.66971316282428</v>
      </c>
      <c r="P101" s="2" t="str">
        <f t="shared" si="17"/>
        <v>-</v>
      </c>
      <c r="Q101" s="2">
        <f t="shared" si="18"/>
        <v>66.150000000000006</v>
      </c>
      <c r="R101" s="2" t="str">
        <f t="shared" si="19"/>
        <v>-</v>
      </c>
    </row>
    <row r="102" spans="8:18" x14ac:dyDescent="0.3">
      <c r="H102" s="2">
        <f t="shared" si="20"/>
        <v>49.5</v>
      </c>
      <c r="I102" s="2">
        <f t="shared" si="12"/>
        <v>30</v>
      </c>
      <c r="J102" s="2">
        <f t="shared" si="21"/>
        <v>0.49999968427934049</v>
      </c>
      <c r="K102" s="2">
        <f t="shared" si="13"/>
        <v>30</v>
      </c>
      <c r="L102" s="2">
        <f t="shared" si="14"/>
        <v>0.49999968427934049</v>
      </c>
      <c r="M102" s="2">
        <f>IF(N$1&lt;=10,1,1+0.07*SQRT(N$1-10))*H102</f>
        <v>49.5</v>
      </c>
      <c r="N102" s="2" t="str">
        <f t="shared" si="15"/>
        <v>-</v>
      </c>
      <c r="O102" s="2">
        <f t="shared" si="16"/>
        <v>57.247975542036777</v>
      </c>
      <c r="P102" s="2" t="str">
        <f t="shared" si="17"/>
        <v>-</v>
      </c>
      <c r="Q102" s="2">
        <f t="shared" si="18"/>
        <v>66.825000000000003</v>
      </c>
      <c r="R102" s="2" t="str">
        <f t="shared" si="19"/>
        <v>-</v>
      </c>
    </row>
    <row r="103" spans="8:18" x14ac:dyDescent="0.3">
      <c r="H103" s="2">
        <f t="shared" si="20"/>
        <v>50</v>
      </c>
      <c r="I103" s="2">
        <f t="shared" si="12"/>
        <v>30</v>
      </c>
      <c r="J103" s="2">
        <f t="shared" si="21"/>
        <v>0.49999968427934049</v>
      </c>
      <c r="K103" s="2">
        <f t="shared" si="13"/>
        <v>30</v>
      </c>
      <c r="L103" s="2">
        <f t="shared" si="14"/>
        <v>0.49999968427934049</v>
      </c>
      <c r="M103" s="2">
        <f>IF(N$1&lt;=10,1,1+0.07*SQRT(N$1-10))*H103</f>
        <v>50</v>
      </c>
      <c r="N103" s="2" t="str">
        <f t="shared" si="15"/>
        <v>-</v>
      </c>
      <c r="O103" s="2">
        <f t="shared" si="16"/>
        <v>57.826237921249266</v>
      </c>
      <c r="P103" s="2" t="str">
        <f t="shared" si="17"/>
        <v>-</v>
      </c>
      <c r="Q103" s="2">
        <f t="shared" si="18"/>
        <v>67.5</v>
      </c>
      <c r="R103" s="2" t="str">
        <f t="shared" si="19"/>
        <v>-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B4C30-40CD-4223-B18A-9834A2BC22FF}">
  <dimension ref="A1:L47"/>
  <sheetViews>
    <sheetView tabSelected="1" topLeftCell="A13" workbookViewId="0">
      <selection activeCell="S30" sqref="S30"/>
    </sheetView>
  </sheetViews>
  <sheetFormatPr defaultRowHeight="15" x14ac:dyDescent="0.3"/>
  <cols>
    <col min="4" max="4" width="2.125" bestFit="1" customWidth="1"/>
    <col min="8" max="8" width="2.125" bestFit="1" customWidth="1"/>
    <col min="12" max="12" width="2.125" bestFit="1" customWidth="1"/>
  </cols>
  <sheetData>
    <row r="1" spans="1:12" x14ac:dyDescent="0.3">
      <c r="A1" s="2" t="s">
        <v>23</v>
      </c>
      <c r="B1" s="2"/>
      <c r="D1" t="s">
        <v>28</v>
      </c>
      <c r="E1" s="2" t="s">
        <v>24</v>
      </c>
      <c r="F1" s="2"/>
      <c r="H1" t="s">
        <v>28</v>
      </c>
      <c r="I1" s="2" t="s">
        <v>25</v>
      </c>
      <c r="J1" s="2"/>
      <c r="L1" t="s">
        <v>28</v>
      </c>
    </row>
    <row r="2" spans="1:12" x14ac:dyDescent="0.3">
      <c r="A2" s="2" t="s">
        <v>27</v>
      </c>
      <c r="B2" s="2" t="s">
        <v>26</v>
      </c>
      <c r="D2" t="s">
        <v>28</v>
      </c>
      <c r="E2" s="2" t="s">
        <v>27</v>
      </c>
      <c r="F2" s="2" t="s">
        <v>26</v>
      </c>
      <c r="H2" t="s">
        <v>28</v>
      </c>
      <c r="I2" s="2" t="s">
        <v>27</v>
      </c>
      <c r="J2" s="2" t="s">
        <v>26</v>
      </c>
      <c r="L2" t="s">
        <v>28</v>
      </c>
    </row>
    <row r="3" spans="1:12" x14ac:dyDescent="0.3">
      <c r="A3" s="2">
        <v>0</v>
      </c>
      <c r="B3" s="2">
        <v>4.9662199999999997E-2</v>
      </c>
      <c r="C3" t="str">
        <f>"[" &amp; A3 &amp; "," &amp; B3 &amp; "],"</f>
        <v>[0,0.0496622],</v>
      </c>
      <c r="D3" t="s">
        <v>28</v>
      </c>
      <c r="E3" s="2">
        <v>0</v>
      </c>
      <c r="F3" s="2">
        <v>6.5000000000000002E-2</v>
      </c>
      <c r="G3" t="str">
        <f>"[" &amp; E3 &amp; "," &amp; F3 &amp; "],"</f>
        <v>[0,0.065],</v>
      </c>
      <c r="H3" t="s">
        <v>28</v>
      </c>
      <c r="I3" s="2">
        <v>0</v>
      </c>
      <c r="J3" s="2">
        <v>7.4999999999999997E-2</v>
      </c>
      <c r="K3" t="str">
        <f>"[" &amp; I3 &amp; "," &amp; J3 &amp; "],"</f>
        <v>[0,0.075],</v>
      </c>
      <c r="L3" t="s">
        <v>28</v>
      </c>
    </row>
    <row r="4" spans="1:12" x14ac:dyDescent="0.3">
      <c r="A4" s="2">
        <v>2.65306</v>
      </c>
      <c r="B4" s="2">
        <v>5.4729699999999999E-2</v>
      </c>
      <c r="C4" t="str">
        <f t="shared" ref="C4:C29" si="0">"[" &amp; A4 &amp; "," &amp; B4 &amp; "],"</f>
        <v>[2.65306,0.0547297],</v>
      </c>
      <c r="D4" t="s">
        <v>28</v>
      </c>
      <c r="E4" s="2">
        <v>1.6326499999999999</v>
      </c>
      <c r="F4" s="2">
        <v>6.8000000000000005E-2</v>
      </c>
      <c r="G4" t="str">
        <f t="shared" ref="G4:G46" si="1">"[" &amp; E4 &amp; "," &amp; F4 &amp; "],"</f>
        <v>[1.63265,0.068],</v>
      </c>
      <c r="H4" t="s">
        <v>28</v>
      </c>
      <c r="I4" s="2">
        <v>1.32653</v>
      </c>
      <c r="J4" s="2">
        <v>8.2000000000000003E-2</v>
      </c>
      <c r="K4" t="str">
        <f t="shared" ref="K4:K27" si="2">"[" &amp; I4 &amp; "," &amp; J4 &amp; "],"</f>
        <v>[1.32653,0.082],</v>
      </c>
      <c r="L4" t="s">
        <v>28</v>
      </c>
    </row>
    <row r="5" spans="1:12" x14ac:dyDescent="0.3">
      <c r="A5" s="2">
        <v>4.3877600000000001</v>
      </c>
      <c r="B5" s="2">
        <v>6.2837799999999999E-2</v>
      </c>
      <c r="C5" t="str">
        <f t="shared" si="0"/>
        <v>[4.38776,0.0628378],</v>
      </c>
      <c r="D5" t="s">
        <v>28</v>
      </c>
      <c r="E5" s="2">
        <v>2.8571399999999998</v>
      </c>
      <c r="F5" s="2">
        <v>7.3999999999999996E-2</v>
      </c>
      <c r="G5" t="str">
        <f t="shared" si="1"/>
        <v>[2.85714,0.074],</v>
      </c>
      <c r="H5" t="s">
        <v>28</v>
      </c>
      <c r="I5" s="2">
        <v>2.4489800000000002</v>
      </c>
      <c r="J5" s="2">
        <v>0.09</v>
      </c>
      <c r="K5" t="str">
        <f t="shared" si="2"/>
        <v>[2.44898,0.09],</v>
      </c>
      <c r="L5" t="s">
        <v>28</v>
      </c>
    </row>
    <row r="6" spans="1:12" x14ac:dyDescent="0.3">
      <c r="A6" s="2">
        <v>6.02041</v>
      </c>
      <c r="B6" s="2">
        <v>7.1959499999999996E-2</v>
      </c>
      <c r="C6" t="str">
        <f t="shared" si="0"/>
        <v>[6.02041,0.0719595],</v>
      </c>
      <c r="D6" t="s">
        <v>28</v>
      </c>
      <c r="E6" s="2">
        <v>3.8775499999999998</v>
      </c>
      <c r="F6" s="2">
        <v>8.2000000000000003E-2</v>
      </c>
      <c r="G6" t="str">
        <f t="shared" si="1"/>
        <v>[3.87755,0.082],</v>
      </c>
      <c r="H6" t="s">
        <v>28</v>
      </c>
      <c r="I6" s="2">
        <v>3.2653099999999999</v>
      </c>
      <c r="J6" s="2">
        <v>9.6283800000000003E-2</v>
      </c>
      <c r="K6" t="str">
        <f t="shared" si="2"/>
        <v>[3.26531,0.0962838],</v>
      </c>
      <c r="L6" t="s">
        <v>28</v>
      </c>
    </row>
    <row r="7" spans="1:12" x14ac:dyDescent="0.3">
      <c r="A7" s="2">
        <v>7.5510200000000003</v>
      </c>
      <c r="B7" s="2">
        <v>8.3108100000000004E-2</v>
      </c>
      <c r="C7" t="str">
        <f t="shared" si="0"/>
        <v>[7.55102,0.0831081],</v>
      </c>
      <c r="D7" t="s">
        <v>28</v>
      </c>
      <c r="E7" s="2">
        <v>5.1020399999999997</v>
      </c>
      <c r="F7" s="2">
        <v>9.3243199999999998E-2</v>
      </c>
      <c r="G7" t="str">
        <f t="shared" si="1"/>
        <v>[5.10204,0.0932432],</v>
      </c>
      <c r="H7" t="s">
        <v>28</v>
      </c>
      <c r="I7" s="2">
        <v>4.7959199999999997</v>
      </c>
      <c r="J7" s="2">
        <v>0.116554</v>
      </c>
      <c r="K7" t="str">
        <f t="shared" si="2"/>
        <v>[4.79592,0.116554],</v>
      </c>
      <c r="L7" t="s">
        <v>28</v>
      </c>
    </row>
    <row r="8" spans="1:12" x14ac:dyDescent="0.3">
      <c r="A8" s="2">
        <v>8.97959</v>
      </c>
      <c r="B8" s="2">
        <v>0.100338</v>
      </c>
      <c r="C8" t="str">
        <f t="shared" si="0"/>
        <v>[8.97959,0.100338],</v>
      </c>
      <c r="D8" t="s">
        <v>28</v>
      </c>
      <c r="E8" s="2">
        <v>6.2244900000000003</v>
      </c>
      <c r="F8" s="2">
        <v>0.110473</v>
      </c>
      <c r="G8" t="str">
        <f t="shared" si="1"/>
        <v>[6.22449,0.110473],</v>
      </c>
      <c r="H8" t="s">
        <v>28</v>
      </c>
      <c r="I8" s="2">
        <v>6.2244900000000003</v>
      </c>
      <c r="J8" s="2">
        <v>0.134797</v>
      </c>
      <c r="K8" t="str">
        <f t="shared" si="2"/>
        <v>[6.22449,0.134797],</v>
      </c>
      <c r="L8" t="s">
        <v>28</v>
      </c>
    </row>
    <row r="9" spans="1:12" x14ac:dyDescent="0.3">
      <c r="A9" s="2">
        <v>10.510199999999999</v>
      </c>
      <c r="B9" s="2">
        <v>0.114527</v>
      </c>
      <c r="C9" t="str">
        <f t="shared" si="0"/>
        <v>[10.5102,0.114527],</v>
      </c>
      <c r="D9" t="s">
        <v>28</v>
      </c>
      <c r="E9" s="2">
        <v>7.4489799999999997</v>
      </c>
      <c r="F9" s="2">
        <v>0.123649</v>
      </c>
      <c r="G9" t="str">
        <f t="shared" si="1"/>
        <v>[7.44898,0.123649],</v>
      </c>
      <c r="H9" t="s">
        <v>28</v>
      </c>
      <c r="I9" s="2">
        <v>7.34694</v>
      </c>
      <c r="J9" s="2">
        <v>0.152027</v>
      </c>
      <c r="K9" t="str">
        <f t="shared" si="2"/>
        <v>[7.34694,0.152027],</v>
      </c>
      <c r="L9" t="s">
        <v>28</v>
      </c>
    </row>
    <row r="10" spans="1:12" x14ac:dyDescent="0.3">
      <c r="A10" s="2">
        <v>12.244899999999999</v>
      </c>
      <c r="B10" s="2">
        <v>0.13175700000000001</v>
      </c>
      <c r="C10" t="str">
        <f t="shared" si="0"/>
        <v>[12.2449,0.131757],</v>
      </c>
      <c r="D10" t="s">
        <v>28</v>
      </c>
      <c r="E10" s="2">
        <v>8.5714299999999994</v>
      </c>
      <c r="F10" s="2">
        <v>0.136824</v>
      </c>
      <c r="G10" t="str">
        <f t="shared" si="1"/>
        <v>[8.57143,0.136824],</v>
      </c>
      <c r="H10" t="s">
        <v>28</v>
      </c>
      <c r="I10" s="2">
        <v>8.8775499999999994</v>
      </c>
      <c r="J10" s="2">
        <v>0.17128399999999999</v>
      </c>
      <c r="K10" t="str">
        <f t="shared" si="2"/>
        <v>[8.87755,0.171284],</v>
      </c>
      <c r="L10" t="s">
        <v>28</v>
      </c>
    </row>
    <row r="11" spans="1:12" x14ac:dyDescent="0.3">
      <c r="A11" s="2">
        <v>13.571400000000001</v>
      </c>
      <c r="B11" s="2">
        <v>0.14695900000000001</v>
      </c>
      <c r="C11" t="str">
        <f t="shared" si="0"/>
        <v>[13.5714,0.146959],</v>
      </c>
      <c r="D11" t="s">
        <v>28</v>
      </c>
      <c r="E11" s="2">
        <v>9.6938800000000001</v>
      </c>
      <c r="F11" s="2">
        <v>0.15101400000000001</v>
      </c>
      <c r="G11" t="str">
        <f t="shared" si="1"/>
        <v>[9.69388,0.151014],</v>
      </c>
      <c r="H11" t="s">
        <v>28</v>
      </c>
      <c r="I11" s="2">
        <v>10.102</v>
      </c>
      <c r="J11" s="2">
        <v>0.185473</v>
      </c>
      <c r="K11" t="str">
        <f t="shared" si="2"/>
        <v>[10.102,0.185473],</v>
      </c>
      <c r="L11" t="s">
        <v>28</v>
      </c>
    </row>
    <row r="12" spans="1:12" x14ac:dyDescent="0.3">
      <c r="A12" s="2">
        <v>14.7959</v>
      </c>
      <c r="B12" s="2">
        <v>0.16114899999999999</v>
      </c>
      <c r="C12" t="str">
        <f t="shared" si="0"/>
        <v>[14.7959,0.161149],</v>
      </c>
      <c r="D12" t="s">
        <v>28</v>
      </c>
      <c r="E12" s="2">
        <v>10.9184</v>
      </c>
      <c r="F12" s="2">
        <v>0.164189</v>
      </c>
      <c r="G12" t="str">
        <f t="shared" si="1"/>
        <v>[10.9184,0.164189],</v>
      </c>
      <c r="H12" t="s">
        <v>28</v>
      </c>
      <c r="I12" s="2">
        <v>11.428599999999999</v>
      </c>
      <c r="J12" s="2">
        <v>0.20777000000000001</v>
      </c>
      <c r="K12" t="str">
        <f t="shared" si="2"/>
        <v>[11.4286,0.20777],</v>
      </c>
      <c r="L12" t="s">
        <v>28</v>
      </c>
    </row>
    <row r="13" spans="1:12" x14ac:dyDescent="0.3">
      <c r="A13" s="2">
        <v>16.122399999999999</v>
      </c>
      <c r="B13" s="2">
        <v>0.17736499999999999</v>
      </c>
      <c r="C13" t="str">
        <f t="shared" si="0"/>
        <v>[16.1224,0.177365],</v>
      </c>
      <c r="D13" t="s">
        <v>28</v>
      </c>
      <c r="E13" s="2">
        <v>11.938800000000001</v>
      </c>
      <c r="F13" s="2">
        <v>0.17837800000000001</v>
      </c>
      <c r="G13" t="str">
        <f t="shared" si="1"/>
        <v>[11.9388,0.178378],</v>
      </c>
      <c r="H13" t="s">
        <v>28</v>
      </c>
      <c r="I13" s="2">
        <v>13.2653</v>
      </c>
      <c r="J13" s="2">
        <v>0.22804099999999999</v>
      </c>
      <c r="K13" t="str">
        <f t="shared" si="2"/>
        <v>[13.2653,0.228041],</v>
      </c>
      <c r="L13" t="s">
        <v>28</v>
      </c>
    </row>
    <row r="14" spans="1:12" x14ac:dyDescent="0.3">
      <c r="A14" s="2">
        <v>17.755099999999999</v>
      </c>
      <c r="B14" s="2">
        <v>0.193581</v>
      </c>
      <c r="C14" t="str">
        <f t="shared" si="0"/>
        <v>[17.7551,0.193581],</v>
      </c>
      <c r="D14" t="s">
        <v>28</v>
      </c>
      <c r="E14" s="2">
        <v>13.061199999999999</v>
      </c>
      <c r="F14" s="2">
        <v>0.19256799999999999</v>
      </c>
      <c r="G14" t="str">
        <f t="shared" si="1"/>
        <v>[13.0612,0.192568],</v>
      </c>
      <c r="H14" t="s">
        <v>28</v>
      </c>
      <c r="I14" s="2">
        <v>14.591799999999999</v>
      </c>
      <c r="J14" s="2">
        <v>0.24729699999999999</v>
      </c>
      <c r="K14" t="str">
        <f t="shared" si="2"/>
        <v>[14.5918,0.247297],</v>
      </c>
      <c r="L14" t="s">
        <v>28</v>
      </c>
    </row>
    <row r="15" spans="1:12" x14ac:dyDescent="0.3">
      <c r="A15" s="2">
        <v>19.183700000000002</v>
      </c>
      <c r="B15" s="2">
        <v>0.21182400000000001</v>
      </c>
      <c r="C15" t="str">
        <f t="shared" si="0"/>
        <v>[19.1837,0.211824],</v>
      </c>
      <c r="D15" t="s">
        <v>28</v>
      </c>
      <c r="E15" s="2">
        <v>13.877599999999999</v>
      </c>
      <c r="F15" s="2">
        <v>0.20371600000000001</v>
      </c>
      <c r="G15" t="str">
        <f t="shared" si="1"/>
        <v>[13.8776,0.203716],</v>
      </c>
      <c r="H15" t="s">
        <v>28</v>
      </c>
      <c r="I15" s="2">
        <v>15.7143</v>
      </c>
      <c r="J15" s="2">
        <v>0.26756799999999997</v>
      </c>
      <c r="K15" t="str">
        <f t="shared" si="2"/>
        <v>[15.7143,0.267568],</v>
      </c>
      <c r="L15" t="s">
        <v>28</v>
      </c>
    </row>
    <row r="16" spans="1:12" x14ac:dyDescent="0.3">
      <c r="A16" s="2">
        <v>20.714300000000001</v>
      </c>
      <c r="B16" s="2">
        <v>0.232095</v>
      </c>
      <c r="C16" t="str">
        <f t="shared" si="0"/>
        <v>[20.7143,0.232095],</v>
      </c>
      <c r="D16" t="s">
        <v>28</v>
      </c>
      <c r="E16" s="2">
        <v>14.693899999999999</v>
      </c>
      <c r="F16" s="2">
        <v>0.214865</v>
      </c>
      <c r="G16" t="str">
        <f t="shared" si="1"/>
        <v>[14.6939,0.214865],</v>
      </c>
      <c r="H16" t="s">
        <v>28</v>
      </c>
      <c r="I16" s="2">
        <v>16.7347</v>
      </c>
      <c r="J16" s="2">
        <v>0.28783799999999998</v>
      </c>
      <c r="K16" t="str">
        <f t="shared" si="2"/>
        <v>[16.7347,0.287838],</v>
      </c>
      <c r="L16" t="s">
        <v>28</v>
      </c>
    </row>
    <row r="17" spans="1:12" x14ac:dyDescent="0.3">
      <c r="A17" s="2">
        <v>22.040800000000001</v>
      </c>
      <c r="B17" s="2">
        <v>0.248311</v>
      </c>
      <c r="C17" t="str">
        <f t="shared" si="0"/>
        <v>[22.0408,0.248311],</v>
      </c>
      <c r="D17" t="s">
        <v>28</v>
      </c>
      <c r="E17" s="2">
        <v>16.122399999999999</v>
      </c>
      <c r="F17" s="2">
        <v>0.232095</v>
      </c>
      <c r="G17" t="str">
        <f t="shared" si="1"/>
        <v>[16.1224,0.232095],</v>
      </c>
      <c r="H17" t="s">
        <v>28</v>
      </c>
      <c r="I17" s="2">
        <v>17.755099999999999</v>
      </c>
      <c r="J17" s="2">
        <v>0.31317600000000001</v>
      </c>
      <c r="K17" t="str">
        <f t="shared" si="2"/>
        <v>[17.7551,0.313176],</v>
      </c>
      <c r="L17" t="s">
        <v>28</v>
      </c>
    </row>
    <row r="18" spans="1:12" x14ac:dyDescent="0.3">
      <c r="A18" s="2">
        <v>23.2653</v>
      </c>
      <c r="B18" s="2">
        <v>0.26554100000000003</v>
      </c>
      <c r="C18" t="str">
        <f t="shared" si="0"/>
        <v>[23.2653,0.265541],</v>
      </c>
      <c r="D18" t="s">
        <v>28</v>
      </c>
      <c r="E18" s="2">
        <v>17.550999999999998</v>
      </c>
      <c r="F18" s="2">
        <v>0.25135099999999999</v>
      </c>
      <c r="G18" t="str">
        <f t="shared" si="1"/>
        <v>[17.551,0.251351],</v>
      </c>
      <c r="H18" t="s">
        <v>28</v>
      </c>
      <c r="I18" s="2">
        <v>18.673500000000001</v>
      </c>
      <c r="J18" s="2">
        <v>0.34358100000000003</v>
      </c>
      <c r="K18" t="str">
        <f t="shared" si="2"/>
        <v>[18.6735,0.343581],</v>
      </c>
      <c r="L18" t="s">
        <v>28</v>
      </c>
    </row>
    <row r="19" spans="1:12" x14ac:dyDescent="0.3">
      <c r="A19" s="2">
        <v>24.591799999999999</v>
      </c>
      <c r="B19" s="2">
        <v>0.28581099999999998</v>
      </c>
      <c r="C19" t="str">
        <f t="shared" si="0"/>
        <v>[24.5918,0.285811],</v>
      </c>
      <c r="D19" t="s">
        <v>28</v>
      </c>
      <c r="E19" s="2">
        <v>18.571400000000001</v>
      </c>
      <c r="F19" s="2">
        <v>0.27060800000000002</v>
      </c>
      <c r="G19" t="str">
        <f t="shared" si="1"/>
        <v>[18.5714,0.270608],</v>
      </c>
      <c r="H19" t="s">
        <v>28</v>
      </c>
      <c r="I19" s="2">
        <v>19.183700000000002</v>
      </c>
      <c r="J19" s="2">
        <v>0.36486499999999999</v>
      </c>
      <c r="K19" t="str">
        <f t="shared" si="2"/>
        <v>[19.1837,0.364865],</v>
      </c>
      <c r="L19" t="s">
        <v>28</v>
      </c>
    </row>
    <row r="20" spans="1:12" x14ac:dyDescent="0.3">
      <c r="A20" s="2">
        <v>25.612200000000001</v>
      </c>
      <c r="B20" s="2">
        <v>0.30709500000000001</v>
      </c>
      <c r="C20" t="str">
        <f t="shared" si="0"/>
        <v>[25.6122,0.307095],</v>
      </c>
      <c r="D20" t="s">
        <v>28</v>
      </c>
      <c r="E20" s="2">
        <v>19.898</v>
      </c>
      <c r="F20" s="2">
        <v>0.28885100000000002</v>
      </c>
      <c r="G20" t="str">
        <f t="shared" si="1"/>
        <v>[19.898,0.288851],</v>
      </c>
      <c r="H20" t="s">
        <v>28</v>
      </c>
      <c r="I20" s="2">
        <v>19.693899999999999</v>
      </c>
      <c r="J20" s="2">
        <v>0.38209500000000002</v>
      </c>
      <c r="K20" t="str">
        <f t="shared" si="2"/>
        <v>[19.6939,0.382095],</v>
      </c>
      <c r="L20" t="s">
        <v>28</v>
      </c>
    </row>
    <row r="21" spans="1:12" x14ac:dyDescent="0.3">
      <c r="A21" s="2">
        <v>26.428599999999999</v>
      </c>
      <c r="B21" s="2">
        <v>0.32736500000000002</v>
      </c>
      <c r="C21" t="str">
        <f t="shared" si="0"/>
        <v>[26.4286,0.327365],</v>
      </c>
      <c r="D21" t="s">
        <v>28</v>
      </c>
      <c r="E21" s="2">
        <v>20.714300000000001</v>
      </c>
      <c r="F21" s="2">
        <v>0.30810799999999999</v>
      </c>
      <c r="G21" t="str">
        <f t="shared" si="1"/>
        <v>[20.7143,0.308108],</v>
      </c>
      <c r="H21" t="s">
        <v>28</v>
      </c>
      <c r="I21" s="2">
        <v>20.102</v>
      </c>
      <c r="J21" s="2">
        <v>0.41047299999999998</v>
      </c>
      <c r="K21" t="str">
        <f t="shared" si="2"/>
        <v>[20.102,0.410473],</v>
      </c>
      <c r="L21" t="s">
        <v>28</v>
      </c>
    </row>
    <row r="22" spans="1:12" x14ac:dyDescent="0.3">
      <c r="A22" s="2">
        <v>27.244900000000001</v>
      </c>
      <c r="B22" s="2">
        <v>0.34763500000000003</v>
      </c>
      <c r="C22" t="str">
        <f t="shared" si="0"/>
        <v>[27.2449,0.347635],</v>
      </c>
      <c r="D22" t="s">
        <v>28</v>
      </c>
      <c r="E22" s="2">
        <v>21.428599999999999</v>
      </c>
      <c r="F22" s="2">
        <v>0.32736500000000002</v>
      </c>
      <c r="G22" t="str">
        <f t="shared" si="1"/>
        <v>[21.4286,0.327365],</v>
      </c>
      <c r="H22" t="s">
        <v>28</v>
      </c>
      <c r="I22" s="2">
        <v>20.408200000000001</v>
      </c>
      <c r="J22" s="2">
        <v>0.433784</v>
      </c>
      <c r="K22" t="str">
        <f t="shared" si="2"/>
        <v>[20.4082,0.433784],</v>
      </c>
      <c r="L22" t="s">
        <v>28</v>
      </c>
    </row>
    <row r="23" spans="1:12" x14ac:dyDescent="0.3">
      <c r="A23" s="2">
        <v>27.959199999999999</v>
      </c>
      <c r="B23" s="2">
        <v>0.372973</v>
      </c>
      <c r="C23" t="str">
        <f t="shared" si="0"/>
        <v>[27.9592,0.372973],</v>
      </c>
      <c r="D23" t="s">
        <v>28</v>
      </c>
      <c r="E23" s="2">
        <v>22.040800000000001</v>
      </c>
      <c r="F23" s="2">
        <v>0.34763500000000003</v>
      </c>
      <c r="G23" t="str">
        <f t="shared" si="1"/>
        <v>[22.0408,0.347635],</v>
      </c>
      <c r="H23" t="s">
        <v>28</v>
      </c>
      <c r="I23" s="2">
        <v>20.510200000000001</v>
      </c>
      <c r="J23" s="2">
        <v>0.46418900000000002</v>
      </c>
      <c r="K23" t="str">
        <f t="shared" si="2"/>
        <v>[20.5102,0.464189],</v>
      </c>
      <c r="L23" t="s">
        <v>28</v>
      </c>
    </row>
    <row r="24" spans="1:12" x14ac:dyDescent="0.3">
      <c r="A24" s="2">
        <v>28.3673</v>
      </c>
      <c r="B24" s="2">
        <v>0.39831100000000003</v>
      </c>
      <c r="C24" t="str">
        <f t="shared" si="0"/>
        <v>[28.3673,0.398311],</v>
      </c>
      <c r="D24" t="s">
        <v>28</v>
      </c>
      <c r="E24" s="2">
        <v>22.449000000000002</v>
      </c>
      <c r="F24" s="2">
        <v>0.370946</v>
      </c>
      <c r="G24" t="str">
        <f t="shared" si="1"/>
        <v>[22.449,0.370946],</v>
      </c>
      <c r="H24" t="s">
        <v>28</v>
      </c>
      <c r="I24" s="2">
        <v>20.714300000000001</v>
      </c>
      <c r="J24" s="2">
        <v>0.490541</v>
      </c>
      <c r="K24" t="str">
        <f t="shared" si="2"/>
        <v>[20.7143,0.490541],</v>
      </c>
      <c r="L24" t="s">
        <v>28</v>
      </c>
    </row>
    <row r="25" spans="1:12" x14ac:dyDescent="0.3">
      <c r="A25" s="2">
        <v>28.775500000000001</v>
      </c>
      <c r="B25" s="2">
        <v>0.423649</v>
      </c>
      <c r="C25" t="str">
        <f t="shared" si="0"/>
        <v>[28.7755,0.423649],</v>
      </c>
      <c r="D25" t="s">
        <v>28</v>
      </c>
      <c r="E25" s="2">
        <v>22.857099999999999</v>
      </c>
      <c r="F25" s="2">
        <v>0.39324300000000001</v>
      </c>
      <c r="G25" t="str">
        <f t="shared" si="1"/>
        <v>[22.8571,0.393243],</v>
      </c>
      <c r="H25" t="s">
        <v>28</v>
      </c>
      <c r="I25" s="2">
        <v>20.918399999999998</v>
      </c>
      <c r="J25" s="2">
        <v>0.51993199999999995</v>
      </c>
      <c r="K25" t="str">
        <f t="shared" si="2"/>
        <v>[20.9184,0.519932],</v>
      </c>
      <c r="L25" t="s">
        <v>28</v>
      </c>
    </row>
    <row r="26" spans="1:12" x14ac:dyDescent="0.3">
      <c r="A26" s="2">
        <v>28.979600000000001</v>
      </c>
      <c r="B26" s="2">
        <v>0.44493199999999999</v>
      </c>
      <c r="C26" t="str">
        <f t="shared" si="0"/>
        <v>[28.9796,0.444932],</v>
      </c>
      <c r="D26" t="s">
        <v>28</v>
      </c>
      <c r="E26" s="2">
        <v>23.2653</v>
      </c>
      <c r="F26" s="2">
        <v>0.41756799999999999</v>
      </c>
      <c r="G26" t="str">
        <f t="shared" si="1"/>
        <v>[23.2653,0.417568],</v>
      </c>
      <c r="H26" t="s">
        <v>28</v>
      </c>
      <c r="I26" s="2">
        <v>20.92</v>
      </c>
      <c r="J26" s="2">
        <v>0.6</v>
      </c>
      <c r="K26" t="str">
        <f t="shared" si="2"/>
        <v>[20.92,0.6],</v>
      </c>
      <c r="L26" t="s">
        <v>28</v>
      </c>
    </row>
    <row r="27" spans="1:12" x14ac:dyDescent="0.3">
      <c r="A27" s="2">
        <v>29.285699999999999</v>
      </c>
      <c r="B27" s="2">
        <v>0.47331099999999998</v>
      </c>
      <c r="C27" t="str">
        <f t="shared" si="0"/>
        <v>[29.2857,0.473311],</v>
      </c>
      <c r="D27" t="s">
        <v>28</v>
      </c>
      <c r="E27" s="2">
        <v>23.673500000000001</v>
      </c>
      <c r="F27" s="2">
        <v>0.43986500000000001</v>
      </c>
      <c r="G27" t="str">
        <f t="shared" si="1"/>
        <v>[23.6735,0.439865],</v>
      </c>
      <c r="H27" t="s">
        <v>28</v>
      </c>
      <c r="I27" s="2">
        <v>100</v>
      </c>
      <c r="J27" s="2">
        <v>102</v>
      </c>
      <c r="K27" t="str">
        <f t="shared" si="2"/>
        <v>[100,102],</v>
      </c>
      <c r="L27" t="s">
        <v>28</v>
      </c>
    </row>
    <row r="28" spans="1:12" x14ac:dyDescent="0.3">
      <c r="A28" s="2">
        <v>29.3</v>
      </c>
      <c r="B28" s="2">
        <v>0.6</v>
      </c>
      <c r="C28" t="str">
        <f t="shared" si="0"/>
        <v>[29.3,0.6],</v>
      </c>
      <c r="D28" t="s">
        <v>28</v>
      </c>
      <c r="E28" s="2">
        <v>23.979600000000001</v>
      </c>
      <c r="F28" s="2">
        <v>0.46013500000000002</v>
      </c>
      <c r="G28" t="str">
        <f t="shared" si="1"/>
        <v>[23.9796,0.460135],</v>
      </c>
      <c r="H28" t="s">
        <v>28</v>
      </c>
      <c r="I28" s="2"/>
      <c r="J28" s="2"/>
      <c r="L28" t="s">
        <v>28</v>
      </c>
    </row>
    <row r="29" spans="1:12" x14ac:dyDescent="0.3">
      <c r="A29" s="2">
        <v>100</v>
      </c>
      <c r="B29" s="2">
        <v>100</v>
      </c>
      <c r="C29" t="str">
        <f t="shared" si="0"/>
        <v>[100,100],</v>
      </c>
      <c r="D29" t="s">
        <v>28</v>
      </c>
      <c r="E29" s="2">
        <v>24.05</v>
      </c>
      <c r="F29" s="2">
        <v>0.48344599999999999</v>
      </c>
      <c r="G29" t="str">
        <f t="shared" si="1"/>
        <v>[24.05,0.483446],</v>
      </c>
      <c r="H29" t="s">
        <v>28</v>
      </c>
      <c r="I29" s="2"/>
      <c r="J29" s="2"/>
    </row>
    <row r="30" spans="1:12" x14ac:dyDescent="0.3">
      <c r="A30" s="2"/>
      <c r="B30" s="2"/>
      <c r="D30" t="s">
        <v>28</v>
      </c>
      <c r="E30" s="2">
        <v>24.081600000000002</v>
      </c>
      <c r="F30" s="2">
        <v>0.51587799999999995</v>
      </c>
      <c r="G30" t="str">
        <f t="shared" si="1"/>
        <v>[24.0816,0.515878],</v>
      </c>
      <c r="H30" t="s">
        <v>28</v>
      </c>
      <c r="I30" s="2"/>
      <c r="J30" s="2"/>
    </row>
    <row r="31" spans="1:12" x14ac:dyDescent="0.3">
      <c r="A31" s="2"/>
      <c r="B31" s="2"/>
      <c r="D31" t="s">
        <v>28</v>
      </c>
      <c r="E31" s="2">
        <v>24.1</v>
      </c>
      <c r="F31" s="2">
        <v>0.6</v>
      </c>
      <c r="G31" t="str">
        <f t="shared" si="1"/>
        <v>[24.1,0.6],</v>
      </c>
      <c r="H31" t="s">
        <v>28</v>
      </c>
      <c r="I31" s="2"/>
      <c r="J31" s="2"/>
    </row>
    <row r="32" spans="1:12" x14ac:dyDescent="0.3">
      <c r="D32" t="s">
        <v>28</v>
      </c>
      <c r="E32" s="2">
        <v>100</v>
      </c>
      <c r="F32" s="2">
        <v>101</v>
      </c>
      <c r="G32" t="str">
        <f t="shared" si="1"/>
        <v>[100,101],</v>
      </c>
      <c r="H32" t="s">
        <v>28</v>
      </c>
    </row>
    <row r="33" spans="4:8" x14ac:dyDescent="0.3">
      <c r="D33" t="s">
        <v>28</v>
      </c>
      <c r="H33" t="s">
        <v>28</v>
      </c>
    </row>
    <row r="34" spans="4:8" x14ac:dyDescent="0.3">
      <c r="D34" t="s">
        <v>28</v>
      </c>
      <c r="H34" t="s">
        <v>28</v>
      </c>
    </row>
    <row r="35" spans="4:8" x14ac:dyDescent="0.3">
      <c r="D35" t="s">
        <v>28</v>
      </c>
      <c r="H35" t="s">
        <v>28</v>
      </c>
    </row>
    <row r="36" spans="4:8" x14ac:dyDescent="0.3">
      <c r="D36" t="s">
        <v>28</v>
      </c>
      <c r="H36" t="s">
        <v>28</v>
      </c>
    </row>
    <row r="37" spans="4:8" x14ac:dyDescent="0.3">
      <c r="D37" t="s">
        <v>28</v>
      </c>
      <c r="H37" t="s">
        <v>28</v>
      </c>
    </row>
    <row r="38" spans="4:8" x14ac:dyDescent="0.3">
      <c r="D38" t="s">
        <v>28</v>
      </c>
      <c r="H38" t="s">
        <v>28</v>
      </c>
    </row>
    <row r="39" spans="4:8" x14ac:dyDescent="0.3">
      <c r="D39" t="s">
        <v>28</v>
      </c>
      <c r="H39" t="s">
        <v>28</v>
      </c>
    </row>
    <row r="40" spans="4:8" x14ac:dyDescent="0.3">
      <c r="D40" t="s">
        <v>28</v>
      </c>
      <c r="H40" t="s">
        <v>28</v>
      </c>
    </row>
    <row r="41" spans="4:8" x14ac:dyDescent="0.3">
      <c r="D41" t="s">
        <v>28</v>
      </c>
      <c r="H41" t="s">
        <v>28</v>
      </c>
    </row>
    <row r="42" spans="4:8" x14ac:dyDescent="0.3">
      <c r="D42" t="s">
        <v>28</v>
      </c>
      <c r="H42" t="s">
        <v>28</v>
      </c>
    </row>
    <row r="43" spans="4:8" x14ac:dyDescent="0.3">
      <c r="D43" t="s">
        <v>28</v>
      </c>
      <c r="H43" t="s">
        <v>28</v>
      </c>
    </row>
    <row r="44" spans="4:8" x14ac:dyDescent="0.3">
      <c r="D44" t="s">
        <v>28</v>
      </c>
      <c r="H44" t="s">
        <v>28</v>
      </c>
    </row>
    <row r="45" spans="4:8" x14ac:dyDescent="0.3">
      <c r="D45" t="s">
        <v>28</v>
      </c>
      <c r="H45" t="s">
        <v>28</v>
      </c>
    </row>
    <row r="46" spans="4:8" x14ac:dyDescent="0.3">
      <c r="D46" t="s">
        <v>28</v>
      </c>
      <c r="H46" t="s">
        <v>28</v>
      </c>
    </row>
    <row r="47" spans="4:8" x14ac:dyDescent="0.3">
      <c r="H47" t="s">
        <v>28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3D318-B85C-40F0-A9BD-274830A97510}">
  <dimension ref="A1:R26"/>
  <sheetViews>
    <sheetView workbookViewId="0"/>
  </sheetViews>
  <sheetFormatPr defaultRowHeight="15" x14ac:dyDescent="0.3"/>
  <cols>
    <col min="1" max="1" width="10.625" bestFit="1" customWidth="1"/>
    <col min="2" max="2" width="10.625" customWidth="1"/>
    <col min="5" max="5" width="13.375" bestFit="1" customWidth="1"/>
  </cols>
  <sheetData>
    <row r="1" spans="1:18" x14ac:dyDescent="0.3">
      <c r="A1" t="s">
        <v>15</v>
      </c>
      <c r="B1" t="s">
        <v>17</v>
      </c>
      <c r="C1" t="s">
        <v>4</v>
      </c>
      <c r="D1" t="s">
        <v>18</v>
      </c>
      <c r="F1" t="s">
        <v>16</v>
      </c>
      <c r="P1" t="s">
        <v>14</v>
      </c>
      <c r="Q1" t="s">
        <v>19</v>
      </c>
    </row>
    <row r="2" spans="1:18" x14ac:dyDescent="0.3">
      <c r="A2" s="2">
        <v>0.76233200000000001</v>
      </c>
      <c r="B2" s="2">
        <f>A2*0.4882427</f>
        <v>0.37220303397639998</v>
      </c>
      <c r="C2" s="2">
        <v>1.57985</v>
      </c>
      <c r="D2" s="2">
        <f>SQRT(1/B2)</f>
        <v>1.6391173433374118</v>
      </c>
      <c r="F2" t="str">
        <f>"1 kg/cm2 = " &amp; 1/0.48824276270581 &amp; " kip/ft2"</f>
        <v>1 kg/cm2 = 2.048161440137 kip/ft2</v>
      </c>
    </row>
    <row r="3" spans="1:18" x14ac:dyDescent="0.3">
      <c r="A3" s="2">
        <v>0.80717499999999998</v>
      </c>
      <c r="B3" s="2">
        <f t="shared" ref="B3:B26" si="0">A3*0.4882427</f>
        <v>0.39409730137249999</v>
      </c>
      <c r="C3" s="2">
        <v>1.5113399999999999</v>
      </c>
      <c r="D3" s="2">
        <f t="shared" ref="D3:D26" si="1">SQRT(1/B3)</f>
        <v>1.5929357878777501</v>
      </c>
      <c r="E3" s="2"/>
    </row>
    <row r="4" spans="1:18" x14ac:dyDescent="0.3">
      <c r="A4" s="2">
        <v>0.85201800000000005</v>
      </c>
      <c r="B4" s="2">
        <f t="shared" si="0"/>
        <v>0.4159915687686</v>
      </c>
      <c r="C4" s="2">
        <v>1.43879</v>
      </c>
      <c r="D4" s="2">
        <f t="shared" si="1"/>
        <v>1.5504498942257641</v>
      </c>
      <c r="E4" s="2"/>
    </row>
    <row r="5" spans="1:18" x14ac:dyDescent="0.3">
      <c r="A5" s="2">
        <v>0.96412600000000004</v>
      </c>
      <c r="B5" s="2">
        <f t="shared" si="0"/>
        <v>0.47072748138019999</v>
      </c>
      <c r="C5" s="2">
        <v>1.35819</v>
      </c>
      <c r="D5" s="2">
        <f t="shared" si="1"/>
        <v>1.4575223507353563</v>
      </c>
      <c r="E5" s="2"/>
    </row>
    <row r="6" spans="1:18" x14ac:dyDescent="0.3">
      <c r="A6" s="2">
        <v>1.1210800000000001</v>
      </c>
      <c r="B6" s="2">
        <f t="shared" si="0"/>
        <v>0.54735912611600002</v>
      </c>
      <c r="C6" s="2">
        <v>1.27355</v>
      </c>
      <c r="D6" s="2">
        <f t="shared" si="1"/>
        <v>1.3516486602205078</v>
      </c>
      <c r="E6" s="2"/>
    </row>
    <row r="7" spans="1:18" x14ac:dyDescent="0.3">
      <c r="A7" s="2">
        <v>1.3004500000000001</v>
      </c>
      <c r="B7" s="2">
        <f t="shared" si="0"/>
        <v>0.63493521921500007</v>
      </c>
      <c r="C7" s="2">
        <v>1.19295</v>
      </c>
      <c r="D7" s="2">
        <f t="shared" si="1"/>
        <v>1.2549756263233933</v>
      </c>
      <c r="E7" s="2"/>
    </row>
    <row r="8" spans="1:18" x14ac:dyDescent="0.3">
      <c r="A8" s="2">
        <v>1.5470900000000001</v>
      </c>
      <c r="B8" s="2">
        <f t="shared" si="0"/>
        <v>0.75535539874299995</v>
      </c>
      <c r="C8" s="2">
        <v>1.1204000000000001</v>
      </c>
      <c r="D8" s="2">
        <f t="shared" si="1"/>
        <v>1.1505998980477488</v>
      </c>
      <c r="E8" s="2"/>
    </row>
    <row r="9" spans="1:18" x14ac:dyDescent="0.3">
      <c r="A9" s="2">
        <v>1.83857</v>
      </c>
      <c r="B9" s="2">
        <f t="shared" si="0"/>
        <v>0.89766838093899992</v>
      </c>
      <c r="C9" s="2">
        <v>1.04383</v>
      </c>
      <c r="D9" s="2">
        <f t="shared" si="1"/>
        <v>1.0554606245311187</v>
      </c>
      <c r="E9" s="2"/>
    </row>
    <row r="10" spans="1:18" x14ac:dyDescent="0.3">
      <c r="A10" s="2">
        <v>2.1300400000000002</v>
      </c>
      <c r="B10" s="2">
        <f t="shared" si="0"/>
        <v>1.0399764807080001</v>
      </c>
      <c r="C10" s="2">
        <v>0.96725399999999995</v>
      </c>
      <c r="D10" s="2">
        <f t="shared" si="1"/>
        <v>0.98059176364977263</v>
      </c>
      <c r="E10" s="2"/>
      <c r="P10" t="s">
        <v>13</v>
      </c>
      <c r="Q10">
        <v>76</v>
      </c>
      <c r="R10" t="s">
        <v>8</v>
      </c>
    </row>
    <row r="11" spans="1:18" x14ac:dyDescent="0.3">
      <c r="A11" s="2">
        <v>2.3990999999999998</v>
      </c>
      <c r="B11" s="2">
        <f t="shared" si="0"/>
        <v>1.1713430615699998</v>
      </c>
      <c r="C11" s="2">
        <v>0.91889200000000004</v>
      </c>
      <c r="D11" s="2">
        <f t="shared" si="1"/>
        <v>0.92397015914007719</v>
      </c>
      <c r="E11" s="2"/>
      <c r="P11" t="s">
        <v>12</v>
      </c>
      <c r="Q11">
        <v>1033.5999999999999</v>
      </c>
      <c r="R11" t="s">
        <v>8</v>
      </c>
    </row>
    <row r="12" spans="1:18" x14ac:dyDescent="0.3">
      <c r="A12" s="2">
        <v>2.7578499999999999</v>
      </c>
      <c r="B12" s="2">
        <f t="shared" si="0"/>
        <v>1.3465001301949999</v>
      </c>
      <c r="C12" s="2">
        <v>0.85843800000000003</v>
      </c>
      <c r="D12" s="2">
        <f t="shared" si="1"/>
        <v>0.86178077243951334</v>
      </c>
      <c r="E12" s="2"/>
      <c r="Q12">
        <v>1</v>
      </c>
      <c r="R12" t="s">
        <v>9</v>
      </c>
    </row>
    <row r="13" spans="1:18" x14ac:dyDescent="0.3">
      <c r="A13" s="2">
        <v>3.0941700000000001</v>
      </c>
      <c r="B13" s="2">
        <f t="shared" si="0"/>
        <v>1.5107059150589999</v>
      </c>
      <c r="C13" s="2">
        <v>0.814106</v>
      </c>
      <c r="D13" s="2">
        <f t="shared" si="1"/>
        <v>0.81359830506679387</v>
      </c>
      <c r="E13" s="2"/>
      <c r="Q13">
        <f>Q11*Q12</f>
        <v>1033.5999999999999</v>
      </c>
      <c r="R13" t="s">
        <v>10</v>
      </c>
    </row>
    <row r="14" spans="1:18" x14ac:dyDescent="0.3">
      <c r="A14" s="2">
        <v>3.49776</v>
      </c>
      <c r="B14" s="2">
        <f t="shared" si="0"/>
        <v>1.7077557863519999</v>
      </c>
      <c r="C14" s="2">
        <v>0.76574299999999995</v>
      </c>
      <c r="D14" s="2">
        <f t="shared" si="1"/>
        <v>0.7652214182164272</v>
      </c>
      <c r="E14" s="2"/>
      <c r="Q14">
        <f>Q13/1000</f>
        <v>1.0335999999999999</v>
      </c>
      <c r="R14" t="s">
        <v>11</v>
      </c>
    </row>
    <row r="15" spans="1:18" x14ac:dyDescent="0.3">
      <c r="A15" s="2">
        <v>3.9013499999999999</v>
      </c>
      <c r="B15" s="2">
        <f t="shared" si="0"/>
        <v>1.9048056576449999</v>
      </c>
      <c r="C15" s="2">
        <v>0.72141100000000002</v>
      </c>
      <c r="D15" s="2">
        <f t="shared" si="1"/>
        <v>0.72456051568423041</v>
      </c>
      <c r="E15" s="2"/>
    </row>
    <row r="16" spans="1:18" x14ac:dyDescent="0.3">
      <c r="A16" s="2">
        <v>4.3722000000000003</v>
      </c>
      <c r="B16" s="2">
        <f t="shared" si="0"/>
        <v>2.1346947329399999</v>
      </c>
      <c r="C16" s="2">
        <v>0.68110800000000005</v>
      </c>
      <c r="D16" s="2">
        <f t="shared" si="1"/>
        <v>0.68443484358829088</v>
      </c>
      <c r="E16" s="2"/>
    </row>
    <row r="17" spans="1:5" x14ac:dyDescent="0.3">
      <c r="A17" s="2">
        <v>4.91031</v>
      </c>
      <c r="B17" s="2">
        <f t="shared" si="0"/>
        <v>2.3974230122369997</v>
      </c>
      <c r="C17" s="2">
        <v>0.62871500000000002</v>
      </c>
      <c r="D17" s="2">
        <f t="shared" si="1"/>
        <v>0.64584405337403383</v>
      </c>
      <c r="E17" s="2"/>
    </row>
    <row r="18" spans="1:5" x14ac:dyDescent="0.3">
      <c r="A18" s="2">
        <v>5.5156999999999998</v>
      </c>
      <c r="B18" s="2">
        <f t="shared" si="0"/>
        <v>2.6930002603899998</v>
      </c>
      <c r="C18" s="2">
        <v>0.60050400000000004</v>
      </c>
      <c r="D18" s="2">
        <f t="shared" si="1"/>
        <v>0.6093710280881609</v>
      </c>
      <c r="E18" s="2"/>
    </row>
    <row r="19" spans="1:5" x14ac:dyDescent="0.3">
      <c r="A19" s="2">
        <v>6.0986500000000001</v>
      </c>
      <c r="B19" s="2">
        <f t="shared" si="0"/>
        <v>2.977621342355</v>
      </c>
      <c r="C19" s="2">
        <v>0.57229200000000002</v>
      </c>
      <c r="D19" s="2">
        <f t="shared" si="1"/>
        <v>0.57951577938782062</v>
      </c>
      <c r="E19" s="2"/>
    </row>
    <row r="20" spans="1:5" x14ac:dyDescent="0.3">
      <c r="A20" s="2">
        <v>6.7713000000000001</v>
      </c>
      <c r="B20" s="2">
        <f t="shared" si="0"/>
        <v>3.3060377945099999</v>
      </c>
      <c r="C20" s="2">
        <v>0.54005000000000003</v>
      </c>
      <c r="D20" s="2">
        <f t="shared" si="1"/>
        <v>0.54997898217403074</v>
      </c>
      <c r="E20" s="2"/>
    </row>
    <row r="21" spans="1:5" x14ac:dyDescent="0.3">
      <c r="A21" s="2">
        <v>7.3318399999999997</v>
      </c>
      <c r="B21" s="2">
        <f t="shared" si="0"/>
        <v>3.5797173575679997</v>
      </c>
      <c r="C21" s="2">
        <v>0.51586900000000002</v>
      </c>
      <c r="D21" s="2">
        <f t="shared" si="1"/>
        <v>0.52853728710862991</v>
      </c>
      <c r="E21" s="2"/>
    </row>
    <row r="22" spans="1:5" x14ac:dyDescent="0.3">
      <c r="A22" s="2">
        <v>7.9147999999999996</v>
      </c>
      <c r="B22" s="2">
        <f t="shared" si="0"/>
        <v>3.8643433219599994</v>
      </c>
      <c r="C22" s="2">
        <v>0.49168800000000001</v>
      </c>
      <c r="D22" s="2">
        <f t="shared" si="1"/>
        <v>0.5087004808399227</v>
      </c>
      <c r="E22" s="2"/>
    </row>
    <row r="23" spans="1:5" x14ac:dyDescent="0.3">
      <c r="A23" s="2">
        <v>8.4753399999999992</v>
      </c>
      <c r="B23" s="2">
        <f t="shared" si="0"/>
        <v>4.1380228850179996</v>
      </c>
      <c r="C23" s="2">
        <v>0.479597</v>
      </c>
      <c r="D23" s="2">
        <f t="shared" si="1"/>
        <v>0.49159058418498891</v>
      </c>
      <c r="E23" s="2"/>
    </row>
    <row r="24" spans="1:5" x14ac:dyDescent="0.3">
      <c r="A24" s="2">
        <v>9.1031399999999998</v>
      </c>
      <c r="B24" s="2">
        <f t="shared" si="0"/>
        <v>4.4445416520779997</v>
      </c>
      <c r="C24" s="2">
        <v>0.463476</v>
      </c>
      <c r="D24" s="2">
        <f t="shared" si="1"/>
        <v>0.47433646177706246</v>
      </c>
      <c r="E24" s="2"/>
    </row>
    <row r="25" spans="1:5" x14ac:dyDescent="0.3">
      <c r="A25" s="2">
        <v>9.5964100000000006</v>
      </c>
      <c r="B25" s="2">
        <f t="shared" si="0"/>
        <v>4.6853771287069996</v>
      </c>
      <c r="C25" s="2">
        <v>0.447355</v>
      </c>
      <c r="D25" s="2">
        <f t="shared" si="1"/>
        <v>0.46198483886273245</v>
      </c>
      <c r="E25" s="2"/>
    </row>
    <row r="26" spans="1:5" x14ac:dyDescent="0.3">
      <c r="A26" s="2">
        <v>10</v>
      </c>
      <c r="B26" s="2">
        <f t="shared" si="0"/>
        <v>4.8824269999999999</v>
      </c>
      <c r="C26" s="2">
        <v>0.45138499999999998</v>
      </c>
      <c r="D26" s="2">
        <f t="shared" si="1"/>
        <v>0.45256620545349291</v>
      </c>
      <c r="E26" s="2"/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9430F-B165-41DB-ABCF-22E8969DC013}">
  <dimension ref="A1:D32"/>
  <sheetViews>
    <sheetView workbookViewId="0"/>
  </sheetViews>
  <sheetFormatPr defaultRowHeight="15" x14ac:dyDescent="0.3"/>
  <sheetData>
    <row r="1" spans="1:4" x14ac:dyDescent="0.3">
      <c r="A1" t="s">
        <v>5</v>
      </c>
      <c r="B1" t="s">
        <v>6</v>
      </c>
      <c r="D1" t="s">
        <v>7</v>
      </c>
    </row>
    <row r="2" spans="1:4" x14ac:dyDescent="0.3">
      <c r="A2">
        <f>(1 - 0.4113 * B2 ^ 0.5 + 0.04052 * B2 + 0.001753 * B2 ^ 1.5) / (1 - 0.4177 * B2 ^ 0.5 + 0.05729 * B2 - 0.006205 * B2 ^ 1.5 + 0.00121 * B2 ^ 2)</f>
        <v>1</v>
      </c>
      <c r="B2">
        <v>0</v>
      </c>
    </row>
    <row r="3" spans="1:4" x14ac:dyDescent="0.3">
      <c r="A3">
        <f t="shared" ref="A3:A32" si="0">(1 - 0.4113 * B3 ^ 0.5 + 0.04052 * B3 + 0.001753 * B3 ^ 1.5) / (1 - 0.4177 * B3 ^ 0.5 + 0.05729 * B3 - 0.006205 * B3 ^ 1.5 + 0.00121 * B3 ^ 2)</f>
        <v>0.99429242272630569</v>
      </c>
      <c r="B3">
        <f>B2+1</f>
        <v>1</v>
      </c>
    </row>
    <row r="4" spans="1:4" x14ac:dyDescent="0.3">
      <c r="A4">
        <f t="shared" si="0"/>
        <v>0.98665680252916077</v>
      </c>
      <c r="B4">
        <f t="shared" ref="B4:B32" si="1">B3+1</f>
        <v>2</v>
      </c>
    </row>
    <row r="5" spans="1:4" x14ac:dyDescent="0.3">
      <c r="A5">
        <f t="shared" si="0"/>
        <v>0.97947759300731541</v>
      </c>
      <c r="B5">
        <f t="shared" si="1"/>
        <v>3</v>
      </c>
    </row>
    <row r="6" spans="1:4" x14ac:dyDescent="0.3">
      <c r="A6">
        <f t="shared" si="0"/>
        <v>0.97255419830527112</v>
      </c>
      <c r="B6">
        <f t="shared" si="1"/>
        <v>4</v>
      </c>
    </row>
    <row r="7" spans="1:4" x14ac:dyDescent="0.3">
      <c r="A7">
        <f t="shared" si="0"/>
        <v>0.9654793616059637</v>
      </c>
      <c r="B7">
        <f t="shared" si="1"/>
        <v>5</v>
      </c>
    </row>
    <row r="8" spans="1:4" x14ac:dyDescent="0.3">
      <c r="A8">
        <f t="shared" si="0"/>
        <v>0.95770333095724347</v>
      </c>
      <c r="B8">
        <f t="shared" si="1"/>
        <v>6</v>
      </c>
    </row>
    <row r="9" spans="1:4" x14ac:dyDescent="0.3">
      <c r="A9">
        <f t="shared" si="0"/>
        <v>0.94854582977490065</v>
      </c>
      <c r="B9">
        <f t="shared" si="1"/>
        <v>7</v>
      </c>
    </row>
    <row r="10" spans="1:4" x14ac:dyDescent="0.3">
      <c r="A10">
        <f t="shared" si="0"/>
        <v>0.93722465444019198</v>
      </c>
      <c r="B10">
        <f t="shared" si="1"/>
        <v>8</v>
      </c>
    </row>
    <row r="11" spans="1:4" x14ac:dyDescent="0.3">
      <c r="A11">
        <f t="shared" si="0"/>
        <v>0.92292665233049254</v>
      </c>
      <c r="B11">
        <f t="shared" si="1"/>
        <v>9</v>
      </c>
    </row>
    <row r="12" spans="1:4" x14ac:dyDescent="0.3">
      <c r="A12">
        <f t="shared" si="0"/>
        <v>0.90493425245485903</v>
      </c>
      <c r="B12">
        <f t="shared" si="1"/>
        <v>10</v>
      </c>
    </row>
    <row r="13" spans="1:4" x14ac:dyDescent="0.3">
      <c r="A13">
        <f t="shared" si="0"/>
        <v>0.88279888807117179</v>
      </c>
      <c r="B13">
        <f t="shared" si="1"/>
        <v>11</v>
      </c>
    </row>
    <row r="14" spans="1:4" x14ac:dyDescent="0.3">
      <c r="A14">
        <f t="shared" si="0"/>
        <v>0.85651836518762914</v>
      </c>
      <c r="B14">
        <f t="shared" si="1"/>
        <v>12</v>
      </c>
    </row>
    <row r="15" spans="1:4" x14ac:dyDescent="0.3">
      <c r="A15">
        <f t="shared" si="0"/>
        <v>0.82664478602041913</v>
      </c>
      <c r="B15">
        <f t="shared" si="1"/>
        <v>13</v>
      </c>
    </row>
    <row r="16" spans="1:4" x14ac:dyDescent="0.3">
      <c r="A16">
        <f t="shared" si="0"/>
        <v>0.79425300830812906</v>
      </c>
      <c r="B16">
        <f t="shared" si="1"/>
        <v>14</v>
      </c>
    </row>
    <row r="17" spans="1:2" x14ac:dyDescent="0.3">
      <c r="A17">
        <f t="shared" si="0"/>
        <v>0.76075356165567931</v>
      </c>
      <c r="B17">
        <f t="shared" si="1"/>
        <v>15</v>
      </c>
    </row>
    <row r="18" spans="1:2" x14ac:dyDescent="0.3">
      <c r="A18">
        <f t="shared" si="0"/>
        <v>0.72761231701160978</v>
      </c>
      <c r="B18">
        <f t="shared" si="1"/>
        <v>16</v>
      </c>
    </row>
    <row r="19" spans="1:2" x14ac:dyDescent="0.3">
      <c r="A19">
        <f t="shared" si="0"/>
        <v>0.69608488213762676</v>
      </c>
      <c r="B19">
        <f t="shared" si="1"/>
        <v>17</v>
      </c>
    </row>
    <row r="20" spans="1:2" x14ac:dyDescent="0.3">
      <c r="A20">
        <f t="shared" si="0"/>
        <v>0.66705334724534338</v>
      </c>
      <c r="B20">
        <f t="shared" si="1"/>
        <v>18</v>
      </c>
    </row>
    <row r="21" spans="1:2" x14ac:dyDescent="0.3">
      <c r="A21">
        <f t="shared" si="0"/>
        <v>0.6409898440353774</v>
      </c>
      <c r="B21">
        <f t="shared" si="1"/>
        <v>19</v>
      </c>
    </row>
    <row r="22" spans="1:2" x14ac:dyDescent="0.3">
      <c r="A22">
        <f t="shared" si="0"/>
        <v>0.61801539303649478</v>
      </c>
      <c r="B22">
        <f t="shared" si="1"/>
        <v>20</v>
      </c>
    </row>
    <row r="23" spans="1:2" x14ac:dyDescent="0.3">
      <c r="A23">
        <f t="shared" si="0"/>
        <v>0.598002054621109</v>
      </c>
      <c r="B23">
        <f t="shared" si="1"/>
        <v>21</v>
      </c>
    </row>
    <row r="24" spans="1:2" x14ac:dyDescent="0.3">
      <c r="A24">
        <f t="shared" si="0"/>
        <v>0.58067596981935676</v>
      </c>
      <c r="B24">
        <f t="shared" si="1"/>
        <v>22</v>
      </c>
    </row>
    <row r="25" spans="1:2" x14ac:dyDescent="0.3">
      <c r="A25">
        <f t="shared" si="0"/>
        <v>0.56569907209358106</v>
      </c>
      <c r="B25">
        <f t="shared" si="1"/>
        <v>23</v>
      </c>
    </row>
    <row r="26" spans="1:2" x14ac:dyDescent="0.3">
      <c r="A26">
        <f t="shared" si="0"/>
        <v>0.5527240008793427</v>
      </c>
      <c r="B26">
        <f t="shared" si="1"/>
        <v>24</v>
      </c>
    </row>
    <row r="27" spans="1:2" x14ac:dyDescent="0.3">
      <c r="A27">
        <f t="shared" si="0"/>
        <v>0.5414258188824661</v>
      </c>
      <c r="B27">
        <f t="shared" si="1"/>
        <v>25</v>
      </c>
    </row>
    <row r="28" spans="1:2" x14ac:dyDescent="0.3">
      <c r="A28">
        <f t="shared" si="0"/>
        <v>0.53151705816465511</v>
      </c>
      <c r="B28">
        <f t="shared" si="1"/>
        <v>26</v>
      </c>
    </row>
    <row r="29" spans="1:2" x14ac:dyDescent="0.3">
      <c r="A29">
        <f t="shared" si="0"/>
        <v>0.52275225260324121</v>
      </c>
      <c r="B29">
        <f t="shared" si="1"/>
        <v>27</v>
      </c>
    </row>
    <row r="30" spans="1:2" x14ac:dyDescent="0.3">
      <c r="A30">
        <f t="shared" si="0"/>
        <v>0.5149265900323774</v>
      </c>
      <c r="B30">
        <f t="shared" si="1"/>
        <v>28</v>
      </c>
    </row>
    <row r="31" spans="1:2" x14ac:dyDescent="0.3">
      <c r="A31">
        <f t="shared" si="0"/>
        <v>0.50787174051849993</v>
      </c>
      <c r="B31">
        <f t="shared" si="1"/>
        <v>29</v>
      </c>
    </row>
    <row r="32" spans="1:2" x14ac:dyDescent="0.3">
      <c r="A32">
        <f t="shared" si="0"/>
        <v>0.50145068678457694</v>
      </c>
      <c r="B32">
        <f t="shared" si="1"/>
        <v>30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CSR</vt:lpstr>
      <vt:lpstr>CSR code</vt:lpstr>
      <vt:lpstr>CN</vt:lpstr>
      <vt:lpstr>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2021-07-05T03:41:19Z</dcterms:modified>
</cp:coreProperties>
</file>