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dha\Downloads\"/>
    </mc:Choice>
  </mc:AlternateContent>
  <xr:revisionPtr revIDLastSave="0" documentId="13_ncr:1_{1F19256D-F8D9-4944-815C-B31F7707A7B8}" xr6:coauthVersionLast="47" xr6:coauthVersionMax="47" xr10:uidLastSave="{00000000-0000-0000-0000-000000000000}"/>
  <bookViews>
    <workbookView xWindow="-120" yWindow="-120" windowWidth="20730" windowHeight="11160" xr2:uid="{B76950CD-477D-4B96-9F43-196D90A3F97C}"/>
  </bookViews>
  <sheets>
    <sheet name="Template" sheetId="2" r:id="rId1"/>
    <sheet name="Database" sheetId="3" r:id="rId2"/>
  </sheets>
  <definedNames>
    <definedName name="_xlnm._FilterDatabase" localSheetId="1" hidden="1">Database!$C$2:$R$424</definedName>
    <definedName name="_xlnm._FilterDatabase" localSheetId="0" hidden="1">Template!$A$4:$ADX$4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O405" i="2" l="1"/>
  <c r="ACN405" i="2"/>
  <c r="YH405" i="2"/>
  <c r="YI405" i="2" s="1"/>
  <c r="YE405" i="2"/>
  <c r="YF405" i="2" s="1"/>
  <c r="YB405" i="2"/>
  <c r="YC405" i="2" s="1"/>
  <c r="XY405" i="2"/>
  <c r="XZ405" i="2" s="1"/>
  <c r="XV405" i="2"/>
  <c r="XW405" i="2" s="1"/>
  <c r="XS405" i="2"/>
  <c r="XT405" i="2" s="1"/>
  <c r="XP405" i="2"/>
  <c r="XQ405" i="2" s="1"/>
  <c r="XM405" i="2"/>
  <c r="AE405" i="2"/>
  <c r="AF405" i="2" s="1"/>
  <c r="AB405" i="2"/>
  <c r="V405" i="2"/>
  <c r="A405" i="2"/>
  <c r="ACN407" i="2"/>
  <c r="ACO407" i="2" s="1"/>
  <c r="LC407" i="2"/>
  <c r="LD407" i="2" s="1"/>
  <c r="KZ407" i="2"/>
  <c r="LA407" i="2" s="1"/>
  <c r="KW407" i="2"/>
  <c r="KX407" i="2" s="1"/>
  <c r="KT407" i="2"/>
  <c r="KU407" i="2" s="1"/>
  <c r="KQ407" i="2"/>
  <c r="AE407" i="2"/>
  <c r="AF407" i="2" s="1"/>
  <c r="AB407" i="2"/>
  <c r="AC407" i="2" s="1"/>
  <c r="V407" i="2"/>
  <c r="A407" i="2"/>
  <c r="ACN406" i="2"/>
  <c r="ACO406" i="2" s="1"/>
  <c r="LC406" i="2"/>
  <c r="LD406" i="2" s="1"/>
  <c r="KZ406" i="2"/>
  <c r="LA406" i="2" s="1"/>
  <c r="KW406" i="2"/>
  <c r="KX406" i="2" s="1"/>
  <c r="KT406" i="2"/>
  <c r="KU406" i="2" s="1"/>
  <c r="KQ406" i="2"/>
  <c r="AE406" i="2"/>
  <c r="AF406" i="2" s="1"/>
  <c r="AB406" i="2"/>
  <c r="V406" i="2"/>
  <c r="A406" i="2"/>
  <c r="ACN404" i="2"/>
  <c r="ACO404" i="2" s="1"/>
  <c r="LC404" i="2"/>
  <c r="LD404" i="2" s="1"/>
  <c r="KZ404" i="2"/>
  <c r="LA404" i="2" s="1"/>
  <c r="KW404" i="2"/>
  <c r="KX404" i="2" s="1"/>
  <c r="KT404" i="2"/>
  <c r="KU404" i="2" s="1"/>
  <c r="KQ404" i="2"/>
  <c r="AE404" i="2"/>
  <c r="AF404" i="2" s="1"/>
  <c r="AB404" i="2"/>
  <c r="V404" i="2"/>
  <c r="A404" i="2"/>
  <c r="ACN403" i="2"/>
  <c r="ACO403" i="2" s="1"/>
  <c r="LC403" i="2"/>
  <c r="LD403" i="2" s="1"/>
  <c r="KZ403" i="2"/>
  <c r="LA403" i="2" s="1"/>
  <c r="KW403" i="2"/>
  <c r="KX403" i="2" s="1"/>
  <c r="KT403" i="2"/>
  <c r="KU403" i="2" s="1"/>
  <c r="KQ403" i="2"/>
  <c r="AE403" i="2"/>
  <c r="AF403" i="2" s="1"/>
  <c r="AB403" i="2"/>
  <c r="V403" i="2"/>
  <c r="A403" i="2"/>
  <c r="ACN402" i="2"/>
  <c r="ACO402" i="2" s="1"/>
  <c r="LC402" i="2"/>
  <c r="LD402" i="2" s="1"/>
  <c r="KZ402" i="2"/>
  <c r="LA402" i="2" s="1"/>
  <c r="KW402" i="2"/>
  <c r="KX402" i="2" s="1"/>
  <c r="KT402" i="2"/>
  <c r="KU402" i="2" s="1"/>
  <c r="KQ402" i="2"/>
  <c r="AE402" i="2"/>
  <c r="AF402" i="2" s="1"/>
  <c r="AB402" i="2"/>
  <c r="V402" i="2"/>
  <c r="A402" i="2"/>
  <c r="ACN401" i="2"/>
  <c r="ACO401" i="2" s="1"/>
  <c r="SP401" i="2"/>
  <c r="SQ401" i="2" s="1"/>
  <c r="SM401" i="2"/>
  <c r="SN401" i="2" s="1"/>
  <c r="SJ401" i="2"/>
  <c r="SK401" i="2" s="1"/>
  <c r="SG401" i="2"/>
  <c r="SH401" i="2" s="1"/>
  <c r="SD401" i="2"/>
  <c r="SE401" i="2" s="1"/>
  <c r="SA401" i="2"/>
  <c r="SB401" i="2" s="1"/>
  <c r="RX401" i="2"/>
  <c r="RY401" i="2" s="1"/>
  <c r="DS401" i="2"/>
  <c r="DT401" i="2" s="1"/>
  <c r="DP401" i="2"/>
  <c r="DQ401" i="2" s="1"/>
  <c r="DM401" i="2"/>
  <c r="DN401" i="2" s="1"/>
  <c r="V401" i="2"/>
  <c r="A401" i="2"/>
  <c r="ACN400" i="2"/>
  <c r="ACO400" i="2" s="1"/>
  <c r="SP400" i="2"/>
  <c r="SQ400" i="2" s="1"/>
  <c r="SM400" i="2"/>
  <c r="SN400" i="2" s="1"/>
  <c r="SJ400" i="2"/>
  <c r="SK400" i="2" s="1"/>
  <c r="SG400" i="2"/>
  <c r="SH400" i="2" s="1"/>
  <c r="SD400" i="2"/>
  <c r="SE400" i="2" s="1"/>
  <c r="SA400" i="2"/>
  <c r="SB400" i="2" s="1"/>
  <c r="RX400" i="2"/>
  <c r="DS400" i="2"/>
  <c r="DT400" i="2" s="1"/>
  <c r="DP400" i="2"/>
  <c r="DQ400" i="2" s="1"/>
  <c r="DM400" i="2"/>
  <c r="V400" i="2"/>
  <c r="A400" i="2"/>
  <c r="ACN399" i="2"/>
  <c r="ACO399" i="2" s="1"/>
  <c r="WI399" i="2"/>
  <c r="WJ399" i="2" s="1"/>
  <c r="WF399" i="2"/>
  <c r="WG399" i="2" s="1"/>
  <c r="WC399" i="2"/>
  <c r="WD399" i="2" s="1"/>
  <c r="VZ399" i="2"/>
  <c r="WA399" i="2" s="1"/>
  <c r="VW399" i="2"/>
  <c r="VX399" i="2" s="1"/>
  <c r="VT399" i="2"/>
  <c r="VU399" i="2" s="1"/>
  <c r="VQ399" i="2"/>
  <c r="VR399" i="2" s="1"/>
  <c r="VN399" i="2"/>
  <c r="VO399" i="2" s="1"/>
  <c r="VK399" i="2"/>
  <c r="FF399" i="2"/>
  <c r="FG399" i="2" s="1"/>
  <c r="FC399" i="2"/>
  <c r="FD399" i="2" s="1"/>
  <c r="EZ399" i="2"/>
  <c r="FA399" i="2" s="1"/>
  <c r="V399" i="2"/>
  <c r="A399" i="2"/>
  <c r="ACN398" i="2"/>
  <c r="ACO398" i="2" s="1"/>
  <c r="KB398" i="2"/>
  <c r="KC398" i="2" s="1"/>
  <c r="JY398" i="2"/>
  <c r="JZ398" i="2" s="1"/>
  <c r="JV398" i="2"/>
  <c r="JW398" i="2" s="1"/>
  <c r="JS398" i="2"/>
  <c r="JT398" i="2" s="1"/>
  <c r="JP398" i="2"/>
  <c r="JM398" i="2"/>
  <c r="AQ398" i="2"/>
  <c r="AR398" i="2" s="1"/>
  <c r="AN398" i="2"/>
  <c r="AO398" i="2" s="1"/>
  <c r="V398" i="2"/>
  <c r="A398" i="2"/>
  <c r="ACN397" i="2"/>
  <c r="ACO397" i="2" s="1"/>
  <c r="UL397" i="2"/>
  <c r="UM397" i="2" s="1"/>
  <c r="UI397" i="2"/>
  <c r="UJ397" i="2" s="1"/>
  <c r="UF397" i="2"/>
  <c r="UG397" i="2" s="1"/>
  <c r="UC397" i="2"/>
  <c r="UD397" i="2" s="1"/>
  <c r="TZ397" i="2"/>
  <c r="UA397" i="2" s="1"/>
  <c r="TW397" i="2"/>
  <c r="TX397" i="2" s="1"/>
  <c r="TT397" i="2"/>
  <c r="EH397" i="2"/>
  <c r="EI397" i="2" s="1"/>
  <c r="EE397" i="2"/>
  <c r="V397" i="2"/>
  <c r="A397" i="2"/>
  <c r="ACN396" i="2"/>
  <c r="ACO396" i="2" s="1"/>
  <c r="ZY396" i="2"/>
  <c r="ZZ396" i="2" s="1"/>
  <c r="AAF396" i="2" s="1"/>
  <c r="VH396" i="2"/>
  <c r="VI396" i="2" s="1"/>
  <c r="VE396" i="2"/>
  <c r="VF396" i="2" s="1"/>
  <c r="VB396" i="2"/>
  <c r="VC396" i="2" s="1"/>
  <c r="UY396" i="2"/>
  <c r="UZ396" i="2" s="1"/>
  <c r="UV396" i="2"/>
  <c r="UW396" i="2" s="1"/>
  <c r="US396" i="2"/>
  <c r="UT396" i="2" s="1"/>
  <c r="UP396" i="2"/>
  <c r="UQ396" i="2" s="1"/>
  <c r="EW396" i="2"/>
  <c r="EX396" i="2" s="1"/>
  <c r="ET396" i="2"/>
  <c r="EU396" i="2" s="1"/>
  <c r="EQ396" i="2"/>
  <c r="ER396" i="2" s="1"/>
  <c r="EN396" i="2"/>
  <c r="EO396" i="2" s="1"/>
  <c r="EK396" i="2"/>
  <c r="EL396" i="2" s="1"/>
  <c r="V396" i="2"/>
  <c r="A396" i="2"/>
  <c r="ACN395" i="2"/>
  <c r="ACO395" i="2" s="1"/>
  <c r="ZO395" i="2"/>
  <c r="ZP395" i="2" s="1"/>
  <c r="ZL395" i="2"/>
  <c r="ZM395" i="2" s="1"/>
  <c r="QD395" i="2"/>
  <c r="QE395" i="2" s="1"/>
  <c r="QA395" i="2"/>
  <c r="QB395" i="2" s="1"/>
  <c r="PX395" i="2"/>
  <c r="PY395" i="2" s="1"/>
  <c r="PU395" i="2"/>
  <c r="PV395" i="2" s="1"/>
  <c r="PR395" i="2"/>
  <c r="PS395" i="2" s="1"/>
  <c r="PO395" i="2"/>
  <c r="PP395" i="2" s="1"/>
  <c r="PL395" i="2"/>
  <c r="CR395" i="2"/>
  <c r="CS395" i="2" s="1"/>
  <c r="CO395" i="2"/>
  <c r="CP395" i="2" s="1"/>
  <c r="V395" i="2"/>
  <c r="A395" i="2"/>
  <c r="ACN394" i="2"/>
  <c r="ACO394" i="2" s="1"/>
  <c r="ZO394" i="2"/>
  <c r="ZP394" i="2" s="1"/>
  <c r="ZL394" i="2"/>
  <c r="ZM394" i="2" s="1"/>
  <c r="QD394" i="2"/>
  <c r="QE394" i="2" s="1"/>
  <c r="QA394" i="2"/>
  <c r="QB394" i="2" s="1"/>
  <c r="PX394" i="2"/>
  <c r="PY394" i="2" s="1"/>
  <c r="PU394" i="2"/>
  <c r="PV394" i="2" s="1"/>
  <c r="PR394" i="2"/>
  <c r="PS394" i="2" s="1"/>
  <c r="PO394" i="2"/>
  <c r="PP394" i="2" s="1"/>
  <c r="PL394" i="2"/>
  <c r="CR394" i="2"/>
  <c r="CS394" i="2" s="1"/>
  <c r="CO394" i="2"/>
  <c r="CP394" i="2" s="1"/>
  <c r="V394" i="2"/>
  <c r="A394" i="2"/>
  <c r="ACN393" i="2"/>
  <c r="ACO393" i="2" s="1"/>
  <c r="ZO393" i="2"/>
  <c r="ZP393" i="2" s="1"/>
  <c r="ZL393" i="2"/>
  <c r="ZM393" i="2" s="1"/>
  <c r="QD393" i="2"/>
  <c r="QE393" i="2" s="1"/>
  <c r="QA393" i="2"/>
  <c r="QB393" i="2" s="1"/>
  <c r="PX393" i="2"/>
  <c r="PY393" i="2" s="1"/>
  <c r="PU393" i="2"/>
  <c r="PV393" i="2" s="1"/>
  <c r="PR393" i="2"/>
  <c r="PS393" i="2" s="1"/>
  <c r="PO393" i="2"/>
  <c r="PP393" i="2" s="1"/>
  <c r="PL393" i="2"/>
  <c r="CR393" i="2"/>
  <c r="CS393" i="2" s="1"/>
  <c r="CO393" i="2"/>
  <c r="CP393" i="2" s="1"/>
  <c r="V393" i="2"/>
  <c r="A393" i="2"/>
  <c r="ACN392" i="2"/>
  <c r="ACO392" i="2" s="1"/>
  <c r="ZO392" i="2"/>
  <c r="ZP392" i="2" s="1"/>
  <c r="ZL392" i="2"/>
  <c r="ZM392" i="2" s="1"/>
  <c r="QD392" i="2"/>
  <c r="QE392" i="2" s="1"/>
  <c r="QA392" i="2"/>
  <c r="QB392" i="2" s="1"/>
  <c r="PX392" i="2"/>
  <c r="PY392" i="2" s="1"/>
  <c r="PU392" i="2"/>
  <c r="PV392" i="2" s="1"/>
  <c r="PR392" i="2"/>
  <c r="PS392" i="2" s="1"/>
  <c r="PO392" i="2"/>
  <c r="PP392" i="2" s="1"/>
  <c r="PL392" i="2"/>
  <c r="CR392" i="2"/>
  <c r="CS392" i="2" s="1"/>
  <c r="CO392" i="2"/>
  <c r="CP392" i="2" s="1"/>
  <c r="V392" i="2"/>
  <c r="A392" i="2"/>
  <c r="ACN391" i="2"/>
  <c r="ACO391" i="2" s="1"/>
  <c r="ZO391" i="2"/>
  <c r="ZP391" i="2" s="1"/>
  <c r="ZL391" i="2"/>
  <c r="ZM391" i="2" s="1"/>
  <c r="QD391" i="2"/>
  <c r="QE391" i="2" s="1"/>
  <c r="QA391" i="2"/>
  <c r="QB391" i="2" s="1"/>
  <c r="PX391" i="2"/>
  <c r="PY391" i="2" s="1"/>
  <c r="PU391" i="2"/>
  <c r="PV391" i="2" s="1"/>
  <c r="PR391" i="2"/>
  <c r="PS391" i="2" s="1"/>
  <c r="PO391" i="2"/>
  <c r="PP391" i="2" s="1"/>
  <c r="PL391" i="2"/>
  <c r="CR391" i="2"/>
  <c r="CS391" i="2" s="1"/>
  <c r="CO391" i="2"/>
  <c r="CP391" i="2" s="1"/>
  <c r="V391" i="2"/>
  <c r="A391" i="2"/>
  <c r="ACN390" i="2"/>
  <c r="ACO390" i="2" s="1"/>
  <c r="ZO390" i="2"/>
  <c r="ZP390" i="2" s="1"/>
  <c r="ZL390" i="2"/>
  <c r="ZM390" i="2" s="1"/>
  <c r="QD390" i="2"/>
  <c r="QE390" i="2" s="1"/>
  <c r="QA390" i="2"/>
  <c r="QB390" i="2" s="1"/>
  <c r="PX390" i="2"/>
  <c r="PY390" i="2" s="1"/>
  <c r="PU390" i="2"/>
  <c r="PV390" i="2" s="1"/>
  <c r="PR390" i="2"/>
  <c r="PS390" i="2" s="1"/>
  <c r="PO390" i="2"/>
  <c r="PP390" i="2" s="1"/>
  <c r="PL390" i="2"/>
  <c r="CR390" i="2"/>
  <c r="CS390" i="2" s="1"/>
  <c r="CO390" i="2"/>
  <c r="CP390" i="2" s="1"/>
  <c r="V390" i="2"/>
  <c r="A390" i="2"/>
  <c r="ACN389" i="2"/>
  <c r="ACO389" i="2" s="1"/>
  <c r="ZO389" i="2"/>
  <c r="ZP389" i="2" s="1"/>
  <c r="ZL389" i="2"/>
  <c r="ZM389" i="2" s="1"/>
  <c r="QD389" i="2"/>
  <c r="QE389" i="2" s="1"/>
  <c r="QA389" i="2"/>
  <c r="QB389" i="2" s="1"/>
  <c r="PX389" i="2"/>
  <c r="PY389" i="2" s="1"/>
  <c r="PU389" i="2"/>
  <c r="PV389" i="2" s="1"/>
  <c r="PR389" i="2"/>
  <c r="PS389" i="2" s="1"/>
  <c r="PO389" i="2"/>
  <c r="PP389" i="2" s="1"/>
  <c r="PL389" i="2"/>
  <c r="CR389" i="2"/>
  <c r="CS389" i="2" s="1"/>
  <c r="CO389" i="2"/>
  <c r="CP389" i="2" s="1"/>
  <c r="V389" i="2"/>
  <c r="A389" i="2"/>
  <c r="ACN388" i="2"/>
  <c r="ACO388" i="2" s="1"/>
  <c r="ZO388" i="2"/>
  <c r="ZP388" i="2" s="1"/>
  <c r="ZL388" i="2"/>
  <c r="ZM388" i="2" s="1"/>
  <c r="QD388" i="2"/>
  <c r="QE388" i="2" s="1"/>
  <c r="QA388" i="2"/>
  <c r="QB388" i="2" s="1"/>
  <c r="PX388" i="2"/>
  <c r="PY388" i="2" s="1"/>
  <c r="PU388" i="2"/>
  <c r="PV388" i="2" s="1"/>
  <c r="PR388" i="2"/>
  <c r="PS388" i="2" s="1"/>
  <c r="PO388" i="2"/>
  <c r="PL388" i="2"/>
  <c r="PM388" i="2" s="1"/>
  <c r="CR388" i="2"/>
  <c r="CS388" i="2" s="1"/>
  <c r="CO388" i="2"/>
  <c r="CP388" i="2" s="1"/>
  <c r="V388" i="2"/>
  <c r="A388" i="2"/>
  <c r="ACN387" i="2"/>
  <c r="ACO387" i="2" s="1"/>
  <c r="ZO387" i="2"/>
  <c r="ZP387" i="2" s="1"/>
  <c r="ZL387" i="2"/>
  <c r="QD387" i="2"/>
  <c r="QE387" i="2" s="1"/>
  <c r="QA387" i="2"/>
  <c r="QB387" i="2" s="1"/>
  <c r="PX387" i="2"/>
  <c r="PY387" i="2" s="1"/>
  <c r="PU387" i="2"/>
  <c r="PV387" i="2" s="1"/>
  <c r="PR387" i="2"/>
  <c r="PS387" i="2" s="1"/>
  <c r="PO387" i="2"/>
  <c r="PP387" i="2" s="1"/>
  <c r="PL387" i="2"/>
  <c r="PM387" i="2" s="1"/>
  <c r="CR387" i="2"/>
  <c r="CO387" i="2"/>
  <c r="CP387" i="2" s="1"/>
  <c r="V387" i="2"/>
  <c r="A387" i="2"/>
  <c r="ACN386" i="2"/>
  <c r="ACO386" i="2" s="1"/>
  <c r="ZO386" i="2"/>
  <c r="ZP386" i="2" s="1"/>
  <c r="ZL386" i="2"/>
  <c r="ZM386" i="2" s="1"/>
  <c r="QD386" i="2"/>
  <c r="QE386" i="2" s="1"/>
  <c r="QA386" i="2"/>
  <c r="QB386" i="2" s="1"/>
  <c r="PX386" i="2"/>
  <c r="PY386" i="2" s="1"/>
  <c r="PU386" i="2"/>
  <c r="PV386" i="2" s="1"/>
  <c r="PR386" i="2"/>
  <c r="PS386" i="2" s="1"/>
  <c r="PO386" i="2"/>
  <c r="PP386" i="2" s="1"/>
  <c r="PL386" i="2"/>
  <c r="PM386" i="2" s="1"/>
  <c r="CR386" i="2"/>
  <c r="CS386" i="2" s="1"/>
  <c r="CO386" i="2"/>
  <c r="V386" i="2"/>
  <c r="A386" i="2"/>
  <c r="ACN385" i="2"/>
  <c r="ACO385" i="2" s="1"/>
  <c r="ZO385" i="2"/>
  <c r="ZP385" i="2" s="1"/>
  <c r="ZL385" i="2"/>
  <c r="ZM385" i="2" s="1"/>
  <c r="QD385" i="2"/>
  <c r="QE385" i="2" s="1"/>
  <c r="QA385" i="2"/>
  <c r="QB385" i="2" s="1"/>
  <c r="PX385" i="2"/>
  <c r="PY385" i="2" s="1"/>
  <c r="PU385" i="2"/>
  <c r="PV385" i="2" s="1"/>
  <c r="PR385" i="2"/>
  <c r="PS385" i="2" s="1"/>
  <c r="PO385" i="2"/>
  <c r="PP385" i="2" s="1"/>
  <c r="PL385" i="2"/>
  <c r="CR385" i="2"/>
  <c r="CS385" i="2" s="1"/>
  <c r="CO385" i="2"/>
  <c r="CP385" i="2" s="1"/>
  <c r="V385" i="2"/>
  <c r="A385" i="2"/>
  <c r="ACN384" i="2"/>
  <c r="ACO384" i="2" s="1"/>
  <c r="ZO384" i="2"/>
  <c r="ZP384" i="2" s="1"/>
  <c r="ZL384" i="2"/>
  <c r="ZM384" i="2" s="1"/>
  <c r="QD384" i="2"/>
  <c r="QE384" i="2" s="1"/>
  <c r="QA384" i="2"/>
  <c r="QB384" i="2" s="1"/>
  <c r="PX384" i="2"/>
  <c r="PY384" i="2" s="1"/>
  <c r="PU384" i="2"/>
  <c r="PV384" i="2" s="1"/>
  <c r="PR384" i="2"/>
  <c r="PS384" i="2" s="1"/>
  <c r="PO384" i="2"/>
  <c r="PP384" i="2" s="1"/>
  <c r="PL384" i="2"/>
  <c r="PM384" i="2" s="1"/>
  <c r="CR384" i="2"/>
  <c r="CS384" i="2" s="1"/>
  <c r="CO384" i="2"/>
  <c r="CP384" i="2" s="1"/>
  <c r="V384" i="2"/>
  <c r="A384" i="2"/>
  <c r="ACN383" i="2"/>
  <c r="ACO383" i="2" s="1"/>
  <c r="ZO383" i="2"/>
  <c r="ZP383" i="2" s="1"/>
  <c r="ZL383" i="2"/>
  <c r="QD383" i="2"/>
  <c r="QE383" i="2" s="1"/>
  <c r="QA383" i="2"/>
  <c r="QB383" i="2" s="1"/>
  <c r="PX383" i="2"/>
  <c r="PY383" i="2" s="1"/>
  <c r="PU383" i="2"/>
  <c r="PV383" i="2" s="1"/>
  <c r="PR383" i="2"/>
  <c r="PS383" i="2" s="1"/>
  <c r="PO383" i="2"/>
  <c r="PP383" i="2" s="1"/>
  <c r="PL383" i="2"/>
  <c r="PM383" i="2" s="1"/>
  <c r="CR383" i="2"/>
  <c r="CO383" i="2"/>
  <c r="CP383" i="2" s="1"/>
  <c r="V383" i="2"/>
  <c r="A383" i="2"/>
  <c r="ACN382" i="2"/>
  <c r="ACO382" i="2" s="1"/>
  <c r="ZO382" i="2"/>
  <c r="ZP382" i="2" s="1"/>
  <c r="ZL382" i="2"/>
  <c r="ZM382" i="2" s="1"/>
  <c r="QD382" i="2"/>
  <c r="QE382" i="2" s="1"/>
  <c r="QA382" i="2"/>
  <c r="QB382" i="2" s="1"/>
  <c r="PX382" i="2"/>
  <c r="PY382" i="2" s="1"/>
  <c r="PU382" i="2"/>
  <c r="PV382" i="2" s="1"/>
  <c r="PR382" i="2"/>
  <c r="PS382" i="2" s="1"/>
  <c r="PO382" i="2"/>
  <c r="PP382" i="2" s="1"/>
  <c r="PL382" i="2"/>
  <c r="CR382" i="2"/>
  <c r="CS382" i="2" s="1"/>
  <c r="CO382" i="2"/>
  <c r="V382" i="2"/>
  <c r="A382" i="2"/>
  <c r="ACN381" i="2"/>
  <c r="ACO381" i="2" s="1"/>
  <c r="ZO381" i="2"/>
  <c r="ZP381" i="2" s="1"/>
  <c r="ZL381" i="2"/>
  <c r="ZM381" i="2" s="1"/>
  <c r="QD381" i="2"/>
  <c r="QE381" i="2" s="1"/>
  <c r="QA381" i="2"/>
  <c r="QB381" i="2" s="1"/>
  <c r="PX381" i="2"/>
  <c r="PY381" i="2" s="1"/>
  <c r="PU381" i="2"/>
  <c r="PV381" i="2" s="1"/>
  <c r="PR381" i="2"/>
  <c r="PS381" i="2" s="1"/>
  <c r="PO381" i="2"/>
  <c r="PP381" i="2" s="1"/>
  <c r="PL381" i="2"/>
  <c r="CR381" i="2"/>
  <c r="CS381" i="2" s="1"/>
  <c r="CO381" i="2"/>
  <c r="CP381" i="2" s="1"/>
  <c r="V381" i="2"/>
  <c r="A381" i="2"/>
  <c r="ACN380" i="2"/>
  <c r="ACO380" i="2" s="1"/>
  <c r="ZO380" i="2"/>
  <c r="ZL380" i="2"/>
  <c r="ZM380" i="2" s="1"/>
  <c r="QD380" i="2"/>
  <c r="QE380" i="2" s="1"/>
  <c r="QA380" i="2"/>
  <c r="QB380" i="2" s="1"/>
  <c r="PX380" i="2"/>
  <c r="PY380" i="2" s="1"/>
  <c r="PU380" i="2"/>
  <c r="PV380" i="2" s="1"/>
  <c r="PR380" i="2"/>
  <c r="PS380" i="2" s="1"/>
  <c r="PO380" i="2"/>
  <c r="PP380" i="2" s="1"/>
  <c r="PL380" i="2"/>
  <c r="CR380" i="2"/>
  <c r="CS380" i="2" s="1"/>
  <c r="CO380" i="2"/>
  <c r="V380" i="2"/>
  <c r="A380" i="2"/>
  <c r="ACN379" i="2"/>
  <c r="ACO379" i="2" s="1"/>
  <c r="ZO379" i="2"/>
  <c r="ZP379" i="2" s="1"/>
  <c r="ZL379" i="2"/>
  <c r="QD379" i="2"/>
  <c r="QE379" i="2" s="1"/>
  <c r="QA379" i="2"/>
  <c r="QB379" i="2" s="1"/>
  <c r="PX379" i="2"/>
  <c r="PY379" i="2" s="1"/>
  <c r="PU379" i="2"/>
  <c r="PV379" i="2" s="1"/>
  <c r="PR379" i="2"/>
  <c r="PS379" i="2" s="1"/>
  <c r="PO379" i="2"/>
  <c r="PP379" i="2" s="1"/>
  <c r="PL379" i="2"/>
  <c r="PM379" i="2" s="1"/>
  <c r="CR379" i="2"/>
  <c r="CO379" i="2"/>
  <c r="CP379" i="2" s="1"/>
  <c r="V379" i="2"/>
  <c r="A379" i="2"/>
  <c r="ACN378" i="2"/>
  <c r="ACO378" i="2" s="1"/>
  <c r="ZO378" i="2"/>
  <c r="ZL378" i="2"/>
  <c r="ZM378" i="2" s="1"/>
  <c r="QD378" i="2"/>
  <c r="QE378" i="2" s="1"/>
  <c r="QA378" i="2"/>
  <c r="QB378" i="2" s="1"/>
  <c r="PX378" i="2"/>
  <c r="PY378" i="2" s="1"/>
  <c r="PU378" i="2"/>
  <c r="PV378" i="2" s="1"/>
  <c r="PR378" i="2"/>
  <c r="PS378" i="2" s="1"/>
  <c r="PO378" i="2"/>
  <c r="PP378" i="2" s="1"/>
  <c r="PL378" i="2"/>
  <c r="CR378" i="2"/>
  <c r="CS378" i="2" s="1"/>
  <c r="CO378" i="2"/>
  <c r="CP378" i="2" s="1"/>
  <c r="V378" i="2"/>
  <c r="A378" i="2"/>
  <c r="ACN377" i="2"/>
  <c r="ACO377" i="2" s="1"/>
  <c r="ZO377" i="2"/>
  <c r="ZP377" i="2" s="1"/>
  <c r="ZL377" i="2"/>
  <c r="ZM377" i="2" s="1"/>
  <c r="QD377" i="2"/>
  <c r="QE377" i="2" s="1"/>
  <c r="QA377" i="2"/>
  <c r="QB377" i="2" s="1"/>
  <c r="PX377" i="2"/>
  <c r="PY377" i="2" s="1"/>
  <c r="PU377" i="2"/>
  <c r="PV377" i="2" s="1"/>
  <c r="PR377" i="2"/>
  <c r="PS377" i="2" s="1"/>
  <c r="PO377" i="2"/>
  <c r="PP377" i="2" s="1"/>
  <c r="PL377" i="2"/>
  <c r="CR377" i="2"/>
  <c r="CS377" i="2" s="1"/>
  <c r="CO377" i="2"/>
  <c r="CP377" i="2" s="1"/>
  <c r="V377" i="2"/>
  <c r="A377" i="2"/>
  <c r="ACN376" i="2"/>
  <c r="ACO376" i="2" s="1"/>
  <c r="ZO376" i="2"/>
  <c r="ZL376" i="2"/>
  <c r="ZM376" i="2" s="1"/>
  <c r="QD376" i="2"/>
  <c r="QE376" i="2" s="1"/>
  <c r="QA376" i="2"/>
  <c r="QB376" i="2" s="1"/>
  <c r="PX376" i="2"/>
  <c r="PY376" i="2" s="1"/>
  <c r="PU376" i="2"/>
  <c r="PV376" i="2" s="1"/>
  <c r="PR376" i="2"/>
  <c r="PS376" i="2" s="1"/>
  <c r="PO376" i="2"/>
  <c r="PL376" i="2"/>
  <c r="PM376" i="2" s="1"/>
  <c r="CR376" i="2"/>
  <c r="CS376" i="2" s="1"/>
  <c r="CO376" i="2"/>
  <c r="V376" i="2"/>
  <c r="A376" i="2"/>
  <c r="ACN375" i="2"/>
  <c r="ACO375" i="2" s="1"/>
  <c r="PI375" i="2"/>
  <c r="PJ375" i="2" s="1"/>
  <c r="PF375" i="2"/>
  <c r="PG375" i="2" s="1"/>
  <c r="PB375" i="2"/>
  <c r="PC375" i="2" s="1"/>
  <c r="OY375" i="2"/>
  <c r="OZ375" i="2" s="1"/>
  <c r="OV375" i="2"/>
  <c r="OW375" i="2" s="1"/>
  <c r="OS375" i="2"/>
  <c r="OT375" i="2" s="1"/>
  <c r="OP375" i="2"/>
  <c r="OQ375" i="2" s="1"/>
  <c r="CM375" i="2"/>
  <c r="CK375" i="2" s="1"/>
  <c r="CJ375" i="2"/>
  <c r="CH375" i="2" s="1"/>
  <c r="V375" i="2"/>
  <c r="A375" i="2"/>
  <c r="ACN374" i="2"/>
  <c r="ACO374" i="2" s="1"/>
  <c r="PI374" i="2"/>
  <c r="PJ374" i="2" s="1"/>
  <c r="PF374" i="2"/>
  <c r="PG374" i="2" s="1"/>
  <c r="PB374" i="2"/>
  <c r="PC374" i="2" s="1"/>
  <c r="OY374" i="2"/>
  <c r="OZ374" i="2" s="1"/>
  <c r="OV374" i="2"/>
  <c r="OW374" i="2" s="1"/>
  <c r="OS374" i="2"/>
  <c r="OT374" i="2" s="1"/>
  <c r="OP374" i="2"/>
  <c r="CM374" i="2"/>
  <c r="CJ374" i="2"/>
  <c r="CH374" i="2" s="1"/>
  <c r="V374" i="2"/>
  <c r="A374" i="2"/>
  <c r="ACN373" i="2"/>
  <c r="ACO373" i="2" s="1"/>
  <c r="PI373" i="2"/>
  <c r="PJ373" i="2" s="1"/>
  <c r="PF373" i="2"/>
  <c r="PG373" i="2" s="1"/>
  <c r="PB373" i="2"/>
  <c r="PC373" i="2" s="1"/>
  <c r="OY373" i="2"/>
  <c r="OZ373" i="2" s="1"/>
  <c r="OV373" i="2"/>
  <c r="OW373" i="2" s="1"/>
  <c r="OS373" i="2"/>
  <c r="OT373" i="2" s="1"/>
  <c r="OP373" i="2"/>
  <c r="OQ373" i="2" s="1"/>
  <c r="CM373" i="2"/>
  <c r="CK373" i="2" s="1"/>
  <c r="CJ373" i="2"/>
  <c r="CH373" i="2" s="1"/>
  <c r="V373" i="2"/>
  <c r="A373" i="2"/>
  <c r="ACN372" i="2"/>
  <c r="ACO372" i="2" s="1"/>
  <c r="PI372" i="2"/>
  <c r="PJ372" i="2" s="1"/>
  <c r="PF372" i="2"/>
  <c r="PG372" i="2" s="1"/>
  <c r="PB372" i="2"/>
  <c r="PC372" i="2" s="1"/>
  <c r="OY372" i="2"/>
  <c r="OZ372" i="2" s="1"/>
  <c r="OV372" i="2"/>
  <c r="OW372" i="2" s="1"/>
  <c r="OS372" i="2"/>
  <c r="OT372" i="2" s="1"/>
  <c r="OP372" i="2"/>
  <c r="CM372" i="2"/>
  <c r="CK372" i="2" s="1"/>
  <c r="CJ372" i="2"/>
  <c r="V372" i="2"/>
  <c r="A372" i="2"/>
  <c r="ACN371" i="2"/>
  <c r="ACO371" i="2" s="1"/>
  <c r="PI371" i="2"/>
  <c r="PJ371" i="2" s="1"/>
  <c r="PF371" i="2"/>
  <c r="PG371" i="2" s="1"/>
  <c r="PB371" i="2"/>
  <c r="PC371" i="2" s="1"/>
  <c r="OY371" i="2"/>
  <c r="OZ371" i="2" s="1"/>
  <c r="OV371" i="2"/>
  <c r="OW371" i="2" s="1"/>
  <c r="OS371" i="2"/>
  <c r="OT371" i="2" s="1"/>
  <c r="OP371" i="2"/>
  <c r="OQ371" i="2" s="1"/>
  <c r="CM371" i="2"/>
  <c r="CK371" i="2" s="1"/>
  <c r="CJ371" i="2"/>
  <c r="CH371" i="2" s="1"/>
  <c r="V371" i="2"/>
  <c r="A371" i="2"/>
  <c r="ACN370" i="2"/>
  <c r="ACO370" i="2" s="1"/>
  <c r="PI370" i="2"/>
  <c r="PJ370" i="2" s="1"/>
  <c r="PF370" i="2"/>
  <c r="PG370" i="2" s="1"/>
  <c r="PB370" i="2"/>
  <c r="PC370" i="2" s="1"/>
  <c r="OY370" i="2"/>
  <c r="OZ370" i="2" s="1"/>
  <c r="OV370" i="2"/>
  <c r="OW370" i="2" s="1"/>
  <c r="OS370" i="2"/>
  <c r="OP370" i="2"/>
  <c r="OQ370" i="2" s="1"/>
  <c r="CM370" i="2"/>
  <c r="CJ370" i="2"/>
  <c r="CH370" i="2" s="1"/>
  <c r="V370" i="2"/>
  <c r="A370" i="2"/>
  <c r="ACN369" i="2"/>
  <c r="ACO369" i="2" s="1"/>
  <c r="PI369" i="2"/>
  <c r="PJ369" i="2" s="1"/>
  <c r="PF369" i="2"/>
  <c r="PG369" i="2" s="1"/>
  <c r="PB369" i="2"/>
  <c r="PC369" i="2" s="1"/>
  <c r="OY369" i="2"/>
  <c r="OZ369" i="2" s="1"/>
  <c r="OV369" i="2"/>
  <c r="OW369" i="2" s="1"/>
  <c r="OS369" i="2"/>
  <c r="OT369" i="2" s="1"/>
  <c r="OP369" i="2"/>
  <c r="OQ369" i="2" s="1"/>
  <c r="CM369" i="2"/>
  <c r="CK369" i="2" s="1"/>
  <c r="CJ369" i="2"/>
  <c r="CH369" i="2" s="1"/>
  <c r="V369" i="2"/>
  <c r="A369" i="2"/>
  <c r="ACN368" i="2"/>
  <c r="ACO368" i="2" s="1"/>
  <c r="PI368" i="2"/>
  <c r="PJ368" i="2" s="1"/>
  <c r="PF368" i="2"/>
  <c r="PG368" i="2" s="1"/>
  <c r="PB368" i="2"/>
  <c r="PC368" i="2" s="1"/>
  <c r="OY368" i="2"/>
  <c r="OZ368" i="2" s="1"/>
  <c r="OV368" i="2"/>
  <c r="OW368" i="2" s="1"/>
  <c r="OS368" i="2"/>
  <c r="OT368" i="2" s="1"/>
  <c r="OP368" i="2"/>
  <c r="CM368" i="2"/>
  <c r="CK368" i="2" s="1"/>
  <c r="CJ368" i="2"/>
  <c r="V368" i="2"/>
  <c r="A368" i="2"/>
  <c r="ACN367" i="2"/>
  <c r="ACO367" i="2" s="1"/>
  <c r="PI367" i="2"/>
  <c r="PJ367" i="2" s="1"/>
  <c r="PF367" i="2"/>
  <c r="PG367" i="2" s="1"/>
  <c r="PB367" i="2"/>
  <c r="PC367" i="2" s="1"/>
  <c r="OY367" i="2"/>
  <c r="OZ367" i="2" s="1"/>
  <c r="OV367" i="2"/>
  <c r="OW367" i="2" s="1"/>
  <c r="OS367" i="2"/>
  <c r="OT367" i="2" s="1"/>
  <c r="OP367" i="2"/>
  <c r="CM367" i="2"/>
  <c r="CK367" i="2" s="1"/>
  <c r="CJ367" i="2"/>
  <c r="CH367" i="2" s="1"/>
  <c r="V367" i="2"/>
  <c r="A367" i="2"/>
  <c r="ACN366" i="2"/>
  <c r="ACO366" i="2" s="1"/>
  <c r="PI366" i="2"/>
  <c r="PJ366" i="2" s="1"/>
  <c r="PF366" i="2"/>
  <c r="PG366" i="2" s="1"/>
  <c r="PB366" i="2"/>
  <c r="PC366" i="2" s="1"/>
  <c r="OY366" i="2"/>
  <c r="OZ366" i="2" s="1"/>
  <c r="OV366" i="2"/>
  <c r="OW366" i="2" s="1"/>
  <c r="OS366" i="2"/>
  <c r="OP366" i="2"/>
  <c r="OQ366" i="2" s="1"/>
  <c r="CM366" i="2"/>
  <c r="CK366" i="2" s="1"/>
  <c r="CJ366" i="2"/>
  <c r="CH366" i="2" s="1"/>
  <c r="V366" i="2"/>
  <c r="A366" i="2"/>
  <c r="ACN365" i="2"/>
  <c r="ACO365" i="2" s="1"/>
  <c r="PI365" i="2"/>
  <c r="PJ365" i="2" s="1"/>
  <c r="PF365" i="2"/>
  <c r="PG365" i="2" s="1"/>
  <c r="PB365" i="2"/>
  <c r="PC365" i="2" s="1"/>
  <c r="OY365" i="2"/>
  <c r="OZ365" i="2" s="1"/>
  <c r="OV365" i="2"/>
  <c r="OW365" i="2" s="1"/>
  <c r="OS365" i="2"/>
  <c r="OT365" i="2" s="1"/>
  <c r="OP365" i="2"/>
  <c r="OQ365" i="2" s="1"/>
  <c r="CM365" i="2"/>
  <c r="CK365" i="2" s="1"/>
  <c r="CJ365" i="2"/>
  <c r="CH365" i="2" s="1"/>
  <c r="V365" i="2"/>
  <c r="A365" i="2"/>
  <c r="ACN364" i="2"/>
  <c r="ACO364" i="2" s="1"/>
  <c r="PI364" i="2"/>
  <c r="PJ364" i="2" s="1"/>
  <c r="PF364" i="2"/>
  <c r="PG364" i="2" s="1"/>
  <c r="PB364" i="2"/>
  <c r="PC364" i="2" s="1"/>
  <c r="OY364" i="2"/>
  <c r="OZ364" i="2" s="1"/>
  <c r="OV364" i="2"/>
  <c r="OW364" i="2" s="1"/>
  <c r="OS364" i="2"/>
  <c r="OT364" i="2" s="1"/>
  <c r="OP364" i="2"/>
  <c r="CM364" i="2"/>
  <c r="CK364" i="2" s="1"/>
  <c r="CJ364" i="2"/>
  <c r="CH364" i="2" s="1"/>
  <c r="V364" i="2"/>
  <c r="A364" i="2"/>
  <c r="ACN363" i="2"/>
  <c r="ACO363" i="2" s="1"/>
  <c r="PI363" i="2"/>
  <c r="PJ363" i="2" s="1"/>
  <c r="PF363" i="2"/>
  <c r="PG363" i="2" s="1"/>
  <c r="PB363" i="2"/>
  <c r="PC363" i="2" s="1"/>
  <c r="OY363" i="2"/>
  <c r="OZ363" i="2" s="1"/>
  <c r="OV363" i="2"/>
  <c r="OW363" i="2" s="1"/>
  <c r="OS363" i="2"/>
  <c r="OT363" i="2" s="1"/>
  <c r="OP363" i="2"/>
  <c r="OQ363" i="2" s="1"/>
  <c r="CM363" i="2"/>
  <c r="CK363" i="2" s="1"/>
  <c r="CJ363" i="2"/>
  <c r="CH363" i="2" s="1"/>
  <c r="V363" i="2"/>
  <c r="A363" i="2"/>
  <c r="ACN362" i="2"/>
  <c r="ACO362" i="2" s="1"/>
  <c r="PI362" i="2"/>
  <c r="PJ362" i="2" s="1"/>
  <c r="PF362" i="2"/>
  <c r="PG362" i="2" s="1"/>
  <c r="PB362" i="2"/>
  <c r="PC362" i="2" s="1"/>
  <c r="OY362" i="2"/>
  <c r="OZ362" i="2" s="1"/>
  <c r="OV362" i="2"/>
  <c r="OW362" i="2" s="1"/>
  <c r="OS362" i="2"/>
  <c r="OP362" i="2"/>
  <c r="OQ362" i="2" s="1"/>
  <c r="CM362" i="2"/>
  <c r="CK362" i="2" s="1"/>
  <c r="CJ362" i="2"/>
  <c r="CH362" i="2" s="1"/>
  <c r="V362" i="2"/>
  <c r="A362" i="2"/>
  <c r="ACN361" i="2"/>
  <c r="ACO361" i="2" s="1"/>
  <c r="PI361" i="2"/>
  <c r="PJ361" i="2" s="1"/>
  <c r="PF361" i="2"/>
  <c r="PG361" i="2" s="1"/>
  <c r="PB361" i="2"/>
  <c r="PC361" i="2" s="1"/>
  <c r="OY361" i="2"/>
  <c r="OZ361" i="2" s="1"/>
  <c r="OV361" i="2"/>
  <c r="OW361" i="2" s="1"/>
  <c r="OS361" i="2"/>
  <c r="OT361" i="2" s="1"/>
  <c r="OP361" i="2"/>
  <c r="OQ361" i="2" s="1"/>
  <c r="CM361" i="2"/>
  <c r="CK361" i="2" s="1"/>
  <c r="CJ361" i="2"/>
  <c r="V361" i="2"/>
  <c r="A361" i="2"/>
  <c r="ACN360" i="2"/>
  <c r="ACO360" i="2" s="1"/>
  <c r="PI360" i="2"/>
  <c r="PJ360" i="2" s="1"/>
  <c r="PF360" i="2"/>
  <c r="PG360" i="2" s="1"/>
  <c r="PB360" i="2"/>
  <c r="PC360" i="2" s="1"/>
  <c r="OY360" i="2"/>
  <c r="OZ360" i="2" s="1"/>
  <c r="OV360" i="2"/>
  <c r="OW360" i="2" s="1"/>
  <c r="OS360" i="2"/>
  <c r="OT360" i="2" s="1"/>
  <c r="OP360" i="2"/>
  <c r="CM360" i="2"/>
  <c r="CK360" i="2" s="1"/>
  <c r="CJ360" i="2"/>
  <c r="V360" i="2"/>
  <c r="A360" i="2"/>
  <c r="ACN359" i="2"/>
  <c r="ACO359" i="2" s="1"/>
  <c r="PI359" i="2"/>
  <c r="PJ359" i="2" s="1"/>
  <c r="PF359" i="2"/>
  <c r="PG359" i="2" s="1"/>
  <c r="PB359" i="2"/>
  <c r="PC359" i="2" s="1"/>
  <c r="OY359" i="2"/>
  <c r="OZ359" i="2" s="1"/>
  <c r="OV359" i="2"/>
  <c r="OW359" i="2" s="1"/>
  <c r="OS359" i="2"/>
  <c r="OT359" i="2" s="1"/>
  <c r="OP359" i="2"/>
  <c r="OQ359" i="2" s="1"/>
  <c r="CM359" i="2"/>
  <c r="CK359" i="2" s="1"/>
  <c r="CJ359" i="2"/>
  <c r="CH359" i="2" s="1"/>
  <c r="V359" i="2"/>
  <c r="A359" i="2"/>
  <c r="ACN358" i="2"/>
  <c r="ACO358" i="2" s="1"/>
  <c r="PI358" i="2"/>
  <c r="PJ358" i="2" s="1"/>
  <c r="PF358" i="2"/>
  <c r="PG358" i="2" s="1"/>
  <c r="PB358" i="2"/>
  <c r="PC358" i="2" s="1"/>
  <c r="OY358" i="2"/>
  <c r="OZ358" i="2" s="1"/>
  <c r="OV358" i="2"/>
  <c r="OW358" i="2" s="1"/>
  <c r="OS358" i="2"/>
  <c r="OP358" i="2"/>
  <c r="OQ358" i="2" s="1"/>
  <c r="CM358" i="2"/>
  <c r="CK358" i="2" s="1"/>
  <c r="CJ358" i="2"/>
  <c r="CH358" i="2" s="1"/>
  <c r="V358" i="2"/>
  <c r="A358" i="2"/>
  <c r="ACN357" i="2"/>
  <c r="ACO357" i="2" s="1"/>
  <c r="PI357" i="2"/>
  <c r="PJ357" i="2" s="1"/>
  <c r="PF357" i="2"/>
  <c r="PG357" i="2" s="1"/>
  <c r="PB357" i="2"/>
  <c r="PC357" i="2" s="1"/>
  <c r="OY357" i="2"/>
  <c r="OZ357" i="2" s="1"/>
  <c r="OV357" i="2"/>
  <c r="OW357" i="2" s="1"/>
  <c r="OS357" i="2"/>
  <c r="OT357" i="2" s="1"/>
  <c r="OP357" i="2"/>
  <c r="OQ357" i="2" s="1"/>
  <c r="CM357" i="2"/>
  <c r="CK357" i="2" s="1"/>
  <c r="CJ357" i="2"/>
  <c r="V357" i="2"/>
  <c r="A357" i="2"/>
  <c r="ACN356" i="2"/>
  <c r="ACO356" i="2" s="1"/>
  <c r="PI356" i="2"/>
  <c r="PJ356" i="2" s="1"/>
  <c r="PF356" i="2"/>
  <c r="PG356" i="2" s="1"/>
  <c r="PB356" i="2"/>
  <c r="PC356" i="2" s="1"/>
  <c r="OY356" i="2"/>
  <c r="OZ356" i="2" s="1"/>
  <c r="OV356" i="2"/>
  <c r="OW356" i="2" s="1"/>
  <c r="OS356" i="2"/>
  <c r="OT356" i="2" s="1"/>
  <c r="OP356" i="2"/>
  <c r="CM356" i="2"/>
  <c r="CK356" i="2" s="1"/>
  <c r="CJ356" i="2"/>
  <c r="CH356" i="2" s="1"/>
  <c r="V356" i="2"/>
  <c r="A356" i="2"/>
  <c r="ACN355" i="2"/>
  <c r="ACO355" i="2" s="1"/>
  <c r="PI355" i="2"/>
  <c r="PJ355" i="2" s="1"/>
  <c r="PF355" i="2"/>
  <c r="PG355" i="2" s="1"/>
  <c r="PB355" i="2"/>
  <c r="PC355" i="2" s="1"/>
  <c r="OY355" i="2"/>
  <c r="OZ355" i="2" s="1"/>
  <c r="OV355" i="2"/>
  <c r="OW355" i="2" s="1"/>
  <c r="OS355" i="2"/>
  <c r="OT355" i="2" s="1"/>
  <c r="OP355" i="2"/>
  <c r="CM355" i="2"/>
  <c r="CK355" i="2" s="1"/>
  <c r="CJ355" i="2"/>
  <c r="V355" i="2"/>
  <c r="A355" i="2"/>
  <c r="ACN354" i="2"/>
  <c r="ACO354" i="2" s="1"/>
  <c r="PI354" i="2"/>
  <c r="PJ354" i="2" s="1"/>
  <c r="PF354" i="2"/>
  <c r="PG354" i="2" s="1"/>
  <c r="PB354" i="2"/>
  <c r="PC354" i="2" s="1"/>
  <c r="OY354" i="2"/>
  <c r="OZ354" i="2" s="1"/>
  <c r="OV354" i="2"/>
  <c r="OW354" i="2" s="1"/>
  <c r="OS354" i="2"/>
  <c r="OT354" i="2" s="1"/>
  <c r="OP354" i="2"/>
  <c r="CM354" i="2"/>
  <c r="CK354" i="2" s="1"/>
  <c r="CJ354" i="2"/>
  <c r="V354" i="2"/>
  <c r="A354" i="2"/>
  <c r="ACN353" i="2"/>
  <c r="ACO353" i="2" s="1"/>
  <c r="PI353" i="2"/>
  <c r="PJ353" i="2" s="1"/>
  <c r="PF353" i="2"/>
  <c r="PG353" i="2" s="1"/>
  <c r="PB353" i="2"/>
  <c r="PC353" i="2" s="1"/>
  <c r="OY353" i="2"/>
  <c r="OZ353" i="2" s="1"/>
  <c r="OV353" i="2"/>
  <c r="OW353" i="2" s="1"/>
  <c r="OS353" i="2"/>
  <c r="OT353" i="2" s="1"/>
  <c r="OP353" i="2"/>
  <c r="CM353" i="2"/>
  <c r="CK353" i="2" s="1"/>
  <c r="CJ353" i="2"/>
  <c r="CH353" i="2" s="1"/>
  <c r="V353" i="2"/>
  <c r="A353" i="2"/>
  <c r="ACN352" i="2"/>
  <c r="ACO352" i="2" s="1"/>
  <c r="PI352" i="2"/>
  <c r="PJ352" i="2" s="1"/>
  <c r="PF352" i="2"/>
  <c r="PG352" i="2" s="1"/>
  <c r="PB352" i="2"/>
  <c r="PC352" i="2" s="1"/>
  <c r="OY352" i="2"/>
  <c r="OZ352" i="2" s="1"/>
  <c r="OV352" i="2"/>
  <c r="OW352" i="2" s="1"/>
  <c r="OS352" i="2"/>
  <c r="OT352" i="2" s="1"/>
  <c r="OP352" i="2"/>
  <c r="OQ352" i="2" s="1"/>
  <c r="CM352" i="2"/>
  <c r="CK352" i="2" s="1"/>
  <c r="CJ352" i="2"/>
  <c r="CH352" i="2" s="1"/>
  <c r="V352" i="2"/>
  <c r="A352" i="2"/>
  <c r="ACN351" i="2"/>
  <c r="ACO351" i="2" s="1"/>
  <c r="PI351" i="2"/>
  <c r="PJ351" i="2" s="1"/>
  <c r="PF351" i="2"/>
  <c r="PG351" i="2" s="1"/>
  <c r="PB351" i="2"/>
  <c r="PC351" i="2" s="1"/>
  <c r="OY351" i="2"/>
  <c r="OZ351" i="2" s="1"/>
  <c r="OV351" i="2"/>
  <c r="OW351" i="2" s="1"/>
  <c r="OS351" i="2"/>
  <c r="OT351" i="2" s="1"/>
  <c r="OP351" i="2"/>
  <c r="CM351" i="2"/>
  <c r="CK351" i="2" s="1"/>
  <c r="CJ351" i="2"/>
  <c r="CH351" i="2" s="1"/>
  <c r="V351" i="2"/>
  <c r="A351" i="2"/>
  <c r="ACN350" i="2"/>
  <c r="ACO350" i="2" s="1"/>
  <c r="PI350" i="2"/>
  <c r="PJ350" i="2" s="1"/>
  <c r="PF350" i="2"/>
  <c r="PG350" i="2" s="1"/>
  <c r="PB350" i="2"/>
  <c r="PC350" i="2" s="1"/>
  <c r="OY350" i="2"/>
  <c r="OZ350" i="2" s="1"/>
  <c r="OV350" i="2"/>
  <c r="OW350" i="2" s="1"/>
  <c r="OS350" i="2"/>
  <c r="OT350" i="2" s="1"/>
  <c r="OP350" i="2"/>
  <c r="CM350" i="2"/>
  <c r="CK350" i="2" s="1"/>
  <c r="CJ350" i="2"/>
  <c r="V350" i="2"/>
  <c r="A350" i="2"/>
  <c r="ACN349" i="2"/>
  <c r="ACO349" i="2" s="1"/>
  <c r="PI349" i="2"/>
  <c r="PJ349" i="2" s="1"/>
  <c r="PF349" i="2"/>
  <c r="PG349" i="2" s="1"/>
  <c r="PB349" i="2"/>
  <c r="PC349" i="2" s="1"/>
  <c r="OY349" i="2"/>
  <c r="OZ349" i="2" s="1"/>
  <c r="OV349" i="2"/>
  <c r="OW349" i="2" s="1"/>
  <c r="OS349" i="2"/>
  <c r="OT349" i="2" s="1"/>
  <c r="OP349" i="2"/>
  <c r="OQ349" i="2" s="1"/>
  <c r="CM349" i="2"/>
  <c r="CK349" i="2" s="1"/>
  <c r="CJ349" i="2"/>
  <c r="CH349" i="2" s="1"/>
  <c r="V349" i="2"/>
  <c r="A349" i="2"/>
  <c r="ACN348" i="2"/>
  <c r="ACO348" i="2" s="1"/>
  <c r="PI348" i="2"/>
  <c r="PJ348" i="2" s="1"/>
  <c r="PF348" i="2"/>
  <c r="PG348" i="2" s="1"/>
  <c r="PB348" i="2"/>
  <c r="PC348" i="2" s="1"/>
  <c r="OY348" i="2"/>
  <c r="OZ348" i="2" s="1"/>
  <c r="OV348" i="2"/>
  <c r="OW348" i="2" s="1"/>
  <c r="OS348" i="2"/>
  <c r="OT348" i="2" s="1"/>
  <c r="OP348" i="2"/>
  <c r="CM348" i="2"/>
  <c r="CK348" i="2" s="1"/>
  <c r="CJ348" i="2"/>
  <c r="CH348" i="2" s="1"/>
  <c r="V348" i="2"/>
  <c r="A348" i="2"/>
  <c r="ACN347" i="2"/>
  <c r="ACO347" i="2" s="1"/>
  <c r="PI347" i="2"/>
  <c r="PJ347" i="2" s="1"/>
  <c r="PF347" i="2"/>
  <c r="PG347" i="2" s="1"/>
  <c r="PB347" i="2"/>
  <c r="PC347" i="2" s="1"/>
  <c r="OY347" i="2"/>
  <c r="OZ347" i="2" s="1"/>
  <c r="OV347" i="2"/>
  <c r="OW347" i="2" s="1"/>
  <c r="OS347" i="2"/>
  <c r="OT347" i="2" s="1"/>
  <c r="OP347" i="2"/>
  <c r="OQ347" i="2" s="1"/>
  <c r="CM347" i="2"/>
  <c r="CJ347" i="2"/>
  <c r="CH347" i="2" s="1"/>
  <c r="V347" i="2"/>
  <c r="A347" i="2"/>
  <c r="ACN346" i="2"/>
  <c r="ACO346" i="2" s="1"/>
  <c r="PI346" i="2"/>
  <c r="PJ346" i="2" s="1"/>
  <c r="PF346" i="2"/>
  <c r="PG346" i="2" s="1"/>
  <c r="PB346" i="2"/>
  <c r="PC346" i="2" s="1"/>
  <c r="OY346" i="2"/>
  <c r="OZ346" i="2" s="1"/>
  <c r="OV346" i="2"/>
  <c r="OW346" i="2" s="1"/>
  <c r="OS346" i="2"/>
  <c r="OT346" i="2" s="1"/>
  <c r="OP346" i="2"/>
  <c r="CM346" i="2"/>
  <c r="CK346" i="2" s="1"/>
  <c r="CJ346" i="2"/>
  <c r="V346" i="2"/>
  <c r="A346" i="2"/>
  <c r="ACN345" i="2"/>
  <c r="ACO345" i="2" s="1"/>
  <c r="PI345" i="2"/>
  <c r="PJ345" i="2" s="1"/>
  <c r="PF345" i="2"/>
  <c r="PG345" i="2" s="1"/>
  <c r="PB345" i="2"/>
  <c r="PC345" i="2" s="1"/>
  <c r="OY345" i="2"/>
  <c r="OZ345" i="2" s="1"/>
  <c r="OV345" i="2"/>
  <c r="OW345" i="2" s="1"/>
  <c r="OS345" i="2"/>
  <c r="OT345" i="2" s="1"/>
  <c r="OP345" i="2"/>
  <c r="CM345" i="2"/>
  <c r="CK345" i="2" s="1"/>
  <c r="CJ345" i="2"/>
  <c r="CH345" i="2" s="1"/>
  <c r="V345" i="2"/>
  <c r="A345" i="2"/>
  <c r="ACN344" i="2"/>
  <c r="ACO344" i="2" s="1"/>
  <c r="PI344" i="2"/>
  <c r="PJ344" i="2" s="1"/>
  <c r="PF344" i="2"/>
  <c r="PG344" i="2" s="1"/>
  <c r="PB344" i="2"/>
  <c r="PC344" i="2" s="1"/>
  <c r="OY344" i="2"/>
  <c r="OZ344" i="2" s="1"/>
  <c r="OV344" i="2"/>
  <c r="OW344" i="2" s="1"/>
  <c r="OS344" i="2"/>
  <c r="OT344" i="2" s="1"/>
  <c r="OP344" i="2"/>
  <c r="OQ344" i="2" s="1"/>
  <c r="CM344" i="2"/>
  <c r="CK344" i="2" s="1"/>
  <c r="CJ344" i="2"/>
  <c r="CH344" i="2" s="1"/>
  <c r="V344" i="2"/>
  <c r="A344" i="2"/>
  <c r="ACN343" i="2"/>
  <c r="ZV343" i="2"/>
  <c r="ZW343" i="2" s="1"/>
  <c r="ZS343" i="2"/>
  <c r="ZT343" i="2" s="1"/>
  <c r="NQ343" i="2"/>
  <c r="NR343" i="2" s="1"/>
  <c r="NM343" i="2"/>
  <c r="NN343" i="2" s="1"/>
  <c r="NH343" i="2"/>
  <c r="NI343" i="2" s="1"/>
  <c r="ND343" i="2"/>
  <c r="NE343" i="2" s="1"/>
  <c r="MZ343" i="2"/>
  <c r="NA343" i="2" s="1"/>
  <c r="CF343" i="2"/>
  <c r="CG343" i="2" s="1"/>
  <c r="BY343" i="2"/>
  <c r="CA343" i="2" s="1"/>
  <c r="CB343" i="2" s="1"/>
  <c r="CC343" i="2" s="1"/>
  <c r="BW343" i="2"/>
  <c r="BX343" i="2" s="1"/>
  <c r="BV343" i="2"/>
  <c r="BS343" i="2"/>
  <c r="BT343" i="2" s="1"/>
  <c r="BR343" i="2"/>
  <c r="V343" i="2"/>
  <c r="A343" i="2"/>
  <c r="ACN342" i="2"/>
  <c r="ZV342" i="2"/>
  <c r="ZW342" i="2" s="1"/>
  <c r="ZS342" i="2"/>
  <c r="ZT342" i="2" s="1"/>
  <c r="OL342" i="2"/>
  <c r="OM342" i="2" s="1"/>
  <c r="OH342" i="2"/>
  <c r="OI342" i="2" s="1"/>
  <c r="OC342" i="2"/>
  <c r="OD342" i="2" s="1"/>
  <c r="NY342" i="2"/>
  <c r="NZ342" i="2" s="1"/>
  <c r="NU342" i="2"/>
  <c r="NV342" i="2" s="1"/>
  <c r="CF342" i="2"/>
  <c r="CG342" i="2" s="1"/>
  <c r="BY342" i="2"/>
  <c r="CA342" i="2" s="1"/>
  <c r="CB342" i="2" s="1"/>
  <c r="CC342" i="2" s="1"/>
  <c r="BW342" i="2"/>
  <c r="BX342" i="2" s="1"/>
  <c r="BV342" i="2"/>
  <c r="BS342" i="2"/>
  <c r="BT342" i="2" s="1"/>
  <c r="BR342" i="2"/>
  <c r="V342" i="2"/>
  <c r="A342" i="2"/>
  <c r="ACN341" i="2"/>
  <c r="ACO341" i="2" s="1"/>
  <c r="ZV341" i="2"/>
  <c r="ZW341" i="2" s="1"/>
  <c r="ZS341" i="2"/>
  <c r="ZT341" i="2" s="1"/>
  <c r="OL341" i="2"/>
  <c r="OM341" i="2" s="1"/>
  <c r="OH341" i="2"/>
  <c r="OI341" i="2" s="1"/>
  <c r="OC341" i="2"/>
  <c r="OD341" i="2" s="1"/>
  <c r="NY341" i="2"/>
  <c r="NZ341" i="2" s="1"/>
  <c r="NU341" i="2"/>
  <c r="NV341" i="2" s="1"/>
  <c r="CF341" i="2"/>
  <c r="CG341" i="2" s="1"/>
  <c r="BY341" i="2"/>
  <c r="CA341" i="2" s="1"/>
  <c r="CB341" i="2" s="1"/>
  <c r="CC341" i="2" s="1"/>
  <c r="BW341" i="2"/>
  <c r="BX341" i="2" s="1"/>
  <c r="BV341" i="2"/>
  <c r="BS341" i="2"/>
  <c r="BT341" i="2" s="1"/>
  <c r="BR341" i="2"/>
  <c r="V341" i="2"/>
  <c r="A341" i="2"/>
  <c r="ACN340" i="2"/>
  <c r="ACO340" i="2" s="1"/>
  <c r="ZV340" i="2"/>
  <c r="ZW340" i="2" s="1"/>
  <c r="ZS340" i="2"/>
  <c r="ZT340" i="2" s="1"/>
  <c r="OL340" i="2"/>
  <c r="OM340" i="2" s="1"/>
  <c r="OH340" i="2"/>
  <c r="OI340" i="2" s="1"/>
  <c r="OC340" i="2"/>
  <c r="OD340" i="2" s="1"/>
  <c r="NY340" i="2"/>
  <c r="NZ340" i="2" s="1"/>
  <c r="NU340" i="2"/>
  <c r="NV340" i="2" s="1"/>
  <c r="CF340" i="2"/>
  <c r="CG340" i="2" s="1"/>
  <c r="BY340" i="2"/>
  <c r="CA340" i="2" s="1"/>
  <c r="CB340" i="2" s="1"/>
  <c r="CC340" i="2" s="1"/>
  <c r="BW340" i="2"/>
  <c r="BX340" i="2" s="1"/>
  <c r="BV340" i="2"/>
  <c r="BS340" i="2"/>
  <c r="BT340" i="2" s="1"/>
  <c r="BR340" i="2"/>
  <c r="V340" i="2"/>
  <c r="A340" i="2"/>
  <c r="ACN339" i="2"/>
  <c r="ACO339" i="2" s="1"/>
  <c r="ZV339" i="2"/>
  <c r="ZW339" i="2" s="1"/>
  <c r="ZS339" i="2"/>
  <c r="ZT339" i="2" s="1"/>
  <c r="OL339" i="2"/>
  <c r="OM339" i="2" s="1"/>
  <c r="OH339" i="2"/>
  <c r="OI339" i="2" s="1"/>
  <c r="OC339" i="2"/>
  <c r="OD339" i="2" s="1"/>
  <c r="NY339" i="2"/>
  <c r="NZ339" i="2" s="1"/>
  <c r="NU339" i="2"/>
  <c r="NV339" i="2" s="1"/>
  <c r="CF339" i="2"/>
  <c r="CG339" i="2" s="1"/>
  <c r="BY339" i="2"/>
  <c r="CA339" i="2" s="1"/>
  <c r="CB339" i="2" s="1"/>
  <c r="CC339" i="2" s="1"/>
  <c r="BW339" i="2"/>
  <c r="BX339" i="2" s="1"/>
  <c r="BV339" i="2"/>
  <c r="BS339" i="2"/>
  <c r="BT339" i="2" s="1"/>
  <c r="BR339" i="2"/>
  <c r="V339" i="2"/>
  <c r="A339" i="2"/>
  <c r="ACN338" i="2"/>
  <c r="ZV338" i="2"/>
  <c r="ZW338" i="2" s="1"/>
  <c r="ZS338" i="2"/>
  <c r="ZT338" i="2" s="1"/>
  <c r="OL338" i="2"/>
  <c r="OM338" i="2" s="1"/>
  <c r="OH338" i="2"/>
  <c r="OI338" i="2" s="1"/>
  <c r="OC338" i="2"/>
  <c r="OD338" i="2" s="1"/>
  <c r="NY338" i="2"/>
  <c r="NZ338" i="2" s="1"/>
  <c r="NU338" i="2"/>
  <c r="NV338" i="2" s="1"/>
  <c r="CF338" i="2"/>
  <c r="CG338" i="2" s="1"/>
  <c r="BY338" i="2"/>
  <c r="CA338" i="2" s="1"/>
  <c r="CB338" i="2" s="1"/>
  <c r="CC338" i="2" s="1"/>
  <c r="BW338" i="2"/>
  <c r="BX338" i="2" s="1"/>
  <c r="BV338" i="2"/>
  <c r="BS338" i="2"/>
  <c r="BT338" i="2" s="1"/>
  <c r="BR338" i="2"/>
  <c r="V338" i="2"/>
  <c r="A338" i="2"/>
  <c r="ACN337" i="2"/>
  <c r="ACO337" i="2" s="1"/>
  <c r="ZV337" i="2"/>
  <c r="ZW337" i="2" s="1"/>
  <c r="ZS337" i="2"/>
  <c r="ZT337" i="2" s="1"/>
  <c r="OL337" i="2"/>
  <c r="OM337" i="2" s="1"/>
  <c r="OH337" i="2"/>
  <c r="OI337" i="2" s="1"/>
  <c r="OC337" i="2"/>
  <c r="OD337" i="2" s="1"/>
  <c r="NY337" i="2"/>
  <c r="NZ337" i="2" s="1"/>
  <c r="NU337" i="2"/>
  <c r="NV337" i="2" s="1"/>
  <c r="CF337" i="2"/>
  <c r="CG337" i="2" s="1"/>
  <c r="BY337" i="2"/>
  <c r="CA337" i="2" s="1"/>
  <c r="CB337" i="2" s="1"/>
  <c r="CC337" i="2" s="1"/>
  <c r="BW337" i="2"/>
  <c r="BX337" i="2" s="1"/>
  <c r="BV337" i="2"/>
  <c r="BS337" i="2"/>
  <c r="BT337" i="2" s="1"/>
  <c r="BR337" i="2"/>
  <c r="V337" i="2"/>
  <c r="A337" i="2"/>
  <c r="ACN336" i="2"/>
  <c r="ACO336" i="2" s="1"/>
  <c r="ZV336" i="2"/>
  <c r="ZW336" i="2" s="1"/>
  <c r="ZS336" i="2"/>
  <c r="ZT336" i="2" s="1"/>
  <c r="OL336" i="2"/>
  <c r="OM336" i="2" s="1"/>
  <c r="OH336" i="2"/>
  <c r="OI336" i="2" s="1"/>
  <c r="OC336" i="2"/>
  <c r="OD336" i="2" s="1"/>
  <c r="NY336" i="2"/>
  <c r="NZ336" i="2" s="1"/>
  <c r="NU336" i="2"/>
  <c r="NV336" i="2" s="1"/>
  <c r="CF336" i="2"/>
  <c r="CG336" i="2" s="1"/>
  <c r="BY336" i="2"/>
  <c r="CA336" i="2" s="1"/>
  <c r="CB336" i="2" s="1"/>
  <c r="CC336" i="2" s="1"/>
  <c r="BW336" i="2"/>
  <c r="BX336" i="2" s="1"/>
  <c r="BV336" i="2"/>
  <c r="BS336" i="2"/>
  <c r="BT336" i="2" s="1"/>
  <c r="BR336" i="2"/>
  <c r="V336" i="2"/>
  <c r="A336" i="2"/>
  <c r="ACN335" i="2"/>
  <c r="ACO335" i="2" s="1"/>
  <c r="ZV335" i="2"/>
  <c r="ZW335" i="2" s="1"/>
  <c r="ZS335" i="2"/>
  <c r="ZT335" i="2" s="1"/>
  <c r="OL335" i="2"/>
  <c r="OM335" i="2" s="1"/>
  <c r="OH335" i="2"/>
  <c r="OI335" i="2" s="1"/>
  <c r="OC335" i="2"/>
  <c r="OD335" i="2" s="1"/>
  <c r="NY335" i="2"/>
  <c r="NZ335" i="2" s="1"/>
  <c r="NU335" i="2"/>
  <c r="NV335" i="2" s="1"/>
  <c r="CF335" i="2"/>
  <c r="CG335" i="2" s="1"/>
  <c r="BY335" i="2"/>
  <c r="CA335" i="2" s="1"/>
  <c r="CB335" i="2" s="1"/>
  <c r="CC335" i="2" s="1"/>
  <c r="BW335" i="2"/>
  <c r="BX335" i="2" s="1"/>
  <c r="BV335" i="2"/>
  <c r="BS335" i="2"/>
  <c r="BT335" i="2" s="1"/>
  <c r="BR335" i="2"/>
  <c r="V335" i="2"/>
  <c r="A335" i="2"/>
  <c r="ACN334" i="2"/>
  <c r="ZV334" i="2"/>
  <c r="ZW334" i="2" s="1"/>
  <c r="ZS334" i="2"/>
  <c r="ZT334" i="2" s="1"/>
  <c r="OL334" i="2"/>
  <c r="OM334" i="2" s="1"/>
  <c r="OH334" i="2"/>
  <c r="OI334" i="2" s="1"/>
  <c r="OC334" i="2"/>
  <c r="OD334" i="2" s="1"/>
  <c r="NY334" i="2"/>
  <c r="NZ334" i="2" s="1"/>
  <c r="NU334" i="2"/>
  <c r="NV334" i="2" s="1"/>
  <c r="CF334" i="2"/>
  <c r="CG334" i="2" s="1"/>
  <c r="BY334" i="2"/>
  <c r="CA334" i="2" s="1"/>
  <c r="CB334" i="2" s="1"/>
  <c r="CC334" i="2" s="1"/>
  <c r="BW334" i="2"/>
  <c r="BX334" i="2" s="1"/>
  <c r="BV334" i="2"/>
  <c r="BS334" i="2"/>
  <c r="BT334" i="2" s="1"/>
  <c r="BR334" i="2"/>
  <c r="V334" i="2"/>
  <c r="A334" i="2"/>
  <c r="ACN333" i="2"/>
  <c r="ACO333" i="2" s="1"/>
  <c r="ZV333" i="2"/>
  <c r="ZW333" i="2" s="1"/>
  <c r="ZS333" i="2"/>
  <c r="ZT333" i="2" s="1"/>
  <c r="OL333" i="2"/>
  <c r="OM333" i="2" s="1"/>
  <c r="OH333" i="2"/>
  <c r="OI333" i="2" s="1"/>
  <c r="OC333" i="2"/>
  <c r="OD333" i="2" s="1"/>
  <c r="NY333" i="2"/>
  <c r="NZ333" i="2" s="1"/>
  <c r="NU333" i="2"/>
  <c r="NV333" i="2" s="1"/>
  <c r="CF333" i="2"/>
  <c r="CG333" i="2" s="1"/>
  <c r="BY333" i="2"/>
  <c r="CA333" i="2" s="1"/>
  <c r="CB333" i="2" s="1"/>
  <c r="CC333" i="2" s="1"/>
  <c r="BW333" i="2"/>
  <c r="BX333" i="2" s="1"/>
  <c r="BV333" i="2"/>
  <c r="BS333" i="2"/>
  <c r="BT333" i="2" s="1"/>
  <c r="BR333" i="2"/>
  <c r="V333" i="2"/>
  <c r="A333" i="2"/>
  <c r="ACN332" i="2"/>
  <c r="ACO332" i="2" s="1"/>
  <c r="ZV332" i="2"/>
  <c r="ZW332" i="2" s="1"/>
  <c r="ZS332" i="2"/>
  <c r="ZT332" i="2" s="1"/>
  <c r="NQ332" i="2"/>
  <c r="NR332" i="2" s="1"/>
  <c r="NM332" i="2"/>
  <c r="NN332" i="2" s="1"/>
  <c r="NH332" i="2"/>
  <c r="NI332" i="2" s="1"/>
  <c r="ND332" i="2"/>
  <c r="NE332" i="2" s="1"/>
  <c r="MZ332" i="2"/>
  <c r="NA332" i="2" s="1"/>
  <c r="CF332" i="2"/>
  <c r="CG332" i="2" s="1"/>
  <c r="BY332" i="2"/>
  <c r="CA332" i="2" s="1"/>
  <c r="CB332" i="2" s="1"/>
  <c r="CC332" i="2" s="1"/>
  <c r="BW332" i="2"/>
  <c r="BX332" i="2" s="1"/>
  <c r="BV332" i="2"/>
  <c r="BS332" i="2"/>
  <c r="BT332" i="2" s="1"/>
  <c r="BR332" i="2"/>
  <c r="V332" i="2"/>
  <c r="A332" i="2"/>
  <c r="ACN331" i="2"/>
  <c r="ACO331" i="2" s="1"/>
  <c r="ZV331" i="2"/>
  <c r="ZW331" i="2" s="1"/>
  <c r="ZS331" i="2"/>
  <c r="ZT331" i="2" s="1"/>
  <c r="NQ331" i="2"/>
  <c r="NR331" i="2" s="1"/>
  <c r="NM331" i="2"/>
  <c r="NN331" i="2" s="1"/>
  <c r="NH331" i="2"/>
  <c r="NI331" i="2" s="1"/>
  <c r="ND331" i="2"/>
  <c r="NE331" i="2" s="1"/>
  <c r="MZ331" i="2"/>
  <c r="NA331" i="2" s="1"/>
  <c r="CF331" i="2"/>
  <c r="CG331" i="2" s="1"/>
  <c r="BY331" i="2"/>
  <c r="CA331" i="2" s="1"/>
  <c r="CB331" i="2" s="1"/>
  <c r="CC331" i="2" s="1"/>
  <c r="BW331" i="2"/>
  <c r="BX331" i="2" s="1"/>
  <c r="BV331" i="2"/>
  <c r="BS331" i="2"/>
  <c r="BT331" i="2" s="1"/>
  <c r="BR331" i="2"/>
  <c r="V331" i="2"/>
  <c r="A331" i="2"/>
  <c r="ACN330" i="2"/>
  <c r="ACO330" i="2" s="1"/>
  <c r="ZV330" i="2"/>
  <c r="ZW330" i="2" s="1"/>
  <c r="ZS330" i="2"/>
  <c r="ZT330" i="2" s="1"/>
  <c r="NQ330" i="2"/>
  <c r="NR330" i="2" s="1"/>
  <c r="NM330" i="2"/>
  <c r="NN330" i="2" s="1"/>
  <c r="NH330" i="2"/>
  <c r="NI330" i="2" s="1"/>
  <c r="ND330" i="2"/>
  <c r="NE330" i="2" s="1"/>
  <c r="MZ330" i="2"/>
  <c r="NA330" i="2" s="1"/>
  <c r="CF330" i="2"/>
  <c r="CG330" i="2" s="1"/>
  <c r="BY330" i="2"/>
  <c r="CA330" i="2" s="1"/>
  <c r="CB330" i="2" s="1"/>
  <c r="CC330" i="2" s="1"/>
  <c r="BW330" i="2"/>
  <c r="BX330" i="2" s="1"/>
  <c r="BV330" i="2"/>
  <c r="BS330" i="2"/>
  <c r="BT330" i="2" s="1"/>
  <c r="BR330" i="2"/>
  <c r="V330" i="2"/>
  <c r="A330" i="2"/>
  <c r="ACN329" i="2"/>
  <c r="ACO329" i="2" s="1"/>
  <c r="ZV329" i="2"/>
  <c r="ZW329" i="2" s="1"/>
  <c r="ZS329" i="2"/>
  <c r="ZT329" i="2" s="1"/>
  <c r="NQ329" i="2"/>
  <c r="NR329" i="2" s="1"/>
  <c r="NM329" i="2"/>
  <c r="NN329" i="2" s="1"/>
  <c r="NH329" i="2"/>
  <c r="NI329" i="2" s="1"/>
  <c r="ND329" i="2"/>
  <c r="NE329" i="2" s="1"/>
  <c r="MZ329" i="2"/>
  <c r="NA329" i="2" s="1"/>
  <c r="CF329" i="2"/>
  <c r="CG329" i="2" s="1"/>
  <c r="BY329" i="2"/>
  <c r="CA329" i="2" s="1"/>
  <c r="CB329" i="2" s="1"/>
  <c r="CC329" i="2" s="1"/>
  <c r="BW329" i="2"/>
  <c r="BX329" i="2" s="1"/>
  <c r="BV329" i="2"/>
  <c r="BS329" i="2"/>
  <c r="BT329" i="2" s="1"/>
  <c r="BR329" i="2"/>
  <c r="V329" i="2"/>
  <c r="A329" i="2"/>
  <c r="ACN328" i="2"/>
  <c r="ACO328" i="2" s="1"/>
  <c r="ZV328" i="2"/>
  <c r="ZW328" i="2" s="1"/>
  <c r="ZS328" i="2"/>
  <c r="ZT328" i="2" s="1"/>
  <c r="NQ328" i="2"/>
  <c r="NR328" i="2" s="1"/>
  <c r="NM328" i="2"/>
  <c r="NN328" i="2" s="1"/>
  <c r="NH328" i="2"/>
  <c r="NI328" i="2" s="1"/>
  <c r="ND328" i="2"/>
  <c r="NE328" i="2" s="1"/>
  <c r="MZ328" i="2"/>
  <c r="NA328" i="2" s="1"/>
  <c r="CF328" i="2"/>
  <c r="CG328" i="2" s="1"/>
  <c r="BY328" i="2"/>
  <c r="CA328" i="2" s="1"/>
  <c r="CB328" i="2" s="1"/>
  <c r="CC328" i="2" s="1"/>
  <c r="BW328" i="2"/>
  <c r="BX328" i="2" s="1"/>
  <c r="BV328" i="2"/>
  <c r="BS328" i="2"/>
  <c r="BT328" i="2" s="1"/>
  <c r="BR328" i="2"/>
  <c r="V328" i="2"/>
  <c r="A328" i="2"/>
  <c r="ACN327" i="2"/>
  <c r="ACO327" i="2" s="1"/>
  <c r="ZV327" i="2"/>
  <c r="ZW327" i="2" s="1"/>
  <c r="ZS327" i="2"/>
  <c r="ZT327" i="2" s="1"/>
  <c r="NQ327" i="2"/>
  <c r="NR327" i="2" s="1"/>
  <c r="NM327" i="2"/>
  <c r="NN327" i="2" s="1"/>
  <c r="NH327" i="2"/>
  <c r="NI327" i="2" s="1"/>
  <c r="ND327" i="2"/>
  <c r="NE327" i="2" s="1"/>
  <c r="MZ327" i="2"/>
  <c r="NA327" i="2" s="1"/>
  <c r="CF327" i="2"/>
  <c r="CG327" i="2" s="1"/>
  <c r="BY327" i="2"/>
  <c r="CA327" i="2" s="1"/>
  <c r="CB327" i="2" s="1"/>
  <c r="CC327" i="2" s="1"/>
  <c r="BW327" i="2"/>
  <c r="BX327" i="2" s="1"/>
  <c r="BV327" i="2"/>
  <c r="BS327" i="2"/>
  <c r="BT327" i="2" s="1"/>
  <c r="BR327" i="2"/>
  <c r="V327" i="2"/>
  <c r="A327" i="2"/>
  <c r="ACN326" i="2"/>
  <c r="ACO326" i="2" s="1"/>
  <c r="ZV326" i="2"/>
  <c r="ZW326" i="2" s="1"/>
  <c r="ZS326" i="2"/>
  <c r="ZT326" i="2" s="1"/>
  <c r="NQ326" i="2"/>
  <c r="NR326" i="2" s="1"/>
  <c r="NM326" i="2"/>
  <c r="NN326" i="2" s="1"/>
  <c r="NH326" i="2"/>
  <c r="NI326" i="2" s="1"/>
  <c r="ND326" i="2"/>
  <c r="NE326" i="2" s="1"/>
  <c r="MZ326" i="2"/>
  <c r="NA326" i="2" s="1"/>
  <c r="CF326" i="2"/>
  <c r="CG326" i="2" s="1"/>
  <c r="BY326" i="2"/>
  <c r="CA326" i="2" s="1"/>
  <c r="CB326" i="2" s="1"/>
  <c r="CC326" i="2" s="1"/>
  <c r="BW326" i="2"/>
  <c r="BX326" i="2" s="1"/>
  <c r="BV326" i="2"/>
  <c r="BS326" i="2"/>
  <c r="BT326" i="2" s="1"/>
  <c r="BR326" i="2"/>
  <c r="V326" i="2"/>
  <c r="A326" i="2"/>
  <c r="ACN325" i="2"/>
  <c r="ZV325" i="2"/>
  <c r="ZW325" i="2" s="1"/>
  <c r="ZS325" i="2"/>
  <c r="ZT325" i="2" s="1"/>
  <c r="NQ325" i="2"/>
  <c r="NR325" i="2" s="1"/>
  <c r="NM325" i="2"/>
  <c r="NN325" i="2" s="1"/>
  <c r="NH325" i="2"/>
  <c r="NI325" i="2" s="1"/>
  <c r="ND325" i="2"/>
  <c r="NE325" i="2" s="1"/>
  <c r="MZ325" i="2"/>
  <c r="NA325" i="2" s="1"/>
  <c r="CF325" i="2"/>
  <c r="CG325" i="2" s="1"/>
  <c r="BY325" i="2"/>
  <c r="CA325" i="2" s="1"/>
  <c r="CB325" i="2" s="1"/>
  <c r="CC325" i="2" s="1"/>
  <c r="BW325" i="2"/>
  <c r="BX325" i="2" s="1"/>
  <c r="BV325" i="2"/>
  <c r="BS325" i="2"/>
  <c r="BT325" i="2" s="1"/>
  <c r="BR325" i="2"/>
  <c r="V325" i="2"/>
  <c r="A325" i="2"/>
  <c r="ACN324" i="2"/>
  <c r="ZV324" i="2"/>
  <c r="ZW324" i="2" s="1"/>
  <c r="ZS324" i="2"/>
  <c r="ZT324" i="2" s="1"/>
  <c r="NQ324" i="2"/>
  <c r="NR324" i="2" s="1"/>
  <c r="NM324" i="2"/>
  <c r="NN324" i="2" s="1"/>
  <c r="NH324" i="2"/>
  <c r="NI324" i="2" s="1"/>
  <c r="ND324" i="2"/>
  <c r="NE324" i="2" s="1"/>
  <c r="MZ324" i="2"/>
  <c r="NA324" i="2" s="1"/>
  <c r="CF324" i="2"/>
  <c r="CG324" i="2" s="1"/>
  <c r="BY324" i="2"/>
  <c r="CA324" i="2" s="1"/>
  <c r="CB324" i="2" s="1"/>
  <c r="CC324" i="2" s="1"/>
  <c r="BW324" i="2"/>
  <c r="BX324" i="2" s="1"/>
  <c r="BV324" i="2"/>
  <c r="BS324" i="2"/>
  <c r="BT324" i="2" s="1"/>
  <c r="BR324" i="2"/>
  <c r="V324" i="2"/>
  <c r="A324" i="2"/>
  <c r="ACN323" i="2"/>
  <c r="ACO323" i="2" s="1"/>
  <c r="ZV323" i="2"/>
  <c r="ZW323" i="2" s="1"/>
  <c r="ZS323" i="2"/>
  <c r="ZT323" i="2" s="1"/>
  <c r="NQ323" i="2"/>
  <c r="NR323" i="2" s="1"/>
  <c r="NM323" i="2"/>
  <c r="NN323" i="2" s="1"/>
  <c r="NH323" i="2"/>
  <c r="NI323" i="2" s="1"/>
  <c r="ND323" i="2"/>
  <c r="NE323" i="2" s="1"/>
  <c r="MZ323" i="2"/>
  <c r="NA323" i="2" s="1"/>
  <c r="CF323" i="2"/>
  <c r="CG323" i="2" s="1"/>
  <c r="BY323" i="2"/>
  <c r="CA323" i="2" s="1"/>
  <c r="CB323" i="2" s="1"/>
  <c r="CC323" i="2" s="1"/>
  <c r="BW323" i="2"/>
  <c r="BX323" i="2" s="1"/>
  <c r="BV323" i="2"/>
  <c r="BS323" i="2"/>
  <c r="BT323" i="2" s="1"/>
  <c r="BR323" i="2"/>
  <c r="V323" i="2"/>
  <c r="A323" i="2"/>
  <c r="ACN322" i="2"/>
  <c r="ACO322" i="2" s="1"/>
  <c r="ZV322" i="2"/>
  <c r="ZW322" i="2" s="1"/>
  <c r="ZS322" i="2"/>
  <c r="ZT322" i="2" s="1"/>
  <c r="NQ322" i="2"/>
  <c r="NR322" i="2" s="1"/>
  <c r="NM322" i="2"/>
  <c r="NN322" i="2" s="1"/>
  <c r="NH322" i="2"/>
  <c r="NI322" i="2" s="1"/>
  <c r="ND322" i="2"/>
  <c r="NE322" i="2" s="1"/>
  <c r="MZ322" i="2"/>
  <c r="NA322" i="2" s="1"/>
  <c r="CF322" i="2"/>
  <c r="CG322" i="2" s="1"/>
  <c r="BY322" i="2"/>
  <c r="CA322" i="2" s="1"/>
  <c r="CB322" i="2" s="1"/>
  <c r="CC322" i="2" s="1"/>
  <c r="BW322" i="2"/>
  <c r="BX322" i="2" s="1"/>
  <c r="BV322" i="2"/>
  <c r="BS322" i="2"/>
  <c r="BT322" i="2" s="1"/>
  <c r="BR322" i="2"/>
  <c r="V322" i="2"/>
  <c r="A322" i="2"/>
  <c r="ACN321" i="2"/>
  <c r="ZV321" i="2"/>
  <c r="ZW321" i="2" s="1"/>
  <c r="ZS321" i="2"/>
  <c r="ZT321" i="2" s="1"/>
  <c r="NQ321" i="2"/>
  <c r="NR321" i="2" s="1"/>
  <c r="NM321" i="2"/>
  <c r="NN321" i="2" s="1"/>
  <c r="NH321" i="2"/>
  <c r="NI321" i="2" s="1"/>
  <c r="ND321" i="2"/>
  <c r="NE321" i="2" s="1"/>
  <c r="MZ321" i="2"/>
  <c r="NA321" i="2" s="1"/>
  <c r="CF321" i="2"/>
  <c r="CG321" i="2" s="1"/>
  <c r="BY321" i="2"/>
  <c r="CA321" i="2" s="1"/>
  <c r="CB321" i="2" s="1"/>
  <c r="CC321" i="2" s="1"/>
  <c r="BW321" i="2"/>
  <c r="BX321" i="2" s="1"/>
  <c r="BV321" i="2"/>
  <c r="BS321" i="2"/>
  <c r="BT321" i="2" s="1"/>
  <c r="BR321" i="2"/>
  <c r="V321" i="2"/>
  <c r="A321" i="2"/>
  <c r="ACN320" i="2"/>
  <c r="ACO320" i="2" s="1"/>
  <c r="ZV320" i="2"/>
  <c r="ZW320" i="2" s="1"/>
  <c r="ZS320" i="2"/>
  <c r="ZT320" i="2" s="1"/>
  <c r="NQ320" i="2"/>
  <c r="NR320" i="2" s="1"/>
  <c r="NM320" i="2"/>
  <c r="NN320" i="2" s="1"/>
  <c r="NH320" i="2"/>
  <c r="NI320" i="2" s="1"/>
  <c r="ND320" i="2"/>
  <c r="NE320" i="2" s="1"/>
  <c r="MZ320" i="2"/>
  <c r="NA320" i="2" s="1"/>
  <c r="CF320" i="2"/>
  <c r="CG320" i="2" s="1"/>
  <c r="BY320" i="2"/>
  <c r="CA320" i="2" s="1"/>
  <c r="CB320" i="2" s="1"/>
  <c r="CC320" i="2" s="1"/>
  <c r="BW320" i="2"/>
  <c r="BX320" i="2" s="1"/>
  <c r="BV320" i="2"/>
  <c r="BS320" i="2"/>
  <c r="BT320" i="2" s="1"/>
  <c r="BR320" i="2"/>
  <c r="V320" i="2"/>
  <c r="A320" i="2"/>
  <c r="ACN319" i="2"/>
  <c r="ACO319" i="2" s="1"/>
  <c r="ZV319" i="2"/>
  <c r="ZW319" i="2" s="1"/>
  <c r="ZS319" i="2"/>
  <c r="ZT319" i="2" s="1"/>
  <c r="NQ319" i="2"/>
  <c r="NR319" i="2" s="1"/>
  <c r="NM319" i="2"/>
  <c r="NN319" i="2" s="1"/>
  <c r="NH319" i="2"/>
  <c r="NI319" i="2" s="1"/>
  <c r="ND319" i="2"/>
  <c r="NE319" i="2" s="1"/>
  <c r="MZ319" i="2"/>
  <c r="NA319" i="2" s="1"/>
  <c r="CF319" i="2"/>
  <c r="CG319" i="2" s="1"/>
  <c r="BY319" i="2"/>
  <c r="CA319" i="2" s="1"/>
  <c r="CB319" i="2" s="1"/>
  <c r="CC319" i="2" s="1"/>
  <c r="BW319" i="2"/>
  <c r="BX319" i="2" s="1"/>
  <c r="BV319" i="2"/>
  <c r="BS319" i="2"/>
  <c r="BT319" i="2" s="1"/>
  <c r="BR319" i="2"/>
  <c r="V319" i="2"/>
  <c r="A319" i="2"/>
  <c r="ACN318" i="2"/>
  <c r="ACO318" i="2" s="1"/>
  <c r="ZV318" i="2"/>
  <c r="ZW318" i="2" s="1"/>
  <c r="ZS318" i="2"/>
  <c r="ZT318" i="2" s="1"/>
  <c r="NQ318" i="2"/>
  <c r="NR318" i="2" s="1"/>
  <c r="NM318" i="2"/>
  <c r="NN318" i="2" s="1"/>
  <c r="NH318" i="2"/>
  <c r="NI318" i="2" s="1"/>
  <c r="ND318" i="2"/>
  <c r="NE318" i="2" s="1"/>
  <c r="MZ318" i="2"/>
  <c r="NA318" i="2" s="1"/>
  <c r="CF318" i="2"/>
  <c r="CG318" i="2" s="1"/>
  <c r="BY318" i="2"/>
  <c r="CA318" i="2" s="1"/>
  <c r="CB318" i="2" s="1"/>
  <c r="CC318" i="2" s="1"/>
  <c r="BW318" i="2"/>
  <c r="BX318" i="2" s="1"/>
  <c r="BV318" i="2"/>
  <c r="BS318" i="2"/>
  <c r="BT318" i="2" s="1"/>
  <c r="BR318" i="2"/>
  <c r="V318" i="2"/>
  <c r="A318" i="2"/>
  <c r="ACN317" i="2"/>
  <c r="ACO317" i="2" s="1"/>
  <c r="ZV317" i="2"/>
  <c r="ZW317" i="2" s="1"/>
  <c r="ZS317" i="2"/>
  <c r="ZT317" i="2" s="1"/>
  <c r="NQ317" i="2"/>
  <c r="NR317" i="2" s="1"/>
  <c r="NM317" i="2"/>
  <c r="NN317" i="2" s="1"/>
  <c r="NH317" i="2"/>
  <c r="NI317" i="2" s="1"/>
  <c r="ND317" i="2"/>
  <c r="NE317" i="2" s="1"/>
  <c r="MZ317" i="2"/>
  <c r="NA317" i="2" s="1"/>
  <c r="CF317" i="2"/>
  <c r="CG317" i="2" s="1"/>
  <c r="BY317" i="2"/>
  <c r="CA317" i="2" s="1"/>
  <c r="CB317" i="2" s="1"/>
  <c r="CC317" i="2" s="1"/>
  <c r="BW317" i="2"/>
  <c r="BX317" i="2" s="1"/>
  <c r="BV317" i="2"/>
  <c r="BS317" i="2"/>
  <c r="BT317" i="2" s="1"/>
  <c r="BR317" i="2"/>
  <c r="V317" i="2"/>
  <c r="A317" i="2"/>
  <c r="ACN316" i="2"/>
  <c r="ZV316" i="2"/>
  <c r="ZW316" i="2" s="1"/>
  <c r="ZS316" i="2"/>
  <c r="ZT316" i="2" s="1"/>
  <c r="NQ316" i="2"/>
  <c r="NR316" i="2" s="1"/>
  <c r="NM316" i="2"/>
  <c r="NN316" i="2" s="1"/>
  <c r="NH316" i="2"/>
  <c r="NI316" i="2" s="1"/>
  <c r="ND316" i="2"/>
  <c r="NE316" i="2" s="1"/>
  <c r="MZ316" i="2"/>
  <c r="NA316" i="2" s="1"/>
  <c r="CF316" i="2"/>
  <c r="CG316" i="2" s="1"/>
  <c r="BY316" i="2"/>
  <c r="CA316" i="2" s="1"/>
  <c r="CB316" i="2" s="1"/>
  <c r="CC316" i="2" s="1"/>
  <c r="BW316" i="2"/>
  <c r="BX316" i="2" s="1"/>
  <c r="BV316" i="2"/>
  <c r="BS316" i="2"/>
  <c r="BT316" i="2" s="1"/>
  <c r="BR316" i="2"/>
  <c r="V316" i="2"/>
  <c r="A316" i="2"/>
  <c r="ACN315" i="2"/>
  <c r="ACO315" i="2" s="1"/>
  <c r="ZV315" i="2"/>
  <c r="ZW315" i="2" s="1"/>
  <c r="ZS315" i="2"/>
  <c r="ZT315" i="2" s="1"/>
  <c r="NQ315" i="2"/>
  <c r="NR315" i="2" s="1"/>
  <c r="NM315" i="2"/>
  <c r="NN315" i="2" s="1"/>
  <c r="NH315" i="2"/>
  <c r="NI315" i="2" s="1"/>
  <c r="ND315" i="2"/>
  <c r="NE315" i="2" s="1"/>
  <c r="MZ315" i="2"/>
  <c r="NA315" i="2" s="1"/>
  <c r="CF315" i="2"/>
  <c r="CG315" i="2" s="1"/>
  <c r="BY315" i="2"/>
  <c r="CA315" i="2" s="1"/>
  <c r="CB315" i="2" s="1"/>
  <c r="CC315" i="2" s="1"/>
  <c r="BW315" i="2"/>
  <c r="BX315" i="2" s="1"/>
  <c r="BV315" i="2"/>
  <c r="BS315" i="2"/>
  <c r="BT315" i="2" s="1"/>
  <c r="BR315" i="2"/>
  <c r="V315" i="2"/>
  <c r="A315" i="2"/>
  <c r="ACN314" i="2"/>
  <c r="ACO314" i="2" s="1"/>
  <c r="ZV314" i="2"/>
  <c r="ZW314" i="2" s="1"/>
  <c r="ZS314" i="2"/>
  <c r="ZT314" i="2" s="1"/>
  <c r="NQ314" i="2"/>
  <c r="NR314" i="2" s="1"/>
  <c r="NM314" i="2"/>
  <c r="NN314" i="2" s="1"/>
  <c r="NH314" i="2"/>
  <c r="NI314" i="2" s="1"/>
  <c r="ND314" i="2"/>
  <c r="NE314" i="2" s="1"/>
  <c r="MZ314" i="2"/>
  <c r="NA314" i="2" s="1"/>
  <c r="CF314" i="2"/>
  <c r="CG314" i="2" s="1"/>
  <c r="BY314" i="2"/>
  <c r="CA314" i="2" s="1"/>
  <c r="CB314" i="2" s="1"/>
  <c r="CC314" i="2" s="1"/>
  <c r="BW314" i="2"/>
  <c r="BX314" i="2" s="1"/>
  <c r="BV314" i="2"/>
  <c r="BS314" i="2"/>
  <c r="BT314" i="2" s="1"/>
  <c r="BR314" i="2"/>
  <c r="V314" i="2"/>
  <c r="A314" i="2"/>
  <c r="ACN313" i="2"/>
  <c r="ACO313" i="2" s="1"/>
  <c r="ZV313" i="2"/>
  <c r="ZW313" i="2" s="1"/>
  <c r="ZS313" i="2"/>
  <c r="ZT313" i="2" s="1"/>
  <c r="NQ313" i="2"/>
  <c r="NR313" i="2" s="1"/>
  <c r="NM313" i="2"/>
  <c r="NN313" i="2" s="1"/>
  <c r="NH313" i="2"/>
  <c r="NI313" i="2" s="1"/>
  <c r="ND313" i="2"/>
  <c r="NE313" i="2" s="1"/>
  <c r="MZ313" i="2"/>
  <c r="NA313" i="2" s="1"/>
  <c r="CF313" i="2"/>
  <c r="CG313" i="2" s="1"/>
  <c r="BY313" i="2"/>
  <c r="CA313" i="2" s="1"/>
  <c r="CB313" i="2" s="1"/>
  <c r="CC313" i="2" s="1"/>
  <c r="BW313" i="2"/>
  <c r="BX313" i="2" s="1"/>
  <c r="BV313" i="2"/>
  <c r="BS313" i="2"/>
  <c r="BT313" i="2" s="1"/>
  <c r="BR313" i="2"/>
  <c r="V313" i="2"/>
  <c r="A313" i="2"/>
  <c r="ACN312" i="2"/>
  <c r="ZV312" i="2"/>
  <c r="ZW312" i="2" s="1"/>
  <c r="ZS312" i="2"/>
  <c r="ZT312" i="2" s="1"/>
  <c r="NQ312" i="2"/>
  <c r="NR312" i="2" s="1"/>
  <c r="NM312" i="2"/>
  <c r="NN312" i="2" s="1"/>
  <c r="NH312" i="2"/>
  <c r="NI312" i="2" s="1"/>
  <c r="ND312" i="2"/>
  <c r="NE312" i="2" s="1"/>
  <c r="MZ312" i="2"/>
  <c r="NA312" i="2" s="1"/>
  <c r="CF312" i="2"/>
  <c r="CG312" i="2" s="1"/>
  <c r="BY312" i="2"/>
  <c r="CA312" i="2" s="1"/>
  <c r="CB312" i="2" s="1"/>
  <c r="CC312" i="2" s="1"/>
  <c r="BW312" i="2"/>
  <c r="BX312" i="2" s="1"/>
  <c r="BV312" i="2"/>
  <c r="BS312" i="2"/>
  <c r="BT312" i="2" s="1"/>
  <c r="BR312" i="2"/>
  <c r="V312" i="2"/>
  <c r="A312" i="2"/>
  <c r="ACN311" i="2"/>
  <c r="ZV311" i="2"/>
  <c r="ZW311" i="2" s="1"/>
  <c r="ZS311" i="2"/>
  <c r="ZT311" i="2" s="1"/>
  <c r="NQ311" i="2"/>
  <c r="NR311" i="2" s="1"/>
  <c r="NM311" i="2"/>
  <c r="NN311" i="2" s="1"/>
  <c r="NH311" i="2"/>
  <c r="NI311" i="2" s="1"/>
  <c r="ND311" i="2"/>
  <c r="NE311" i="2" s="1"/>
  <c r="MZ311" i="2"/>
  <c r="NA311" i="2" s="1"/>
  <c r="CF311" i="2"/>
  <c r="CG311" i="2" s="1"/>
  <c r="BY311" i="2"/>
  <c r="CA311" i="2" s="1"/>
  <c r="CB311" i="2" s="1"/>
  <c r="CC311" i="2" s="1"/>
  <c r="BW311" i="2"/>
  <c r="BX311" i="2" s="1"/>
  <c r="BV311" i="2"/>
  <c r="BS311" i="2"/>
  <c r="BT311" i="2" s="1"/>
  <c r="BR311" i="2"/>
  <c r="V311" i="2"/>
  <c r="A311" i="2"/>
  <c r="ACN310" i="2"/>
  <c r="ACO310" i="2" s="1"/>
  <c r="ZV310" i="2"/>
  <c r="ZW310" i="2" s="1"/>
  <c r="ZS310" i="2"/>
  <c r="ZT310" i="2" s="1"/>
  <c r="NQ310" i="2"/>
  <c r="NR310" i="2" s="1"/>
  <c r="NM310" i="2"/>
  <c r="NN310" i="2" s="1"/>
  <c r="NH310" i="2"/>
  <c r="NI310" i="2" s="1"/>
  <c r="ND310" i="2"/>
  <c r="NE310" i="2" s="1"/>
  <c r="MZ310" i="2"/>
  <c r="NA310" i="2" s="1"/>
  <c r="CF310" i="2"/>
  <c r="CG310" i="2" s="1"/>
  <c r="BY310" i="2"/>
  <c r="CA310" i="2" s="1"/>
  <c r="CB310" i="2" s="1"/>
  <c r="CC310" i="2" s="1"/>
  <c r="BW310" i="2"/>
  <c r="BX310" i="2" s="1"/>
  <c r="BV310" i="2"/>
  <c r="BS310" i="2"/>
  <c r="BT310" i="2" s="1"/>
  <c r="BR310" i="2"/>
  <c r="V310" i="2"/>
  <c r="A310" i="2"/>
  <c r="ACN309" i="2"/>
  <c r="ACO309" i="2" s="1"/>
  <c r="ZV309" i="2"/>
  <c r="ZW309" i="2" s="1"/>
  <c r="ZS309" i="2"/>
  <c r="ZT309" i="2" s="1"/>
  <c r="NQ309" i="2"/>
  <c r="NR309" i="2" s="1"/>
  <c r="NM309" i="2"/>
  <c r="NN309" i="2" s="1"/>
  <c r="NH309" i="2"/>
  <c r="NI309" i="2" s="1"/>
  <c r="ND309" i="2"/>
  <c r="NE309" i="2" s="1"/>
  <c r="MZ309" i="2"/>
  <c r="NA309" i="2" s="1"/>
  <c r="CF309" i="2"/>
  <c r="CG309" i="2" s="1"/>
  <c r="BY309" i="2"/>
  <c r="CA309" i="2" s="1"/>
  <c r="CB309" i="2" s="1"/>
  <c r="CC309" i="2" s="1"/>
  <c r="BW309" i="2"/>
  <c r="BX309" i="2" s="1"/>
  <c r="BV309" i="2"/>
  <c r="BS309" i="2"/>
  <c r="BT309" i="2" s="1"/>
  <c r="BR309" i="2"/>
  <c r="V309" i="2"/>
  <c r="A309" i="2"/>
  <c r="ACN308" i="2"/>
  <c r="ZV308" i="2"/>
  <c r="ZW308" i="2" s="1"/>
  <c r="ZS308" i="2"/>
  <c r="ZT308" i="2" s="1"/>
  <c r="NQ308" i="2"/>
  <c r="NR308" i="2" s="1"/>
  <c r="NM308" i="2"/>
  <c r="NN308" i="2" s="1"/>
  <c r="NH308" i="2"/>
  <c r="NI308" i="2" s="1"/>
  <c r="ND308" i="2"/>
  <c r="NE308" i="2" s="1"/>
  <c r="MZ308" i="2"/>
  <c r="NA308" i="2" s="1"/>
  <c r="CF308" i="2"/>
  <c r="CG308" i="2" s="1"/>
  <c r="BY308" i="2"/>
  <c r="CA308" i="2" s="1"/>
  <c r="CB308" i="2" s="1"/>
  <c r="CC308" i="2" s="1"/>
  <c r="BW308" i="2"/>
  <c r="BX308" i="2" s="1"/>
  <c r="BV308" i="2"/>
  <c r="BS308" i="2"/>
  <c r="BT308" i="2" s="1"/>
  <c r="BR308" i="2"/>
  <c r="V308" i="2"/>
  <c r="A308" i="2"/>
  <c r="ACN307" i="2"/>
  <c r="ACO307" i="2" s="1"/>
  <c r="ZV307" i="2"/>
  <c r="ZW307" i="2" s="1"/>
  <c r="ZS307" i="2"/>
  <c r="ZT307" i="2" s="1"/>
  <c r="NQ307" i="2"/>
  <c r="NR307" i="2" s="1"/>
  <c r="NM307" i="2"/>
  <c r="NN307" i="2" s="1"/>
  <c r="NH307" i="2"/>
  <c r="NI307" i="2" s="1"/>
  <c r="ND307" i="2"/>
  <c r="NE307" i="2" s="1"/>
  <c r="MZ307" i="2"/>
  <c r="NA307" i="2" s="1"/>
  <c r="CF307" i="2"/>
  <c r="CG307" i="2" s="1"/>
  <c r="BY307" i="2"/>
  <c r="CA307" i="2" s="1"/>
  <c r="CB307" i="2" s="1"/>
  <c r="CC307" i="2" s="1"/>
  <c r="BW307" i="2"/>
  <c r="BX307" i="2" s="1"/>
  <c r="BV307" i="2"/>
  <c r="BS307" i="2"/>
  <c r="BT307" i="2" s="1"/>
  <c r="BR307" i="2"/>
  <c r="V307" i="2"/>
  <c r="A307" i="2"/>
  <c r="ACN306" i="2"/>
  <c r="ZV306" i="2"/>
  <c r="ZW306" i="2" s="1"/>
  <c r="ZS306" i="2"/>
  <c r="ZT306" i="2" s="1"/>
  <c r="NQ306" i="2"/>
  <c r="NR306" i="2" s="1"/>
  <c r="NM306" i="2"/>
  <c r="NN306" i="2" s="1"/>
  <c r="NH306" i="2"/>
  <c r="NI306" i="2" s="1"/>
  <c r="ND306" i="2"/>
  <c r="NE306" i="2" s="1"/>
  <c r="MZ306" i="2"/>
  <c r="NA306" i="2" s="1"/>
  <c r="CF306" i="2"/>
  <c r="CG306" i="2" s="1"/>
  <c r="BY306" i="2"/>
  <c r="CA306" i="2" s="1"/>
  <c r="CB306" i="2" s="1"/>
  <c r="CC306" i="2" s="1"/>
  <c r="BW306" i="2"/>
  <c r="BX306" i="2" s="1"/>
  <c r="BV306" i="2"/>
  <c r="BS306" i="2"/>
  <c r="BT306" i="2" s="1"/>
  <c r="BR306" i="2"/>
  <c r="V306" i="2"/>
  <c r="A306" i="2"/>
  <c r="ACN305" i="2"/>
  <c r="ADL305" i="2" s="1"/>
  <c r="ZV305" i="2"/>
  <c r="ZW305" i="2" s="1"/>
  <c r="ZS305" i="2"/>
  <c r="ZT305" i="2" s="1"/>
  <c r="NQ305" i="2"/>
  <c r="NR305" i="2" s="1"/>
  <c r="NM305" i="2"/>
  <c r="NN305" i="2" s="1"/>
  <c r="NH305" i="2"/>
  <c r="NI305" i="2" s="1"/>
  <c r="ND305" i="2"/>
  <c r="NE305" i="2" s="1"/>
  <c r="MZ305" i="2"/>
  <c r="NA305" i="2" s="1"/>
  <c r="CF305" i="2"/>
  <c r="CG305" i="2" s="1"/>
  <c r="BY305" i="2"/>
  <c r="CA305" i="2" s="1"/>
  <c r="CB305" i="2" s="1"/>
  <c r="CC305" i="2" s="1"/>
  <c r="BW305" i="2"/>
  <c r="BX305" i="2" s="1"/>
  <c r="BV305" i="2"/>
  <c r="BS305" i="2"/>
  <c r="BT305" i="2" s="1"/>
  <c r="BR305" i="2"/>
  <c r="V305" i="2"/>
  <c r="A305" i="2"/>
  <c r="ACN304" i="2"/>
  <c r="ACO304" i="2" s="1"/>
  <c r="ZV304" i="2"/>
  <c r="ZW304" i="2" s="1"/>
  <c r="ZS304" i="2"/>
  <c r="ZT304" i="2" s="1"/>
  <c r="NQ304" i="2"/>
  <c r="NR304" i="2" s="1"/>
  <c r="NM304" i="2"/>
  <c r="NN304" i="2" s="1"/>
  <c r="NH304" i="2"/>
  <c r="NI304" i="2" s="1"/>
  <c r="ND304" i="2"/>
  <c r="NE304" i="2" s="1"/>
  <c r="MZ304" i="2"/>
  <c r="NA304" i="2" s="1"/>
  <c r="CF304" i="2"/>
  <c r="CG304" i="2" s="1"/>
  <c r="BY304" i="2"/>
  <c r="CA304" i="2" s="1"/>
  <c r="CB304" i="2" s="1"/>
  <c r="CC304" i="2" s="1"/>
  <c r="BW304" i="2"/>
  <c r="BX304" i="2" s="1"/>
  <c r="BV304" i="2"/>
  <c r="BS304" i="2"/>
  <c r="BT304" i="2" s="1"/>
  <c r="BR304" i="2"/>
  <c r="V304" i="2"/>
  <c r="A304" i="2"/>
  <c r="ACN303" i="2"/>
  <c r="ZV303" i="2"/>
  <c r="ZW303" i="2" s="1"/>
  <c r="ZS303" i="2"/>
  <c r="ZT303" i="2" s="1"/>
  <c r="NQ303" i="2"/>
  <c r="NR303" i="2" s="1"/>
  <c r="NM303" i="2"/>
  <c r="NN303" i="2" s="1"/>
  <c r="NH303" i="2"/>
  <c r="NI303" i="2" s="1"/>
  <c r="ND303" i="2"/>
  <c r="NE303" i="2" s="1"/>
  <c r="MZ303" i="2"/>
  <c r="NA303" i="2" s="1"/>
  <c r="CF303" i="2"/>
  <c r="CG303" i="2" s="1"/>
  <c r="BY303" i="2"/>
  <c r="CA303" i="2" s="1"/>
  <c r="CB303" i="2" s="1"/>
  <c r="CC303" i="2" s="1"/>
  <c r="BW303" i="2"/>
  <c r="BX303" i="2" s="1"/>
  <c r="BV303" i="2"/>
  <c r="BS303" i="2"/>
  <c r="BT303" i="2" s="1"/>
  <c r="BR303" i="2"/>
  <c r="V303" i="2"/>
  <c r="A303" i="2"/>
  <c r="ACN302" i="2"/>
  <c r="ACO302" i="2" s="1"/>
  <c r="ZV302" i="2"/>
  <c r="ZW302" i="2" s="1"/>
  <c r="ZS302" i="2"/>
  <c r="ZT302" i="2" s="1"/>
  <c r="NQ302" i="2"/>
  <c r="NR302" i="2" s="1"/>
  <c r="NM302" i="2"/>
  <c r="NN302" i="2" s="1"/>
  <c r="NH302" i="2"/>
  <c r="NI302" i="2" s="1"/>
  <c r="ND302" i="2"/>
  <c r="NE302" i="2" s="1"/>
  <c r="MZ302" i="2"/>
  <c r="NA302" i="2" s="1"/>
  <c r="CF302" i="2"/>
  <c r="CG302" i="2" s="1"/>
  <c r="BY302" i="2"/>
  <c r="CA302" i="2" s="1"/>
  <c r="CB302" i="2" s="1"/>
  <c r="CC302" i="2" s="1"/>
  <c r="BW302" i="2"/>
  <c r="BX302" i="2" s="1"/>
  <c r="BV302" i="2"/>
  <c r="BS302" i="2"/>
  <c r="BT302" i="2" s="1"/>
  <c r="BR302" i="2"/>
  <c r="V302" i="2"/>
  <c r="A302" i="2"/>
  <c r="ACN301" i="2"/>
  <c r="ACO301" i="2" s="1"/>
  <c r="ZV301" i="2"/>
  <c r="ZW301" i="2" s="1"/>
  <c r="ZS301" i="2"/>
  <c r="ZT301" i="2" s="1"/>
  <c r="NQ301" i="2"/>
  <c r="NR301" i="2" s="1"/>
  <c r="NM301" i="2"/>
  <c r="NN301" i="2" s="1"/>
  <c r="NH301" i="2"/>
  <c r="NI301" i="2" s="1"/>
  <c r="ND301" i="2"/>
  <c r="NE301" i="2" s="1"/>
  <c r="MZ301" i="2"/>
  <c r="NA301" i="2" s="1"/>
  <c r="CF301" i="2"/>
  <c r="CG301" i="2" s="1"/>
  <c r="BY301" i="2"/>
  <c r="CA301" i="2" s="1"/>
  <c r="CB301" i="2" s="1"/>
  <c r="CC301" i="2" s="1"/>
  <c r="BW301" i="2"/>
  <c r="BX301" i="2" s="1"/>
  <c r="BV301" i="2"/>
  <c r="BS301" i="2"/>
  <c r="BT301" i="2" s="1"/>
  <c r="BR301" i="2"/>
  <c r="V301" i="2"/>
  <c r="A301" i="2"/>
  <c r="ACN300" i="2"/>
  <c r="ZV300" i="2"/>
  <c r="ZW300" i="2" s="1"/>
  <c r="ZS300" i="2"/>
  <c r="ZT300" i="2" s="1"/>
  <c r="NQ300" i="2"/>
  <c r="NR300" i="2" s="1"/>
  <c r="NM300" i="2"/>
  <c r="NN300" i="2" s="1"/>
  <c r="NH300" i="2"/>
  <c r="NI300" i="2" s="1"/>
  <c r="ND300" i="2"/>
  <c r="NE300" i="2" s="1"/>
  <c r="MZ300" i="2"/>
  <c r="NA300" i="2" s="1"/>
  <c r="CF300" i="2"/>
  <c r="CG300" i="2" s="1"/>
  <c r="BY300" i="2"/>
  <c r="CA300" i="2" s="1"/>
  <c r="CB300" i="2" s="1"/>
  <c r="CC300" i="2" s="1"/>
  <c r="BW300" i="2"/>
  <c r="BX300" i="2" s="1"/>
  <c r="BV300" i="2"/>
  <c r="BS300" i="2"/>
  <c r="BT300" i="2" s="1"/>
  <c r="BR300" i="2"/>
  <c r="V300" i="2"/>
  <c r="A300" i="2"/>
  <c r="ACN299" i="2"/>
  <c r="ACO299" i="2" s="1"/>
  <c r="ZV299" i="2"/>
  <c r="ZW299" i="2" s="1"/>
  <c r="ZS299" i="2"/>
  <c r="ZT299" i="2" s="1"/>
  <c r="NQ299" i="2"/>
  <c r="NR299" i="2" s="1"/>
  <c r="NM299" i="2"/>
  <c r="NN299" i="2" s="1"/>
  <c r="NH299" i="2"/>
  <c r="NI299" i="2" s="1"/>
  <c r="ND299" i="2"/>
  <c r="NE299" i="2" s="1"/>
  <c r="MZ299" i="2"/>
  <c r="NA299" i="2" s="1"/>
  <c r="CF299" i="2"/>
  <c r="CG299" i="2" s="1"/>
  <c r="BY299" i="2"/>
  <c r="CA299" i="2" s="1"/>
  <c r="CB299" i="2" s="1"/>
  <c r="CC299" i="2" s="1"/>
  <c r="BW299" i="2"/>
  <c r="BX299" i="2" s="1"/>
  <c r="BV299" i="2"/>
  <c r="BS299" i="2"/>
  <c r="BT299" i="2" s="1"/>
  <c r="BR299" i="2"/>
  <c r="V299" i="2"/>
  <c r="A299" i="2"/>
  <c r="ACN298" i="2"/>
  <c r="ACO298" i="2" s="1"/>
  <c r="ZV298" i="2"/>
  <c r="ZW298" i="2" s="1"/>
  <c r="ZS298" i="2"/>
  <c r="ZT298" i="2" s="1"/>
  <c r="NQ298" i="2"/>
  <c r="NR298" i="2" s="1"/>
  <c r="NM298" i="2"/>
  <c r="NN298" i="2" s="1"/>
  <c r="NH298" i="2"/>
  <c r="NI298" i="2" s="1"/>
  <c r="ND298" i="2"/>
  <c r="NE298" i="2" s="1"/>
  <c r="MZ298" i="2"/>
  <c r="NA298" i="2" s="1"/>
  <c r="CF298" i="2"/>
  <c r="CG298" i="2" s="1"/>
  <c r="BY298" i="2"/>
  <c r="CA298" i="2" s="1"/>
  <c r="CB298" i="2" s="1"/>
  <c r="CC298" i="2" s="1"/>
  <c r="BW298" i="2"/>
  <c r="BX298" i="2" s="1"/>
  <c r="BV298" i="2"/>
  <c r="BS298" i="2"/>
  <c r="BT298" i="2" s="1"/>
  <c r="BR298" i="2"/>
  <c r="V298" i="2"/>
  <c r="A298" i="2"/>
  <c r="ACN297" i="2"/>
  <c r="ACO297" i="2" s="1"/>
  <c r="ZV297" i="2"/>
  <c r="ZW297" i="2" s="1"/>
  <c r="ZS297" i="2"/>
  <c r="ZT297" i="2" s="1"/>
  <c r="NQ297" i="2"/>
  <c r="NR297" i="2" s="1"/>
  <c r="NM297" i="2"/>
  <c r="NN297" i="2" s="1"/>
  <c r="NH297" i="2"/>
  <c r="NI297" i="2" s="1"/>
  <c r="ND297" i="2"/>
  <c r="NE297" i="2" s="1"/>
  <c r="MZ297" i="2"/>
  <c r="NA297" i="2" s="1"/>
  <c r="CF297" i="2"/>
  <c r="CG297" i="2" s="1"/>
  <c r="BY297" i="2"/>
  <c r="CA297" i="2" s="1"/>
  <c r="CB297" i="2" s="1"/>
  <c r="CC297" i="2" s="1"/>
  <c r="BW297" i="2"/>
  <c r="BX297" i="2" s="1"/>
  <c r="BV297" i="2"/>
  <c r="BS297" i="2"/>
  <c r="BT297" i="2" s="1"/>
  <c r="BR297" i="2"/>
  <c r="V297" i="2"/>
  <c r="A297" i="2"/>
  <c r="ACN296" i="2"/>
  <c r="ZV296" i="2"/>
  <c r="ZW296" i="2" s="1"/>
  <c r="ZS296" i="2"/>
  <c r="ZT296" i="2" s="1"/>
  <c r="NQ296" i="2"/>
  <c r="NR296" i="2" s="1"/>
  <c r="NM296" i="2"/>
  <c r="NN296" i="2" s="1"/>
  <c r="NH296" i="2"/>
  <c r="NI296" i="2" s="1"/>
  <c r="ND296" i="2"/>
  <c r="NE296" i="2" s="1"/>
  <c r="MZ296" i="2"/>
  <c r="NA296" i="2" s="1"/>
  <c r="CF296" i="2"/>
  <c r="CG296" i="2" s="1"/>
  <c r="BY296" i="2"/>
  <c r="CA296" i="2" s="1"/>
  <c r="CB296" i="2" s="1"/>
  <c r="CC296" i="2" s="1"/>
  <c r="BW296" i="2"/>
  <c r="BX296" i="2" s="1"/>
  <c r="BV296" i="2"/>
  <c r="BS296" i="2"/>
  <c r="BT296" i="2" s="1"/>
  <c r="BR296" i="2"/>
  <c r="V296" i="2"/>
  <c r="A296" i="2"/>
  <c r="ACN295" i="2"/>
  <c r="ACO295" i="2" s="1"/>
  <c r="ZV295" i="2"/>
  <c r="ZW295" i="2" s="1"/>
  <c r="ZS295" i="2"/>
  <c r="ZT295" i="2" s="1"/>
  <c r="NQ295" i="2"/>
  <c r="NR295" i="2" s="1"/>
  <c r="NM295" i="2"/>
  <c r="NN295" i="2" s="1"/>
  <c r="NH295" i="2"/>
  <c r="NI295" i="2" s="1"/>
  <c r="ND295" i="2"/>
  <c r="NE295" i="2" s="1"/>
  <c r="MZ295" i="2"/>
  <c r="NA295" i="2" s="1"/>
  <c r="CF295" i="2"/>
  <c r="CG295" i="2" s="1"/>
  <c r="BY295" i="2"/>
  <c r="CA295" i="2" s="1"/>
  <c r="CB295" i="2" s="1"/>
  <c r="CC295" i="2" s="1"/>
  <c r="BW295" i="2"/>
  <c r="BX295" i="2" s="1"/>
  <c r="BV295" i="2"/>
  <c r="BS295" i="2"/>
  <c r="BT295" i="2" s="1"/>
  <c r="BR295" i="2"/>
  <c r="V295" i="2"/>
  <c r="A295" i="2"/>
  <c r="ACN294" i="2"/>
  <c r="ACO294" i="2" s="1"/>
  <c r="ZV294" i="2"/>
  <c r="ZW294" i="2" s="1"/>
  <c r="ZS294" i="2"/>
  <c r="ZT294" i="2" s="1"/>
  <c r="NQ294" i="2"/>
  <c r="NR294" i="2" s="1"/>
  <c r="NM294" i="2"/>
  <c r="NN294" i="2" s="1"/>
  <c r="NH294" i="2"/>
  <c r="NI294" i="2" s="1"/>
  <c r="ND294" i="2"/>
  <c r="NE294" i="2" s="1"/>
  <c r="MZ294" i="2"/>
  <c r="NA294" i="2" s="1"/>
  <c r="CF294" i="2"/>
  <c r="CG294" i="2" s="1"/>
  <c r="BY294" i="2"/>
  <c r="CA294" i="2" s="1"/>
  <c r="CB294" i="2" s="1"/>
  <c r="CC294" i="2" s="1"/>
  <c r="BW294" i="2"/>
  <c r="BX294" i="2" s="1"/>
  <c r="BV294" i="2"/>
  <c r="BS294" i="2"/>
  <c r="BT294" i="2" s="1"/>
  <c r="BR294" i="2"/>
  <c r="V294" i="2"/>
  <c r="A294" i="2"/>
  <c r="ACN293" i="2"/>
  <c r="ACO293" i="2" s="1"/>
  <c r="ZV293" i="2"/>
  <c r="ZW293" i="2" s="1"/>
  <c r="ZS293" i="2"/>
  <c r="ZT293" i="2" s="1"/>
  <c r="NQ293" i="2"/>
  <c r="NR293" i="2" s="1"/>
  <c r="NM293" i="2"/>
  <c r="NN293" i="2" s="1"/>
  <c r="NH293" i="2"/>
  <c r="NI293" i="2" s="1"/>
  <c r="ND293" i="2"/>
  <c r="NE293" i="2" s="1"/>
  <c r="MZ293" i="2"/>
  <c r="NA293" i="2" s="1"/>
  <c r="CF293" i="2"/>
  <c r="CG293" i="2" s="1"/>
  <c r="BY293" i="2"/>
  <c r="CA293" i="2" s="1"/>
  <c r="CB293" i="2" s="1"/>
  <c r="CC293" i="2" s="1"/>
  <c r="BW293" i="2"/>
  <c r="BX293" i="2" s="1"/>
  <c r="BV293" i="2"/>
  <c r="BS293" i="2"/>
  <c r="BT293" i="2" s="1"/>
  <c r="BR293" i="2"/>
  <c r="V293" i="2"/>
  <c r="A293" i="2"/>
  <c r="ACN292" i="2"/>
  <c r="ZV292" i="2"/>
  <c r="ZW292" i="2" s="1"/>
  <c r="ZS292" i="2"/>
  <c r="ZT292" i="2" s="1"/>
  <c r="NQ292" i="2"/>
  <c r="NR292" i="2" s="1"/>
  <c r="NM292" i="2"/>
  <c r="NN292" i="2" s="1"/>
  <c r="NH292" i="2"/>
  <c r="NI292" i="2" s="1"/>
  <c r="ND292" i="2"/>
  <c r="NE292" i="2" s="1"/>
  <c r="MZ292" i="2"/>
  <c r="NA292" i="2" s="1"/>
  <c r="CF292" i="2"/>
  <c r="CG292" i="2" s="1"/>
  <c r="BY292" i="2"/>
  <c r="CA292" i="2" s="1"/>
  <c r="CB292" i="2" s="1"/>
  <c r="CC292" i="2" s="1"/>
  <c r="BW292" i="2"/>
  <c r="BX292" i="2" s="1"/>
  <c r="BV292" i="2"/>
  <c r="BS292" i="2"/>
  <c r="BT292" i="2" s="1"/>
  <c r="BR292" i="2"/>
  <c r="V292" i="2"/>
  <c r="A292" i="2"/>
  <c r="ACN291" i="2"/>
  <c r="ACO291" i="2" s="1"/>
  <c r="ZV291" i="2"/>
  <c r="ZW291" i="2" s="1"/>
  <c r="ZS291" i="2"/>
  <c r="ZT291" i="2" s="1"/>
  <c r="NQ291" i="2"/>
  <c r="NR291" i="2" s="1"/>
  <c r="NM291" i="2"/>
  <c r="NN291" i="2" s="1"/>
  <c r="NH291" i="2"/>
  <c r="NI291" i="2" s="1"/>
  <c r="ND291" i="2"/>
  <c r="NE291" i="2" s="1"/>
  <c r="MZ291" i="2"/>
  <c r="NA291" i="2" s="1"/>
  <c r="CF291" i="2"/>
  <c r="CG291" i="2" s="1"/>
  <c r="BY291" i="2"/>
  <c r="CA291" i="2" s="1"/>
  <c r="CB291" i="2" s="1"/>
  <c r="CC291" i="2" s="1"/>
  <c r="BW291" i="2"/>
  <c r="BX291" i="2" s="1"/>
  <c r="BV291" i="2"/>
  <c r="BS291" i="2"/>
  <c r="BT291" i="2" s="1"/>
  <c r="BR291" i="2"/>
  <c r="V291" i="2"/>
  <c r="A291" i="2"/>
  <c r="ACN290" i="2"/>
  <c r="ACO290" i="2" s="1"/>
  <c r="ZV290" i="2"/>
  <c r="ZW290" i="2" s="1"/>
  <c r="ZS290" i="2"/>
  <c r="ZT290" i="2" s="1"/>
  <c r="NQ290" i="2"/>
  <c r="NR290" i="2" s="1"/>
  <c r="NM290" i="2"/>
  <c r="NN290" i="2" s="1"/>
  <c r="NH290" i="2"/>
  <c r="NI290" i="2" s="1"/>
  <c r="ND290" i="2"/>
  <c r="NE290" i="2" s="1"/>
  <c r="MZ290" i="2"/>
  <c r="NA290" i="2" s="1"/>
  <c r="CF290" i="2"/>
  <c r="CG290" i="2" s="1"/>
  <c r="BY290" i="2"/>
  <c r="CA290" i="2" s="1"/>
  <c r="CB290" i="2" s="1"/>
  <c r="CC290" i="2" s="1"/>
  <c r="BW290" i="2"/>
  <c r="BX290" i="2" s="1"/>
  <c r="BV290" i="2"/>
  <c r="BS290" i="2"/>
  <c r="BT290" i="2" s="1"/>
  <c r="BR290" i="2"/>
  <c r="V290" i="2"/>
  <c r="A290" i="2"/>
  <c r="ACN289" i="2"/>
  <c r="ACO289" i="2" s="1"/>
  <c r="ZV289" i="2"/>
  <c r="ZW289" i="2" s="1"/>
  <c r="ZS289" i="2"/>
  <c r="ZT289" i="2" s="1"/>
  <c r="NQ289" i="2"/>
  <c r="NR289" i="2" s="1"/>
  <c r="NM289" i="2"/>
  <c r="NN289" i="2" s="1"/>
  <c r="NH289" i="2"/>
  <c r="NI289" i="2" s="1"/>
  <c r="ND289" i="2"/>
  <c r="NE289" i="2" s="1"/>
  <c r="MZ289" i="2"/>
  <c r="NA289" i="2" s="1"/>
  <c r="CF289" i="2"/>
  <c r="CG289" i="2" s="1"/>
  <c r="BY289" i="2"/>
  <c r="CA289" i="2" s="1"/>
  <c r="CB289" i="2" s="1"/>
  <c r="CC289" i="2" s="1"/>
  <c r="BW289" i="2"/>
  <c r="BX289" i="2" s="1"/>
  <c r="BV289" i="2"/>
  <c r="BS289" i="2"/>
  <c r="BT289" i="2" s="1"/>
  <c r="BR289" i="2"/>
  <c r="V289" i="2"/>
  <c r="A289" i="2"/>
  <c r="ACN288" i="2"/>
  <c r="ZV288" i="2"/>
  <c r="ZW288" i="2" s="1"/>
  <c r="ZS288" i="2"/>
  <c r="ZT288" i="2" s="1"/>
  <c r="NQ288" i="2"/>
  <c r="NR288" i="2" s="1"/>
  <c r="NM288" i="2"/>
  <c r="NN288" i="2" s="1"/>
  <c r="NH288" i="2"/>
  <c r="NI288" i="2" s="1"/>
  <c r="ND288" i="2"/>
  <c r="NE288" i="2" s="1"/>
  <c r="MZ288" i="2"/>
  <c r="NA288" i="2" s="1"/>
  <c r="CF288" i="2"/>
  <c r="CG288" i="2" s="1"/>
  <c r="BY288" i="2"/>
  <c r="CA288" i="2" s="1"/>
  <c r="CB288" i="2" s="1"/>
  <c r="CC288" i="2" s="1"/>
  <c r="BW288" i="2"/>
  <c r="BX288" i="2" s="1"/>
  <c r="BV288" i="2"/>
  <c r="BS288" i="2"/>
  <c r="BT288" i="2" s="1"/>
  <c r="BR288" i="2"/>
  <c r="V288" i="2"/>
  <c r="A288" i="2"/>
  <c r="ACN287" i="2"/>
  <c r="ZV287" i="2"/>
  <c r="ZW287" i="2" s="1"/>
  <c r="ZS287" i="2"/>
  <c r="ZT287" i="2" s="1"/>
  <c r="NQ287" i="2"/>
  <c r="NR287" i="2" s="1"/>
  <c r="NM287" i="2"/>
  <c r="NN287" i="2" s="1"/>
  <c r="NH287" i="2"/>
  <c r="NI287" i="2" s="1"/>
  <c r="ND287" i="2"/>
  <c r="NE287" i="2" s="1"/>
  <c r="MZ287" i="2"/>
  <c r="NA287" i="2" s="1"/>
  <c r="CF287" i="2"/>
  <c r="CG287" i="2" s="1"/>
  <c r="BY287" i="2"/>
  <c r="CA287" i="2" s="1"/>
  <c r="CB287" i="2" s="1"/>
  <c r="CC287" i="2" s="1"/>
  <c r="BW287" i="2"/>
  <c r="BX287" i="2" s="1"/>
  <c r="BV287" i="2"/>
  <c r="BS287" i="2"/>
  <c r="BT287" i="2" s="1"/>
  <c r="BR287" i="2"/>
  <c r="V287" i="2"/>
  <c r="A287" i="2"/>
  <c r="ACN286" i="2"/>
  <c r="ACO286" i="2" s="1"/>
  <c r="ZV286" i="2"/>
  <c r="ZW286" i="2" s="1"/>
  <c r="ZS286" i="2"/>
  <c r="ZT286" i="2" s="1"/>
  <c r="NQ286" i="2"/>
  <c r="NR286" i="2" s="1"/>
  <c r="NM286" i="2"/>
  <c r="NN286" i="2" s="1"/>
  <c r="NH286" i="2"/>
  <c r="NI286" i="2" s="1"/>
  <c r="ND286" i="2"/>
  <c r="NE286" i="2" s="1"/>
  <c r="MZ286" i="2"/>
  <c r="NA286" i="2" s="1"/>
  <c r="CF286" i="2"/>
  <c r="CG286" i="2" s="1"/>
  <c r="BY286" i="2"/>
  <c r="CA286" i="2" s="1"/>
  <c r="CB286" i="2" s="1"/>
  <c r="CC286" i="2" s="1"/>
  <c r="BW286" i="2"/>
  <c r="BX286" i="2" s="1"/>
  <c r="BV286" i="2"/>
  <c r="BS286" i="2"/>
  <c r="BT286" i="2" s="1"/>
  <c r="BR286" i="2"/>
  <c r="V286" i="2"/>
  <c r="A286" i="2"/>
  <c r="ACN285" i="2"/>
  <c r="ACO285" i="2" s="1"/>
  <c r="ZV285" i="2"/>
  <c r="ZW285" i="2" s="1"/>
  <c r="ZS285" i="2"/>
  <c r="ZT285" i="2" s="1"/>
  <c r="NQ285" i="2"/>
  <c r="NR285" i="2" s="1"/>
  <c r="NM285" i="2"/>
  <c r="NN285" i="2" s="1"/>
  <c r="NH285" i="2"/>
  <c r="NI285" i="2" s="1"/>
  <c r="ND285" i="2"/>
  <c r="NE285" i="2" s="1"/>
  <c r="MZ285" i="2"/>
  <c r="NA285" i="2" s="1"/>
  <c r="CF285" i="2"/>
  <c r="CG285" i="2" s="1"/>
  <c r="BY285" i="2"/>
  <c r="CA285" i="2" s="1"/>
  <c r="CB285" i="2" s="1"/>
  <c r="CC285" i="2" s="1"/>
  <c r="BW285" i="2"/>
  <c r="BX285" i="2" s="1"/>
  <c r="BV285" i="2"/>
  <c r="BS285" i="2"/>
  <c r="BT285" i="2" s="1"/>
  <c r="BR285" i="2"/>
  <c r="V285" i="2"/>
  <c r="A285" i="2"/>
  <c r="ACN284" i="2"/>
  <c r="ZV284" i="2"/>
  <c r="ZW284" i="2" s="1"/>
  <c r="ZS284" i="2"/>
  <c r="ZT284" i="2" s="1"/>
  <c r="NQ284" i="2"/>
  <c r="NR284" i="2" s="1"/>
  <c r="NM284" i="2"/>
  <c r="NN284" i="2" s="1"/>
  <c r="NH284" i="2"/>
  <c r="NI284" i="2" s="1"/>
  <c r="ND284" i="2"/>
  <c r="NE284" i="2" s="1"/>
  <c r="MZ284" i="2"/>
  <c r="NA284" i="2" s="1"/>
  <c r="CF284" i="2"/>
  <c r="CG284" i="2" s="1"/>
  <c r="BY284" i="2"/>
  <c r="CA284" i="2" s="1"/>
  <c r="CB284" i="2" s="1"/>
  <c r="CC284" i="2" s="1"/>
  <c r="BW284" i="2"/>
  <c r="BX284" i="2" s="1"/>
  <c r="BV284" i="2"/>
  <c r="BS284" i="2"/>
  <c r="BT284" i="2" s="1"/>
  <c r="BR284" i="2"/>
  <c r="V284" i="2"/>
  <c r="A284" i="2"/>
  <c r="ACN283" i="2"/>
  <c r="ACO283" i="2" s="1"/>
  <c r="ZV283" i="2"/>
  <c r="ZW283" i="2" s="1"/>
  <c r="ZS283" i="2"/>
  <c r="ZT283" i="2" s="1"/>
  <c r="NQ283" i="2"/>
  <c r="NR283" i="2" s="1"/>
  <c r="NM283" i="2"/>
  <c r="NN283" i="2" s="1"/>
  <c r="NH283" i="2"/>
  <c r="NI283" i="2" s="1"/>
  <c r="ND283" i="2"/>
  <c r="NE283" i="2" s="1"/>
  <c r="MZ283" i="2"/>
  <c r="NA283" i="2" s="1"/>
  <c r="CF283" i="2"/>
  <c r="CG283" i="2" s="1"/>
  <c r="BY283" i="2"/>
  <c r="CA283" i="2" s="1"/>
  <c r="CB283" i="2" s="1"/>
  <c r="CC283" i="2" s="1"/>
  <c r="BW283" i="2"/>
  <c r="BX283" i="2" s="1"/>
  <c r="BV283" i="2"/>
  <c r="BS283" i="2"/>
  <c r="BT283" i="2" s="1"/>
  <c r="BR283" i="2"/>
  <c r="V283" i="2"/>
  <c r="A283" i="2"/>
  <c r="ACN282" i="2"/>
  <c r="ACO282" i="2" s="1"/>
  <c r="ZV282" i="2"/>
  <c r="ZW282" i="2" s="1"/>
  <c r="ZS282" i="2"/>
  <c r="ZT282" i="2" s="1"/>
  <c r="NQ282" i="2"/>
  <c r="NR282" i="2" s="1"/>
  <c r="NM282" i="2"/>
  <c r="NN282" i="2" s="1"/>
  <c r="NH282" i="2"/>
  <c r="NI282" i="2" s="1"/>
  <c r="ND282" i="2"/>
  <c r="NE282" i="2" s="1"/>
  <c r="MZ282" i="2"/>
  <c r="NA282" i="2" s="1"/>
  <c r="CF282" i="2"/>
  <c r="CG282" i="2" s="1"/>
  <c r="BY282" i="2"/>
  <c r="CA282" i="2" s="1"/>
  <c r="CB282" i="2" s="1"/>
  <c r="CC282" i="2" s="1"/>
  <c r="BW282" i="2"/>
  <c r="BX282" i="2" s="1"/>
  <c r="BV282" i="2"/>
  <c r="BS282" i="2"/>
  <c r="BT282" i="2" s="1"/>
  <c r="BR282" i="2"/>
  <c r="V282" i="2"/>
  <c r="A282" i="2"/>
  <c r="ACN281" i="2"/>
  <c r="ACO281" i="2" s="1"/>
  <c r="ZV281" i="2"/>
  <c r="ZW281" i="2" s="1"/>
  <c r="ZS281" i="2"/>
  <c r="ZT281" i="2" s="1"/>
  <c r="NQ281" i="2"/>
  <c r="NR281" i="2" s="1"/>
  <c r="NM281" i="2"/>
  <c r="NN281" i="2" s="1"/>
  <c r="NH281" i="2"/>
  <c r="NI281" i="2" s="1"/>
  <c r="ND281" i="2"/>
  <c r="NE281" i="2" s="1"/>
  <c r="MZ281" i="2"/>
  <c r="NA281" i="2" s="1"/>
  <c r="CF281" i="2"/>
  <c r="CG281" i="2" s="1"/>
  <c r="BY281" i="2"/>
  <c r="CA281" i="2" s="1"/>
  <c r="CB281" i="2" s="1"/>
  <c r="CC281" i="2" s="1"/>
  <c r="BW281" i="2"/>
  <c r="BX281" i="2" s="1"/>
  <c r="BV281" i="2"/>
  <c r="BS281" i="2"/>
  <c r="BT281" i="2" s="1"/>
  <c r="BR281" i="2"/>
  <c r="V281" i="2"/>
  <c r="A281" i="2"/>
  <c r="ACN280" i="2"/>
  <c r="ACO280" i="2" s="1"/>
  <c r="ZV280" i="2"/>
  <c r="ZW280" i="2" s="1"/>
  <c r="ZS280" i="2"/>
  <c r="ZT280" i="2" s="1"/>
  <c r="NQ280" i="2"/>
  <c r="NR280" i="2" s="1"/>
  <c r="NM280" i="2"/>
  <c r="NN280" i="2" s="1"/>
  <c r="NH280" i="2"/>
  <c r="NI280" i="2" s="1"/>
  <c r="ND280" i="2"/>
  <c r="NE280" i="2" s="1"/>
  <c r="MZ280" i="2"/>
  <c r="NA280" i="2" s="1"/>
  <c r="CF280" i="2"/>
  <c r="CG280" i="2" s="1"/>
  <c r="BY280" i="2"/>
  <c r="CA280" i="2" s="1"/>
  <c r="CB280" i="2" s="1"/>
  <c r="CC280" i="2" s="1"/>
  <c r="BW280" i="2"/>
  <c r="BX280" i="2" s="1"/>
  <c r="BV280" i="2"/>
  <c r="BS280" i="2"/>
  <c r="BT280" i="2" s="1"/>
  <c r="BR280" i="2"/>
  <c r="V280" i="2"/>
  <c r="A280" i="2"/>
  <c r="ACN279" i="2"/>
  <c r="ACO279" i="2" s="1"/>
  <c r="ZV279" i="2"/>
  <c r="ZW279" i="2" s="1"/>
  <c r="ZS279" i="2"/>
  <c r="ZT279" i="2" s="1"/>
  <c r="NQ279" i="2"/>
  <c r="NR279" i="2" s="1"/>
  <c r="NM279" i="2"/>
  <c r="NN279" i="2" s="1"/>
  <c r="NH279" i="2"/>
  <c r="NI279" i="2" s="1"/>
  <c r="ND279" i="2"/>
  <c r="NE279" i="2" s="1"/>
  <c r="MZ279" i="2"/>
  <c r="NA279" i="2" s="1"/>
  <c r="CF279" i="2"/>
  <c r="CG279" i="2" s="1"/>
  <c r="BY279" i="2"/>
  <c r="CA279" i="2" s="1"/>
  <c r="CB279" i="2" s="1"/>
  <c r="CC279" i="2" s="1"/>
  <c r="BW279" i="2"/>
  <c r="BX279" i="2" s="1"/>
  <c r="BV279" i="2"/>
  <c r="BS279" i="2"/>
  <c r="BT279" i="2" s="1"/>
  <c r="BR279" i="2"/>
  <c r="V279" i="2"/>
  <c r="A279" i="2"/>
  <c r="ACN278" i="2"/>
  <c r="ZV278" i="2"/>
  <c r="ZW278" i="2" s="1"/>
  <c r="ZS278" i="2"/>
  <c r="ZT278" i="2" s="1"/>
  <c r="NQ278" i="2"/>
  <c r="NR278" i="2" s="1"/>
  <c r="NM278" i="2"/>
  <c r="NN278" i="2" s="1"/>
  <c r="NH278" i="2"/>
  <c r="NI278" i="2" s="1"/>
  <c r="ND278" i="2"/>
  <c r="NE278" i="2" s="1"/>
  <c r="MZ278" i="2"/>
  <c r="NA278" i="2" s="1"/>
  <c r="CF278" i="2"/>
  <c r="CG278" i="2" s="1"/>
  <c r="BY278" i="2"/>
  <c r="CA278" i="2" s="1"/>
  <c r="CB278" i="2" s="1"/>
  <c r="CC278" i="2" s="1"/>
  <c r="BW278" i="2"/>
  <c r="BX278" i="2" s="1"/>
  <c r="BV278" i="2"/>
  <c r="BS278" i="2"/>
  <c r="BT278" i="2" s="1"/>
  <c r="BR278" i="2"/>
  <c r="V278" i="2"/>
  <c r="A278" i="2"/>
  <c r="ACN277" i="2"/>
  <c r="ACO277" i="2" s="1"/>
  <c r="ZV277" i="2"/>
  <c r="ZW277" i="2" s="1"/>
  <c r="ZS277" i="2"/>
  <c r="ZT277" i="2" s="1"/>
  <c r="NQ277" i="2"/>
  <c r="NR277" i="2" s="1"/>
  <c r="NM277" i="2"/>
  <c r="NN277" i="2" s="1"/>
  <c r="NH277" i="2"/>
  <c r="NI277" i="2" s="1"/>
  <c r="ND277" i="2"/>
  <c r="NE277" i="2" s="1"/>
  <c r="MZ277" i="2"/>
  <c r="NA277" i="2" s="1"/>
  <c r="CF277" i="2"/>
  <c r="CG277" i="2" s="1"/>
  <c r="BY277" i="2"/>
  <c r="CA277" i="2" s="1"/>
  <c r="CB277" i="2" s="1"/>
  <c r="CC277" i="2" s="1"/>
  <c r="BW277" i="2"/>
  <c r="BX277" i="2" s="1"/>
  <c r="BV277" i="2"/>
  <c r="BS277" i="2"/>
  <c r="BT277" i="2" s="1"/>
  <c r="BR277" i="2"/>
  <c r="V277" i="2"/>
  <c r="A277" i="2"/>
  <c r="ACN276" i="2"/>
  <c r="ACO276" i="2" s="1"/>
  <c r="ZV276" i="2"/>
  <c r="ZW276" i="2" s="1"/>
  <c r="ZS276" i="2"/>
  <c r="ZT276" i="2" s="1"/>
  <c r="NQ276" i="2"/>
  <c r="NR276" i="2" s="1"/>
  <c r="NM276" i="2"/>
  <c r="NN276" i="2" s="1"/>
  <c r="NH276" i="2"/>
  <c r="NI276" i="2" s="1"/>
  <c r="ND276" i="2"/>
  <c r="NE276" i="2" s="1"/>
  <c r="MZ276" i="2"/>
  <c r="NA276" i="2" s="1"/>
  <c r="CF276" i="2"/>
  <c r="CG276" i="2" s="1"/>
  <c r="BY276" i="2"/>
  <c r="CA276" i="2" s="1"/>
  <c r="CB276" i="2" s="1"/>
  <c r="CC276" i="2" s="1"/>
  <c r="BW276" i="2"/>
  <c r="BX276" i="2" s="1"/>
  <c r="BV276" i="2"/>
  <c r="BS276" i="2"/>
  <c r="BT276" i="2" s="1"/>
  <c r="BR276" i="2"/>
  <c r="V276" i="2"/>
  <c r="A276" i="2"/>
  <c r="ACN275" i="2"/>
  <c r="ACO275" i="2" s="1"/>
  <c r="ZV275" i="2"/>
  <c r="ZW275" i="2" s="1"/>
  <c r="ZS275" i="2"/>
  <c r="ZT275" i="2" s="1"/>
  <c r="NQ275" i="2"/>
  <c r="NR275" i="2" s="1"/>
  <c r="NM275" i="2"/>
  <c r="NN275" i="2" s="1"/>
  <c r="NH275" i="2"/>
  <c r="NI275" i="2" s="1"/>
  <c r="ND275" i="2"/>
  <c r="NE275" i="2" s="1"/>
  <c r="MZ275" i="2"/>
  <c r="NA275" i="2" s="1"/>
  <c r="CF275" i="2"/>
  <c r="CG275" i="2" s="1"/>
  <c r="BY275" i="2"/>
  <c r="CA275" i="2" s="1"/>
  <c r="CB275" i="2" s="1"/>
  <c r="CC275" i="2" s="1"/>
  <c r="BW275" i="2"/>
  <c r="BX275" i="2" s="1"/>
  <c r="BV275" i="2"/>
  <c r="BS275" i="2"/>
  <c r="BT275" i="2" s="1"/>
  <c r="BR275" i="2"/>
  <c r="V275" i="2"/>
  <c r="A275" i="2"/>
  <c r="ACN274" i="2"/>
  <c r="ZV274" i="2"/>
  <c r="ZW274" i="2" s="1"/>
  <c r="ZS274" i="2"/>
  <c r="ZT274" i="2" s="1"/>
  <c r="NQ274" i="2"/>
  <c r="NR274" i="2" s="1"/>
  <c r="NM274" i="2"/>
  <c r="NN274" i="2" s="1"/>
  <c r="NH274" i="2"/>
  <c r="NI274" i="2" s="1"/>
  <c r="ND274" i="2"/>
  <c r="NE274" i="2" s="1"/>
  <c r="MZ274" i="2"/>
  <c r="NA274" i="2" s="1"/>
  <c r="CF274" i="2"/>
  <c r="CG274" i="2" s="1"/>
  <c r="BY274" i="2"/>
  <c r="CA274" i="2" s="1"/>
  <c r="CB274" i="2" s="1"/>
  <c r="CC274" i="2" s="1"/>
  <c r="BW274" i="2"/>
  <c r="BX274" i="2" s="1"/>
  <c r="BV274" i="2"/>
  <c r="BS274" i="2"/>
  <c r="BT274" i="2" s="1"/>
  <c r="BR274" i="2"/>
  <c r="V274" i="2"/>
  <c r="A274" i="2"/>
  <c r="ACN273" i="2"/>
  <c r="ACO273" i="2" s="1"/>
  <c r="ZV273" i="2"/>
  <c r="ZW273" i="2" s="1"/>
  <c r="ZS273" i="2"/>
  <c r="ZT273" i="2" s="1"/>
  <c r="NQ273" i="2"/>
  <c r="NR273" i="2" s="1"/>
  <c r="NM273" i="2"/>
  <c r="NN273" i="2" s="1"/>
  <c r="NH273" i="2"/>
  <c r="NI273" i="2" s="1"/>
  <c r="ND273" i="2"/>
  <c r="NE273" i="2" s="1"/>
  <c r="MZ273" i="2"/>
  <c r="NA273" i="2" s="1"/>
  <c r="CF273" i="2"/>
  <c r="CG273" i="2" s="1"/>
  <c r="BY273" i="2"/>
  <c r="CA273" i="2" s="1"/>
  <c r="CB273" i="2" s="1"/>
  <c r="CC273" i="2" s="1"/>
  <c r="BW273" i="2"/>
  <c r="BX273" i="2" s="1"/>
  <c r="BV273" i="2"/>
  <c r="BS273" i="2"/>
  <c r="BT273" i="2" s="1"/>
  <c r="BR273" i="2"/>
  <c r="V273" i="2"/>
  <c r="A273" i="2"/>
  <c r="ACN272" i="2"/>
  <c r="ZV272" i="2"/>
  <c r="ZW272" i="2" s="1"/>
  <c r="ZS272" i="2"/>
  <c r="ZT272" i="2" s="1"/>
  <c r="NQ272" i="2"/>
  <c r="NR272" i="2" s="1"/>
  <c r="NM272" i="2"/>
  <c r="NN272" i="2" s="1"/>
  <c r="NH272" i="2"/>
  <c r="NI272" i="2" s="1"/>
  <c r="ND272" i="2"/>
  <c r="NE272" i="2" s="1"/>
  <c r="MZ272" i="2"/>
  <c r="NA272" i="2" s="1"/>
  <c r="CF272" i="2"/>
  <c r="CG272" i="2" s="1"/>
  <c r="BY272" i="2"/>
  <c r="CA272" i="2" s="1"/>
  <c r="CB272" i="2" s="1"/>
  <c r="CC272" i="2" s="1"/>
  <c r="BW272" i="2"/>
  <c r="BX272" i="2" s="1"/>
  <c r="BV272" i="2"/>
  <c r="BS272" i="2"/>
  <c r="BT272" i="2" s="1"/>
  <c r="BR272" i="2"/>
  <c r="V272" i="2"/>
  <c r="A272" i="2"/>
  <c r="ACN271" i="2"/>
  <c r="ACO271" i="2" s="1"/>
  <c r="ZV271" i="2"/>
  <c r="ZW271" i="2" s="1"/>
  <c r="ZS271" i="2"/>
  <c r="ZT271" i="2" s="1"/>
  <c r="NQ271" i="2"/>
  <c r="NR271" i="2" s="1"/>
  <c r="NM271" i="2"/>
  <c r="NN271" i="2" s="1"/>
  <c r="NH271" i="2"/>
  <c r="NI271" i="2" s="1"/>
  <c r="ND271" i="2"/>
  <c r="NE271" i="2" s="1"/>
  <c r="MZ271" i="2"/>
  <c r="NA271" i="2" s="1"/>
  <c r="CF271" i="2"/>
  <c r="CG271" i="2" s="1"/>
  <c r="BY271" i="2"/>
  <c r="CA271" i="2" s="1"/>
  <c r="CB271" i="2" s="1"/>
  <c r="CC271" i="2" s="1"/>
  <c r="BW271" i="2"/>
  <c r="BX271" i="2" s="1"/>
  <c r="BV271" i="2"/>
  <c r="BS271" i="2"/>
  <c r="BT271" i="2" s="1"/>
  <c r="BR271" i="2"/>
  <c r="V271" i="2"/>
  <c r="A271" i="2"/>
  <c r="ACN270" i="2"/>
  <c r="ACO270" i="2" s="1"/>
  <c r="ZV270" i="2"/>
  <c r="ZW270" i="2" s="1"/>
  <c r="ZS270" i="2"/>
  <c r="ZT270" i="2" s="1"/>
  <c r="NQ270" i="2"/>
  <c r="NR270" i="2" s="1"/>
  <c r="NM270" i="2"/>
  <c r="NN270" i="2" s="1"/>
  <c r="NH270" i="2"/>
  <c r="NI270" i="2" s="1"/>
  <c r="ND270" i="2"/>
  <c r="NE270" i="2" s="1"/>
  <c r="MZ270" i="2"/>
  <c r="NA270" i="2" s="1"/>
  <c r="CF270" i="2"/>
  <c r="CG270" i="2" s="1"/>
  <c r="BY270" i="2"/>
  <c r="CA270" i="2" s="1"/>
  <c r="CB270" i="2" s="1"/>
  <c r="CC270" i="2" s="1"/>
  <c r="BW270" i="2"/>
  <c r="BX270" i="2" s="1"/>
  <c r="BV270" i="2"/>
  <c r="BS270" i="2"/>
  <c r="BT270" i="2" s="1"/>
  <c r="BR270" i="2"/>
  <c r="V270" i="2"/>
  <c r="A270" i="2"/>
  <c r="ACN269" i="2"/>
  <c r="ACO269" i="2" s="1"/>
  <c r="ZV269" i="2"/>
  <c r="ZW269" i="2" s="1"/>
  <c r="ZS269" i="2"/>
  <c r="ZT269" i="2" s="1"/>
  <c r="NQ269" i="2"/>
  <c r="NR269" i="2" s="1"/>
  <c r="NM269" i="2"/>
  <c r="NN269" i="2" s="1"/>
  <c r="NH269" i="2"/>
  <c r="NI269" i="2" s="1"/>
  <c r="ND269" i="2"/>
  <c r="NE269" i="2" s="1"/>
  <c r="MZ269" i="2"/>
  <c r="NA269" i="2" s="1"/>
  <c r="CF269" i="2"/>
  <c r="CG269" i="2" s="1"/>
  <c r="BY269" i="2"/>
  <c r="CA269" i="2" s="1"/>
  <c r="CB269" i="2" s="1"/>
  <c r="CC269" i="2" s="1"/>
  <c r="BW269" i="2"/>
  <c r="BX269" i="2" s="1"/>
  <c r="BV269" i="2"/>
  <c r="BS269" i="2"/>
  <c r="BT269" i="2" s="1"/>
  <c r="BR269" i="2"/>
  <c r="V269" i="2"/>
  <c r="A269" i="2"/>
  <c r="ACN268" i="2"/>
  <c r="ACO268" i="2" s="1"/>
  <c r="ZV268" i="2"/>
  <c r="ZW268" i="2" s="1"/>
  <c r="ZS268" i="2"/>
  <c r="ZT268" i="2" s="1"/>
  <c r="NQ268" i="2"/>
  <c r="NR268" i="2" s="1"/>
  <c r="NM268" i="2"/>
  <c r="NN268" i="2" s="1"/>
  <c r="NH268" i="2"/>
  <c r="NI268" i="2" s="1"/>
  <c r="ND268" i="2"/>
  <c r="NE268" i="2" s="1"/>
  <c r="MZ268" i="2"/>
  <c r="NA268" i="2" s="1"/>
  <c r="CF268" i="2"/>
  <c r="CG268" i="2" s="1"/>
  <c r="BY268" i="2"/>
  <c r="CA268" i="2" s="1"/>
  <c r="CB268" i="2" s="1"/>
  <c r="CC268" i="2" s="1"/>
  <c r="BW268" i="2"/>
  <c r="BX268" i="2" s="1"/>
  <c r="BV268" i="2"/>
  <c r="BS268" i="2"/>
  <c r="BT268" i="2" s="1"/>
  <c r="BR268" i="2"/>
  <c r="V268" i="2"/>
  <c r="A268" i="2"/>
  <c r="ACN267" i="2"/>
  <c r="ACO267" i="2" s="1"/>
  <c r="ZV267" i="2"/>
  <c r="ZW267" i="2" s="1"/>
  <c r="ZS267" i="2"/>
  <c r="ZT267" i="2" s="1"/>
  <c r="NQ267" i="2"/>
  <c r="NR267" i="2" s="1"/>
  <c r="NM267" i="2"/>
  <c r="NN267" i="2" s="1"/>
  <c r="NH267" i="2"/>
  <c r="NI267" i="2" s="1"/>
  <c r="ND267" i="2"/>
  <c r="NE267" i="2" s="1"/>
  <c r="MZ267" i="2"/>
  <c r="NA267" i="2" s="1"/>
  <c r="CF267" i="2"/>
  <c r="CG267" i="2" s="1"/>
  <c r="BY267" i="2"/>
  <c r="CA267" i="2" s="1"/>
  <c r="CB267" i="2" s="1"/>
  <c r="CC267" i="2" s="1"/>
  <c r="BW267" i="2"/>
  <c r="BX267" i="2" s="1"/>
  <c r="BV267" i="2"/>
  <c r="BS267" i="2"/>
  <c r="BT267" i="2" s="1"/>
  <c r="BR267" i="2"/>
  <c r="V267" i="2"/>
  <c r="A267" i="2"/>
  <c r="ACN266" i="2"/>
  <c r="ACO266" i="2" s="1"/>
  <c r="ZV266" i="2"/>
  <c r="ZW266" i="2" s="1"/>
  <c r="ZS266" i="2"/>
  <c r="ZT266" i="2" s="1"/>
  <c r="NQ266" i="2"/>
  <c r="NR266" i="2" s="1"/>
  <c r="NM266" i="2"/>
  <c r="NN266" i="2" s="1"/>
  <c r="NH266" i="2"/>
  <c r="NI266" i="2" s="1"/>
  <c r="ND266" i="2"/>
  <c r="NE266" i="2" s="1"/>
  <c r="MZ266" i="2"/>
  <c r="NA266" i="2" s="1"/>
  <c r="CF266" i="2"/>
  <c r="CG266" i="2" s="1"/>
  <c r="BY266" i="2"/>
  <c r="CA266" i="2" s="1"/>
  <c r="CB266" i="2" s="1"/>
  <c r="CC266" i="2" s="1"/>
  <c r="BW266" i="2"/>
  <c r="BX266" i="2" s="1"/>
  <c r="BV266" i="2"/>
  <c r="BS266" i="2"/>
  <c r="BT266" i="2" s="1"/>
  <c r="BR266" i="2"/>
  <c r="V266" i="2"/>
  <c r="A266" i="2"/>
  <c r="ACN265" i="2"/>
  <c r="ZV265" i="2"/>
  <c r="ZW265" i="2" s="1"/>
  <c r="ZS265" i="2"/>
  <c r="ZT265" i="2" s="1"/>
  <c r="NQ265" i="2"/>
  <c r="NR265" i="2" s="1"/>
  <c r="NM265" i="2"/>
  <c r="NN265" i="2" s="1"/>
  <c r="NH265" i="2"/>
  <c r="NI265" i="2" s="1"/>
  <c r="ND265" i="2"/>
  <c r="NE265" i="2" s="1"/>
  <c r="MZ265" i="2"/>
  <c r="NA265" i="2" s="1"/>
  <c r="CF265" i="2"/>
  <c r="CG265" i="2" s="1"/>
  <c r="BY265" i="2"/>
  <c r="CA265" i="2" s="1"/>
  <c r="CB265" i="2" s="1"/>
  <c r="CC265" i="2" s="1"/>
  <c r="BW265" i="2"/>
  <c r="BX265" i="2" s="1"/>
  <c r="BV265" i="2"/>
  <c r="BS265" i="2"/>
  <c r="BT265" i="2" s="1"/>
  <c r="BR265" i="2"/>
  <c r="V265" i="2"/>
  <c r="A265" i="2"/>
  <c r="ACN264" i="2"/>
  <c r="ACO264" i="2" s="1"/>
  <c r="ZV264" i="2"/>
  <c r="ZW264" i="2" s="1"/>
  <c r="ZS264" i="2"/>
  <c r="ZT264" i="2" s="1"/>
  <c r="NQ264" i="2"/>
  <c r="NR264" i="2" s="1"/>
  <c r="NM264" i="2"/>
  <c r="NN264" i="2" s="1"/>
  <c r="NH264" i="2"/>
  <c r="NI264" i="2" s="1"/>
  <c r="ND264" i="2"/>
  <c r="NE264" i="2" s="1"/>
  <c r="MZ264" i="2"/>
  <c r="NA264" i="2" s="1"/>
  <c r="CF264" i="2"/>
  <c r="CG264" i="2" s="1"/>
  <c r="BY264" i="2"/>
  <c r="CA264" i="2" s="1"/>
  <c r="CB264" i="2" s="1"/>
  <c r="CC264" i="2" s="1"/>
  <c r="BW264" i="2"/>
  <c r="BX264" i="2" s="1"/>
  <c r="BV264" i="2"/>
  <c r="BS264" i="2"/>
  <c r="BT264" i="2" s="1"/>
  <c r="BR264" i="2"/>
  <c r="V264" i="2"/>
  <c r="A264" i="2"/>
  <c r="ACN263" i="2"/>
  <c r="ACO263" i="2" s="1"/>
  <c r="ZV263" i="2"/>
  <c r="ZW263" i="2" s="1"/>
  <c r="ZS263" i="2"/>
  <c r="ZT263" i="2" s="1"/>
  <c r="NQ263" i="2"/>
  <c r="NR263" i="2" s="1"/>
  <c r="NM263" i="2"/>
  <c r="NN263" i="2" s="1"/>
  <c r="NH263" i="2"/>
  <c r="NI263" i="2" s="1"/>
  <c r="ND263" i="2"/>
  <c r="NE263" i="2" s="1"/>
  <c r="MZ263" i="2"/>
  <c r="NA263" i="2" s="1"/>
  <c r="CF263" i="2"/>
  <c r="CG263" i="2" s="1"/>
  <c r="BY263" i="2"/>
  <c r="CA263" i="2" s="1"/>
  <c r="CB263" i="2" s="1"/>
  <c r="CC263" i="2" s="1"/>
  <c r="BW263" i="2"/>
  <c r="BX263" i="2" s="1"/>
  <c r="BV263" i="2"/>
  <c r="BS263" i="2"/>
  <c r="BT263" i="2" s="1"/>
  <c r="BR263" i="2"/>
  <c r="V263" i="2"/>
  <c r="A263" i="2"/>
  <c r="ACN262" i="2"/>
  <c r="ACO262" i="2" s="1"/>
  <c r="ZV262" i="2"/>
  <c r="ZW262" i="2" s="1"/>
  <c r="ZS262" i="2"/>
  <c r="ZT262" i="2" s="1"/>
  <c r="NQ262" i="2"/>
  <c r="NR262" i="2" s="1"/>
  <c r="NM262" i="2"/>
  <c r="NN262" i="2" s="1"/>
  <c r="NH262" i="2"/>
  <c r="NI262" i="2" s="1"/>
  <c r="ND262" i="2"/>
  <c r="NE262" i="2" s="1"/>
  <c r="MZ262" i="2"/>
  <c r="NA262" i="2" s="1"/>
  <c r="CF262" i="2"/>
  <c r="CG262" i="2" s="1"/>
  <c r="BY262" i="2"/>
  <c r="CA262" i="2" s="1"/>
  <c r="CB262" i="2" s="1"/>
  <c r="CC262" i="2" s="1"/>
  <c r="BW262" i="2"/>
  <c r="BX262" i="2" s="1"/>
  <c r="BV262" i="2"/>
  <c r="BS262" i="2"/>
  <c r="BT262" i="2" s="1"/>
  <c r="BR262" i="2"/>
  <c r="V262" i="2"/>
  <c r="A262" i="2"/>
  <c r="ACN261" i="2"/>
  <c r="ZV261" i="2"/>
  <c r="ZW261" i="2" s="1"/>
  <c r="ZS261" i="2"/>
  <c r="ZT261" i="2" s="1"/>
  <c r="NQ261" i="2"/>
  <c r="NR261" i="2" s="1"/>
  <c r="NM261" i="2"/>
  <c r="NN261" i="2" s="1"/>
  <c r="NH261" i="2"/>
  <c r="NI261" i="2" s="1"/>
  <c r="ND261" i="2"/>
  <c r="NE261" i="2" s="1"/>
  <c r="MZ261" i="2"/>
  <c r="NA261" i="2" s="1"/>
  <c r="CF261" i="2"/>
  <c r="CG261" i="2" s="1"/>
  <c r="BY261" i="2"/>
  <c r="CA261" i="2" s="1"/>
  <c r="CB261" i="2" s="1"/>
  <c r="CC261" i="2" s="1"/>
  <c r="BW261" i="2"/>
  <c r="BX261" i="2" s="1"/>
  <c r="BV261" i="2"/>
  <c r="BS261" i="2"/>
  <c r="BT261" i="2" s="1"/>
  <c r="BR261" i="2"/>
  <c r="V261" i="2"/>
  <c r="A261" i="2"/>
  <c r="ACN260" i="2"/>
  <c r="ACO260" i="2" s="1"/>
  <c r="ZV260" i="2"/>
  <c r="ZW260" i="2" s="1"/>
  <c r="ZS260" i="2"/>
  <c r="ZT260" i="2" s="1"/>
  <c r="NQ260" i="2"/>
  <c r="NR260" i="2" s="1"/>
  <c r="NM260" i="2"/>
  <c r="NN260" i="2" s="1"/>
  <c r="NH260" i="2"/>
  <c r="NI260" i="2" s="1"/>
  <c r="ND260" i="2"/>
  <c r="NE260" i="2" s="1"/>
  <c r="MZ260" i="2"/>
  <c r="NA260" i="2" s="1"/>
  <c r="CF260" i="2"/>
  <c r="CG260" i="2" s="1"/>
  <c r="BY260" i="2"/>
  <c r="CA260" i="2" s="1"/>
  <c r="CB260" i="2" s="1"/>
  <c r="CC260" i="2" s="1"/>
  <c r="BW260" i="2"/>
  <c r="BX260" i="2" s="1"/>
  <c r="BV260" i="2"/>
  <c r="BS260" i="2"/>
  <c r="BT260" i="2" s="1"/>
  <c r="BR260" i="2"/>
  <c r="V260" i="2"/>
  <c r="A260" i="2"/>
  <c r="ACN259" i="2"/>
  <c r="ACO259" i="2" s="1"/>
  <c r="ZV259" i="2"/>
  <c r="ZW259" i="2" s="1"/>
  <c r="ZS259" i="2"/>
  <c r="ZT259" i="2" s="1"/>
  <c r="NQ259" i="2"/>
  <c r="NR259" i="2" s="1"/>
  <c r="NM259" i="2"/>
  <c r="NN259" i="2" s="1"/>
  <c r="NH259" i="2"/>
  <c r="NI259" i="2" s="1"/>
  <c r="ND259" i="2"/>
  <c r="NE259" i="2" s="1"/>
  <c r="MZ259" i="2"/>
  <c r="NA259" i="2" s="1"/>
  <c r="CF259" i="2"/>
  <c r="CG259" i="2" s="1"/>
  <c r="BY259" i="2"/>
  <c r="CA259" i="2" s="1"/>
  <c r="CB259" i="2" s="1"/>
  <c r="CC259" i="2" s="1"/>
  <c r="BW259" i="2"/>
  <c r="BX259" i="2" s="1"/>
  <c r="BV259" i="2"/>
  <c r="BS259" i="2"/>
  <c r="BT259" i="2" s="1"/>
  <c r="BR259" i="2"/>
  <c r="V259" i="2"/>
  <c r="A259" i="2"/>
  <c r="ACN258" i="2"/>
  <c r="ACO258" i="2" s="1"/>
  <c r="ZV258" i="2"/>
  <c r="ZW258" i="2" s="1"/>
  <c r="ZS258" i="2"/>
  <c r="ZT258" i="2" s="1"/>
  <c r="NQ258" i="2"/>
  <c r="NR258" i="2" s="1"/>
  <c r="NM258" i="2"/>
  <c r="NN258" i="2" s="1"/>
  <c r="NH258" i="2"/>
  <c r="NI258" i="2" s="1"/>
  <c r="ND258" i="2"/>
  <c r="NE258" i="2" s="1"/>
  <c r="MZ258" i="2"/>
  <c r="NA258" i="2" s="1"/>
  <c r="CF258" i="2"/>
  <c r="CG258" i="2" s="1"/>
  <c r="BY258" i="2"/>
  <c r="CA258" i="2" s="1"/>
  <c r="CB258" i="2" s="1"/>
  <c r="CC258" i="2" s="1"/>
  <c r="BW258" i="2"/>
  <c r="BX258" i="2" s="1"/>
  <c r="BV258" i="2"/>
  <c r="BS258" i="2"/>
  <c r="BT258" i="2" s="1"/>
  <c r="BR258" i="2"/>
  <c r="V258" i="2"/>
  <c r="A258" i="2"/>
  <c r="ACN257" i="2"/>
  <c r="ZV257" i="2"/>
  <c r="ZW257" i="2" s="1"/>
  <c r="ZS257" i="2"/>
  <c r="ZT257" i="2" s="1"/>
  <c r="NQ257" i="2"/>
  <c r="NR257" i="2" s="1"/>
  <c r="NM257" i="2"/>
  <c r="NN257" i="2" s="1"/>
  <c r="NH257" i="2"/>
  <c r="NI257" i="2" s="1"/>
  <c r="ND257" i="2"/>
  <c r="NE257" i="2" s="1"/>
  <c r="MZ257" i="2"/>
  <c r="NA257" i="2" s="1"/>
  <c r="CF257" i="2"/>
  <c r="CG257" i="2" s="1"/>
  <c r="BY257" i="2"/>
  <c r="CA257" i="2" s="1"/>
  <c r="CB257" i="2" s="1"/>
  <c r="CC257" i="2" s="1"/>
  <c r="BW257" i="2"/>
  <c r="BX257" i="2" s="1"/>
  <c r="BV257" i="2"/>
  <c r="BS257" i="2"/>
  <c r="BT257" i="2" s="1"/>
  <c r="BR257" i="2"/>
  <c r="V257" i="2"/>
  <c r="A257" i="2"/>
  <c r="ACN256" i="2"/>
  <c r="ZV256" i="2"/>
  <c r="ZW256" i="2" s="1"/>
  <c r="ZS256" i="2"/>
  <c r="ZT256" i="2" s="1"/>
  <c r="NQ256" i="2"/>
  <c r="NR256" i="2" s="1"/>
  <c r="NM256" i="2"/>
  <c r="NN256" i="2" s="1"/>
  <c r="NH256" i="2"/>
  <c r="NI256" i="2" s="1"/>
  <c r="ND256" i="2"/>
  <c r="NE256" i="2" s="1"/>
  <c r="MZ256" i="2"/>
  <c r="NA256" i="2" s="1"/>
  <c r="CF256" i="2"/>
  <c r="CG256" i="2" s="1"/>
  <c r="BY256" i="2"/>
  <c r="CA256" i="2" s="1"/>
  <c r="CB256" i="2" s="1"/>
  <c r="CC256" i="2" s="1"/>
  <c r="BW256" i="2"/>
  <c r="BX256" i="2" s="1"/>
  <c r="BV256" i="2"/>
  <c r="BS256" i="2"/>
  <c r="BT256" i="2" s="1"/>
  <c r="BR256" i="2"/>
  <c r="V256" i="2"/>
  <c r="A256" i="2"/>
  <c r="ACN255" i="2"/>
  <c r="ACO255" i="2" s="1"/>
  <c r="ZV255" i="2"/>
  <c r="ZW255" i="2" s="1"/>
  <c r="ZS255" i="2"/>
  <c r="ZT255" i="2" s="1"/>
  <c r="NQ255" i="2"/>
  <c r="NR255" i="2" s="1"/>
  <c r="NM255" i="2"/>
  <c r="NN255" i="2" s="1"/>
  <c r="NH255" i="2"/>
  <c r="NI255" i="2" s="1"/>
  <c r="ND255" i="2"/>
  <c r="NE255" i="2" s="1"/>
  <c r="MZ255" i="2"/>
  <c r="NA255" i="2" s="1"/>
  <c r="CF255" i="2"/>
  <c r="CG255" i="2" s="1"/>
  <c r="BY255" i="2"/>
  <c r="CA255" i="2" s="1"/>
  <c r="CB255" i="2" s="1"/>
  <c r="CC255" i="2" s="1"/>
  <c r="BW255" i="2"/>
  <c r="BX255" i="2" s="1"/>
  <c r="BV255" i="2"/>
  <c r="BS255" i="2"/>
  <c r="BT255" i="2" s="1"/>
  <c r="BR255" i="2"/>
  <c r="V255" i="2"/>
  <c r="A255" i="2"/>
  <c r="ACN254" i="2"/>
  <c r="ACO254" i="2" s="1"/>
  <c r="ZV254" i="2"/>
  <c r="ZW254" i="2" s="1"/>
  <c r="ZS254" i="2"/>
  <c r="ZT254" i="2" s="1"/>
  <c r="NQ254" i="2"/>
  <c r="NR254" i="2" s="1"/>
  <c r="NM254" i="2"/>
  <c r="NN254" i="2" s="1"/>
  <c r="NH254" i="2"/>
  <c r="NI254" i="2" s="1"/>
  <c r="ND254" i="2"/>
  <c r="NE254" i="2" s="1"/>
  <c r="MZ254" i="2"/>
  <c r="NA254" i="2" s="1"/>
  <c r="CF254" i="2"/>
  <c r="CG254" i="2" s="1"/>
  <c r="BY254" i="2"/>
  <c r="CA254" i="2" s="1"/>
  <c r="CB254" i="2" s="1"/>
  <c r="CC254" i="2" s="1"/>
  <c r="BW254" i="2"/>
  <c r="BX254" i="2" s="1"/>
  <c r="BV254" i="2"/>
  <c r="BS254" i="2"/>
  <c r="BT254" i="2" s="1"/>
  <c r="BR254" i="2"/>
  <c r="V254" i="2"/>
  <c r="A254" i="2"/>
  <c r="ACN253" i="2"/>
  <c r="ZV253" i="2"/>
  <c r="ZW253" i="2" s="1"/>
  <c r="ZS253" i="2"/>
  <c r="ZT253" i="2" s="1"/>
  <c r="NQ253" i="2"/>
  <c r="NR253" i="2" s="1"/>
  <c r="NM253" i="2"/>
  <c r="NN253" i="2" s="1"/>
  <c r="NH253" i="2"/>
  <c r="NI253" i="2" s="1"/>
  <c r="ND253" i="2"/>
  <c r="NE253" i="2" s="1"/>
  <c r="MZ253" i="2"/>
  <c r="NA253" i="2" s="1"/>
  <c r="CF253" i="2"/>
  <c r="CG253" i="2" s="1"/>
  <c r="BY253" i="2"/>
  <c r="CA253" i="2" s="1"/>
  <c r="CB253" i="2" s="1"/>
  <c r="CC253" i="2" s="1"/>
  <c r="BW253" i="2"/>
  <c r="BX253" i="2" s="1"/>
  <c r="BV253" i="2"/>
  <c r="BS253" i="2"/>
  <c r="BT253" i="2" s="1"/>
  <c r="BR253" i="2"/>
  <c r="V253" i="2"/>
  <c r="A253" i="2"/>
  <c r="ACN252" i="2"/>
  <c r="ZV252" i="2"/>
  <c r="ZW252" i="2" s="1"/>
  <c r="ZS252" i="2"/>
  <c r="ZT252" i="2" s="1"/>
  <c r="NQ252" i="2"/>
  <c r="NR252" i="2" s="1"/>
  <c r="NM252" i="2"/>
  <c r="NN252" i="2" s="1"/>
  <c r="NH252" i="2"/>
  <c r="NI252" i="2" s="1"/>
  <c r="ND252" i="2"/>
  <c r="NE252" i="2" s="1"/>
  <c r="MZ252" i="2"/>
  <c r="NA252" i="2" s="1"/>
  <c r="CF252" i="2"/>
  <c r="CG252" i="2" s="1"/>
  <c r="BY252" i="2"/>
  <c r="CA252" i="2" s="1"/>
  <c r="CB252" i="2" s="1"/>
  <c r="CC252" i="2" s="1"/>
  <c r="BW252" i="2"/>
  <c r="BX252" i="2" s="1"/>
  <c r="BV252" i="2"/>
  <c r="BS252" i="2"/>
  <c r="BT252" i="2" s="1"/>
  <c r="BR252" i="2"/>
  <c r="V252" i="2"/>
  <c r="A252" i="2"/>
  <c r="ACN251" i="2"/>
  <c r="ACO251" i="2" s="1"/>
  <c r="ZV251" i="2"/>
  <c r="ZW251" i="2" s="1"/>
  <c r="ZS251" i="2"/>
  <c r="ZT251" i="2" s="1"/>
  <c r="NQ251" i="2"/>
  <c r="NR251" i="2" s="1"/>
  <c r="NM251" i="2"/>
  <c r="NN251" i="2" s="1"/>
  <c r="NH251" i="2"/>
  <c r="NI251" i="2" s="1"/>
  <c r="ND251" i="2"/>
  <c r="NE251" i="2" s="1"/>
  <c r="MZ251" i="2"/>
  <c r="NA251" i="2" s="1"/>
  <c r="CF251" i="2"/>
  <c r="CG251" i="2" s="1"/>
  <c r="BY251" i="2"/>
  <c r="CA251" i="2" s="1"/>
  <c r="CB251" i="2" s="1"/>
  <c r="CC251" i="2" s="1"/>
  <c r="BW251" i="2"/>
  <c r="BX251" i="2" s="1"/>
  <c r="BV251" i="2"/>
  <c r="BS251" i="2"/>
  <c r="BT251" i="2" s="1"/>
  <c r="BR251" i="2"/>
  <c r="V251" i="2"/>
  <c r="A251" i="2"/>
  <c r="ACN250" i="2"/>
  <c r="ACO250" i="2" s="1"/>
  <c r="ZV250" i="2"/>
  <c r="ZW250" i="2" s="1"/>
  <c r="ZS250" i="2"/>
  <c r="ZT250" i="2" s="1"/>
  <c r="NQ250" i="2"/>
  <c r="NR250" i="2" s="1"/>
  <c r="NM250" i="2"/>
  <c r="NN250" i="2" s="1"/>
  <c r="NH250" i="2"/>
  <c r="NI250" i="2" s="1"/>
  <c r="ND250" i="2"/>
  <c r="NE250" i="2" s="1"/>
  <c r="MZ250" i="2"/>
  <c r="NA250" i="2" s="1"/>
  <c r="CF250" i="2"/>
  <c r="CG250" i="2" s="1"/>
  <c r="BY250" i="2"/>
  <c r="CA250" i="2" s="1"/>
  <c r="CB250" i="2" s="1"/>
  <c r="CC250" i="2" s="1"/>
  <c r="BW250" i="2"/>
  <c r="BX250" i="2" s="1"/>
  <c r="BV250" i="2"/>
  <c r="BS250" i="2"/>
  <c r="BT250" i="2" s="1"/>
  <c r="BR250" i="2"/>
  <c r="V250" i="2"/>
  <c r="A250" i="2"/>
  <c r="ACN249" i="2"/>
  <c r="ZV249" i="2"/>
  <c r="ZW249" i="2" s="1"/>
  <c r="ZS249" i="2"/>
  <c r="ZT249" i="2" s="1"/>
  <c r="NQ249" i="2"/>
  <c r="NR249" i="2" s="1"/>
  <c r="NM249" i="2"/>
  <c r="NN249" i="2" s="1"/>
  <c r="NH249" i="2"/>
  <c r="NI249" i="2" s="1"/>
  <c r="ND249" i="2"/>
  <c r="NE249" i="2" s="1"/>
  <c r="MZ249" i="2"/>
  <c r="NA249" i="2" s="1"/>
  <c r="CF249" i="2"/>
  <c r="CG249" i="2" s="1"/>
  <c r="BY249" i="2"/>
  <c r="CA249" i="2" s="1"/>
  <c r="CB249" i="2" s="1"/>
  <c r="CC249" i="2" s="1"/>
  <c r="BW249" i="2"/>
  <c r="BX249" i="2" s="1"/>
  <c r="BV249" i="2"/>
  <c r="BS249" i="2"/>
  <c r="BT249" i="2" s="1"/>
  <c r="BR249" i="2"/>
  <c r="V249" i="2"/>
  <c r="A249" i="2"/>
  <c r="ACN248" i="2"/>
  <c r="ACO248" i="2" s="1"/>
  <c r="ZV248" i="2"/>
  <c r="ZW248" i="2" s="1"/>
  <c r="ZS248" i="2"/>
  <c r="ZT248" i="2" s="1"/>
  <c r="NQ248" i="2"/>
  <c r="NR248" i="2" s="1"/>
  <c r="NM248" i="2"/>
  <c r="NN248" i="2" s="1"/>
  <c r="NH248" i="2"/>
  <c r="NI248" i="2" s="1"/>
  <c r="ND248" i="2"/>
  <c r="NE248" i="2" s="1"/>
  <c r="MZ248" i="2"/>
  <c r="NA248" i="2" s="1"/>
  <c r="CF248" i="2"/>
  <c r="CG248" i="2" s="1"/>
  <c r="BY248" i="2"/>
  <c r="CA248" i="2" s="1"/>
  <c r="CB248" i="2" s="1"/>
  <c r="CC248" i="2" s="1"/>
  <c r="BW248" i="2"/>
  <c r="BX248" i="2" s="1"/>
  <c r="BV248" i="2"/>
  <c r="BS248" i="2"/>
  <c r="BT248" i="2" s="1"/>
  <c r="BR248" i="2"/>
  <c r="V248" i="2"/>
  <c r="A248" i="2"/>
  <c r="ACN247" i="2"/>
  <c r="ACO247" i="2" s="1"/>
  <c r="ZV247" i="2"/>
  <c r="ZW247" i="2" s="1"/>
  <c r="ZS247" i="2"/>
  <c r="ZT247" i="2" s="1"/>
  <c r="NQ247" i="2"/>
  <c r="NR247" i="2" s="1"/>
  <c r="NM247" i="2"/>
  <c r="NN247" i="2" s="1"/>
  <c r="NH247" i="2"/>
  <c r="NI247" i="2" s="1"/>
  <c r="ND247" i="2"/>
  <c r="NE247" i="2" s="1"/>
  <c r="MZ247" i="2"/>
  <c r="NA247" i="2" s="1"/>
  <c r="CF247" i="2"/>
  <c r="CG247" i="2" s="1"/>
  <c r="BY247" i="2"/>
  <c r="CA247" i="2" s="1"/>
  <c r="CB247" i="2" s="1"/>
  <c r="CC247" i="2" s="1"/>
  <c r="BW247" i="2"/>
  <c r="BX247" i="2" s="1"/>
  <c r="BV247" i="2"/>
  <c r="BS247" i="2"/>
  <c r="BT247" i="2" s="1"/>
  <c r="BR247" i="2"/>
  <c r="V247" i="2"/>
  <c r="A247" i="2"/>
  <c r="ACN246" i="2"/>
  <c r="ACO246" i="2" s="1"/>
  <c r="ZV246" i="2"/>
  <c r="ZW246" i="2" s="1"/>
  <c r="ZS246" i="2"/>
  <c r="ZT246" i="2" s="1"/>
  <c r="NQ246" i="2"/>
  <c r="NR246" i="2" s="1"/>
  <c r="NM246" i="2"/>
  <c r="NN246" i="2" s="1"/>
  <c r="NH246" i="2"/>
  <c r="NI246" i="2" s="1"/>
  <c r="ND246" i="2"/>
  <c r="NE246" i="2" s="1"/>
  <c r="MZ246" i="2"/>
  <c r="NA246" i="2" s="1"/>
  <c r="CF246" i="2"/>
  <c r="CG246" i="2" s="1"/>
  <c r="BY246" i="2"/>
  <c r="CA246" i="2" s="1"/>
  <c r="CB246" i="2" s="1"/>
  <c r="CC246" i="2" s="1"/>
  <c r="BW246" i="2"/>
  <c r="BX246" i="2" s="1"/>
  <c r="BV246" i="2"/>
  <c r="BS246" i="2"/>
  <c r="BT246" i="2" s="1"/>
  <c r="BR246" i="2"/>
  <c r="V246" i="2"/>
  <c r="A246" i="2"/>
  <c r="ACN245" i="2"/>
  <c r="ACO245" i="2" s="1"/>
  <c r="ZV245" i="2"/>
  <c r="ZW245" i="2" s="1"/>
  <c r="ZS245" i="2"/>
  <c r="ZT245" i="2" s="1"/>
  <c r="NQ245" i="2"/>
  <c r="NR245" i="2" s="1"/>
  <c r="NM245" i="2"/>
  <c r="NN245" i="2" s="1"/>
  <c r="NH245" i="2"/>
  <c r="NI245" i="2" s="1"/>
  <c r="ND245" i="2"/>
  <c r="NE245" i="2" s="1"/>
  <c r="MZ245" i="2"/>
  <c r="NA245" i="2" s="1"/>
  <c r="CF245" i="2"/>
  <c r="CG245" i="2" s="1"/>
  <c r="BY245" i="2"/>
  <c r="CA245" i="2" s="1"/>
  <c r="CB245" i="2" s="1"/>
  <c r="CC245" i="2" s="1"/>
  <c r="BW245" i="2"/>
  <c r="BX245" i="2" s="1"/>
  <c r="BV245" i="2"/>
  <c r="BS245" i="2"/>
  <c r="BT245" i="2" s="1"/>
  <c r="BR245" i="2"/>
  <c r="V245" i="2"/>
  <c r="A245" i="2"/>
  <c r="ACN244" i="2"/>
  <c r="ZV244" i="2"/>
  <c r="ZW244" i="2" s="1"/>
  <c r="ZS244" i="2"/>
  <c r="ZT244" i="2" s="1"/>
  <c r="NQ244" i="2"/>
  <c r="NR244" i="2" s="1"/>
  <c r="NM244" i="2"/>
  <c r="NN244" i="2" s="1"/>
  <c r="NH244" i="2"/>
  <c r="NI244" i="2" s="1"/>
  <c r="ND244" i="2"/>
  <c r="NE244" i="2" s="1"/>
  <c r="MZ244" i="2"/>
  <c r="NA244" i="2" s="1"/>
  <c r="CF244" i="2"/>
  <c r="CG244" i="2" s="1"/>
  <c r="BY244" i="2"/>
  <c r="CA244" i="2" s="1"/>
  <c r="CB244" i="2" s="1"/>
  <c r="CC244" i="2" s="1"/>
  <c r="BW244" i="2"/>
  <c r="BX244" i="2" s="1"/>
  <c r="BV244" i="2"/>
  <c r="BS244" i="2"/>
  <c r="BT244" i="2" s="1"/>
  <c r="BR244" i="2"/>
  <c r="V244" i="2"/>
  <c r="A244" i="2"/>
  <c r="ACN243" i="2"/>
  <c r="ACO243" i="2" s="1"/>
  <c r="ZV243" i="2"/>
  <c r="ZW243" i="2" s="1"/>
  <c r="ZS243" i="2"/>
  <c r="ZT243" i="2" s="1"/>
  <c r="NQ243" i="2"/>
  <c r="NR243" i="2" s="1"/>
  <c r="NM243" i="2"/>
  <c r="NN243" i="2" s="1"/>
  <c r="NH243" i="2"/>
  <c r="NI243" i="2" s="1"/>
  <c r="ND243" i="2"/>
  <c r="NE243" i="2" s="1"/>
  <c r="MZ243" i="2"/>
  <c r="NA243" i="2" s="1"/>
  <c r="CF243" i="2"/>
  <c r="CG243" i="2" s="1"/>
  <c r="BY243" i="2"/>
  <c r="CA243" i="2" s="1"/>
  <c r="CB243" i="2" s="1"/>
  <c r="CC243" i="2" s="1"/>
  <c r="BW243" i="2"/>
  <c r="BX243" i="2" s="1"/>
  <c r="BV243" i="2"/>
  <c r="BS243" i="2"/>
  <c r="BT243" i="2" s="1"/>
  <c r="BR243" i="2"/>
  <c r="V243" i="2"/>
  <c r="A243" i="2"/>
  <c r="ACN242" i="2"/>
  <c r="ACO242" i="2" s="1"/>
  <c r="ZV242" i="2"/>
  <c r="ZW242" i="2" s="1"/>
  <c r="ZS242" i="2"/>
  <c r="ZT242" i="2" s="1"/>
  <c r="NQ242" i="2"/>
  <c r="NR242" i="2" s="1"/>
  <c r="NM242" i="2"/>
  <c r="NN242" i="2" s="1"/>
  <c r="NH242" i="2"/>
  <c r="NI242" i="2" s="1"/>
  <c r="ND242" i="2"/>
  <c r="NE242" i="2" s="1"/>
  <c r="MZ242" i="2"/>
  <c r="NA242" i="2" s="1"/>
  <c r="CF242" i="2"/>
  <c r="CG242" i="2" s="1"/>
  <c r="BY242" i="2"/>
  <c r="CA242" i="2" s="1"/>
  <c r="CB242" i="2" s="1"/>
  <c r="CC242" i="2" s="1"/>
  <c r="BW242" i="2"/>
  <c r="BX242" i="2" s="1"/>
  <c r="BV242" i="2"/>
  <c r="BS242" i="2"/>
  <c r="BT242" i="2" s="1"/>
  <c r="BR242" i="2"/>
  <c r="V242" i="2"/>
  <c r="A242" i="2"/>
  <c r="ACN241" i="2"/>
  <c r="ACO241" i="2" s="1"/>
  <c r="ZV241" i="2"/>
  <c r="ZW241" i="2" s="1"/>
  <c r="ZS241" i="2"/>
  <c r="ZT241" i="2" s="1"/>
  <c r="NQ241" i="2"/>
  <c r="NR241" i="2" s="1"/>
  <c r="NM241" i="2"/>
  <c r="NN241" i="2" s="1"/>
  <c r="NH241" i="2"/>
  <c r="NI241" i="2" s="1"/>
  <c r="ND241" i="2"/>
  <c r="NE241" i="2" s="1"/>
  <c r="MZ241" i="2"/>
  <c r="NA241" i="2" s="1"/>
  <c r="CF241" i="2"/>
  <c r="CG241" i="2" s="1"/>
  <c r="BY241" i="2"/>
  <c r="CA241" i="2" s="1"/>
  <c r="CB241" i="2" s="1"/>
  <c r="CC241" i="2" s="1"/>
  <c r="BW241" i="2"/>
  <c r="BX241" i="2" s="1"/>
  <c r="BV241" i="2"/>
  <c r="BS241" i="2"/>
  <c r="BT241" i="2" s="1"/>
  <c r="BR241" i="2"/>
  <c r="V241" i="2"/>
  <c r="A241" i="2"/>
  <c r="ACN240" i="2"/>
  <c r="ACO240" i="2" s="1"/>
  <c r="ZV240" i="2"/>
  <c r="ZW240" i="2" s="1"/>
  <c r="ZS240" i="2"/>
  <c r="ZT240" i="2" s="1"/>
  <c r="NQ240" i="2"/>
  <c r="NR240" i="2" s="1"/>
  <c r="NM240" i="2"/>
  <c r="NN240" i="2" s="1"/>
  <c r="NH240" i="2"/>
  <c r="NI240" i="2" s="1"/>
  <c r="ND240" i="2"/>
  <c r="NE240" i="2" s="1"/>
  <c r="MZ240" i="2"/>
  <c r="NA240" i="2" s="1"/>
  <c r="CF240" i="2"/>
  <c r="CG240" i="2" s="1"/>
  <c r="BY240" i="2"/>
  <c r="CA240" i="2" s="1"/>
  <c r="CB240" i="2" s="1"/>
  <c r="CC240" i="2" s="1"/>
  <c r="BW240" i="2"/>
  <c r="BX240" i="2" s="1"/>
  <c r="BV240" i="2"/>
  <c r="BS240" i="2"/>
  <c r="BT240" i="2" s="1"/>
  <c r="BR240" i="2"/>
  <c r="V240" i="2"/>
  <c r="A240" i="2"/>
  <c r="ACN239" i="2"/>
  <c r="ACO239" i="2" s="1"/>
  <c r="ZV239" i="2"/>
  <c r="ZW239" i="2" s="1"/>
  <c r="ZS239" i="2"/>
  <c r="ZT239" i="2" s="1"/>
  <c r="NQ239" i="2"/>
  <c r="NR239" i="2" s="1"/>
  <c r="NM239" i="2"/>
  <c r="NN239" i="2" s="1"/>
  <c r="NH239" i="2"/>
  <c r="NI239" i="2" s="1"/>
  <c r="ND239" i="2"/>
  <c r="NE239" i="2" s="1"/>
  <c r="MZ239" i="2"/>
  <c r="NA239" i="2" s="1"/>
  <c r="CF239" i="2"/>
  <c r="CG239" i="2" s="1"/>
  <c r="BY239" i="2"/>
  <c r="CA239" i="2" s="1"/>
  <c r="CB239" i="2" s="1"/>
  <c r="CC239" i="2" s="1"/>
  <c r="BW239" i="2"/>
  <c r="BX239" i="2" s="1"/>
  <c r="BV239" i="2"/>
  <c r="BS239" i="2"/>
  <c r="BT239" i="2" s="1"/>
  <c r="BR239" i="2"/>
  <c r="V239" i="2"/>
  <c r="A239" i="2"/>
  <c r="ACN238" i="2"/>
  <c r="ZV238" i="2"/>
  <c r="ZW238" i="2" s="1"/>
  <c r="ZS238" i="2"/>
  <c r="ZT238" i="2" s="1"/>
  <c r="NQ238" i="2"/>
  <c r="NR238" i="2" s="1"/>
  <c r="NM238" i="2"/>
  <c r="NN238" i="2" s="1"/>
  <c r="NH238" i="2"/>
  <c r="NI238" i="2" s="1"/>
  <c r="ND238" i="2"/>
  <c r="NE238" i="2" s="1"/>
  <c r="MZ238" i="2"/>
  <c r="NA238" i="2" s="1"/>
  <c r="CF238" i="2"/>
  <c r="CG238" i="2" s="1"/>
  <c r="BY238" i="2"/>
  <c r="CA238" i="2" s="1"/>
  <c r="CB238" i="2" s="1"/>
  <c r="CC238" i="2" s="1"/>
  <c r="BW238" i="2"/>
  <c r="BX238" i="2" s="1"/>
  <c r="BV238" i="2"/>
  <c r="BS238" i="2"/>
  <c r="BT238" i="2" s="1"/>
  <c r="BR238" i="2"/>
  <c r="V238" i="2"/>
  <c r="A238" i="2"/>
  <c r="ACN237" i="2"/>
  <c r="ACO237" i="2" s="1"/>
  <c r="ZV237" i="2"/>
  <c r="ZW237" i="2" s="1"/>
  <c r="ZS237" i="2"/>
  <c r="ZT237" i="2" s="1"/>
  <c r="NQ237" i="2"/>
  <c r="NR237" i="2" s="1"/>
  <c r="NM237" i="2"/>
  <c r="NN237" i="2" s="1"/>
  <c r="NH237" i="2"/>
  <c r="NI237" i="2" s="1"/>
  <c r="ND237" i="2"/>
  <c r="NE237" i="2" s="1"/>
  <c r="MZ237" i="2"/>
  <c r="NA237" i="2" s="1"/>
  <c r="CF237" i="2"/>
  <c r="CG237" i="2" s="1"/>
  <c r="BY237" i="2"/>
  <c r="CA237" i="2" s="1"/>
  <c r="CB237" i="2" s="1"/>
  <c r="CC237" i="2" s="1"/>
  <c r="BW237" i="2"/>
  <c r="BX237" i="2" s="1"/>
  <c r="BV237" i="2"/>
  <c r="BS237" i="2"/>
  <c r="BT237" i="2" s="1"/>
  <c r="BR237" i="2"/>
  <c r="V237" i="2"/>
  <c r="A237" i="2"/>
  <c r="ACN236" i="2"/>
  <c r="ACO236" i="2" s="1"/>
  <c r="ZV236" i="2"/>
  <c r="ZW236" i="2" s="1"/>
  <c r="ZS236" i="2"/>
  <c r="ZT236" i="2" s="1"/>
  <c r="NQ236" i="2"/>
  <c r="NR236" i="2" s="1"/>
  <c r="NM236" i="2"/>
  <c r="NN236" i="2" s="1"/>
  <c r="NH236" i="2"/>
  <c r="NI236" i="2" s="1"/>
  <c r="ND236" i="2"/>
  <c r="NE236" i="2" s="1"/>
  <c r="MZ236" i="2"/>
  <c r="NA236" i="2" s="1"/>
  <c r="CF236" i="2"/>
  <c r="CG236" i="2" s="1"/>
  <c r="BY236" i="2"/>
  <c r="CA236" i="2" s="1"/>
  <c r="CB236" i="2" s="1"/>
  <c r="CC236" i="2" s="1"/>
  <c r="BW236" i="2"/>
  <c r="BX236" i="2" s="1"/>
  <c r="BV236" i="2"/>
  <c r="BS236" i="2"/>
  <c r="BT236" i="2" s="1"/>
  <c r="BR236" i="2"/>
  <c r="V236" i="2"/>
  <c r="A236" i="2"/>
  <c r="ACN235" i="2"/>
  <c r="ACO235" i="2" s="1"/>
  <c r="ZV235" i="2"/>
  <c r="ZW235" i="2" s="1"/>
  <c r="ZS235" i="2"/>
  <c r="ZT235" i="2" s="1"/>
  <c r="NQ235" i="2"/>
  <c r="NR235" i="2" s="1"/>
  <c r="NM235" i="2"/>
  <c r="NN235" i="2" s="1"/>
  <c r="NH235" i="2"/>
  <c r="NI235" i="2" s="1"/>
  <c r="ND235" i="2"/>
  <c r="NE235" i="2" s="1"/>
  <c r="MZ235" i="2"/>
  <c r="NA235" i="2" s="1"/>
  <c r="CF235" i="2"/>
  <c r="CG235" i="2" s="1"/>
  <c r="BY235" i="2"/>
  <c r="CA235" i="2" s="1"/>
  <c r="CB235" i="2" s="1"/>
  <c r="CC235" i="2" s="1"/>
  <c r="BW235" i="2"/>
  <c r="BX235" i="2" s="1"/>
  <c r="BV235" i="2"/>
  <c r="BS235" i="2"/>
  <c r="BT235" i="2" s="1"/>
  <c r="BR235" i="2"/>
  <c r="V235" i="2"/>
  <c r="A235" i="2"/>
  <c r="ACN234" i="2"/>
  <c r="ZV234" i="2"/>
  <c r="ZW234" i="2" s="1"/>
  <c r="ZS234" i="2"/>
  <c r="ZT234" i="2" s="1"/>
  <c r="NQ234" i="2"/>
  <c r="NR234" i="2" s="1"/>
  <c r="NM234" i="2"/>
  <c r="NN234" i="2" s="1"/>
  <c r="NH234" i="2"/>
  <c r="NI234" i="2" s="1"/>
  <c r="ND234" i="2"/>
  <c r="NE234" i="2" s="1"/>
  <c r="MZ234" i="2"/>
  <c r="NA234" i="2" s="1"/>
  <c r="CF234" i="2"/>
  <c r="CG234" i="2" s="1"/>
  <c r="BY234" i="2"/>
  <c r="CA234" i="2" s="1"/>
  <c r="CB234" i="2" s="1"/>
  <c r="CC234" i="2" s="1"/>
  <c r="BW234" i="2"/>
  <c r="BX234" i="2" s="1"/>
  <c r="BV234" i="2"/>
  <c r="BS234" i="2"/>
  <c r="BT234" i="2" s="1"/>
  <c r="BR234" i="2"/>
  <c r="V234" i="2"/>
  <c r="A234" i="2"/>
  <c r="ACN233" i="2"/>
  <c r="ACO233" i="2" s="1"/>
  <c r="ZV233" i="2"/>
  <c r="ZW233" i="2" s="1"/>
  <c r="ZS233" i="2"/>
  <c r="ZT233" i="2" s="1"/>
  <c r="NQ233" i="2"/>
  <c r="NR233" i="2" s="1"/>
  <c r="NM233" i="2"/>
  <c r="NN233" i="2" s="1"/>
  <c r="NH233" i="2"/>
  <c r="NI233" i="2" s="1"/>
  <c r="ND233" i="2"/>
  <c r="NE233" i="2" s="1"/>
  <c r="MZ233" i="2"/>
  <c r="NA233" i="2" s="1"/>
  <c r="CF233" i="2"/>
  <c r="CG233" i="2" s="1"/>
  <c r="BY233" i="2"/>
  <c r="CA233" i="2" s="1"/>
  <c r="CB233" i="2" s="1"/>
  <c r="CC233" i="2" s="1"/>
  <c r="BW233" i="2"/>
  <c r="BX233" i="2" s="1"/>
  <c r="BV233" i="2"/>
  <c r="BS233" i="2"/>
  <c r="BT233" i="2" s="1"/>
  <c r="BR233" i="2"/>
  <c r="V233" i="2"/>
  <c r="A233" i="2"/>
  <c r="ACN232" i="2"/>
  <c r="ACO232" i="2" s="1"/>
  <c r="ZV232" i="2"/>
  <c r="ZW232" i="2" s="1"/>
  <c r="ZS232" i="2"/>
  <c r="ZT232" i="2" s="1"/>
  <c r="NQ232" i="2"/>
  <c r="NR232" i="2" s="1"/>
  <c r="NM232" i="2"/>
  <c r="NN232" i="2" s="1"/>
  <c r="NH232" i="2"/>
  <c r="NI232" i="2" s="1"/>
  <c r="ND232" i="2"/>
  <c r="NE232" i="2" s="1"/>
  <c r="MZ232" i="2"/>
  <c r="NA232" i="2" s="1"/>
  <c r="CF232" i="2"/>
  <c r="CG232" i="2" s="1"/>
  <c r="BY232" i="2"/>
  <c r="CA232" i="2" s="1"/>
  <c r="CB232" i="2" s="1"/>
  <c r="CC232" i="2" s="1"/>
  <c r="BW232" i="2"/>
  <c r="BX232" i="2" s="1"/>
  <c r="BV232" i="2"/>
  <c r="BS232" i="2"/>
  <c r="BT232" i="2" s="1"/>
  <c r="BR232" i="2"/>
  <c r="V232" i="2"/>
  <c r="A232" i="2"/>
  <c r="ACN231" i="2"/>
  <c r="ACO231" i="2" s="1"/>
  <c r="ZV231" i="2"/>
  <c r="ZW231" i="2" s="1"/>
  <c r="ZS231" i="2"/>
  <c r="ZT231" i="2" s="1"/>
  <c r="NQ231" i="2"/>
  <c r="NR231" i="2" s="1"/>
  <c r="NM231" i="2"/>
  <c r="NN231" i="2" s="1"/>
  <c r="NH231" i="2"/>
  <c r="NI231" i="2" s="1"/>
  <c r="ND231" i="2"/>
  <c r="NE231" i="2" s="1"/>
  <c r="MZ231" i="2"/>
  <c r="NA231" i="2" s="1"/>
  <c r="CF231" i="2"/>
  <c r="CG231" i="2" s="1"/>
  <c r="BY231" i="2"/>
  <c r="CA231" i="2" s="1"/>
  <c r="CB231" i="2" s="1"/>
  <c r="CC231" i="2" s="1"/>
  <c r="BW231" i="2"/>
  <c r="BX231" i="2" s="1"/>
  <c r="BV231" i="2"/>
  <c r="BS231" i="2"/>
  <c r="BT231" i="2" s="1"/>
  <c r="BR231" i="2"/>
  <c r="V231" i="2"/>
  <c r="A231" i="2"/>
  <c r="ACN230" i="2"/>
  <c r="ZV230" i="2"/>
  <c r="ZW230" i="2" s="1"/>
  <c r="ZS230" i="2"/>
  <c r="ZT230" i="2" s="1"/>
  <c r="NQ230" i="2"/>
  <c r="NR230" i="2" s="1"/>
  <c r="NM230" i="2"/>
  <c r="NN230" i="2" s="1"/>
  <c r="NH230" i="2"/>
  <c r="NI230" i="2" s="1"/>
  <c r="ND230" i="2"/>
  <c r="NE230" i="2" s="1"/>
  <c r="MZ230" i="2"/>
  <c r="NA230" i="2" s="1"/>
  <c r="CF230" i="2"/>
  <c r="CG230" i="2" s="1"/>
  <c r="BY230" i="2"/>
  <c r="CA230" i="2" s="1"/>
  <c r="CB230" i="2" s="1"/>
  <c r="CC230" i="2" s="1"/>
  <c r="BW230" i="2"/>
  <c r="BX230" i="2" s="1"/>
  <c r="BV230" i="2"/>
  <c r="BS230" i="2"/>
  <c r="BT230" i="2" s="1"/>
  <c r="BR230" i="2"/>
  <c r="V230" i="2"/>
  <c r="A230" i="2"/>
  <c r="ACN229" i="2"/>
  <c r="ACO229" i="2" s="1"/>
  <c r="ZV229" i="2"/>
  <c r="ZW229" i="2" s="1"/>
  <c r="ZS229" i="2"/>
  <c r="ZT229" i="2" s="1"/>
  <c r="NQ229" i="2"/>
  <c r="NR229" i="2" s="1"/>
  <c r="NM229" i="2"/>
  <c r="NN229" i="2" s="1"/>
  <c r="NH229" i="2"/>
  <c r="NI229" i="2" s="1"/>
  <c r="ND229" i="2"/>
  <c r="NE229" i="2" s="1"/>
  <c r="MZ229" i="2"/>
  <c r="NA229" i="2" s="1"/>
  <c r="CF229" i="2"/>
  <c r="CG229" i="2" s="1"/>
  <c r="BY229" i="2"/>
  <c r="CA229" i="2" s="1"/>
  <c r="CB229" i="2" s="1"/>
  <c r="CC229" i="2" s="1"/>
  <c r="BW229" i="2"/>
  <c r="BX229" i="2" s="1"/>
  <c r="BV229" i="2"/>
  <c r="BS229" i="2"/>
  <c r="BT229" i="2" s="1"/>
  <c r="BR229" i="2"/>
  <c r="V229" i="2"/>
  <c r="A229" i="2"/>
  <c r="ACN228" i="2"/>
  <c r="ACO228" i="2" s="1"/>
  <c r="ZV228" i="2"/>
  <c r="ZW228" i="2" s="1"/>
  <c r="ZS228" i="2"/>
  <c r="ZT228" i="2" s="1"/>
  <c r="NQ228" i="2"/>
  <c r="NR228" i="2" s="1"/>
  <c r="NM228" i="2"/>
  <c r="NN228" i="2" s="1"/>
  <c r="NH228" i="2"/>
  <c r="NI228" i="2" s="1"/>
  <c r="ND228" i="2"/>
  <c r="NE228" i="2" s="1"/>
  <c r="MZ228" i="2"/>
  <c r="NA228" i="2" s="1"/>
  <c r="CF228" i="2"/>
  <c r="CG228" i="2" s="1"/>
  <c r="BY228" i="2"/>
  <c r="CA228" i="2" s="1"/>
  <c r="CB228" i="2" s="1"/>
  <c r="CC228" i="2" s="1"/>
  <c r="BW228" i="2"/>
  <c r="BX228" i="2" s="1"/>
  <c r="BV228" i="2"/>
  <c r="BS228" i="2"/>
  <c r="BT228" i="2" s="1"/>
  <c r="BR228" i="2"/>
  <c r="V228" i="2"/>
  <c r="A228" i="2"/>
  <c r="ACN227" i="2"/>
  <c r="ZV227" i="2"/>
  <c r="ZW227" i="2" s="1"/>
  <c r="ZS227" i="2"/>
  <c r="ZT227" i="2" s="1"/>
  <c r="NQ227" i="2"/>
  <c r="NR227" i="2" s="1"/>
  <c r="NM227" i="2"/>
  <c r="NN227" i="2" s="1"/>
  <c r="NH227" i="2"/>
  <c r="NI227" i="2" s="1"/>
  <c r="ND227" i="2"/>
  <c r="NE227" i="2" s="1"/>
  <c r="MZ227" i="2"/>
  <c r="NA227" i="2" s="1"/>
  <c r="CF227" i="2"/>
  <c r="CG227" i="2" s="1"/>
  <c r="BY227" i="2"/>
  <c r="CA227" i="2" s="1"/>
  <c r="CB227" i="2" s="1"/>
  <c r="CC227" i="2" s="1"/>
  <c r="BW227" i="2"/>
  <c r="BX227" i="2" s="1"/>
  <c r="BV227" i="2"/>
  <c r="BS227" i="2"/>
  <c r="BT227" i="2" s="1"/>
  <c r="BR227" i="2"/>
  <c r="V227" i="2"/>
  <c r="A227" i="2"/>
  <c r="ACN226" i="2"/>
  <c r="ZV226" i="2"/>
  <c r="ZW226" i="2" s="1"/>
  <c r="ZS226" i="2"/>
  <c r="ZT226" i="2" s="1"/>
  <c r="NQ226" i="2"/>
  <c r="NR226" i="2" s="1"/>
  <c r="NM226" i="2"/>
  <c r="NN226" i="2" s="1"/>
  <c r="NH226" i="2"/>
  <c r="NI226" i="2" s="1"/>
  <c r="ND226" i="2"/>
  <c r="NE226" i="2" s="1"/>
  <c r="MZ226" i="2"/>
  <c r="NA226" i="2" s="1"/>
  <c r="CF226" i="2"/>
  <c r="CG226" i="2" s="1"/>
  <c r="BY226" i="2"/>
  <c r="CA226" i="2" s="1"/>
  <c r="CB226" i="2" s="1"/>
  <c r="CC226" i="2" s="1"/>
  <c r="BW226" i="2"/>
  <c r="BX226" i="2" s="1"/>
  <c r="BV226" i="2"/>
  <c r="BS226" i="2"/>
  <c r="BT226" i="2" s="1"/>
  <c r="BR226" i="2"/>
  <c r="V226" i="2"/>
  <c r="A226" i="2"/>
  <c r="ACN225" i="2"/>
  <c r="ACO225" i="2" s="1"/>
  <c r="ZV225" i="2"/>
  <c r="ZW225" i="2" s="1"/>
  <c r="ZS225" i="2"/>
  <c r="ZT225" i="2" s="1"/>
  <c r="NQ225" i="2"/>
  <c r="NR225" i="2" s="1"/>
  <c r="NM225" i="2"/>
  <c r="NN225" i="2" s="1"/>
  <c r="NH225" i="2"/>
  <c r="NI225" i="2" s="1"/>
  <c r="ND225" i="2"/>
  <c r="NE225" i="2" s="1"/>
  <c r="MZ225" i="2"/>
  <c r="NA225" i="2" s="1"/>
  <c r="CF225" i="2"/>
  <c r="CG225" i="2" s="1"/>
  <c r="BY225" i="2"/>
  <c r="CA225" i="2" s="1"/>
  <c r="CB225" i="2" s="1"/>
  <c r="CC225" i="2" s="1"/>
  <c r="BW225" i="2"/>
  <c r="BX225" i="2" s="1"/>
  <c r="BV225" i="2"/>
  <c r="BS225" i="2"/>
  <c r="BT225" i="2" s="1"/>
  <c r="BR225" i="2"/>
  <c r="V225" i="2"/>
  <c r="A225" i="2"/>
  <c r="ACN224" i="2"/>
  <c r="ACO224" i="2" s="1"/>
  <c r="ZV224" i="2"/>
  <c r="ZW224" i="2" s="1"/>
  <c r="ZS224" i="2"/>
  <c r="ZT224" i="2" s="1"/>
  <c r="NQ224" i="2"/>
  <c r="NR224" i="2" s="1"/>
  <c r="NM224" i="2"/>
  <c r="NN224" i="2" s="1"/>
  <c r="NH224" i="2"/>
  <c r="NI224" i="2" s="1"/>
  <c r="ND224" i="2"/>
  <c r="NE224" i="2" s="1"/>
  <c r="MZ224" i="2"/>
  <c r="NA224" i="2" s="1"/>
  <c r="CF224" i="2"/>
  <c r="CG224" i="2" s="1"/>
  <c r="BY224" i="2"/>
  <c r="CA224" i="2" s="1"/>
  <c r="CB224" i="2" s="1"/>
  <c r="CC224" i="2" s="1"/>
  <c r="BW224" i="2"/>
  <c r="BX224" i="2" s="1"/>
  <c r="BV224" i="2"/>
  <c r="BS224" i="2"/>
  <c r="BT224" i="2" s="1"/>
  <c r="BR224" i="2"/>
  <c r="V224" i="2"/>
  <c r="A224" i="2"/>
  <c r="ACN223" i="2"/>
  <c r="ZV223" i="2"/>
  <c r="ZW223" i="2" s="1"/>
  <c r="ZS223" i="2"/>
  <c r="ZT223" i="2" s="1"/>
  <c r="NQ223" i="2"/>
  <c r="NR223" i="2" s="1"/>
  <c r="NM223" i="2"/>
  <c r="NN223" i="2" s="1"/>
  <c r="NH223" i="2"/>
  <c r="NI223" i="2" s="1"/>
  <c r="ND223" i="2"/>
  <c r="NE223" i="2" s="1"/>
  <c r="MZ223" i="2"/>
  <c r="NA223" i="2" s="1"/>
  <c r="CF223" i="2"/>
  <c r="CG223" i="2" s="1"/>
  <c r="BY223" i="2"/>
  <c r="CA223" i="2" s="1"/>
  <c r="CB223" i="2" s="1"/>
  <c r="CC223" i="2" s="1"/>
  <c r="BW223" i="2"/>
  <c r="BX223" i="2" s="1"/>
  <c r="BV223" i="2"/>
  <c r="BS223" i="2"/>
  <c r="BT223" i="2" s="1"/>
  <c r="BR223" i="2"/>
  <c r="V223" i="2"/>
  <c r="A223" i="2"/>
  <c r="ACN222" i="2"/>
  <c r="ZV222" i="2"/>
  <c r="ZW222" i="2" s="1"/>
  <c r="ZS222" i="2"/>
  <c r="ZT222" i="2" s="1"/>
  <c r="NQ222" i="2"/>
  <c r="NR222" i="2" s="1"/>
  <c r="NM222" i="2"/>
  <c r="NN222" i="2" s="1"/>
  <c r="NH222" i="2"/>
  <c r="NI222" i="2" s="1"/>
  <c r="ND222" i="2"/>
  <c r="NE222" i="2" s="1"/>
  <c r="MZ222" i="2"/>
  <c r="NA222" i="2" s="1"/>
  <c r="CF222" i="2"/>
  <c r="CG222" i="2" s="1"/>
  <c r="BY222" i="2"/>
  <c r="CA222" i="2" s="1"/>
  <c r="CB222" i="2" s="1"/>
  <c r="CC222" i="2" s="1"/>
  <c r="BW222" i="2"/>
  <c r="BX222" i="2" s="1"/>
  <c r="BV222" i="2"/>
  <c r="BS222" i="2"/>
  <c r="BT222" i="2" s="1"/>
  <c r="BR222" i="2"/>
  <c r="V222" i="2"/>
  <c r="A222" i="2"/>
  <c r="ACN221" i="2"/>
  <c r="ACO221" i="2" s="1"/>
  <c r="ZV221" i="2"/>
  <c r="ZW221" i="2" s="1"/>
  <c r="ZS221" i="2"/>
  <c r="ZT221" i="2" s="1"/>
  <c r="NQ221" i="2"/>
  <c r="NR221" i="2" s="1"/>
  <c r="NM221" i="2"/>
  <c r="NN221" i="2" s="1"/>
  <c r="NH221" i="2"/>
  <c r="NI221" i="2" s="1"/>
  <c r="ND221" i="2"/>
  <c r="NE221" i="2" s="1"/>
  <c r="MZ221" i="2"/>
  <c r="NA221" i="2" s="1"/>
  <c r="CF221" i="2"/>
  <c r="CG221" i="2" s="1"/>
  <c r="BY221" i="2"/>
  <c r="CA221" i="2" s="1"/>
  <c r="CB221" i="2" s="1"/>
  <c r="CC221" i="2" s="1"/>
  <c r="BW221" i="2"/>
  <c r="BX221" i="2" s="1"/>
  <c r="BV221" i="2"/>
  <c r="BS221" i="2"/>
  <c r="BT221" i="2" s="1"/>
  <c r="BR221" i="2"/>
  <c r="V221" i="2"/>
  <c r="A221" i="2"/>
  <c r="ACN220" i="2"/>
  <c r="ACO220" i="2" s="1"/>
  <c r="ZV220" i="2"/>
  <c r="ZW220" i="2" s="1"/>
  <c r="ZS220" i="2"/>
  <c r="ZT220" i="2" s="1"/>
  <c r="NQ220" i="2"/>
  <c r="NR220" i="2" s="1"/>
  <c r="NM220" i="2"/>
  <c r="NN220" i="2" s="1"/>
  <c r="NH220" i="2"/>
  <c r="NI220" i="2" s="1"/>
  <c r="ND220" i="2"/>
  <c r="NE220" i="2" s="1"/>
  <c r="MZ220" i="2"/>
  <c r="NA220" i="2" s="1"/>
  <c r="CF220" i="2"/>
  <c r="CG220" i="2" s="1"/>
  <c r="BY220" i="2"/>
  <c r="CA220" i="2" s="1"/>
  <c r="CB220" i="2" s="1"/>
  <c r="CC220" i="2" s="1"/>
  <c r="BW220" i="2"/>
  <c r="BX220" i="2" s="1"/>
  <c r="BV220" i="2"/>
  <c r="BS220" i="2"/>
  <c r="BT220" i="2" s="1"/>
  <c r="BR220" i="2"/>
  <c r="V220" i="2"/>
  <c r="A220" i="2"/>
  <c r="ACN219" i="2"/>
  <c r="ZV219" i="2"/>
  <c r="ZW219" i="2" s="1"/>
  <c r="ZS219" i="2"/>
  <c r="ZT219" i="2" s="1"/>
  <c r="NQ219" i="2"/>
  <c r="NR219" i="2" s="1"/>
  <c r="NM219" i="2"/>
  <c r="NN219" i="2" s="1"/>
  <c r="NH219" i="2"/>
  <c r="NI219" i="2" s="1"/>
  <c r="ND219" i="2"/>
  <c r="NE219" i="2" s="1"/>
  <c r="MZ219" i="2"/>
  <c r="NA219" i="2" s="1"/>
  <c r="CF219" i="2"/>
  <c r="CG219" i="2" s="1"/>
  <c r="BY219" i="2"/>
  <c r="CA219" i="2" s="1"/>
  <c r="CB219" i="2" s="1"/>
  <c r="CC219" i="2" s="1"/>
  <c r="BW219" i="2"/>
  <c r="BX219" i="2" s="1"/>
  <c r="BV219" i="2"/>
  <c r="BS219" i="2"/>
  <c r="BT219" i="2" s="1"/>
  <c r="BR219" i="2"/>
  <c r="V219" i="2"/>
  <c r="A219" i="2"/>
  <c r="ACN218" i="2"/>
  <c r="ZV218" i="2"/>
  <c r="ZW218" i="2" s="1"/>
  <c r="ZS218" i="2"/>
  <c r="ZT218" i="2" s="1"/>
  <c r="NQ218" i="2"/>
  <c r="NR218" i="2" s="1"/>
  <c r="NM218" i="2"/>
  <c r="NN218" i="2" s="1"/>
  <c r="NH218" i="2"/>
  <c r="NI218" i="2" s="1"/>
  <c r="ND218" i="2"/>
  <c r="NE218" i="2" s="1"/>
  <c r="MZ218" i="2"/>
  <c r="NA218" i="2" s="1"/>
  <c r="CF218" i="2"/>
  <c r="CG218" i="2" s="1"/>
  <c r="BY218" i="2"/>
  <c r="CA218" i="2" s="1"/>
  <c r="CB218" i="2" s="1"/>
  <c r="CC218" i="2" s="1"/>
  <c r="BW218" i="2"/>
  <c r="BX218" i="2" s="1"/>
  <c r="BV218" i="2"/>
  <c r="BS218" i="2"/>
  <c r="BT218" i="2" s="1"/>
  <c r="BR218" i="2"/>
  <c r="V218" i="2"/>
  <c r="A218" i="2"/>
  <c r="ACN217" i="2"/>
  <c r="ACO217" i="2" s="1"/>
  <c r="ZV217" i="2"/>
  <c r="ZW217" i="2" s="1"/>
  <c r="ZS217" i="2"/>
  <c r="ZT217" i="2" s="1"/>
  <c r="NQ217" i="2"/>
  <c r="NR217" i="2" s="1"/>
  <c r="NM217" i="2"/>
  <c r="NN217" i="2" s="1"/>
  <c r="NH217" i="2"/>
  <c r="NI217" i="2" s="1"/>
  <c r="ND217" i="2"/>
  <c r="NE217" i="2" s="1"/>
  <c r="MZ217" i="2"/>
  <c r="NA217" i="2" s="1"/>
  <c r="CF217" i="2"/>
  <c r="CG217" i="2" s="1"/>
  <c r="BY217" i="2"/>
  <c r="CA217" i="2" s="1"/>
  <c r="CB217" i="2" s="1"/>
  <c r="CC217" i="2" s="1"/>
  <c r="BW217" i="2"/>
  <c r="BX217" i="2" s="1"/>
  <c r="BV217" i="2"/>
  <c r="BS217" i="2"/>
  <c r="BT217" i="2" s="1"/>
  <c r="BR217" i="2"/>
  <c r="V217" i="2"/>
  <c r="A217" i="2"/>
  <c r="ACN216" i="2"/>
  <c r="ACO216" i="2" s="1"/>
  <c r="ZV216" i="2"/>
  <c r="ZW216" i="2" s="1"/>
  <c r="ZS216" i="2"/>
  <c r="ZT216" i="2" s="1"/>
  <c r="NQ216" i="2"/>
  <c r="NR216" i="2" s="1"/>
  <c r="NM216" i="2"/>
  <c r="NN216" i="2" s="1"/>
  <c r="NH216" i="2"/>
  <c r="NI216" i="2" s="1"/>
  <c r="ND216" i="2"/>
  <c r="NE216" i="2" s="1"/>
  <c r="MZ216" i="2"/>
  <c r="NA216" i="2" s="1"/>
  <c r="CF216" i="2"/>
  <c r="CG216" i="2" s="1"/>
  <c r="BY216" i="2"/>
  <c r="CA216" i="2" s="1"/>
  <c r="CB216" i="2" s="1"/>
  <c r="CC216" i="2" s="1"/>
  <c r="BW216" i="2"/>
  <c r="BX216" i="2" s="1"/>
  <c r="BV216" i="2"/>
  <c r="BS216" i="2"/>
  <c r="BT216" i="2" s="1"/>
  <c r="BR216" i="2"/>
  <c r="V216" i="2"/>
  <c r="A216" i="2"/>
  <c r="ACN215" i="2"/>
  <c r="ZV215" i="2"/>
  <c r="ZW215" i="2" s="1"/>
  <c r="ZS215" i="2"/>
  <c r="ZT215" i="2" s="1"/>
  <c r="NQ215" i="2"/>
  <c r="NR215" i="2" s="1"/>
  <c r="NM215" i="2"/>
  <c r="NN215" i="2" s="1"/>
  <c r="NH215" i="2"/>
  <c r="NI215" i="2" s="1"/>
  <c r="ND215" i="2"/>
  <c r="NE215" i="2" s="1"/>
  <c r="MZ215" i="2"/>
  <c r="NA215" i="2" s="1"/>
  <c r="CF215" i="2"/>
  <c r="CG215" i="2" s="1"/>
  <c r="BY215" i="2"/>
  <c r="CA215" i="2" s="1"/>
  <c r="CB215" i="2" s="1"/>
  <c r="CC215" i="2" s="1"/>
  <c r="BW215" i="2"/>
  <c r="BX215" i="2" s="1"/>
  <c r="BV215" i="2"/>
  <c r="BS215" i="2"/>
  <c r="BT215" i="2" s="1"/>
  <c r="BR215" i="2"/>
  <c r="V215" i="2"/>
  <c r="A215" i="2"/>
  <c r="ACN214" i="2"/>
  <c r="ACO214" i="2" s="1"/>
  <c r="ZV214" i="2"/>
  <c r="ZW214" i="2" s="1"/>
  <c r="ZS214" i="2"/>
  <c r="ZT214" i="2" s="1"/>
  <c r="NQ214" i="2"/>
  <c r="NR214" i="2" s="1"/>
  <c r="NM214" i="2"/>
  <c r="NN214" i="2" s="1"/>
  <c r="NH214" i="2"/>
  <c r="NI214" i="2" s="1"/>
  <c r="ND214" i="2"/>
  <c r="NE214" i="2" s="1"/>
  <c r="MZ214" i="2"/>
  <c r="NA214" i="2" s="1"/>
  <c r="CF214" i="2"/>
  <c r="CG214" i="2" s="1"/>
  <c r="BY214" i="2"/>
  <c r="CA214" i="2" s="1"/>
  <c r="CB214" i="2" s="1"/>
  <c r="CC214" i="2" s="1"/>
  <c r="BW214" i="2"/>
  <c r="BX214" i="2" s="1"/>
  <c r="BV214" i="2"/>
  <c r="BS214" i="2"/>
  <c r="BT214" i="2" s="1"/>
  <c r="BR214" i="2"/>
  <c r="V214" i="2"/>
  <c r="A214" i="2"/>
  <c r="ACN213" i="2"/>
  <c r="ZV213" i="2"/>
  <c r="ZW213" i="2" s="1"/>
  <c r="ZS213" i="2"/>
  <c r="ZT213" i="2" s="1"/>
  <c r="NQ213" i="2"/>
  <c r="NR213" i="2" s="1"/>
  <c r="NM213" i="2"/>
  <c r="NN213" i="2" s="1"/>
  <c r="NH213" i="2"/>
  <c r="NI213" i="2" s="1"/>
  <c r="ND213" i="2"/>
  <c r="NE213" i="2" s="1"/>
  <c r="MZ213" i="2"/>
  <c r="NA213" i="2" s="1"/>
  <c r="CF213" i="2"/>
  <c r="CG213" i="2" s="1"/>
  <c r="BY213" i="2"/>
  <c r="CA213" i="2" s="1"/>
  <c r="CB213" i="2" s="1"/>
  <c r="CC213" i="2" s="1"/>
  <c r="BW213" i="2"/>
  <c r="BX213" i="2" s="1"/>
  <c r="BV213" i="2"/>
  <c r="BS213" i="2"/>
  <c r="BT213" i="2" s="1"/>
  <c r="BR213" i="2"/>
  <c r="V213" i="2"/>
  <c r="A213" i="2"/>
  <c r="ACN212" i="2"/>
  <c r="ACO212" i="2" s="1"/>
  <c r="ZV212" i="2"/>
  <c r="ZW212" i="2" s="1"/>
  <c r="ZS212" i="2"/>
  <c r="ZT212" i="2" s="1"/>
  <c r="NQ212" i="2"/>
  <c r="NR212" i="2" s="1"/>
  <c r="NM212" i="2"/>
  <c r="NN212" i="2" s="1"/>
  <c r="NH212" i="2"/>
  <c r="NI212" i="2" s="1"/>
  <c r="ND212" i="2"/>
  <c r="NE212" i="2" s="1"/>
  <c r="MZ212" i="2"/>
  <c r="NA212" i="2" s="1"/>
  <c r="CF212" i="2"/>
  <c r="CG212" i="2" s="1"/>
  <c r="BY212" i="2"/>
  <c r="CA212" i="2" s="1"/>
  <c r="CB212" i="2" s="1"/>
  <c r="CC212" i="2" s="1"/>
  <c r="BW212" i="2"/>
  <c r="BX212" i="2" s="1"/>
  <c r="BV212" i="2"/>
  <c r="BS212" i="2"/>
  <c r="BT212" i="2" s="1"/>
  <c r="BR212" i="2"/>
  <c r="V212" i="2"/>
  <c r="A212" i="2"/>
  <c r="ACN211" i="2"/>
  <c r="ACO211" i="2" s="1"/>
  <c r="ZV211" i="2"/>
  <c r="ZW211" i="2" s="1"/>
  <c r="ZS211" i="2"/>
  <c r="ZT211" i="2" s="1"/>
  <c r="NQ211" i="2"/>
  <c r="NR211" i="2" s="1"/>
  <c r="NM211" i="2"/>
  <c r="NN211" i="2" s="1"/>
  <c r="NH211" i="2"/>
  <c r="NI211" i="2" s="1"/>
  <c r="ND211" i="2"/>
  <c r="NE211" i="2" s="1"/>
  <c r="MZ211" i="2"/>
  <c r="NA211" i="2" s="1"/>
  <c r="CF211" i="2"/>
  <c r="CG211" i="2" s="1"/>
  <c r="BY211" i="2"/>
  <c r="CA211" i="2" s="1"/>
  <c r="CB211" i="2" s="1"/>
  <c r="CC211" i="2" s="1"/>
  <c r="BW211" i="2"/>
  <c r="BX211" i="2" s="1"/>
  <c r="BV211" i="2"/>
  <c r="BS211" i="2"/>
  <c r="BT211" i="2" s="1"/>
  <c r="BR211" i="2"/>
  <c r="V211" i="2"/>
  <c r="A211" i="2"/>
  <c r="ACN210" i="2"/>
  <c r="ZV210" i="2"/>
  <c r="ZW210" i="2" s="1"/>
  <c r="ZS210" i="2"/>
  <c r="ZT210" i="2" s="1"/>
  <c r="NQ210" i="2"/>
  <c r="NR210" i="2" s="1"/>
  <c r="NM210" i="2"/>
  <c r="NN210" i="2" s="1"/>
  <c r="NH210" i="2"/>
  <c r="NI210" i="2" s="1"/>
  <c r="ND210" i="2"/>
  <c r="NE210" i="2" s="1"/>
  <c r="MZ210" i="2"/>
  <c r="NA210" i="2" s="1"/>
  <c r="CF210" i="2"/>
  <c r="CG210" i="2" s="1"/>
  <c r="BY210" i="2"/>
  <c r="CA210" i="2" s="1"/>
  <c r="CB210" i="2" s="1"/>
  <c r="CC210" i="2" s="1"/>
  <c r="BW210" i="2"/>
  <c r="BX210" i="2" s="1"/>
  <c r="BV210" i="2"/>
  <c r="BS210" i="2"/>
  <c r="BT210" i="2" s="1"/>
  <c r="BR210" i="2"/>
  <c r="V210" i="2"/>
  <c r="A210" i="2"/>
  <c r="ACN209" i="2"/>
  <c r="ZV209" i="2"/>
  <c r="ZW209" i="2" s="1"/>
  <c r="ZS209" i="2"/>
  <c r="ZT209" i="2" s="1"/>
  <c r="NQ209" i="2"/>
  <c r="NR209" i="2" s="1"/>
  <c r="NM209" i="2"/>
  <c r="NN209" i="2" s="1"/>
  <c r="NH209" i="2"/>
  <c r="NI209" i="2" s="1"/>
  <c r="ND209" i="2"/>
  <c r="NE209" i="2" s="1"/>
  <c r="MZ209" i="2"/>
  <c r="NA209" i="2" s="1"/>
  <c r="CF209" i="2"/>
  <c r="CG209" i="2" s="1"/>
  <c r="BY209" i="2"/>
  <c r="CA209" i="2" s="1"/>
  <c r="CB209" i="2" s="1"/>
  <c r="CC209" i="2" s="1"/>
  <c r="BW209" i="2"/>
  <c r="BX209" i="2" s="1"/>
  <c r="BV209" i="2"/>
  <c r="BS209" i="2"/>
  <c r="BT209" i="2" s="1"/>
  <c r="BR209" i="2"/>
  <c r="V209" i="2"/>
  <c r="A209" i="2"/>
  <c r="ACN208" i="2"/>
  <c r="ACO208" i="2" s="1"/>
  <c r="ZV208" i="2"/>
  <c r="ZW208" i="2" s="1"/>
  <c r="ZS208" i="2"/>
  <c r="ZT208" i="2" s="1"/>
  <c r="NQ208" i="2"/>
  <c r="NR208" i="2" s="1"/>
  <c r="NM208" i="2"/>
  <c r="NN208" i="2" s="1"/>
  <c r="NH208" i="2"/>
  <c r="NI208" i="2" s="1"/>
  <c r="ND208" i="2"/>
  <c r="NE208" i="2" s="1"/>
  <c r="MZ208" i="2"/>
  <c r="NA208" i="2" s="1"/>
  <c r="CF208" i="2"/>
  <c r="CG208" i="2" s="1"/>
  <c r="BY208" i="2"/>
  <c r="CA208" i="2" s="1"/>
  <c r="CB208" i="2" s="1"/>
  <c r="CC208" i="2" s="1"/>
  <c r="BW208" i="2"/>
  <c r="BX208" i="2" s="1"/>
  <c r="BV208" i="2"/>
  <c r="BS208" i="2"/>
  <c r="BT208" i="2" s="1"/>
  <c r="BR208" i="2"/>
  <c r="V208" i="2"/>
  <c r="A208" i="2"/>
  <c r="ACN207" i="2"/>
  <c r="ACO207" i="2" s="1"/>
  <c r="ZV207" i="2"/>
  <c r="ZW207" i="2" s="1"/>
  <c r="ZS207" i="2"/>
  <c r="ZT207" i="2" s="1"/>
  <c r="NQ207" i="2"/>
  <c r="NR207" i="2" s="1"/>
  <c r="NM207" i="2"/>
  <c r="NN207" i="2" s="1"/>
  <c r="NH207" i="2"/>
  <c r="NI207" i="2" s="1"/>
  <c r="ND207" i="2"/>
  <c r="NE207" i="2" s="1"/>
  <c r="MZ207" i="2"/>
  <c r="NA207" i="2" s="1"/>
  <c r="CF207" i="2"/>
  <c r="CG207" i="2" s="1"/>
  <c r="BY207" i="2"/>
  <c r="CA207" i="2" s="1"/>
  <c r="CB207" i="2" s="1"/>
  <c r="CC207" i="2" s="1"/>
  <c r="BW207" i="2"/>
  <c r="BX207" i="2" s="1"/>
  <c r="BV207" i="2"/>
  <c r="BS207" i="2"/>
  <c r="BT207" i="2" s="1"/>
  <c r="BR207" i="2"/>
  <c r="V207" i="2"/>
  <c r="A207" i="2"/>
  <c r="ACN206" i="2"/>
  <c r="ZV206" i="2"/>
  <c r="ZW206" i="2" s="1"/>
  <c r="ZS206" i="2"/>
  <c r="ZT206" i="2" s="1"/>
  <c r="NQ206" i="2"/>
  <c r="NR206" i="2" s="1"/>
  <c r="NM206" i="2"/>
  <c r="NN206" i="2" s="1"/>
  <c r="NH206" i="2"/>
  <c r="NI206" i="2" s="1"/>
  <c r="ND206" i="2"/>
  <c r="NE206" i="2" s="1"/>
  <c r="MZ206" i="2"/>
  <c r="NA206" i="2" s="1"/>
  <c r="CF206" i="2"/>
  <c r="CG206" i="2" s="1"/>
  <c r="BY206" i="2"/>
  <c r="CA206" i="2" s="1"/>
  <c r="CB206" i="2" s="1"/>
  <c r="CC206" i="2" s="1"/>
  <c r="BW206" i="2"/>
  <c r="BX206" i="2" s="1"/>
  <c r="BV206" i="2"/>
  <c r="BS206" i="2"/>
  <c r="BT206" i="2" s="1"/>
  <c r="BR206" i="2"/>
  <c r="V206" i="2"/>
  <c r="A206" i="2"/>
  <c r="ACN205" i="2"/>
  <c r="ACO205" i="2" s="1"/>
  <c r="ZV205" i="2"/>
  <c r="ZW205" i="2" s="1"/>
  <c r="ZS205" i="2"/>
  <c r="ZT205" i="2" s="1"/>
  <c r="NQ205" i="2"/>
  <c r="NR205" i="2" s="1"/>
  <c r="NM205" i="2"/>
  <c r="NN205" i="2" s="1"/>
  <c r="NH205" i="2"/>
  <c r="NI205" i="2" s="1"/>
  <c r="ND205" i="2"/>
  <c r="NE205" i="2" s="1"/>
  <c r="MZ205" i="2"/>
  <c r="NA205" i="2" s="1"/>
  <c r="CF205" i="2"/>
  <c r="CG205" i="2" s="1"/>
  <c r="BY205" i="2"/>
  <c r="CA205" i="2" s="1"/>
  <c r="CB205" i="2" s="1"/>
  <c r="CC205" i="2" s="1"/>
  <c r="BW205" i="2"/>
  <c r="BX205" i="2" s="1"/>
  <c r="BV205" i="2"/>
  <c r="BS205" i="2"/>
  <c r="BT205" i="2" s="1"/>
  <c r="BR205" i="2"/>
  <c r="V205" i="2"/>
  <c r="A205" i="2"/>
  <c r="ACN204" i="2"/>
  <c r="ACO204" i="2" s="1"/>
  <c r="ZV204" i="2"/>
  <c r="ZW204" i="2" s="1"/>
  <c r="ZS204" i="2"/>
  <c r="ZT204" i="2" s="1"/>
  <c r="NQ204" i="2"/>
  <c r="NR204" i="2" s="1"/>
  <c r="NM204" i="2"/>
  <c r="NN204" i="2" s="1"/>
  <c r="NH204" i="2"/>
  <c r="NI204" i="2" s="1"/>
  <c r="ND204" i="2"/>
  <c r="NE204" i="2" s="1"/>
  <c r="MZ204" i="2"/>
  <c r="NA204" i="2" s="1"/>
  <c r="CF204" i="2"/>
  <c r="CG204" i="2" s="1"/>
  <c r="BY204" i="2"/>
  <c r="CA204" i="2" s="1"/>
  <c r="CB204" i="2" s="1"/>
  <c r="CC204" i="2" s="1"/>
  <c r="BW204" i="2"/>
  <c r="BX204" i="2" s="1"/>
  <c r="BV204" i="2"/>
  <c r="BS204" i="2"/>
  <c r="BT204" i="2" s="1"/>
  <c r="BR204" i="2"/>
  <c r="V204" i="2"/>
  <c r="A204" i="2"/>
  <c r="ACN203" i="2"/>
  <c r="ACO203" i="2" s="1"/>
  <c r="ZV203" i="2"/>
  <c r="ZW203" i="2" s="1"/>
  <c r="ZS203" i="2"/>
  <c r="ZT203" i="2" s="1"/>
  <c r="NQ203" i="2"/>
  <c r="NR203" i="2" s="1"/>
  <c r="NM203" i="2"/>
  <c r="NN203" i="2" s="1"/>
  <c r="NH203" i="2"/>
  <c r="NI203" i="2" s="1"/>
  <c r="ND203" i="2"/>
  <c r="NE203" i="2" s="1"/>
  <c r="MZ203" i="2"/>
  <c r="NA203" i="2" s="1"/>
  <c r="CF203" i="2"/>
  <c r="CG203" i="2" s="1"/>
  <c r="BY203" i="2"/>
  <c r="CA203" i="2" s="1"/>
  <c r="CB203" i="2" s="1"/>
  <c r="CC203" i="2" s="1"/>
  <c r="BW203" i="2"/>
  <c r="BX203" i="2" s="1"/>
  <c r="BV203" i="2"/>
  <c r="BS203" i="2"/>
  <c r="BT203" i="2" s="1"/>
  <c r="BR203" i="2"/>
  <c r="V203" i="2"/>
  <c r="A203" i="2"/>
  <c r="ACN202" i="2"/>
  <c r="ZV202" i="2"/>
  <c r="ZW202" i="2" s="1"/>
  <c r="ZS202" i="2"/>
  <c r="ZT202" i="2" s="1"/>
  <c r="NQ202" i="2"/>
  <c r="NR202" i="2" s="1"/>
  <c r="NM202" i="2"/>
  <c r="NN202" i="2" s="1"/>
  <c r="NH202" i="2"/>
  <c r="NI202" i="2" s="1"/>
  <c r="ND202" i="2"/>
  <c r="NE202" i="2" s="1"/>
  <c r="MZ202" i="2"/>
  <c r="NA202" i="2" s="1"/>
  <c r="CF202" i="2"/>
  <c r="CG202" i="2" s="1"/>
  <c r="BY202" i="2"/>
  <c r="CA202" i="2" s="1"/>
  <c r="CB202" i="2" s="1"/>
  <c r="CC202" i="2" s="1"/>
  <c r="BW202" i="2"/>
  <c r="BX202" i="2" s="1"/>
  <c r="BV202" i="2"/>
  <c r="BS202" i="2"/>
  <c r="BT202" i="2" s="1"/>
  <c r="BR202" i="2"/>
  <c r="V202" i="2"/>
  <c r="A202" i="2"/>
  <c r="ACN201" i="2"/>
  <c r="ADL201" i="2" s="1"/>
  <c r="ZV201" i="2"/>
  <c r="ZW201" i="2" s="1"/>
  <c r="ZS201" i="2"/>
  <c r="ZT201" i="2" s="1"/>
  <c r="NQ201" i="2"/>
  <c r="NR201" i="2" s="1"/>
  <c r="NM201" i="2"/>
  <c r="NN201" i="2" s="1"/>
  <c r="NH201" i="2"/>
  <c r="NI201" i="2" s="1"/>
  <c r="ND201" i="2"/>
  <c r="NE201" i="2" s="1"/>
  <c r="MZ201" i="2"/>
  <c r="NA201" i="2" s="1"/>
  <c r="CF201" i="2"/>
  <c r="CG201" i="2" s="1"/>
  <c r="BY201" i="2"/>
  <c r="CA201" i="2" s="1"/>
  <c r="CB201" i="2" s="1"/>
  <c r="CC201" i="2" s="1"/>
  <c r="BW201" i="2"/>
  <c r="BX201" i="2" s="1"/>
  <c r="BV201" i="2"/>
  <c r="BS201" i="2"/>
  <c r="BT201" i="2" s="1"/>
  <c r="BR201" i="2"/>
  <c r="V201" i="2"/>
  <c r="A201" i="2"/>
  <c r="ACN200" i="2"/>
  <c r="ACO200" i="2" s="1"/>
  <c r="ZV200" i="2"/>
  <c r="ZW200" i="2" s="1"/>
  <c r="ZS200" i="2"/>
  <c r="ZT200" i="2" s="1"/>
  <c r="NQ200" i="2"/>
  <c r="NR200" i="2" s="1"/>
  <c r="NM200" i="2"/>
  <c r="NN200" i="2" s="1"/>
  <c r="NH200" i="2"/>
  <c r="NI200" i="2" s="1"/>
  <c r="ND200" i="2"/>
  <c r="NE200" i="2" s="1"/>
  <c r="MZ200" i="2"/>
  <c r="NA200" i="2" s="1"/>
  <c r="CF200" i="2"/>
  <c r="CG200" i="2" s="1"/>
  <c r="BY200" i="2"/>
  <c r="CA200" i="2" s="1"/>
  <c r="CB200" i="2" s="1"/>
  <c r="CC200" i="2" s="1"/>
  <c r="BW200" i="2"/>
  <c r="BX200" i="2" s="1"/>
  <c r="BV200" i="2"/>
  <c r="BS200" i="2"/>
  <c r="BT200" i="2" s="1"/>
  <c r="BR200" i="2"/>
  <c r="V200" i="2"/>
  <c r="A200" i="2"/>
  <c r="ACN199" i="2"/>
  <c r="ACO199" i="2" s="1"/>
  <c r="ZV199" i="2"/>
  <c r="ZW199" i="2" s="1"/>
  <c r="ZS199" i="2"/>
  <c r="ZT199" i="2" s="1"/>
  <c r="NQ199" i="2"/>
  <c r="NR199" i="2" s="1"/>
  <c r="NM199" i="2"/>
  <c r="NN199" i="2" s="1"/>
  <c r="NH199" i="2"/>
  <c r="NI199" i="2" s="1"/>
  <c r="ND199" i="2"/>
  <c r="NE199" i="2" s="1"/>
  <c r="MZ199" i="2"/>
  <c r="NA199" i="2" s="1"/>
  <c r="CF199" i="2"/>
  <c r="CG199" i="2" s="1"/>
  <c r="BY199" i="2"/>
  <c r="CA199" i="2" s="1"/>
  <c r="CB199" i="2" s="1"/>
  <c r="CC199" i="2" s="1"/>
  <c r="BW199" i="2"/>
  <c r="BX199" i="2" s="1"/>
  <c r="BV199" i="2"/>
  <c r="BS199" i="2"/>
  <c r="BT199" i="2" s="1"/>
  <c r="BR199" i="2"/>
  <c r="V199" i="2"/>
  <c r="A199" i="2"/>
  <c r="ACN198" i="2"/>
  <c r="ZV198" i="2"/>
  <c r="ZW198" i="2" s="1"/>
  <c r="ZS198" i="2"/>
  <c r="ZT198" i="2" s="1"/>
  <c r="NQ198" i="2"/>
  <c r="NR198" i="2" s="1"/>
  <c r="NM198" i="2"/>
  <c r="NN198" i="2" s="1"/>
  <c r="NH198" i="2"/>
  <c r="NI198" i="2" s="1"/>
  <c r="ND198" i="2"/>
  <c r="NE198" i="2" s="1"/>
  <c r="MZ198" i="2"/>
  <c r="NA198" i="2" s="1"/>
  <c r="CF198" i="2"/>
  <c r="CG198" i="2" s="1"/>
  <c r="BY198" i="2"/>
  <c r="CA198" i="2" s="1"/>
  <c r="CB198" i="2" s="1"/>
  <c r="CC198" i="2" s="1"/>
  <c r="BW198" i="2"/>
  <c r="BX198" i="2" s="1"/>
  <c r="BV198" i="2"/>
  <c r="BS198" i="2"/>
  <c r="BT198" i="2" s="1"/>
  <c r="BR198" i="2"/>
  <c r="V198" i="2"/>
  <c r="A198" i="2"/>
  <c r="ACN197" i="2"/>
  <c r="ACO197" i="2" s="1"/>
  <c r="ZV197" i="2"/>
  <c r="ZW197" i="2" s="1"/>
  <c r="ZS197" i="2"/>
  <c r="ZT197" i="2" s="1"/>
  <c r="NQ197" i="2"/>
  <c r="NR197" i="2" s="1"/>
  <c r="NM197" i="2"/>
  <c r="NN197" i="2" s="1"/>
  <c r="NH197" i="2"/>
  <c r="NI197" i="2" s="1"/>
  <c r="ND197" i="2"/>
  <c r="NE197" i="2" s="1"/>
  <c r="MZ197" i="2"/>
  <c r="NA197" i="2" s="1"/>
  <c r="CF197" i="2"/>
  <c r="CG197" i="2" s="1"/>
  <c r="BY197" i="2"/>
  <c r="CA197" i="2" s="1"/>
  <c r="CB197" i="2" s="1"/>
  <c r="CC197" i="2" s="1"/>
  <c r="BW197" i="2"/>
  <c r="BX197" i="2" s="1"/>
  <c r="BV197" i="2"/>
  <c r="BS197" i="2"/>
  <c r="BT197" i="2" s="1"/>
  <c r="BR197" i="2"/>
  <c r="V197" i="2"/>
  <c r="A197" i="2"/>
  <c r="ACN196" i="2"/>
  <c r="ZV196" i="2"/>
  <c r="ZW196" i="2" s="1"/>
  <c r="ZS196" i="2"/>
  <c r="ZT196" i="2" s="1"/>
  <c r="NQ196" i="2"/>
  <c r="NR196" i="2" s="1"/>
  <c r="NM196" i="2"/>
  <c r="NN196" i="2" s="1"/>
  <c r="NH196" i="2"/>
  <c r="NI196" i="2" s="1"/>
  <c r="ND196" i="2"/>
  <c r="NE196" i="2" s="1"/>
  <c r="MZ196" i="2"/>
  <c r="NA196" i="2" s="1"/>
  <c r="CF196" i="2"/>
  <c r="CG196" i="2" s="1"/>
  <c r="BY196" i="2"/>
  <c r="CA196" i="2" s="1"/>
  <c r="CB196" i="2" s="1"/>
  <c r="CC196" i="2" s="1"/>
  <c r="BW196" i="2"/>
  <c r="BX196" i="2" s="1"/>
  <c r="BV196" i="2"/>
  <c r="BS196" i="2"/>
  <c r="BT196" i="2" s="1"/>
  <c r="BR196" i="2"/>
  <c r="V196" i="2"/>
  <c r="A196" i="2"/>
  <c r="ACN195" i="2"/>
  <c r="ACO195" i="2" s="1"/>
  <c r="ZV195" i="2"/>
  <c r="ZW195" i="2" s="1"/>
  <c r="ZS195" i="2"/>
  <c r="ZT195" i="2" s="1"/>
  <c r="NQ195" i="2"/>
  <c r="NR195" i="2" s="1"/>
  <c r="NM195" i="2"/>
  <c r="NN195" i="2" s="1"/>
  <c r="NH195" i="2"/>
  <c r="NI195" i="2" s="1"/>
  <c r="ND195" i="2"/>
  <c r="NE195" i="2" s="1"/>
  <c r="MZ195" i="2"/>
  <c r="NA195" i="2" s="1"/>
  <c r="CF195" i="2"/>
  <c r="CG195" i="2" s="1"/>
  <c r="BY195" i="2"/>
  <c r="CA195" i="2" s="1"/>
  <c r="CB195" i="2" s="1"/>
  <c r="CC195" i="2" s="1"/>
  <c r="BW195" i="2"/>
  <c r="BX195" i="2" s="1"/>
  <c r="BV195" i="2"/>
  <c r="BS195" i="2"/>
  <c r="BT195" i="2" s="1"/>
  <c r="BR195" i="2"/>
  <c r="V195" i="2"/>
  <c r="A195" i="2"/>
  <c r="ACN194" i="2"/>
  <c r="ACO194" i="2" s="1"/>
  <c r="ZV194" i="2"/>
  <c r="ZW194" i="2" s="1"/>
  <c r="ZS194" i="2"/>
  <c r="ZT194" i="2" s="1"/>
  <c r="NQ194" i="2"/>
  <c r="NR194" i="2" s="1"/>
  <c r="NM194" i="2"/>
  <c r="NN194" i="2" s="1"/>
  <c r="NH194" i="2"/>
  <c r="NI194" i="2" s="1"/>
  <c r="ND194" i="2"/>
  <c r="NE194" i="2" s="1"/>
  <c r="MZ194" i="2"/>
  <c r="NA194" i="2" s="1"/>
  <c r="CF194" i="2"/>
  <c r="CG194" i="2" s="1"/>
  <c r="BY194" i="2"/>
  <c r="CA194" i="2" s="1"/>
  <c r="CB194" i="2" s="1"/>
  <c r="CC194" i="2" s="1"/>
  <c r="BW194" i="2"/>
  <c r="BX194" i="2" s="1"/>
  <c r="BV194" i="2"/>
  <c r="BS194" i="2"/>
  <c r="BT194" i="2" s="1"/>
  <c r="BR194" i="2"/>
  <c r="V194" i="2"/>
  <c r="A194" i="2"/>
  <c r="ACN193" i="2"/>
  <c r="ACO193" i="2" s="1"/>
  <c r="ZV193" i="2"/>
  <c r="ZW193" i="2" s="1"/>
  <c r="ZS193" i="2"/>
  <c r="ZT193" i="2" s="1"/>
  <c r="NQ193" i="2"/>
  <c r="NR193" i="2" s="1"/>
  <c r="NM193" i="2"/>
  <c r="NN193" i="2" s="1"/>
  <c r="NH193" i="2"/>
  <c r="NI193" i="2" s="1"/>
  <c r="ND193" i="2"/>
  <c r="NE193" i="2" s="1"/>
  <c r="MZ193" i="2"/>
  <c r="NA193" i="2" s="1"/>
  <c r="CF193" i="2"/>
  <c r="CG193" i="2" s="1"/>
  <c r="BY193" i="2"/>
  <c r="CA193" i="2" s="1"/>
  <c r="CB193" i="2" s="1"/>
  <c r="CC193" i="2" s="1"/>
  <c r="BW193" i="2"/>
  <c r="BX193" i="2" s="1"/>
  <c r="BV193" i="2"/>
  <c r="BS193" i="2"/>
  <c r="BT193" i="2" s="1"/>
  <c r="BR193" i="2"/>
  <c r="V193" i="2"/>
  <c r="A193" i="2"/>
  <c r="ACN192" i="2"/>
  <c r="ACO192" i="2" s="1"/>
  <c r="ZV192" i="2"/>
  <c r="ZW192" i="2" s="1"/>
  <c r="ZS192" i="2"/>
  <c r="ZT192" i="2" s="1"/>
  <c r="NQ192" i="2"/>
  <c r="NR192" i="2" s="1"/>
  <c r="NM192" i="2"/>
  <c r="NN192" i="2" s="1"/>
  <c r="NH192" i="2"/>
  <c r="NI192" i="2" s="1"/>
  <c r="ND192" i="2"/>
  <c r="NE192" i="2" s="1"/>
  <c r="MZ192" i="2"/>
  <c r="NA192" i="2" s="1"/>
  <c r="CF192" i="2"/>
  <c r="CG192" i="2" s="1"/>
  <c r="BY192" i="2"/>
  <c r="CA192" i="2" s="1"/>
  <c r="CB192" i="2" s="1"/>
  <c r="CC192" i="2" s="1"/>
  <c r="BW192" i="2"/>
  <c r="BX192" i="2" s="1"/>
  <c r="BV192" i="2"/>
  <c r="BS192" i="2"/>
  <c r="BT192" i="2" s="1"/>
  <c r="BR192" i="2"/>
  <c r="V192" i="2"/>
  <c r="A192" i="2"/>
  <c r="ACN191" i="2"/>
  <c r="ZV191" i="2"/>
  <c r="ZW191" i="2" s="1"/>
  <c r="ZS191" i="2"/>
  <c r="ZT191" i="2" s="1"/>
  <c r="NQ191" i="2"/>
  <c r="NR191" i="2" s="1"/>
  <c r="NM191" i="2"/>
  <c r="NN191" i="2" s="1"/>
  <c r="NH191" i="2"/>
  <c r="NI191" i="2" s="1"/>
  <c r="ND191" i="2"/>
  <c r="NE191" i="2" s="1"/>
  <c r="MZ191" i="2"/>
  <c r="NA191" i="2" s="1"/>
  <c r="CF191" i="2"/>
  <c r="CG191" i="2" s="1"/>
  <c r="BY191" i="2"/>
  <c r="CA191" i="2" s="1"/>
  <c r="CB191" i="2" s="1"/>
  <c r="CC191" i="2" s="1"/>
  <c r="BW191" i="2"/>
  <c r="BX191" i="2" s="1"/>
  <c r="BV191" i="2"/>
  <c r="BS191" i="2"/>
  <c r="BT191" i="2" s="1"/>
  <c r="BR191" i="2"/>
  <c r="V191" i="2"/>
  <c r="A191" i="2"/>
  <c r="ACN190" i="2"/>
  <c r="ZV190" i="2"/>
  <c r="ZW190" i="2" s="1"/>
  <c r="ZS190" i="2"/>
  <c r="ZT190" i="2" s="1"/>
  <c r="NQ190" i="2"/>
  <c r="NR190" i="2" s="1"/>
  <c r="NM190" i="2"/>
  <c r="NN190" i="2" s="1"/>
  <c r="NH190" i="2"/>
  <c r="NI190" i="2" s="1"/>
  <c r="ND190" i="2"/>
  <c r="NE190" i="2" s="1"/>
  <c r="MZ190" i="2"/>
  <c r="NA190" i="2" s="1"/>
  <c r="CF190" i="2"/>
  <c r="CG190" i="2" s="1"/>
  <c r="BY190" i="2"/>
  <c r="CA190" i="2" s="1"/>
  <c r="CB190" i="2" s="1"/>
  <c r="CC190" i="2" s="1"/>
  <c r="BW190" i="2"/>
  <c r="BX190" i="2" s="1"/>
  <c r="BV190" i="2"/>
  <c r="BS190" i="2"/>
  <c r="BT190" i="2" s="1"/>
  <c r="BR190" i="2"/>
  <c r="V190" i="2"/>
  <c r="A190" i="2"/>
  <c r="ACN189" i="2"/>
  <c r="ACO189" i="2" s="1"/>
  <c r="ZV189" i="2"/>
  <c r="ZW189" i="2" s="1"/>
  <c r="ZS189" i="2"/>
  <c r="ZT189" i="2" s="1"/>
  <c r="NQ189" i="2"/>
  <c r="NR189" i="2" s="1"/>
  <c r="NM189" i="2"/>
  <c r="NN189" i="2" s="1"/>
  <c r="NH189" i="2"/>
  <c r="NI189" i="2" s="1"/>
  <c r="ND189" i="2"/>
  <c r="NE189" i="2" s="1"/>
  <c r="MZ189" i="2"/>
  <c r="NA189" i="2" s="1"/>
  <c r="CF189" i="2"/>
  <c r="CG189" i="2" s="1"/>
  <c r="BY189" i="2"/>
  <c r="CA189" i="2" s="1"/>
  <c r="CB189" i="2" s="1"/>
  <c r="CC189" i="2" s="1"/>
  <c r="BW189" i="2"/>
  <c r="BX189" i="2" s="1"/>
  <c r="BV189" i="2"/>
  <c r="BS189" i="2"/>
  <c r="BT189" i="2" s="1"/>
  <c r="BR189" i="2"/>
  <c r="V189" i="2"/>
  <c r="A189" i="2"/>
  <c r="ACN188" i="2"/>
  <c r="ACO188" i="2" s="1"/>
  <c r="ZV188" i="2"/>
  <c r="ZW188" i="2" s="1"/>
  <c r="ZS188" i="2"/>
  <c r="ZT188" i="2" s="1"/>
  <c r="NQ188" i="2"/>
  <c r="NR188" i="2" s="1"/>
  <c r="NM188" i="2"/>
  <c r="NN188" i="2" s="1"/>
  <c r="NH188" i="2"/>
  <c r="NI188" i="2" s="1"/>
  <c r="ND188" i="2"/>
  <c r="NE188" i="2" s="1"/>
  <c r="MZ188" i="2"/>
  <c r="NA188" i="2" s="1"/>
  <c r="CF188" i="2"/>
  <c r="CG188" i="2" s="1"/>
  <c r="BY188" i="2"/>
  <c r="CA188" i="2" s="1"/>
  <c r="CB188" i="2" s="1"/>
  <c r="CC188" i="2" s="1"/>
  <c r="BW188" i="2"/>
  <c r="BX188" i="2" s="1"/>
  <c r="BV188" i="2"/>
  <c r="BS188" i="2"/>
  <c r="BT188" i="2" s="1"/>
  <c r="BR188" i="2"/>
  <c r="V188" i="2"/>
  <c r="A188" i="2"/>
  <c r="ACN187" i="2"/>
  <c r="ZV187" i="2"/>
  <c r="ZW187" i="2" s="1"/>
  <c r="ZS187" i="2"/>
  <c r="ZT187" i="2" s="1"/>
  <c r="NQ187" i="2"/>
  <c r="NR187" i="2" s="1"/>
  <c r="NM187" i="2"/>
  <c r="NN187" i="2" s="1"/>
  <c r="NH187" i="2"/>
  <c r="NI187" i="2" s="1"/>
  <c r="ND187" i="2"/>
  <c r="NE187" i="2" s="1"/>
  <c r="MZ187" i="2"/>
  <c r="NA187" i="2" s="1"/>
  <c r="CF187" i="2"/>
  <c r="CG187" i="2" s="1"/>
  <c r="BY187" i="2"/>
  <c r="CA187" i="2" s="1"/>
  <c r="CB187" i="2" s="1"/>
  <c r="CC187" i="2" s="1"/>
  <c r="BW187" i="2"/>
  <c r="BX187" i="2" s="1"/>
  <c r="BV187" i="2"/>
  <c r="BS187" i="2"/>
  <c r="BT187" i="2" s="1"/>
  <c r="BR187" i="2"/>
  <c r="V187" i="2"/>
  <c r="A187" i="2"/>
  <c r="ACN186" i="2"/>
  <c r="ZV186" i="2"/>
  <c r="ZW186" i="2" s="1"/>
  <c r="ZS186" i="2"/>
  <c r="ZT186" i="2" s="1"/>
  <c r="NQ186" i="2"/>
  <c r="NR186" i="2" s="1"/>
  <c r="NM186" i="2"/>
  <c r="NN186" i="2" s="1"/>
  <c r="NH186" i="2"/>
  <c r="NI186" i="2" s="1"/>
  <c r="ND186" i="2"/>
  <c r="NE186" i="2" s="1"/>
  <c r="MZ186" i="2"/>
  <c r="NA186" i="2" s="1"/>
  <c r="CF186" i="2"/>
  <c r="CG186" i="2" s="1"/>
  <c r="BY186" i="2"/>
  <c r="CA186" i="2" s="1"/>
  <c r="CB186" i="2" s="1"/>
  <c r="CC186" i="2" s="1"/>
  <c r="BW186" i="2"/>
  <c r="BX186" i="2" s="1"/>
  <c r="BV186" i="2"/>
  <c r="BS186" i="2"/>
  <c r="BT186" i="2" s="1"/>
  <c r="BR186" i="2"/>
  <c r="V186" i="2"/>
  <c r="A186" i="2"/>
  <c r="ACN185" i="2"/>
  <c r="ACO185" i="2" s="1"/>
  <c r="ZV185" i="2"/>
  <c r="ZW185" i="2" s="1"/>
  <c r="ZS185" i="2"/>
  <c r="ZT185" i="2" s="1"/>
  <c r="NQ185" i="2"/>
  <c r="NR185" i="2" s="1"/>
  <c r="NM185" i="2"/>
  <c r="NN185" i="2" s="1"/>
  <c r="NH185" i="2"/>
  <c r="NI185" i="2" s="1"/>
  <c r="ND185" i="2"/>
  <c r="NE185" i="2" s="1"/>
  <c r="MZ185" i="2"/>
  <c r="NA185" i="2" s="1"/>
  <c r="CF185" i="2"/>
  <c r="CG185" i="2" s="1"/>
  <c r="BY185" i="2"/>
  <c r="CA185" i="2" s="1"/>
  <c r="CB185" i="2" s="1"/>
  <c r="CC185" i="2" s="1"/>
  <c r="BW185" i="2"/>
  <c r="BX185" i="2" s="1"/>
  <c r="BV185" i="2"/>
  <c r="BS185" i="2"/>
  <c r="BT185" i="2" s="1"/>
  <c r="BR185" i="2"/>
  <c r="V185" i="2"/>
  <c r="A185" i="2"/>
  <c r="ACN184" i="2"/>
  <c r="ACO184" i="2" s="1"/>
  <c r="ZV184" i="2"/>
  <c r="ZW184" i="2" s="1"/>
  <c r="ZS184" i="2"/>
  <c r="ZT184" i="2" s="1"/>
  <c r="NQ184" i="2"/>
  <c r="NR184" i="2" s="1"/>
  <c r="NM184" i="2"/>
  <c r="NN184" i="2" s="1"/>
  <c r="NH184" i="2"/>
  <c r="NI184" i="2" s="1"/>
  <c r="ND184" i="2"/>
  <c r="NE184" i="2" s="1"/>
  <c r="MZ184" i="2"/>
  <c r="NA184" i="2" s="1"/>
  <c r="CF184" i="2"/>
  <c r="CG184" i="2" s="1"/>
  <c r="BY184" i="2"/>
  <c r="CA184" i="2" s="1"/>
  <c r="CB184" i="2" s="1"/>
  <c r="CC184" i="2" s="1"/>
  <c r="BW184" i="2"/>
  <c r="BX184" i="2" s="1"/>
  <c r="BV184" i="2"/>
  <c r="BS184" i="2"/>
  <c r="BT184" i="2" s="1"/>
  <c r="BR184" i="2"/>
  <c r="V184" i="2"/>
  <c r="A184" i="2"/>
  <c r="ACN183" i="2"/>
  <c r="ACO183" i="2" s="1"/>
  <c r="ZV183" i="2"/>
  <c r="ZW183" i="2" s="1"/>
  <c r="ZS183" i="2"/>
  <c r="ZT183" i="2" s="1"/>
  <c r="NQ183" i="2"/>
  <c r="NR183" i="2" s="1"/>
  <c r="NM183" i="2"/>
  <c r="NN183" i="2" s="1"/>
  <c r="NH183" i="2"/>
  <c r="NI183" i="2" s="1"/>
  <c r="ND183" i="2"/>
  <c r="NE183" i="2" s="1"/>
  <c r="MZ183" i="2"/>
  <c r="NA183" i="2" s="1"/>
  <c r="CF183" i="2"/>
  <c r="CG183" i="2" s="1"/>
  <c r="BY183" i="2"/>
  <c r="CA183" i="2" s="1"/>
  <c r="CB183" i="2" s="1"/>
  <c r="CC183" i="2" s="1"/>
  <c r="BW183" i="2"/>
  <c r="BX183" i="2" s="1"/>
  <c r="BV183" i="2"/>
  <c r="BS183" i="2"/>
  <c r="BT183" i="2" s="1"/>
  <c r="BR183" i="2"/>
  <c r="V183" i="2"/>
  <c r="A183" i="2"/>
  <c r="ACN182" i="2"/>
  <c r="ACO182" i="2" s="1"/>
  <c r="ZV182" i="2"/>
  <c r="ZW182" i="2" s="1"/>
  <c r="ZS182" i="2"/>
  <c r="ZT182" i="2" s="1"/>
  <c r="NQ182" i="2"/>
  <c r="NR182" i="2" s="1"/>
  <c r="NM182" i="2"/>
  <c r="NN182" i="2" s="1"/>
  <c r="NH182" i="2"/>
  <c r="NI182" i="2" s="1"/>
  <c r="ND182" i="2"/>
  <c r="NE182" i="2" s="1"/>
  <c r="MZ182" i="2"/>
  <c r="NA182" i="2" s="1"/>
  <c r="CF182" i="2"/>
  <c r="CG182" i="2" s="1"/>
  <c r="BY182" i="2"/>
  <c r="CA182" i="2" s="1"/>
  <c r="CB182" i="2" s="1"/>
  <c r="CC182" i="2" s="1"/>
  <c r="BW182" i="2"/>
  <c r="BX182" i="2" s="1"/>
  <c r="BV182" i="2"/>
  <c r="BS182" i="2"/>
  <c r="BT182" i="2" s="1"/>
  <c r="BR182" i="2"/>
  <c r="V182" i="2"/>
  <c r="A182" i="2"/>
  <c r="ACN181" i="2"/>
  <c r="ACO181" i="2" s="1"/>
  <c r="ZV181" i="2"/>
  <c r="ZW181" i="2" s="1"/>
  <c r="ZS181" i="2"/>
  <c r="ZT181" i="2" s="1"/>
  <c r="NQ181" i="2"/>
  <c r="NR181" i="2" s="1"/>
  <c r="NM181" i="2"/>
  <c r="NN181" i="2" s="1"/>
  <c r="NH181" i="2"/>
  <c r="NI181" i="2" s="1"/>
  <c r="ND181" i="2"/>
  <c r="NE181" i="2" s="1"/>
  <c r="MZ181" i="2"/>
  <c r="NA181" i="2" s="1"/>
  <c r="CF181" i="2"/>
  <c r="CG181" i="2" s="1"/>
  <c r="BY181" i="2"/>
  <c r="CA181" i="2" s="1"/>
  <c r="CB181" i="2" s="1"/>
  <c r="CC181" i="2" s="1"/>
  <c r="BW181" i="2"/>
  <c r="BX181" i="2" s="1"/>
  <c r="BV181" i="2"/>
  <c r="BS181" i="2"/>
  <c r="BT181" i="2" s="1"/>
  <c r="BR181" i="2"/>
  <c r="V181" i="2"/>
  <c r="A181" i="2"/>
  <c r="ACN180" i="2"/>
  <c r="ACO180" i="2" s="1"/>
  <c r="ZV180" i="2"/>
  <c r="ZW180" i="2" s="1"/>
  <c r="ZS180" i="2"/>
  <c r="ZT180" i="2" s="1"/>
  <c r="NQ180" i="2"/>
  <c r="NR180" i="2" s="1"/>
  <c r="NM180" i="2"/>
  <c r="NN180" i="2" s="1"/>
  <c r="NH180" i="2"/>
  <c r="NI180" i="2" s="1"/>
  <c r="ND180" i="2"/>
  <c r="NE180" i="2" s="1"/>
  <c r="MZ180" i="2"/>
  <c r="NA180" i="2" s="1"/>
  <c r="CF180" i="2"/>
  <c r="CG180" i="2" s="1"/>
  <c r="BY180" i="2"/>
  <c r="CA180" i="2" s="1"/>
  <c r="CB180" i="2" s="1"/>
  <c r="CC180" i="2" s="1"/>
  <c r="BW180" i="2"/>
  <c r="BX180" i="2" s="1"/>
  <c r="BV180" i="2"/>
  <c r="BS180" i="2"/>
  <c r="BT180" i="2" s="1"/>
  <c r="BR180" i="2"/>
  <c r="V180" i="2"/>
  <c r="A180" i="2"/>
  <c r="ACN179" i="2"/>
  <c r="ACO179" i="2" s="1"/>
  <c r="ZV179" i="2"/>
  <c r="ZW179" i="2" s="1"/>
  <c r="ZS179" i="2"/>
  <c r="ZT179" i="2" s="1"/>
  <c r="NQ179" i="2"/>
  <c r="NR179" i="2" s="1"/>
  <c r="NM179" i="2"/>
  <c r="NN179" i="2" s="1"/>
  <c r="NH179" i="2"/>
  <c r="NI179" i="2" s="1"/>
  <c r="ND179" i="2"/>
  <c r="NE179" i="2" s="1"/>
  <c r="MZ179" i="2"/>
  <c r="NA179" i="2" s="1"/>
  <c r="CF179" i="2"/>
  <c r="CG179" i="2" s="1"/>
  <c r="BY179" i="2"/>
  <c r="CA179" i="2" s="1"/>
  <c r="CB179" i="2" s="1"/>
  <c r="CC179" i="2" s="1"/>
  <c r="BW179" i="2"/>
  <c r="BX179" i="2" s="1"/>
  <c r="BV179" i="2"/>
  <c r="BS179" i="2"/>
  <c r="BT179" i="2" s="1"/>
  <c r="BR179" i="2"/>
  <c r="V179" i="2"/>
  <c r="A179" i="2"/>
  <c r="ACN178" i="2"/>
  <c r="ACO178" i="2" s="1"/>
  <c r="ZV178" i="2"/>
  <c r="ZW178" i="2" s="1"/>
  <c r="ZS178" i="2"/>
  <c r="ZT178" i="2" s="1"/>
  <c r="NQ178" i="2"/>
  <c r="NR178" i="2" s="1"/>
  <c r="NM178" i="2"/>
  <c r="NN178" i="2" s="1"/>
  <c r="NH178" i="2"/>
  <c r="NI178" i="2" s="1"/>
  <c r="ND178" i="2"/>
  <c r="NE178" i="2" s="1"/>
  <c r="MZ178" i="2"/>
  <c r="NA178" i="2" s="1"/>
  <c r="CF178" i="2"/>
  <c r="CG178" i="2" s="1"/>
  <c r="BY178" i="2"/>
  <c r="CA178" i="2" s="1"/>
  <c r="CB178" i="2" s="1"/>
  <c r="CC178" i="2" s="1"/>
  <c r="BW178" i="2"/>
  <c r="BX178" i="2" s="1"/>
  <c r="BV178" i="2"/>
  <c r="BS178" i="2"/>
  <c r="BT178" i="2" s="1"/>
  <c r="BR178" i="2"/>
  <c r="V178" i="2"/>
  <c r="A178" i="2"/>
  <c r="ACN177" i="2"/>
  <c r="ACO177" i="2" s="1"/>
  <c r="ZV177" i="2"/>
  <c r="ZW177" i="2" s="1"/>
  <c r="ZS177" i="2"/>
  <c r="ZT177" i="2" s="1"/>
  <c r="NQ177" i="2"/>
  <c r="NR177" i="2" s="1"/>
  <c r="NM177" i="2"/>
  <c r="NN177" i="2" s="1"/>
  <c r="NH177" i="2"/>
  <c r="NI177" i="2" s="1"/>
  <c r="ND177" i="2"/>
  <c r="NE177" i="2" s="1"/>
  <c r="MZ177" i="2"/>
  <c r="NA177" i="2" s="1"/>
  <c r="CF177" i="2"/>
  <c r="CG177" i="2" s="1"/>
  <c r="BY177" i="2"/>
  <c r="CA177" i="2" s="1"/>
  <c r="CB177" i="2" s="1"/>
  <c r="CC177" i="2" s="1"/>
  <c r="BW177" i="2"/>
  <c r="BX177" i="2" s="1"/>
  <c r="BV177" i="2"/>
  <c r="BS177" i="2"/>
  <c r="BT177" i="2" s="1"/>
  <c r="BR177" i="2"/>
  <c r="V177" i="2"/>
  <c r="A177" i="2"/>
  <c r="ACN176" i="2"/>
  <c r="ACO176" i="2" s="1"/>
  <c r="ZV176" i="2"/>
  <c r="ZW176" i="2" s="1"/>
  <c r="ZS176" i="2"/>
  <c r="ZT176" i="2" s="1"/>
  <c r="NQ176" i="2"/>
  <c r="NR176" i="2" s="1"/>
  <c r="NM176" i="2"/>
  <c r="NN176" i="2" s="1"/>
  <c r="NH176" i="2"/>
  <c r="NI176" i="2" s="1"/>
  <c r="ND176" i="2"/>
  <c r="NE176" i="2" s="1"/>
  <c r="MZ176" i="2"/>
  <c r="NA176" i="2" s="1"/>
  <c r="CF176" i="2"/>
  <c r="CG176" i="2" s="1"/>
  <c r="BY176" i="2"/>
  <c r="CA176" i="2" s="1"/>
  <c r="CB176" i="2" s="1"/>
  <c r="CC176" i="2" s="1"/>
  <c r="BW176" i="2"/>
  <c r="BX176" i="2" s="1"/>
  <c r="BV176" i="2"/>
  <c r="BS176" i="2"/>
  <c r="BT176" i="2" s="1"/>
  <c r="BR176" i="2"/>
  <c r="V176" i="2"/>
  <c r="A176" i="2"/>
  <c r="ACN175" i="2"/>
  <c r="ZV175" i="2"/>
  <c r="ZW175" i="2" s="1"/>
  <c r="ZS175" i="2"/>
  <c r="ZT175" i="2" s="1"/>
  <c r="NQ175" i="2"/>
  <c r="NR175" i="2" s="1"/>
  <c r="NM175" i="2"/>
  <c r="NN175" i="2" s="1"/>
  <c r="NH175" i="2"/>
  <c r="NI175" i="2" s="1"/>
  <c r="ND175" i="2"/>
  <c r="NE175" i="2" s="1"/>
  <c r="MZ175" i="2"/>
  <c r="NA175" i="2" s="1"/>
  <c r="CF175" i="2"/>
  <c r="CG175" i="2" s="1"/>
  <c r="BY175" i="2"/>
  <c r="CA175" i="2" s="1"/>
  <c r="CB175" i="2" s="1"/>
  <c r="CC175" i="2" s="1"/>
  <c r="BW175" i="2"/>
  <c r="BX175" i="2" s="1"/>
  <c r="BV175" i="2"/>
  <c r="BS175" i="2"/>
  <c r="BT175" i="2" s="1"/>
  <c r="BR175" i="2"/>
  <c r="V175" i="2"/>
  <c r="A175" i="2"/>
  <c r="ACN174" i="2"/>
  <c r="ACO174" i="2" s="1"/>
  <c r="ZV174" i="2"/>
  <c r="ZW174" i="2" s="1"/>
  <c r="ZS174" i="2"/>
  <c r="ZT174" i="2" s="1"/>
  <c r="NQ174" i="2"/>
  <c r="NR174" i="2" s="1"/>
  <c r="NM174" i="2"/>
  <c r="NN174" i="2" s="1"/>
  <c r="NH174" i="2"/>
  <c r="NI174" i="2" s="1"/>
  <c r="ND174" i="2"/>
  <c r="NE174" i="2" s="1"/>
  <c r="MZ174" i="2"/>
  <c r="NA174" i="2" s="1"/>
  <c r="CF174" i="2"/>
  <c r="CG174" i="2" s="1"/>
  <c r="BY174" i="2"/>
  <c r="CA174" i="2" s="1"/>
  <c r="CB174" i="2" s="1"/>
  <c r="CC174" i="2" s="1"/>
  <c r="BW174" i="2"/>
  <c r="BX174" i="2" s="1"/>
  <c r="BV174" i="2"/>
  <c r="BS174" i="2"/>
  <c r="BT174" i="2" s="1"/>
  <c r="BR174" i="2"/>
  <c r="V174" i="2"/>
  <c r="A174" i="2"/>
  <c r="ACN173" i="2"/>
  <c r="ACO173" i="2" s="1"/>
  <c r="ZV173" i="2"/>
  <c r="ZW173" i="2" s="1"/>
  <c r="ZS173" i="2"/>
  <c r="ZT173" i="2" s="1"/>
  <c r="NQ173" i="2"/>
  <c r="NR173" i="2" s="1"/>
  <c r="NM173" i="2"/>
  <c r="NN173" i="2" s="1"/>
  <c r="NH173" i="2"/>
  <c r="NI173" i="2" s="1"/>
  <c r="ND173" i="2"/>
  <c r="NE173" i="2" s="1"/>
  <c r="MZ173" i="2"/>
  <c r="NA173" i="2" s="1"/>
  <c r="CF173" i="2"/>
  <c r="CG173" i="2" s="1"/>
  <c r="BY173" i="2"/>
  <c r="CA173" i="2" s="1"/>
  <c r="CB173" i="2" s="1"/>
  <c r="CC173" i="2" s="1"/>
  <c r="BW173" i="2"/>
  <c r="BX173" i="2" s="1"/>
  <c r="BV173" i="2"/>
  <c r="BS173" i="2"/>
  <c r="BT173" i="2" s="1"/>
  <c r="BR173" i="2"/>
  <c r="V173" i="2"/>
  <c r="A173" i="2"/>
  <c r="ACN172" i="2"/>
  <c r="ACO172" i="2" s="1"/>
  <c r="ZV172" i="2"/>
  <c r="ZW172" i="2" s="1"/>
  <c r="ZS172" i="2"/>
  <c r="ZT172" i="2" s="1"/>
  <c r="NQ172" i="2"/>
  <c r="NR172" i="2" s="1"/>
  <c r="NM172" i="2"/>
  <c r="NN172" i="2" s="1"/>
  <c r="NH172" i="2"/>
  <c r="NI172" i="2" s="1"/>
  <c r="ND172" i="2"/>
  <c r="NE172" i="2" s="1"/>
  <c r="MZ172" i="2"/>
  <c r="NA172" i="2" s="1"/>
  <c r="CF172" i="2"/>
  <c r="CG172" i="2" s="1"/>
  <c r="BY172" i="2"/>
  <c r="CA172" i="2" s="1"/>
  <c r="CB172" i="2" s="1"/>
  <c r="CC172" i="2" s="1"/>
  <c r="BW172" i="2"/>
  <c r="BX172" i="2" s="1"/>
  <c r="BV172" i="2"/>
  <c r="BS172" i="2"/>
  <c r="BT172" i="2" s="1"/>
  <c r="BR172" i="2"/>
  <c r="V172" i="2"/>
  <c r="A172" i="2"/>
  <c r="ACN171" i="2"/>
  <c r="ZV171" i="2"/>
  <c r="ZW171" i="2" s="1"/>
  <c r="ZS171" i="2"/>
  <c r="ZT171" i="2" s="1"/>
  <c r="NQ171" i="2"/>
  <c r="NR171" i="2" s="1"/>
  <c r="NM171" i="2"/>
  <c r="NN171" i="2" s="1"/>
  <c r="NH171" i="2"/>
  <c r="NI171" i="2" s="1"/>
  <c r="ND171" i="2"/>
  <c r="NE171" i="2" s="1"/>
  <c r="MZ171" i="2"/>
  <c r="NA171" i="2" s="1"/>
  <c r="CF171" i="2"/>
  <c r="CG171" i="2" s="1"/>
  <c r="BY171" i="2"/>
  <c r="CA171" i="2" s="1"/>
  <c r="CB171" i="2" s="1"/>
  <c r="CC171" i="2" s="1"/>
  <c r="BW171" i="2"/>
  <c r="BX171" i="2" s="1"/>
  <c r="BV171" i="2"/>
  <c r="BS171" i="2"/>
  <c r="BT171" i="2" s="1"/>
  <c r="BR171" i="2"/>
  <c r="V171" i="2"/>
  <c r="A171" i="2"/>
  <c r="ACN170" i="2"/>
  <c r="ZV170" i="2"/>
  <c r="ZW170" i="2" s="1"/>
  <c r="ZS170" i="2"/>
  <c r="ZT170" i="2" s="1"/>
  <c r="NQ170" i="2"/>
  <c r="NR170" i="2" s="1"/>
  <c r="NM170" i="2"/>
  <c r="NN170" i="2" s="1"/>
  <c r="NH170" i="2"/>
  <c r="NI170" i="2" s="1"/>
  <c r="ND170" i="2"/>
  <c r="NE170" i="2" s="1"/>
  <c r="MZ170" i="2"/>
  <c r="NA170" i="2" s="1"/>
  <c r="CF170" i="2"/>
  <c r="CG170" i="2" s="1"/>
  <c r="BY170" i="2"/>
  <c r="CA170" i="2" s="1"/>
  <c r="CB170" i="2" s="1"/>
  <c r="CC170" i="2" s="1"/>
  <c r="BW170" i="2"/>
  <c r="BX170" i="2" s="1"/>
  <c r="BV170" i="2"/>
  <c r="BS170" i="2"/>
  <c r="BT170" i="2" s="1"/>
  <c r="BR170" i="2"/>
  <c r="V170" i="2"/>
  <c r="A170" i="2"/>
  <c r="ACN169" i="2"/>
  <c r="ACO169" i="2" s="1"/>
  <c r="ZV169" i="2"/>
  <c r="ZW169" i="2" s="1"/>
  <c r="ZS169" i="2"/>
  <c r="ZT169" i="2" s="1"/>
  <c r="NQ169" i="2"/>
  <c r="NR169" i="2" s="1"/>
  <c r="NM169" i="2"/>
  <c r="NN169" i="2" s="1"/>
  <c r="NH169" i="2"/>
  <c r="NI169" i="2" s="1"/>
  <c r="ND169" i="2"/>
  <c r="NE169" i="2" s="1"/>
  <c r="MZ169" i="2"/>
  <c r="NA169" i="2" s="1"/>
  <c r="CF169" i="2"/>
  <c r="CG169" i="2" s="1"/>
  <c r="BY169" i="2"/>
  <c r="CA169" i="2" s="1"/>
  <c r="CB169" i="2" s="1"/>
  <c r="CC169" i="2" s="1"/>
  <c r="BW169" i="2"/>
  <c r="BX169" i="2" s="1"/>
  <c r="BV169" i="2"/>
  <c r="BS169" i="2"/>
  <c r="BT169" i="2" s="1"/>
  <c r="BR169" i="2"/>
  <c r="V169" i="2"/>
  <c r="A169" i="2"/>
  <c r="ACN168" i="2"/>
  <c r="ACO168" i="2" s="1"/>
  <c r="ZV168" i="2"/>
  <c r="ZW168" i="2" s="1"/>
  <c r="ZS168" i="2"/>
  <c r="ZT168" i="2" s="1"/>
  <c r="NQ168" i="2"/>
  <c r="NR168" i="2" s="1"/>
  <c r="NM168" i="2"/>
  <c r="NN168" i="2" s="1"/>
  <c r="NH168" i="2"/>
  <c r="NI168" i="2" s="1"/>
  <c r="ND168" i="2"/>
  <c r="NE168" i="2" s="1"/>
  <c r="MZ168" i="2"/>
  <c r="NA168" i="2" s="1"/>
  <c r="CF168" i="2"/>
  <c r="CG168" i="2" s="1"/>
  <c r="BY168" i="2"/>
  <c r="CA168" i="2" s="1"/>
  <c r="CB168" i="2" s="1"/>
  <c r="CC168" i="2" s="1"/>
  <c r="BW168" i="2"/>
  <c r="BX168" i="2" s="1"/>
  <c r="BV168" i="2"/>
  <c r="BS168" i="2"/>
  <c r="BT168" i="2" s="1"/>
  <c r="BR168" i="2"/>
  <c r="V168" i="2"/>
  <c r="A168" i="2"/>
  <c r="ACN167" i="2"/>
  <c r="ACO167" i="2" s="1"/>
  <c r="ZV167" i="2"/>
  <c r="ZW167" i="2" s="1"/>
  <c r="ZS167" i="2"/>
  <c r="ZT167" i="2" s="1"/>
  <c r="NQ167" i="2"/>
  <c r="NR167" i="2" s="1"/>
  <c r="NM167" i="2"/>
  <c r="NN167" i="2" s="1"/>
  <c r="NH167" i="2"/>
  <c r="NI167" i="2" s="1"/>
  <c r="ND167" i="2"/>
  <c r="NE167" i="2" s="1"/>
  <c r="MZ167" i="2"/>
  <c r="NA167" i="2" s="1"/>
  <c r="CF167" i="2"/>
  <c r="CG167" i="2" s="1"/>
  <c r="BY167" i="2"/>
  <c r="CA167" i="2" s="1"/>
  <c r="CB167" i="2" s="1"/>
  <c r="CC167" i="2" s="1"/>
  <c r="BW167" i="2"/>
  <c r="BX167" i="2" s="1"/>
  <c r="BV167" i="2"/>
  <c r="BS167" i="2"/>
  <c r="BT167" i="2" s="1"/>
  <c r="BR167" i="2"/>
  <c r="V167" i="2"/>
  <c r="A167" i="2"/>
  <c r="ACN166" i="2"/>
  <c r="ZV166" i="2"/>
  <c r="ZW166" i="2" s="1"/>
  <c r="ZS166" i="2"/>
  <c r="ZT166" i="2" s="1"/>
  <c r="NQ166" i="2"/>
  <c r="NR166" i="2" s="1"/>
  <c r="NM166" i="2"/>
  <c r="NN166" i="2" s="1"/>
  <c r="NH166" i="2"/>
  <c r="NI166" i="2" s="1"/>
  <c r="ND166" i="2"/>
  <c r="NE166" i="2" s="1"/>
  <c r="MZ166" i="2"/>
  <c r="NA166" i="2" s="1"/>
  <c r="CF166" i="2"/>
  <c r="CG166" i="2" s="1"/>
  <c r="BY166" i="2"/>
  <c r="CA166" i="2" s="1"/>
  <c r="CB166" i="2" s="1"/>
  <c r="CC166" i="2" s="1"/>
  <c r="BW166" i="2"/>
  <c r="BX166" i="2" s="1"/>
  <c r="BV166" i="2"/>
  <c r="BS166" i="2"/>
  <c r="BT166" i="2" s="1"/>
  <c r="BR166" i="2"/>
  <c r="V166" i="2"/>
  <c r="A166" i="2"/>
  <c r="ACN165" i="2"/>
  <c r="ACO165" i="2" s="1"/>
  <c r="ZV165" i="2"/>
  <c r="ZW165" i="2" s="1"/>
  <c r="ZS165" i="2"/>
  <c r="ZT165" i="2" s="1"/>
  <c r="NQ165" i="2"/>
  <c r="NR165" i="2" s="1"/>
  <c r="NM165" i="2"/>
  <c r="NN165" i="2" s="1"/>
  <c r="NH165" i="2"/>
  <c r="NI165" i="2" s="1"/>
  <c r="ND165" i="2"/>
  <c r="NE165" i="2" s="1"/>
  <c r="MZ165" i="2"/>
  <c r="NA165" i="2" s="1"/>
  <c r="CF165" i="2"/>
  <c r="CG165" i="2" s="1"/>
  <c r="BY165" i="2"/>
  <c r="CA165" i="2" s="1"/>
  <c r="CB165" i="2" s="1"/>
  <c r="CC165" i="2" s="1"/>
  <c r="BW165" i="2"/>
  <c r="BX165" i="2" s="1"/>
  <c r="BV165" i="2"/>
  <c r="BS165" i="2"/>
  <c r="BT165" i="2" s="1"/>
  <c r="BR165" i="2"/>
  <c r="V165" i="2"/>
  <c r="A165" i="2"/>
  <c r="ACN164" i="2"/>
  <c r="ACO164" i="2" s="1"/>
  <c r="ZV164" i="2"/>
  <c r="ZW164" i="2" s="1"/>
  <c r="ZS164" i="2"/>
  <c r="ZT164" i="2" s="1"/>
  <c r="NQ164" i="2"/>
  <c r="NR164" i="2" s="1"/>
  <c r="NM164" i="2"/>
  <c r="NN164" i="2" s="1"/>
  <c r="NH164" i="2"/>
  <c r="NI164" i="2" s="1"/>
  <c r="ND164" i="2"/>
  <c r="NE164" i="2" s="1"/>
  <c r="MZ164" i="2"/>
  <c r="NA164" i="2" s="1"/>
  <c r="CF164" i="2"/>
  <c r="CG164" i="2" s="1"/>
  <c r="BY164" i="2"/>
  <c r="CA164" i="2" s="1"/>
  <c r="CB164" i="2" s="1"/>
  <c r="CC164" i="2" s="1"/>
  <c r="BW164" i="2"/>
  <c r="BX164" i="2" s="1"/>
  <c r="BV164" i="2"/>
  <c r="BS164" i="2"/>
  <c r="BT164" i="2" s="1"/>
  <c r="BR164" i="2"/>
  <c r="V164" i="2"/>
  <c r="A164" i="2"/>
  <c r="ACN163" i="2"/>
  <c r="ACO163" i="2" s="1"/>
  <c r="ZV163" i="2"/>
  <c r="ZW163" i="2" s="1"/>
  <c r="ZS163" i="2"/>
  <c r="ZT163" i="2" s="1"/>
  <c r="NQ163" i="2"/>
  <c r="NR163" i="2" s="1"/>
  <c r="NM163" i="2"/>
  <c r="NN163" i="2" s="1"/>
  <c r="NH163" i="2"/>
  <c r="NI163" i="2" s="1"/>
  <c r="ND163" i="2"/>
  <c r="NE163" i="2" s="1"/>
  <c r="MZ163" i="2"/>
  <c r="NA163" i="2" s="1"/>
  <c r="CF163" i="2"/>
  <c r="CG163" i="2" s="1"/>
  <c r="BY163" i="2"/>
  <c r="CA163" i="2" s="1"/>
  <c r="CB163" i="2" s="1"/>
  <c r="CC163" i="2" s="1"/>
  <c r="BW163" i="2"/>
  <c r="BX163" i="2" s="1"/>
  <c r="BV163" i="2"/>
  <c r="BS163" i="2"/>
  <c r="BT163" i="2" s="1"/>
  <c r="BR163" i="2"/>
  <c r="V163" i="2"/>
  <c r="A163" i="2"/>
  <c r="ADN162" i="2"/>
  <c r="ACN162" i="2"/>
  <c r="ACO162" i="2" s="1"/>
  <c r="ZV162" i="2"/>
  <c r="ZW162" i="2" s="1"/>
  <c r="ZS162" i="2"/>
  <c r="ZT162" i="2" s="1"/>
  <c r="NQ162" i="2"/>
  <c r="NR162" i="2" s="1"/>
  <c r="NM162" i="2"/>
  <c r="NN162" i="2" s="1"/>
  <c r="NH162" i="2"/>
  <c r="NI162" i="2" s="1"/>
  <c r="ND162" i="2"/>
  <c r="NE162" i="2" s="1"/>
  <c r="MZ162" i="2"/>
  <c r="NA162" i="2" s="1"/>
  <c r="CF162" i="2"/>
  <c r="CG162" i="2" s="1"/>
  <c r="BY162" i="2"/>
  <c r="CA162" i="2" s="1"/>
  <c r="CB162" i="2" s="1"/>
  <c r="CC162" i="2" s="1"/>
  <c r="BW162" i="2"/>
  <c r="BX162" i="2" s="1"/>
  <c r="BV162" i="2"/>
  <c r="BS162" i="2"/>
  <c r="BT162" i="2" s="1"/>
  <c r="BR162" i="2"/>
  <c r="V162" i="2"/>
  <c r="A162" i="2"/>
  <c r="ADN161" i="2"/>
  <c r="ACN161" i="2"/>
  <c r="ACO161" i="2" s="1"/>
  <c r="ZV161" i="2"/>
  <c r="ZW161" i="2" s="1"/>
  <c r="ZS161" i="2"/>
  <c r="ZT161" i="2" s="1"/>
  <c r="NQ161" i="2"/>
  <c r="NR161" i="2" s="1"/>
  <c r="NM161" i="2"/>
  <c r="NN161" i="2" s="1"/>
  <c r="NH161" i="2"/>
  <c r="NI161" i="2" s="1"/>
  <c r="ND161" i="2"/>
  <c r="NE161" i="2" s="1"/>
  <c r="MZ161" i="2"/>
  <c r="NA161" i="2" s="1"/>
  <c r="CF161" i="2"/>
  <c r="CG161" i="2" s="1"/>
  <c r="BY161" i="2"/>
  <c r="CA161" i="2" s="1"/>
  <c r="CB161" i="2" s="1"/>
  <c r="CC161" i="2" s="1"/>
  <c r="BW161" i="2"/>
  <c r="BX161" i="2" s="1"/>
  <c r="BV161" i="2"/>
  <c r="BS161" i="2"/>
  <c r="BT161" i="2" s="1"/>
  <c r="BR161" i="2"/>
  <c r="V161" i="2"/>
  <c r="A161" i="2"/>
  <c r="ADN160" i="2"/>
  <c r="ACN160" i="2"/>
  <c r="ACO160" i="2" s="1"/>
  <c r="ZV160" i="2"/>
  <c r="ZW160" i="2" s="1"/>
  <c r="ZS160" i="2"/>
  <c r="ZT160" i="2" s="1"/>
  <c r="NQ160" i="2"/>
  <c r="NR160" i="2" s="1"/>
  <c r="NM160" i="2"/>
  <c r="NN160" i="2" s="1"/>
  <c r="NH160" i="2"/>
  <c r="NI160" i="2" s="1"/>
  <c r="ND160" i="2"/>
  <c r="NE160" i="2" s="1"/>
  <c r="MZ160" i="2"/>
  <c r="NA160" i="2" s="1"/>
  <c r="CF160" i="2"/>
  <c r="CG160" i="2" s="1"/>
  <c r="BY160" i="2"/>
  <c r="CA160" i="2" s="1"/>
  <c r="CB160" i="2" s="1"/>
  <c r="CC160" i="2" s="1"/>
  <c r="BW160" i="2"/>
  <c r="BX160" i="2" s="1"/>
  <c r="BV160" i="2"/>
  <c r="BS160" i="2"/>
  <c r="BT160" i="2" s="1"/>
  <c r="BR160" i="2"/>
  <c r="V160" i="2"/>
  <c r="A160" i="2"/>
  <c r="ACN159" i="2"/>
  <c r="ACO159" i="2" s="1"/>
  <c r="ZV159" i="2"/>
  <c r="ZW159" i="2" s="1"/>
  <c r="ZS159" i="2"/>
  <c r="ZT159" i="2" s="1"/>
  <c r="NQ159" i="2"/>
  <c r="NR159" i="2" s="1"/>
  <c r="NM159" i="2"/>
  <c r="NN159" i="2" s="1"/>
  <c r="NH159" i="2"/>
  <c r="NI159" i="2" s="1"/>
  <c r="ND159" i="2"/>
  <c r="NE159" i="2" s="1"/>
  <c r="MZ159" i="2"/>
  <c r="NA159" i="2" s="1"/>
  <c r="CF159" i="2"/>
  <c r="CG159" i="2" s="1"/>
  <c r="BY159" i="2"/>
  <c r="CA159" i="2" s="1"/>
  <c r="CB159" i="2" s="1"/>
  <c r="CC159" i="2" s="1"/>
  <c r="BW159" i="2"/>
  <c r="BX159" i="2" s="1"/>
  <c r="BV159" i="2"/>
  <c r="BS159" i="2"/>
  <c r="BT159" i="2" s="1"/>
  <c r="BR159" i="2"/>
  <c r="V159" i="2"/>
  <c r="A159" i="2"/>
  <c r="ACN158" i="2"/>
  <c r="ACO158" i="2" s="1"/>
  <c r="ZV158" i="2"/>
  <c r="ZW158" i="2" s="1"/>
  <c r="ZS158" i="2"/>
  <c r="ZT158" i="2" s="1"/>
  <c r="NQ158" i="2"/>
  <c r="NR158" i="2" s="1"/>
  <c r="NM158" i="2"/>
  <c r="NN158" i="2" s="1"/>
  <c r="NH158" i="2"/>
  <c r="NI158" i="2" s="1"/>
  <c r="ND158" i="2"/>
  <c r="NE158" i="2" s="1"/>
  <c r="MZ158" i="2"/>
  <c r="NA158" i="2" s="1"/>
  <c r="CF158" i="2"/>
  <c r="CG158" i="2" s="1"/>
  <c r="BY158" i="2"/>
  <c r="CA158" i="2" s="1"/>
  <c r="CB158" i="2" s="1"/>
  <c r="CC158" i="2" s="1"/>
  <c r="BW158" i="2"/>
  <c r="BX158" i="2" s="1"/>
  <c r="BV158" i="2"/>
  <c r="BS158" i="2"/>
  <c r="BT158" i="2" s="1"/>
  <c r="BR158" i="2"/>
  <c r="V158" i="2"/>
  <c r="A158" i="2"/>
  <c r="ACN157" i="2"/>
  <c r="ACO157" i="2" s="1"/>
  <c r="ZV157" i="2"/>
  <c r="ZW157" i="2" s="1"/>
  <c r="ZS157" i="2"/>
  <c r="ZT157" i="2" s="1"/>
  <c r="NQ157" i="2"/>
  <c r="NR157" i="2" s="1"/>
  <c r="NM157" i="2"/>
  <c r="NN157" i="2" s="1"/>
  <c r="NH157" i="2"/>
  <c r="NI157" i="2" s="1"/>
  <c r="ND157" i="2"/>
  <c r="NE157" i="2" s="1"/>
  <c r="MZ157" i="2"/>
  <c r="NA157" i="2" s="1"/>
  <c r="CF157" i="2"/>
  <c r="CG157" i="2" s="1"/>
  <c r="BY157" i="2"/>
  <c r="CA157" i="2" s="1"/>
  <c r="CB157" i="2" s="1"/>
  <c r="CC157" i="2" s="1"/>
  <c r="BW157" i="2"/>
  <c r="BX157" i="2" s="1"/>
  <c r="BV157" i="2"/>
  <c r="BS157" i="2"/>
  <c r="BT157" i="2" s="1"/>
  <c r="BR157" i="2"/>
  <c r="V157" i="2"/>
  <c r="A157" i="2"/>
  <c r="ACN156" i="2"/>
  <c r="ACO156" i="2" s="1"/>
  <c r="ZV156" i="2"/>
  <c r="ZW156" i="2" s="1"/>
  <c r="ZS156" i="2"/>
  <c r="ZT156" i="2" s="1"/>
  <c r="NQ156" i="2"/>
  <c r="NR156" i="2" s="1"/>
  <c r="NM156" i="2"/>
  <c r="NN156" i="2" s="1"/>
  <c r="NH156" i="2"/>
  <c r="NI156" i="2" s="1"/>
  <c r="ND156" i="2"/>
  <c r="NE156" i="2" s="1"/>
  <c r="MZ156" i="2"/>
  <c r="NA156" i="2" s="1"/>
  <c r="CF156" i="2"/>
  <c r="CG156" i="2" s="1"/>
  <c r="BY156" i="2"/>
  <c r="CA156" i="2" s="1"/>
  <c r="CB156" i="2" s="1"/>
  <c r="CC156" i="2" s="1"/>
  <c r="BW156" i="2"/>
  <c r="BX156" i="2" s="1"/>
  <c r="BV156" i="2"/>
  <c r="BS156" i="2"/>
  <c r="BT156" i="2" s="1"/>
  <c r="BR156" i="2"/>
  <c r="V156" i="2"/>
  <c r="A156" i="2"/>
  <c r="ACN155" i="2"/>
  <c r="ZV155" i="2"/>
  <c r="ZW155" i="2" s="1"/>
  <c r="ZS155" i="2"/>
  <c r="ZT155" i="2" s="1"/>
  <c r="NQ155" i="2"/>
  <c r="NR155" i="2" s="1"/>
  <c r="NM155" i="2"/>
  <c r="NN155" i="2" s="1"/>
  <c r="NH155" i="2"/>
  <c r="NI155" i="2" s="1"/>
  <c r="ND155" i="2"/>
  <c r="NE155" i="2" s="1"/>
  <c r="MZ155" i="2"/>
  <c r="NA155" i="2" s="1"/>
  <c r="CF155" i="2"/>
  <c r="CG155" i="2" s="1"/>
  <c r="BY155" i="2"/>
  <c r="CA155" i="2" s="1"/>
  <c r="CB155" i="2" s="1"/>
  <c r="CC155" i="2" s="1"/>
  <c r="BW155" i="2"/>
  <c r="BX155" i="2" s="1"/>
  <c r="BV155" i="2"/>
  <c r="BS155" i="2"/>
  <c r="BT155" i="2" s="1"/>
  <c r="BR155" i="2"/>
  <c r="V155" i="2"/>
  <c r="A155" i="2"/>
  <c r="ACN154" i="2"/>
  <c r="ZV154" i="2"/>
  <c r="ZW154" i="2" s="1"/>
  <c r="ZS154" i="2"/>
  <c r="ZT154" i="2" s="1"/>
  <c r="NQ154" i="2"/>
  <c r="NR154" i="2" s="1"/>
  <c r="NM154" i="2"/>
  <c r="NN154" i="2" s="1"/>
  <c r="NH154" i="2"/>
  <c r="NI154" i="2" s="1"/>
  <c r="ND154" i="2"/>
  <c r="NE154" i="2" s="1"/>
  <c r="MZ154" i="2"/>
  <c r="NA154" i="2" s="1"/>
  <c r="CF154" i="2"/>
  <c r="CG154" i="2" s="1"/>
  <c r="BY154" i="2"/>
  <c r="CA154" i="2" s="1"/>
  <c r="CB154" i="2" s="1"/>
  <c r="CC154" i="2" s="1"/>
  <c r="BW154" i="2"/>
  <c r="BX154" i="2" s="1"/>
  <c r="BV154" i="2"/>
  <c r="BS154" i="2"/>
  <c r="BT154" i="2" s="1"/>
  <c r="BR154" i="2"/>
  <c r="V154" i="2"/>
  <c r="A154" i="2"/>
  <c r="ACN153" i="2"/>
  <c r="ACO153" i="2" s="1"/>
  <c r="ZV153" i="2"/>
  <c r="ZW153" i="2" s="1"/>
  <c r="ZS153" i="2"/>
  <c r="ZT153" i="2" s="1"/>
  <c r="NQ153" i="2"/>
  <c r="NR153" i="2" s="1"/>
  <c r="NM153" i="2"/>
  <c r="NN153" i="2" s="1"/>
  <c r="NH153" i="2"/>
  <c r="NI153" i="2" s="1"/>
  <c r="ND153" i="2"/>
  <c r="NE153" i="2" s="1"/>
  <c r="MZ153" i="2"/>
  <c r="NA153" i="2" s="1"/>
  <c r="CF153" i="2"/>
  <c r="CG153" i="2" s="1"/>
  <c r="BY153" i="2"/>
  <c r="CA153" i="2" s="1"/>
  <c r="CB153" i="2" s="1"/>
  <c r="CC153" i="2" s="1"/>
  <c r="BW153" i="2"/>
  <c r="BX153" i="2" s="1"/>
  <c r="BV153" i="2"/>
  <c r="BS153" i="2"/>
  <c r="BT153" i="2" s="1"/>
  <c r="BR153" i="2"/>
  <c r="V153" i="2"/>
  <c r="A153" i="2"/>
  <c r="ACN152" i="2"/>
  <c r="ACO152" i="2" s="1"/>
  <c r="ZV152" i="2"/>
  <c r="ZW152" i="2" s="1"/>
  <c r="ZS152" i="2"/>
  <c r="ZT152" i="2" s="1"/>
  <c r="NQ152" i="2"/>
  <c r="NR152" i="2" s="1"/>
  <c r="NM152" i="2"/>
  <c r="NN152" i="2" s="1"/>
  <c r="NH152" i="2"/>
  <c r="NI152" i="2" s="1"/>
  <c r="ND152" i="2"/>
  <c r="NE152" i="2" s="1"/>
  <c r="MZ152" i="2"/>
  <c r="NA152" i="2" s="1"/>
  <c r="CF152" i="2"/>
  <c r="CG152" i="2" s="1"/>
  <c r="BY152" i="2"/>
  <c r="CA152" i="2" s="1"/>
  <c r="CB152" i="2" s="1"/>
  <c r="CC152" i="2" s="1"/>
  <c r="BW152" i="2"/>
  <c r="BX152" i="2" s="1"/>
  <c r="BV152" i="2"/>
  <c r="BS152" i="2"/>
  <c r="BT152" i="2" s="1"/>
  <c r="BR152" i="2"/>
  <c r="V152" i="2"/>
  <c r="A152" i="2"/>
  <c r="ACN151" i="2"/>
  <c r="ZV151" i="2"/>
  <c r="ZW151" i="2" s="1"/>
  <c r="ZS151" i="2"/>
  <c r="ZT151" i="2" s="1"/>
  <c r="NQ151" i="2"/>
  <c r="NR151" i="2" s="1"/>
  <c r="NM151" i="2"/>
  <c r="NN151" i="2" s="1"/>
  <c r="NH151" i="2"/>
  <c r="NI151" i="2" s="1"/>
  <c r="ND151" i="2"/>
  <c r="NE151" i="2" s="1"/>
  <c r="MZ151" i="2"/>
  <c r="NA151" i="2" s="1"/>
  <c r="CF151" i="2"/>
  <c r="CG151" i="2" s="1"/>
  <c r="BY151" i="2"/>
  <c r="CA151" i="2" s="1"/>
  <c r="CB151" i="2" s="1"/>
  <c r="CC151" i="2" s="1"/>
  <c r="BW151" i="2"/>
  <c r="BX151" i="2" s="1"/>
  <c r="BV151" i="2"/>
  <c r="BS151" i="2"/>
  <c r="BT151" i="2" s="1"/>
  <c r="BR151" i="2"/>
  <c r="V151" i="2"/>
  <c r="A151" i="2"/>
  <c r="ACN150" i="2"/>
  <c r="ACO150" i="2" s="1"/>
  <c r="ZV150" i="2"/>
  <c r="ZW150" i="2" s="1"/>
  <c r="ZS150" i="2"/>
  <c r="ZT150" i="2" s="1"/>
  <c r="NQ150" i="2"/>
  <c r="NR150" i="2" s="1"/>
  <c r="NM150" i="2"/>
  <c r="NN150" i="2" s="1"/>
  <c r="NH150" i="2"/>
  <c r="NI150" i="2" s="1"/>
  <c r="ND150" i="2"/>
  <c r="NE150" i="2" s="1"/>
  <c r="MZ150" i="2"/>
  <c r="NA150" i="2" s="1"/>
  <c r="CF150" i="2"/>
  <c r="CG150" i="2" s="1"/>
  <c r="BY150" i="2"/>
  <c r="CA150" i="2" s="1"/>
  <c r="CB150" i="2" s="1"/>
  <c r="CC150" i="2" s="1"/>
  <c r="BW150" i="2"/>
  <c r="BX150" i="2" s="1"/>
  <c r="BV150" i="2"/>
  <c r="BS150" i="2"/>
  <c r="BT150" i="2" s="1"/>
  <c r="BR150" i="2"/>
  <c r="V150" i="2"/>
  <c r="A150" i="2"/>
  <c r="ACN149" i="2"/>
  <c r="ACO149" i="2" s="1"/>
  <c r="ZV149" i="2"/>
  <c r="ZW149" i="2" s="1"/>
  <c r="ZS149" i="2"/>
  <c r="ZT149" i="2" s="1"/>
  <c r="NQ149" i="2"/>
  <c r="NR149" i="2" s="1"/>
  <c r="NM149" i="2"/>
  <c r="NN149" i="2" s="1"/>
  <c r="NH149" i="2"/>
  <c r="NI149" i="2" s="1"/>
  <c r="ND149" i="2"/>
  <c r="NE149" i="2" s="1"/>
  <c r="MZ149" i="2"/>
  <c r="NA149" i="2" s="1"/>
  <c r="CF149" i="2"/>
  <c r="CG149" i="2" s="1"/>
  <c r="BY149" i="2"/>
  <c r="CA149" i="2" s="1"/>
  <c r="CB149" i="2" s="1"/>
  <c r="CC149" i="2" s="1"/>
  <c r="BW149" i="2"/>
  <c r="BX149" i="2" s="1"/>
  <c r="BV149" i="2"/>
  <c r="BS149" i="2"/>
  <c r="BT149" i="2" s="1"/>
  <c r="BR149" i="2"/>
  <c r="V149" i="2"/>
  <c r="A149" i="2"/>
  <c r="ACN148" i="2"/>
  <c r="ACO148" i="2" s="1"/>
  <c r="ZV148" i="2"/>
  <c r="ZW148" i="2" s="1"/>
  <c r="ZS148" i="2"/>
  <c r="ZT148" i="2" s="1"/>
  <c r="NQ148" i="2"/>
  <c r="NR148" i="2" s="1"/>
  <c r="NM148" i="2"/>
  <c r="NN148" i="2" s="1"/>
  <c r="NH148" i="2"/>
  <c r="NI148" i="2" s="1"/>
  <c r="ND148" i="2"/>
  <c r="NE148" i="2" s="1"/>
  <c r="MZ148" i="2"/>
  <c r="NA148" i="2" s="1"/>
  <c r="CF148" i="2"/>
  <c r="CG148" i="2" s="1"/>
  <c r="BY148" i="2"/>
  <c r="CA148" i="2" s="1"/>
  <c r="CB148" i="2" s="1"/>
  <c r="CC148" i="2" s="1"/>
  <c r="BW148" i="2"/>
  <c r="BX148" i="2" s="1"/>
  <c r="BV148" i="2"/>
  <c r="BS148" i="2"/>
  <c r="BT148" i="2" s="1"/>
  <c r="BR148" i="2"/>
  <c r="V148" i="2"/>
  <c r="A148" i="2"/>
  <c r="ACN147" i="2"/>
  <c r="ZV147" i="2"/>
  <c r="ZW147" i="2" s="1"/>
  <c r="ZS147" i="2"/>
  <c r="ZT147" i="2" s="1"/>
  <c r="NQ147" i="2"/>
  <c r="NR147" i="2" s="1"/>
  <c r="NM147" i="2"/>
  <c r="NN147" i="2" s="1"/>
  <c r="NH147" i="2"/>
  <c r="NI147" i="2" s="1"/>
  <c r="ND147" i="2"/>
  <c r="NE147" i="2" s="1"/>
  <c r="MZ147" i="2"/>
  <c r="NA147" i="2" s="1"/>
  <c r="CF147" i="2"/>
  <c r="CG147" i="2" s="1"/>
  <c r="BY147" i="2"/>
  <c r="CA147" i="2" s="1"/>
  <c r="CB147" i="2" s="1"/>
  <c r="CC147" i="2" s="1"/>
  <c r="BW147" i="2"/>
  <c r="BX147" i="2" s="1"/>
  <c r="BV147" i="2"/>
  <c r="BS147" i="2"/>
  <c r="BT147" i="2" s="1"/>
  <c r="BR147" i="2"/>
  <c r="V147" i="2"/>
  <c r="A147" i="2"/>
  <c r="ACN146" i="2"/>
  <c r="ACO146" i="2" s="1"/>
  <c r="TQ146" i="2"/>
  <c r="TR146" i="2" s="1"/>
  <c r="TN146" i="2"/>
  <c r="TO146" i="2" s="1"/>
  <c r="TK146" i="2"/>
  <c r="TL146" i="2" s="1"/>
  <c r="TH146" i="2"/>
  <c r="TI146" i="2" s="1"/>
  <c r="TE146" i="2"/>
  <c r="TF146" i="2" s="1"/>
  <c r="TB146" i="2"/>
  <c r="TC146" i="2" s="1"/>
  <c r="SY146" i="2"/>
  <c r="SZ146" i="2" s="1"/>
  <c r="SV146" i="2"/>
  <c r="SW146" i="2" s="1"/>
  <c r="SS146" i="2"/>
  <c r="ST146" i="2" s="1"/>
  <c r="EB146" i="2"/>
  <c r="EC146" i="2" s="1"/>
  <c r="DY146" i="2"/>
  <c r="DZ146" i="2" s="1"/>
  <c r="DV146" i="2"/>
  <c r="DW146" i="2" s="1"/>
  <c r="V146" i="2"/>
  <c r="A146" i="2"/>
  <c r="ACI405" i="2" l="1"/>
  <c r="ACI407" i="2"/>
  <c r="ACH405" i="2"/>
  <c r="ABX382" i="2"/>
  <c r="ABB400" i="2"/>
  <c r="ABD400" i="2" s="1"/>
  <c r="ACQ400" i="2" s="1"/>
  <c r="ACR400" i="2" s="1"/>
  <c r="ACS400" i="2" s="1"/>
  <c r="ACH404" i="2"/>
  <c r="ACH406" i="2"/>
  <c r="ACH407" i="2"/>
  <c r="ACI404" i="2"/>
  <c r="AC405" i="2"/>
  <c r="XN405" i="2"/>
  <c r="ABW379" i="2"/>
  <c r="ABY379" i="2"/>
  <c r="KR407" i="2"/>
  <c r="ACI406" i="2"/>
  <c r="AC406" i="2"/>
  <c r="KR406" i="2"/>
  <c r="ABW382" i="2"/>
  <c r="AC404" i="2"/>
  <c r="KR404" i="2"/>
  <c r="ABX377" i="2"/>
  <c r="ABY378" i="2"/>
  <c r="ABX381" i="2"/>
  <c r="CP382" i="2"/>
  <c r="PM382" i="2"/>
  <c r="ABW386" i="2"/>
  <c r="ABW387" i="2"/>
  <c r="ABB401" i="2"/>
  <c r="ACA355" i="2"/>
  <c r="ABX388" i="2"/>
  <c r="ACH403" i="2"/>
  <c r="ACI403" i="2"/>
  <c r="ACJ403" i="2" s="1"/>
  <c r="ACQ403" i="2" s="1"/>
  <c r="ACR403" i="2" s="1"/>
  <c r="ACS403" i="2" s="1"/>
  <c r="ADN403" i="2" s="1"/>
  <c r="ABX378" i="2"/>
  <c r="PP388" i="2"/>
  <c r="AC403" i="2"/>
  <c r="KR403" i="2"/>
  <c r="ABW378" i="2"/>
  <c r="PM378" i="2"/>
  <c r="ZP378" i="2"/>
  <c r="ABX380" i="2"/>
  <c r="ABY382" i="2"/>
  <c r="ABW383" i="2"/>
  <c r="ABY383" i="2"/>
  <c r="ABX384" i="2"/>
  <c r="CP386" i="2"/>
  <c r="ABX389" i="2"/>
  <c r="ABW394" i="2"/>
  <c r="DN400" i="2"/>
  <c r="ABC401" i="2"/>
  <c r="ABX376" i="2"/>
  <c r="ABC400" i="2"/>
  <c r="ACH402" i="2"/>
  <c r="ACI402" i="2"/>
  <c r="PP376" i="2"/>
  <c r="ABX385" i="2"/>
  <c r="ABX386" i="2"/>
  <c r="ABY386" i="2"/>
  <c r="ABY387" i="2"/>
  <c r="RY400" i="2"/>
  <c r="AC402" i="2"/>
  <c r="KR402" i="2"/>
  <c r="ABX379" i="2"/>
  <c r="ABX383" i="2"/>
  <c r="ABX387" i="2"/>
  <c r="ACA360" i="2"/>
  <c r="ABW376" i="2"/>
  <c r="ABY376" i="2"/>
  <c r="PM377" i="2"/>
  <c r="CS379" i="2"/>
  <c r="ZM379" i="2"/>
  <c r="ABW380" i="2"/>
  <c r="ABY380" i="2"/>
  <c r="PM381" i="2"/>
  <c r="CS383" i="2"/>
  <c r="ZM383" i="2"/>
  <c r="ABW384" i="2"/>
  <c r="ABY384" i="2"/>
  <c r="PM385" i="2"/>
  <c r="CS387" i="2"/>
  <c r="ZM387" i="2"/>
  <c r="ABW388" i="2"/>
  <c r="ABY388" i="2"/>
  <c r="PM389" i="2"/>
  <c r="CP376" i="2"/>
  <c r="ZP376" i="2"/>
  <c r="ABW377" i="2"/>
  <c r="ABY377" i="2"/>
  <c r="CP380" i="2"/>
  <c r="PM380" i="2"/>
  <c r="ZP380" i="2"/>
  <c r="ABW381" i="2"/>
  <c r="ABY381" i="2"/>
  <c r="ABW385" i="2"/>
  <c r="ABY385" i="2"/>
  <c r="ABW389" i="2"/>
  <c r="ABY389" i="2"/>
  <c r="ABW390" i="2"/>
  <c r="ACF188" i="2"/>
  <c r="ACF217" i="2"/>
  <c r="ADJ217" i="2" s="1"/>
  <c r="ABW392" i="2"/>
  <c r="AAD396" i="2"/>
  <c r="JQ398" i="2"/>
  <c r="ABO398" i="2"/>
  <c r="JN398" i="2"/>
  <c r="ACF174" i="2"/>
  <c r="ADJ174" i="2" s="1"/>
  <c r="ACO305" i="2"/>
  <c r="ACB370" i="2"/>
  <c r="ABY390" i="2"/>
  <c r="ABX391" i="2"/>
  <c r="PM391" i="2"/>
  <c r="ABY392" i="2"/>
  <c r="ABX393" i="2"/>
  <c r="PM393" i="2"/>
  <c r="ABY394" i="2"/>
  <c r="ABX395" i="2"/>
  <c r="PM395" i="2"/>
  <c r="AAO397" i="2"/>
  <c r="TU397" i="2"/>
  <c r="ACD299" i="2"/>
  <c r="ABW391" i="2"/>
  <c r="ABW393" i="2"/>
  <c r="ABW395" i="2"/>
  <c r="AAE396" i="2"/>
  <c r="ABN398" i="2"/>
  <c r="AAI399" i="2"/>
  <c r="VL399" i="2"/>
  <c r="ACF236" i="2"/>
  <c r="ACD319" i="2"/>
  <c r="ACD321" i="2"/>
  <c r="ACB355" i="2"/>
  <c r="ACA370" i="2"/>
  <c r="ACC370" i="2" s="1"/>
  <c r="ACQ370" i="2" s="1"/>
  <c r="ACR370" i="2" s="1"/>
  <c r="ACS370" i="2" s="1"/>
  <c r="ADN370" i="2" s="1"/>
  <c r="PM390" i="2"/>
  <c r="ABX390" i="2"/>
  <c r="ABY391" i="2"/>
  <c r="PM392" i="2"/>
  <c r="ABX392" i="2"/>
  <c r="ABY393" i="2"/>
  <c r="PM394" i="2"/>
  <c r="ABX394" i="2"/>
  <c r="ABY395" i="2"/>
  <c r="AAN397" i="2"/>
  <c r="AAP397" i="2" s="1"/>
  <c r="ACR397" i="2" s="1"/>
  <c r="ACS397" i="2" s="1"/>
  <c r="ADN397" i="2" s="1"/>
  <c r="EF397" i="2"/>
  <c r="AAH399" i="2"/>
  <c r="ACF184" i="2"/>
  <c r="ACF240" i="2"/>
  <c r="ADJ240" i="2" s="1"/>
  <c r="ACF192" i="2"/>
  <c r="ADJ192" i="2" s="1"/>
  <c r="ACF212" i="2"/>
  <c r="ADJ212" i="2" s="1"/>
  <c r="ACF242" i="2"/>
  <c r="ADJ242" i="2" s="1"/>
  <c r="ACF243" i="2"/>
  <c r="ADJ243" i="2" s="1"/>
  <c r="ACF244" i="2"/>
  <c r="ACF255" i="2"/>
  <c r="ACF282" i="2"/>
  <c r="ACF309" i="2"/>
  <c r="ADJ309" i="2" s="1"/>
  <c r="ACF318" i="2"/>
  <c r="ADJ318" i="2" s="1"/>
  <c r="ACB354" i="2"/>
  <c r="CH355" i="2"/>
  <c r="OQ355" i="2"/>
  <c r="CK370" i="2"/>
  <c r="OT370" i="2"/>
  <c r="ACA349" i="2"/>
  <c r="ACA350" i="2"/>
  <c r="ACA368" i="2"/>
  <c r="ACB368" i="2"/>
  <c r="CH368" i="2"/>
  <c r="OQ368" i="2"/>
  <c r="ADJ188" i="2"/>
  <c r="ACF158" i="2"/>
  <c r="ADJ158" i="2" s="1"/>
  <c r="ACE320" i="2"/>
  <c r="ACD197" i="2"/>
  <c r="ADH197" i="2" s="1"/>
  <c r="ACD200" i="2"/>
  <c r="ADH200" i="2" s="1"/>
  <c r="ACF231" i="2"/>
  <c r="ACF258" i="2"/>
  <c r="ACF260" i="2"/>
  <c r="ADJ260" i="2" s="1"/>
  <c r="ACF261" i="2"/>
  <c r="ACF262" i="2"/>
  <c r="ADJ262" i="2" s="1"/>
  <c r="ACF263" i="2"/>
  <c r="ADJ263" i="2" s="1"/>
  <c r="ACF264" i="2"/>
  <c r="ADJ264" i="2" s="1"/>
  <c r="ACF265" i="2"/>
  <c r="ACF267" i="2"/>
  <c r="ADJ267" i="2" s="1"/>
  <c r="ACD276" i="2"/>
  <c r="ADH276" i="2" s="1"/>
  <c r="ACF306" i="2"/>
  <c r="ACD318" i="2"/>
  <c r="ADH318" i="2" s="1"/>
  <c r="ACB367" i="2"/>
  <c r="OQ367" i="2"/>
  <c r="ACB345" i="2"/>
  <c r="OQ345" i="2"/>
  <c r="ACB353" i="2"/>
  <c r="OQ353" i="2"/>
  <c r="ACB364" i="2"/>
  <c r="OQ364" i="2"/>
  <c r="ACF224" i="2"/>
  <c r="ADJ224" i="2" s="1"/>
  <c r="ACD226" i="2"/>
  <c r="ACF250" i="2"/>
  <c r="ACF269" i="2"/>
  <c r="ADJ269" i="2" s="1"/>
  <c r="ACF270" i="2"/>
  <c r="ADJ270" i="2" s="1"/>
  <c r="ACD280" i="2"/>
  <c r="ACD284" i="2"/>
  <c r="ACE288" i="2"/>
  <c r="OQ374" i="2"/>
  <c r="ACB374" i="2"/>
  <c r="ACD222" i="2"/>
  <c r="ACD234" i="2"/>
  <c r="ACD287" i="2"/>
  <c r="ACF307" i="2"/>
  <c r="ADJ307" i="2" s="1"/>
  <c r="ACA347" i="2"/>
  <c r="CK347" i="2"/>
  <c r="ACB347" i="2"/>
  <c r="ACB348" i="2"/>
  <c r="OQ348" i="2"/>
  <c r="OQ351" i="2"/>
  <c r="ACB351" i="2"/>
  <c r="ACB356" i="2"/>
  <c r="OQ356" i="2"/>
  <c r="ACE336" i="2"/>
  <c r="ACP336" i="2" s="1"/>
  <c r="ADI336" i="2" s="1"/>
  <c r="ACB344" i="2"/>
  <c r="ACA346" i="2"/>
  <c r="ACB349" i="2"/>
  <c r="ACA351" i="2"/>
  <c r="ACB352" i="2"/>
  <c r="ACA354" i="2"/>
  <c r="ACB358" i="2"/>
  <c r="ACB360" i="2"/>
  <c r="ACB366" i="2"/>
  <c r="ACA372" i="2"/>
  <c r="ACB372" i="2"/>
  <c r="ACA374" i="2"/>
  <c r="ACF333" i="2"/>
  <c r="ACE335" i="2"/>
  <c r="ACP335" i="2" s="1"/>
  <c r="ADI335" i="2" s="1"/>
  <c r="ACB350" i="2"/>
  <c r="ACC350" i="2" s="1"/>
  <c r="ACQ350" i="2" s="1"/>
  <c r="ACR350" i="2" s="1"/>
  <c r="ACS350" i="2" s="1"/>
  <c r="ADN350" i="2" s="1"/>
  <c r="OT358" i="2"/>
  <c r="ACB362" i="2"/>
  <c r="ACB363" i="2"/>
  <c r="ACA366" i="2"/>
  <c r="OT366" i="2"/>
  <c r="ACB371" i="2"/>
  <c r="CH372" i="2"/>
  <c r="OQ372" i="2"/>
  <c r="CK374" i="2"/>
  <c r="ACF323" i="2"/>
  <c r="ADJ323" i="2" s="1"/>
  <c r="ACF332" i="2"/>
  <c r="ADJ332" i="2" s="1"/>
  <c r="ACF334" i="2"/>
  <c r="ACE339" i="2"/>
  <c r="ACF340" i="2"/>
  <c r="ADJ340" i="2" s="1"/>
  <c r="ACD342" i="2"/>
  <c r="ACA345" i="2"/>
  <c r="ACB346" i="2"/>
  <c r="ACA353" i="2"/>
  <c r="ACA364" i="2"/>
  <c r="ACC364" i="2" s="1"/>
  <c r="ACQ364" i="2" s="1"/>
  <c r="ACR364" i="2" s="1"/>
  <c r="ACS364" i="2" s="1"/>
  <c r="ADN364" i="2" s="1"/>
  <c r="ACB375" i="2"/>
  <c r="ACE179" i="2"/>
  <c r="ACP179" i="2" s="1"/>
  <c r="ADI179" i="2" s="1"/>
  <c r="ACD208" i="2"/>
  <c r="ADJ282" i="2"/>
  <c r="ACD254" i="2"/>
  <c r="ADH254" i="2" s="1"/>
  <c r="ACF254" i="2"/>
  <c r="ADJ254" i="2" s="1"/>
  <c r="ADJ255" i="2"/>
  <c r="ACF259" i="2"/>
  <c r="ADJ259" i="2" s="1"/>
  <c r="ACF274" i="2"/>
  <c r="ACF275" i="2"/>
  <c r="ADJ275" i="2" s="1"/>
  <c r="ACF277" i="2"/>
  <c r="ADJ277" i="2" s="1"/>
  <c r="ACD279" i="2"/>
  <c r="ADH279" i="2" s="1"/>
  <c r="ACE279" i="2"/>
  <c r="ACP279" i="2" s="1"/>
  <c r="ADI279" i="2" s="1"/>
  <c r="ACD282" i="2"/>
  <c r="ADH282" i="2" s="1"/>
  <c r="ACE283" i="2"/>
  <c r="ACE286" i="2"/>
  <c r="ACP286" i="2" s="1"/>
  <c r="ADI286" i="2" s="1"/>
  <c r="ACF288" i="2"/>
  <c r="ACE289" i="2"/>
  <c r="ACP289" i="2" s="1"/>
  <c r="ADI289" i="2" s="1"/>
  <c r="ACD290" i="2"/>
  <c r="ACF291" i="2"/>
  <c r="ADJ291" i="2" s="1"/>
  <c r="ACD293" i="2"/>
  <c r="ADH293" i="2" s="1"/>
  <c r="ACD294" i="2"/>
  <c r="ADH294" i="2" s="1"/>
  <c r="ACF296" i="2"/>
  <c r="ACE303" i="2"/>
  <c r="ACD306" i="2"/>
  <c r="ACE307" i="2"/>
  <c r="ACP307" i="2" s="1"/>
  <c r="ADI307" i="2" s="1"/>
  <c r="ACE333" i="2"/>
  <c r="ACE337" i="2"/>
  <c r="ACP337" i="2" s="1"/>
  <c r="ADI337" i="2" s="1"/>
  <c r="ACE343" i="2"/>
  <c r="ACF178" i="2"/>
  <c r="ADJ178" i="2" s="1"/>
  <c r="ACE204" i="2"/>
  <c r="ACP204" i="2" s="1"/>
  <c r="ADI204" i="2" s="1"/>
  <c r="ACD209" i="2"/>
  <c r="ACE225" i="2"/>
  <c r="ACF229" i="2"/>
  <c r="ADJ229" i="2" s="1"/>
  <c r="ACF230" i="2"/>
  <c r="ACF232" i="2"/>
  <c r="ADJ232" i="2" s="1"/>
  <c r="ACF233" i="2"/>
  <c r="ACE234" i="2"/>
  <c r="ACF246" i="2"/>
  <c r="ADJ246" i="2" s="1"/>
  <c r="ACF247" i="2"/>
  <c r="ADJ247" i="2" s="1"/>
  <c r="ACF251" i="2"/>
  <c r="ACF252" i="2"/>
  <c r="ACF266" i="2"/>
  <c r="ACF278" i="2"/>
  <c r="ACF279" i="2"/>
  <c r="ADJ279" i="2" s="1"/>
  <c r="ACF281" i="2"/>
  <c r="ACE287" i="2"/>
  <c r="ACF289" i="2"/>
  <c r="ADJ289" i="2" s="1"/>
  <c r="ACF292" i="2"/>
  <c r="ACE293" i="2"/>
  <c r="ACP293" i="2" s="1"/>
  <c r="ADI293" i="2" s="1"/>
  <c r="ACF293" i="2"/>
  <c r="ADJ293" i="2" s="1"/>
  <c r="ACE296" i="2"/>
  <c r="ACE298" i="2"/>
  <c r="ACF298" i="2"/>
  <c r="ADJ298" i="2" s="1"/>
  <c r="ACD300" i="2"/>
  <c r="ACD303" i="2"/>
  <c r="ACD307" i="2"/>
  <c r="ACD310" i="2"/>
  <c r="ADH310" i="2" s="1"/>
  <c r="ACD311" i="2"/>
  <c r="ACD333" i="2"/>
  <c r="ADH333" i="2" s="1"/>
  <c r="ACF337" i="2"/>
  <c r="ADJ337" i="2" s="1"/>
  <c r="ACP339" i="2"/>
  <c r="ADI339" i="2" s="1"/>
  <c r="ACF343" i="2"/>
  <c r="ACF147" i="2"/>
  <c r="ACD153" i="2"/>
  <c r="ACF165" i="2"/>
  <c r="ADJ165" i="2" s="1"/>
  <c r="ACD176" i="2"/>
  <c r="ACF176" i="2"/>
  <c r="ADJ176" i="2" s="1"/>
  <c r="ACF180" i="2"/>
  <c r="ADJ180" i="2" s="1"/>
  <c r="ACD186" i="2"/>
  <c r="ACF204" i="2"/>
  <c r="ADJ204" i="2" s="1"/>
  <c r="ACF207" i="2"/>
  <c r="ADJ207" i="2" s="1"/>
  <c r="ACF208" i="2"/>
  <c r="ACF221" i="2"/>
  <c r="ADJ221" i="2" s="1"/>
  <c r="ACF234" i="2"/>
  <c r="ACF268" i="2"/>
  <c r="ADJ268" i="2" s="1"/>
  <c r="ACE277" i="2"/>
  <c r="ACF283" i="2"/>
  <c r="ADJ283" i="2" s="1"/>
  <c r="ACD288" i="2"/>
  <c r="ACF150" i="2"/>
  <c r="ADJ150" i="2" s="1"/>
  <c r="ACD167" i="2"/>
  <c r="ADH167" i="2" s="1"/>
  <c r="ACE171" i="2"/>
  <c r="ACE173" i="2"/>
  <c r="ACP173" i="2" s="1"/>
  <c r="ADI173" i="2" s="1"/>
  <c r="ACE174" i="2"/>
  <c r="ACP174" i="2" s="1"/>
  <c r="ADI174" i="2" s="1"/>
  <c r="ACE177" i="2"/>
  <c r="ACP177" i="2" s="1"/>
  <c r="ADI177" i="2" s="1"/>
  <c r="ACF182" i="2"/>
  <c r="ADJ182" i="2" s="1"/>
  <c r="ACE183" i="2"/>
  <c r="ACF183" i="2"/>
  <c r="ADJ183" i="2" s="1"/>
  <c r="ACF185" i="2"/>
  <c r="ADJ185" i="2" s="1"/>
  <c r="ACE186" i="2"/>
  <c r="ACF200" i="2"/>
  <c r="ADJ200" i="2" s="1"/>
  <c r="ACD215" i="2"/>
  <c r="ACF222" i="2"/>
  <c r="ACE233" i="2"/>
  <c r="ACE237" i="2"/>
  <c r="ACP237" i="2" s="1"/>
  <c r="ADI237" i="2" s="1"/>
  <c r="ACE243" i="2"/>
  <c r="ACP243" i="2" s="1"/>
  <c r="ADI243" i="2" s="1"/>
  <c r="ACE247" i="2"/>
  <c r="ACD252" i="2"/>
  <c r="ACD256" i="2"/>
  <c r="ACE262" i="2"/>
  <c r="ACE266" i="2"/>
  <c r="ACP266" i="2" s="1"/>
  <c r="ADI266" i="2" s="1"/>
  <c r="ACE272" i="2"/>
  <c r="ACF273" i="2"/>
  <c r="ADJ273" i="2" s="1"/>
  <c r="ACD275" i="2"/>
  <c r="ADH275" i="2" s="1"/>
  <c r="ACE275" i="2"/>
  <c r="ACP275" i="2" s="1"/>
  <c r="ADI275" i="2" s="1"/>
  <c r="ACE280" i="2"/>
  <c r="ACP280" i="2" s="1"/>
  <c r="ADI280" i="2" s="1"/>
  <c r="ACE282" i="2"/>
  <c r="ACP282" i="2" s="1"/>
  <c r="ADI282" i="2" s="1"/>
  <c r="ACF285" i="2"/>
  <c r="ADJ285" i="2" s="1"/>
  <c r="ACF287" i="2"/>
  <c r="ACF295" i="2"/>
  <c r="ADJ295" i="2" s="1"/>
  <c r="ACF297" i="2"/>
  <c r="ADJ297" i="2" s="1"/>
  <c r="ACF300" i="2"/>
  <c r="ACF303" i="2"/>
  <c r="ACF308" i="2"/>
  <c r="ACF311" i="2"/>
  <c r="ACF339" i="2"/>
  <c r="ADJ339" i="2" s="1"/>
  <c r="ACD343" i="2"/>
  <c r="ACD308" i="2"/>
  <c r="ACE310" i="2"/>
  <c r="ACF312" i="2"/>
  <c r="ACF313" i="2"/>
  <c r="ADJ313" i="2" s="1"/>
  <c r="ACF315" i="2"/>
  <c r="ADJ315" i="2" s="1"/>
  <c r="ACE317" i="2"/>
  <c r="ACP317" i="2" s="1"/>
  <c r="ADI317" i="2" s="1"/>
  <c r="ACE332" i="2"/>
  <c r="ACF336" i="2"/>
  <c r="ADJ336" i="2" s="1"/>
  <c r="ACF342" i="2"/>
  <c r="ACO343" i="2"/>
  <c r="ACE309" i="2"/>
  <c r="ACP309" i="2" s="1"/>
  <c r="ADI309" i="2" s="1"/>
  <c r="ACF316" i="2"/>
  <c r="ACF317" i="2"/>
  <c r="ADJ317" i="2" s="1"/>
  <c r="ACF319" i="2"/>
  <c r="ADJ319" i="2" s="1"/>
  <c r="ACF322" i="2"/>
  <c r="ADJ322" i="2" s="1"/>
  <c r="ACD324" i="2"/>
  <c r="ACF324" i="2"/>
  <c r="ACF325" i="2"/>
  <c r="ACE326" i="2"/>
  <c r="ACF328" i="2"/>
  <c r="ADJ328" i="2" s="1"/>
  <c r="ACF329" i="2"/>
  <c r="ADJ329" i="2" s="1"/>
  <c r="ACD330" i="2"/>
  <c r="ADH330" i="2" s="1"/>
  <c r="ACE331" i="2"/>
  <c r="ACP331" i="2" s="1"/>
  <c r="ADI331" i="2" s="1"/>
  <c r="ACD334" i="2"/>
  <c r="ACD338" i="2"/>
  <c r="ACD340" i="2"/>
  <c r="ADH340" i="2" s="1"/>
  <c r="ACE341" i="2"/>
  <c r="ACF341" i="2"/>
  <c r="ADJ341" i="2" s="1"/>
  <c r="ACF320" i="2"/>
  <c r="ADJ320" i="2" s="1"/>
  <c r="ACE321" i="2"/>
  <c r="ACE322" i="2"/>
  <c r="ACE323" i="2"/>
  <c r="ACP323" i="2" s="1"/>
  <c r="ADI323" i="2" s="1"/>
  <c r="ACF326" i="2"/>
  <c r="ADJ326" i="2" s="1"/>
  <c r="ACE329" i="2"/>
  <c r="ACE330" i="2"/>
  <c r="ACF331" i="2"/>
  <c r="ADJ331" i="2" s="1"/>
  <c r="ACC353" i="2"/>
  <c r="ACQ353" i="2" s="1"/>
  <c r="ACR353" i="2" s="1"/>
  <c r="ACS353" i="2" s="1"/>
  <c r="ADN353" i="2" s="1"/>
  <c r="ACE319" i="2"/>
  <c r="ACA344" i="2"/>
  <c r="ACA348" i="2"/>
  <c r="ACC348" i="2" s="1"/>
  <c r="ACQ348" i="2" s="1"/>
  <c r="ACR348" i="2" s="1"/>
  <c r="ACS348" i="2" s="1"/>
  <c r="ADN348" i="2" s="1"/>
  <c r="ACA352" i="2"/>
  <c r="ACA356" i="2"/>
  <c r="ACB357" i="2"/>
  <c r="ACA358" i="2"/>
  <c r="CH346" i="2"/>
  <c r="OQ346" i="2"/>
  <c r="CH350" i="2"/>
  <c r="OQ350" i="2"/>
  <c r="CH354" i="2"/>
  <c r="OQ354" i="2"/>
  <c r="OQ360" i="2"/>
  <c r="CH361" i="2"/>
  <c r="ACA361" i="2"/>
  <c r="ACA359" i="2"/>
  <c r="CH360" i="2"/>
  <c r="ACB361" i="2"/>
  <c r="CH357" i="2"/>
  <c r="ACA357" i="2"/>
  <c r="ACB359" i="2"/>
  <c r="ACA365" i="2"/>
  <c r="ACA369" i="2"/>
  <c r="ACA373" i="2"/>
  <c r="ACA362" i="2"/>
  <c r="ACB365" i="2"/>
  <c r="ACB369" i="2"/>
  <c r="ACB373" i="2"/>
  <c r="OT362" i="2"/>
  <c r="ACA363" i="2"/>
  <c r="ACA367" i="2"/>
  <c r="ACA371" i="2"/>
  <c r="ACA375" i="2"/>
  <c r="ACC375" i="2" s="1"/>
  <c r="ACQ375" i="2" s="1"/>
  <c r="ACR375" i="2" s="1"/>
  <c r="ACS375" i="2" s="1"/>
  <c r="ADN375" i="2" s="1"/>
  <c r="ACD166" i="2"/>
  <c r="ACE147" i="2"/>
  <c r="ACE169" i="2"/>
  <c r="ACE153" i="2"/>
  <c r="ACF153" i="2"/>
  <c r="ADJ153" i="2" s="1"/>
  <c r="ACE154" i="2"/>
  <c r="ACE155" i="2"/>
  <c r="ACE159" i="2"/>
  <c r="ACP159" i="2" s="1"/>
  <c r="ADI159" i="2" s="1"/>
  <c r="ACD162" i="2"/>
  <c r="ADH162" i="2" s="1"/>
  <c r="ACF162" i="2"/>
  <c r="ADJ162" i="2" s="1"/>
  <c r="ACD163" i="2"/>
  <c r="ADH163" i="2" s="1"/>
  <c r="ACE163" i="2"/>
  <c r="ACP163" i="2" s="1"/>
  <c r="ADI163" i="2" s="1"/>
  <c r="ACE167" i="2"/>
  <c r="ACF167" i="2"/>
  <c r="ADJ167" i="2" s="1"/>
  <c r="ACD168" i="2"/>
  <c r="ADH168" i="2" s="1"/>
  <c r="ACF168" i="2"/>
  <c r="ADJ168" i="2" s="1"/>
  <c r="ACF169" i="2"/>
  <c r="ADJ169" i="2" s="1"/>
  <c r="ACE172" i="2"/>
  <c r="ACP172" i="2" s="1"/>
  <c r="ADI172" i="2" s="1"/>
  <c r="ACF148" i="2"/>
  <c r="ADJ148" i="2" s="1"/>
  <c r="ACE148" i="2"/>
  <c r="ACP148" i="2" s="1"/>
  <c r="ADI148" i="2" s="1"/>
  <c r="ACF151" i="2"/>
  <c r="ACF152" i="2"/>
  <c r="ADJ152" i="2" s="1"/>
  <c r="ACF154" i="2"/>
  <c r="ACE158" i="2"/>
  <c r="ACP158" i="2" s="1"/>
  <c r="ADI158" i="2" s="1"/>
  <c r="ACF159" i="2"/>
  <c r="ADJ159" i="2" s="1"/>
  <c r="ACF163" i="2"/>
  <c r="ADJ163" i="2" s="1"/>
  <c r="ACF170" i="2"/>
  <c r="ACE176" i="2"/>
  <c r="ACD180" i="2"/>
  <c r="ADH180" i="2" s="1"/>
  <c r="ACD205" i="2"/>
  <c r="ADH205" i="2" s="1"/>
  <c r="ACD148" i="2"/>
  <c r="ADH148" i="2" s="1"/>
  <c r="ACF155" i="2"/>
  <c r="ACF156" i="2"/>
  <c r="ADJ156" i="2" s="1"/>
  <c r="ACF160" i="2"/>
  <c r="ADJ160" i="2" s="1"/>
  <c r="ACF164" i="2"/>
  <c r="ADJ164" i="2" s="1"/>
  <c r="ACF166" i="2"/>
  <c r="ACD170" i="2"/>
  <c r="ACE170" i="2"/>
  <c r="ACD172" i="2"/>
  <c r="ADH172" i="2" s="1"/>
  <c r="ACF173" i="2"/>
  <c r="ADJ173" i="2" s="1"/>
  <c r="ACF177" i="2"/>
  <c r="ADJ177" i="2" s="1"/>
  <c r="ACE181" i="2"/>
  <c r="ACP181" i="2" s="1"/>
  <c r="ADI181" i="2" s="1"/>
  <c r="ACE206" i="2"/>
  <c r="ACD175" i="2"/>
  <c r="ACF175" i="2"/>
  <c r="ACE185" i="2"/>
  <c r="ACP185" i="2" s="1"/>
  <c r="ADI185" i="2" s="1"/>
  <c r="ACF194" i="2"/>
  <c r="ADJ194" i="2" s="1"/>
  <c r="ACE196" i="2"/>
  <c r="ACF196" i="2"/>
  <c r="ACF197" i="2"/>
  <c r="ADJ197" i="2" s="1"/>
  <c r="ACF202" i="2"/>
  <c r="ACF203" i="2"/>
  <c r="ADJ203" i="2" s="1"/>
  <c r="ACE205" i="2"/>
  <c r="ACP205" i="2" s="1"/>
  <c r="ADI205" i="2" s="1"/>
  <c r="ACE208" i="2"/>
  <c r="ACG208" i="2" s="1"/>
  <c r="ADL208" i="2" s="1"/>
  <c r="ACF214" i="2"/>
  <c r="ADJ214" i="2" s="1"/>
  <c r="ACE217" i="2"/>
  <c r="ACE235" i="2"/>
  <c r="ACF239" i="2"/>
  <c r="ADJ239" i="2" s="1"/>
  <c r="ACE249" i="2"/>
  <c r="ACE260" i="2"/>
  <c r="ACE264" i="2"/>
  <c r="ACD272" i="2"/>
  <c r="ACD274" i="2"/>
  <c r="ACE276" i="2"/>
  <c r="ACP276" i="2" s="1"/>
  <c r="ADI276" i="2" s="1"/>
  <c r="ACF276" i="2"/>
  <c r="ADJ276" i="2" s="1"/>
  <c r="ACD277" i="2"/>
  <c r="ACG277" i="2" s="1"/>
  <c r="ADL277" i="2" s="1"/>
  <c r="ACE278" i="2"/>
  <c r="ACE189" i="2"/>
  <c r="ACP189" i="2" s="1"/>
  <c r="ADI189" i="2" s="1"/>
  <c r="ACD198" i="2"/>
  <c r="ACE200" i="2"/>
  <c r="ACE212" i="2"/>
  <c r="ACP212" i="2" s="1"/>
  <c r="ADI212" i="2" s="1"/>
  <c r="ACE214" i="2"/>
  <c r="ACP214" i="2" s="1"/>
  <c r="ADI214" i="2" s="1"/>
  <c r="ACD216" i="2"/>
  <c r="ADH216" i="2" s="1"/>
  <c r="ACP277" i="2"/>
  <c r="ADI277" i="2" s="1"/>
  <c r="ACD278" i="2"/>
  <c r="ACF280" i="2"/>
  <c r="ADJ280" i="2" s="1"/>
  <c r="ACD281" i="2"/>
  <c r="ADH281" i="2" s="1"/>
  <c r="ACE281" i="2"/>
  <c r="ACP281" i="2" s="1"/>
  <c r="ADI281" i="2" s="1"/>
  <c r="ACF172" i="2"/>
  <c r="ADJ172" i="2" s="1"/>
  <c r="ACD178" i="2"/>
  <c r="ADH178" i="2" s="1"/>
  <c r="ACE184" i="2"/>
  <c r="ACP184" i="2" s="1"/>
  <c r="ADI184" i="2" s="1"/>
  <c r="ACF186" i="2"/>
  <c r="ACF195" i="2"/>
  <c r="ADJ195" i="2" s="1"/>
  <c r="ACD199" i="2"/>
  <c r="ADH199" i="2" s="1"/>
  <c r="ACE199" i="2"/>
  <c r="ACP199" i="2" s="1"/>
  <c r="ADI199" i="2" s="1"/>
  <c r="ACD202" i="2"/>
  <c r="ACF205" i="2"/>
  <c r="ADJ205" i="2" s="1"/>
  <c r="ACF209" i="2"/>
  <c r="ACD213" i="2"/>
  <c r="ACF216" i="2"/>
  <c r="ADJ216" i="2" s="1"/>
  <c r="ACD217" i="2"/>
  <c r="ACE221" i="2"/>
  <c r="ACP221" i="2" s="1"/>
  <c r="ADI221" i="2" s="1"/>
  <c r="ADJ231" i="2"/>
  <c r="ACE241" i="2"/>
  <c r="ACP241" i="2" s="1"/>
  <c r="ADI241" i="2" s="1"/>
  <c r="ACD248" i="2"/>
  <c r="ADJ184" i="2"/>
  <c r="ACF187" i="2"/>
  <c r="ACD190" i="2"/>
  <c r="ACE193" i="2"/>
  <c r="ACP193" i="2" s="1"/>
  <c r="ADI193" i="2" s="1"/>
  <c r="ACF199" i="2"/>
  <c r="ADJ199" i="2" s="1"/>
  <c r="ACE201" i="2"/>
  <c r="ACF201" i="2"/>
  <c r="ACE203" i="2"/>
  <c r="ACP203" i="2" s="1"/>
  <c r="ADI203" i="2" s="1"/>
  <c r="ACD206" i="2"/>
  <c r="ACF210" i="2"/>
  <c r="ACF211" i="2"/>
  <c r="ADJ211" i="2" s="1"/>
  <c r="ACF213" i="2"/>
  <c r="ADJ233" i="2"/>
  <c r="ACE239" i="2"/>
  <c r="ADJ251" i="2"/>
  <c r="ACD255" i="2"/>
  <c r="ADJ266" i="2"/>
  <c r="ACD273" i="2"/>
  <c r="ACE273" i="2"/>
  <c r="ACP273" i="2" s="1"/>
  <c r="ADI273" i="2" s="1"/>
  <c r="ACE274" i="2"/>
  <c r="ADJ281" i="2"/>
  <c r="ACD283" i="2"/>
  <c r="ADH283" i="2" s="1"/>
  <c r="ACF218" i="2"/>
  <c r="ACF219" i="2"/>
  <c r="ACE220" i="2"/>
  <c r="ACP220" i="2" s="1"/>
  <c r="ADI220" i="2" s="1"/>
  <c r="ACD229" i="2"/>
  <c r="ADJ236" i="2"/>
  <c r="ACD243" i="2"/>
  <c r="ADH243" i="2" s="1"/>
  <c r="ACD262" i="2"/>
  <c r="ACD264" i="2"/>
  <c r="ADH264" i="2" s="1"/>
  <c r="ACD266" i="2"/>
  <c r="ADH266" i="2" s="1"/>
  <c r="ACD268" i="2"/>
  <c r="ACF271" i="2"/>
  <c r="ADJ271" i="2" s="1"/>
  <c r="ACO274" i="2"/>
  <c r="ACO278" i="2"/>
  <c r="ADH280" i="2"/>
  <c r="ACF284" i="2"/>
  <c r="ACO287" i="2"/>
  <c r="ACE291" i="2"/>
  <c r="ACP291" i="2" s="1"/>
  <c r="ADI291" i="2" s="1"/>
  <c r="ACE292" i="2"/>
  <c r="ACD296" i="2"/>
  <c r="ACD298" i="2"/>
  <c r="ACE299" i="2"/>
  <c r="ACD301" i="2"/>
  <c r="ADH301" i="2" s="1"/>
  <c r="ACE302" i="2"/>
  <c r="ACP302" i="2" s="1"/>
  <c r="ADI302" i="2" s="1"/>
  <c r="ACF302" i="2"/>
  <c r="ADJ302" i="2" s="1"/>
  <c r="ACD304" i="2"/>
  <c r="ADH304" i="2" s="1"/>
  <c r="ACF304" i="2"/>
  <c r="ADJ304" i="2" s="1"/>
  <c r="ADH307" i="2"/>
  <c r="ACF220" i="2"/>
  <c r="ADJ220" i="2" s="1"/>
  <c r="ACF223" i="2"/>
  <c r="ACF238" i="2"/>
  <c r="ACE248" i="2"/>
  <c r="ACE250" i="2"/>
  <c r="ACP250" i="2" s="1"/>
  <c r="ADI250" i="2" s="1"/>
  <c r="ACF256" i="2"/>
  <c r="ACD259" i="2"/>
  <c r="ADH259" i="2" s="1"/>
  <c r="ACE268" i="2"/>
  <c r="ACP268" i="2" s="1"/>
  <c r="ADI268" i="2" s="1"/>
  <c r="ACP283" i="2"/>
  <c r="ADI283" i="2" s="1"/>
  <c r="ACE284" i="2"/>
  <c r="ACO284" i="2"/>
  <c r="ACD285" i="2"/>
  <c r="ACD286" i="2"/>
  <c r="ACF286" i="2"/>
  <c r="ADJ286" i="2" s="1"/>
  <c r="ACD289" i="2"/>
  <c r="ACE290" i="2"/>
  <c r="ACP290" i="2" s="1"/>
  <c r="ADI290" i="2" s="1"/>
  <c r="ACF290" i="2"/>
  <c r="ADJ290" i="2" s="1"/>
  <c r="ACD291" i="2"/>
  <c r="ADH291" i="2" s="1"/>
  <c r="ACD292" i="2"/>
  <c r="ACE294" i="2"/>
  <c r="ACP294" i="2" s="1"/>
  <c r="ADI294" i="2" s="1"/>
  <c r="ACF294" i="2"/>
  <c r="ADJ294" i="2" s="1"/>
  <c r="ACD295" i="2"/>
  <c r="ACD297" i="2"/>
  <c r="ACF299" i="2"/>
  <c r="ADJ299" i="2" s="1"/>
  <c r="ACE301" i="2"/>
  <c r="ACP301" i="2" s="1"/>
  <c r="ADI301" i="2" s="1"/>
  <c r="ACD302" i="2"/>
  <c r="ACE305" i="2"/>
  <c r="ACF305" i="2"/>
  <c r="ACE306" i="2"/>
  <c r="ACE231" i="2"/>
  <c r="ACP231" i="2" s="1"/>
  <c r="ADI231" i="2" s="1"/>
  <c r="ACD238" i="2"/>
  <c r="ACE245" i="2"/>
  <c r="ACP245" i="2" s="1"/>
  <c r="ADI245" i="2" s="1"/>
  <c r="ACD249" i="2"/>
  <c r="ACE251" i="2"/>
  <c r="ACP251" i="2" s="1"/>
  <c r="ADI251" i="2" s="1"/>
  <c r="ACF257" i="2"/>
  <c r="ACF272" i="2"/>
  <c r="ACE285" i="2"/>
  <c r="ACP285" i="2" s="1"/>
  <c r="ADI285" i="2" s="1"/>
  <c r="ACE295" i="2"/>
  <c r="ACP295" i="2" s="1"/>
  <c r="ADI295" i="2" s="1"/>
  <c r="ACE297" i="2"/>
  <c r="ACP297" i="2" s="1"/>
  <c r="ADI297" i="2" s="1"/>
  <c r="ACP298" i="2"/>
  <c r="ADI298" i="2" s="1"/>
  <c r="ACE300" i="2"/>
  <c r="ACF301" i="2"/>
  <c r="ADJ301" i="2" s="1"/>
  <c r="ACE222" i="2"/>
  <c r="ACD228" i="2"/>
  <c r="ADH228" i="2" s="1"/>
  <c r="ACF228" i="2"/>
  <c r="ADJ228" i="2" s="1"/>
  <c r="ACE229" i="2"/>
  <c r="ACP229" i="2" s="1"/>
  <c r="ADI229" i="2" s="1"/>
  <c r="ACE236" i="2"/>
  <c r="ACP236" i="2" s="1"/>
  <c r="ADI236" i="2" s="1"/>
  <c r="ACD239" i="2"/>
  <c r="ACE240" i="2"/>
  <c r="ACP240" i="2" s="1"/>
  <c r="ADI240" i="2" s="1"/>
  <c r="ACD242" i="2"/>
  <c r="ADH242" i="2" s="1"/>
  <c r="ACE255" i="2"/>
  <c r="ACP255" i="2" s="1"/>
  <c r="ADI255" i="2" s="1"/>
  <c r="ACE258" i="2"/>
  <c r="ACP258" i="2" s="1"/>
  <c r="ADI258" i="2" s="1"/>
  <c r="ADH299" i="2"/>
  <c r="ACO288" i="2"/>
  <c r="ADH290" i="2"/>
  <c r="ACO292" i="2"/>
  <c r="ADJ292" i="2" s="1"/>
  <c r="ACO296" i="2"/>
  <c r="ADH298" i="2"/>
  <c r="ACO300" i="2"/>
  <c r="ACE308" i="2"/>
  <c r="ACO308" i="2"/>
  <c r="ACD309" i="2"/>
  <c r="ACD313" i="2"/>
  <c r="ACE313" i="2"/>
  <c r="ACP313" i="2" s="1"/>
  <c r="ADI313" i="2" s="1"/>
  <c r="ACD314" i="2"/>
  <c r="ACD316" i="2"/>
  <c r="ACE318" i="2"/>
  <c r="ACD305" i="2"/>
  <c r="ACO306" i="2"/>
  <c r="ACF310" i="2"/>
  <c r="ADJ310" i="2" s="1"/>
  <c r="ACO311" i="2"/>
  <c r="ACD317" i="2"/>
  <c r="ADH319" i="2"/>
  <c r="ACP319" i="2"/>
  <c r="ADI319" i="2" s="1"/>
  <c r="ACD320" i="2"/>
  <c r="ADH320" i="2" s="1"/>
  <c r="ACE304" i="2"/>
  <c r="ACP304" i="2" s="1"/>
  <c r="ADI304" i="2" s="1"/>
  <c r="ACO303" i="2"/>
  <c r="ACE311" i="2"/>
  <c r="ACD312" i="2"/>
  <c r="ACE312" i="2"/>
  <c r="ACE314" i="2"/>
  <c r="ACP314" i="2" s="1"/>
  <c r="ADI314" i="2" s="1"/>
  <c r="ACF314" i="2"/>
  <c r="ADJ314" i="2" s="1"/>
  <c r="ACD315" i="2"/>
  <c r="ACE315" i="2"/>
  <c r="ACP315" i="2" s="1"/>
  <c r="ADI315" i="2" s="1"/>
  <c r="ACE316" i="2"/>
  <c r="ACO312" i="2"/>
  <c r="ADJ312" i="2" s="1"/>
  <c r="ACO316" i="2"/>
  <c r="ACP322" i="2"/>
  <c r="ADI322" i="2" s="1"/>
  <c r="ACD323" i="2"/>
  <c r="ACE324" i="2"/>
  <c r="ACE327" i="2"/>
  <c r="ACP327" i="2" s="1"/>
  <c r="ADI327" i="2" s="1"/>
  <c r="ACF327" i="2"/>
  <c r="ADJ327" i="2" s="1"/>
  <c r="ACD328" i="2"/>
  <c r="ACD329" i="2"/>
  <c r="ACP332" i="2"/>
  <c r="ADI332" i="2" s="1"/>
  <c r="ACF321" i="2"/>
  <c r="ACO324" i="2"/>
  <c r="ACD326" i="2"/>
  <c r="ACP326" i="2"/>
  <c r="ADI326" i="2" s="1"/>
  <c r="ACD327" i="2"/>
  <c r="ADH327" i="2" s="1"/>
  <c r="ACE328" i="2"/>
  <c r="ACP328" i="2" s="1"/>
  <c r="ADI328" i="2" s="1"/>
  <c r="ACP329" i="2"/>
  <c r="ADI329" i="2" s="1"/>
  <c r="ACF330" i="2"/>
  <c r="ADJ330" i="2" s="1"/>
  <c r="ACP320" i="2"/>
  <c r="ADI320" i="2" s="1"/>
  <c r="ACO321" i="2"/>
  <c r="ACD322" i="2"/>
  <c r="ACG322" i="2" s="1"/>
  <c r="ADL322" i="2" s="1"/>
  <c r="ACP333" i="2"/>
  <c r="ADI333" i="2" s="1"/>
  <c r="ACD325" i="2"/>
  <c r="ACE325" i="2"/>
  <c r="ACP330" i="2"/>
  <c r="ADI330" i="2" s="1"/>
  <c r="ADJ333" i="2"/>
  <c r="ACO325" i="2"/>
  <c r="ACE334" i="2"/>
  <c r="ACO334" i="2"/>
  <c r="ADJ334" i="2" s="1"/>
  <c r="ACD335" i="2"/>
  <c r="ACF335" i="2"/>
  <c r="ADJ335" i="2" s="1"/>
  <c r="ACD336" i="2"/>
  <c r="ACE338" i="2"/>
  <c r="ACO338" i="2"/>
  <c r="ACE340" i="2"/>
  <c r="ACD337" i="2"/>
  <c r="ACF338" i="2"/>
  <c r="ACE342" i="2"/>
  <c r="ACO342" i="2"/>
  <c r="ACD331" i="2"/>
  <c r="ACD332" i="2"/>
  <c r="ACD339" i="2"/>
  <c r="ACD341" i="2"/>
  <c r="ACP341" i="2"/>
  <c r="ADI341" i="2" s="1"/>
  <c r="ACD152" i="2"/>
  <c r="ACE152" i="2"/>
  <c r="ACP152" i="2" s="1"/>
  <c r="ADI152" i="2" s="1"/>
  <c r="ACD155" i="2"/>
  <c r="ACE157" i="2"/>
  <c r="ACP157" i="2" s="1"/>
  <c r="ADI157" i="2" s="1"/>
  <c r="ACF157" i="2"/>
  <c r="ADJ157" i="2" s="1"/>
  <c r="ACD158" i="2"/>
  <c r="ACE162" i="2"/>
  <c r="ACP162" i="2" s="1"/>
  <c r="ADI162" i="2" s="1"/>
  <c r="ACE166" i="2"/>
  <c r="ACE175" i="2"/>
  <c r="ACD182" i="2"/>
  <c r="ADH182" i="2" s="1"/>
  <c r="ACD149" i="2"/>
  <c r="ADH149" i="2" s="1"/>
  <c r="ACD151" i="2"/>
  <c r="ACD154" i="2"/>
  <c r="ACD156" i="2"/>
  <c r="ACE156" i="2"/>
  <c r="ACP156" i="2" s="1"/>
  <c r="ADI156" i="2" s="1"/>
  <c r="ACD160" i="2"/>
  <c r="ADH160" i="2" s="1"/>
  <c r="ACD164" i="2"/>
  <c r="ADH164" i="2" s="1"/>
  <c r="ACE165" i="2"/>
  <c r="ACP165" i="2" s="1"/>
  <c r="ADI165" i="2" s="1"/>
  <c r="ACE168" i="2"/>
  <c r="ACP168" i="2" s="1"/>
  <c r="ADI168" i="2" s="1"/>
  <c r="ACD171" i="2"/>
  <c r="ACD147" i="2"/>
  <c r="ACE149" i="2"/>
  <c r="ACP149" i="2" s="1"/>
  <c r="ADI149" i="2" s="1"/>
  <c r="ACF149" i="2"/>
  <c r="ADJ149" i="2" s="1"/>
  <c r="ACD150" i="2"/>
  <c r="ACE150" i="2"/>
  <c r="ACP150" i="2" s="1"/>
  <c r="ADI150" i="2" s="1"/>
  <c r="ACE151" i="2"/>
  <c r="ADH153" i="2"/>
  <c r="ACE161" i="2"/>
  <c r="ACP161" i="2" s="1"/>
  <c r="ADI161" i="2" s="1"/>
  <c r="ACF161" i="2"/>
  <c r="ADJ161" i="2" s="1"/>
  <c r="ACD174" i="2"/>
  <c r="ACD159" i="2"/>
  <c r="AAY146" i="2"/>
  <c r="ACD194" i="2"/>
  <c r="ADH194" i="2" s="1"/>
  <c r="AAZ146" i="2"/>
  <c r="ACO154" i="2"/>
  <c r="ACD192" i="2"/>
  <c r="ADH192" i="2" s="1"/>
  <c r="ADH208" i="2"/>
  <c r="ACE215" i="2"/>
  <c r="ACO175" i="2"/>
  <c r="ACE190" i="2"/>
  <c r="ACE198" i="2"/>
  <c r="ACO147" i="2"/>
  <c r="ACO151" i="2"/>
  <c r="ACO155" i="2"/>
  <c r="ACD161" i="2"/>
  <c r="ACD165" i="2"/>
  <c r="ACO166" i="2"/>
  <c r="ACP169" i="2"/>
  <c r="ADI169" i="2" s="1"/>
  <c r="ACO171" i="2"/>
  <c r="ACD179" i="2"/>
  <c r="ACF179" i="2"/>
  <c r="ADJ179" i="2" s="1"/>
  <c r="ACE180" i="2"/>
  <c r="ACP180" i="2" s="1"/>
  <c r="ADI180" i="2" s="1"/>
  <c r="ACP183" i="2"/>
  <c r="ADI183" i="2" s="1"/>
  <c r="ACD184" i="2"/>
  <c r="ACD185" i="2"/>
  <c r="ACD187" i="2"/>
  <c r="ACE187" i="2"/>
  <c r="ACF189" i="2"/>
  <c r="ADJ189" i="2" s="1"/>
  <c r="ACF190" i="2"/>
  <c r="ACF191" i="2"/>
  <c r="ACE192" i="2"/>
  <c r="ACP192" i="2" s="1"/>
  <c r="ADI192" i="2" s="1"/>
  <c r="ACD196" i="2"/>
  <c r="ACE197" i="2"/>
  <c r="ACD201" i="2"/>
  <c r="ACO209" i="2"/>
  <c r="ACO222" i="2"/>
  <c r="ACD173" i="2"/>
  <c r="ACD183" i="2"/>
  <c r="ACO186" i="2"/>
  <c r="ACD193" i="2"/>
  <c r="ADH193" i="2" s="1"/>
  <c r="ACO206" i="2"/>
  <c r="ACD169" i="2"/>
  <c r="ACO170" i="2"/>
  <c r="ADH176" i="2"/>
  <c r="ACD177" i="2"/>
  <c r="ACE178" i="2"/>
  <c r="ACP178" i="2" s="1"/>
  <c r="ADI178" i="2" s="1"/>
  <c r="ACE188" i="2"/>
  <c r="ACP188" i="2" s="1"/>
  <c r="ADI188" i="2" s="1"/>
  <c r="ACO190" i="2"/>
  <c r="ADJ208" i="2"/>
  <c r="ACD157" i="2"/>
  <c r="ACE160" i="2"/>
  <c r="ACP160" i="2" s="1"/>
  <c r="ADI160" i="2" s="1"/>
  <c r="ACE164" i="2"/>
  <c r="ACP164" i="2" s="1"/>
  <c r="ADI164" i="2" s="1"/>
  <c r="ACF171" i="2"/>
  <c r="ACD181" i="2"/>
  <c r="ACF181" i="2"/>
  <c r="ADJ181" i="2" s="1"/>
  <c r="ACE182" i="2"/>
  <c r="ACP182" i="2" s="1"/>
  <c r="ADI182" i="2" s="1"/>
  <c r="ACD188" i="2"/>
  <c r="ACD189" i="2"/>
  <c r="ACD191" i="2"/>
  <c r="ACE191" i="2"/>
  <c r="ACF193" i="2"/>
  <c r="ADJ193" i="2" s="1"/>
  <c r="ACE194" i="2"/>
  <c r="ACP194" i="2" s="1"/>
  <c r="ADI194" i="2" s="1"/>
  <c r="ACE195" i="2"/>
  <c r="ACP195" i="2" s="1"/>
  <c r="ADI195" i="2" s="1"/>
  <c r="ADL198" i="2"/>
  <c r="ACO198" i="2"/>
  <c r="ACO234" i="2"/>
  <c r="ADJ234" i="2" s="1"/>
  <c r="ACO213" i="2"/>
  <c r="ACD214" i="2"/>
  <c r="ACE216" i="2"/>
  <c r="ACP216" i="2" s="1"/>
  <c r="ADI216" i="2" s="1"/>
  <c r="ACO187" i="2"/>
  <c r="ADJ187" i="2" s="1"/>
  <c r="ACO191" i="2"/>
  <c r="ACO201" i="2"/>
  <c r="ACE202" i="2"/>
  <c r="ACO202" i="2"/>
  <c r="ACD203" i="2"/>
  <c r="ACD204" i="2"/>
  <c r="ACG204" i="2" s="1"/>
  <c r="ADL204" i="2" s="1"/>
  <c r="ACD207" i="2"/>
  <c r="ACE207" i="2"/>
  <c r="ACP207" i="2" s="1"/>
  <c r="ADI207" i="2" s="1"/>
  <c r="ACE209" i="2"/>
  <c r="ACD210" i="2"/>
  <c r="ACE210" i="2"/>
  <c r="ACD212" i="2"/>
  <c r="ACO215" i="2"/>
  <c r="ADH217" i="2"/>
  <c r="ACP217" i="2"/>
  <c r="ADI217" i="2" s="1"/>
  <c r="ADH229" i="2"/>
  <c r="ACD195" i="2"/>
  <c r="ACO196" i="2"/>
  <c r="ACF198" i="2"/>
  <c r="ACF206" i="2"/>
  <c r="ACD211" i="2"/>
  <c r="ACE211" i="2"/>
  <c r="ACP211" i="2" s="1"/>
  <c r="ADI211" i="2" s="1"/>
  <c r="ACE213" i="2"/>
  <c r="ACD218" i="2"/>
  <c r="ACD230" i="2"/>
  <c r="ACD219" i="2"/>
  <c r="ACE219" i="2"/>
  <c r="ACE224" i="2"/>
  <c r="ACP224" i="2" s="1"/>
  <c r="ADI224" i="2" s="1"/>
  <c r="ACE226" i="2"/>
  <c r="ACO226" i="2"/>
  <c r="ACD231" i="2"/>
  <c r="ACD232" i="2"/>
  <c r="ADH232" i="2" s="1"/>
  <c r="ACD233" i="2"/>
  <c r="ACG233" i="2" s="1"/>
  <c r="ADL233" i="2" s="1"/>
  <c r="ACP233" i="2"/>
  <c r="ADI233" i="2" s="1"/>
  <c r="ACO210" i="2"/>
  <c r="ADJ210" i="2" s="1"/>
  <c r="ACD220" i="2"/>
  <c r="ACD221" i="2"/>
  <c r="ACD223" i="2"/>
  <c r="ACE223" i="2"/>
  <c r="ACF225" i="2"/>
  <c r="ADJ225" i="2" s="1"/>
  <c r="ACP225" i="2"/>
  <c r="ADI225" i="2" s="1"/>
  <c r="ACF226" i="2"/>
  <c r="ACF227" i="2"/>
  <c r="ACE228" i="2"/>
  <c r="ACP228" i="2" s="1"/>
  <c r="ADI228" i="2" s="1"/>
  <c r="ACD235" i="2"/>
  <c r="ACF235" i="2"/>
  <c r="ADJ235" i="2" s="1"/>
  <c r="ACD236" i="2"/>
  <c r="ACO238" i="2"/>
  <c r="ACD240" i="2"/>
  <c r="ACG240" i="2" s="1"/>
  <c r="ADL240" i="2" s="1"/>
  <c r="ACD244" i="2"/>
  <c r="ACF215" i="2"/>
  <c r="ACE218" i="2"/>
  <c r="ACO218" i="2"/>
  <c r="ACD224" i="2"/>
  <c r="ACD225" i="2"/>
  <c r="ADH225" i="2" s="1"/>
  <c r="ACD227" i="2"/>
  <c r="ACE227" i="2"/>
  <c r="ACE230" i="2"/>
  <c r="ACO230" i="2"/>
  <c r="ACE232" i="2"/>
  <c r="ACP232" i="2" s="1"/>
  <c r="ADI232" i="2" s="1"/>
  <c r="ACP235" i="2"/>
  <c r="ADI235" i="2" s="1"/>
  <c r="ACD241" i="2"/>
  <c r="ACF241" i="2"/>
  <c r="ADJ241" i="2" s="1"/>
  <c r="ACE242" i="2"/>
  <c r="ACP242" i="2" s="1"/>
  <c r="ADI242" i="2" s="1"/>
  <c r="ACD245" i="2"/>
  <c r="ACF245" i="2"/>
  <c r="ADJ245" i="2" s="1"/>
  <c r="ACD246" i="2"/>
  <c r="ACD247" i="2"/>
  <c r="ACP247" i="2"/>
  <c r="ADI247" i="2" s="1"/>
  <c r="ACO219" i="2"/>
  <c r="ACO223" i="2"/>
  <c r="ACO227" i="2"/>
  <c r="ACP239" i="2"/>
  <c r="ADI239" i="2" s="1"/>
  <c r="ADH248" i="2"/>
  <c r="ACP248" i="2"/>
  <c r="ADI248" i="2" s="1"/>
  <c r="ADJ258" i="2"/>
  <c r="ACD237" i="2"/>
  <c r="ACF237" i="2"/>
  <c r="ADJ237" i="2" s="1"/>
  <c r="ACE238" i="2"/>
  <c r="ACE244" i="2"/>
  <c r="ACO244" i="2"/>
  <c r="ADJ244" i="2" s="1"/>
  <c r="ACE246" i="2"/>
  <c r="ACP246" i="2" s="1"/>
  <c r="ADI246" i="2" s="1"/>
  <c r="ACF248" i="2"/>
  <c r="ADJ248" i="2" s="1"/>
  <c r="ADJ250" i="2"/>
  <c r="ADH255" i="2"/>
  <c r="ACE252" i="2"/>
  <c r="ACO252" i="2"/>
  <c r="ACG255" i="2"/>
  <c r="ADL255" i="2" s="1"/>
  <c r="ACD257" i="2"/>
  <c r="ACE257" i="2"/>
  <c r="ACD250" i="2"/>
  <c r="ACF253" i="2"/>
  <c r="ACE254" i="2"/>
  <c r="ACP254" i="2" s="1"/>
  <c r="ADI254" i="2" s="1"/>
  <c r="ACD258" i="2"/>
  <c r="ACF249" i="2"/>
  <c r="ACD251" i="2"/>
  <c r="ACD253" i="2"/>
  <c r="ACE253" i="2"/>
  <c r="ACE256" i="2"/>
  <c r="ACO256" i="2"/>
  <c r="ADJ256" i="2" s="1"/>
  <c r="ACE259" i="2"/>
  <c r="ACP262" i="2"/>
  <c r="ADI262" i="2" s="1"/>
  <c r="ACO249" i="2"/>
  <c r="ACO253" i="2"/>
  <c r="ACO257" i="2"/>
  <c r="ACD260" i="2"/>
  <c r="ACD261" i="2"/>
  <c r="ACD263" i="2"/>
  <c r="ADH263" i="2" s="1"/>
  <c r="ACD265" i="2"/>
  <c r="ACD267" i="2"/>
  <c r="ADH267" i="2" s="1"/>
  <c r="ADH268" i="2"/>
  <c r="ACD269" i="2"/>
  <c r="ACE270" i="2"/>
  <c r="ACP270" i="2" s="1"/>
  <c r="ADI270" i="2" s="1"/>
  <c r="ACD271" i="2"/>
  <c r="ACE261" i="2"/>
  <c r="ACE263" i="2"/>
  <c r="ACP263" i="2" s="1"/>
  <c r="ADI263" i="2" s="1"/>
  <c r="ACE265" i="2"/>
  <c r="ACE267" i="2"/>
  <c r="ACP267" i="2" s="1"/>
  <c r="ADI267" i="2" s="1"/>
  <c r="ACE269" i="2"/>
  <c r="ACP269" i="2" s="1"/>
  <c r="ADI269" i="2" s="1"/>
  <c r="ACD270" i="2"/>
  <c r="ACE271" i="2"/>
  <c r="ACP271" i="2" s="1"/>
  <c r="ADI271" i="2" s="1"/>
  <c r="ACO272" i="2"/>
  <c r="ACP260" i="2"/>
  <c r="ADI260" i="2" s="1"/>
  <c r="ACO261" i="2"/>
  <c r="ACO265" i="2"/>
  <c r="ACN145" i="2"/>
  <c r="ACO145" i="2" s="1"/>
  <c r="ZY145" i="2"/>
  <c r="ZZ145" i="2" s="1"/>
  <c r="AAF145" i="2" s="1"/>
  <c r="VH145" i="2"/>
  <c r="VI145" i="2" s="1"/>
  <c r="VE145" i="2"/>
  <c r="VF145" i="2" s="1"/>
  <c r="VB145" i="2"/>
  <c r="VC145" i="2" s="1"/>
  <c r="UY145" i="2"/>
  <c r="UZ145" i="2" s="1"/>
  <c r="UV145" i="2"/>
  <c r="UW145" i="2" s="1"/>
  <c r="US145" i="2"/>
  <c r="UT145" i="2" s="1"/>
  <c r="UP145" i="2"/>
  <c r="UQ145" i="2" s="1"/>
  <c r="EW145" i="2"/>
  <c r="EX145" i="2" s="1"/>
  <c r="ET145" i="2"/>
  <c r="EU145" i="2" s="1"/>
  <c r="EQ145" i="2"/>
  <c r="ER145" i="2" s="1"/>
  <c r="EN145" i="2"/>
  <c r="EO145" i="2" s="1"/>
  <c r="EK145" i="2"/>
  <c r="EL145" i="2" s="1"/>
  <c r="V145" i="2"/>
  <c r="A145" i="2"/>
  <c r="ACN144" i="2"/>
  <c r="ACO144" i="2" s="1"/>
  <c r="ZY144" i="2"/>
  <c r="ZZ144" i="2" s="1"/>
  <c r="AAF144" i="2" s="1"/>
  <c r="VH144" i="2"/>
  <c r="VI144" i="2" s="1"/>
  <c r="VE144" i="2"/>
  <c r="VF144" i="2" s="1"/>
  <c r="VB144" i="2"/>
  <c r="VC144" i="2" s="1"/>
  <c r="UY144" i="2"/>
  <c r="UZ144" i="2" s="1"/>
  <c r="UV144" i="2"/>
  <c r="UW144" i="2" s="1"/>
  <c r="US144" i="2"/>
  <c r="UT144" i="2" s="1"/>
  <c r="UP144" i="2"/>
  <c r="UQ144" i="2" s="1"/>
  <c r="EW144" i="2"/>
  <c r="EX144" i="2" s="1"/>
  <c r="ET144" i="2"/>
  <c r="EU144" i="2" s="1"/>
  <c r="EQ144" i="2"/>
  <c r="ER144" i="2" s="1"/>
  <c r="EN144" i="2"/>
  <c r="EO144" i="2" s="1"/>
  <c r="EK144" i="2"/>
  <c r="EL144" i="2" s="1"/>
  <c r="V144" i="2"/>
  <c r="A144" i="2"/>
  <c r="ACG260" i="2" l="1"/>
  <c r="ADL260" i="2" s="1"/>
  <c r="ADJ252" i="2"/>
  <c r="ACC362" i="2"/>
  <c r="ACQ362" i="2" s="1"/>
  <c r="ACR362" i="2" s="1"/>
  <c r="ACS362" i="2" s="1"/>
  <c r="ADN362" i="2" s="1"/>
  <c r="ACC344" i="2"/>
  <c r="ACQ344" i="2" s="1"/>
  <c r="ACR344" i="2" s="1"/>
  <c r="ACS344" i="2" s="1"/>
  <c r="ADN344" i="2" s="1"/>
  <c r="ACJ405" i="2"/>
  <c r="ACQ405" i="2" s="1"/>
  <c r="ACR405" i="2" s="1"/>
  <c r="ACS405" i="2" s="1"/>
  <c r="ADN405" i="2" s="1"/>
  <c r="ADJ257" i="2"/>
  <c r="ACG252" i="2"/>
  <c r="ADL252" i="2" s="1"/>
  <c r="ACG166" i="2"/>
  <c r="ADL166" i="2" s="1"/>
  <c r="ACC354" i="2"/>
  <c r="ACQ354" i="2" s="1"/>
  <c r="ACR354" i="2" s="1"/>
  <c r="ACS354" i="2" s="1"/>
  <c r="ADN354" i="2" s="1"/>
  <c r="ABZ378" i="2"/>
  <c r="ACQ378" i="2" s="1"/>
  <c r="ACR378" i="2" s="1"/>
  <c r="ACS378" i="2" s="1"/>
  <c r="ADN378" i="2" s="1"/>
  <c r="ADJ222" i="2"/>
  <c r="ACG336" i="2"/>
  <c r="ADL336" i="2" s="1"/>
  <c r="ACG334" i="2"/>
  <c r="ADL334" i="2" s="1"/>
  <c r="ADJ305" i="2"/>
  <c r="ACG298" i="2"/>
  <c r="ADL298" i="2" s="1"/>
  <c r="ABZ382" i="2"/>
  <c r="ACQ382" i="2" s="1"/>
  <c r="ACR382" i="2" s="1"/>
  <c r="ACS382" i="2" s="1"/>
  <c r="ADN382" i="2" s="1"/>
  <c r="ACJ407" i="2"/>
  <c r="ACQ407" i="2" s="1"/>
  <c r="ACR407" i="2" s="1"/>
  <c r="ACS407" i="2" s="1"/>
  <c r="ADN407" i="2" s="1"/>
  <c r="ACP208" i="2"/>
  <c r="ADI208" i="2" s="1"/>
  <c r="ACJ402" i="2"/>
  <c r="ACQ402" i="2" s="1"/>
  <c r="ACR402" i="2" s="1"/>
  <c r="ACS402" i="2" s="1"/>
  <c r="ADN402" i="2" s="1"/>
  <c r="ACJ404" i="2"/>
  <c r="ACQ404" i="2" s="1"/>
  <c r="ACR404" i="2" s="1"/>
  <c r="ACS404" i="2" s="1"/>
  <c r="ADN404" i="2" s="1"/>
  <c r="ACJ406" i="2"/>
  <c r="ACQ406" i="2" s="1"/>
  <c r="ACR406" i="2" s="1"/>
  <c r="ACS406" i="2" s="1"/>
  <c r="ADN406" i="2" s="1"/>
  <c r="ACG250" i="2"/>
  <c r="ADL250" i="2" s="1"/>
  <c r="ACG340" i="2"/>
  <c r="ADL340" i="2" s="1"/>
  <c r="ACG262" i="2"/>
  <c r="ADL262" i="2" s="1"/>
  <c r="ACG167" i="2"/>
  <c r="ADL167" i="2" s="1"/>
  <c r="ACG155" i="2"/>
  <c r="ADL155" i="2" s="1"/>
  <c r="AAJ399" i="2"/>
  <c r="ACQ399" i="2" s="1"/>
  <c r="ACR399" i="2" s="1"/>
  <c r="ACS399" i="2" s="1"/>
  <c r="ADN399" i="2" s="1"/>
  <c r="ADJ198" i="2"/>
  <c r="ADJ202" i="2"/>
  <c r="ACP167" i="2"/>
  <c r="ADI167" i="2" s="1"/>
  <c r="ACG184" i="2"/>
  <c r="ADL184" i="2" s="1"/>
  <c r="ADJ166" i="2"/>
  <c r="ACG158" i="2"/>
  <c r="ADL158" i="2" s="1"/>
  <c r="ADJ342" i="2"/>
  <c r="ADJ308" i="2"/>
  <c r="ADJ296" i="2"/>
  <c r="ACG272" i="2"/>
  <c r="ADL272" i="2" s="1"/>
  <c r="ACC371" i="2"/>
  <c r="ACQ371" i="2" s="1"/>
  <c r="ACR371" i="2" s="1"/>
  <c r="ACS371" i="2" s="1"/>
  <c r="ADN371" i="2" s="1"/>
  <c r="ACC357" i="2"/>
  <c r="ACQ357" i="2" s="1"/>
  <c r="ACR357" i="2" s="1"/>
  <c r="ACS357" i="2" s="1"/>
  <c r="ADN357" i="2" s="1"/>
  <c r="ACC356" i="2"/>
  <c r="ACQ356" i="2" s="1"/>
  <c r="ACR356" i="2" s="1"/>
  <c r="ACS356" i="2" s="1"/>
  <c r="ADN356" i="2" s="1"/>
  <c r="ACC374" i="2"/>
  <c r="ACQ374" i="2" s="1"/>
  <c r="ACR374" i="2" s="1"/>
  <c r="ACS374" i="2" s="1"/>
  <c r="ADN374" i="2" s="1"/>
  <c r="ACC351" i="2"/>
  <c r="ACQ351" i="2" s="1"/>
  <c r="ACR351" i="2" s="1"/>
  <c r="ACS351" i="2" s="1"/>
  <c r="ADN351" i="2" s="1"/>
  <c r="ACC368" i="2"/>
  <c r="ACQ368" i="2" s="1"/>
  <c r="ACR368" i="2" s="1"/>
  <c r="ACS368" i="2" s="1"/>
  <c r="ADN368" i="2" s="1"/>
  <c r="ABZ379" i="2"/>
  <c r="ACQ379" i="2" s="1"/>
  <c r="ACR379" i="2" s="1"/>
  <c r="ACS379" i="2" s="1"/>
  <c r="ADN379" i="2" s="1"/>
  <c r="ABD401" i="2"/>
  <c r="ACQ401" i="2" s="1"/>
  <c r="ACR401" i="2" s="1"/>
  <c r="ACS401" i="2" s="1"/>
  <c r="ADN401" i="2" s="1"/>
  <c r="ACG169" i="2"/>
  <c r="ADL169" i="2" s="1"/>
  <c r="ACG173" i="2"/>
  <c r="ADL173" i="2" s="1"/>
  <c r="ACG258" i="2"/>
  <c r="ADL258" i="2" s="1"/>
  <c r="ACG326" i="2"/>
  <c r="ADL326" i="2" s="1"/>
  <c r="ACG319" i="2"/>
  <c r="ADL319" i="2" s="1"/>
  <c r="ACG308" i="2"/>
  <c r="ADL308" i="2" s="1"/>
  <c r="ACG300" i="2"/>
  <c r="ADL300" i="2" s="1"/>
  <c r="ACG293" i="2"/>
  <c r="ADL293" i="2" s="1"/>
  <c r="ADM293" i="2" s="1"/>
  <c r="ADN293" i="2" s="1"/>
  <c r="ACC367" i="2"/>
  <c r="ACQ367" i="2" s="1"/>
  <c r="ACR367" i="2" s="1"/>
  <c r="ACS367" i="2" s="1"/>
  <c r="ADN367" i="2" s="1"/>
  <c r="ACC352" i="2"/>
  <c r="ACQ352" i="2" s="1"/>
  <c r="ACR352" i="2" s="1"/>
  <c r="ACS352" i="2" s="1"/>
  <c r="ADN352" i="2" s="1"/>
  <c r="ACC366" i="2"/>
  <c r="ACQ366" i="2" s="1"/>
  <c r="ACR366" i="2" s="1"/>
  <c r="ACS366" i="2" s="1"/>
  <c r="ADN366" i="2" s="1"/>
  <c r="ACC349" i="2"/>
  <c r="ACQ349" i="2" s="1"/>
  <c r="ACR349" i="2" s="1"/>
  <c r="ACS349" i="2" s="1"/>
  <c r="ADN349" i="2" s="1"/>
  <c r="ACC345" i="2"/>
  <c r="ACQ345" i="2" s="1"/>
  <c r="ACR345" i="2" s="1"/>
  <c r="ACS345" i="2" s="1"/>
  <c r="ADN345" i="2" s="1"/>
  <c r="ACC355" i="2"/>
  <c r="ACQ355" i="2" s="1"/>
  <c r="ACR355" i="2" s="1"/>
  <c r="ACS355" i="2" s="1"/>
  <c r="ADN355" i="2" s="1"/>
  <c r="ACG197" i="2"/>
  <c r="ADL197" i="2" s="1"/>
  <c r="ACG172" i="2"/>
  <c r="ADL172" i="2" s="1"/>
  <c r="ADM172" i="2" s="1"/>
  <c r="ADN172" i="2" s="1"/>
  <c r="ACP305" i="2"/>
  <c r="ADI305" i="2" s="1"/>
  <c r="ACC363" i="2"/>
  <c r="ACQ363" i="2" s="1"/>
  <c r="ACR363" i="2" s="1"/>
  <c r="ACS363" i="2" s="1"/>
  <c r="ADN363" i="2" s="1"/>
  <c r="ABZ386" i="2"/>
  <c r="ACQ386" i="2" s="1"/>
  <c r="ACR386" i="2" s="1"/>
  <c r="ACS386" i="2" s="1"/>
  <c r="ADN386" i="2" s="1"/>
  <c r="ACG229" i="2"/>
  <c r="ADL229" i="2" s="1"/>
  <c r="ADM229" i="2" s="1"/>
  <c r="ADN229" i="2" s="1"/>
  <c r="ACG332" i="2"/>
  <c r="ADL332" i="2" s="1"/>
  <c r="ACG239" i="2"/>
  <c r="ADL239" i="2" s="1"/>
  <c r="ACC358" i="2"/>
  <c r="ACQ358" i="2" s="1"/>
  <c r="ACR358" i="2" s="1"/>
  <c r="ACS358" i="2" s="1"/>
  <c r="ADN358" i="2" s="1"/>
  <c r="ACG199" i="2"/>
  <c r="ADL199" i="2" s="1"/>
  <c r="ADM199" i="2" s="1"/>
  <c r="ADN199" i="2" s="1"/>
  <c r="ACG175" i="2"/>
  <c r="ADL175" i="2" s="1"/>
  <c r="ADJ306" i="2"/>
  <c r="ACG222" i="2"/>
  <c r="ADL222" i="2" s="1"/>
  <c r="ACG306" i="2"/>
  <c r="ADL306" i="2" s="1"/>
  <c r="ACG264" i="2"/>
  <c r="ADL264" i="2" s="1"/>
  <c r="ACC360" i="2"/>
  <c r="ACQ360" i="2" s="1"/>
  <c r="ACR360" i="2" s="1"/>
  <c r="ACS360" i="2" s="1"/>
  <c r="ADN360" i="2" s="1"/>
  <c r="ACG174" i="2"/>
  <c r="ADL174" i="2" s="1"/>
  <c r="ACG323" i="2"/>
  <c r="ADL323" i="2" s="1"/>
  <c r="ACG311" i="2"/>
  <c r="ADL311" i="2" s="1"/>
  <c r="ADJ311" i="2"/>
  <c r="ABZ387" i="2"/>
  <c r="ACQ387" i="2" s="1"/>
  <c r="ACR387" i="2" s="1"/>
  <c r="ACS387" i="2" s="1"/>
  <c r="ADN387" i="2" s="1"/>
  <c r="ACG266" i="2"/>
  <c r="ADL266" i="2" s="1"/>
  <c r="ADM266" i="2" s="1"/>
  <c r="ADN266" i="2" s="1"/>
  <c r="ACG259" i="2"/>
  <c r="ADL259" i="2" s="1"/>
  <c r="ACP264" i="2"/>
  <c r="ADI264" i="2" s="1"/>
  <c r="ADH239" i="2"/>
  <c r="ACG236" i="2"/>
  <c r="ADL236" i="2" s="1"/>
  <c r="ACG213" i="2"/>
  <c r="ADL213" i="2" s="1"/>
  <c r="ACG212" i="2"/>
  <c r="ADL212" i="2" s="1"/>
  <c r="ACG147" i="2"/>
  <c r="ADL147" i="2" s="1"/>
  <c r="ACG337" i="2"/>
  <c r="ADL337" i="2" s="1"/>
  <c r="ACG200" i="2"/>
  <c r="ADL200" i="2" s="1"/>
  <c r="ACG176" i="2"/>
  <c r="ADL176" i="2" s="1"/>
  <c r="ABZ383" i="2"/>
  <c r="ACQ383" i="2" s="1"/>
  <c r="ACR383" i="2" s="1"/>
  <c r="ACS383" i="2" s="1"/>
  <c r="ADN383" i="2" s="1"/>
  <c r="ADJ213" i="2"/>
  <c r="ADJ261" i="2"/>
  <c r="ACG256" i="2"/>
  <c r="ADL256" i="2" s="1"/>
  <c r="ACG238" i="2"/>
  <c r="ADL238" i="2" s="1"/>
  <c r="ACG202" i="2"/>
  <c r="ADL202" i="2" s="1"/>
  <c r="ADJ186" i="2"/>
  <c r="ADJ154" i="2"/>
  <c r="ACG154" i="2"/>
  <c r="ADL154" i="2" s="1"/>
  <c r="ACG342" i="2"/>
  <c r="ADL342" i="2" s="1"/>
  <c r="ACG318" i="2"/>
  <c r="ADL318" i="2" s="1"/>
  <c r="ACG287" i="2"/>
  <c r="ADL287" i="2" s="1"/>
  <c r="ABZ384" i="2"/>
  <c r="ACQ384" i="2" s="1"/>
  <c r="ACR384" i="2" s="1"/>
  <c r="ACS384" i="2" s="1"/>
  <c r="ADN384" i="2" s="1"/>
  <c r="ABZ392" i="2"/>
  <c r="ACQ392" i="2" s="1"/>
  <c r="ACR392" i="2" s="1"/>
  <c r="ACS392" i="2" s="1"/>
  <c r="ADN392" i="2" s="1"/>
  <c r="ABP398" i="2"/>
  <c r="ACQ398" i="2" s="1"/>
  <c r="ACS398" i="2" s="1"/>
  <c r="ADN398" i="2" s="1"/>
  <c r="ABZ394" i="2"/>
  <c r="ACQ394" i="2" s="1"/>
  <c r="ACR394" i="2" s="1"/>
  <c r="ACS394" i="2" s="1"/>
  <c r="ADN394" i="2" s="1"/>
  <c r="AAG396" i="2"/>
  <c r="ACQ396" i="2" s="1"/>
  <c r="ACR396" i="2" s="1"/>
  <c r="ACS396" i="2" s="1"/>
  <c r="ADN396" i="2" s="1"/>
  <c r="ACG294" i="2"/>
  <c r="ADL294" i="2" s="1"/>
  <c r="ADM294" i="2" s="1"/>
  <c r="ADN294" i="2" s="1"/>
  <c r="ABZ385" i="2"/>
  <c r="ACQ385" i="2" s="1"/>
  <c r="ACR385" i="2" s="1"/>
  <c r="ACS385" i="2" s="1"/>
  <c r="ADN385" i="2" s="1"/>
  <c r="ADN400" i="2"/>
  <c r="ACP400" i="2"/>
  <c r="ABZ389" i="2"/>
  <c r="ACQ389" i="2" s="1"/>
  <c r="ACR389" i="2" s="1"/>
  <c r="ACS389" i="2" s="1"/>
  <c r="ADN389" i="2" s="1"/>
  <c r="ABZ381" i="2"/>
  <c r="ACQ381" i="2" s="1"/>
  <c r="ACR381" i="2" s="1"/>
  <c r="ACS381" i="2" s="1"/>
  <c r="ADN381" i="2" s="1"/>
  <c r="ABZ380" i="2"/>
  <c r="ACQ380" i="2" s="1"/>
  <c r="ACR380" i="2" s="1"/>
  <c r="ACS380" i="2" s="1"/>
  <c r="ADN380" i="2" s="1"/>
  <c r="ACG273" i="2"/>
  <c r="ADL273" i="2" s="1"/>
  <c r="ADH277" i="2"/>
  <c r="ADM277" i="2" s="1"/>
  <c r="ADN277" i="2" s="1"/>
  <c r="ABZ390" i="2"/>
  <c r="ACQ390" i="2" s="1"/>
  <c r="ACR390" i="2" s="1"/>
  <c r="ACS390" i="2" s="1"/>
  <c r="ADN390" i="2" s="1"/>
  <c r="ABZ377" i="2"/>
  <c r="ACQ377" i="2" s="1"/>
  <c r="ACR377" i="2" s="1"/>
  <c r="ACS377" i="2" s="1"/>
  <c r="ADN377" i="2" s="1"/>
  <c r="ABZ376" i="2"/>
  <c r="ACQ376" i="2" s="1"/>
  <c r="ACR376" i="2" s="1"/>
  <c r="ACS376" i="2" s="1"/>
  <c r="ADN376" i="2" s="1"/>
  <c r="ACG170" i="2"/>
  <c r="ADL170" i="2" s="1"/>
  <c r="ABZ388" i="2"/>
  <c r="ACQ388" i="2" s="1"/>
  <c r="ACR388" i="2" s="1"/>
  <c r="ACS388" i="2" s="1"/>
  <c r="ADN388" i="2" s="1"/>
  <c r="ABZ395" i="2"/>
  <c r="ACQ395" i="2" s="1"/>
  <c r="ACR395" i="2" s="1"/>
  <c r="ACS395" i="2" s="1"/>
  <c r="ADN395" i="2" s="1"/>
  <c r="ACG216" i="2"/>
  <c r="ADL216" i="2" s="1"/>
  <c r="ACG315" i="2"/>
  <c r="ADL315" i="2" s="1"/>
  <c r="ACG312" i="2"/>
  <c r="ADL312" i="2" s="1"/>
  <c r="ABZ393" i="2"/>
  <c r="ACQ393" i="2" s="1"/>
  <c r="ACR393" i="2" s="1"/>
  <c r="ACS393" i="2" s="1"/>
  <c r="ADN393" i="2" s="1"/>
  <c r="ADJ171" i="2"/>
  <c r="ABZ391" i="2"/>
  <c r="ACQ391" i="2" s="1"/>
  <c r="ACR391" i="2" s="1"/>
  <c r="ACS391" i="2" s="1"/>
  <c r="ADN391" i="2" s="1"/>
  <c r="ACP176" i="2"/>
  <c r="ADI176" i="2" s="1"/>
  <c r="ACG153" i="2"/>
  <c r="ADL153" i="2" s="1"/>
  <c r="ACC361" i="2"/>
  <c r="ACQ361" i="2" s="1"/>
  <c r="ACR361" i="2" s="1"/>
  <c r="ACS361" i="2" s="1"/>
  <c r="ADN361" i="2" s="1"/>
  <c r="ACG219" i="2"/>
  <c r="ADL219" i="2" s="1"/>
  <c r="ACG150" i="2"/>
  <c r="ADL150" i="2" s="1"/>
  <c r="ACG257" i="2"/>
  <c r="ADL257" i="2" s="1"/>
  <c r="ADH236" i="2"/>
  <c r="ACG227" i="2"/>
  <c r="ADL227" i="2" s="1"/>
  <c r="ADJ226" i="2"/>
  <c r="ACG302" i="2"/>
  <c r="ADL302" i="2" s="1"/>
  <c r="ACG234" i="2"/>
  <c r="ADL234" i="2" s="1"/>
  <c r="ADJ215" i="2"/>
  <c r="ACG189" i="2"/>
  <c r="ADL189" i="2" s="1"/>
  <c r="ADJ206" i="2"/>
  <c r="ACG179" i="2"/>
  <c r="ADL179" i="2" s="1"/>
  <c r="ADH332" i="2"/>
  <c r="ADM332" i="2" s="1"/>
  <c r="ADN332" i="2" s="1"/>
  <c r="ADH336" i="2"/>
  <c r="ADH174" i="2"/>
  <c r="ADM174" i="2" s="1"/>
  <c r="ADN174" i="2" s="1"/>
  <c r="ACG162" i="2"/>
  <c r="ADL162" i="2" s="1"/>
  <c r="ADM162" i="2" s="1"/>
  <c r="ACP318" i="2"/>
  <c r="ADI318" i="2" s="1"/>
  <c r="ACG292" i="2"/>
  <c r="ADL292" i="2" s="1"/>
  <c r="ACG299" i="2"/>
  <c r="ADL299" i="2" s="1"/>
  <c r="ACG276" i="2"/>
  <c r="ADL276" i="2" s="1"/>
  <c r="ACC359" i="2"/>
  <c r="ACQ359" i="2" s="1"/>
  <c r="ACR359" i="2" s="1"/>
  <c r="ACS359" i="2" s="1"/>
  <c r="ADN359" i="2" s="1"/>
  <c r="ACG310" i="2"/>
  <c r="ADL310" i="2" s="1"/>
  <c r="ACG307" i="2"/>
  <c r="ADL307" i="2" s="1"/>
  <c r="ACG288" i="2"/>
  <c r="ADL288" i="2" s="1"/>
  <c r="ACG248" i="2"/>
  <c r="ADL248" i="2" s="1"/>
  <c r="ADM248" i="2" s="1"/>
  <c r="ADN248" i="2" s="1"/>
  <c r="ACG303" i="2"/>
  <c r="ADL303" i="2" s="1"/>
  <c r="ACC372" i="2"/>
  <c r="ACQ372" i="2" s="1"/>
  <c r="ACR372" i="2" s="1"/>
  <c r="ACS372" i="2" s="1"/>
  <c r="ADN372" i="2" s="1"/>
  <c r="ACC346" i="2"/>
  <c r="ACQ346" i="2" s="1"/>
  <c r="ACR346" i="2" s="1"/>
  <c r="ACS346" i="2" s="1"/>
  <c r="ADN346" i="2" s="1"/>
  <c r="ACC347" i="2"/>
  <c r="ACQ347" i="2" s="1"/>
  <c r="ACR347" i="2" s="1"/>
  <c r="ACS347" i="2" s="1"/>
  <c r="ADN347" i="2" s="1"/>
  <c r="ACG265" i="2"/>
  <c r="ADL265" i="2" s="1"/>
  <c r="ACG210" i="2"/>
  <c r="ADL210" i="2" s="1"/>
  <c r="ADJ201" i="2"/>
  <c r="ACP197" i="2"/>
  <c r="ADI197" i="2" s="1"/>
  <c r="ADM197" i="2" s="1"/>
  <c r="ADN197" i="2" s="1"/>
  <c r="ADH179" i="2"/>
  <c r="ACG196" i="2"/>
  <c r="ADL196" i="2" s="1"/>
  <c r="ACG190" i="2"/>
  <c r="ADL190" i="2" s="1"/>
  <c r="ACG341" i="2"/>
  <c r="ADL341" i="2" s="1"/>
  <c r="ACP340" i="2"/>
  <c r="ADI340" i="2" s="1"/>
  <c r="ADM340" i="2" s="1"/>
  <c r="ADN340" i="2" s="1"/>
  <c r="ACG338" i="2"/>
  <c r="ADL338" i="2" s="1"/>
  <c r="ACG325" i="2"/>
  <c r="ADL325" i="2" s="1"/>
  <c r="ACG330" i="2"/>
  <c r="ADL330" i="2" s="1"/>
  <c r="ADM330" i="2" s="1"/>
  <c r="ADN330" i="2" s="1"/>
  <c r="ADH302" i="2"/>
  <c r="ACP310" i="2"/>
  <c r="ADI310" i="2" s="1"/>
  <c r="ACP299" i="2"/>
  <c r="ADI299" i="2" s="1"/>
  <c r="ACG295" i="2"/>
  <c r="ADL295" i="2" s="1"/>
  <c r="ACG284" i="2"/>
  <c r="ADL284" i="2" s="1"/>
  <c r="ADM276" i="2"/>
  <c r="ADN276" i="2" s="1"/>
  <c r="ACG243" i="2"/>
  <c r="ADL243" i="2" s="1"/>
  <c r="ACG280" i="2"/>
  <c r="ADL280" i="2" s="1"/>
  <c r="ADM280" i="2" s="1"/>
  <c r="ADN280" i="2" s="1"/>
  <c r="ACG217" i="2"/>
  <c r="ADL217" i="2" s="1"/>
  <c r="ADM217" i="2" s="1"/>
  <c r="ADN217" i="2" s="1"/>
  <c r="ACG278" i="2"/>
  <c r="ADL278" i="2" s="1"/>
  <c r="ACG275" i="2"/>
  <c r="ADL275" i="2" s="1"/>
  <c r="ADM275" i="2" s="1"/>
  <c r="ADN275" i="2" s="1"/>
  <c r="ACC373" i="2"/>
  <c r="ACQ373" i="2" s="1"/>
  <c r="ACR373" i="2" s="1"/>
  <c r="ACS373" i="2" s="1"/>
  <c r="ADN373" i="2" s="1"/>
  <c r="ADJ343" i="2"/>
  <c r="ADH343" i="2"/>
  <c r="ACP343" i="2"/>
  <c r="ADI343" i="2" s="1"/>
  <c r="ADH262" i="2"/>
  <c r="ADM262" i="2" s="1"/>
  <c r="ADN262" i="2" s="1"/>
  <c r="ACG251" i="2"/>
  <c r="ADL251" i="2" s="1"/>
  <c r="ACG254" i="2"/>
  <c r="ADL254" i="2" s="1"/>
  <c r="ADM254" i="2" s="1"/>
  <c r="ADN254" i="2" s="1"/>
  <c r="ACG247" i="2"/>
  <c r="ADL247" i="2" s="1"/>
  <c r="ACG242" i="2"/>
  <c r="ADL242" i="2" s="1"/>
  <c r="ADM242" i="2" s="1"/>
  <c r="ADN242" i="2" s="1"/>
  <c r="ACG221" i="2"/>
  <c r="ADL221" i="2" s="1"/>
  <c r="ACG209" i="2"/>
  <c r="ADL209" i="2" s="1"/>
  <c r="ACP200" i="2"/>
  <c r="ADI200" i="2" s="1"/>
  <c r="ADH158" i="2"/>
  <c r="ADM158" i="2" s="1"/>
  <c r="ADN158" i="2" s="1"/>
  <c r="ACG201" i="2"/>
  <c r="ACG185" i="2"/>
  <c r="ADL185" i="2" s="1"/>
  <c r="ADJ338" i="2"/>
  <c r="ACG333" i="2"/>
  <c r="ADL333" i="2" s="1"/>
  <c r="ADM333" i="2" s="1"/>
  <c r="ADN333" i="2" s="1"/>
  <c r="ADH323" i="2"/>
  <c r="ACG329" i="2"/>
  <c r="ADL329" i="2" s="1"/>
  <c r="ACG324" i="2"/>
  <c r="ADL324" i="2" s="1"/>
  <c r="ACG320" i="2"/>
  <c r="ADL320" i="2" s="1"/>
  <c r="ADM320" i="2" s="1"/>
  <c r="ADN320" i="2" s="1"/>
  <c r="ACG296" i="2"/>
  <c r="ADL296" i="2" s="1"/>
  <c r="ACG279" i="2"/>
  <c r="ADL279" i="2" s="1"/>
  <c r="ADM279" i="2" s="1"/>
  <c r="ADN279" i="2" s="1"/>
  <c r="ACG186" i="2"/>
  <c r="ADL186" i="2" s="1"/>
  <c r="ACC369" i="2"/>
  <c r="ACQ369" i="2" s="1"/>
  <c r="ACR369" i="2" s="1"/>
  <c r="ACS369" i="2" s="1"/>
  <c r="ADN369" i="2" s="1"/>
  <c r="ACG271" i="2"/>
  <c r="ADL271" i="2" s="1"/>
  <c r="ACG268" i="2"/>
  <c r="ADL268" i="2" s="1"/>
  <c r="ACG220" i="2"/>
  <c r="ADL220" i="2" s="1"/>
  <c r="ACG214" i="2"/>
  <c r="ADL214" i="2" s="1"/>
  <c r="ADJ209" i="2"/>
  <c r="ACP153" i="2"/>
  <c r="ADI153" i="2" s="1"/>
  <c r="ACG159" i="2"/>
  <c r="ADL159" i="2" s="1"/>
  <c r="ACG148" i="2"/>
  <c r="ADL148" i="2" s="1"/>
  <c r="ADM148" i="2" s="1"/>
  <c r="ADN148" i="2" s="1"/>
  <c r="ADJ288" i="2"/>
  <c r="ACG290" i="2"/>
  <c r="ADL290" i="2" s="1"/>
  <c r="ADM290" i="2" s="1"/>
  <c r="ADN290" i="2" s="1"/>
  <c r="ACG291" i="2"/>
  <c r="ADL291" i="2" s="1"/>
  <c r="ADM291" i="2" s="1"/>
  <c r="ADN291" i="2" s="1"/>
  <c r="ADJ278" i="2"/>
  <c r="ACG283" i="2"/>
  <c r="ADL283" i="2" s="1"/>
  <c r="ADM283" i="2" s="1"/>
  <c r="ADN283" i="2" s="1"/>
  <c r="ACC365" i="2"/>
  <c r="ACQ365" i="2" s="1"/>
  <c r="ACR365" i="2" s="1"/>
  <c r="ACS365" i="2" s="1"/>
  <c r="ADN365" i="2" s="1"/>
  <c r="ACG343" i="2"/>
  <c r="ADL343" i="2" s="1"/>
  <c r="ACG282" i="2"/>
  <c r="ADL282" i="2" s="1"/>
  <c r="ADM282" i="2" s="1"/>
  <c r="ADN282" i="2" s="1"/>
  <c r="AAE144" i="2"/>
  <c r="AAD145" i="2"/>
  <c r="ADM255" i="2"/>
  <c r="ADN255" i="2" s="1"/>
  <c r="ADH341" i="2"/>
  <c r="ADM336" i="2"/>
  <c r="ADN336" i="2" s="1"/>
  <c r="ADH326" i="2"/>
  <c r="ADH324" i="2"/>
  <c r="ACP324" i="2"/>
  <c r="ADI324" i="2" s="1"/>
  <c r="ACG328" i="2"/>
  <c r="ADL328" i="2" s="1"/>
  <c r="ADH316" i="2"/>
  <c r="ACP316" i="2"/>
  <c r="ADI316" i="2" s="1"/>
  <c r="ACP303" i="2"/>
  <c r="ADI303" i="2" s="1"/>
  <c r="ADH303" i="2"/>
  <c r="ADH305" i="2"/>
  <c r="ADM305" i="2" s="1"/>
  <c r="ADN305" i="2" s="1"/>
  <c r="ACG305" i="2"/>
  <c r="ACG314" i="2"/>
  <c r="ADL314" i="2" s="1"/>
  <c r="ACP308" i="2"/>
  <c r="ADI308" i="2" s="1"/>
  <c r="ADH308" i="2"/>
  <c r="ADH300" i="2"/>
  <c r="ACP300" i="2"/>
  <c r="ADI300" i="2" s="1"/>
  <c r="ADJ303" i="2"/>
  <c r="ADH289" i="2"/>
  <c r="ACG289" i="2"/>
  <c r="ADL289" i="2" s="1"/>
  <c r="ACG301" i="2"/>
  <c r="ADL301" i="2" s="1"/>
  <c r="ADM301" i="2" s="1"/>
  <c r="ADN301" i="2" s="1"/>
  <c r="ACG274" i="2"/>
  <c r="ADL274" i="2" s="1"/>
  <c r="AAE145" i="2"/>
  <c r="ACG253" i="2"/>
  <c r="ADL253" i="2" s="1"/>
  <c r="ADH325" i="2"/>
  <c r="ACP325" i="2"/>
  <c r="ADI325" i="2" s="1"/>
  <c r="ACP321" i="2"/>
  <c r="ADI321" i="2" s="1"/>
  <c r="ADH321" i="2"/>
  <c r="ADM319" i="2"/>
  <c r="ADN319" i="2" s="1"/>
  <c r="ADH322" i="2"/>
  <c r="ADM322" i="2" s="1"/>
  <c r="ADN322" i="2" s="1"/>
  <c r="ACG316" i="2"/>
  <c r="ADL316" i="2" s="1"/>
  <c r="ADH288" i="2"/>
  <c r="ACP288" i="2"/>
  <c r="ADI288" i="2" s="1"/>
  <c r="ADH297" i="2"/>
  <c r="ACG297" i="2"/>
  <c r="ADL297" i="2" s="1"/>
  <c r="ACG286" i="2"/>
  <c r="ADL286" i="2" s="1"/>
  <c r="ADM307" i="2"/>
  <c r="ADN307" i="2" s="1"/>
  <c r="ADH287" i="2"/>
  <c r="ACP287" i="2"/>
  <c r="ADI287" i="2" s="1"/>
  <c r="ACG281" i="2"/>
  <c r="ADL281" i="2" s="1"/>
  <c r="ADM281" i="2" s="1"/>
  <c r="ADN281" i="2" s="1"/>
  <c r="ACG205" i="2"/>
  <c r="ADL205" i="2" s="1"/>
  <c r="ADM205" i="2" s="1"/>
  <c r="ADN205" i="2" s="1"/>
  <c r="ACG163" i="2"/>
  <c r="ADL163" i="2" s="1"/>
  <c r="ADM163" i="2" s="1"/>
  <c r="ADN163" i="2" s="1"/>
  <c r="ACP259" i="2"/>
  <c r="ADI259" i="2" s="1"/>
  <c r="ACG246" i="2"/>
  <c r="ADL246" i="2" s="1"/>
  <c r="ACG269" i="2"/>
  <c r="ADL269" i="2" s="1"/>
  <c r="ADM239" i="2"/>
  <c r="ADN239" i="2" s="1"/>
  <c r="ACG224" i="2"/>
  <c r="ADL224" i="2" s="1"/>
  <c r="ADH233" i="2"/>
  <c r="ADM233" i="2" s="1"/>
  <c r="ADN233" i="2" s="1"/>
  <c r="ACG188" i="2"/>
  <c r="ADL188" i="2" s="1"/>
  <c r="ADH185" i="2"/>
  <c r="ADM185" i="2" s="1"/>
  <c r="ADN185" i="2" s="1"/>
  <c r="ACG168" i="2"/>
  <c r="ADL168" i="2" s="1"/>
  <c r="ADH331" i="2"/>
  <c r="ACG331" i="2"/>
  <c r="ADL331" i="2" s="1"/>
  <c r="ADH337" i="2"/>
  <c r="ACG335" i="2"/>
  <c r="ADL335" i="2" s="1"/>
  <c r="ADH335" i="2"/>
  <c r="ADJ325" i="2"/>
  <c r="ACG327" i="2"/>
  <c r="ADL327" i="2" s="1"/>
  <c r="ADM327" i="2" s="1"/>
  <c r="ADN327" i="2" s="1"/>
  <c r="ADJ321" i="2"/>
  <c r="ADH314" i="2"/>
  <c r="ADH311" i="2"/>
  <c r="ACP311" i="2"/>
  <c r="ADI311" i="2" s="1"/>
  <c r="ACG321" i="2"/>
  <c r="ADL321" i="2" s="1"/>
  <c r="ADH313" i="2"/>
  <c r="ACG313" i="2"/>
  <c r="ADL313" i="2" s="1"/>
  <c r="ADM298" i="2"/>
  <c r="ADN298" i="2" s="1"/>
  <c r="ADH292" i="2"/>
  <c r="ACP292" i="2"/>
  <c r="ADI292" i="2" s="1"/>
  <c r="ADH286" i="2"/>
  <c r="ADH285" i="2"/>
  <c r="ACG285" i="2"/>
  <c r="ADL285" i="2" s="1"/>
  <c r="ADH295" i="2"/>
  <c r="ADJ287" i="2"/>
  <c r="ADH274" i="2"/>
  <c r="ACP274" i="2"/>
  <c r="ADI274" i="2" s="1"/>
  <c r="ADJ274" i="2"/>
  <c r="ADH273" i="2"/>
  <c r="ADM273" i="2" s="1"/>
  <c r="ADN273" i="2" s="1"/>
  <c r="AAD144" i="2"/>
  <c r="ACG270" i="2"/>
  <c r="ADL270" i="2" s="1"/>
  <c r="ADJ253" i="2"/>
  <c r="ADH246" i="2"/>
  <c r="ADH247" i="2"/>
  <c r="ADM247" i="2" s="1"/>
  <c r="ADN247" i="2" s="1"/>
  <c r="ADH240" i="2"/>
  <c r="ADM240" i="2" s="1"/>
  <c r="ADN240" i="2" s="1"/>
  <c r="ACG226" i="2"/>
  <c r="ADL226" i="2" s="1"/>
  <c r="ABA146" i="2"/>
  <c r="ACQ146" i="2" s="1"/>
  <c r="ACR146" i="2" s="1"/>
  <c r="ACS146" i="2" s="1"/>
  <c r="ADN146" i="2" s="1"/>
  <c r="ACG339" i="2"/>
  <c r="ADL339" i="2" s="1"/>
  <c r="ADH339" i="2"/>
  <c r="ADH342" i="2"/>
  <c r="ACP342" i="2"/>
  <c r="ADI342" i="2" s="1"/>
  <c r="ADH338" i="2"/>
  <c r="ACP338" i="2"/>
  <c r="ADI338" i="2" s="1"/>
  <c r="ACP334" i="2"/>
  <c r="ADI334" i="2" s="1"/>
  <c r="ADH334" i="2"/>
  <c r="ADJ324" i="2"/>
  <c r="ADH329" i="2"/>
  <c r="ADM329" i="2" s="1"/>
  <c r="ADN329" i="2" s="1"/>
  <c r="ADH328" i="2"/>
  <c r="ADM328" i="2" s="1"/>
  <c r="ADN328" i="2" s="1"/>
  <c r="ACP312" i="2"/>
  <c r="ADI312" i="2" s="1"/>
  <c r="ADH312" i="2"/>
  <c r="ADJ316" i="2"/>
  <c r="ADH317" i="2"/>
  <c r="ACG317" i="2"/>
  <c r="ADL317" i="2" s="1"/>
  <c r="ADH306" i="2"/>
  <c r="ACP306" i="2"/>
  <c r="ADI306" i="2" s="1"/>
  <c r="ADH315" i="2"/>
  <c r="ADH309" i="2"/>
  <c r="ACG309" i="2"/>
  <c r="ADL309" i="2" s="1"/>
  <c r="ADH296" i="2"/>
  <c r="ACP296" i="2"/>
  <c r="ADI296" i="2" s="1"/>
  <c r="ADJ300" i="2"/>
  <c r="ACP284" i="2"/>
  <c r="ADI284" i="2" s="1"/>
  <c r="ADH284" i="2"/>
  <c r="ACG304" i="2"/>
  <c r="ADL304" i="2" s="1"/>
  <c r="ADM304" i="2" s="1"/>
  <c r="ADN304" i="2" s="1"/>
  <c r="ADJ284" i="2"/>
  <c r="ADH278" i="2"/>
  <c r="ACP278" i="2"/>
  <c r="ADI278" i="2" s="1"/>
  <c r="ADH265" i="2"/>
  <c r="ACP265" i="2"/>
  <c r="ADI265" i="2" s="1"/>
  <c r="ADH272" i="2"/>
  <c r="ACP272" i="2"/>
  <c r="ADI272" i="2" s="1"/>
  <c r="ADH269" i="2"/>
  <c r="ACG261" i="2"/>
  <c r="ADL261" i="2" s="1"/>
  <c r="ACP253" i="2"/>
  <c r="ADI253" i="2" s="1"/>
  <c r="ADH253" i="2"/>
  <c r="ADH260" i="2"/>
  <c r="ADM260" i="2" s="1"/>
  <c r="ADN260" i="2" s="1"/>
  <c r="ACG237" i="2"/>
  <c r="ADL237" i="2" s="1"/>
  <c r="ADH237" i="2"/>
  <c r="ACP223" i="2"/>
  <c r="ADI223" i="2" s="1"/>
  <c r="ADH223" i="2"/>
  <c r="ADH218" i="2"/>
  <c r="ACP218" i="2"/>
  <c r="ADI218" i="2" s="1"/>
  <c r="ADH238" i="2"/>
  <c r="ACP238" i="2"/>
  <c r="ADI238" i="2" s="1"/>
  <c r="ACG235" i="2"/>
  <c r="ADL235" i="2" s="1"/>
  <c r="ADH235" i="2"/>
  <c r="ACG223" i="2"/>
  <c r="ADL223" i="2" s="1"/>
  <c r="ADH226" i="2"/>
  <c r="ACP226" i="2"/>
  <c r="ADI226" i="2" s="1"/>
  <c r="ACG230" i="2"/>
  <c r="ADL230" i="2" s="1"/>
  <c r="ADH204" i="2"/>
  <c r="ADM204" i="2" s="1"/>
  <c r="ADN204" i="2" s="1"/>
  <c r="ADH195" i="2"/>
  <c r="ACG195" i="2"/>
  <c r="ADL195" i="2" s="1"/>
  <c r="ADH207" i="2"/>
  <c r="ACG207" i="2"/>
  <c r="ADL207" i="2" s="1"/>
  <c r="ADH220" i="2"/>
  <c r="ACG215" i="2"/>
  <c r="ADL215" i="2" s="1"/>
  <c r="ACG206" i="2"/>
  <c r="ADL206" i="2" s="1"/>
  <c r="ACG181" i="2"/>
  <c r="ADL181" i="2" s="1"/>
  <c r="ADM179" i="2"/>
  <c r="ADN179" i="2" s="1"/>
  <c r="ADJ272" i="2"/>
  <c r="ADH183" i="2"/>
  <c r="ACG183" i="2"/>
  <c r="ADL183" i="2" s="1"/>
  <c r="ADH209" i="2"/>
  <c r="ACP209" i="2"/>
  <c r="ADI209" i="2" s="1"/>
  <c r="ADJ191" i="2"/>
  <c r="ACP171" i="2"/>
  <c r="ADI171" i="2" s="1"/>
  <c r="ADH171" i="2"/>
  <c r="ACG165" i="2"/>
  <c r="ADL165" i="2" s="1"/>
  <c r="ADH165" i="2"/>
  <c r="ACP155" i="2"/>
  <c r="ADI155" i="2" s="1"/>
  <c r="ADH155" i="2"/>
  <c r="ADJ265" i="2"/>
  <c r="ADJ155" i="2"/>
  <c r="ACG160" i="2"/>
  <c r="ADL160" i="2" s="1"/>
  <c r="ADM160" i="2" s="1"/>
  <c r="ACG151" i="2"/>
  <c r="ADL151" i="2" s="1"/>
  <c r="ACG152" i="2"/>
  <c r="ADL152" i="2" s="1"/>
  <c r="ADH152" i="2"/>
  <c r="ACG263" i="2"/>
  <c r="ADL263" i="2" s="1"/>
  <c r="ADM263" i="2" s="1"/>
  <c r="ADN263" i="2" s="1"/>
  <c r="ACP249" i="2"/>
  <c r="ADI249" i="2" s="1"/>
  <c r="ADH249" i="2"/>
  <c r="ADJ249" i="2"/>
  <c r="ACP219" i="2"/>
  <c r="ADI219" i="2" s="1"/>
  <c r="ADH219" i="2"/>
  <c r="ACG241" i="2"/>
  <c r="ADL241" i="2" s="1"/>
  <c r="ADH241" i="2"/>
  <c r="ADH230" i="2"/>
  <c r="ACP230" i="2"/>
  <c r="ADI230" i="2" s="1"/>
  <c r="ACG244" i="2"/>
  <c r="ADL244" i="2" s="1"/>
  <c r="ADJ227" i="2"/>
  <c r="ACG232" i="2"/>
  <c r="ADL232" i="2" s="1"/>
  <c r="ADM232" i="2" s="1"/>
  <c r="ADN232" i="2" s="1"/>
  <c r="ADH221" i="2"/>
  <c r="ADH211" i="2"/>
  <c r="ACG211" i="2"/>
  <c r="ADL211" i="2" s="1"/>
  <c r="ACP215" i="2"/>
  <c r="ADI215" i="2" s="1"/>
  <c r="ADH215" i="2"/>
  <c r="ACP191" i="2"/>
  <c r="ADI191" i="2" s="1"/>
  <c r="ADH191" i="2"/>
  <c r="ADJ230" i="2"/>
  <c r="ADH234" i="2"/>
  <c r="ACP234" i="2"/>
  <c r="ADI234" i="2" s="1"/>
  <c r="ACP198" i="2"/>
  <c r="ADI198" i="2" s="1"/>
  <c r="ADH198" i="2"/>
  <c r="ADH157" i="2"/>
  <c r="ACG157" i="2"/>
  <c r="ADL157" i="2" s="1"/>
  <c r="ADH188" i="2"/>
  <c r="ADH170" i="2"/>
  <c r="ACP170" i="2"/>
  <c r="ADI170" i="2" s="1"/>
  <c r="ACG193" i="2"/>
  <c r="ADL193" i="2" s="1"/>
  <c r="ADM193" i="2" s="1"/>
  <c r="ADN193" i="2" s="1"/>
  <c r="ADJ190" i="2"/>
  <c r="ACP151" i="2"/>
  <c r="ADI151" i="2" s="1"/>
  <c r="ADH151" i="2"/>
  <c r="ACP175" i="2"/>
  <c r="ADI175" i="2" s="1"/>
  <c r="ADH175" i="2"/>
  <c r="ADM208" i="2"/>
  <c r="ADN208" i="2" s="1"/>
  <c r="ACG192" i="2"/>
  <c r="ADL192" i="2" s="1"/>
  <c r="ADM192" i="2" s="1"/>
  <c r="ADN192" i="2" s="1"/>
  <c r="ADH181" i="2"/>
  <c r="ADH173" i="2"/>
  <c r="ADM173" i="2" s="1"/>
  <c r="ADN173" i="2" s="1"/>
  <c r="ADM167" i="2"/>
  <c r="ADN167" i="2" s="1"/>
  <c r="ADH159" i="2"/>
  <c r="ACG149" i="2"/>
  <c r="ADL149" i="2" s="1"/>
  <c r="ADM149" i="2" s="1"/>
  <c r="ADN149" i="2" s="1"/>
  <c r="ACG182" i="2"/>
  <c r="ADL182" i="2" s="1"/>
  <c r="ADH261" i="2"/>
  <c r="ACP261" i="2"/>
  <c r="ADI261" i="2" s="1"/>
  <c r="ADH270" i="2"/>
  <c r="ACG267" i="2"/>
  <c r="ADL267" i="2" s="1"/>
  <c r="ADM267" i="2" s="1"/>
  <c r="ADN267" i="2" s="1"/>
  <c r="ADM259" i="2"/>
  <c r="ADN259" i="2" s="1"/>
  <c r="ADH256" i="2"/>
  <c r="ACP256" i="2"/>
  <c r="ADI256" i="2" s="1"/>
  <c r="ADH251" i="2"/>
  <c r="ADM251" i="2" s="1"/>
  <c r="ADN251" i="2" s="1"/>
  <c r="ADH245" i="2"/>
  <c r="ACG245" i="2"/>
  <c r="ADL245" i="2" s="1"/>
  <c r="ACG225" i="2"/>
  <c r="ADL225" i="2" s="1"/>
  <c r="ADM225" i="2" s="1"/>
  <c r="ADN225" i="2" s="1"/>
  <c r="ADJ223" i="2"/>
  <c r="ADM216" i="2"/>
  <c r="ADN216" i="2" s="1"/>
  <c r="ADJ238" i="2"/>
  <c r="ADJ219" i="2"/>
  <c r="ADH203" i="2"/>
  <c r="ACG203" i="2"/>
  <c r="ADL203" i="2" s="1"/>
  <c r="ADH201" i="2"/>
  <c r="ACP201" i="2"/>
  <c r="ADI201" i="2" s="1"/>
  <c r="ACP187" i="2"/>
  <c r="ADI187" i="2" s="1"/>
  <c r="ADH187" i="2"/>
  <c r="ACG228" i="2"/>
  <c r="ADL228" i="2" s="1"/>
  <c r="ADM228" i="2" s="1"/>
  <c r="ADN228" i="2" s="1"/>
  <c r="ADJ218" i="2"/>
  <c r="ADH213" i="2"/>
  <c r="ACP213" i="2"/>
  <c r="ADI213" i="2" s="1"/>
  <c r="ADH212" i="2"/>
  <c r="ACG191" i="2"/>
  <c r="ADL191" i="2" s="1"/>
  <c r="ACG177" i="2"/>
  <c r="ADL177" i="2" s="1"/>
  <c r="ADH177" i="2"/>
  <c r="ADH258" i="2"/>
  <c r="ADM258" i="2" s="1"/>
  <c r="ADN258" i="2" s="1"/>
  <c r="ADH186" i="2"/>
  <c r="ACP186" i="2"/>
  <c r="ADI186" i="2" s="1"/>
  <c r="ADH222" i="2"/>
  <c r="ACP222" i="2"/>
  <c r="ADI222" i="2" s="1"/>
  <c r="ACG198" i="2"/>
  <c r="ACG187" i="2"/>
  <c r="ADL187" i="2" s="1"/>
  <c r="ADH161" i="2"/>
  <c r="ACG161" i="2"/>
  <c r="ADL161" i="2" s="1"/>
  <c r="ADH184" i="2"/>
  <c r="ADM184" i="2" s="1"/>
  <c r="ADN184" i="2" s="1"/>
  <c r="ACG194" i="2"/>
  <c r="ADL194" i="2" s="1"/>
  <c r="ADM194" i="2" s="1"/>
  <c r="ADN194" i="2" s="1"/>
  <c r="ACG180" i="2"/>
  <c r="ADL180" i="2" s="1"/>
  <c r="ADM180" i="2" s="1"/>
  <c r="ADN180" i="2" s="1"/>
  <c r="ADH169" i="2"/>
  <c r="ADM169" i="2" s="1"/>
  <c r="ADN169" i="2" s="1"/>
  <c r="ACG178" i="2"/>
  <c r="ADL178" i="2" s="1"/>
  <c r="ADM178" i="2" s="1"/>
  <c r="ADN178" i="2" s="1"/>
  <c r="ACG164" i="2"/>
  <c r="ADL164" i="2" s="1"/>
  <c r="ADM164" i="2" s="1"/>
  <c r="ADN164" i="2" s="1"/>
  <c r="ADJ151" i="2"/>
  <c r="ADM268" i="2"/>
  <c r="ADN268" i="2" s="1"/>
  <c r="ACP257" i="2"/>
  <c r="ADI257" i="2" s="1"/>
  <c r="ADH257" i="2"/>
  <c r="ADH271" i="2"/>
  <c r="ADM271" i="2" s="1"/>
  <c r="ADN271" i="2" s="1"/>
  <c r="ADH252" i="2"/>
  <c r="ACP252" i="2"/>
  <c r="ADI252" i="2" s="1"/>
  <c r="ACG249" i="2"/>
  <c r="ADL249" i="2" s="1"/>
  <c r="ADH244" i="2"/>
  <c r="ACP244" i="2"/>
  <c r="ADI244" i="2" s="1"/>
  <c r="ACP227" i="2"/>
  <c r="ADI227" i="2" s="1"/>
  <c r="ADH227" i="2"/>
  <c r="ADH250" i="2"/>
  <c r="ADM250" i="2" s="1"/>
  <c r="ADN250" i="2" s="1"/>
  <c r="ACP210" i="2"/>
  <c r="ADI210" i="2" s="1"/>
  <c r="ADH210" i="2"/>
  <c r="ADM243" i="2"/>
  <c r="ADN243" i="2" s="1"/>
  <c r="ADH231" i="2"/>
  <c r="ACG231" i="2"/>
  <c r="ADL231" i="2" s="1"/>
  <c r="ADH224" i="2"/>
  <c r="ADM224" i="2" s="1"/>
  <c r="ADN224" i="2" s="1"/>
  <c r="ACG218" i="2"/>
  <c r="ADL218" i="2" s="1"/>
  <c r="ADH196" i="2"/>
  <c r="ACP196" i="2"/>
  <c r="ADI196" i="2" s="1"/>
  <c r="ACP202" i="2"/>
  <c r="ADI202" i="2" s="1"/>
  <c r="ADH202" i="2"/>
  <c r="ADM200" i="2"/>
  <c r="ADN200" i="2" s="1"/>
  <c r="ADH190" i="2"/>
  <c r="ACP190" i="2"/>
  <c r="ADI190" i="2" s="1"/>
  <c r="ACP206" i="2"/>
  <c r="ADI206" i="2" s="1"/>
  <c r="ADH206" i="2"/>
  <c r="ADH189" i="2"/>
  <c r="ADM189" i="2" s="1"/>
  <c r="ADN189" i="2" s="1"/>
  <c r="ADH166" i="2"/>
  <c r="ACP166" i="2"/>
  <c r="ADI166" i="2" s="1"/>
  <c r="ACP147" i="2"/>
  <c r="ADI147" i="2" s="1"/>
  <c r="ADH147" i="2"/>
  <c r="ADJ196" i="2"/>
  <c r="ADH214" i="2"/>
  <c r="ADM182" i="2"/>
  <c r="ADN182" i="2" s="1"/>
  <c r="ADH154" i="2"/>
  <c r="ACP154" i="2"/>
  <c r="ADI154" i="2" s="1"/>
  <c r="ADJ175" i="2"/>
  <c r="ADM168" i="2"/>
  <c r="ADN168" i="2" s="1"/>
  <c r="ADJ170" i="2"/>
  <c r="ADH150" i="2"/>
  <c r="ADM150" i="2" s="1"/>
  <c r="ADN150" i="2" s="1"/>
  <c r="ACG171" i="2"/>
  <c r="ADL171" i="2" s="1"/>
  <c r="ADH156" i="2"/>
  <c r="ACG156" i="2"/>
  <c r="ADL156" i="2" s="1"/>
  <c r="ADJ147" i="2"/>
  <c r="ACN143" i="2"/>
  <c r="ACO143" i="2" s="1"/>
  <c r="KN143" i="2"/>
  <c r="KO143" i="2" s="1"/>
  <c r="KK143" i="2"/>
  <c r="KL143" i="2" s="1"/>
  <c r="KH143" i="2"/>
  <c r="KI143" i="2" s="1"/>
  <c r="KE143" i="2"/>
  <c r="KF143" i="2" s="1"/>
  <c r="AE143" i="2"/>
  <c r="AF143" i="2" s="1"/>
  <c r="AB143" i="2"/>
  <c r="AC143" i="2" s="1"/>
  <c r="V143" i="2"/>
  <c r="A143" i="2"/>
  <c r="ACO142" i="2"/>
  <c r="ACN142" i="2"/>
  <c r="YH142" i="2"/>
  <c r="YI142" i="2" s="1"/>
  <c r="YE142" i="2"/>
  <c r="YF142" i="2" s="1"/>
  <c r="YB142" i="2"/>
  <c r="YC142" i="2" s="1"/>
  <c r="XY142" i="2"/>
  <c r="XZ142" i="2" s="1"/>
  <c r="XV142" i="2"/>
  <c r="XW142" i="2" s="1"/>
  <c r="XS142" i="2"/>
  <c r="XT142" i="2" s="1"/>
  <c r="XP142" i="2"/>
  <c r="XQ142" i="2" s="1"/>
  <c r="XM142" i="2"/>
  <c r="AE142" i="2"/>
  <c r="AF142" i="2" s="1"/>
  <c r="AB142" i="2"/>
  <c r="V142" i="2"/>
  <c r="A142" i="2"/>
  <c r="ACN141" i="2"/>
  <c r="ACO141" i="2" s="1"/>
  <c r="LC141" i="2"/>
  <c r="LD141" i="2" s="1"/>
  <c r="KZ141" i="2"/>
  <c r="LA141" i="2" s="1"/>
  <c r="KW141" i="2"/>
  <c r="KX141" i="2" s="1"/>
  <c r="KT141" i="2"/>
  <c r="KU141" i="2" s="1"/>
  <c r="KQ141" i="2"/>
  <c r="KR141" i="2" s="1"/>
  <c r="AE141" i="2"/>
  <c r="AF141" i="2" s="1"/>
  <c r="AB141" i="2"/>
  <c r="AC141" i="2" s="1"/>
  <c r="V141" i="2"/>
  <c r="A141" i="2"/>
  <c r="ACN140" i="2"/>
  <c r="ACO140" i="2" s="1"/>
  <c r="LC140" i="2"/>
  <c r="LD140" i="2" s="1"/>
  <c r="KZ140" i="2"/>
  <c r="LA140" i="2" s="1"/>
  <c r="KW140" i="2"/>
  <c r="KX140" i="2" s="1"/>
  <c r="KT140" i="2"/>
  <c r="KU140" i="2" s="1"/>
  <c r="KQ140" i="2"/>
  <c r="KR140" i="2" s="1"/>
  <c r="AE140" i="2"/>
  <c r="AF140" i="2" s="1"/>
  <c r="AB140" i="2"/>
  <c r="AC140" i="2" s="1"/>
  <c r="V140" i="2"/>
  <c r="A140" i="2"/>
  <c r="ACN139" i="2"/>
  <c r="ACO139" i="2" s="1"/>
  <c r="LC139" i="2"/>
  <c r="LD139" i="2" s="1"/>
  <c r="KZ139" i="2"/>
  <c r="LA139" i="2" s="1"/>
  <c r="KW139" i="2"/>
  <c r="KX139" i="2" s="1"/>
  <c r="KT139" i="2"/>
  <c r="KU139" i="2" s="1"/>
  <c r="KQ139" i="2"/>
  <c r="AE139" i="2"/>
  <c r="AF139" i="2" s="1"/>
  <c r="AB139" i="2"/>
  <c r="V139" i="2"/>
  <c r="A139" i="2"/>
  <c r="ACN138" i="2"/>
  <c r="ACO138" i="2" s="1"/>
  <c r="LC138" i="2"/>
  <c r="LD138" i="2" s="1"/>
  <c r="KZ138" i="2"/>
  <c r="LA138" i="2" s="1"/>
  <c r="KW138" i="2"/>
  <c r="KX138" i="2" s="1"/>
  <c r="KT138" i="2"/>
  <c r="KU138" i="2" s="1"/>
  <c r="KQ138" i="2"/>
  <c r="AE138" i="2"/>
  <c r="AF138" i="2" s="1"/>
  <c r="AB138" i="2"/>
  <c r="AC138" i="2" s="1"/>
  <c r="V138" i="2"/>
  <c r="A138" i="2"/>
  <c r="ACN137" i="2"/>
  <c r="ACO137" i="2" s="1"/>
  <c r="LC137" i="2"/>
  <c r="LD137" i="2" s="1"/>
  <c r="KZ137" i="2"/>
  <c r="LA137" i="2" s="1"/>
  <c r="KW137" i="2"/>
  <c r="KX137" i="2" s="1"/>
  <c r="KT137" i="2"/>
  <c r="KU137" i="2" s="1"/>
  <c r="KQ137" i="2"/>
  <c r="AE137" i="2"/>
  <c r="AF137" i="2" s="1"/>
  <c r="AB137" i="2"/>
  <c r="V137" i="2"/>
  <c r="A137" i="2"/>
  <c r="ACN136" i="2"/>
  <c r="ACO136" i="2" s="1"/>
  <c r="LC136" i="2"/>
  <c r="LD136" i="2" s="1"/>
  <c r="KZ136" i="2"/>
  <c r="LA136" i="2" s="1"/>
  <c r="KW136" i="2"/>
  <c r="KX136" i="2" s="1"/>
  <c r="KT136" i="2"/>
  <c r="KU136" i="2" s="1"/>
  <c r="KQ136" i="2"/>
  <c r="AE136" i="2"/>
  <c r="AF136" i="2" s="1"/>
  <c r="AB136" i="2"/>
  <c r="AC136" i="2" s="1"/>
  <c r="V136" i="2"/>
  <c r="A136" i="2"/>
  <c r="ACN135" i="2"/>
  <c r="ACO135" i="2" s="1"/>
  <c r="LC135" i="2"/>
  <c r="LD135" i="2" s="1"/>
  <c r="KZ135" i="2"/>
  <c r="LA135" i="2" s="1"/>
  <c r="KW135" i="2"/>
  <c r="KX135" i="2" s="1"/>
  <c r="KT135" i="2"/>
  <c r="KU135" i="2" s="1"/>
  <c r="KQ135" i="2"/>
  <c r="KR135" i="2" s="1"/>
  <c r="AE135" i="2"/>
  <c r="AF135" i="2" s="1"/>
  <c r="AB135" i="2"/>
  <c r="AC135" i="2" s="1"/>
  <c r="V135" i="2"/>
  <c r="A135" i="2"/>
  <c r="ACN134" i="2"/>
  <c r="ACO134" i="2" s="1"/>
  <c r="LC134" i="2"/>
  <c r="LD134" i="2" s="1"/>
  <c r="KZ134" i="2"/>
  <c r="LA134" i="2" s="1"/>
  <c r="KW134" i="2"/>
  <c r="KX134" i="2" s="1"/>
  <c r="KT134" i="2"/>
  <c r="KU134" i="2" s="1"/>
  <c r="KQ134" i="2"/>
  <c r="AE134" i="2"/>
  <c r="AF134" i="2" s="1"/>
  <c r="AB134" i="2"/>
  <c r="AC134" i="2" s="1"/>
  <c r="V134" i="2"/>
  <c r="A134" i="2"/>
  <c r="ACN133" i="2"/>
  <c r="ACO133" i="2" s="1"/>
  <c r="PI133" i="2"/>
  <c r="PJ133" i="2" s="1"/>
  <c r="PF133" i="2"/>
  <c r="PG133" i="2" s="1"/>
  <c r="PB133" i="2"/>
  <c r="PC133" i="2" s="1"/>
  <c r="OY133" i="2"/>
  <c r="OZ133" i="2" s="1"/>
  <c r="OV133" i="2"/>
  <c r="OW133" i="2" s="1"/>
  <c r="OS133" i="2"/>
  <c r="OT133" i="2" s="1"/>
  <c r="OP133" i="2"/>
  <c r="CM133" i="2"/>
  <c r="CK133" i="2" s="1"/>
  <c r="CJ133" i="2"/>
  <c r="V133" i="2"/>
  <c r="A133" i="2"/>
  <c r="ACN132" i="2"/>
  <c r="ACO132" i="2" s="1"/>
  <c r="PI132" i="2"/>
  <c r="PJ132" i="2" s="1"/>
  <c r="PF132" i="2"/>
  <c r="PG132" i="2" s="1"/>
  <c r="PB132" i="2"/>
  <c r="PC132" i="2" s="1"/>
  <c r="OY132" i="2"/>
  <c r="OZ132" i="2" s="1"/>
  <c r="OV132" i="2"/>
  <c r="OW132" i="2" s="1"/>
  <c r="OS132" i="2"/>
  <c r="OT132" i="2" s="1"/>
  <c r="OP132" i="2"/>
  <c r="CM132" i="2"/>
  <c r="CK132" i="2" s="1"/>
  <c r="CJ132" i="2"/>
  <c r="CH132" i="2" s="1"/>
  <c r="V132" i="2"/>
  <c r="A132" i="2"/>
  <c r="ACN131" i="2"/>
  <c r="ACO131" i="2" s="1"/>
  <c r="PI131" i="2"/>
  <c r="PJ131" i="2" s="1"/>
  <c r="PF131" i="2"/>
  <c r="PG131" i="2" s="1"/>
  <c r="PB131" i="2"/>
  <c r="PC131" i="2" s="1"/>
  <c r="OY131" i="2"/>
  <c r="OZ131" i="2" s="1"/>
  <c r="OV131" i="2"/>
  <c r="OW131" i="2" s="1"/>
  <c r="OS131" i="2"/>
  <c r="OP131" i="2"/>
  <c r="OQ131" i="2" s="1"/>
  <c r="CM131" i="2"/>
  <c r="CK131" i="2" s="1"/>
  <c r="CJ131" i="2"/>
  <c r="V131" i="2"/>
  <c r="A131" i="2"/>
  <c r="ACN130" i="2"/>
  <c r="ACO130" i="2" s="1"/>
  <c r="PI130" i="2"/>
  <c r="PJ130" i="2" s="1"/>
  <c r="PF130" i="2"/>
  <c r="PG130" i="2" s="1"/>
  <c r="PB130" i="2"/>
  <c r="PC130" i="2" s="1"/>
  <c r="OY130" i="2"/>
  <c r="OZ130" i="2" s="1"/>
  <c r="OV130" i="2"/>
  <c r="OW130" i="2" s="1"/>
  <c r="OS130" i="2"/>
  <c r="OT130" i="2" s="1"/>
  <c r="OP130" i="2"/>
  <c r="CM130" i="2"/>
  <c r="CK130" i="2" s="1"/>
  <c r="CJ130" i="2"/>
  <c r="CH130" i="2" s="1"/>
  <c r="V130" i="2"/>
  <c r="A130" i="2"/>
  <c r="ACN129" i="2"/>
  <c r="ACO129" i="2" s="1"/>
  <c r="PI129" i="2"/>
  <c r="PJ129" i="2" s="1"/>
  <c r="PF129" i="2"/>
  <c r="PG129" i="2" s="1"/>
  <c r="PB129" i="2"/>
  <c r="PC129" i="2" s="1"/>
  <c r="OY129" i="2"/>
  <c r="OZ129" i="2" s="1"/>
  <c r="OV129" i="2"/>
  <c r="OW129" i="2" s="1"/>
  <c r="OS129" i="2"/>
  <c r="OT129" i="2" s="1"/>
  <c r="OP129" i="2"/>
  <c r="OQ129" i="2" s="1"/>
  <c r="CM129" i="2"/>
  <c r="CK129" i="2" s="1"/>
  <c r="CJ129" i="2"/>
  <c r="CH129" i="2" s="1"/>
  <c r="V129" i="2"/>
  <c r="A129" i="2"/>
  <c r="ACN128" i="2"/>
  <c r="ACO128" i="2" s="1"/>
  <c r="PI128" i="2"/>
  <c r="PJ128" i="2" s="1"/>
  <c r="PF128" i="2"/>
  <c r="PG128" i="2" s="1"/>
  <c r="PB128" i="2"/>
  <c r="PC128" i="2" s="1"/>
  <c r="OY128" i="2"/>
  <c r="OZ128" i="2" s="1"/>
  <c r="OV128" i="2"/>
  <c r="OW128" i="2" s="1"/>
  <c r="OS128" i="2"/>
  <c r="OT128" i="2" s="1"/>
  <c r="OP128" i="2"/>
  <c r="CM128" i="2"/>
  <c r="CK128" i="2" s="1"/>
  <c r="CJ128" i="2"/>
  <c r="CH128" i="2" s="1"/>
  <c r="V128" i="2"/>
  <c r="A128" i="2"/>
  <c r="ACN127" i="2"/>
  <c r="ACO127" i="2" s="1"/>
  <c r="PI127" i="2"/>
  <c r="PJ127" i="2" s="1"/>
  <c r="PF127" i="2"/>
  <c r="PG127" i="2" s="1"/>
  <c r="PB127" i="2"/>
  <c r="PC127" i="2" s="1"/>
  <c r="OY127" i="2"/>
  <c r="OZ127" i="2" s="1"/>
  <c r="OV127" i="2"/>
  <c r="OW127" i="2" s="1"/>
  <c r="OS127" i="2"/>
  <c r="OT127" i="2" s="1"/>
  <c r="OP127" i="2"/>
  <c r="CM127" i="2"/>
  <c r="CK127" i="2" s="1"/>
  <c r="CJ127" i="2"/>
  <c r="V127" i="2"/>
  <c r="A127" i="2"/>
  <c r="ACN126" i="2"/>
  <c r="ACO126" i="2" s="1"/>
  <c r="PI126" i="2"/>
  <c r="PJ126" i="2" s="1"/>
  <c r="PF126" i="2"/>
  <c r="PG126" i="2" s="1"/>
  <c r="PB126" i="2"/>
  <c r="PC126" i="2" s="1"/>
  <c r="OY126" i="2"/>
  <c r="OZ126" i="2" s="1"/>
  <c r="OV126" i="2"/>
  <c r="OW126" i="2" s="1"/>
  <c r="OS126" i="2"/>
  <c r="OT126" i="2" s="1"/>
  <c r="OP126" i="2"/>
  <c r="CM126" i="2"/>
  <c r="CK126" i="2" s="1"/>
  <c r="CJ126" i="2"/>
  <c r="CH126" i="2" s="1"/>
  <c r="V126" i="2"/>
  <c r="A126" i="2"/>
  <c r="ACN125" i="2"/>
  <c r="ACO125" i="2" s="1"/>
  <c r="PI125" i="2"/>
  <c r="PJ125" i="2" s="1"/>
  <c r="PF125" i="2"/>
  <c r="PG125" i="2" s="1"/>
  <c r="PB125" i="2"/>
  <c r="PC125" i="2" s="1"/>
  <c r="OY125" i="2"/>
  <c r="OZ125" i="2" s="1"/>
  <c r="OV125" i="2"/>
  <c r="OW125" i="2" s="1"/>
  <c r="OS125" i="2"/>
  <c r="OT125" i="2" s="1"/>
  <c r="OP125" i="2"/>
  <c r="OQ125" i="2" s="1"/>
  <c r="CM125" i="2"/>
  <c r="CK125" i="2" s="1"/>
  <c r="CJ125" i="2"/>
  <c r="CH125" i="2" s="1"/>
  <c r="V125" i="2"/>
  <c r="A125" i="2"/>
  <c r="ACN124" i="2"/>
  <c r="ACO124" i="2" s="1"/>
  <c r="PI124" i="2"/>
  <c r="PJ124" i="2" s="1"/>
  <c r="PF124" i="2"/>
  <c r="PG124" i="2" s="1"/>
  <c r="PB124" i="2"/>
  <c r="PC124" i="2" s="1"/>
  <c r="OY124" i="2"/>
  <c r="OZ124" i="2" s="1"/>
  <c r="OV124" i="2"/>
  <c r="OW124" i="2" s="1"/>
  <c r="OS124" i="2"/>
  <c r="OT124" i="2" s="1"/>
  <c r="OP124" i="2"/>
  <c r="CM124" i="2"/>
  <c r="CK124" i="2" s="1"/>
  <c r="CJ124" i="2"/>
  <c r="V124" i="2"/>
  <c r="A124" i="2"/>
  <c r="ACN123" i="2"/>
  <c r="ACO123" i="2" s="1"/>
  <c r="PI123" i="2"/>
  <c r="PJ123" i="2" s="1"/>
  <c r="PF123" i="2"/>
  <c r="PG123" i="2" s="1"/>
  <c r="PB123" i="2"/>
  <c r="PC123" i="2" s="1"/>
  <c r="OY123" i="2"/>
  <c r="OZ123" i="2" s="1"/>
  <c r="OV123" i="2"/>
  <c r="OW123" i="2" s="1"/>
  <c r="OS123" i="2"/>
  <c r="OT123" i="2" s="1"/>
  <c r="OP123" i="2"/>
  <c r="CM123" i="2"/>
  <c r="CK123" i="2" s="1"/>
  <c r="CJ123" i="2"/>
  <c r="V123" i="2"/>
  <c r="A123" i="2"/>
  <c r="ACN122" i="2"/>
  <c r="ACO122" i="2" s="1"/>
  <c r="PI122" i="2"/>
  <c r="PJ122" i="2" s="1"/>
  <c r="PF122" i="2"/>
  <c r="PG122" i="2" s="1"/>
  <c r="PB122" i="2"/>
  <c r="PC122" i="2" s="1"/>
  <c r="OY122" i="2"/>
  <c r="OZ122" i="2" s="1"/>
  <c r="OV122" i="2"/>
  <c r="OW122" i="2" s="1"/>
  <c r="OS122" i="2"/>
  <c r="OP122" i="2"/>
  <c r="OQ122" i="2" s="1"/>
  <c r="CM122" i="2"/>
  <c r="CK122" i="2" s="1"/>
  <c r="CJ122" i="2"/>
  <c r="V122" i="2"/>
  <c r="A122" i="2"/>
  <c r="ACN121" i="2"/>
  <c r="ACO121" i="2" s="1"/>
  <c r="PI121" i="2"/>
  <c r="PJ121" i="2" s="1"/>
  <c r="PF121" i="2"/>
  <c r="PG121" i="2" s="1"/>
  <c r="PB121" i="2"/>
  <c r="PC121" i="2" s="1"/>
  <c r="OY121" i="2"/>
  <c r="OZ121" i="2" s="1"/>
  <c r="OV121" i="2"/>
  <c r="OW121" i="2" s="1"/>
  <c r="OS121" i="2"/>
  <c r="OT121" i="2" s="1"/>
  <c r="OP121" i="2"/>
  <c r="OQ121" i="2" s="1"/>
  <c r="CM121" i="2"/>
  <c r="CK121" i="2" s="1"/>
  <c r="CJ121" i="2"/>
  <c r="CH121" i="2" s="1"/>
  <c r="V121" i="2"/>
  <c r="A121" i="2"/>
  <c r="ACN120" i="2"/>
  <c r="ACO120" i="2" s="1"/>
  <c r="PI120" i="2"/>
  <c r="PJ120" i="2" s="1"/>
  <c r="PF120" i="2"/>
  <c r="PG120" i="2" s="1"/>
  <c r="PB120" i="2"/>
  <c r="PC120" i="2" s="1"/>
  <c r="OY120" i="2"/>
  <c r="OZ120" i="2" s="1"/>
  <c r="OV120" i="2"/>
  <c r="OW120" i="2" s="1"/>
  <c r="OS120" i="2"/>
  <c r="OT120" i="2" s="1"/>
  <c r="OP120" i="2"/>
  <c r="OQ120" i="2" s="1"/>
  <c r="CM120" i="2"/>
  <c r="CK120" i="2" s="1"/>
  <c r="CJ120" i="2"/>
  <c r="CH120" i="2" s="1"/>
  <c r="V120" i="2"/>
  <c r="A120" i="2"/>
  <c r="ACN119" i="2"/>
  <c r="ACO119" i="2" s="1"/>
  <c r="PI119" i="2"/>
  <c r="PJ119" i="2" s="1"/>
  <c r="PF119" i="2"/>
  <c r="PG119" i="2" s="1"/>
  <c r="PB119" i="2"/>
  <c r="PC119" i="2" s="1"/>
  <c r="OY119" i="2"/>
  <c r="OZ119" i="2" s="1"/>
  <c r="OV119" i="2"/>
  <c r="OW119" i="2" s="1"/>
  <c r="OS119" i="2"/>
  <c r="OT119" i="2" s="1"/>
  <c r="OP119" i="2"/>
  <c r="CM119" i="2"/>
  <c r="CK119" i="2" s="1"/>
  <c r="CJ119" i="2"/>
  <c r="V119" i="2"/>
  <c r="A119" i="2"/>
  <c r="ACN118" i="2"/>
  <c r="ACO118" i="2" s="1"/>
  <c r="PI118" i="2"/>
  <c r="PJ118" i="2" s="1"/>
  <c r="PF118" i="2"/>
  <c r="PG118" i="2" s="1"/>
  <c r="PB118" i="2"/>
  <c r="PC118" i="2" s="1"/>
  <c r="OY118" i="2"/>
  <c r="OZ118" i="2" s="1"/>
  <c r="OV118" i="2"/>
  <c r="OW118" i="2" s="1"/>
  <c r="OS118" i="2"/>
  <c r="OT118" i="2" s="1"/>
  <c r="OP118" i="2"/>
  <c r="CM118" i="2"/>
  <c r="CK118" i="2" s="1"/>
  <c r="CJ118" i="2"/>
  <c r="V118" i="2"/>
  <c r="A118" i="2"/>
  <c r="ACN117" i="2"/>
  <c r="ACO117" i="2" s="1"/>
  <c r="PI117" i="2"/>
  <c r="PJ117" i="2" s="1"/>
  <c r="PF117" i="2"/>
  <c r="PG117" i="2" s="1"/>
  <c r="PB117" i="2"/>
  <c r="PC117" i="2" s="1"/>
  <c r="OY117" i="2"/>
  <c r="OZ117" i="2" s="1"/>
  <c r="OV117" i="2"/>
  <c r="OW117" i="2" s="1"/>
  <c r="OS117" i="2"/>
  <c r="OT117" i="2" s="1"/>
  <c r="OP117" i="2"/>
  <c r="OQ117" i="2" s="1"/>
  <c r="CM117" i="2"/>
  <c r="CK117" i="2" s="1"/>
  <c r="CJ117" i="2"/>
  <c r="CH117" i="2" s="1"/>
  <c r="V117" i="2"/>
  <c r="A117" i="2"/>
  <c r="ACN116" i="2"/>
  <c r="ACO116" i="2" s="1"/>
  <c r="PI116" i="2"/>
  <c r="PJ116" i="2" s="1"/>
  <c r="PF116" i="2"/>
  <c r="PG116" i="2" s="1"/>
  <c r="PB116" i="2"/>
  <c r="PC116" i="2" s="1"/>
  <c r="OY116" i="2"/>
  <c r="OZ116" i="2" s="1"/>
  <c r="OV116" i="2"/>
  <c r="OW116" i="2" s="1"/>
  <c r="OS116" i="2"/>
  <c r="OT116" i="2" s="1"/>
  <c r="OP116" i="2"/>
  <c r="CM116" i="2"/>
  <c r="CK116" i="2" s="1"/>
  <c r="CJ116" i="2"/>
  <c r="V116" i="2"/>
  <c r="A116" i="2"/>
  <c r="ACN115" i="2"/>
  <c r="ACO115" i="2" s="1"/>
  <c r="PI115" i="2"/>
  <c r="PJ115" i="2" s="1"/>
  <c r="PF115" i="2"/>
  <c r="PG115" i="2" s="1"/>
  <c r="PB115" i="2"/>
  <c r="PC115" i="2" s="1"/>
  <c r="OY115" i="2"/>
  <c r="OZ115" i="2" s="1"/>
  <c r="OV115" i="2"/>
  <c r="OW115" i="2" s="1"/>
  <c r="OS115" i="2"/>
  <c r="OT115" i="2" s="1"/>
  <c r="OP115" i="2"/>
  <c r="CM115" i="2"/>
  <c r="CK115" i="2" s="1"/>
  <c r="CJ115" i="2"/>
  <c r="V115" i="2"/>
  <c r="A115" i="2"/>
  <c r="ACN114" i="2"/>
  <c r="ACO114" i="2" s="1"/>
  <c r="PI114" i="2"/>
  <c r="PJ114" i="2" s="1"/>
  <c r="PF114" i="2"/>
  <c r="PG114" i="2" s="1"/>
  <c r="PB114" i="2"/>
  <c r="PC114" i="2" s="1"/>
  <c r="OY114" i="2"/>
  <c r="OZ114" i="2" s="1"/>
  <c r="OV114" i="2"/>
  <c r="OW114" i="2" s="1"/>
  <c r="OS114" i="2"/>
  <c r="OP114" i="2"/>
  <c r="OQ114" i="2" s="1"/>
  <c r="CM114" i="2"/>
  <c r="CK114" i="2" s="1"/>
  <c r="CJ114" i="2"/>
  <c r="V114" i="2"/>
  <c r="A114" i="2"/>
  <c r="ACN113" i="2"/>
  <c r="ACO113" i="2" s="1"/>
  <c r="PI113" i="2"/>
  <c r="PJ113" i="2" s="1"/>
  <c r="PF113" i="2"/>
  <c r="PG113" i="2" s="1"/>
  <c r="PB113" i="2"/>
  <c r="PC113" i="2" s="1"/>
  <c r="OY113" i="2"/>
  <c r="OZ113" i="2" s="1"/>
  <c r="OV113" i="2"/>
  <c r="OW113" i="2" s="1"/>
  <c r="OS113" i="2"/>
  <c r="OT113" i="2" s="1"/>
  <c r="OP113" i="2"/>
  <c r="OQ113" i="2" s="1"/>
  <c r="CM113" i="2"/>
  <c r="CK113" i="2" s="1"/>
  <c r="CJ113" i="2"/>
  <c r="CH113" i="2" s="1"/>
  <c r="V113" i="2"/>
  <c r="A113" i="2"/>
  <c r="ACN112" i="2"/>
  <c r="ACO112" i="2" s="1"/>
  <c r="PI112" i="2"/>
  <c r="PJ112" i="2" s="1"/>
  <c r="PF112" i="2"/>
  <c r="PG112" i="2" s="1"/>
  <c r="PB112" i="2"/>
  <c r="PC112" i="2" s="1"/>
  <c r="OY112" i="2"/>
  <c r="OZ112" i="2" s="1"/>
  <c r="OV112" i="2"/>
  <c r="OW112" i="2" s="1"/>
  <c r="OS112" i="2"/>
  <c r="OT112" i="2" s="1"/>
  <c r="OP112" i="2"/>
  <c r="OQ112" i="2" s="1"/>
  <c r="CM112" i="2"/>
  <c r="CK112" i="2" s="1"/>
  <c r="CJ112" i="2"/>
  <c r="CH112" i="2" s="1"/>
  <c r="V112" i="2"/>
  <c r="A112" i="2"/>
  <c r="ACN111" i="2"/>
  <c r="ACO111" i="2" s="1"/>
  <c r="PI111" i="2"/>
  <c r="PJ111" i="2" s="1"/>
  <c r="PF111" i="2"/>
  <c r="PG111" i="2" s="1"/>
  <c r="PB111" i="2"/>
  <c r="PC111" i="2" s="1"/>
  <c r="OY111" i="2"/>
  <c r="OZ111" i="2" s="1"/>
  <c r="OV111" i="2"/>
  <c r="OW111" i="2" s="1"/>
  <c r="OS111" i="2"/>
  <c r="OT111" i="2" s="1"/>
  <c r="OP111" i="2"/>
  <c r="CM111" i="2"/>
  <c r="CK111" i="2" s="1"/>
  <c r="CJ111" i="2"/>
  <c r="V111" i="2"/>
  <c r="A111" i="2"/>
  <c r="ACN110" i="2"/>
  <c r="ACO110" i="2" s="1"/>
  <c r="PI110" i="2"/>
  <c r="PJ110" i="2" s="1"/>
  <c r="PF110" i="2"/>
  <c r="PG110" i="2" s="1"/>
  <c r="PB110" i="2"/>
  <c r="PC110" i="2" s="1"/>
  <c r="OY110" i="2"/>
  <c r="OZ110" i="2" s="1"/>
  <c r="OV110" i="2"/>
  <c r="OW110" i="2" s="1"/>
  <c r="OS110" i="2"/>
  <c r="OT110" i="2" s="1"/>
  <c r="OP110" i="2"/>
  <c r="CM110" i="2"/>
  <c r="CK110" i="2" s="1"/>
  <c r="CJ110" i="2"/>
  <c r="V110" i="2"/>
  <c r="A110" i="2"/>
  <c r="ACN109" i="2"/>
  <c r="ACO109" i="2" s="1"/>
  <c r="PI109" i="2"/>
  <c r="PJ109" i="2" s="1"/>
  <c r="PF109" i="2"/>
  <c r="PG109" i="2" s="1"/>
  <c r="PB109" i="2"/>
  <c r="PC109" i="2" s="1"/>
  <c r="OY109" i="2"/>
  <c r="OZ109" i="2" s="1"/>
  <c r="OV109" i="2"/>
  <c r="OW109" i="2" s="1"/>
  <c r="OS109" i="2"/>
  <c r="OT109" i="2" s="1"/>
  <c r="OP109" i="2"/>
  <c r="OQ109" i="2" s="1"/>
  <c r="CM109" i="2"/>
  <c r="CK109" i="2" s="1"/>
  <c r="CJ109" i="2"/>
  <c r="CH109" i="2" s="1"/>
  <c r="V109" i="2"/>
  <c r="A109" i="2"/>
  <c r="ACN108" i="2"/>
  <c r="ACO108" i="2" s="1"/>
  <c r="PI108" i="2"/>
  <c r="PJ108" i="2" s="1"/>
  <c r="PF108" i="2"/>
  <c r="PG108" i="2" s="1"/>
  <c r="PB108" i="2"/>
  <c r="PC108" i="2" s="1"/>
  <c r="OY108" i="2"/>
  <c r="OZ108" i="2" s="1"/>
  <c r="OV108" i="2"/>
  <c r="OW108" i="2" s="1"/>
  <c r="OS108" i="2"/>
  <c r="OT108" i="2" s="1"/>
  <c r="OP108" i="2"/>
  <c r="CM108" i="2"/>
  <c r="CK108" i="2" s="1"/>
  <c r="CJ108" i="2"/>
  <c r="V108" i="2"/>
  <c r="A108" i="2"/>
  <c r="ACN107" i="2"/>
  <c r="ACO107" i="2" s="1"/>
  <c r="PI107" i="2"/>
  <c r="PJ107" i="2" s="1"/>
  <c r="PF107" i="2"/>
  <c r="PG107" i="2" s="1"/>
  <c r="PB107" i="2"/>
  <c r="PC107" i="2" s="1"/>
  <c r="OY107" i="2"/>
  <c r="OZ107" i="2" s="1"/>
  <c r="OV107" i="2"/>
  <c r="OW107" i="2" s="1"/>
  <c r="OS107" i="2"/>
  <c r="OT107" i="2" s="1"/>
  <c r="OP107" i="2"/>
  <c r="CM107" i="2"/>
  <c r="CK107" i="2" s="1"/>
  <c r="CJ107" i="2"/>
  <c r="V107" i="2"/>
  <c r="A107" i="2"/>
  <c r="ACN106" i="2"/>
  <c r="ACO106" i="2" s="1"/>
  <c r="PI106" i="2"/>
  <c r="PJ106" i="2" s="1"/>
  <c r="PF106" i="2"/>
  <c r="PG106" i="2" s="1"/>
  <c r="PB106" i="2"/>
  <c r="PC106" i="2" s="1"/>
  <c r="OY106" i="2"/>
  <c r="OZ106" i="2" s="1"/>
  <c r="OV106" i="2"/>
  <c r="OW106" i="2" s="1"/>
  <c r="OS106" i="2"/>
  <c r="OP106" i="2"/>
  <c r="OQ106" i="2" s="1"/>
  <c r="CM106" i="2"/>
  <c r="CK106" i="2" s="1"/>
  <c r="CJ106" i="2"/>
  <c r="CH106" i="2" s="1"/>
  <c r="V106" i="2"/>
  <c r="A106" i="2"/>
  <c r="ACN105" i="2"/>
  <c r="ACO105" i="2" s="1"/>
  <c r="PI105" i="2"/>
  <c r="PJ105" i="2" s="1"/>
  <c r="PF105" i="2"/>
  <c r="PG105" i="2" s="1"/>
  <c r="PB105" i="2"/>
  <c r="PC105" i="2" s="1"/>
  <c r="OY105" i="2"/>
  <c r="OZ105" i="2" s="1"/>
  <c r="OV105" i="2"/>
  <c r="OW105" i="2" s="1"/>
  <c r="OS105" i="2"/>
  <c r="OT105" i="2" s="1"/>
  <c r="OP105" i="2"/>
  <c r="OQ105" i="2" s="1"/>
  <c r="CM105" i="2"/>
  <c r="CK105" i="2" s="1"/>
  <c r="CJ105" i="2"/>
  <c r="CH105" i="2" s="1"/>
  <c r="V105" i="2"/>
  <c r="A105" i="2"/>
  <c r="ACN104" i="2"/>
  <c r="ACO104" i="2" s="1"/>
  <c r="PI104" i="2"/>
  <c r="PJ104" i="2" s="1"/>
  <c r="PF104" i="2"/>
  <c r="PG104" i="2" s="1"/>
  <c r="PB104" i="2"/>
  <c r="PC104" i="2" s="1"/>
  <c r="OY104" i="2"/>
  <c r="OZ104" i="2" s="1"/>
  <c r="OV104" i="2"/>
  <c r="OW104" i="2" s="1"/>
  <c r="OS104" i="2"/>
  <c r="OT104" i="2" s="1"/>
  <c r="OP104" i="2"/>
  <c r="OQ104" i="2" s="1"/>
  <c r="CM104" i="2"/>
  <c r="CK104" i="2" s="1"/>
  <c r="CJ104" i="2"/>
  <c r="CH104" i="2" s="1"/>
  <c r="V104" i="2"/>
  <c r="A104" i="2"/>
  <c r="ACN103" i="2"/>
  <c r="ACO103" i="2" s="1"/>
  <c r="PI103" i="2"/>
  <c r="PJ103" i="2" s="1"/>
  <c r="PF103" i="2"/>
  <c r="PG103" i="2" s="1"/>
  <c r="PB103" i="2"/>
  <c r="PC103" i="2" s="1"/>
  <c r="OY103" i="2"/>
  <c r="OZ103" i="2" s="1"/>
  <c r="OV103" i="2"/>
  <c r="OW103" i="2" s="1"/>
  <c r="OS103" i="2"/>
  <c r="OT103" i="2" s="1"/>
  <c r="OP103" i="2"/>
  <c r="CM103" i="2"/>
  <c r="CK103" i="2" s="1"/>
  <c r="CJ103" i="2"/>
  <c r="V103" i="2"/>
  <c r="A103" i="2"/>
  <c r="ACN102" i="2"/>
  <c r="ACO102" i="2" s="1"/>
  <c r="PI102" i="2"/>
  <c r="PJ102" i="2" s="1"/>
  <c r="PF102" i="2"/>
  <c r="PG102" i="2" s="1"/>
  <c r="PB102" i="2"/>
  <c r="PC102" i="2" s="1"/>
  <c r="OY102" i="2"/>
  <c r="OZ102" i="2" s="1"/>
  <c r="OV102" i="2"/>
  <c r="OW102" i="2" s="1"/>
  <c r="OS102" i="2"/>
  <c r="OT102" i="2" s="1"/>
  <c r="OP102" i="2"/>
  <c r="CM102" i="2"/>
  <c r="CK102" i="2" s="1"/>
  <c r="CJ102" i="2"/>
  <c r="V102" i="2"/>
  <c r="A102" i="2"/>
  <c r="ACN101" i="2"/>
  <c r="ACO101" i="2" s="1"/>
  <c r="PI101" i="2"/>
  <c r="PJ101" i="2" s="1"/>
  <c r="PF101" i="2"/>
  <c r="PG101" i="2" s="1"/>
  <c r="PB101" i="2"/>
  <c r="PC101" i="2" s="1"/>
  <c r="OY101" i="2"/>
  <c r="OZ101" i="2" s="1"/>
  <c r="OV101" i="2"/>
  <c r="OW101" i="2" s="1"/>
  <c r="OS101" i="2"/>
  <c r="OT101" i="2" s="1"/>
  <c r="OP101" i="2"/>
  <c r="OQ101" i="2" s="1"/>
  <c r="CM101" i="2"/>
  <c r="CK101" i="2" s="1"/>
  <c r="CJ101" i="2"/>
  <c r="CH101" i="2" s="1"/>
  <c r="V101" i="2"/>
  <c r="A101" i="2"/>
  <c r="ACN100" i="2"/>
  <c r="ACO100" i="2" s="1"/>
  <c r="PI100" i="2"/>
  <c r="PJ100" i="2" s="1"/>
  <c r="PF100" i="2"/>
  <c r="PG100" i="2" s="1"/>
  <c r="PB100" i="2"/>
  <c r="PC100" i="2" s="1"/>
  <c r="OY100" i="2"/>
  <c r="OZ100" i="2" s="1"/>
  <c r="OV100" i="2"/>
  <c r="OW100" i="2" s="1"/>
  <c r="OS100" i="2"/>
  <c r="OT100" i="2" s="1"/>
  <c r="OP100" i="2"/>
  <c r="CM100" i="2"/>
  <c r="CK100" i="2" s="1"/>
  <c r="CJ100" i="2"/>
  <c r="V100" i="2"/>
  <c r="A100" i="2"/>
  <c r="ACN99" i="2"/>
  <c r="ACO99" i="2" s="1"/>
  <c r="PI99" i="2"/>
  <c r="PJ99" i="2" s="1"/>
  <c r="PF99" i="2"/>
  <c r="PG99" i="2" s="1"/>
  <c r="PB99" i="2"/>
  <c r="PC99" i="2" s="1"/>
  <c r="OY99" i="2"/>
  <c r="OZ99" i="2" s="1"/>
  <c r="OV99" i="2"/>
  <c r="OW99" i="2" s="1"/>
  <c r="OS99" i="2"/>
  <c r="OT99" i="2" s="1"/>
  <c r="OP99" i="2"/>
  <c r="CM99" i="2"/>
  <c r="CK99" i="2" s="1"/>
  <c r="CJ99" i="2"/>
  <c r="V99" i="2"/>
  <c r="A99" i="2"/>
  <c r="ACN98" i="2"/>
  <c r="ACO98" i="2" s="1"/>
  <c r="PI98" i="2"/>
  <c r="PJ98" i="2" s="1"/>
  <c r="PF98" i="2"/>
  <c r="PG98" i="2" s="1"/>
  <c r="PB98" i="2"/>
  <c r="PC98" i="2" s="1"/>
  <c r="OY98" i="2"/>
  <c r="OZ98" i="2" s="1"/>
  <c r="OV98" i="2"/>
  <c r="OW98" i="2" s="1"/>
  <c r="OS98" i="2"/>
  <c r="OP98" i="2"/>
  <c r="OQ98" i="2" s="1"/>
  <c r="CM98" i="2"/>
  <c r="CK98" i="2" s="1"/>
  <c r="CJ98" i="2"/>
  <c r="CH98" i="2" s="1"/>
  <c r="V98" i="2"/>
  <c r="A98" i="2"/>
  <c r="ACN97" i="2"/>
  <c r="ACO97" i="2" s="1"/>
  <c r="PI97" i="2"/>
  <c r="PJ97" i="2" s="1"/>
  <c r="PF97" i="2"/>
  <c r="PG97" i="2" s="1"/>
  <c r="PB97" i="2"/>
  <c r="PC97" i="2" s="1"/>
  <c r="OY97" i="2"/>
  <c r="OZ97" i="2" s="1"/>
  <c r="OV97" i="2"/>
  <c r="OW97" i="2" s="1"/>
  <c r="OS97" i="2"/>
  <c r="OT97" i="2" s="1"/>
  <c r="OP97" i="2"/>
  <c r="OQ97" i="2" s="1"/>
  <c r="CM97" i="2"/>
  <c r="CK97" i="2" s="1"/>
  <c r="CJ97" i="2"/>
  <c r="CH97" i="2" s="1"/>
  <c r="V97" i="2"/>
  <c r="A97" i="2"/>
  <c r="ACN96" i="2"/>
  <c r="ACO96" i="2" s="1"/>
  <c r="PI96" i="2"/>
  <c r="PJ96" i="2" s="1"/>
  <c r="PF96" i="2"/>
  <c r="PG96" i="2" s="1"/>
  <c r="PB96" i="2"/>
  <c r="PC96" i="2" s="1"/>
  <c r="OY96" i="2"/>
  <c r="OZ96" i="2" s="1"/>
  <c r="OV96" i="2"/>
  <c r="OW96" i="2" s="1"/>
  <c r="OS96" i="2"/>
  <c r="OT96" i="2" s="1"/>
  <c r="OP96" i="2"/>
  <c r="OQ96" i="2" s="1"/>
  <c r="CM96" i="2"/>
  <c r="CK96" i="2" s="1"/>
  <c r="CJ96" i="2"/>
  <c r="CH96" i="2" s="1"/>
  <c r="V96" i="2"/>
  <c r="A96" i="2"/>
  <c r="ACN95" i="2"/>
  <c r="ACO95" i="2" s="1"/>
  <c r="PI95" i="2"/>
  <c r="PJ95" i="2" s="1"/>
  <c r="PF95" i="2"/>
  <c r="PG95" i="2" s="1"/>
  <c r="PB95" i="2"/>
  <c r="PC95" i="2" s="1"/>
  <c r="OY95" i="2"/>
  <c r="OZ95" i="2" s="1"/>
  <c r="OV95" i="2"/>
  <c r="OW95" i="2" s="1"/>
  <c r="OS95" i="2"/>
  <c r="OT95" i="2" s="1"/>
  <c r="OP95" i="2"/>
  <c r="CM95" i="2"/>
  <c r="CK95" i="2" s="1"/>
  <c r="CJ95" i="2"/>
  <c r="V95" i="2"/>
  <c r="A95" i="2"/>
  <c r="ACN94" i="2"/>
  <c r="ACO94" i="2" s="1"/>
  <c r="PI94" i="2"/>
  <c r="PJ94" i="2" s="1"/>
  <c r="PF94" i="2"/>
  <c r="PG94" i="2" s="1"/>
  <c r="PB94" i="2"/>
  <c r="PC94" i="2" s="1"/>
  <c r="OY94" i="2"/>
  <c r="OZ94" i="2" s="1"/>
  <c r="OV94" i="2"/>
  <c r="OW94" i="2" s="1"/>
  <c r="OS94" i="2"/>
  <c r="OT94" i="2" s="1"/>
  <c r="OP94" i="2"/>
  <c r="CM94" i="2"/>
  <c r="CK94" i="2" s="1"/>
  <c r="CJ94" i="2"/>
  <c r="V94" i="2"/>
  <c r="A94" i="2"/>
  <c r="ACN93" i="2"/>
  <c r="ACO93" i="2" s="1"/>
  <c r="PI93" i="2"/>
  <c r="PJ93" i="2" s="1"/>
  <c r="PF93" i="2"/>
  <c r="PG93" i="2" s="1"/>
  <c r="PB93" i="2"/>
  <c r="PC93" i="2" s="1"/>
  <c r="OY93" i="2"/>
  <c r="OZ93" i="2" s="1"/>
  <c r="OV93" i="2"/>
  <c r="OW93" i="2" s="1"/>
  <c r="OS93" i="2"/>
  <c r="OT93" i="2" s="1"/>
  <c r="OP93" i="2"/>
  <c r="OQ93" i="2" s="1"/>
  <c r="CM93" i="2"/>
  <c r="CK93" i="2" s="1"/>
  <c r="CJ93" i="2"/>
  <c r="CH93" i="2" s="1"/>
  <c r="V93" i="2"/>
  <c r="A93" i="2"/>
  <c r="ACN92" i="2"/>
  <c r="ACO92" i="2" s="1"/>
  <c r="PI92" i="2"/>
  <c r="PJ92" i="2" s="1"/>
  <c r="PF92" i="2"/>
  <c r="PG92" i="2" s="1"/>
  <c r="PB92" i="2"/>
  <c r="PC92" i="2" s="1"/>
  <c r="OY92" i="2"/>
  <c r="OZ92" i="2" s="1"/>
  <c r="OV92" i="2"/>
  <c r="OW92" i="2" s="1"/>
  <c r="OS92" i="2"/>
  <c r="OT92" i="2" s="1"/>
  <c r="OP92" i="2"/>
  <c r="CM92" i="2"/>
  <c r="CK92" i="2" s="1"/>
  <c r="CJ92" i="2"/>
  <c r="V92" i="2"/>
  <c r="A92" i="2"/>
  <c r="ACN91" i="2"/>
  <c r="ACO91" i="2" s="1"/>
  <c r="PI91" i="2"/>
  <c r="PJ91" i="2" s="1"/>
  <c r="PF91" i="2"/>
  <c r="PG91" i="2" s="1"/>
  <c r="PB91" i="2"/>
  <c r="PC91" i="2" s="1"/>
  <c r="OY91" i="2"/>
  <c r="OZ91" i="2" s="1"/>
  <c r="OV91" i="2"/>
  <c r="OW91" i="2" s="1"/>
  <c r="OS91" i="2"/>
  <c r="OT91" i="2" s="1"/>
  <c r="OP91" i="2"/>
  <c r="CM91" i="2"/>
  <c r="CK91" i="2" s="1"/>
  <c r="CJ91" i="2"/>
  <c r="V91" i="2"/>
  <c r="A91" i="2"/>
  <c r="ACN90" i="2"/>
  <c r="ACO90" i="2" s="1"/>
  <c r="PI90" i="2"/>
  <c r="PJ90" i="2" s="1"/>
  <c r="PF90" i="2"/>
  <c r="PG90" i="2" s="1"/>
  <c r="PB90" i="2"/>
  <c r="PC90" i="2" s="1"/>
  <c r="OY90" i="2"/>
  <c r="OZ90" i="2" s="1"/>
  <c r="OV90" i="2"/>
  <c r="OW90" i="2" s="1"/>
  <c r="OS90" i="2"/>
  <c r="OP90" i="2"/>
  <c r="OQ90" i="2" s="1"/>
  <c r="CM90" i="2"/>
  <c r="CK90" i="2" s="1"/>
  <c r="CJ90" i="2"/>
  <c r="CH90" i="2" s="1"/>
  <c r="V90" i="2"/>
  <c r="A90" i="2"/>
  <c r="ACN89" i="2"/>
  <c r="ACO89" i="2" s="1"/>
  <c r="PI89" i="2"/>
  <c r="PJ89" i="2" s="1"/>
  <c r="PF89" i="2"/>
  <c r="PG89" i="2" s="1"/>
  <c r="PB89" i="2"/>
  <c r="PC89" i="2" s="1"/>
  <c r="OY89" i="2"/>
  <c r="OZ89" i="2" s="1"/>
  <c r="OV89" i="2"/>
  <c r="OW89" i="2" s="1"/>
  <c r="OS89" i="2"/>
  <c r="OT89" i="2" s="1"/>
  <c r="OP89" i="2"/>
  <c r="OQ89" i="2" s="1"/>
  <c r="CM89" i="2"/>
  <c r="CK89" i="2" s="1"/>
  <c r="CJ89" i="2"/>
  <c r="CH89" i="2" s="1"/>
  <c r="V89" i="2"/>
  <c r="A89" i="2"/>
  <c r="ACN88" i="2"/>
  <c r="ACO88" i="2" s="1"/>
  <c r="PI88" i="2"/>
  <c r="PJ88" i="2" s="1"/>
  <c r="PF88" i="2"/>
  <c r="PG88" i="2" s="1"/>
  <c r="PB88" i="2"/>
  <c r="PC88" i="2" s="1"/>
  <c r="OY88" i="2"/>
  <c r="OZ88" i="2" s="1"/>
  <c r="OV88" i="2"/>
  <c r="OW88" i="2" s="1"/>
  <c r="OS88" i="2"/>
  <c r="OT88" i="2" s="1"/>
  <c r="OP88" i="2"/>
  <c r="OQ88" i="2" s="1"/>
  <c r="CM88" i="2"/>
  <c r="CK88" i="2" s="1"/>
  <c r="CJ88" i="2"/>
  <c r="CH88" i="2" s="1"/>
  <c r="V88" i="2"/>
  <c r="A88" i="2"/>
  <c r="ACN87" i="2"/>
  <c r="ACO87" i="2" s="1"/>
  <c r="PI87" i="2"/>
  <c r="PJ87" i="2" s="1"/>
  <c r="PF87" i="2"/>
  <c r="PG87" i="2" s="1"/>
  <c r="PB87" i="2"/>
  <c r="PC87" i="2" s="1"/>
  <c r="OY87" i="2"/>
  <c r="OZ87" i="2" s="1"/>
  <c r="OV87" i="2"/>
  <c r="OW87" i="2" s="1"/>
  <c r="OS87" i="2"/>
  <c r="OT87" i="2" s="1"/>
  <c r="OP87" i="2"/>
  <c r="CM87" i="2"/>
  <c r="CK87" i="2" s="1"/>
  <c r="CJ87" i="2"/>
  <c r="V87" i="2"/>
  <c r="A87" i="2"/>
  <c r="ACN86" i="2"/>
  <c r="ACO86" i="2" s="1"/>
  <c r="PI86" i="2"/>
  <c r="PJ86" i="2" s="1"/>
  <c r="PF86" i="2"/>
  <c r="PG86" i="2" s="1"/>
  <c r="PB86" i="2"/>
  <c r="PC86" i="2" s="1"/>
  <c r="OY86" i="2"/>
  <c r="OZ86" i="2" s="1"/>
  <c r="OV86" i="2"/>
  <c r="OW86" i="2" s="1"/>
  <c r="OS86" i="2"/>
  <c r="OT86" i="2" s="1"/>
  <c r="OP86" i="2"/>
  <c r="CM86" i="2"/>
  <c r="CK86" i="2" s="1"/>
  <c r="CJ86" i="2"/>
  <c r="V86" i="2"/>
  <c r="A86" i="2"/>
  <c r="ACN85" i="2"/>
  <c r="ACO85" i="2" s="1"/>
  <c r="PI85" i="2"/>
  <c r="PJ85" i="2" s="1"/>
  <c r="PF85" i="2"/>
  <c r="PG85" i="2" s="1"/>
  <c r="PB85" i="2"/>
  <c r="PC85" i="2" s="1"/>
  <c r="OY85" i="2"/>
  <c r="OZ85" i="2" s="1"/>
  <c r="OV85" i="2"/>
  <c r="OW85" i="2" s="1"/>
  <c r="OS85" i="2"/>
  <c r="OT85" i="2" s="1"/>
  <c r="OP85" i="2"/>
  <c r="OQ85" i="2" s="1"/>
  <c r="CM85" i="2"/>
  <c r="CK85" i="2" s="1"/>
  <c r="CJ85" i="2"/>
  <c r="CH85" i="2" s="1"/>
  <c r="V85" i="2"/>
  <c r="A85" i="2"/>
  <c r="ACN84" i="2"/>
  <c r="ACO84" i="2" s="1"/>
  <c r="PI84" i="2"/>
  <c r="PJ84" i="2" s="1"/>
  <c r="PF84" i="2"/>
  <c r="PG84" i="2" s="1"/>
  <c r="PB84" i="2"/>
  <c r="PC84" i="2" s="1"/>
  <c r="OY84" i="2"/>
  <c r="OZ84" i="2" s="1"/>
  <c r="OV84" i="2"/>
  <c r="OW84" i="2" s="1"/>
  <c r="OS84" i="2"/>
  <c r="OT84" i="2" s="1"/>
  <c r="OP84" i="2"/>
  <c r="CM84" i="2"/>
  <c r="CK84" i="2" s="1"/>
  <c r="CJ84" i="2"/>
  <c r="V84" i="2"/>
  <c r="A84" i="2"/>
  <c r="ACN83" i="2"/>
  <c r="ACO83" i="2" s="1"/>
  <c r="PI83" i="2"/>
  <c r="PJ83" i="2" s="1"/>
  <c r="PF83" i="2"/>
  <c r="PG83" i="2" s="1"/>
  <c r="PB83" i="2"/>
  <c r="PC83" i="2" s="1"/>
  <c r="OY83" i="2"/>
  <c r="OZ83" i="2" s="1"/>
  <c r="OV83" i="2"/>
  <c r="OW83" i="2" s="1"/>
  <c r="OS83" i="2"/>
  <c r="OT83" i="2" s="1"/>
  <c r="OP83" i="2"/>
  <c r="CM83" i="2"/>
  <c r="CK83" i="2" s="1"/>
  <c r="CJ83" i="2"/>
  <c r="V83" i="2"/>
  <c r="A83" i="2"/>
  <c r="ACN82" i="2"/>
  <c r="ACO82" i="2" s="1"/>
  <c r="PI82" i="2"/>
  <c r="PJ82" i="2" s="1"/>
  <c r="PF82" i="2"/>
  <c r="PG82" i="2" s="1"/>
  <c r="PB82" i="2"/>
  <c r="PC82" i="2" s="1"/>
  <c r="OY82" i="2"/>
  <c r="OZ82" i="2" s="1"/>
  <c r="OV82" i="2"/>
  <c r="OW82" i="2" s="1"/>
  <c r="OS82" i="2"/>
  <c r="OT82" i="2" s="1"/>
  <c r="OP82" i="2"/>
  <c r="OQ82" i="2" s="1"/>
  <c r="CM82" i="2"/>
  <c r="CK82" i="2" s="1"/>
  <c r="CJ82" i="2"/>
  <c r="CH82" i="2" s="1"/>
  <c r="V82" i="2"/>
  <c r="A82" i="2"/>
  <c r="ACN81" i="2"/>
  <c r="ACO81" i="2" s="1"/>
  <c r="PI81" i="2"/>
  <c r="PJ81" i="2" s="1"/>
  <c r="PF81" i="2"/>
  <c r="PG81" i="2" s="1"/>
  <c r="PB81" i="2"/>
  <c r="PC81" i="2" s="1"/>
  <c r="OY81" i="2"/>
  <c r="OZ81" i="2" s="1"/>
  <c r="OV81" i="2"/>
  <c r="OW81" i="2" s="1"/>
  <c r="OS81" i="2"/>
  <c r="OT81" i="2" s="1"/>
  <c r="OP81" i="2"/>
  <c r="OQ81" i="2" s="1"/>
  <c r="CM81" i="2"/>
  <c r="CK81" i="2" s="1"/>
  <c r="CJ81" i="2"/>
  <c r="CH81" i="2" s="1"/>
  <c r="V81" i="2"/>
  <c r="A81" i="2"/>
  <c r="ACN80" i="2"/>
  <c r="ACO80" i="2" s="1"/>
  <c r="PI80" i="2"/>
  <c r="PJ80" i="2" s="1"/>
  <c r="PF80" i="2"/>
  <c r="PG80" i="2" s="1"/>
  <c r="PB80" i="2"/>
  <c r="PC80" i="2" s="1"/>
  <c r="OY80" i="2"/>
  <c r="OZ80" i="2" s="1"/>
  <c r="OV80" i="2"/>
  <c r="OW80" i="2" s="1"/>
  <c r="OS80" i="2"/>
  <c r="OT80" i="2" s="1"/>
  <c r="OP80" i="2"/>
  <c r="OQ80" i="2" s="1"/>
  <c r="CM80" i="2"/>
  <c r="CK80" i="2" s="1"/>
  <c r="CJ80" i="2"/>
  <c r="CH80" i="2" s="1"/>
  <c r="V80" i="2"/>
  <c r="A80" i="2"/>
  <c r="ACN79" i="2"/>
  <c r="ACO79" i="2" s="1"/>
  <c r="PI79" i="2"/>
  <c r="PJ79" i="2" s="1"/>
  <c r="PF79" i="2"/>
  <c r="PG79" i="2" s="1"/>
  <c r="PB79" i="2"/>
  <c r="PC79" i="2" s="1"/>
  <c r="OY79" i="2"/>
  <c r="OZ79" i="2" s="1"/>
  <c r="OV79" i="2"/>
  <c r="OW79" i="2" s="1"/>
  <c r="OS79" i="2"/>
  <c r="OT79" i="2" s="1"/>
  <c r="OP79" i="2"/>
  <c r="CM79" i="2"/>
  <c r="CK79" i="2" s="1"/>
  <c r="CJ79" i="2"/>
  <c r="V79" i="2"/>
  <c r="A79" i="2"/>
  <c r="ACN78" i="2"/>
  <c r="ACO78" i="2" s="1"/>
  <c r="PI78" i="2"/>
  <c r="PJ78" i="2" s="1"/>
  <c r="PF78" i="2"/>
  <c r="PG78" i="2" s="1"/>
  <c r="PB78" i="2"/>
  <c r="PC78" i="2" s="1"/>
  <c r="OY78" i="2"/>
  <c r="OZ78" i="2" s="1"/>
  <c r="OV78" i="2"/>
  <c r="OW78" i="2" s="1"/>
  <c r="OS78" i="2"/>
  <c r="OT78" i="2" s="1"/>
  <c r="OP78" i="2"/>
  <c r="CM78" i="2"/>
  <c r="CK78" i="2" s="1"/>
  <c r="CJ78" i="2"/>
  <c r="V78" i="2"/>
  <c r="A78" i="2"/>
  <c r="ACN77" i="2"/>
  <c r="ACO77" i="2" s="1"/>
  <c r="PI77" i="2"/>
  <c r="PJ77" i="2" s="1"/>
  <c r="PF77" i="2"/>
  <c r="PG77" i="2" s="1"/>
  <c r="PB77" i="2"/>
  <c r="PC77" i="2" s="1"/>
  <c r="OY77" i="2"/>
  <c r="OZ77" i="2" s="1"/>
  <c r="OV77" i="2"/>
  <c r="OW77" i="2" s="1"/>
  <c r="OS77" i="2"/>
  <c r="OT77" i="2" s="1"/>
  <c r="OP77" i="2"/>
  <c r="OQ77" i="2" s="1"/>
  <c r="CM77" i="2"/>
  <c r="CK77" i="2" s="1"/>
  <c r="CJ77" i="2"/>
  <c r="CH77" i="2" s="1"/>
  <c r="V77" i="2"/>
  <c r="A77" i="2"/>
  <c r="ACN76" i="2"/>
  <c r="ACO76" i="2" s="1"/>
  <c r="PI76" i="2"/>
  <c r="PJ76" i="2" s="1"/>
  <c r="PF76" i="2"/>
  <c r="PG76" i="2" s="1"/>
  <c r="PB76" i="2"/>
  <c r="PC76" i="2" s="1"/>
  <c r="OY76" i="2"/>
  <c r="OZ76" i="2" s="1"/>
  <c r="OV76" i="2"/>
  <c r="OW76" i="2" s="1"/>
  <c r="OS76" i="2"/>
  <c r="OT76" i="2" s="1"/>
  <c r="OP76" i="2"/>
  <c r="CM76" i="2"/>
  <c r="CK76" i="2" s="1"/>
  <c r="CJ76" i="2"/>
  <c r="V76" i="2"/>
  <c r="A76" i="2"/>
  <c r="ACN75" i="2"/>
  <c r="ACO75" i="2" s="1"/>
  <c r="PI75" i="2"/>
  <c r="PJ75" i="2" s="1"/>
  <c r="PF75" i="2"/>
  <c r="PG75" i="2" s="1"/>
  <c r="PB75" i="2"/>
  <c r="PC75" i="2" s="1"/>
  <c r="OY75" i="2"/>
  <c r="OZ75" i="2" s="1"/>
  <c r="OV75" i="2"/>
  <c r="OW75" i="2" s="1"/>
  <c r="OS75" i="2"/>
  <c r="OT75" i="2" s="1"/>
  <c r="OP75" i="2"/>
  <c r="CM75" i="2"/>
  <c r="CK75" i="2" s="1"/>
  <c r="CJ75" i="2"/>
  <c r="V75" i="2"/>
  <c r="A75" i="2"/>
  <c r="ACN74" i="2"/>
  <c r="ACO74" i="2" s="1"/>
  <c r="PI74" i="2"/>
  <c r="PJ74" i="2" s="1"/>
  <c r="PF74" i="2"/>
  <c r="PG74" i="2" s="1"/>
  <c r="PB74" i="2"/>
  <c r="PC74" i="2" s="1"/>
  <c r="OY74" i="2"/>
  <c r="OZ74" i="2" s="1"/>
  <c r="OV74" i="2"/>
  <c r="OW74" i="2" s="1"/>
  <c r="OS74" i="2"/>
  <c r="OT74" i="2" s="1"/>
  <c r="OP74" i="2"/>
  <c r="OQ74" i="2" s="1"/>
  <c r="CM74" i="2"/>
  <c r="CK74" i="2" s="1"/>
  <c r="CJ74" i="2"/>
  <c r="CH74" i="2" s="1"/>
  <c r="V74" i="2"/>
  <c r="A74" i="2"/>
  <c r="ACN73" i="2"/>
  <c r="ACO73" i="2" s="1"/>
  <c r="PI73" i="2"/>
  <c r="PJ73" i="2" s="1"/>
  <c r="PF73" i="2"/>
  <c r="PG73" i="2" s="1"/>
  <c r="PB73" i="2"/>
  <c r="PC73" i="2" s="1"/>
  <c r="OY73" i="2"/>
  <c r="OZ73" i="2" s="1"/>
  <c r="OV73" i="2"/>
  <c r="OW73" i="2" s="1"/>
  <c r="OS73" i="2"/>
  <c r="OT73" i="2" s="1"/>
  <c r="OP73" i="2"/>
  <c r="OQ73" i="2" s="1"/>
  <c r="CM73" i="2"/>
  <c r="CK73" i="2" s="1"/>
  <c r="CJ73" i="2"/>
  <c r="CH73" i="2" s="1"/>
  <c r="V73" i="2"/>
  <c r="A73" i="2"/>
  <c r="ACN72" i="2"/>
  <c r="ACO72" i="2" s="1"/>
  <c r="PI72" i="2"/>
  <c r="PJ72" i="2" s="1"/>
  <c r="PF72" i="2"/>
  <c r="PG72" i="2" s="1"/>
  <c r="PB72" i="2"/>
  <c r="PC72" i="2" s="1"/>
  <c r="OY72" i="2"/>
  <c r="OZ72" i="2" s="1"/>
  <c r="OV72" i="2"/>
  <c r="OW72" i="2" s="1"/>
  <c r="OS72" i="2"/>
  <c r="OT72" i="2" s="1"/>
  <c r="OP72" i="2"/>
  <c r="OQ72" i="2" s="1"/>
  <c r="CM72" i="2"/>
  <c r="CK72" i="2" s="1"/>
  <c r="CJ72" i="2"/>
  <c r="CH72" i="2" s="1"/>
  <c r="V72" i="2"/>
  <c r="A72" i="2"/>
  <c r="ACN71" i="2"/>
  <c r="ACO71" i="2" s="1"/>
  <c r="PI71" i="2"/>
  <c r="PJ71" i="2" s="1"/>
  <c r="PF71" i="2"/>
  <c r="PG71" i="2" s="1"/>
  <c r="PB71" i="2"/>
  <c r="PC71" i="2" s="1"/>
  <c r="OY71" i="2"/>
  <c r="OZ71" i="2" s="1"/>
  <c r="OV71" i="2"/>
  <c r="OW71" i="2" s="1"/>
  <c r="OS71" i="2"/>
  <c r="OT71" i="2" s="1"/>
  <c r="OP71" i="2"/>
  <c r="CM71" i="2"/>
  <c r="CK71" i="2" s="1"/>
  <c r="CJ71" i="2"/>
  <c r="V71" i="2"/>
  <c r="A71" i="2"/>
  <c r="ACN70" i="2"/>
  <c r="ACO70" i="2" s="1"/>
  <c r="PI70" i="2"/>
  <c r="PJ70" i="2" s="1"/>
  <c r="PF70" i="2"/>
  <c r="PG70" i="2" s="1"/>
  <c r="PB70" i="2"/>
  <c r="PC70" i="2" s="1"/>
  <c r="OY70" i="2"/>
  <c r="OZ70" i="2" s="1"/>
  <c r="OV70" i="2"/>
  <c r="OW70" i="2" s="1"/>
  <c r="OS70" i="2"/>
  <c r="OT70" i="2" s="1"/>
  <c r="OP70" i="2"/>
  <c r="CM70" i="2"/>
  <c r="CK70" i="2" s="1"/>
  <c r="CJ70" i="2"/>
  <c r="V70" i="2"/>
  <c r="A70" i="2"/>
  <c r="ACN69" i="2"/>
  <c r="ACO69" i="2" s="1"/>
  <c r="PI69" i="2"/>
  <c r="PJ69" i="2" s="1"/>
  <c r="PF69" i="2"/>
  <c r="PG69" i="2" s="1"/>
  <c r="PB69" i="2"/>
  <c r="PC69" i="2" s="1"/>
  <c r="OY69" i="2"/>
  <c r="OZ69" i="2" s="1"/>
  <c r="OV69" i="2"/>
  <c r="OW69" i="2" s="1"/>
  <c r="OS69" i="2"/>
  <c r="OT69" i="2" s="1"/>
  <c r="OP69" i="2"/>
  <c r="OQ69" i="2" s="1"/>
  <c r="CM69" i="2"/>
  <c r="CK69" i="2" s="1"/>
  <c r="CJ69" i="2"/>
  <c r="CH69" i="2" s="1"/>
  <c r="V69" i="2"/>
  <c r="A69" i="2"/>
  <c r="ACN68" i="2"/>
  <c r="ACO68" i="2" s="1"/>
  <c r="PI68" i="2"/>
  <c r="PJ68" i="2" s="1"/>
  <c r="PF68" i="2"/>
  <c r="PG68" i="2" s="1"/>
  <c r="PB68" i="2"/>
  <c r="PC68" i="2" s="1"/>
  <c r="OY68" i="2"/>
  <c r="OZ68" i="2" s="1"/>
  <c r="OV68" i="2"/>
  <c r="OW68" i="2" s="1"/>
  <c r="OS68" i="2"/>
  <c r="OT68" i="2" s="1"/>
  <c r="OP68" i="2"/>
  <c r="CM68" i="2"/>
  <c r="CK68" i="2" s="1"/>
  <c r="CJ68" i="2"/>
  <c r="V68" i="2"/>
  <c r="A68" i="2"/>
  <c r="ACN67" i="2"/>
  <c r="ACO67" i="2" s="1"/>
  <c r="PI67" i="2"/>
  <c r="PJ67" i="2" s="1"/>
  <c r="PF67" i="2"/>
  <c r="PG67" i="2" s="1"/>
  <c r="PB67" i="2"/>
  <c r="PC67" i="2" s="1"/>
  <c r="OY67" i="2"/>
  <c r="OZ67" i="2" s="1"/>
  <c r="OV67" i="2"/>
  <c r="OW67" i="2" s="1"/>
  <c r="OS67" i="2"/>
  <c r="OT67" i="2" s="1"/>
  <c r="OP67" i="2"/>
  <c r="CM67" i="2"/>
  <c r="CK67" i="2" s="1"/>
  <c r="CJ67" i="2"/>
  <c r="CH67" i="2" s="1"/>
  <c r="V67" i="2"/>
  <c r="A67" i="2"/>
  <c r="ACN66" i="2"/>
  <c r="ACO66" i="2" s="1"/>
  <c r="PI66" i="2"/>
  <c r="PJ66" i="2" s="1"/>
  <c r="PF66" i="2"/>
  <c r="PG66" i="2" s="1"/>
  <c r="PB66" i="2"/>
  <c r="PC66" i="2" s="1"/>
  <c r="OY66" i="2"/>
  <c r="OZ66" i="2" s="1"/>
  <c r="OV66" i="2"/>
  <c r="OW66" i="2" s="1"/>
  <c r="OS66" i="2"/>
  <c r="OT66" i="2" s="1"/>
  <c r="OP66" i="2"/>
  <c r="OQ66" i="2" s="1"/>
  <c r="CM66" i="2"/>
  <c r="CK66" i="2" s="1"/>
  <c r="CJ66" i="2"/>
  <c r="V66" i="2"/>
  <c r="A66" i="2"/>
  <c r="ACN65" i="2"/>
  <c r="ACO65" i="2" s="1"/>
  <c r="PI65" i="2"/>
  <c r="PJ65" i="2" s="1"/>
  <c r="PF65" i="2"/>
  <c r="PG65" i="2" s="1"/>
  <c r="PB65" i="2"/>
  <c r="PC65" i="2" s="1"/>
  <c r="OY65" i="2"/>
  <c r="OZ65" i="2" s="1"/>
  <c r="OV65" i="2"/>
  <c r="OW65" i="2" s="1"/>
  <c r="OS65" i="2"/>
  <c r="OT65" i="2" s="1"/>
  <c r="OP65" i="2"/>
  <c r="CM65" i="2"/>
  <c r="CK65" i="2" s="1"/>
  <c r="CJ65" i="2"/>
  <c r="CH65" i="2" s="1"/>
  <c r="V65" i="2"/>
  <c r="A65" i="2"/>
  <c r="ACN64" i="2"/>
  <c r="ACO64" i="2" s="1"/>
  <c r="PI64" i="2"/>
  <c r="PJ64" i="2" s="1"/>
  <c r="PF64" i="2"/>
  <c r="PG64" i="2" s="1"/>
  <c r="PB64" i="2"/>
  <c r="PC64" i="2" s="1"/>
  <c r="OY64" i="2"/>
  <c r="OZ64" i="2" s="1"/>
  <c r="OV64" i="2"/>
  <c r="OW64" i="2" s="1"/>
  <c r="OS64" i="2"/>
  <c r="OT64" i="2" s="1"/>
  <c r="OP64" i="2"/>
  <c r="OQ64" i="2" s="1"/>
  <c r="CM64" i="2"/>
  <c r="CK64" i="2" s="1"/>
  <c r="CJ64" i="2"/>
  <c r="CH64" i="2" s="1"/>
  <c r="V64" i="2"/>
  <c r="A64" i="2"/>
  <c r="ACN63" i="2"/>
  <c r="ACO63" i="2" s="1"/>
  <c r="PI63" i="2"/>
  <c r="PJ63" i="2" s="1"/>
  <c r="PF63" i="2"/>
  <c r="PG63" i="2" s="1"/>
  <c r="PB63" i="2"/>
  <c r="PC63" i="2" s="1"/>
  <c r="OY63" i="2"/>
  <c r="OZ63" i="2" s="1"/>
  <c r="OV63" i="2"/>
  <c r="OW63" i="2" s="1"/>
  <c r="OS63" i="2"/>
  <c r="OT63" i="2" s="1"/>
  <c r="OP63" i="2"/>
  <c r="CM63" i="2"/>
  <c r="CK63" i="2" s="1"/>
  <c r="CJ63" i="2"/>
  <c r="CH63" i="2" s="1"/>
  <c r="V63" i="2"/>
  <c r="A63" i="2"/>
  <c r="ACN62" i="2"/>
  <c r="ACO62" i="2" s="1"/>
  <c r="PI62" i="2"/>
  <c r="PJ62" i="2" s="1"/>
  <c r="PF62" i="2"/>
  <c r="PG62" i="2" s="1"/>
  <c r="PB62" i="2"/>
  <c r="PC62" i="2" s="1"/>
  <c r="OY62" i="2"/>
  <c r="OZ62" i="2" s="1"/>
  <c r="OV62" i="2"/>
  <c r="OW62" i="2" s="1"/>
  <c r="OS62" i="2"/>
  <c r="OT62" i="2" s="1"/>
  <c r="OP62" i="2"/>
  <c r="OQ62" i="2" s="1"/>
  <c r="CM62" i="2"/>
  <c r="CK62" i="2" s="1"/>
  <c r="CJ62" i="2"/>
  <c r="CH62" i="2" s="1"/>
  <c r="V62" i="2"/>
  <c r="A62" i="2"/>
  <c r="ACN61" i="2"/>
  <c r="ACO61" i="2" s="1"/>
  <c r="PI61" i="2"/>
  <c r="PJ61" i="2" s="1"/>
  <c r="PF61" i="2"/>
  <c r="PG61" i="2" s="1"/>
  <c r="PB61" i="2"/>
  <c r="PC61" i="2" s="1"/>
  <c r="OY61" i="2"/>
  <c r="OZ61" i="2" s="1"/>
  <c r="OV61" i="2"/>
  <c r="OW61" i="2" s="1"/>
  <c r="OS61" i="2"/>
  <c r="OT61" i="2" s="1"/>
  <c r="OP61" i="2"/>
  <c r="CM61" i="2"/>
  <c r="CK61" i="2" s="1"/>
  <c r="CJ61" i="2"/>
  <c r="CH61" i="2" s="1"/>
  <c r="V61" i="2"/>
  <c r="A61" i="2"/>
  <c r="ACN60" i="2"/>
  <c r="ACO60" i="2" s="1"/>
  <c r="PI60" i="2"/>
  <c r="PJ60" i="2" s="1"/>
  <c r="PF60" i="2"/>
  <c r="PG60" i="2" s="1"/>
  <c r="PB60" i="2"/>
  <c r="PC60" i="2" s="1"/>
  <c r="OY60" i="2"/>
  <c r="OZ60" i="2" s="1"/>
  <c r="OV60" i="2"/>
  <c r="OW60" i="2" s="1"/>
  <c r="OS60" i="2"/>
  <c r="OT60" i="2" s="1"/>
  <c r="OP60" i="2"/>
  <c r="CM60" i="2"/>
  <c r="CK60" i="2" s="1"/>
  <c r="CJ60" i="2"/>
  <c r="V60" i="2"/>
  <c r="A60" i="2"/>
  <c r="ACN59" i="2"/>
  <c r="ACO59" i="2" s="1"/>
  <c r="PI59" i="2"/>
  <c r="PJ59" i="2" s="1"/>
  <c r="PF59" i="2"/>
  <c r="PG59" i="2" s="1"/>
  <c r="PB59" i="2"/>
  <c r="PC59" i="2" s="1"/>
  <c r="OY59" i="2"/>
  <c r="OZ59" i="2" s="1"/>
  <c r="OV59" i="2"/>
  <c r="OW59" i="2" s="1"/>
  <c r="OS59" i="2"/>
  <c r="OT59" i="2" s="1"/>
  <c r="OP59" i="2"/>
  <c r="CM59" i="2"/>
  <c r="CK59" i="2" s="1"/>
  <c r="CJ59" i="2"/>
  <c r="CH59" i="2" s="1"/>
  <c r="V59" i="2"/>
  <c r="A59" i="2"/>
  <c r="ACN58" i="2"/>
  <c r="ACO58" i="2" s="1"/>
  <c r="PI58" i="2"/>
  <c r="PJ58" i="2" s="1"/>
  <c r="PF58" i="2"/>
  <c r="PG58" i="2" s="1"/>
  <c r="PB58" i="2"/>
  <c r="PC58" i="2" s="1"/>
  <c r="OY58" i="2"/>
  <c r="OZ58" i="2" s="1"/>
  <c r="OV58" i="2"/>
  <c r="OW58" i="2" s="1"/>
  <c r="OS58" i="2"/>
  <c r="OP58" i="2"/>
  <c r="OQ58" i="2" s="1"/>
  <c r="CM58" i="2"/>
  <c r="CK58" i="2" s="1"/>
  <c r="CJ58" i="2"/>
  <c r="V58" i="2"/>
  <c r="A58" i="2"/>
  <c r="ACN57" i="2"/>
  <c r="ACO57" i="2" s="1"/>
  <c r="PI57" i="2"/>
  <c r="PJ57" i="2" s="1"/>
  <c r="PF57" i="2"/>
  <c r="PG57" i="2" s="1"/>
  <c r="PB57" i="2"/>
  <c r="PC57" i="2" s="1"/>
  <c r="OY57" i="2"/>
  <c r="OZ57" i="2" s="1"/>
  <c r="OV57" i="2"/>
  <c r="OW57" i="2" s="1"/>
  <c r="OS57" i="2"/>
  <c r="OT57" i="2" s="1"/>
  <c r="OP57" i="2"/>
  <c r="CM57" i="2"/>
  <c r="CK57" i="2" s="1"/>
  <c r="CJ57" i="2"/>
  <c r="CH57" i="2" s="1"/>
  <c r="V57" i="2"/>
  <c r="A57" i="2"/>
  <c r="ACN56" i="2"/>
  <c r="ACO56" i="2" s="1"/>
  <c r="PI56" i="2"/>
  <c r="PJ56" i="2" s="1"/>
  <c r="PF56" i="2"/>
  <c r="PG56" i="2" s="1"/>
  <c r="PB56" i="2"/>
  <c r="PC56" i="2" s="1"/>
  <c r="OY56" i="2"/>
  <c r="OZ56" i="2" s="1"/>
  <c r="OV56" i="2"/>
  <c r="OW56" i="2" s="1"/>
  <c r="OS56" i="2"/>
  <c r="OT56" i="2" s="1"/>
  <c r="OP56" i="2"/>
  <c r="OQ56" i="2" s="1"/>
  <c r="CM56" i="2"/>
  <c r="CK56" i="2" s="1"/>
  <c r="CJ56" i="2"/>
  <c r="CH56" i="2" s="1"/>
  <c r="V56" i="2"/>
  <c r="A56" i="2"/>
  <c r="ACN55" i="2"/>
  <c r="ACO55" i="2" s="1"/>
  <c r="PI55" i="2"/>
  <c r="PJ55" i="2" s="1"/>
  <c r="PF55" i="2"/>
  <c r="PG55" i="2" s="1"/>
  <c r="PB55" i="2"/>
  <c r="PC55" i="2" s="1"/>
  <c r="OY55" i="2"/>
  <c r="OZ55" i="2" s="1"/>
  <c r="OV55" i="2"/>
  <c r="OW55" i="2" s="1"/>
  <c r="OS55" i="2"/>
  <c r="OT55" i="2" s="1"/>
  <c r="OP55" i="2"/>
  <c r="CM55" i="2"/>
  <c r="CK55" i="2" s="1"/>
  <c r="CJ55" i="2"/>
  <c r="CH55" i="2" s="1"/>
  <c r="V55" i="2"/>
  <c r="A55" i="2"/>
  <c r="ACN54" i="2"/>
  <c r="ACO54" i="2" s="1"/>
  <c r="PI54" i="2"/>
  <c r="PJ54" i="2" s="1"/>
  <c r="PF54" i="2"/>
  <c r="PG54" i="2" s="1"/>
  <c r="PB54" i="2"/>
  <c r="PC54" i="2" s="1"/>
  <c r="OY54" i="2"/>
  <c r="OZ54" i="2" s="1"/>
  <c r="OV54" i="2"/>
  <c r="OW54" i="2" s="1"/>
  <c r="OS54" i="2"/>
  <c r="OT54" i="2" s="1"/>
  <c r="OP54" i="2"/>
  <c r="OQ54" i="2" s="1"/>
  <c r="CM54" i="2"/>
  <c r="CK54" i="2" s="1"/>
  <c r="CJ54" i="2"/>
  <c r="V54" i="2"/>
  <c r="A54" i="2"/>
  <c r="ACN53" i="2"/>
  <c r="ACO53" i="2" s="1"/>
  <c r="PI53" i="2"/>
  <c r="PJ53" i="2" s="1"/>
  <c r="PF53" i="2"/>
  <c r="PG53" i="2" s="1"/>
  <c r="PB53" i="2"/>
  <c r="PC53" i="2" s="1"/>
  <c r="OY53" i="2"/>
  <c r="OZ53" i="2" s="1"/>
  <c r="OV53" i="2"/>
  <c r="OW53" i="2" s="1"/>
  <c r="OS53" i="2"/>
  <c r="OT53" i="2" s="1"/>
  <c r="OP53" i="2"/>
  <c r="CM53" i="2"/>
  <c r="CK53" i="2" s="1"/>
  <c r="CJ53" i="2"/>
  <c r="CH53" i="2" s="1"/>
  <c r="V53" i="2"/>
  <c r="A53" i="2"/>
  <c r="ACN52" i="2"/>
  <c r="ACO52" i="2" s="1"/>
  <c r="PI52" i="2"/>
  <c r="PJ52" i="2" s="1"/>
  <c r="PF52" i="2"/>
  <c r="PG52" i="2" s="1"/>
  <c r="PB52" i="2"/>
  <c r="PC52" i="2" s="1"/>
  <c r="OY52" i="2"/>
  <c r="OZ52" i="2" s="1"/>
  <c r="OV52" i="2"/>
  <c r="OW52" i="2" s="1"/>
  <c r="OS52" i="2"/>
  <c r="OT52" i="2" s="1"/>
  <c r="OP52" i="2"/>
  <c r="CM52" i="2"/>
  <c r="CK52" i="2" s="1"/>
  <c r="CJ52" i="2"/>
  <c r="V52" i="2"/>
  <c r="A52" i="2"/>
  <c r="ACN51" i="2"/>
  <c r="ACO51" i="2" s="1"/>
  <c r="PI51" i="2"/>
  <c r="PJ51" i="2" s="1"/>
  <c r="PF51" i="2"/>
  <c r="PG51" i="2" s="1"/>
  <c r="PB51" i="2"/>
  <c r="PC51" i="2" s="1"/>
  <c r="OY51" i="2"/>
  <c r="OZ51" i="2" s="1"/>
  <c r="OV51" i="2"/>
  <c r="OW51" i="2" s="1"/>
  <c r="OS51" i="2"/>
  <c r="OT51" i="2" s="1"/>
  <c r="OP51" i="2"/>
  <c r="OQ51" i="2" s="1"/>
  <c r="CM51" i="2"/>
  <c r="CK51" i="2" s="1"/>
  <c r="CJ51" i="2"/>
  <c r="CH51" i="2" s="1"/>
  <c r="V51" i="2"/>
  <c r="A51" i="2"/>
  <c r="ACN50" i="2"/>
  <c r="ACO50" i="2" s="1"/>
  <c r="PI50" i="2"/>
  <c r="PJ50" i="2" s="1"/>
  <c r="PF50" i="2"/>
  <c r="PG50" i="2" s="1"/>
  <c r="PB50" i="2"/>
  <c r="PC50" i="2" s="1"/>
  <c r="OY50" i="2"/>
  <c r="OZ50" i="2" s="1"/>
  <c r="OV50" i="2"/>
  <c r="OW50" i="2" s="1"/>
  <c r="OS50" i="2"/>
  <c r="OT50" i="2" s="1"/>
  <c r="OP50" i="2"/>
  <c r="CM50" i="2"/>
  <c r="CK50" i="2" s="1"/>
  <c r="CJ50" i="2"/>
  <c r="V50" i="2"/>
  <c r="A50" i="2"/>
  <c r="ACN49" i="2"/>
  <c r="ACO49" i="2" s="1"/>
  <c r="PI49" i="2"/>
  <c r="PJ49" i="2" s="1"/>
  <c r="PF49" i="2"/>
  <c r="PG49" i="2" s="1"/>
  <c r="PB49" i="2"/>
  <c r="PC49" i="2" s="1"/>
  <c r="OY49" i="2"/>
  <c r="OZ49" i="2" s="1"/>
  <c r="OV49" i="2"/>
  <c r="OW49" i="2" s="1"/>
  <c r="OS49" i="2"/>
  <c r="OT49" i="2" s="1"/>
  <c r="OP49" i="2"/>
  <c r="CM49" i="2"/>
  <c r="CK49" i="2" s="1"/>
  <c r="CJ49" i="2"/>
  <c r="V49" i="2"/>
  <c r="A49" i="2"/>
  <c r="ACN48" i="2"/>
  <c r="ACO48" i="2" s="1"/>
  <c r="PI48" i="2"/>
  <c r="PJ48" i="2" s="1"/>
  <c r="PF48" i="2"/>
  <c r="PG48" i="2" s="1"/>
  <c r="PB48" i="2"/>
  <c r="PC48" i="2" s="1"/>
  <c r="OY48" i="2"/>
  <c r="OZ48" i="2" s="1"/>
  <c r="OV48" i="2"/>
  <c r="OW48" i="2" s="1"/>
  <c r="OS48" i="2"/>
  <c r="OT48" i="2" s="1"/>
  <c r="OP48" i="2"/>
  <c r="OQ48" i="2" s="1"/>
  <c r="CM48" i="2"/>
  <c r="CK48" i="2" s="1"/>
  <c r="CJ48" i="2"/>
  <c r="CH48" i="2" s="1"/>
  <c r="V48" i="2"/>
  <c r="A48" i="2"/>
  <c r="ACN47" i="2"/>
  <c r="ACO47" i="2" s="1"/>
  <c r="PI47" i="2"/>
  <c r="PJ47" i="2" s="1"/>
  <c r="PF47" i="2"/>
  <c r="PG47" i="2" s="1"/>
  <c r="PB47" i="2"/>
  <c r="PC47" i="2" s="1"/>
  <c r="OY47" i="2"/>
  <c r="OZ47" i="2" s="1"/>
  <c r="OV47" i="2"/>
  <c r="OW47" i="2" s="1"/>
  <c r="OS47" i="2"/>
  <c r="OT47" i="2" s="1"/>
  <c r="OP47" i="2"/>
  <c r="OQ47" i="2" s="1"/>
  <c r="CM47" i="2"/>
  <c r="CK47" i="2" s="1"/>
  <c r="CJ47" i="2"/>
  <c r="V47" i="2"/>
  <c r="A47" i="2"/>
  <c r="ACN46" i="2"/>
  <c r="ACO46" i="2" s="1"/>
  <c r="PI46" i="2"/>
  <c r="PJ46" i="2" s="1"/>
  <c r="PF46" i="2"/>
  <c r="PG46" i="2" s="1"/>
  <c r="PB46" i="2"/>
  <c r="PC46" i="2" s="1"/>
  <c r="OY46" i="2"/>
  <c r="OZ46" i="2" s="1"/>
  <c r="OV46" i="2"/>
  <c r="OW46" i="2" s="1"/>
  <c r="OS46" i="2"/>
  <c r="OT46" i="2" s="1"/>
  <c r="OP46" i="2"/>
  <c r="CM46" i="2"/>
  <c r="CK46" i="2" s="1"/>
  <c r="CJ46" i="2"/>
  <c r="V46" i="2"/>
  <c r="A46" i="2"/>
  <c r="ACN45" i="2"/>
  <c r="ACO45" i="2" s="1"/>
  <c r="PI45" i="2"/>
  <c r="PJ45" i="2" s="1"/>
  <c r="PF45" i="2"/>
  <c r="PG45" i="2" s="1"/>
  <c r="PB45" i="2"/>
  <c r="PC45" i="2" s="1"/>
  <c r="OY45" i="2"/>
  <c r="OZ45" i="2" s="1"/>
  <c r="OV45" i="2"/>
  <c r="OW45" i="2" s="1"/>
  <c r="OS45" i="2"/>
  <c r="OT45" i="2" s="1"/>
  <c r="OP45" i="2"/>
  <c r="CM45" i="2"/>
  <c r="CK45" i="2" s="1"/>
  <c r="CJ45" i="2"/>
  <c r="V45" i="2"/>
  <c r="A45" i="2"/>
  <c r="ACN44" i="2"/>
  <c r="ACO44" i="2" s="1"/>
  <c r="PI44" i="2"/>
  <c r="PJ44" i="2" s="1"/>
  <c r="PF44" i="2"/>
  <c r="PG44" i="2" s="1"/>
  <c r="PB44" i="2"/>
  <c r="PC44" i="2" s="1"/>
  <c r="OY44" i="2"/>
  <c r="OZ44" i="2" s="1"/>
  <c r="OV44" i="2"/>
  <c r="OW44" i="2" s="1"/>
  <c r="OS44" i="2"/>
  <c r="OT44" i="2" s="1"/>
  <c r="OP44" i="2"/>
  <c r="OQ44" i="2" s="1"/>
  <c r="CM44" i="2"/>
  <c r="CK44" i="2" s="1"/>
  <c r="CJ44" i="2"/>
  <c r="CH44" i="2" s="1"/>
  <c r="V44" i="2"/>
  <c r="A44" i="2"/>
  <c r="ACN43" i="2"/>
  <c r="ACO43" i="2" s="1"/>
  <c r="PI43" i="2"/>
  <c r="PJ43" i="2" s="1"/>
  <c r="PF43" i="2"/>
  <c r="PG43" i="2" s="1"/>
  <c r="PB43" i="2"/>
  <c r="PC43" i="2" s="1"/>
  <c r="OY43" i="2"/>
  <c r="OZ43" i="2" s="1"/>
  <c r="OV43" i="2"/>
  <c r="OW43" i="2" s="1"/>
  <c r="OS43" i="2"/>
  <c r="OT43" i="2" s="1"/>
  <c r="OP43" i="2"/>
  <c r="OQ43" i="2" s="1"/>
  <c r="CM43" i="2"/>
  <c r="CK43" i="2" s="1"/>
  <c r="CJ43" i="2"/>
  <c r="V43" i="2"/>
  <c r="A43" i="2"/>
  <c r="ACN42" i="2"/>
  <c r="ACO42" i="2" s="1"/>
  <c r="PI42" i="2"/>
  <c r="PJ42" i="2" s="1"/>
  <c r="PF42" i="2"/>
  <c r="PG42" i="2" s="1"/>
  <c r="PB42" i="2"/>
  <c r="PC42" i="2" s="1"/>
  <c r="OY42" i="2"/>
  <c r="OZ42" i="2" s="1"/>
  <c r="OV42" i="2"/>
  <c r="OW42" i="2" s="1"/>
  <c r="OS42" i="2"/>
  <c r="OT42" i="2" s="1"/>
  <c r="OP42" i="2"/>
  <c r="CM42" i="2"/>
  <c r="CK42" i="2" s="1"/>
  <c r="CJ42" i="2"/>
  <c r="V42" i="2"/>
  <c r="A42" i="2"/>
  <c r="ACN41" i="2"/>
  <c r="ACO41" i="2" s="1"/>
  <c r="PI41" i="2"/>
  <c r="PJ41" i="2" s="1"/>
  <c r="PF41" i="2"/>
  <c r="PG41" i="2" s="1"/>
  <c r="PB41" i="2"/>
  <c r="PC41" i="2" s="1"/>
  <c r="OY41" i="2"/>
  <c r="OZ41" i="2" s="1"/>
  <c r="OV41" i="2"/>
  <c r="OW41" i="2" s="1"/>
  <c r="OS41" i="2"/>
  <c r="OP41" i="2"/>
  <c r="OQ41" i="2" s="1"/>
  <c r="CM41" i="2"/>
  <c r="CK41" i="2" s="1"/>
  <c r="CJ41" i="2"/>
  <c r="CH41" i="2" s="1"/>
  <c r="V41" i="2"/>
  <c r="A41" i="2"/>
  <c r="ACN40" i="2"/>
  <c r="ACO40" i="2" s="1"/>
  <c r="PI40" i="2"/>
  <c r="PJ40" i="2" s="1"/>
  <c r="PF40" i="2"/>
  <c r="PG40" i="2" s="1"/>
  <c r="PB40" i="2"/>
  <c r="PC40" i="2" s="1"/>
  <c r="OY40" i="2"/>
  <c r="OZ40" i="2" s="1"/>
  <c r="OV40" i="2"/>
  <c r="OW40" i="2" s="1"/>
  <c r="OS40" i="2"/>
  <c r="OT40" i="2" s="1"/>
  <c r="OP40" i="2"/>
  <c r="OQ40" i="2" s="1"/>
  <c r="CM40" i="2"/>
  <c r="CK40" i="2" s="1"/>
  <c r="CJ40" i="2"/>
  <c r="CH40" i="2" s="1"/>
  <c r="V40" i="2"/>
  <c r="A40" i="2"/>
  <c r="ACN39" i="2"/>
  <c r="ACO39" i="2" s="1"/>
  <c r="SP39" i="2"/>
  <c r="SQ39" i="2" s="1"/>
  <c r="SM39" i="2"/>
  <c r="SN39" i="2" s="1"/>
  <c r="SJ39" i="2"/>
  <c r="SK39" i="2" s="1"/>
  <c r="SG39" i="2"/>
  <c r="SH39" i="2" s="1"/>
  <c r="SD39" i="2"/>
  <c r="SE39" i="2" s="1"/>
  <c r="SA39" i="2"/>
  <c r="SB39" i="2" s="1"/>
  <c r="RX39" i="2"/>
  <c r="DS39" i="2"/>
  <c r="DT39" i="2" s="1"/>
  <c r="DP39" i="2"/>
  <c r="DQ39" i="2" s="1"/>
  <c r="DM39" i="2"/>
  <c r="DN39" i="2" s="1"/>
  <c r="V39" i="2"/>
  <c r="A39" i="2"/>
  <c r="ACN38" i="2"/>
  <c r="ACO38" i="2" s="1"/>
  <c r="SP38" i="2"/>
  <c r="SQ38" i="2" s="1"/>
  <c r="SM38" i="2"/>
  <c r="SN38" i="2" s="1"/>
  <c r="SJ38" i="2"/>
  <c r="SK38" i="2" s="1"/>
  <c r="SG38" i="2"/>
  <c r="SH38" i="2" s="1"/>
  <c r="SD38" i="2"/>
  <c r="SE38" i="2" s="1"/>
  <c r="SA38" i="2"/>
  <c r="SB38" i="2" s="1"/>
  <c r="RX38" i="2"/>
  <c r="DS38" i="2"/>
  <c r="DT38" i="2" s="1"/>
  <c r="DP38" i="2"/>
  <c r="DQ38" i="2" s="1"/>
  <c r="DM38" i="2"/>
  <c r="DN38" i="2" s="1"/>
  <c r="V38" i="2"/>
  <c r="A38" i="2"/>
  <c r="ACN37" i="2"/>
  <c r="ACO37" i="2" s="1"/>
  <c r="SP37" i="2"/>
  <c r="SQ37" i="2" s="1"/>
  <c r="SM37" i="2"/>
  <c r="SN37" i="2" s="1"/>
  <c r="SJ37" i="2"/>
  <c r="SK37" i="2" s="1"/>
  <c r="SG37" i="2"/>
  <c r="SH37" i="2" s="1"/>
  <c r="SD37" i="2"/>
  <c r="SE37" i="2" s="1"/>
  <c r="SA37" i="2"/>
  <c r="SB37" i="2" s="1"/>
  <c r="RX37" i="2"/>
  <c r="DS37" i="2"/>
  <c r="DT37" i="2" s="1"/>
  <c r="DP37" i="2"/>
  <c r="DQ37" i="2" s="1"/>
  <c r="DM37" i="2"/>
  <c r="DN37" i="2" s="1"/>
  <c r="V37" i="2"/>
  <c r="A37" i="2"/>
  <c r="ACN36" i="2"/>
  <c r="ACO36" i="2" s="1"/>
  <c r="SP36" i="2"/>
  <c r="SQ36" i="2" s="1"/>
  <c r="SM36" i="2"/>
  <c r="SN36" i="2" s="1"/>
  <c r="SJ36" i="2"/>
  <c r="SK36" i="2" s="1"/>
  <c r="SG36" i="2"/>
  <c r="SH36" i="2" s="1"/>
  <c r="SD36" i="2"/>
  <c r="SE36" i="2" s="1"/>
  <c r="SA36" i="2"/>
  <c r="SB36" i="2" s="1"/>
  <c r="RX36" i="2"/>
  <c r="DS36" i="2"/>
  <c r="DT36" i="2" s="1"/>
  <c r="DP36" i="2"/>
  <c r="DQ36" i="2" s="1"/>
  <c r="DM36" i="2"/>
  <c r="DN36" i="2" s="1"/>
  <c r="V36" i="2"/>
  <c r="A36" i="2"/>
  <c r="ACN35" i="2"/>
  <c r="ACO35" i="2" s="1"/>
  <c r="WI35" i="2"/>
  <c r="WJ35" i="2" s="1"/>
  <c r="WF35" i="2"/>
  <c r="WG35" i="2" s="1"/>
  <c r="WC35" i="2"/>
  <c r="WD35" i="2" s="1"/>
  <c r="VZ35" i="2"/>
  <c r="WA35" i="2" s="1"/>
  <c r="VW35" i="2"/>
  <c r="VX35" i="2" s="1"/>
  <c r="VT35" i="2"/>
  <c r="VU35" i="2" s="1"/>
  <c r="VQ35" i="2"/>
  <c r="VR35" i="2" s="1"/>
  <c r="VN35" i="2"/>
  <c r="VO35" i="2" s="1"/>
  <c r="VK35" i="2"/>
  <c r="VL35" i="2" s="1"/>
  <c r="FF35" i="2"/>
  <c r="FG35" i="2" s="1"/>
  <c r="FC35" i="2"/>
  <c r="FD35" i="2" s="1"/>
  <c r="EZ35" i="2"/>
  <c r="FA35" i="2" s="1"/>
  <c r="V35" i="2"/>
  <c r="A35" i="2"/>
  <c r="ADC34" i="2"/>
  <c r="ADE34" i="2" s="1"/>
  <c r="ADB34" i="2"/>
  <c r="ADD34" i="2" s="1"/>
  <c r="ACY34" i="2"/>
  <c r="ACN34" i="2"/>
  <c r="ACO34" i="2" s="1"/>
  <c r="ZV34" i="2"/>
  <c r="ZW34" i="2" s="1"/>
  <c r="ZS34" i="2"/>
  <c r="ZT34" i="2" s="1"/>
  <c r="RU34" i="2"/>
  <c r="RV34" i="2" s="1"/>
  <c r="RR34" i="2"/>
  <c r="RS34" i="2" s="1"/>
  <c r="RN34" i="2"/>
  <c r="RO34" i="2" s="1"/>
  <c r="RK34" i="2"/>
  <c r="RL34" i="2" s="1"/>
  <c r="RH34" i="2"/>
  <c r="RI34" i="2" s="1"/>
  <c r="RE34" i="2"/>
  <c r="RF34" i="2" s="1"/>
  <c r="DJ34" i="2"/>
  <c r="DK34" i="2" s="1"/>
  <c r="DG34" i="2"/>
  <c r="DH34" i="2" s="1"/>
  <c r="DD34" i="2"/>
  <c r="DE34" i="2" s="1"/>
  <c r="DA34" i="2"/>
  <c r="DB34" i="2" s="1"/>
  <c r="V34" i="2"/>
  <c r="A34" i="2"/>
  <c r="ADC33" i="2"/>
  <c r="ADE33" i="2" s="1"/>
  <c r="ADB33" i="2"/>
  <c r="ADD33" i="2" s="1"/>
  <c r="ACY33" i="2"/>
  <c r="ACN33" i="2"/>
  <c r="ZV33" i="2"/>
  <c r="ZW33" i="2" s="1"/>
  <c r="ZS33" i="2"/>
  <c r="ZT33" i="2" s="1"/>
  <c r="RU33" i="2"/>
  <c r="RV33" i="2" s="1"/>
  <c r="RR33" i="2"/>
  <c r="RS33" i="2" s="1"/>
  <c r="RN33" i="2"/>
  <c r="RO33" i="2" s="1"/>
  <c r="RK33" i="2"/>
  <c r="RL33" i="2" s="1"/>
  <c r="RH33" i="2"/>
  <c r="RI33" i="2" s="1"/>
  <c r="RE33" i="2"/>
  <c r="RF33" i="2" s="1"/>
  <c r="DJ33" i="2"/>
  <c r="DK33" i="2" s="1"/>
  <c r="DG33" i="2"/>
  <c r="DH33" i="2" s="1"/>
  <c r="DD33" i="2"/>
  <c r="DE33" i="2" s="1"/>
  <c r="DA33" i="2"/>
  <c r="DB33" i="2" s="1"/>
  <c r="V33" i="2"/>
  <c r="A33" i="2"/>
  <c r="ADC32" i="2"/>
  <c r="ADE32" i="2" s="1"/>
  <c r="ADB32" i="2"/>
  <c r="ADD32" i="2" s="1"/>
  <c r="ACY32" i="2"/>
  <c r="ACN32" i="2"/>
  <c r="ACO32" i="2" s="1"/>
  <c r="ZV32" i="2"/>
  <c r="ZW32" i="2" s="1"/>
  <c r="ZS32" i="2"/>
  <c r="ZT32" i="2" s="1"/>
  <c r="RU32" i="2"/>
  <c r="RV32" i="2" s="1"/>
  <c r="RR32" i="2"/>
  <c r="RS32" i="2" s="1"/>
  <c r="RN32" i="2"/>
  <c r="RO32" i="2" s="1"/>
  <c r="RK32" i="2"/>
  <c r="RL32" i="2" s="1"/>
  <c r="RH32" i="2"/>
  <c r="RI32" i="2" s="1"/>
  <c r="RE32" i="2"/>
  <c r="RF32" i="2" s="1"/>
  <c r="DJ32" i="2"/>
  <c r="DK32" i="2" s="1"/>
  <c r="DG32" i="2"/>
  <c r="DH32" i="2" s="1"/>
  <c r="DD32" i="2"/>
  <c r="DE32" i="2" s="1"/>
  <c r="DA32" i="2"/>
  <c r="DB32" i="2" s="1"/>
  <c r="V32" i="2"/>
  <c r="A32" i="2"/>
  <c r="ADC31" i="2"/>
  <c r="ADE31" i="2" s="1"/>
  <c r="ADB31" i="2"/>
  <c r="ADD31" i="2" s="1"/>
  <c r="ACY31" i="2"/>
  <c r="ACN31" i="2"/>
  <c r="ZV31" i="2"/>
  <c r="ZW31" i="2" s="1"/>
  <c r="ZS31" i="2"/>
  <c r="ZT31" i="2" s="1"/>
  <c r="RU31" i="2"/>
  <c r="RV31" i="2" s="1"/>
  <c r="RR31" i="2"/>
  <c r="RS31" i="2" s="1"/>
  <c r="RN31" i="2"/>
  <c r="RO31" i="2" s="1"/>
  <c r="RK31" i="2"/>
  <c r="RL31" i="2" s="1"/>
  <c r="RH31" i="2"/>
  <c r="RI31" i="2" s="1"/>
  <c r="RE31" i="2"/>
  <c r="RF31" i="2" s="1"/>
  <c r="DJ31" i="2"/>
  <c r="DK31" i="2" s="1"/>
  <c r="DG31" i="2"/>
  <c r="DH31" i="2" s="1"/>
  <c r="DD31" i="2"/>
  <c r="DE31" i="2" s="1"/>
  <c r="DA31" i="2"/>
  <c r="DB31" i="2" s="1"/>
  <c r="V31" i="2"/>
  <c r="A31" i="2"/>
  <c r="ADC30" i="2"/>
  <c r="ADE30" i="2" s="1"/>
  <c r="ADB30" i="2"/>
  <c r="ADD30" i="2" s="1"/>
  <c r="ACY30" i="2"/>
  <c r="ACN30" i="2"/>
  <c r="ACO30" i="2" s="1"/>
  <c r="ZV30" i="2"/>
  <c r="ZW30" i="2" s="1"/>
  <c r="ZS30" i="2"/>
  <c r="ZT30" i="2" s="1"/>
  <c r="RU30" i="2"/>
  <c r="RV30" i="2" s="1"/>
  <c r="RR30" i="2"/>
  <c r="RS30" i="2" s="1"/>
  <c r="RN30" i="2"/>
  <c r="RO30" i="2" s="1"/>
  <c r="RK30" i="2"/>
  <c r="RL30" i="2" s="1"/>
  <c r="RH30" i="2"/>
  <c r="RI30" i="2" s="1"/>
  <c r="RE30" i="2"/>
  <c r="RF30" i="2" s="1"/>
  <c r="DJ30" i="2"/>
  <c r="DK30" i="2" s="1"/>
  <c r="DG30" i="2"/>
  <c r="DH30" i="2" s="1"/>
  <c r="DD30" i="2"/>
  <c r="DE30" i="2" s="1"/>
  <c r="DA30" i="2"/>
  <c r="DB30" i="2" s="1"/>
  <c r="V30" i="2"/>
  <c r="A30" i="2"/>
  <c r="ADC29" i="2"/>
  <c r="ADE29" i="2" s="1"/>
  <c r="ADB29" i="2"/>
  <c r="ADD29" i="2" s="1"/>
  <c r="ACY29" i="2"/>
  <c r="ACN29" i="2"/>
  <c r="ZV29" i="2"/>
  <c r="ZW29" i="2" s="1"/>
  <c r="ZS29" i="2"/>
  <c r="ZT29" i="2" s="1"/>
  <c r="RU29" i="2"/>
  <c r="RV29" i="2" s="1"/>
  <c r="RR29" i="2"/>
  <c r="RS29" i="2" s="1"/>
  <c r="RN29" i="2"/>
  <c r="RO29" i="2" s="1"/>
  <c r="RK29" i="2"/>
  <c r="RL29" i="2" s="1"/>
  <c r="RH29" i="2"/>
  <c r="RI29" i="2" s="1"/>
  <c r="RE29" i="2"/>
  <c r="RF29" i="2" s="1"/>
  <c r="DJ29" i="2"/>
  <c r="DK29" i="2" s="1"/>
  <c r="DG29" i="2"/>
  <c r="DH29" i="2" s="1"/>
  <c r="DD29" i="2"/>
  <c r="DE29" i="2" s="1"/>
  <c r="DA29" i="2"/>
  <c r="DB29" i="2" s="1"/>
  <c r="V29" i="2"/>
  <c r="A29" i="2"/>
  <c r="ADC28" i="2"/>
  <c r="ADE28" i="2" s="1"/>
  <c r="ADB28" i="2"/>
  <c r="ADD28" i="2" s="1"/>
  <c r="ACY28" i="2"/>
  <c r="ACN28" i="2"/>
  <c r="ACO28" i="2" s="1"/>
  <c r="ZV28" i="2"/>
  <c r="ZW28" i="2" s="1"/>
  <c r="ZS28" i="2"/>
  <c r="ZT28" i="2" s="1"/>
  <c r="RU28" i="2"/>
  <c r="RV28" i="2" s="1"/>
  <c r="RR28" i="2"/>
  <c r="RS28" i="2" s="1"/>
  <c r="RN28" i="2"/>
  <c r="RO28" i="2" s="1"/>
  <c r="RK28" i="2"/>
  <c r="RL28" i="2" s="1"/>
  <c r="RH28" i="2"/>
  <c r="RI28" i="2" s="1"/>
  <c r="RE28" i="2"/>
  <c r="RF28" i="2" s="1"/>
  <c r="DJ28" i="2"/>
  <c r="DK28" i="2" s="1"/>
  <c r="DG28" i="2"/>
  <c r="DH28" i="2" s="1"/>
  <c r="DD28" i="2"/>
  <c r="DE28" i="2" s="1"/>
  <c r="DA28" i="2"/>
  <c r="DB28" i="2" s="1"/>
  <c r="V28" i="2"/>
  <c r="A28" i="2"/>
  <c r="ADC27" i="2"/>
  <c r="ADE27" i="2" s="1"/>
  <c r="ADB27" i="2"/>
  <c r="ADD27" i="2" s="1"/>
  <c r="ACY27" i="2"/>
  <c r="ACN27" i="2"/>
  <c r="ZV27" i="2"/>
  <c r="ZW27" i="2" s="1"/>
  <c r="ZS27" i="2"/>
  <c r="ZT27" i="2" s="1"/>
  <c r="RU27" i="2"/>
  <c r="RV27" i="2" s="1"/>
  <c r="RR27" i="2"/>
  <c r="RS27" i="2" s="1"/>
  <c r="RN27" i="2"/>
  <c r="RO27" i="2" s="1"/>
  <c r="RK27" i="2"/>
  <c r="RL27" i="2" s="1"/>
  <c r="RH27" i="2"/>
  <c r="RI27" i="2" s="1"/>
  <c r="RE27" i="2"/>
  <c r="RF27" i="2" s="1"/>
  <c r="DJ27" i="2"/>
  <c r="DK27" i="2" s="1"/>
  <c r="DG27" i="2"/>
  <c r="DH27" i="2" s="1"/>
  <c r="DD27" i="2"/>
  <c r="DE27" i="2" s="1"/>
  <c r="DA27" i="2"/>
  <c r="DB27" i="2" s="1"/>
  <c r="V27" i="2"/>
  <c r="A27" i="2"/>
  <c r="ADC26" i="2"/>
  <c r="ADE26" i="2" s="1"/>
  <c r="ADB26" i="2"/>
  <c r="ADD26" i="2" s="1"/>
  <c r="ACY26" i="2"/>
  <c r="ACN26" i="2"/>
  <c r="ACO26" i="2" s="1"/>
  <c r="ZV26" i="2"/>
  <c r="ZW26" i="2" s="1"/>
  <c r="ZS26" i="2"/>
  <c r="ZT26" i="2" s="1"/>
  <c r="RU26" i="2"/>
  <c r="RV26" i="2" s="1"/>
  <c r="RR26" i="2"/>
  <c r="RS26" i="2" s="1"/>
  <c r="RN26" i="2"/>
  <c r="RO26" i="2" s="1"/>
  <c r="RK26" i="2"/>
  <c r="RL26" i="2" s="1"/>
  <c r="RH26" i="2"/>
  <c r="RI26" i="2" s="1"/>
  <c r="RE26" i="2"/>
  <c r="RF26" i="2" s="1"/>
  <c r="DJ26" i="2"/>
  <c r="DK26" i="2" s="1"/>
  <c r="DG26" i="2"/>
  <c r="DH26" i="2" s="1"/>
  <c r="DD26" i="2"/>
  <c r="DE26" i="2" s="1"/>
  <c r="DA26" i="2"/>
  <c r="DB26" i="2" s="1"/>
  <c r="V26" i="2"/>
  <c r="A26" i="2"/>
  <c r="ADC25" i="2"/>
  <c r="ADE25" i="2" s="1"/>
  <c r="ADB25" i="2"/>
  <c r="ADD25" i="2" s="1"/>
  <c r="ACY25" i="2"/>
  <c r="ACN25" i="2"/>
  <c r="ZV25" i="2"/>
  <c r="ZW25" i="2" s="1"/>
  <c r="ZS25" i="2"/>
  <c r="ZT25" i="2" s="1"/>
  <c r="RU25" i="2"/>
  <c r="RV25" i="2" s="1"/>
  <c r="RR25" i="2"/>
  <c r="RS25" i="2" s="1"/>
  <c r="RN25" i="2"/>
  <c r="RO25" i="2" s="1"/>
  <c r="RK25" i="2"/>
  <c r="RL25" i="2" s="1"/>
  <c r="RH25" i="2"/>
  <c r="RI25" i="2" s="1"/>
  <c r="RE25" i="2"/>
  <c r="RF25" i="2" s="1"/>
  <c r="DJ25" i="2"/>
  <c r="DK25" i="2" s="1"/>
  <c r="DG25" i="2"/>
  <c r="DH25" i="2" s="1"/>
  <c r="DD25" i="2"/>
  <c r="DE25" i="2" s="1"/>
  <c r="DA25" i="2"/>
  <c r="DB25" i="2" s="1"/>
  <c r="V25" i="2"/>
  <c r="A25" i="2"/>
  <c r="ADC24" i="2"/>
  <c r="ADE24" i="2" s="1"/>
  <c r="ADB24" i="2"/>
  <c r="ADD24" i="2" s="1"/>
  <c r="ACY24" i="2"/>
  <c r="ACN24" i="2"/>
  <c r="ACO24" i="2" s="1"/>
  <c r="ZV24" i="2"/>
  <c r="ZW24" i="2" s="1"/>
  <c r="ZS24" i="2"/>
  <c r="ZT24" i="2" s="1"/>
  <c r="RU24" i="2"/>
  <c r="RV24" i="2" s="1"/>
  <c r="RR24" i="2"/>
  <c r="RS24" i="2" s="1"/>
  <c r="RN24" i="2"/>
  <c r="RO24" i="2" s="1"/>
  <c r="RK24" i="2"/>
  <c r="RL24" i="2" s="1"/>
  <c r="RH24" i="2"/>
  <c r="RI24" i="2" s="1"/>
  <c r="RE24" i="2"/>
  <c r="RF24" i="2" s="1"/>
  <c r="DJ24" i="2"/>
  <c r="DK24" i="2" s="1"/>
  <c r="DG24" i="2"/>
  <c r="DH24" i="2" s="1"/>
  <c r="DD24" i="2"/>
  <c r="DE24" i="2" s="1"/>
  <c r="DA24" i="2"/>
  <c r="DB24" i="2" s="1"/>
  <c r="V24" i="2"/>
  <c r="A24" i="2"/>
  <c r="ADC23" i="2"/>
  <c r="ADE23" i="2" s="1"/>
  <c r="ADB23" i="2"/>
  <c r="ADD23" i="2" s="1"/>
  <c r="ACY23" i="2"/>
  <c r="ACN23" i="2"/>
  <c r="ZV23" i="2"/>
  <c r="ZW23" i="2" s="1"/>
  <c r="ZS23" i="2"/>
  <c r="ZT23" i="2" s="1"/>
  <c r="RU23" i="2"/>
  <c r="RV23" i="2" s="1"/>
  <c r="RR23" i="2"/>
  <c r="RS23" i="2" s="1"/>
  <c r="RN23" i="2"/>
  <c r="RO23" i="2" s="1"/>
  <c r="RK23" i="2"/>
  <c r="RL23" i="2" s="1"/>
  <c r="RH23" i="2"/>
  <c r="RI23" i="2" s="1"/>
  <c r="RE23" i="2"/>
  <c r="RF23" i="2" s="1"/>
  <c r="DJ23" i="2"/>
  <c r="DK23" i="2" s="1"/>
  <c r="DG23" i="2"/>
  <c r="DH23" i="2" s="1"/>
  <c r="DD23" i="2"/>
  <c r="DE23" i="2" s="1"/>
  <c r="DA23" i="2"/>
  <c r="DB23" i="2" s="1"/>
  <c r="V23" i="2"/>
  <c r="A23" i="2"/>
  <c r="ADC22" i="2"/>
  <c r="ADE22" i="2" s="1"/>
  <c r="ADB22" i="2"/>
  <c r="ADD22" i="2" s="1"/>
  <c r="ACY22" i="2"/>
  <c r="ACN22" i="2"/>
  <c r="ACO22" i="2" s="1"/>
  <c r="ZV22" i="2"/>
  <c r="ZW22" i="2" s="1"/>
  <c r="ZS22" i="2"/>
  <c r="ZT22" i="2" s="1"/>
  <c r="RU22" i="2"/>
  <c r="RV22" i="2" s="1"/>
  <c r="RR22" i="2"/>
  <c r="RS22" i="2" s="1"/>
  <c r="RN22" i="2"/>
  <c r="RO22" i="2" s="1"/>
  <c r="RK22" i="2"/>
  <c r="RL22" i="2" s="1"/>
  <c r="RH22" i="2"/>
  <c r="RI22" i="2" s="1"/>
  <c r="RE22" i="2"/>
  <c r="RF22" i="2" s="1"/>
  <c r="DJ22" i="2"/>
  <c r="DK22" i="2" s="1"/>
  <c r="DG22" i="2"/>
  <c r="DH22" i="2" s="1"/>
  <c r="DD22" i="2"/>
  <c r="DE22" i="2" s="1"/>
  <c r="DA22" i="2"/>
  <c r="DB22" i="2" s="1"/>
  <c r="V22" i="2"/>
  <c r="A22" i="2"/>
  <c r="ACN21" i="2"/>
  <c r="ACO21" i="2" s="1"/>
  <c r="KB21" i="2"/>
  <c r="KC21" i="2" s="1"/>
  <c r="JY21" i="2"/>
  <c r="JZ21" i="2" s="1"/>
  <c r="JV21" i="2"/>
  <c r="JW21" i="2" s="1"/>
  <c r="JS21" i="2"/>
  <c r="JT21" i="2" s="1"/>
  <c r="JP21" i="2"/>
  <c r="JM21" i="2"/>
  <c r="AQ21" i="2"/>
  <c r="AR21" i="2" s="1"/>
  <c r="AN21" i="2"/>
  <c r="AO21" i="2" s="1"/>
  <c r="V21" i="2"/>
  <c r="A21" i="2"/>
  <c r="ACN20" i="2"/>
  <c r="ACO20" i="2" s="1"/>
  <c r="KB20" i="2"/>
  <c r="KC20" i="2" s="1"/>
  <c r="JY20" i="2"/>
  <c r="JZ20" i="2" s="1"/>
  <c r="JV20" i="2"/>
  <c r="JW20" i="2" s="1"/>
  <c r="JS20" i="2"/>
  <c r="JT20" i="2" s="1"/>
  <c r="JP20" i="2"/>
  <c r="JM20" i="2"/>
  <c r="JQ20" i="2" s="1"/>
  <c r="AQ20" i="2"/>
  <c r="AR20" i="2" s="1"/>
  <c r="AN20" i="2"/>
  <c r="V20" i="2"/>
  <c r="A20" i="2"/>
  <c r="ACN19" i="2"/>
  <c r="ACO19" i="2" s="1"/>
  <c r="HT19" i="2"/>
  <c r="HU19" i="2" s="1"/>
  <c r="HQ19" i="2"/>
  <c r="HR19" i="2" s="1"/>
  <c r="HN19" i="2"/>
  <c r="HO19" i="2" s="1"/>
  <c r="HK19" i="2"/>
  <c r="HL19" i="2" s="1"/>
  <c r="HH19" i="2"/>
  <c r="HI19" i="2" s="1"/>
  <c r="HE19" i="2"/>
  <c r="HF19" i="2" s="1"/>
  <c r="HB19" i="2"/>
  <c r="HC19" i="2" s="1"/>
  <c r="GY19" i="2"/>
  <c r="AK19" i="2"/>
  <c r="AL19" i="2" s="1"/>
  <c r="AH19" i="2"/>
  <c r="AI19" i="2" s="1"/>
  <c r="V19" i="2"/>
  <c r="A19" i="2"/>
  <c r="ACN18" i="2"/>
  <c r="ACO18" i="2" s="1"/>
  <c r="IL18" i="2"/>
  <c r="IM18" i="2" s="1"/>
  <c r="II18" i="2"/>
  <c r="IJ18" i="2" s="1"/>
  <c r="IF18" i="2"/>
  <c r="IG18" i="2" s="1"/>
  <c r="IC18" i="2"/>
  <c r="ID18" i="2" s="1"/>
  <c r="HZ18" i="2"/>
  <c r="IA18" i="2" s="1"/>
  <c r="HW18" i="2"/>
  <c r="AK18" i="2"/>
  <c r="AL18" i="2" s="1"/>
  <c r="AH18" i="2"/>
  <c r="AI18" i="2" s="1"/>
  <c r="V18" i="2"/>
  <c r="A18" i="2"/>
  <c r="ACN17" i="2"/>
  <c r="ACO17" i="2" s="1"/>
  <c r="IL17" i="2"/>
  <c r="IM17" i="2" s="1"/>
  <c r="II17" i="2"/>
  <c r="IJ17" i="2" s="1"/>
  <c r="IF17" i="2"/>
  <c r="IG17" i="2" s="1"/>
  <c r="IC17" i="2"/>
  <c r="ID17" i="2" s="1"/>
  <c r="HZ17" i="2"/>
  <c r="IA17" i="2" s="1"/>
  <c r="HW17" i="2"/>
  <c r="HX17" i="2" s="1"/>
  <c r="AK17" i="2"/>
  <c r="AL17" i="2" s="1"/>
  <c r="AH17" i="2"/>
  <c r="AI17" i="2" s="1"/>
  <c r="V17" i="2"/>
  <c r="A17" i="2"/>
  <c r="ACN16" i="2"/>
  <c r="ACO16" i="2" s="1"/>
  <c r="IL16" i="2"/>
  <c r="IM16" i="2" s="1"/>
  <c r="II16" i="2"/>
  <c r="IJ16" i="2" s="1"/>
  <c r="IF16" i="2"/>
  <c r="IG16" i="2" s="1"/>
  <c r="IC16" i="2"/>
  <c r="ID16" i="2" s="1"/>
  <c r="HZ16" i="2"/>
  <c r="IA16" i="2" s="1"/>
  <c r="HW16" i="2"/>
  <c r="AK16" i="2"/>
  <c r="AL16" i="2" s="1"/>
  <c r="AH16" i="2"/>
  <c r="V16" i="2"/>
  <c r="A16" i="2"/>
  <c r="ACN15" i="2"/>
  <c r="ACO15" i="2" s="1"/>
  <c r="UL15" i="2"/>
  <c r="UM15" i="2" s="1"/>
  <c r="UI15" i="2"/>
  <c r="UJ15" i="2" s="1"/>
  <c r="UF15" i="2"/>
  <c r="UG15" i="2" s="1"/>
  <c r="UC15" i="2"/>
  <c r="UD15" i="2" s="1"/>
  <c r="TZ15" i="2"/>
  <c r="UA15" i="2" s="1"/>
  <c r="TW15" i="2"/>
  <c r="TX15" i="2" s="1"/>
  <c r="TT15" i="2"/>
  <c r="EH15" i="2"/>
  <c r="EI15" i="2" s="1"/>
  <c r="EE15" i="2"/>
  <c r="V15" i="2"/>
  <c r="A15" i="2"/>
  <c r="ACO14" i="2"/>
  <c r="JJ14" i="2"/>
  <c r="JK14" i="2" s="1"/>
  <c r="JG14" i="2"/>
  <c r="JH14" i="2" s="1"/>
  <c r="JD14" i="2"/>
  <c r="JE14" i="2" s="1"/>
  <c r="JA14" i="2"/>
  <c r="JB14" i="2" s="1"/>
  <c r="IX14" i="2"/>
  <c r="IY14" i="2" s="1"/>
  <c r="IU14" i="2"/>
  <c r="IV14" i="2" s="1"/>
  <c r="IR14" i="2"/>
  <c r="IS14" i="2" s="1"/>
  <c r="IO14" i="2"/>
  <c r="AW14" i="2"/>
  <c r="AX14" i="2" s="1"/>
  <c r="AT14" i="2"/>
  <c r="AU14" i="2" s="1"/>
  <c r="V14" i="2"/>
  <c r="A14" i="2"/>
  <c r="ACN13" i="2"/>
  <c r="ACO13" i="2" s="1"/>
  <c r="LU13" i="2"/>
  <c r="LV13" i="2" s="1"/>
  <c r="LR13" i="2"/>
  <c r="LS13" i="2" s="1"/>
  <c r="LO13" i="2"/>
  <c r="LP13" i="2" s="1"/>
  <c r="LL13" i="2"/>
  <c r="LM13" i="2" s="1"/>
  <c r="LI13" i="2"/>
  <c r="LJ13" i="2" s="1"/>
  <c r="LF13" i="2"/>
  <c r="BI13" i="2"/>
  <c r="BJ13" i="2" s="1"/>
  <c r="BF13" i="2"/>
  <c r="V13" i="2"/>
  <c r="A13" i="2"/>
  <c r="ACN12" i="2"/>
  <c r="ACO12" i="2" s="1"/>
  <c r="ZI12" i="2"/>
  <c r="ZJ12" i="2" s="1"/>
  <c r="ZF12" i="2"/>
  <c r="ZG12" i="2" s="1"/>
  <c r="ZC12" i="2"/>
  <c r="ZD12" i="2" s="1"/>
  <c r="YZ12" i="2"/>
  <c r="ZA12" i="2" s="1"/>
  <c r="YW12" i="2"/>
  <c r="YX12" i="2" s="1"/>
  <c r="YT12" i="2"/>
  <c r="YU12" i="2" s="1"/>
  <c r="YQ12" i="2"/>
  <c r="YR12" i="2" s="1"/>
  <c r="YN12" i="2"/>
  <c r="YO12" i="2" s="1"/>
  <c r="YK12" i="2"/>
  <c r="FX12" i="2"/>
  <c r="FY12" i="2" s="1"/>
  <c r="FU12" i="2"/>
  <c r="FV12" i="2" s="1"/>
  <c r="FR12" i="2"/>
  <c r="FS12" i="2" s="1"/>
  <c r="V12" i="2"/>
  <c r="A12" i="2"/>
  <c r="ACN11" i="2"/>
  <c r="ACO11" i="2" s="1"/>
  <c r="MV11" i="2"/>
  <c r="MW11" i="2" s="1"/>
  <c r="MS11" i="2"/>
  <c r="MT11" i="2" s="1"/>
  <c r="MP11" i="2"/>
  <c r="MQ11" i="2" s="1"/>
  <c r="MM11" i="2"/>
  <c r="MN11" i="2" s="1"/>
  <c r="MJ11" i="2"/>
  <c r="MK11" i="2" s="1"/>
  <c r="MG11" i="2"/>
  <c r="MH11" i="2" s="1"/>
  <c r="MD11" i="2"/>
  <c r="ME11" i="2" s="1"/>
  <c r="MA11" i="2"/>
  <c r="MB11" i="2" s="1"/>
  <c r="LX11" i="2"/>
  <c r="BO11" i="2"/>
  <c r="BP11" i="2" s="1"/>
  <c r="BL11" i="2"/>
  <c r="BM11" i="2" s="1"/>
  <c r="V11" i="2"/>
  <c r="A11" i="2"/>
  <c r="ACN10" i="2"/>
  <c r="ACO10" i="2" s="1"/>
  <c r="MV10" i="2"/>
  <c r="MW10" i="2" s="1"/>
  <c r="MS10" i="2"/>
  <c r="MT10" i="2" s="1"/>
  <c r="MP10" i="2"/>
  <c r="MQ10" i="2" s="1"/>
  <c r="MM10" i="2"/>
  <c r="MN10" i="2" s="1"/>
  <c r="MJ10" i="2"/>
  <c r="MK10" i="2" s="1"/>
  <c r="MG10" i="2"/>
  <c r="MH10" i="2" s="1"/>
  <c r="MD10" i="2"/>
  <c r="ME10" i="2" s="1"/>
  <c r="MA10" i="2"/>
  <c r="MB10" i="2" s="1"/>
  <c r="LX10" i="2"/>
  <c r="BO10" i="2"/>
  <c r="BP10" i="2" s="1"/>
  <c r="BL10" i="2"/>
  <c r="V10" i="2"/>
  <c r="A10" i="2"/>
  <c r="ADM188" i="2" l="1"/>
  <c r="ADN188" i="2" s="1"/>
  <c r="ADM315" i="2"/>
  <c r="ADN315" i="2" s="1"/>
  <c r="ADM299" i="2"/>
  <c r="ADN299" i="2" s="1"/>
  <c r="ADM153" i="2"/>
  <c r="ADN153" i="2" s="1"/>
  <c r="ADM264" i="2"/>
  <c r="ADN264" i="2" s="1"/>
  <c r="ADM337" i="2"/>
  <c r="ADN337" i="2" s="1"/>
  <c r="ADM181" i="2"/>
  <c r="ADN181" i="2" s="1"/>
  <c r="ACP401" i="2"/>
  <c r="ADM202" i="2"/>
  <c r="ADN202" i="2" s="1"/>
  <c r="ADM326" i="2"/>
  <c r="ADN326" i="2" s="1"/>
  <c r="ADM176" i="2"/>
  <c r="ADN176" i="2" s="1"/>
  <c r="ADM214" i="2"/>
  <c r="ADN214" i="2" s="1"/>
  <c r="ADM323" i="2"/>
  <c r="ADN323" i="2" s="1"/>
  <c r="ADM302" i="2"/>
  <c r="ADN302" i="2" s="1"/>
  <c r="ADM236" i="2"/>
  <c r="ADN236" i="2" s="1"/>
  <c r="ADM318" i="2"/>
  <c r="ADN318" i="2" s="1"/>
  <c r="ADM314" i="2"/>
  <c r="ADN314" i="2" s="1"/>
  <c r="ADM310" i="2"/>
  <c r="ADN310" i="2" s="1"/>
  <c r="ADM212" i="2"/>
  <c r="ADN212" i="2" s="1"/>
  <c r="ADM269" i="2"/>
  <c r="ADN269" i="2" s="1"/>
  <c r="AAG144" i="2"/>
  <c r="ACQ144" i="2" s="1"/>
  <c r="ACR144" i="2" s="1"/>
  <c r="ACS144" i="2" s="1"/>
  <c r="ADN144" i="2" s="1"/>
  <c r="ADM270" i="2"/>
  <c r="ADN270" i="2" s="1"/>
  <c r="ADM220" i="2"/>
  <c r="ADN220" i="2" s="1"/>
  <c r="ADM341" i="2"/>
  <c r="ADN341" i="2" s="1"/>
  <c r="ADM295" i="2"/>
  <c r="ADN295" i="2" s="1"/>
  <c r="ACB124" i="2"/>
  <c r="ADM286" i="2"/>
  <c r="ADN286" i="2" s="1"/>
  <c r="ACA95" i="2"/>
  <c r="ACB108" i="2"/>
  <c r="ACH137" i="2"/>
  <c r="ACA103" i="2"/>
  <c r="ACB116" i="2"/>
  <c r="ACC116" i="2" s="1"/>
  <c r="ACQ116" i="2" s="1"/>
  <c r="ACR116" i="2" s="1"/>
  <c r="ACS116" i="2" s="1"/>
  <c r="ADN116" i="2" s="1"/>
  <c r="ACA124" i="2"/>
  <c r="ACH142" i="2"/>
  <c r="ACB41" i="2"/>
  <c r="AAG145" i="2"/>
  <c r="ACQ145" i="2" s="1"/>
  <c r="ACR145" i="2" s="1"/>
  <c r="ACS145" i="2" s="1"/>
  <c r="ADN145" i="2" s="1"/>
  <c r="ACA68" i="2"/>
  <c r="ACB98" i="2"/>
  <c r="ACA100" i="2"/>
  <c r="ADM312" i="2"/>
  <c r="ADN312" i="2" s="1"/>
  <c r="ACA102" i="2"/>
  <c r="ACA108" i="2"/>
  <c r="ACA116" i="2"/>
  <c r="ACA133" i="2"/>
  <c r="ACI137" i="2"/>
  <c r="ACH139" i="2"/>
  <c r="ACB102" i="2"/>
  <c r="OQ102" i="2"/>
  <c r="ABQ10" i="2"/>
  <c r="AAV23" i="2"/>
  <c r="ACB90" i="2"/>
  <c r="OT90" i="2"/>
  <c r="ACB94" i="2"/>
  <c r="OQ94" i="2"/>
  <c r="ACB133" i="2"/>
  <c r="AAV34" i="2"/>
  <c r="ACA47" i="2"/>
  <c r="ACA49" i="2"/>
  <c r="AAV22" i="2"/>
  <c r="AAV24" i="2"/>
  <c r="AAV31" i="2"/>
  <c r="AAV33" i="2"/>
  <c r="ACA42" i="2"/>
  <c r="ACA45" i="2"/>
  <c r="ACA94" i="2"/>
  <c r="CH94" i="2"/>
  <c r="ACB71" i="2"/>
  <c r="ACB79" i="2"/>
  <c r="ACC79" i="2" s="1"/>
  <c r="ACQ79" i="2" s="1"/>
  <c r="ACR79" i="2" s="1"/>
  <c r="ACS79" i="2" s="1"/>
  <c r="ADN79" i="2" s="1"/>
  <c r="ACB110" i="2"/>
  <c r="ACB114" i="2"/>
  <c r="ACB118" i="2"/>
  <c r="ACB122" i="2"/>
  <c r="ACB126" i="2"/>
  <c r="ACB131" i="2"/>
  <c r="ADM244" i="2"/>
  <c r="ADN244" i="2" s="1"/>
  <c r="ADM161" i="2"/>
  <c r="ADM278" i="2"/>
  <c r="ADN278" i="2" s="1"/>
  <c r="ADM296" i="2"/>
  <c r="ADN296" i="2" s="1"/>
  <c r="ADM246" i="2"/>
  <c r="ADN246" i="2" s="1"/>
  <c r="AAV29" i="2"/>
  <c r="AAV32" i="2"/>
  <c r="ACB58" i="2"/>
  <c r="ACB76" i="2"/>
  <c r="ACB78" i="2"/>
  <c r="ACB84" i="2"/>
  <c r="ACB86" i="2"/>
  <c r="ACB92" i="2"/>
  <c r="OT98" i="2"/>
  <c r="CH102" i="2"/>
  <c r="ACB106" i="2"/>
  <c r="ACA110" i="2"/>
  <c r="OQ110" i="2"/>
  <c r="OT114" i="2"/>
  <c r="ACA118" i="2"/>
  <c r="OQ118" i="2"/>
  <c r="OT122" i="2"/>
  <c r="ACA126" i="2"/>
  <c r="ACC126" i="2" s="1"/>
  <c r="ACQ126" i="2" s="1"/>
  <c r="ACR126" i="2" s="1"/>
  <c r="ACS126" i="2" s="1"/>
  <c r="ADN126" i="2" s="1"/>
  <c r="OQ126" i="2"/>
  <c r="OT131" i="2"/>
  <c r="AC137" i="2"/>
  <c r="KR137" i="2"/>
  <c r="ADM215" i="2"/>
  <c r="ADN215" i="2" s="1"/>
  <c r="ADM207" i="2"/>
  <c r="ADN207" i="2" s="1"/>
  <c r="ADM306" i="2"/>
  <c r="ADN306" i="2" s="1"/>
  <c r="ADM342" i="2"/>
  <c r="ADN342" i="2" s="1"/>
  <c r="ADM311" i="2"/>
  <c r="ADN311" i="2" s="1"/>
  <c r="ADM289" i="2"/>
  <c r="ADN289" i="2" s="1"/>
  <c r="AAV28" i="2"/>
  <c r="ACB45" i="2"/>
  <c r="ACB49" i="2"/>
  <c r="ACA54" i="2"/>
  <c r="ACA62" i="2"/>
  <c r="ACB68" i="2"/>
  <c r="ACA71" i="2"/>
  <c r="ACA75" i="2"/>
  <c r="ACA76" i="2"/>
  <c r="ACA78" i="2"/>
  <c r="ACA79" i="2"/>
  <c r="ACA83" i="2"/>
  <c r="ACA84" i="2"/>
  <c r="ACA86" i="2"/>
  <c r="ACA87" i="2"/>
  <c r="ACA92" i="2"/>
  <c r="ACB100" i="2"/>
  <c r="OT106" i="2"/>
  <c r="CH110" i="2"/>
  <c r="ACA111" i="2"/>
  <c r="CH118" i="2"/>
  <c r="ACA119" i="2"/>
  <c r="ACA127" i="2"/>
  <c r="ACI139" i="2"/>
  <c r="ACI143" i="2"/>
  <c r="ADM159" i="2"/>
  <c r="ADN159" i="2" s="1"/>
  <c r="ADM221" i="2"/>
  <c r="ADN221" i="2" s="1"/>
  <c r="ADM339" i="2"/>
  <c r="ADN339" i="2" s="1"/>
  <c r="ADM343" i="2"/>
  <c r="ADN343" i="2" s="1"/>
  <c r="AAT33" i="2"/>
  <c r="AAU33" i="2"/>
  <c r="AAT29" i="2"/>
  <c r="AAU29" i="2"/>
  <c r="AAT23" i="2"/>
  <c r="AAU23" i="2"/>
  <c r="AAT32" i="2"/>
  <c r="AAH35" i="2"/>
  <c r="AAI35" i="2"/>
  <c r="OT41" i="2"/>
  <c r="ACA43" i="2"/>
  <c r="CH45" i="2"/>
  <c r="OQ45" i="2"/>
  <c r="ACB56" i="2"/>
  <c r="ACB60" i="2"/>
  <c r="OQ60" i="2"/>
  <c r="ACB70" i="2"/>
  <c r="OQ70" i="2"/>
  <c r="AAU25" i="2"/>
  <c r="AAV26" i="2"/>
  <c r="AAV27" i="2"/>
  <c r="AAT28" i="2"/>
  <c r="AAV30" i="2"/>
  <c r="ABC37" i="2"/>
  <c r="ABC39" i="2"/>
  <c r="ACA41" i="2"/>
  <c r="ACB42" i="2"/>
  <c r="CH43" i="2"/>
  <c r="ACA46" i="2"/>
  <c r="ACB47" i="2"/>
  <c r="ACB50" i="2"/>
  <c r="CH54" i="2"/>
  <c r="OT58" i="2"/>
  <c r="ACA60" i="2"/>
  <c r="CH60" i="2"/>
  <c r="ACB62" i="2"/>
  <c r="ACB43" i="2"/>
  <c r="ACB52" i="2"/>
  <c r="OQ52" i="2"/>
  <c r="ACB66" i="2"/>
  <c r="ACA70" i="2"/>
  <c r="ACC70" i="2" s="1"/>
  <c r="ACQ70" i="2" s="1"/>
  <c r="ACR70" i="2" s="1"/>
  <c r="ACS70" i="2" s="1"/>
  <c r="ADN70" i="2" s="1"/>
  <c r="CH70" i="2"/>
  <c r="AAT30" i="2"/>
  <c r="ABC36" i="2"/>
  <c r="ABC38" i="2"/>
  <c r="ACB46" i="2"/>
  <c r="CH47" i="2"/>
  <c r="CH49" i="2"/>
  <c r="OQ49" i="2"/>
  <c r="ACA51" i="2"/>
  <c r="ACA52" i="2"/>
  <c r="CH52" i="2"/>
  <c r="ACB54" i="2"/>
  <c r="ACB74" i="2"/>
  <c r="ACB82" i="2"/>
  <c r="ACB87" i="2"/>
  <c r="ACC87" i="2" s="1"/>
  <c r="ACQ87" i="2" s="1"/>
  <c r="ACR87" i="2" s="1"/>
  <c r="ACS87" i="2" s="1"/>
  <c r="ADN87" i="2" s="1"/>
  <c r="ACA91" i="2"/>
  <c r="ACC94" i="2"/>
  <c r="ACQ94" i="2" s="1"/>
  <c r="ACR94" i="2" s="1"/>
  <c r="ACS94" i="2" s="1"/>
  <c r="ADN94" i="2" s="1"/>
  <c r="ACB95" i="2"/>
  <c r="ACA99" i="2"/>
  <c r="ACB103" i="2"/>
  <c r="ACA107" i="2"/>
  <c r="ACB111" i="2"/>
  <c r="ACA115" i="2"/>
  <c r="ACB119" i="2"/>
  <c r="ACA123" i="2"/>
  <c r="ACB127" i="2"/>
  <c r="ADM230" i="2"/>
  <c r="ADN230" i="2" s="1"/>
  <c r="ADM237" i="2"/>
  <c r="ADN237" i="2" s="1"/>
  <c r="ADM253" i="2"/>
  <c r="ADN253" i="2" s="1"/>
  <c r="ADM317" i="2"/>
  <c r="ADN317" i="2" s="1"/>
  <c r="ADM338" i="2"/>
  <c r="ADN338" i="2" s="1"/>
  <c r="ADM274" i="2"/>
  <c r="ADN274" i="2" s="1"/>
  <c r="ADM285" i="2"/>
  <c r="ADN285" i="2" s="1"/>
  <c r="ADM292" i="2"/>
  <c r="ADN292" i="2" s="1"/>
  <c r="ADM335" i="2"/>
  <c r="ADN335" i="2" s="1"/>
  <c r="ADM331" i="2"/>
  <c r="ADN331" i="2" s="1"/>
  <c r="ADM287" i="2"/>
  <c r="ADN287" i="2" s="1"/>
  <c r="ADM297" i="2"/>
  <c r="ADN297" i="2" s="1"/>
  <c r="ADM321" i="2"/>
  <c r="ADN321" i="2" s="1"/>
  <c r="ADM300" i="2"/>
  <c r="ADN300" i="2" s="1"/>
  <c r="ACB64" i="2"/>
  <c r="ACB72" i="2"/>
  <c r="ACC76" i="2"/>
  <c r="ACQ76" i="2" s="1"/>
  <c r="ACR76" i="2" s="1"/>
  <c r="ACS76" i="2" s="1"/>
  <c r="ADN76" i="2" s="1"/>
  <c r="CH78" i="2"/>
  <c r="OQ78" i="2"/>
  <c r="ACB80" i="2"/>
  <c r="CH86" i="2"/>
  <c r="OQ86" i="2"/>
  <c r="ACB88" i="2"/>
  <c r="ACC92" i="2"/>
  <c r="ACQ92" i="2" s="1"/>
  <c r="ACR92" i="2" s="1"/>
  <c r="ACS92" i="2" s="1"/>
  <c r="ADN92" i="2" s="1"/>
  <c r="ACB96" i="2"/>
  <c r="ACB104" i="2"/>
  <c r="ACB112" i="2"/>
  <c r="ACB120" i="2"/>
  <c r="ACB129" i="2"/>
  <c r="ACI135" i="2"/>
  <c r="ACI141" i="2"/>
  <c r="ADM284" i="2"/>
  <c r="ADN284" i="2" s="1"/>
  <c r="ADM334" i="2"/>
  <c r="ADN334" i="2" s="1"/>
  <c r="ADM308" i="2"/>
  <c r="ADN308" i="2" s="1"/>
  <c r="ADM324" i="2"/>
  <c r="ADN324" i="2" s="1"/>
  <c r="ACA50" i="2"/>
  <c r="ACA58" i="2"/>
  <c r="ACA66" i="2"/>
  <c r="CH68" i="2"/>
  <c r="OQ68" i="2"/>
  <c r="ACA74" i="2"/>
  <c r="ACC74" i="2" s="1"/>
  <c r="ACQ74" i="2" s="1"/>
  <c r="ACR74" i="2" s="1"/>
  <c r="ACS74" i="2" s="1"/>
  <c r="ADN74" i="2" s="1"/>
  <c r="ACB75" i="2"/>
  <c r="CH76" i="2"/>
  <c r="OQ76" i="2"/>
  <c r="ACA82" i="2"/>
  <c r="ACB83" i="2"/>
  <c r="CH84" i="2"/>
  <c r="OQ84" i="2"/>
  <c r="ACA90" i="2"/>
  <c r="ACB91" i="2"/>
  <c r="CH92" i="2"/>
  <c r="OQ92" i="2"/>
  <c r="ACA98" i="2"/>
  <c r="ACC98" i="2" s="1"/>
  <c r="ACQ98" i="2" s="1"/>
  <c r="ACR98" i="2" s="1"/>
  <c r="ACS98" i="2" s="1"/>
  <c r="ADN98" i="2" s="1"/>
  <c r="ACB99" i="2"/>
  <c r="CH100" i="2"/>
  <c r="OQ100" i="2"/>
  <c r="ACA106" i="2"/>
  <c r="ACC106" i="2" s="1"/>
  <c r="ACQ106" i="2" s="1"/>
  <c r="ACR106" i="2" s="1"/>
  <c r="ACS106" i="2" s="1"/>
  <c r="ADN106" i="2" s="1"/>
  <c r="ACB107" i="2"/>
  <c r="CH108" i="2"/>
  <c r="OQ108" i="2"/>
  <c r="ACA114" i="2"/>
  <c r="ACC114" i="2" s="1"/>
  <c r="ACB115" i="2"/>
  <c r="CH116" i="2"/>
  <c r="OQ116" i="2"/>
  <c r="ACA122" i="2"/>
  <c r="ACB123" i="2"/>
  <c r="CH124" i="2"/>
  <c r="OQ124" i="2"/>
  <c r="ACA131" i="2"/>
  <c r="CH133" i="2"/>
  <c r="OQ133" i="2"/>
  <c r="ACH134" i="2"/>
  <c r="AC139" i="2"/>
  <c r="KR139" i="2"/>
  <c r="ACH140" i="2"/>
  <c r="ADM234" i="2"/>
  <c r="ADN234" i="2" s="1"/>
  <c r="ADM211" i="2"/>
  <c r="ADN211" i="2" s="1"/>
  <c r="ADM316" i="2"/>
  <c r="ADN316" i="2" s="1"/>
  <c r="ACA56" i="2"/>
  <c r="CH58" i="2"/>
  <c r="ACA64" i="2"/>
  <c r="CH66" i="2"/>
  <c r="ACA72" i="2"/>
  <c r="ACA80" i="2"/>
  <c r="ACA88" i="2"/>
  <c r="ACA96" i="2"/>
  <c r="ACA104" i="2"/>
  <c r="ACA112" i="2"/>
  <c r="CH114" i="2"/>
  <c r="ACA120" i="2"/>
  <c r="CH122" i="2"/>
  <c r="ACA129" i="2"/>
  <c r="ACC129" i="2" s="1"/>
  <c r="ACQ129" i="2" s="1"/>
  <c r="ACR129" i="2" s="1"/>
  <c r="ACS129" i="2" s="1"/>
  <c r="ADN129" i="2" s="1"/>
  <c r="CH131" i="2"/>
  <c r="ACH135" i="2"/>
  <c r="ACJ135" i="2" s="1"/>
  <c r="ACQ135" i="2" s="1"/>
  <c r="ACR135" i="2" s="1"/>
  <c r="ACS135" i="2" s="1"/>
  <c r="ADN135" i="2" s="1"/>
  <c r="ACH141" i="2"/>
  <c r="ACI142" i="2"/>
  <c r="ACJ142" i="2" s="1"/>
  <c r="ACQ142" i="2" s="1"/>
  <c r="ACR142" i="2" s="1"/>
  <c r="ACS142" i="2" s="1"/>
  <c r="ADN142" i="2" s="1"/>
  <c r="ACH143" i="2"/>
  <c r="ADM154" i="2"/>
  <c r="ADN154" i="2" s="1"/>
  <c r="ADM166" i="2"/>
  <c r="ADN166" i="2" s="1"/>
  <c r="ADM309" i="2"/>
  <c r="ADN309" i="2" s="1"/>
  <c r="ADM313" i="2"/>
  <c r="ADN313" i="2" s="1"/>
  <c r="ADM288" i="2"/>
  <c r="ADN288" i="2" s="1"/>
  <c r="ADM325" i="2"/>
  <c r="ADN325" i="2" s="1"/>
  <c r="ADM303" i="2"/>
  <c r="ADN303" i="2" s="1"/>
  <c r="AAT31" i="2"/>
  <c r="AAU31" i="2"/>
  <c r="AAT27" i="2"/>
  <c r="AAU27" i="2"/>
  <c r="ACA40" i="2"/>
  <c r="ACA44" i="2"/>
  <c r="ACA48" i="2"/>
  <c r="OQ53" i="2"/>
  <c r="ACB53" i="2"/>
  <c r="ACA55" i="2"/>
  <c r="OQ61" i="2"/>
  <c r="ACB61" i="2"/>
  <c r="ACA63" i="2"/>
  <c r="ABO21" i="2"/>
  <c r="RY36" i="2"/>
  <c r="RY37" i="2"/>
  <c r="RY38" i="2"/>
  <c r="RY39" i="2"/>
  <c r="ACB40" i="2"/>
  <c r="CH42" i="2"/>
  <c r="OQ42" i="2"/>
  <c r="ACB44" i="2"/>
  <c r="CH46" i="2"/>
  <c r="OQ46" i="2"/>
  <c r="ACB48" i="2"/>
  <c r="CH50" i="2"/>
  <c r="OQ50" i="2"/>
  <c r="ACB51" i="2"/>
  <c r="ACC51" i="2" s="1"/>
  <c r="ACQ51" i="2" s="1"/>
  <c r="ACR51" i="2" s="1"/>
  <c r="ACS51" i="2" s="1"/>
  <c r="ADN51" i="2" s="1"/>
  <c r="ACB55" i="2"/>
  <c r="OQ55" i="2"/>
  <c r="ACA57" i="2"/>
  <c r="ACC58" i="2"/>
  <c r="ACQ58" i="2" s="1"/>
  <c r="ACR58" i="2" s="1"/>
  <c r="ACS58" i="2" s="1"/>
  <c r="ADN58" i="2" s="1"/>
  <c r="ACB63" i="2"/>
  <c r="OQ63" i="2"/>
  <c r="ACA65" i="2"/>
  <c r="ACQ114" i="2"/>
  <c r="ACR114" i="2" s="1"/>
  <c r="ACS114" i="2" s="1"/>
  <c r="ADN114" i="2" s="1"/>
  <c r="ABI14" i="2"/>
  <c r="ABL19" i="2"/>
  <c r="AAT22" i="2"/>
  <c r="AAU22" i="2"/>
  <c r="AAW22" i="2" s="1"/>
  <c r="AAX22" i="2" s="1"/>
  <c r="ACZ22" i="2" s="1"/>
  <c r="ADF22" i="2" s="1"/>
  <c r="ADG22" i="2" s="1"/>
  <c r="ADN22" i="2" s="1"/>
  <c r="AAT24" i="2"/>
  <c r="AAT25" i="2"/>
  <c r="AAV25" i="2"/>
  <c r="AAT26" i="2"/>
  <c r="AAU30" i="2"/>
  <c r="AAW30" i="2" s="1"/>
  <c r="AAX30" i="2" s="1"/>
  <c r="ACZ30" i="2" s="1"/>
  <c r="AAT34" i="2"/>
  <c r="ABB36" i="2"/>
  <c r="ABB37" i="2"/>
  <c r="ABB38" i="2"/>
  <c r="ABD38" i="2" s="1"/>
  <c r="ACQ38" i="2" s="1"/>
  <c r="ACR38" i="2" s="1"/>
  <c r="ACS38" i="2" s="1"/>
  <c r="ABB39" i="2"/>
  <c r="OQ57" i="2"/>
  <c r="ACB57" i="2"/>
  <c r="ACA59" i="2"/>
  <c r="OQ65" i="2"/>
  <c r="ACB65" i="2"/>
  <c r="ACA67" i="2"/>
  <c r="ABR10" i="2"/>
  <c r="AAB12" i="2"/>
  <c r="IP14" i="2"/>
  <c r="AAO15" i="2"/>
  <c r="GZ19" i="2"/>
  <c r="ACA53" i="2"/>
  <c r="ACB59" i="2"/>
  <c r="OQ59" i="2"/>
  <c r="ACA61" i="2"/>
  <c r="ACB67" i="2"/>
  <c r="OQ67" i="2"/>
  <c r="ACA69" i="2"/>
  <c r="ACA73" i="2"/>
  <c r="ACA77" i="2"/>
  <c r="ACA81" i="2"/>
  <c r="ACA85" i="2"/>
  <c r="ACA89" i="2"/>
  <c r="ACA93" i="2"/>
  <c r="ACA97" i="2"/>
  <c r="ACA101" i="2"/>
  <c r="ACA105" i="2"/>
  <c r="ACA109" i="2"/>
  <c r="ACA113" i="2"/>
  <c r="ACA117" i="2"/>
  <c r="ACA121" i="2"/>
  <c r="ACA125" i="2"/>
  <c r="OQ128" i="2"/>
  <c r="ACB128" i="2"/>
  <c r="ACA130" i="2"/>
  <c r="ACB69" i="2"/>
  <c r="CH71" i="2"/>
  <c r="OQ71" i="2"/>
  <c r="ACB73" i="2"/>
  <c r="CH75" i="2"/>
  <c r="OQ75" i="2"/>
  <c r="ACB77" i="2"/>
  <c r="CH79" i="2"/>
  <c r="OQ79" i="2"/>
  <c r="ACB81" i="2"/>
  <c r="CH83" i="2"/>
  <c r="OQ83" i="2"/>
  <c r="ACB85" i="2"/>
  <c r="CH87" i="2"/>
  <c r="OQ87" i="2"/>
  <c r="ACB89" i="2"/>
  <c r="CH91" i="2"/>
  <c r="OQ91" i="2"/>
  <c r="ACB93" i="2"/>
  <c r="CH95" i="2"/>
  <c r="OQ95" i="2"/>
  <c r="ACB97" i="2"/>
  <c r="CH99" i="2"/>
  <c r="OQ99" i="2"/>
  <c r="ACB101" i="2"/>
  <c r="CH103" i="2"/>
  <c r="OQ103" i="2"/>
  <c r="ACB105" i="2"/>
  <c r="CH107" i="2"/>
  <c r="OQ107" i="2"/>
  <c r="ACB109" i="2"/>
  <c r="CH111" i="2"/>
  <c r="OQ111" i="2"/>
  <c r="ACB113" i="2"/>
  <c r="CH115" i="2"/>
  <c r="OQ115" i="2"/>
  <c r="ACB117" i="2"/>
  <c r="CH119" i="2"/>
  <c r="OQ119" i="2"/>
  <c r="ACB121" i="2"/>
  <c r="CH123" i="2"/>
  <c r="OQ123" i="2"/>
  <c r="ACB125" i="2"/>
  <c r="CH127" i="2"/>
  <c r="OQ127" i="2"/>
  <c r="ACB130" i="2"/>
  <c r="OQ130" i="2"/>
  <c r="ACA132" i="2"/>
  <c r="ACI138" i="2"/>
  <c r="KR138" i="2"/>
  <c r="OQ132" i="2"/>
  <c r="ACB132" i="2"/>
  <c r="KR136" i="2"/>
  <c r="ACI136" i="2"/>
  <c r="ACH138" i="2"/>
  <c r="ACJ139" i="2"/>
  <c r="ACQ139" i="2" s="1"/>
  <c r="ACR139" i="2" s="1"/>
  <c r="ACS139" i="2" s="1"/>
  <c r="ADN139" i="2" s="1"/>
  <c r="ACA128" i="2"/>
  <c r="ACI134" i="2"/>
  <c r="KR134" i="2"/>
  <c r="ACH136" i="2"/>
  <c r="ACI140" i="2"/>
  <c r="ACJ140" i="2" s="1"/>
  <c r="ACQ140" i="2" s="1"/>
  <c r="ACR140" i="2" s="1"/>
  <c r="ACS140" i="2" s="1"/>
  <c r="ADN140" i="2" s="1"/>
  <c r="AC142" i="2"/>
  <c r="XN142" i="2"/>
  <c r="ADM206" i="2"/>
  <c r="ADN206" i="2" s="1"/>
  <c r="ADM190" i="2"/>
  <c r="ADN190" i="2" s="1"/>
  <c r="ADM210" i="2"/>
  <c r="ADN210" i="2" s="1"/>
  <c r="ADM227" i="2"/>
  <c r="ADN227" i="2" s="1"/>
  <c r="ADM257" i="2"/>
  <c r="ADN257" i="2" s="1"/>
  <c r="ADM222" i="2"/>
  <c r="ADN222" i="2" s="1"/>
  <c r="ADM177" i="2"/>
  <c r="ADN177" i="2" s="1"/>
  <c r="ADM201" i="2"/>
  <c r="ADN201" i="2" s="1"/>
  <c r="ADM261" i="2"/>
  <c r="ADN261" i="2" s="1"/>
  <c r="ADM175" i="2"/>
  <c r="ADN175" i="2" s="1"/>
  <c r="ADM157" i="2"/>
  <c r="ADN157" i="2" s="1"/>
  <c r="ADM241" i="2"/>
  <c r="ADN241" i="2" s="1"/>
  <c r="ADM155" i="2"/>
  <c r="ADN155" i="2" s="1"/>
  <c r="ADM171" i="2"/>
  <c r="ADN171" i="2" s="1"/>
  <c r="ADM209" i="2"/>
  <c r="ADN209" i="2" s="1"/>
  <c r="ADM235" i="2"/>
  <c r="ADN235" i="2" s="1"/>
  <c r="ADM147" i="2"/>
  <c r="ADN147" i="2" s="1"/>
  <c r="ADM187" i="2"/>
  <c r="ADN187" i="2" s="1"/>
  <c r="ADM170" i="2"/>
  <c r="ADN170" i="2" s="1"/>
  <c r="ADM218" i="2"/>
  <c r="ADN218" i="2" s="1"/>
  <c r="ADM265" i="2"/>
  <c r="ADN265" i="2" s="1"/>
  <c r="ADM156" i="2"/>
  <c r="ADN156" i="2" s="1"/>
  <c r="ADM196" i="2"/>
  <c r="ADN196" i="2" s="1"/>
  <c r="ADM231" i="2"/>
  <c r="ADN231" i="2" s="1"/>
  <c r="ADM252" i="2"/>
  <c r="ADN252" i="2" s="1"/>
  <c r="ADM186" i="2"/>
  <c r="ADN186" i="2" s="1"/>
  <c r="ADM213" i="2"/>
  <c r="ADN213" i="2" s="1"/>
  <c r="ADM203" i="2"/>
  <c r="ADN203" i="2" s="1"/>
  <c r="ADM245" i="2"/>
  <c r="ADN245" i="2" s="1"/>
  <c r="ADM256" i="2"/>
  <c r="ADN256" i="2" s="1"/>
  <c r="ADM151" i="2"/>
  <c r="ADN151" i="2" s="1"/>
  <c r="ADM198" i="2"/>
  <c r="ADN198" i="2" s="1"/>
  <c r="ADM249" i="2"/>
  <c r="ADN249" i="2" s="1"/>
  <c r="ADM152" i="2"/>
  <c r="ADN152" i="2" s="1"/>
  <c r="ADM165" i="2"/>
  <c r="ADN165" i="2" s="1"/>
  <c r="ADM183" i="2"/>
  <c r="ADN183" i="2" s="1"/>
  <c r="ADM195" i="2"/>
  <c r="ADN195" i="2" s="1"/>
  <c r="ADM226" i="2"/>
  <c r="ADN226" i="2" s="1"/>
  <c r="ADM223" i="2"/>
  <c r="ADN223" i="2" s="1"/>
  <c r="ADM191" i="2"/>
  <c r="ADN191" i="2" s="1"/>
  <c r="ADM219" i="2"/>
  <c r="ADN219" i="2" s="1"/>
  <c r="ADM238" i="2"/>
  <c r="ADN238" i="2" s="1"/>
  <c r="ADM272" i="2"/>
  <c r="ADN272" i="2" s="1"/>
  <c r="ACO27" i="2"/>
  <c r="AAU26" i="2"/>
  <c r="AAU34" i="2"/>
  <c r="YL12" i="2"/>
  <c r="ABL16" i="2"/>
  <c r="ACO23" i="2"/>
  <c r="ACO31" i="2"/>
  <c r="BM10" i="2"/>
  <c r="LY10" i="2"/>
  <c r="AAA12" i="2"/>
  <c r="AAC12" i="2" s="1"/>
  <c r="ACQ12" i="2" s="1"/>
  <c r="ACR12" i="2" s="1"/>
  <c r="ACS12" i="2" s="1"/>
  <c r="ADN12" i="2" s="1"/>
  <c r="ABH14" i="2"/>
  <c r="ABN20" i="2"/>
  <c r="AAU24" i="2"/>
  <c r="ACO25" i="2"/>
  <c r="AAU28" i="2"/>
  <c r="ACO29" i="2"/>
  <c r="AAU32" i="2"/>
  <c r="ACO33" i="2"/>
  <c r="ABL18" i="2"/>
  <c r="ABK16" i="2"/>
  <c r="ABK17" i="2"/>
  <c r="ABL17" i="2"/>
  <c r="ABK19" i="2"/>
  <c r="AAN15" i="2"/>
  <c r="AAP15" i="2" s="1"/>
  <c r="ACR15" i="2" s="1"/>
  <c r="ACS15" i="2" s="1"/>
  <c r="ADN15" i="2" s="1"/>
  <c r="ABQ11" i="2"/>
  <c r="ABU13" i="2"/>
  <c r="LG13" i="2"/>
  <c r="ABT13" i="2"/>
  <c r="BG13" i="2"/>
  <c r="ABR11" i="2"/>
  <c r="LY11" i="2"/>
  <c r="EF15" i="2"/>
  <c r="TU15" i="2"/>
  <c r="AI16" i="2"/>
  <c r="HX16" i="2"/>
  <c r="AO20" i="2"/>
  <c r="JN20" i="2"/>
  <c r="ABO20" i="2"/>
  <c r="JQ21" i="2"/>
  <c r="ABK18" i="2"/>
  <c r="ABN21" i="2"/>
  <c r="HX18" i="2"/>
  <c r="JN21" i="2"/>
  <c r="ACN9" i="2"/>
  <c r="ACO9" i="2" s="1"/>
  <c r="RB9" i="2"/>
  <c r="RC9" i="2" s="1"/>
  <c r="QY9" i="2"/>
  <c r="QZ9" i="2" s="1"/>
  <c r="QV9" i="2"/>
  <c r="QW9" i="2" s="1"/>
  <c r="QS9" i="2"/>
  <c r="QT9" i="2" s="1"/>
  <c r="QP9" i="2"/>
  <c r="QQ9" i="2" s="1"/>
  <c r="QM9" i="2"/>
  <c r="QN9" i="2" s="1"/>
  <c r="QJ9" i="2"/>
  <c r="QK9" i="2" s="1"/>
  <c r="QG9" i="2"/>
  <c r="CX9" i="2"/>
  <c r="CY9" i="2" s="1"/>
  <c r="CU9" i="2"/>
  <c r="V9" i="2"/>
  <c r="A9" i="2"/>
  <c r="ACN8" i="2"/>
  <c r="ACO8" i="2" s="1"/>
  <c r="RB8" i="2"/>
  <c r="RC8" i="2" s="1"/>
  <c r="QY8" i="2"/>
  <c r="QZ8" i="2" s="1"/>
  <c r="QV8" i="2"/>
  <c r="QW8" i="2" s="1"/>
  <c r="QS8" i="2"/>
  <c r="QT8" i="2" s="1"/>
  <c r="QP8" i="2"/>
  <c r="QQ8" i="2" s="1"/>
  <c r="QM8" i="2"/>
  <c r="QN8" i="2" s="1"/>
  <c r="QJ8" i="2"/>
  <c r="QK8" i="2" s="1"/>
  <c r="QG8" i="2"/>
  <c r="QH8" i="2" s="1"/>
  <c r="CX8" i="2"/>
  <c r="CY8" i="2" s="1"/>
  <c r="CU8" i="2"/>
  <c r="CV8" i="2" s="1"/>
  <c r="V8" i="2"/>
  <c r="A8" i="2"/>
  <c r="ACN7" i="2"/>
  <c r="ACO7" i="2" s="1"/>
  <c r="RB7" i="2"/>
  <c r="RC7" i="2" s="1"/>
  <c r="QY7" i="2"/>
  <c r="QZ7" i="2" s="1"/>
  <c r="QV7" i="2"/>
  <c r="QW7" i="2" s="1"/>
  <c r="QS7" i="2"/>
  <c r="QT7" i="2" s="1"/>
  <c r="QP7" i="2"/>
  <c r="QQ7" i="2" s="1"/>
  <c r="QM7" i="2"/>
  <c r="QN7" i="2" s="1"/>
  <c r="QJ7" i="2"/>
  <c r="QK7" i="2" s="1"/>
  <c r="QG7" i="2"/>
  <c r="CX7" i="2"/>
  <c r="CY7" i="2" s="1"/>
  <c r="CU7" i="2"/>
  <c r="CV7" i="2" s="1"/>
  <c r="V7" i="2"/>
  <c r="A7" i="2"/>
  <c r="ACN6" i="2"/>
  <c r="ACO6" i="2" s="1"/>
  <c r="RB6" i="2"/>
  <c r="RC6" i="2" s="1"/>
  <c r="QY6" i="2"/>
  <c r="QZ6" i="2" s="1"/>
  <c r="QV6" i="2"/>
  <c r="QW6" i="2" s="1"/>
  <c r="QS6" i="2"/>
  <c r="QT6" i="2" s="1"/>
  <c r="QP6" i="2"/>
  <c r="QQ6" i="2" s="1"/>
  <c r="QM6" i="2"/>
  <c r="QN6" i="2" s="1"/>
  <c r="QJ6" i="2"/>
  <c r="QK6" i="2" s="1"/>
  <c r="QG6" i="2"/>
  <c r="QH6" i="2" s="1"/>
  <c r="CX6" i="2"/>
  <c r="CY6" i="2" s="1"/>
  <c r="CU6" i="2"/>
  <c r="CV6" i="2" s="1"/>
  <c r="V6" i="2"/>
  <c r="A6" i="2"/>
  <c r="ACN5" i="2"/>
  <c r="ACO5" i="2" s="1"/>
  <c r="RB5" i="2"/>
  <c r="RC5" i="2" s="1"/>
  <c r="QY5" i="2"/>
  <c r="QZ5" i="2" s="1"/>
  <c r="QV5" i="2"/>
  <c r="QW5" i="2" s="1"/>
  <c r="QS5" i="2"/>
  <c r="QT5" i="2" s="1"/>
  <c r="QP5" i="2"/>
  <c r="QQ5" i="2" s="1"/>
  <c r="QM5" i="2"/>
  <c r="QN5" i="2" s="1"/>
  <c r="QJ5" i="2"/>
  <c r="QK5" i="2" s="1"/>
  <c r="QG5" i="2"/>
  <c r="CX5" i="2"/>
  <c r="CY5" i="2" s="1"/>
  <c r="CU5" i="2"/>
  <c r="CV5" i="2" s="1"/>
  <c r="V5" i="2"/>
  <c r="A5" i="2"/>
  <c r="ACC127" i="2" l="1"/>
  <c r="ACQ127" i="2" s="1"/>
  <c r="ACR127" i="2" s="1"/>
  <c r="ACS127" i="2" s="1"/>
  <c r="ADN127" i="2" s="1"/>
  <c r="ACC96" i="2"/>
  <c r="ACQ96" i="2" s="1"/>
  <c r="ACR96" i="2" s="1"/>
  <c r="ACS96" i="2" s="1"/>
  <c r="ADN96" i="2" s="1"/>
  <c r="ACC66" i="2"/>
  <c r="ACQ66" i="2" s="1"/>
  <c r="ACR66" i="2" s="1"/>
  <c r="ACS66" i="2" s="1"/>
  <c r="ADN66" i="2" s="1"/>
  <c r="ACC95" i="2"/>
  <c r="ACQ95" i="2" s="1"/>
  <c r="ACR95" i="2" s="1"/>
  <c r="ACS95" i="2" s="1"/>
  <c r="ADN95" i="2" s="1"/>
  <c r="ACC100" i="2"/>
  <c r="ACQ100" i="2" s="1"/>
  <c r="ACR100" i="2" s="1"/>
  <c r="ACS100" i="2" s="1"/>
  <c r="ADN100" i="2" s="1"/>
  <c r="AAW26" i="2"/>
  <c r="AAX26" i="2" s="1"/>
  <c r="ACZ26" i="2" s="1"/>
  <c r="AAW24" i="2"/>
  <c r="AAX24" i="2" s="1"/>
  <c r="ACZ24" i="2" s="1"/>
  <c r="ABD37" i="2"/>
  <c r="ACQ37" i="2" s="1"/>
  <c r="ACR37" i="2" s="1"/>
  <c r="ACS37" i="2" s="1"/>
  <c r="ADN37" i="2" s="1"/>
  <c r="ACJ143" i="2"/>
  <c r="ACQ143" i="2" s="1"/>
  <c r="ACR143" i="2" s="1"/>
  <c r="ACS143" i="2" s="1"/>
  <c r="ADN143" i="2" s="1"/>
  <c r="ACC112" i="2"/>
  <c r="ACQ112" i="2" s="1"/>
  <c r="ACR112" i="2" s="1"/>
  <c r="ACS112" i="2" s="1"/>
  <c r="ADN112" i="2" s="1"/>
  <c r="ACC122" i="2"/>
  <c r="ACQ122" i="2" s="1"/>
  <c r="ACR122" i="2" s="1"/>
  <c r="ACS122" i="2" s="1"/>
  <c r="ADN122" i="2" s="1"/>
  <c r="ACC41" i="2"/>
  <c r="ACQ41" i="2" s="1"/>
  <c r="ACR41" i="2" s="1"/>
  <c r="ACS41" i="2" s="1"/>
  <c r="ADN41" i="2" s="1"/>
  <c r="AAW33" i="2"/>
  <c r="AAX33" i="2" s="1"/>
  <c r="ACZ33" i="2" s="1"/>
  <c r="ADF33" i="2" s="1"/>
  <c r="ADG33" i="2" s="1"/>
  <c r="ADN33" i="2" s="1"/>
  <c r="ABP21" i="2"/>
  <c r="ACQ21" i="2" s="1"/>
  <c r="ACS21" i="2" s="1"/>
  <c r="ADN21" i="2" s="1"/>
  <c r="AAW28" i="2"/>
  <c r="AAX28" i="2" s="1"/>
  <c r="ACZ28" i="2" s="1"/>
  <c r="ABJ14" i="2"/>
  <c r="ACQ14" i="2" s="1"/>
  <c r="ACS14" i="2" s="1"/>
  <c r="ADN14" i="2" s="1"/>
  <c r="ACC50" i="2"/>
  <c r="ACQ50" i="2" s="1"/>
  <c r="ACR50" i="2" s="1"/>
  <c r="ACS50" i="2" s="1"/>
  <c r="ADN50" i="2" s="1"/>
  <c r="ACC103" i="2"/>
  <c r="ACQ103" i="2" s="1"/>
  <c r="ACR103" i="2" s="1"/>
  <c r="ACS103" i="2" s="1"/>
  <c r="ADN103" i="2" s="1"/>
  <c r="ACC56" i="2"/>
  <c r="ACQ56" i="2" s="1"/>
  <c r="ACR56" i="2" s="1"/>
  <c r="ACS56" i="2" s="1"/>
  <c r="ADN56" i="2" s="1"/>
  <c r="ACC86" i="2"/>
  <c r="ACQ86" i="2" s="1"/>
  <c r="ACR86" i="2" s="1"/>
  <c r="ACS86" i="2" s="1"/>
  <c r="ADN86" i="2" s="1"/>
  <c r="ACC78" i="2"/>
  <c r="ACQ78" i="2" s="1"/>
  <c r="ACR78" i="2" s="1"/>
  <c r="ACS78" i="2" s="1"/>
  <c r="ADN78" i="2" s="1"/>
  <c r="ACC45" i="2"/>
  <c r="ACQ45" i="2" s="1"/>
  <c r="ACR45" i="2" s="1"/>
  <c r="ACS45" i="2" s="1"/>
  <c r="ADN45" i="2" s="1"/>
  <c r="ACC84" i="2"/>
  <c r="ACQ84" i="2" s="1"/>
  <c r="ACR84" i="2" s="1"/>
  <c r="ACS84" i="2" s="1"/>
  <c r="ADN84" i="2" s="1"/>
  <c r="ACJ137" i="2"/>
  <c r="ACQ137" i="2" s="1"/>
  <c r="ACR137" i="2" s="1"/>
  <c r="ACS137" i="2" s="1"/>
  <c r="ADN137" i="2" s="1"/>
  <c r="ACC102" i="2"/>
  <c r="ACQ102" i="2" s="1"/>
  <c r="ACR102" i="2" s="1"/>
  <c r="ACS102" i="2" s="1"/>
  <c r="ADN102" i="2" s="1"/>
  <c r="ACC124" i="2"/>
  <c r="ACQ124" i="2" s="1"/>
  <c r="ACR124" i="2" s="1"/>
  <c r="ACS124" i="2" s="1"/>
  <c r="ADN124" i="2" s="1"/>
  <c r="ACJ134" i="2"/>
  <c r="ACQ134" i="2" s="1"/>
  <c r="ACR134" i="2" s="1"/>
  <c r="ACS134" i="2" s="1"/>
  <c r="ADN134" i="2" s="1"/>
  <c r="AAW34" i="2"/>
  <c r="AAX34" i="2" s="1"/>
  <c r="ACZ34" i="2" s="1"/>
  <c r="ADF34" i="2" s="1"/>
  <c r="ADG34" i="2" s="1"/>
  <c r="ADN34" i="2" s="1"/>
  <c r="ACC88" i="2"/>
  <c r="ACQ88" i="2" s="1"/>
  <c r="ACR88" i="2" s="1"/>
  <c r="ACS88" i="2" s="1"/>
  <c r="ADN88" i="2" s="1"/>
  <c r="ACC64" i="2"/>
  <c r="ACQ64" i="2" s="1"/>
  <c r="ACR64" i="2" s="1"/>
  <c r="ACS64" i="2" s="1"/>
  <c r="ADN64" i="2" s="1"/>
  <c r="ACC131" i="2"/>
  <c r="ACQ131" i="2" s="1"/>
  <c r="ACR131" i="2" s="1"/>
  <c r="ACS131" i="2" s="1"/>
  <c r="ADN131" i="2" s="1"/>
  <c r="ACC119" i="2"/>
  <c r="ACQ119" i="2" s="1"/>
  <c r="ACR119" i="2" s="1"/>
  <c r="ACS119" i="2" s="1"/>
  <c r="ADN119" i="2" s="1"/>
  <c r="ABS10" i="2"/>
  <c r="ACQ10" i="2" s="1"/>
  <c r="ACR10" i="2" s="1"/>
  <c r="ACS10" i="2" s="1"/>
  <c r="ADN10" i="2" s="1"/>
  <c r="ACC68" i="2"/>
  <c r="ACQ68" i="2" s="1"/>
  <c r="ACR68" i="2" s="1"/>
  <c r="ACS68" i="2" s="1"/>
  <c r="ADN68" i="2" s="1"/>
  <c r="ACC108" i="2"/>
  <c r="ACQ108" i="2" s="1"/>
  <c r="ACR108" i="2" s="1"/>
  <c r="ACS108" i="2" s="1"/>
  <c r="ADN108" i="2" s="1"/>
  <c r="ACC80" i="2"/>
  <c r="ACQ80" i="2" s="1"/>
  <c r="ACR80" i="2" s="1"/>
  <c r="ACS80" i="2" s="1"/>
  <c r="ADN80" i="2" s="1"/>
  <c r="ABM19" i="2"/>
  <c r="ACQ19" i="2" s="1"/>
  <c r="ACR19" i="2" s="1"/>
  <c r="ACS19" i="2" s="1"/>
  <c r="ADN19" i="2" s="1"/>
  <c r="ACJ141" i="2"/>
  <c r="ACQ141" i="2" s="1"/>
  <c r="ACR141" i="2" s="1"/>
  <c r="ACS141" i="2" s="1"/>
  <c r="ADN141" i="2" s="1"/>
  <c r="ACC104" i="2"/>
  <c r="ACQ104" i="2" s="1"/>
  <c r="ACR104" i="2" s="1"/>
  <c r="ACS104" i="2" s="1"/>
  <c r="ADN104" i="2" s="1"/>
  <c r="ACC72" i="2"/>
  <c r="ACQ72" i="2" s="1"/>
  <c r="ACR72" i="2" s="1"/>
  <c r="ACS72" i="2" s="1"/>
  <c r="ADN72" i="2" s="1"/>
  <c r="ACC82" i="2"/>
  <c r="ACQ82" i="2" s="1"/>
  <c r="ACR82" i="2" s="1"/>
  <c r="ACS82" i="2" s="1"/>
  <c r="ADN82" i="2" s="1"/>
  <c r="ACC110" i="2"/>
  <c r="ACQ110" i="2" s="1"/>
  <c r="ACR110" i="2" s="1"/>
  <c r="ACS110" i="2" s="1"/>
  <c r="ADN110" i="2" s="1"/>
  <c r="ACC120" i="2"/>
  <c r="ACQ120" i="2" s="1"/>
  <c r="ACR120" i="2" s="1"/>
  <c r="ACS120" i="2" s="1"/>
  <c r="ADN120" i="2" s="1"/>
  <c r="ABP20" i="2"/>
  <c r="ACQ20" i="2" s="1"/>
  <c r="ACS20" i="2" s="1"/>
  <c r="ADN20" i="2" s="1"/>
  <c r="ACJ136" i="2"/>
  <c r="ACQ136" i="2" s="1"/>
  <c r="ACR136" i="2" s="1"/>
  <c r="ACS136" i="2" s="1"/>
  <c r="ADN136" i="2" s="1"/>
  <c r="ACC53" i="2"/>
  <c r="ACQ53" i="2" s="1"/>
  <c r="ACR53" i="2" s="1"/>
  <c r="ACS53" i="2" s="1"/>
  <c r="ADN53" i="2" s="1"/>
  <c r="AAQ9" i="2"/>
  <c r="ACC62" i="2"/>
  <c r="ACQ62" i="2" s="1"/>
  <c r="ACR62" i="2" s="1"/>
  <c r="ACS62" i="2" s="1"/>
  <c r="ADN62" i="2" s="1"/>
  <c r="ACC52" i="2"/>
  <c r="ACQ52" i="2" s="1"/>
  <c r="ACR52" i="2" s="1"/>
  <c r="ACS52" i="2" s="1"/>
  <c r="ADN52" i="2" s="1"/>
  <c r="AAW27" i="2"/>
  <c r="AAX27" i="2" s="1"/>
  <c r="ACZ27" i="2" s="1"/>
  <c r="ADF27" i="2" s="1"/>
  <c r="ADG27" i="2" s="1"/>
  <c r="ADN27" i="2" s="1"/>
  <c r="ACC60" i="2"/>
  <c r="ACQ60" i="2" s="1"/>
  <c r="ACR60" i="2" s="1"/>
  <c r="ACS60" i="2" s="1"/>
  <c r="ADN60" i="2" s="1"/>
  <c r="AAW29" i="2"/>
  <c r="AAX29" i="2" s="1"/>
  <c r="ACZ29" i="2" s="1"/>
  <c r="ADF29" i="2" s="1"/>
  <c r="ADG29" i="2" s="1"/>
  <c r="ADN29" i="2" s="1"/>
  <c r="ACC111" i="2"/>
  <c r="ACQ111" i="2" s="1"/>
  <c r="ACR111" i="2" s="1"/>
  <c r="ACS111" i="2" s="1"/>
  <c r="ADN111" i="2" s="1"/>
  <c r="ACC118" i="2"/>
  <c r="ACQ118" i="2" s="1"/>
  <c r="ACR118" i="2" s="1"/>
  <c r="ACS118" i="2" s="1"/>
  <c r="ADN118" i="2" s="1"/>
  <c r="ACC71" i="2"/>
  <c r="ACQ71" i="2" s="1"/>
  <c r="ACR71" i="2" s="1"/>
  <c r="ACS71" i="2" s="1"/>
  <c r="ADN71" i="2" s="1"/>
  <c r="ACC42" i="2"/>
  <c r="ACQ42" i="2" s="1"/>
  <c r="ACR42" i="2" s="1"/>
  <c r="ACS42" i="2" s="1"/>
  <c r="ADN42" i="2" s="1"/>
  <c r="ACC133" i="2"/>
  <c r="ACQ133" i="2" s="1"/>
  <c r="ACR133" i="2" s="1"/>
  <c r="ACS133" i="2" s="1"/>
  <c r="ADN133" i="2" s="1"/>
  <c r="AAW31" i="2"/>
  <c r="AAX31" i="2" s="1"/>
  <c r="ACZ31" i="2" s="1"/>
  <c r="ACC83" i="2"/>
  <c r="ACQ83" i="2" s="1"/>
  <c r="ACR83" i="2" s="1"/>
  <c r="ACS83" i="2" s="1"/>
  <c r="ADN83" i="2" s="1"/>
  <c r="ACC75" i="2"/>
  <c r="ACQ75" i="2" s="1"/>
  <c r="ACR75" i="2" s="1"/>
  <c r="ACS75" i="2" s="1"/>
  <c r="ADN75" i="2" s="1"/>
  <c r="AAW32" i="2"/>
  <c r="AAX32" i="2" s="1"/>
  <c r="ACZ32" i="2" s="1"/>
  <c r="ADF32" i="2" s="1"/>
  <c r="ADG32" i="2" s="1"/>
  <c r="ADN32" i="2" s="1"/>
  <c r="ACC117" i="2"/>
  <c r="ACQ117" i="2" s="1"/>
  <c r="ACR117" i="2" s="1"/>
  <c r="ACS117" i="2" s="1"/>
  <c r="ADN117" i="2" s="1"/>
  <c r="ACC101" i="2"/>
  <c r="ACQ101" i="2" s="1"/>
  <c r="ACR101" i="2" s="1"/>
  <c r="ACS101" i="2" s="1"/>
  <c r="ADN101" i="2" s="1"/>
  <c r="ACC85" i="2"/>
  <c r="ACQ85" i="2" s="1"/>
  <c r="ACR85" i="2" s="1"/>
  <c r="ACS85" i="2" s="1"/>
  <c r="ADN85" i="2" s="1"/>
  <c r="ACC69" i="2"/>
  <c r="ACQ69" i="2" s="1"/>
  <c r="ACR69" i="2" s="1"/>
  <c r="ACS69" i="2" s="1"/>
  <c r="ADN69" i="2" s="1"/>
  <c r="ACC61" i="2"/>
  <c r="ACQ61" i="2" s="1"/>
  <c r="ACR61" i="2" s="1"/>
  <c r="ACS61" i="2" s="1"/>
  <c r="ADN61" i="2" s="1"/>
  <c r="ABD36" i="2"/>
  <c r="ACQ36" i="2" s="1"/>
  <c r="ACR36" i="2" s="1"/>
  <c r="ACS36" i="2" s="1"/>
  <c r="ACC90" i="2"/>
  <c r="ACQ90" i="2" s="1"/>
  <c r="ACR90" i="2" s="1"/>
  <c r="ACS90" i="2" s="1"/>
  <c r="ADN90" i="2" s="1"/>
  <c r="ACC54" i="2"/>
  <c r="ACQ54" i="2" s="1"/>
  <c r="ACR54" i="2" s="1"/>
  <c r="ACS54" i="2" s="1"/>
  <c r="ADN54" i="2" s="1"/>
  <c r="ABD39" i="2"/>
  <c r="ACQ39" i="2" s="1"/>
  <c r="ACR39" i="2" s="1"/>
  <c r="ACS39" i="2" s="1"/>
  <c r="ADN39" i="2" s="1"/>
  <c r="ACC47" i="2"/>
  <c r="ACQ47" i="2" s="1"/>
  <c r="ACR47" i="2" s="1"/>
  <c r="ACS47" i="2" s="1"/>
  <c r="ADN47" i="2" s="1"/>
  <c r="AAJ35" i="2"/>
  <c r="ACQ35" i="2" s="1"/>
  <c r="ACR35" i="2" s="1"/>
  <c r="ACS35" i="2" s="1"/>
  <c r="ADN35" i="2" s="1"/>
  <c r="ACC49" i="2"/>
  <c r="ACQ49" i="2" s="1"/>
  <c r="ACR49" i="2" s="1"/>
  <c r="ACS49" i="2" s="1"/>
  <c r="ADN49" i="2" s="1"/>
  <c r="ACJ138" i="2"/>
  <c r="ACQ138" i="2" s="1"/>
  <c r="ACR138" i="2" s="1"/>
  <c r="ACS138" i="2" s="1"/>
  <c r="ADN138" i="2" s="1"/>
  <c r="ACC132" i="2"/>
  <c r="ACQ132" i="2" s="1"/>
  <c r="ACR132" i="2" s="1"/>
  <c r="ACS132" i="2" s="1"/>
  <c r="ADN132" i="2" s="1"/>
  <c r="ACC43" i="2"/>
  <c r="ACQ43" i="2" s="1"/>
  <c r="ACR43" i="2" s="1"/>
  <c r="ACS43" i="2" s="1"/>
  <c r="ADN43" i="2" s="1"/>
  <c r="ACC55" i="2"/>
  <c r="ACQ55" i="2" s="1"/>
  <c r="ACR55" i="2" s="1"/>
  <c r="ACS55" i="2" s="1"/>
  <c r="ADN55" i="2" s="1"/>
  <c r="ACC44" i="2"/>
  <c r="ACQ44" i="2" s="1"/>
  <c r="ACR44" i="2" s="1"/>
  <c r="ACS44" i="2" s="1"/>
  <c r="ADN44" i="2" s="1"/>
  <c r="AAR8" i="2"/>
  <c r="ACC67" i="2"/>
  <c r="ACQ67" i="2" s="1"/>
  <c r="ACR67" i="2" s="1"/>
  <c r="ACS67" i="2" s="1"/>
  <c r="ADN67" i="2" s="1"/>
  <c r="ABM16" i="2"/>
  <c r="ACQ16" i="2" s="1"/>
  <c r="ACR16" i="2" s="1"/>
  <c r="ACS16" i="2" s="1"/>
  <c r="ADN16" i="2" s="1"/>
  <c r="ACC125" i="2"/>
  <c r="ACQ125" i="2" s="1"/>
  <c r="ACR125" i="2" s="1"/>
  <c r="ACS125" i="2" s="1"/>
  <c r="ADN125" i="2" s="1"/>
  <c r="ACC109" i="2"/>
  <c r="ACQ109" i="2" s="1"/>
  <c r="ACR109" i="2" s="1"/>
  <c r="ACS109" i="2" s="1"/>
  <c r="ADN109" i="2" s="1"/>
  <c r="ACC93" i="2"/>
  <c r="ACQ93" i="2" s="1"/>
  <c r="ACR93" i="2" s="1"/>
  <c r="ACS93" i="2" s="1"/>
  <c r="ADN93" i="2" s="1"/>
  <c r="ACC77" i="2"/>
  <c r="ACQ77" i="2" s="1"/>
  <c r="ACR77" i="2" s="1"/>
  <c r="ACS77" i="2" s="1"/>
  <c r="ADN77" i="2" s="1"/>
  <c r="ACC123" i="2"/>
  <c r="ACQ123" i="2" s="1"/>
  <c r="ACR123" i="2" s="1"/>
  <c r="ACS123" i="2" s="1"/>
  <c r="ADN123" i="2" s="1"/>
  <c r="ACC115" i="2"/>
  <c r="ACQ115" i="2" s="1"/>
  <c r="ACR115" i="2" s="1"/>
  <c r="ACS115" i="2" s="1"/>
  <c r="ADN115" i="2" s="1"/>
  <c r="ACC107" i="2"/>
  <c r="ACQ107" i="2" s="1"/>
  <c r="ACR107" i="2" s="1"/>
  <c r="ACS107" i="2" s="1"/>
  <c r="ADN107" i="2" s="1"/>
  <c r="ACC99" i="2"/>
  <c r="ACQ99" i="2" s="1"/>
  <c r="ACR99" i="2" s="1"/>
  <c r="ACS99" i="2" s="1"/>
  <c r="ADN99" i="2" s="1"/>
  <c r="ACC91" i="2"/>
  <c r="ACQ91" i="2" s="1"/>
  <c r="ACR91" i="2" s="1"/>
  <c r="ACS91" i="2" s="1"/>
  <c r="ADN91" i="2" s="1"/>
  <c r="ACC46" i="2"/>
  <c r="ACQ46" i="2" s="1"/>
  <c r="ACR46" i="2" s="1"/>
  <c r="ACS46" i="2" s="1"/>
  <c r="ADN46" i="2" s="1"/>
  <c r="AAW23" i="2"/>
  <c r="AAX23" i="2" s="1"/>
  <c r="ACZ23" i="2" s="1"/>
  <c r="ADA30" i="2"/>
  <c r="ADF30" i="2"/>
  <c r="ADG30" i="2" s="1"/>
  <c r="ADN30" i="2" s="1"/>
  <c r="ADN36" i="2"/>
  <c r="ACP36" i="2"/>
  <c r="ADN38" i="2"/>
  <c r="ACP38" i="2"/>
  <c r="AAR6" i="2"/>
  <c r="ACC128" i="2"/>
  <c r="ACQ128" i="2" s="1"/>
  <c r="ACR128" i="2" s="1"/>
  <c r="ACS128" i="2" s="1"/>
  <c r="ADN128" i="2" s="1"/>
  <c r="ACC113" i="2"/>
  <c r="ACQ113" i="2" s="1"/>
  <c r="ACR113" i="2" s="1"/>
  <c r="ACS113" i="2" s="1"/>
  <c r="ADN113" i="2" s="1"/>
  <c r="ACC97" i="2"/>
  <c r="ACQ97" i="2" s="1"/>
  <c r="ACR97" i="2" s="1"/>
  <c r="ACS97" i="2" s="1"/>
  <c r="ADN97" i="2" s="1"/>
  <c r="ACC81" i="2"/>
  <c r="ACQ81" i="2" s="1"/>
  <c r="ACR81" i="2" s="1"/>
  <c r="ACS81" i="2" s="1"/>
  <c r="ADN81" i="2" s="1"/>
  <c r="ACC59" i="2"/>
  <c r="ACQ59" i="2" s="1"/>
  <c r="ACR59" i="2" s="1"/>
  <c r="ACS59" i="2" s="1"/>
  <c r="ADN59" i="2" s="1"/>
  <c r="AAW25" i="2"/>
  <c r="AAX25" i="2" s="1"/>
  <c r="ACZ25" i="2" s="1"/>
  <c r="ACC48" i="2"/>
  <c r="ACQ48" i="2" s="1"/>
  <c r="ACR48" i="2" s="1"/>
  <c r="ACS48" i="2" s="1"/>
  <c r="ADN48" i="2" s="1"/>
  <c r="ACC65" i="2"/>
  <c r="ACQ65" i="2" s="1"/>
  <c r="ACR65" i="2" s="1"/>
  <c r="ACS65" i="2" s="1"/>
  <c r="ADN65" i="2" s="1"/>
  <c r="ACC63" i="2"/>
  <c r="ACQ63" i="2" s="1"/>
  <c r="ACR63" i="2" s="1"/>
  <c r="ACS63" i="2" s="1"/>
  <c r="ADN63" i="2" s="1"/>
  <c r="ABM18" i="2"/>
  <c r="ACQ18" i="2" s="1"/>
  <c r="ACR18" i="2" s="1"/>
  <c r="ACS18" i="2" s="1"/>
  <c r="ADN18" i="2" s="1"/>
  <c r="ACC130" i="2"/>
  <c r="ACQ130" i="2" s="1"/>
  <c r="ACR130" i="2" s="1"/>
  <c r="ACS130" i="2" s="1"/>
  <c r="ADN130" i="2" s="1"/>
  <c r="ACC121" i="2"/>
  <c r="ACQ121" i="2" s="1"/>
  <c r="ACR121" i="2" s="1"/>
  <c r="ACS121" i="2" s="1"/>
  <c r="ADN121" i="2" s="1"/>
  <c r="ACC105" i="2"/>
  <c r="ACQ105" i="2" s="1"/>
  <c r="ACR105" i="2" s="1"/>
  <c r="ACS105" i="2" s="1"/>
  <c r="ADN105" i="2" s="1"/>
  <c r="ACC89" i="2"/>
  <c r="ACQ89" i="2" s="1"/>
  <c r="ACR89" i="2" s="1"/>
  <c r="ACS89" i="2" s="1"/>
  <c r="ADN89" i="2" s="1"/>
  <c r="ACC73" i="2"/>
  <c r="ACQ73" i="2" s="1"/>
  <c r="ACR73" i="2" s="1"/>
  <c r="ACS73" i="2" s="1"/>
  <c r="ADN73" i="2" s="1"/>
  <c r="ACC57" i="2"/>
  <c r="ACQ57" i="2" s="1"/>
  <c r="ACR57" i="2" s="1"/>
  <c r="ACS57" i="2" s="1"/>
  <c r="ADN57" i="2" s="1"/>
  <c r="ACC40" i="2"/>
  <c r="ACQ40" i="2" s="1"/>
  <c r="ACR40" i="2" s="1"/>
  <c r="ACS40" i="2" s="1"/>
  <c r="ADN40" i="2" s="1"/>
  <c r="ADA34" i="2"/>
  <c r="ADA26" i="2"/>
  <c r="ADF26" i="2"/>
  <c r="ADG26" i="2" s="1"/>
  <c r="ADN26" i="2" s="1"/>
  <c r="ADF24" i="2"/>
  <c r="ADG24" i="2" s="1"/>
  <c r="ADN24" i="2" s="1"/>
  <c r="ADA24" i="2"/>
  <c r="ADF28" i="2"/>
  <c r="ADG28" i="2" s="1"/>
  <c r="ADN28" i="2" s="1"/>
  <c r="ADA28" i="2"/>
  <c r="AAR7" i="2"/>
  <c r="AAQ8" i="2"/>
  <c r="AAS8" i="2" s="1"/>
  <c r="ACQ8" i="2" s="1"/>
  <c r="ACR8" i="2" s="1"/>
  <c r="ACS8" i="2" s="1"/>
  <c r="ADN8" i="2" s="1"/>
  <c r="ABV13" i="2"/>
  <c r="ACQ13" i="2" s="1"/>
  <c r="ACR13" i="2" s="1"/>
  <c r="ACS13" i="2" s="1"/>
  <c r="ADN13" i="2" s="1"/>
  <c r="ABM17" i="2"/>
  <c r="ACQ17" i="2" s="1"/>
  <c r="ACR17" i="2" s="1"/>
  <c r="ACS17" i="2" s="1"/>
  <c r="ADN17" i="2" s="1"/>
  <c r="ADA22" i="2"/>
  <c r="AAR5" i="2"/>
  <c r="AAQ6" i="2"/>
  <c r="AAS6" i="2" s="1"/>
  <c r="ACQ6" i="2" s="1"/>
  <c r="ACR6" i="2" s="1"/>
  <c r="ACS6" i="2" s="1"/>
  <c r="ADN6" i="2" s="1"/>
  <c r="AAR9" i="2"/>
  <c r="AAS9" i="2" s="1"/>
  <c r="ACQ9" i="2" s="1"/>
  <c r="ACR9" i="2" s="1"/>
  <c r="ACS9" i="2" s="1"/>
  <c r="ADN9" i="2" s="1"/>
  <c r="AAQ5" i="2"/>
  <c r="QH5" i="2"/>
  <c r="CV9" i="2"/>
  <c r="QH9" i="2"/>
  <c r="AAQ7" i="2"/>
  <c r="QH7" i="2"/>
  <c r="ABS11" i="2"/>
  <c r="ACQ11" i="2" s="1"/>
  <c r="ACR11" i="2" s="1"/>
  <c r="ACS11" i="2" s="1"/>
  <c r="ADN11" i="2" s="1"/>
  <c r="ACP37" i="2" l="1"/>
  <c r="ADA33" i="2"/>
  <c r="ADA32" i="2"/>
  <c r="ACP39" i="2"/>
  <c r="ADA27" i="2"/>
  <c r="ADA29" i="2"/>
  <c r="ADF31" i="2"/>
  <c r="ADG31" i="2" s="1"/>
  <c r="ADN31" i="2" s="1"/>
  <c r="ADA31" i="2"/>
  <c r="ADF23" i="2"/>
  <c r="ADG23" i="2" s="1"/>
  <c r="ADN23" i="2" s="1"/>
  <c r="ADA23" i="2"/>
  <c r="AAS7" i="2"/>
  <c r="ACQ7" i="2" s="1"/>
  <c r="ACR7" i="2" s="1"/>
  <c r="ACS7" i="2" s="1"/>
  <c r="ADN7" i="2" s="1"/>
  <c r="AAS5" i="2"/>
  <c r="ACQ5" i="2" s="1"/>
  <c r="ACR5" i="2" s="1"/>
  <c r="ACS5" i="2" s="1"/>
  <c r="ADN5" i="2" s="1"/>
  <c r="ADF25" i="2"/>
  <c r="ADG25" i="2" s="1"/>
  <c r="ADN25" i="2" s="1"/>
  <c r="ADA25" i="2"/>
</calcChain>
</file>

<file path=xl/sharedStrings.xml><?xml version="1.0" encoding="utf-8"?>
<sst xmlns="http://schemas.openxmlformats.org/spreadsheetml/2006/main" count="7255" uniqueCount="1455">
  <si>
    <t>NO</t>
  </si>
  <si>
    <t>PERNER</t>
  </si>
  <si>
    <t>NAMA LENGKAP</t>
  </si>
  <si>
    <t>AWAL KONTRAK</t>
  </si>
  <si>
    <t>AKHIR KONTRAK</t>
  </si>
  <si>
    <t>KODE LOS</t>
  </si>
  <si>
    <t>JABATAN</t>
  </si>
  <si>
    <t>JENIS KELAMIN</t>
  </si>
  <si>
    <t>TEAM LEADER</t>
  </si>
  <si>
    <t>SUPERVISOR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</si>
  <si>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</si>
  <si>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</si>
  <si>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</si>
  <si>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</si>
  <si>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</si>
  <si>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</si>
  <si>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</si>
  <si>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</si>
  <si>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</si>
  <si>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</si>
  <si>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</si>
  <si>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</si>
  <si>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</si>
  <si>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</si>
  <si>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</si>
  <si>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</si>
  <si>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</si>
  <si>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</si>
  <si>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</si>
  <si>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</si>
  <si>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</si>
  <si>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</si>
  <si>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</si>
  <si>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</si>
  <si>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</si>
  <si>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</si>
  <si>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</si>
  <si>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</si>
  <si>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</si>
  <si>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</si>
  <si>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</si>
  <si>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</si>
  <si>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</si>
  <si>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</si>
  <si>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</si>
  <si>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</si>
  <si>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</si>
  <si>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</si>
  <si>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</si>
  <si>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</si>
  <si>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</si>
  <si>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</si>
  <si>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</si>
  <si>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</si>
  <si>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</si>
  <si>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AGENT IBC PRIORITY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</si>
  <si>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</si>
  <si>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</si>
  <si>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</si>
  <si>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</si>
  <si>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</si>
  <si>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</si>
  <si>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</si>
  <si>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</si>
  <si>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</si>
  <si>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</si>
  <si>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</si>
  <si>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</si>
  <si>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</si>
  <si>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</si>
  <si>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</si>
  <si>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</si>
  <si>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</si>
  <si>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</si>
  <si>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</si>
  <si>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</si>
  <si>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</si>
  <si>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</si>
  <si>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</si>
  <si>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</si>
  <si>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</si>
  <si>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</si>
  <si>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</si>
  <si>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</si>
  <si>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TRAINER HARD SKILL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</si>
  <si>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</si>
  <si>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</si>
  <si>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</si>
  <si>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</si>
  <si>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</si>
  <si>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</si>
  <si>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</si>
  <si>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</si>
  <si>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</si>
  <si>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</si>
  <si>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</si>
  <si>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</si>
  <si>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</si>
  <si>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</si>
  <si>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</si>
  <si>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</si>
  <si>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</si>
  <si>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</si>
  <si>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</si>
  <si>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</si>
  <si>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</si>
  <si>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</si>
  <si>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</si>
  <si>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</si>
  <si>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</si>
  <si>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</si>
  <si>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</si>
  <si>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</si>
  <si>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</si>
  <si>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</si>
  <si>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TUPRES FINAL</t>
  </si>
  <si>
    <t>Verifikasi (YES/NO)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</si>
  <si>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</si>
  <si>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</si>
  <si>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</si>
  <si>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</si>
  <si>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</si>
  <si>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</si>
  <si>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</si>
  <si>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</si>
  <si>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</si>
  <si>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</si>
  <si>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</si>
  <si>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</si>
  <si>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</si>
  <si>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</si>
  <si>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</si>
  <si>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</si>
  <si>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</si>
  <si>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</si>
  <si>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</si>
  <si>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</si>
  <si>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</si>
  <si>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</si>
  <si>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</si>
  <si>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</si>
  <si>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</si>
  <si>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</si>
  <si>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</si>
  <si>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</si>
  <si>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</si>
  <si>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</si>
  <si>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</si>
  <si>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</si>
  <si>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</si>
  <si>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</si>
  <si>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</si>
  <si>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</si>
  <si>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</si>
  <si>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</si>
  <si>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</si>
  <si>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</si>
  <si>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</si>
  <si>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</si>
  <si>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</si>
  <si>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</si>
  <si>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</si>
  <si>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</si>
  <si>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</si>
  <si>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</si>
  <si>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</si>
  <si>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</si>
  <si>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</si>
  <si>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</si>
  <si>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</si>
  <si>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</si>
  <si>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</si>
  <si>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</si>
  <si>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</si>
  <si>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</si>
  <si>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</si>
  <si>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</si>
  <si>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</si>
  <si>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</si>
  <si>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</si>
  <si>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</si>
  <si>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</si>
  <si>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</si>
  <si>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</si>
  <si>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</si>
  <si>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</si>
  <si>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</si>
  <si>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</si>
  <si>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</si>
  <si>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</si>
  <si>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</si>
  <si>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</si>
  <si>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</si>
  <si>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</si>
  <si>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</si>
  <si>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</si>
  <si>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</si>
  <si>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</si>
  <si>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</si>
  <si>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</si>
  <si>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</si>
  <si>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</si>
  <si>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</si>
  <si>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</si>
  <si>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</si>
  <si>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</si>
  <si>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</si>
  <si>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</si>
  <si>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</si>
  <si>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</si>
  <si>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</si>
  <si>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</si>
  <si>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</si>
  <si>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</si>
  <si>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</si>
  <si>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</si>
  <si>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</si>
  <si>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</si>
  <si>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</si>
  <si>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</si>
  <si>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</si>
  <si>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</si>
  <si>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</si>
  <si>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</si>
  <si>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</si>
  <si>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</si>
  <si>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</si>
  <si>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</si>
  <si>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</si>
  <si>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</si>
  <si>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</si>
  <si>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</si>
  <si>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</si>
  <si>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</si>
  <si>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</si>
  <si>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</si>
  <si>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</si>
  <si>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</si>
  <si>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</si>
  <si>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</si>
  <si>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</si>
  <si>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</si>
  <si>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</si>
  <si>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</si>
  <si>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</si>
  <si>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</si>
  <si>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</si>
  <si>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</si>
  <si>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</si>
  <si>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</si>
  <si>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</si>
  <si>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</si>
  <si>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</si>
  <si>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</si>
  <si>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</si>
  <si>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</si>
  <si>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</si>
  <si>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</si>
  <si>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</si>
  <si>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</si>
  <si>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</si>
  <si>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</si>
  <si>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</si>
  <si>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</si>
  <si>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</si>
  <si>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</si>
  <si>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</si>
  <si>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</si>
  <si>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</si>
  <si>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</si>
  <si>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</si>
  <si>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</si>
  <si>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</si>
  <si>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</si>
  <si>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</si>
  <si>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</si>
  <si>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</si>
  <si>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</si>
  <si>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</si>
  <si>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</si>
  <si>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</si>
  <si>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</si>
  <si>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</si>
  <si>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</si>
  <si>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</si>
  <si>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</si>
  <si>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</si>
  <si>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</si>
  <si>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</si>
  <si>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</si>
  <si>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</si>
  <si>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</si>
  <si>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</si>
  <si>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</si>
  <si>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</si>
  <si>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</si>
  <si>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</si>
  <si>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</si>
  <si>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</si>
  <si>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</si>
  <si>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</si>
  <si>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</si>
  <si>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</si>
  <si>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</si>
  <si>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</si>
  <si>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</si>
  <si>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</si>
  <si>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</si>
  <si>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</si>
  <si>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</si>
  <si>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</si>
  <si>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</si>
  <si>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</si>
  <si>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</si>
  <si>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</si>
  <si>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</si>
  <si>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</si>
  <si>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</si>
  <si>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</si>
  <si>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</si>
  <si>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</si>
  <si>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</si>
  <si>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</si>
  <si>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</si>
  <si>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</si>
  <si>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</si>
  <si>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</si>
  <si>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</si>
  <si>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</si>
  <si>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</si>
  <si>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</si>
  <si>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</si>
  <si>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</si>
  <si>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</si>
  <si>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</si>
  <si>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</si>
  <si>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</si>
  <si>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</si>
  <si>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</si>
  <si>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</si>
  <si>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LOS</t>
  </si>
  <si>
    <t>TANGGAL JOIN KE POSTPAID</t>
  </si>
  <si>
    <t>LOS DI POSTPAID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</si>
  <si>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</si>
  <si>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</si>
  <si>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</si>
  <si>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</si>
  <si>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</si>
  <si>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</si>
  <si>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</si>
  <si>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</si>
  <si>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</si>
  <si>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</si>
  <si>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</si>
  <si>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</si>
  <si>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</si>
  <si>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</si>
  <si>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</si>
  <si>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</si>
  <si>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</si>
  <si>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</si>
  <si>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</si>
  <si>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</si>
  <si>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</si>
  <si>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</si>
  <si>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</si>
  <si>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</si>
  <si>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</si>
  <si>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</si>
  <si>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</si>
  <si>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</si>
  <si>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</si>
  <si>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</si>
  <si>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</si>
  <si>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</si>
  <si>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</si>
  <si>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</si>
  <si>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</si>
  <si>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</si>
  <si>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</si>
  <si>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</si>
  <si>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</si>
  <si>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</si>
  <si>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</si>
  <si>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</si>
  <si>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</si>
  <si>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</si>
  <si>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</si>
  <si>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</si>
  <si>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</si>
  <si>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</si>
  <si>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</si>
  <si>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</si>
  <si>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</si>
  <si>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</si>
  <si>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</si>
  <si>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</si>
  <si>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</si>
  <si>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</si>
  <si>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</si>
  <si>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</si>
  <si>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</si>
  <si>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</si>
  <si>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</si>
  <si>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</si>
  <si>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</si>
  <si>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</si>
  <si>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</si>
  <si>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</si>
  <si>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</si>
  <si>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</si>
  <si>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</si>
  <si>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</si>
  <si>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</si>
  <si>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</si>
  <si>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</si>
  <si>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</si>
  <si>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</si>
  <si>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</si>
  <si>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</si>
  <si>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</si>
  <si>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</si>
  <si>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</si>
  <si>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</si>
  <si>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</si>
  <si>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</si>
  <si>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</si>
  <si>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</si>
  <si>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</si>
  <si>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</si>
  <si>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</si>
  <si>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</si>
  <si>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</si>
  <si>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</si>
  <si>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</si>
  <si>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</si>
  <si>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</si>
  <si>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</si>
  <si>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</si>
  <si>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</si>
  <si>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</si>
  <si>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</si>
  <si>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</si>
  <si>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</si>
  <si>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</si>
  <si>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</si>
  <si>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</si>
  <si>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</si>
  <si>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</si>
  <si>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</si>
  <si>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</si>
  <si>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</si>
  <si>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</si>
  <si>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</si>
  <si>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</si>
  <si>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</si>
  <si>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</si>
  <si>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</si>
  <si>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</si>
  <si>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</si>
  <si>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</si>
  <si>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</si>
  <si>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</si>
  <si>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</si>
  <si>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</si>
  <si>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</si>
  <si>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</si>
  <si>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</si>
  <si>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</si>
  <si>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</si>
  <si>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</si>
  <si>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</si>
  <si>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</si>
  <si>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</si>
  <si>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</si>
  <si>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</si>
  <si>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</si>
  <si>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</si>
  <si>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</si>
  <si>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</si>
  <si>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</si>
  <si>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</si>
  <si>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</si>
  <si>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</si>
  <si>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</si>
  <si>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</si>
  <si>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</si>
  <si>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</si>
  <si>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</si>
  <si>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</si>
  <si>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</si>
  <si>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</si>
  <si>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</si>
  <si>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</si>
  <si>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</si>
  <si>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</si>
  <si>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</si>
  <si>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</si>
  <si>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</si>
  <si>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</si>
  <si>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</si>
  <si>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</si>
  <si>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</si>
  <si>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</si>
  <si>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</si>
  <si>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</si>
  <si>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</si>
  <si>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</si>
  <si>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</si>
  <si>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</si>
  <si>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</si>
  <si>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</si>
  <si>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</si>
  <si>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</si>
  <si>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</si>
  <si>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</si>
  <si>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</si>
  <si>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</si>
  <si>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</si>
  <si>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</si>
  <si>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</si>
  <si>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</si>
  <si>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</si>
  <si>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</si>
  <si>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</si>
  <si>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</si>
  <si>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</si>
  <si>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</si>
  <si>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</si>
  <si>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</si>
  <si>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</si>
  <si>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</si>
  <si>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</si>
  <si>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</si>
  <si>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</si>
  <si>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</si>
  <si>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</si>
  <si>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</si>
  <si>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</si>
  <si>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</si>
  <si>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</si>
  <si>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</si>
  <si>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</si>
  <si>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</si>
  <si>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</si>
  <si>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</si>
  <si>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</si>
  <si>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</si>
  <si>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</si>
  <si>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</si>
  <si>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</si>
  <si>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</si>
  <si>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</si>
  <si>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</si>
  <si>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</si>
  <si>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</si>
  <si>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</si>
  <si>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</si>
  <si>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</si>
  <si>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</si>
  <si>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</si>
  <si>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</si>
  <si>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</si>
  <si>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</si>
  <si>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</si>
  <si>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</si>
  <si>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</si>
  <si>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</si>
  <si>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</si>
  <si>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</si>
  <si>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</si>
  <si>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</si>
  <si>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</si>
  <si>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</si>
  <si>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</si>
  <si>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</si>
  <si>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</si>
  <si>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</si>
  <si>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</si>
  <si>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</si>
  <si>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</si>
  <si>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</si>
  <si>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</si>
  <si>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</si>
  <si>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</si>
  <si>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</si>
  <si>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</si>
  <si>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</si>
  <si>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</si>
  <si>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</si>
  <si>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</si>
  <si>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</si>
  <si>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</si>
  <si>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</si>
  <si>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</si>
  <si>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</si>
  <si>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</si>
  <si>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</si>
  <si>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</si>
  <si>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</si>
  <si>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</si>
  <si>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</si>
  <si>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</si>
  <si>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</si>
  <si>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</si>
  <si>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</si>
  <si>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</si>
  <si>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</si>
  <si>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</si>
  <si>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</si>
  <si>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</si>
  <si>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</si>
  <si>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</si>
  <si>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</si>
  <si>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</si>
  <si>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</si>
  <si>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</si>
  <si>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</si>
  <si>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</si>
  <si>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</si>
  <si>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</si>
  <si>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</si>
  <si>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</si>
  <si>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</si>
  <si>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</si>
  <si>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</si>
  <si>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</si>
  <si>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</si>
  <si>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</si>
  <si>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</si>
  <si>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</si>
  <si>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</si>
  <si>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</si>
  <si>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</si>
  <si>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</si>
  <si>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</si>
  <si>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</si>
  <si>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</si>
  <si>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</si>
  <si>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</si>
  <si>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</si>
  <si>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</si>
  <si>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</si>
  <si>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</si>
  <si>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</si>
  <si>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</si>
  <si>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</si>
  <si>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</si>
  <si>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</si>
  <si>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</si>
  <si>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</si>
  <si>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</si>
  <si>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</si>
  <si>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</si>
  <si>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</si>
  <si>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</si>
  <si>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</si>
  <si>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</si>
  <si>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</si>
  <si>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</si>
  <si>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</si>
  <si>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</si>
  <si>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</si>
  <si>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</si>
  <si>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</si>
  <si>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</si>
  <si>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</si>
  <si>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</si>
  <si>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</si>
  <si>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</si>
  <si>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</si>
  <si>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</si>
  <si>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</si>
  <si>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</si>
  <si>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</si>
  <si>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</si>
  <si>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</si>
  <si>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</si>
  <si>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</si>
  <si>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</si>
  <si>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</si>
  <si>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</si>
  <si>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</si>
  <si>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</si>
  <si>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</si>
  <si>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</si>
  <si>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</si>
  <si>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</si>
  <si>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</si>
  <si>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</si>
  <si>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</si>
  <si>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</si>
  <si>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</si>
  <si>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</si>
  <si>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</si>
  <si>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</si>
  <si>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</si>
  <si>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</si>
  <si>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</si>
  <si>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</si>
  <si>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</si>
  <si>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</si>
  <si>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</si>
  <si>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</si>
  <si>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</si>
  <si>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</si>
  <si>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</si>
  <si>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</si>
  <si>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</si>
  <si>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</si>
  <si>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</si>
  <si>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</si>
  <si>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</si>
  <si>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</si>
  <si>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</si>
  <si>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</si>
  <si>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</si>
  <si>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</si>
  <si>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</si>
  <si>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</si>
  <si>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</si>
  <si>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</si>
  <si>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</si>
  <si>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</si>
  <si>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</si>
  <si>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</si>
  <si>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</si>
  <si>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</si>
  <si>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</si>
  <si>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</si>
  <si>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</si>
  <si>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</si>
  <si>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</si>
  <si>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</si>
  <si>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</si>
  <si>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</si>
  <si>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</si>
  <si>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</si>
  <si>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</si>
  <si>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</si>
  <si>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</si>
  <si>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</si>
  <si>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</si>
  <si>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</si>
  <si>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</si>
  <si>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</si>
  <si>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</si>
  <si>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</si>
  <si>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</si>
  <si>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</si>
  <si>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</si>
  <si>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</si>
  <si>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</si>
  <si>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</si>
  <si>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</si>
  <si>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</si>
  <si>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</si>
  <si>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</si>
  <si>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</si>
  <si>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</si>
  <si>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</si>
  <si>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</si>
  <si>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</si>
  <si>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</si>
  <si>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</si>
  <si>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</si>
  <si>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</si>
  <si>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</si>
  <si>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</si>
  <si>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</si>
  <si>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</si>
  <si>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</si>
  <si>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</si>
  <si>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</si>
  <si>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</si>
  <si>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</si>
  <si>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</si>
  <si>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</si>
  <si>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</si>
  <si>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</si>
  <si>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</si>
  <si>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</si>
  <si>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</si>
  <si>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</si>
  <si>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</si>
  <si>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</si>
  <si>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</si>
  <si>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</si>
  <si>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</si>
  <si>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</si>
  <si>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</si>
  <si>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</si>
  <si>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</si>
  <si>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</si>
  <si>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</si>
  <si>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</si>
  <si>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</si>
  <si>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</si>
  <si>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</si>
  <si>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</si>
  <si>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</si>
  <si>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</si>
  <si>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</si>
  <si>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</si>
  <si>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</si>
  <si>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</si>
  <si>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</si>
  <si>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</si>
  <si>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</si>
  <si>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</si>
  <si>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</si>
  <si>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</si>
  <si>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</si>
  <si>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</si>
  <si>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</si>
  <si>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</si>
  <si>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</si>
  <si>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</si>
  <si>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</si>
  <si>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</si>
  <si>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</si>
  <si>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</si>
  <si>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</si>
  <si>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</si>
  <si>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</si>
  <si>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</si>
  <si>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</si>
  <si>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</si>
  <si>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</si>
  <si>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</si>
  <si>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</si>
  <si>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</si>
  <si>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</si>
  <si>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</si>
  <si>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</si>
  <si>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</si>
  <si>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</si>
  <si>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</si>
  <si>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</si>
  <si>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</si>
  <si>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</si>
  <si>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</si>
  <si>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</si>
  <si>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</si>
  <si>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</si>
  <si>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</si>
  <si>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</si>
  <si>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</si>
  <si>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</si>
  <si>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</si>
  <si>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</si>
  <si>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</si>
  <si>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</si>
  <si>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</si>
  <si>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</si>
  <si>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</si>
  <si>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</si>
  <si>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</si>
  <si>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</si>
  <si>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</si>
  <si>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</si>
  <si>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</si>
  <si>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</si>
  <si>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</si>
  <si>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</si>
  <si>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</si>
  <si>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</si>
  <si>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</si>
  <si>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</si>
  <si>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</si>
  <si>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</si>
  <si>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</si>
  <si>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</si>
  <si>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</si>
  <si>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</si>
  <si>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</si>
  <si>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</si>
  <si>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</si>
  <si>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</si>
  <si>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</si>
  <si>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</si>
  <si>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</si>
  <si>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</si>
  <si>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</si>
  <si>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</si>
  <si>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</si>
  <si>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</si>
  <si>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</si>
  <si>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</si>
  <si>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</si>
  <si>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</si>
  <si>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</si>
  <si>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</si>
  <si>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</si>
  <si>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</si>
  <si>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</si>
  <si>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</si>
  <si>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</si>
  <si>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</si>
  <si>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</si>
  <si>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</si>
  <si>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</si>
  <si>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</si>
  <si>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</si>
  <si>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</si>
  <si>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</si>
  <si>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</si>
  <si>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</si>
  <si>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</si>
  <si>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</si>
  <si>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</si>
  <si>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</si>
  <si>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</si>
  <si>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</si>
  <si>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</si>
  <si>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</si>
  <si>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</si>
  <si>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</si>
  <si>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</si>
  <si>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</si>
  <si>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</si>
  <si>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</si>
  <si>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</si>
  <si>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</si>
  <si>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</si>
  <si>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</si>
  <si>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</si>
  <si>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</si>
  <si>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</si>
  <si>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</si>
  <si>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</si>
  <si>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</si>
  <si>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</si>
  <si>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</si>
  <si>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</si>
  <si>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</si>
  <si>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</si>
  <si>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</si>
  <si>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</si>
  <si>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</si>
  <si>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</si>
  <si>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</si>
  <si>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</si>
  <si>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</si>
  <si>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</si>
  <si>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</si>
  <si>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</si>
  <si>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</si>
  <si>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</si>
  <si>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</si>
  <si>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</si>
  <si>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</si>
  <si>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</si>
  <si>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</si>
  <si>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</si>
  <si>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</si>
  <si>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</si>
  <si>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</si>
  <si>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</si>
  <si>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</si>
  <si>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</si>
  <si>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</si>
  <si>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</si>
  <si>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</si>
  <si>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</si>
  <si>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</si>
  <si>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</si>
  <si>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</si>
  <si>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</si>
  <si>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</si>
  <si>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</si>
  <si>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</si>
  <si>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</si>
  <si>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</si>
  <si>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</si>
  <si>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</si>
  <si>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</si>
  <si>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</si>
  <si>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</si>
  <si>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</si>
  <si>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</si>
  <si>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</si>
  <si>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</si>
  <si>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</si>
  <si>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</si>
  <si>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</si>
  <si>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</si>
  <si>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</si>
  <si>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</si>
  <si>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</si>
  <si>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</si>
  <si>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</si>
  <si>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</si>
  <si>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</si>
  <si>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</si>
  <si>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</si>
  <si>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</si>
  <si>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</si>
  <si>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</si>
  <si>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</si>
  <si>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</si>
  <si>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</si>
  <si>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</si>
  <si>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</si>
  <si>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</si>
  <si>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</si>
  <si>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</si>
  <si>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</si>
  <si>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</si>
  <si>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</si>
  <si>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</si>
  <si>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</si>
  <si>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</si>
  <si>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</si>
  <si>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</si>
  <si>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</si>
  <si>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</si>
  <si>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</si>
  <si>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</si>
  <si>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</si>
  <si>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</si>
  <si>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</si>
  <si>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</si>
  <si>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</si>
  <si>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</si>
  <si>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</si>
  <si>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</si>
  <si>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</si>
  <si>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</si>
  <si>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</si>
  <si>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</si>
  <si>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</si>
  <si>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</si>
  <si>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</si>
  <si>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</si>
  <si>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</si>
  <si>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</si>
  <si>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</si>
  <si>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</si>
  <si>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</si>
  <si>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</si>
  <si>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</si>
  <si>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</si>
  <si>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</si>
  <si>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</si>
  <si>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</si>
  <si>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</si>
  <si>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</si>
  <si>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</si>
  <si>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</si>
  <si>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</si>
  <si>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</si>
  <si>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</si>
  <si>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</si>
  <si>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</si>
  <si>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</si>
  <si>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</si>
  <si>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</si>
  <si>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</si>
  <si>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</si>
  <si>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</si>
  <si>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</si>
  <si>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</si>
  <si>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</si>
  <si>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</si>
  <si>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</si>
  <si>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</si>
  <si>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</si>
  <si>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</si>
  <si>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</si>
  <si>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</si>
  <si>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</si>
  <si>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</si>
  <si>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</si>
  <si>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</si>
  <si>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</si>
  <si>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</si>
  <si>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</si>
  <si>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</si>
  <si>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</si>
  <si>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</si>
  <si>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</si>
  <si>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</si>
  <si>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</si>
  <si>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</si>
  <si>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</si>
  <si>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</si>
  <si>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</si>
  <si>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</si>
  <si>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</si>
  <si>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</si>
  <si>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</si>
  <si>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</si>
  <si>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</si>
  <si>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</si>
  <si>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</si>
  <si>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</si>
  <si>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</si>
  <si>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</si>
  <si>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</si>
  <si>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</si>
  <si>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</si>
  <si>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</si>
  <si>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</si>
  <si>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</si>
  <si>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</si>
  <si>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</si>
  <si>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</si>
  <si>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</si>
  <si>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</si>
  <si>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</si>
  <si>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</si>
  <si>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</si>
  <si>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</si>
  <si>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</si>
  <si>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</si>
  <si>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</si>
  <si>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</si>
  <si>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</si>
  <si>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</si>
  <si>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</si>
  <si>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</si>
  <si>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</si>
  <si>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</si>
  <si>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</si>
  <si>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</si>
  <si>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</si>
  <si>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</si>
  <si>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</si>
  <si>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</si>
  <si>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</si>
  <si>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</si>
  <si>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</si>
  <si>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</si>
  <si>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</si>
  <si>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</si>
  <si>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</si>
  <si>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</si>
  <si>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</si>
  <si>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</si>
  <si>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</si>
  <si>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</si>
  <si>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</si>
  <si>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</si>
  <si>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</si>
  <si>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</si>
  <si>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</si>
  <si>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</si>
  <si>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</si>
  <si>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</si>
  <si>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</si>
  <si>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</si>
  <si>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</si>
  <si>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</si>
  <si>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</si>
  <si>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</si>
  <si>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</si>
  <si>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</si>
  <si>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</si>
  <si>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</si>
  <si>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</si>
  <si>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</si>
  <si>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</si>
  <si>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</si>
  <si>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</si>
  <si>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</si>
  <si>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</si>
  <si>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</si>
  <si>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</si>
  <si>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</si>
  <si>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</si>
  <si>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</si>
  <si>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</si>
  <si>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</si>
  <si>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</si>
  <si>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</si>
  <si>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</si>
  <si>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</si>
  <si>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</si>
  <si>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</si>
  <si>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</si>
  <si>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</si>
  <si>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</si>
  <si>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</si>
  <si>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</si>
  <si>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</si>
  <si>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</si>
  <si>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</si>
  <si>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</si>
  <si>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</si>
  <si>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</si>
  <si>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</si>
  <si>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</si>
  <si>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</si>
  <si>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</si>
  <si>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</si>
  <si>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</si>
  <si>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</si>
  <si>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</si>
  <si>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</si>
  <si>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</si>
  <si>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</si>
  <si>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</si>
  <si>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</si>
  <si>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</si>
  <si>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</si>
  <si>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</si>
  <si>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</si>
  <si>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</si>
  <si>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</si>
  <si>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</si>
  <si>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</si>
  <si>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</si>
  <si>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</si>
  <si>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</si>
  <si>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</si>
  <si>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</si>
  <si>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</si>
  <si>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</si>
  <si>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</si>
  <si>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</si>
  <si>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</si>
  <si>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</si>
  <si>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</si>
  <si>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</si>
  <si>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</si>
  <si>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</si>
  <si>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</si>
  <si>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</si>
  <si>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</si>
  <si>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</si>
  <si>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</si>
  <si>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</si>
  <si>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</si>
  <si>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</si>
  <si>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</si>
  <si>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</si>
  <si>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</si>
  <si>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</si>
  <si>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</si>
  <si>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</si>
  <si>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</si>
  <si>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</si>
  <si>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</si>
  <si>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</si>
  <si>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</si>
  <si>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</si>
  <si>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</si>
  <si>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</si>
  <si>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</si>
  <si>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</si>
  <si>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</si>
  <si>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</si>
  <si>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</si>
  <si>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</si>
  <si>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</si>
  <si>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</si>
  <si>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</si>
  <si>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</si>
  <si>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</si>
  <si>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</si>
  <si>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</si>
  <si>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</si>
  <si>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</si>
  <si>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</si>
  <si>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</si>
  <si>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</si>
  <si>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</si>
  <si>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</si>
  <si>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</si>
  <si>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</si>
  <si>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</si>
  <si>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</si>
  <si>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</si>
  <si>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</si>
  <si>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</si>
  <si>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</si>
  <si>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</si>
  <si>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</si>
  <si>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</si>
  <si>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</si>
  <si>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</si>
  <si>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196</t>
  </si>
  <si>
    <t>YUDI</t>
  </si>
  <si>
    <t>ARDI DESPRIYANSYAH</t>
  </si>
  <si>
    <t>POH QCO IBC PER 26 OKTOBER 2021 - 3 BULAN KEDEPAN</t>
  </si>
  <si>
    <t>14011582</t>
  </si>
  <si>
    <t>ARDI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</si>
  <si>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</si>
  <si>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</si>
  <si>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</si>
  <si>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</si>
  <si>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</si>
  <si>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</si>
  <si>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</si>
  <si>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</si>
  <si>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</si>
  <si>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</si>
  <si>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</si>
  <si>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</si>
  <si>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</si>
  <si>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</si>
  <si>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</si>
  <si>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</si>
  <si>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</si>
  <si>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</si>
  <si>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</si>
  <si>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</si>
  <si>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</si>
  <si>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</si>
  <si>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</si>
  <si>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</si>
  <si>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</si>
  <si>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</si>
  <si>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</si>
  <si>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</si>
  <si>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</si>
  <si>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</si>
  <si>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</si>
  <si>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</si>
  <si>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</si>
  <si>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</si>
  <si>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</si>
  <si>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</si>
  <si>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</si>
  <si>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</si>
  <si>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</si>
  <si>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</si>
  <si>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</si>
  <si>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</si>
  <si>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</si>
  <si>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</si>
  <si>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</si>
  <si>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</si>
  <si>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</si>
  <si>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</si>
  <si>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</si>
  <si>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AJI KRISTIADI</t>
  </si>
  <si>
    <t>AJI</t>
  </si>
  <si>
    <t>OPERATION PLAN CC TELKOMSEL</t>
  </si>
  <si>
    <t>JIBRIL ABDUR RAHMAN</t>
  </si>
  <si>
    <t>41</t>
  </si>
  <si>
    <t>DIEGO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</si>
  <si>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</si>
  <si>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</si>
  <si>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</si>
  <si>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</si>
  <si>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</si>
  <si>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</si>
  <si>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</si>
  <si>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</si>
  <si>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</si>
  <si>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</si>
  <si>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</si>
  <si>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</si>
  <si>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</si>
  <si>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</si>
  <si>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</si>
  <si>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</si>
  <si>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</si>
  <si>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</si>
  <si>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</si>
  <si>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</si>
  <si>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</si>
  <si>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</si>
  <si>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</si>
  <si>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</si>
  <si>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</si>
  <si>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</si>
  <si>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</si>
  <si>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</si>
  <si>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</si>
  <si>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</si>
  <si>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</si>
  <si>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</si>
  <si>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</si>
  <si>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</si>
  <si>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</si>
  <si>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</si>
  <si>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</si>
  <si>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</si>
  <si>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</si>
  <si>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</si>
  <si>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 WIBOWO SR</t>
  </si>
  <si>
    <t>AGUNG</t>
  </si>
  <si>
    <t>GENERAL AFFAIRS CC TELKOMSEL</t>
  </si>
  <si>
    <t>ANGGIAT SIAHAAN</t>
  </si>
  <si>
    <t>SPV CHO CC TELKOMSEL</t>
  </si>
  <si>
    <t>IRFAN HILMI S.H</t>
  </si>
  <si>
    <t>Milla Corsalina D</t>
  </si>
  <si>
    <t>Widuri L</t>
  </si>
  <si>
    <t>Aditya Roy Wicaksono</t>
  </si>
  <si>
    <t>Nur Ichsanto</t>
  </si>
  <si>
    <t>CUMIL</t>
  </si>
  <si>
    <t>OTS</t>
  </si>
  <si>
    <t>Delia Putri</t>
  </si>
  <si>
    <t>Flaviandra El Thizy Adinegoro</t>
  </si>
  <si>
    <t>Nadine Krisna Maulidini</t>
  </si>
  <si>
    <t>TIKA AYU TRI LESTARI</t>
  </si>
  <si>
    <t>Yesi wulandari</t>
  </si>
  <si>
    <t>Wahid Sandy Sahid</t>
  </si>
  <si>
    <t>Andika Fauzi</t>
  </si>
  <si>
    <t>Hadi nurdaryanto</t>
  </si>
  <si>
    <t>Mulia Anggraini Rahmah</t>
  </si>
  <si>
    <t>Desy K</t>
  </si>
  <si>
    <t>ERIES RISNAWATI</t>
  </si>
  <si>
    <t>ANISA NURFAZRIAH</t>
  </si>
  <si>
    <t>ARIFIN</t>
  </si>
  <si>
    <t>SUDARTO</t>
  </si>
  <si>
    <t>AGENT IBC PRIORITY CC TELKOMSEL</t>
  </si>
  <si>
    <t>BRILLIANTONY</t>
  </si>
  <si>
    <t>PRIMADITYA SURYA MAHARDIKA</t>
  </si>
  <si>
    <t>M. HUSEIN</t>
  </si>
  <si>
    <t>NUR ISMY AFIAH</t>
  </si>
  <si>
    <t>YUDHA PRASETYO</t>
  </si>
  <si>
    <t>SIGIT ASTIARSO NUGROHO</t>
  </si>
  <si>
    <t>ALDI YUDHA AGUSTA</t>
  </si>
  <si>
    <t>ALFI RISKIANA</t>
  </si>
  <si>
    <t>ANNISA AULIA RAHMAWATI</t>
  </si>
  <si>
    <t>ARI WIDODO</t>
  </si>
  <si>
    <t>DESY RIZKY BATUBARA</t>
  </si>
  <si>
    <t>DHEA MAULIDINA ROHMA</t>
  </si>
  <si>
    <t>EVA OKTALIANA NASRANI</t>
  </si>
  <si>
    <t>GOLDA LAURI TOBING</t>
  </si>
  <si>
    <t>GRATIANA UCINTA TARIGAN</t>
  </si>
  <si>
    <t>ISNENI EMA NURIFA TANJUNG</t>
  </si>
  <si>
    <t>NANIK TRIYANI</t>
  </si>
  <si>
    <t>NORMA PALILING</t>
  </si>
  <si>
    <t>NUR ELFRIDA PULUNGAN</t>
  </si>
  <si>
    <t>RD RIKI SUHERMAN</t>
  </si>
  <si>
    <t>RICO YOSENO</t>
  </si>
  <si>
    <t>SRI REZKI RAMADHANI</t>
  </si>
  <si>
    <t>ABDUL SALAM</t>
  </si>
  <si>
    <t>ANASTASIA HANI PRASETIO</t>
  </si>
  <si>
    <t>CHRISANTAYANA YUNI EVENTI PANJAITAN</t>
  </si>
  <si>
    <t>DHENY ASIH PANGASTUTI</t>
  </si>
  <si>
    <t>EVA AROMA FITRIAWAN</t>
  </si>
  <si>
    <t>HAIRIANI</t>
  </si>
  <si>
    <t>HENI ZAHARA</t>
  </si>
  <si>
    <t>ISKANDAR</t>
  </si>
  <si>
    <t>KAMALUDDIN BATUBARA</t>
  </si>
  <si>
    <t>MAULANIE NUR RACHMA NOVIANTY</t>
  </si>
  <si>
    <t>MILDA YUNI ARDITA</t>
  </si>
  <si>
    <t>MISBAL AIRUN</t>
  </si>
  <si>
    <t>Muhamad Arifin</t>
  </si>
  <si>
    <t>TRIWULANDARI</t>
  </si>
  <si>
    <t>WINDA VIRDYA SITORUS</t>
  </si>
  <si>
    <t>WIWIN HARTANTI</t>
  </si>
  <si>
    <t>DANIAR RACHMAN H</t>
  </si>
  <si>
    <t>UNGGUL SATRIO</t>
  </si>
  <si>
    <t>ANDI ARDIANSYAH DJUNAID BASO</t>
  </si>
  <si>
    <t>BUDI SUPRIYATNA</t>
  </si>
  <si>
    <t>RAHMI</t>
  </si>
  <si>
    <t>SITI ASYIAH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</si>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</sst>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[$-409]d\-mmm\-yy;@"/>
    <numFmt numFmtId="166" formatCode="&quot;Rp&quot;#,##0"/>
    <numFmt numFmtId="167" formatCode="0.0%"/>
    <numFmt numFmtId="168" formatCode="_(* #,##0_);_(* \(#,##0\);_(* &quot;-&quot;??_);_(@_)"/>
    <numFmt numFmtId="169" formatCode="0.0"/>
    <numFmt numFmtId="170" formatCode="_([$Rp-421]* #,##0.00_);_([$Rp-421]* \(#,##0.00\);_([$Rp-421]* &quot;-&quot;??_);_(@_)"/>
    <numFmt numFmtId="171" formatCode="[$-409]d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9" fillId="0" borderId="0"/>
    <xf numFmtId="0" fontId="13" fillId="0" borderId="0"/>
    <xf numFmtId="0" fontId="13" fillId="0" borderId="0"/>
    <xf numFmtId="164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  <xf numFmtId="0" fontId="28" fillId="0" borderId="0"/>
    <xf numFmtId="0" fontId="13" fillId="0" borderId="0"/>
    <xf numFmtId="0" fontId="13" fillId="0" borderId="0"/>
    <xf numFmtId="0" fontId="1" fillId="0" borderId="0"/>
    <xf numFmtId="0" fontId="13" fillId="0" borderId="0"/>
  </cellStyleXfs>
  <cellXfs count="747">
    <xf numFmtId="0" fontId="0" fillId="0" borderId="0" xfId="0"/>
    <xf numFmtId="0" fontId="4" fillId="4" borderId="2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9" fillId="0" borderId="0" xfId="2"/>
    <xf numFmtId="0" fontId="9" fillId="0" borderId="0" xfId="2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2" fillId="27" borderId="2" xfId="2" applyFont="1" applyFill="1" applyBorder="1" applyAlignment="1">
      <alignment horizontal="center" vertical="center"/>
    </xf>
    <xf numFmtId="3" fontId="12" fillId="27" borderId="3" xfId="2" applyNumberFormat="1" applyFont="1" applyFill="1" applyBorder="1" applyAlignment="1">
      <alignment horizontal="center" vertical="center"/>
    </xf>
    <xf numFmtId="168" fontId="12" fillId="0" borderId="2" xfId="5" applyNumberFormat="1" applyFont="1" applyBorder="1" applyAlignment="1">
      <alignment horizontal="center" vertical="center"/>
    </xf>
    <xf numFmtId="168" fontId="12" fillId="0" borderId="2" xfId="2" applyNumberFormat="1" applyFont="1" applyBorder="1" applyAlignment="1">
      <alignment horizontal="center" vertical="center"/>
    </xf>
    <xf numFmtId="168" fontId="12" fillId="0" borderId="0" xfId="2" applyNumberFormat="1" applyFont="1" applyAlignment="1">
      <alignment horizontal="center" vertical="center"/>
    </xf>
    <xf numFmtId="0" fontId="22" fillId="5" borderId="2" xfId="1" applyFont="1" applyFill="1" applyBorder="1" applyAlignment="1">
      <alignment horizontal="center" vertical="center" wrapText="1"/>
    </xf>
    <xf numFmtId="9" fontId="22" fillId="5" borderId="2" xfId="1" applyNumberFormat="1" applyFont="1" applyFill="1" applyBorder="1" applyAlignment="1">
      <alignment horizontal="center" vertical="center" wrapText="1"/>
    </xf>
    <xf numFmtId="0" fontId="15" fillId="6" borderId="2" xfId="3" applyFont="1" applyFill="1" applyBorder="1" applyAlignment="1">
      <alignment horizontal="center" vertical="center" wrapText="1"/>
    </xf>
    <xf numFmtId="9" fontId="15" fillId="6" borderId="2" xfId="3" applyNumberFormat="1" applyFont="1" applyFill="1" applyBorder="1" applyAlignment="1">
      <alignment horizontal="center" vertical="center" wrapText="1"/>
    </xf>
    <xf numFmtId="0" fontId="15" fillId="7" borderId="2" xfId="7" applyFont="1" applyFill="1" applyBorder="1" applyAlignment="1">
      <alignment horizontal="center" vertical="center" wrapText="1"/>
    </xf>
    <xf numFmtId="9" fontId="15" fillId="7" borderId="2" xfId="3" applyNumberFormat="1" applyFont="1" applyFill="1" applyBorder="1" applyAlignment="1">
      <alignment horizontal="center" vertical="center" wrapText="1"/>
    </xf>
    <xf numFmtId="0" fontId="15" fillId="7" borderId="2" xfId="3" applyFont="1" applyFill="1" applyBorder="1" applyAlignment="1">
      <alignment horizontal="center" vertical="center" wrapText="1"/>
    </xf>
    <xf numFmtId="9" fontId="15" fillId="7" borderId="2" xfId="7" applyNumberFormat="1" applyFont="1" applyFill="1" applyBorder="1" applyAlignment="1">
      <alignment horizontal="center" vertical="center" wrapText="1"/>
    </xf>
    <xf numFmtId="0" fontId="16" fillId="8" borderId="2" xfId="7" applyFont="1" applyFill="1" applyBorder="1" applyAlignment="1">
      <alignment horizontal="center" vertical="center" wrapText="1"/>
    </xf>
    <xf numFmtId="9" fontId="16" fillId="8" borderId="2" xfId="3" applyNumberFormat="1" applyFont="1" applyFill="1" applyBorder="1" applyAlignment="1">
      <alignment horizontal="center" vertical="center" wrapText="1"/>
    </xf>
    <xf numFmtId="0" fontId="16" fillId="9" borderId="2" xfId="3" applyFont="1" applyFill="1" applyBorder="1" applyAlignment="1">
      <alignment horizontal="center" vertical="center" wrapText="1"/>
    </xf>
    <xf numFmtId="9" fontId="16" fillId="9" borderId="2" xfId="3" applyNumberFormat="1" applyFont="1" applyFill="1" applyBorder="1" applyAlignment="1">
      <alignment horizontal="center" vertical="center" wrapText="1"/>
    </xf>
    <xf numFmtId="0" fontId="17" fillId="10" borderId="2" xfId="1" applyFont="1" applyFill="1" applyBorder="1" applyAlignment="1">
      <alignment horizontal="center" vertical="center" wrapText="1"/>
    </xf>
    <xf numFmtId="9" fontId="17" fillId="10" borderId="2" xfId="1" applyNumberFormat="1" applyFont="1" applyFill="1" applyBorder="1" applyAlignment="1">
      <alignment horizontal="center" vertical="center" wrapText="1"/>
    </xf>
    <xf numFmtId="0" fontId="16" fillId="11" borderId="2" xfId="3" applyFont="1" applyFill="1" applyBorder="1" applyAlignment="1">
      <alignment horizontal="center" vertical="center" wrapText="1"/>
    </xf>
    <xf numFmtId="9" fontId="16" fillId="11" borderId="2" xfId="3" applyNumberFormat="1" applyFont="1" applyFill="1" applyBorder="1" applyAlignment="1">
      <alignment horizontal="center" vertical="center" wrapText="1"/>
    </xf>
    <xf numFmtId="0" fontId="3" fillId="26" borderId="2" xfId="1" applyFont="1" applyFill="1" applyBorder="1" applyAlignment="1">
      <alignment horizontal="center" vertical="center"/>
    </xf>
    <xf numFmtId="9" fontId="3" fillId="29" borderId="2" xfId="1" applyNumberFormat="1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9" fontId="3" fillId="12" borderId="2" xfId="1" applyNumberFormat="1" applyFont="1" applyFill="1" applyBorder="1" applyAlignment="1">
      <alignment horizontal="center" vertical="center"/>
    </xf>
    <xf numFmtId="10" fontId="3" fillId="29" borderId="2" xfId="1" applyNumberFormat="1" applyFont="1" applyFill="1" applyBorder="1" applyAlignment="1">
      <alignment horizontal="center" vertical="center"/>
    </xf>
    <xf numFmtId="2" fontId="3" fillId="26" borderId="2" xfId="1" applyNumberFormat="1" applyFont="1" applyFill="1" applyBorder="1" applyAlignment="1">
      <alignment horizontal="center" vertical="center"/>
    </xf>
    <xf numFmtId="9" fontId="18" fillId="36" borderId="2" xfId="3" applyNumberFormat="1" applyFont="1" applyFill="1" applyBorder="1" applyAlignment="1">
      <alignment horizontal="center" vertical="center" wrapText="1"/>
    </xf>
    <xf numFmtId="0" fontId="18" fillId="13" borderId="2" xfId="3" applyFont="1" applyFill="1" applyBorder="1" applyAlignment="1">
      <alignment horizontal="center" vertical="center" wrapText="1"/>
    </xf>
    <xf numFmtId="9" fontId="18" fillId="37" borderId="2" xfId="3" applyNumberFormat="1" applyFont="1" applyFill="1" applyBorder="1" applyAlignment="1">
      <alignment horizontal="center" vertical="center" wrapText="1"/>
    </xf>
    <xf numFmtId="0" fontId="16" fillId="14" borderId="2" xfId="3" applyFont="1" applyFill="1" applyBorder="1" applyAlignment="1">
      <alignment horizontal="center" vertical="center" wrapText="1"/>
    </xf>
    <xf numFmtId="9" fontId="16" fillId="14" borderId="2" xfId="3" applyNumberFormat="1" applyFont="1" applyFill="1" applyBorder="1" applyAlignment="1">
      <alignment horizontal="center" vertical="center" wrapText="1"/>
    </xf>
    <xf numFmtId="0" fontId="16" fillId="15" borderId="2" xfId="3" applyFont="1" applyFill="1" applyBorder="1" applyAlignment="1">
      <alignment horizontal="center" vertical="center" wrapText="1"/>
    </xf>
    <xf numFmtId="9" fontId="16" fillId="15" borderId="2" xfId="3" applyNumberFormat="1" applyFont="1" applyFill="1" applyBorder="1" applyAlignment="1">
      <alignment horizontal="center" vertical="center" wrapText="1"/>
    </xf>
    <xf numFmtId="10" fontId="18" fillId="36" borderId="2" xfId="3" applyNumberFormat="1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10" fontId="18" fillId="33" borderId="2" xfId="3" applyNumberFormat="1" applyFont="1" applyFill="1" applyBorder="1" applyAlignment="1">
      <alignment horizontal="center" vertical="center" wrapText="1"/>
    </xf>
    <xf numFmtId="2" fontId="18" fillId="33" borderId="2" xfId="3" applyNumberFormat="1" applyFont="1" applyFill="1" applyBorder="1" applyAlignment="1">
      <alignment horizontal="center" vertical="center" wrapText="1"/>
    </xf>
    <xf numFmtId="9" fontId="18" fillId="33" borderId="2" xfId="3" applyNumberFormat="1" applyFont="1" applyFill="1" applyBorder="1" applyAlignment="1">
      <alignment horizontal="center" vertical="center" wrapText="1"/>
    </xf>
    <xf numFmtId="0" fontId="16" fillId="17" borderId="2" xfId="3" applyFont="1" applyFill="1" applyBorder="1" applyAlignment="1">
      <alignment horizontal="center" vertical="center" wrapText="1"/>
    </xf>
    <xf numFmtId="9" fontId="16" fillId="17" borderId="2" xfId="3" applyNumberFormat="1" applyFont="1" applyFill="1" applyBorder="1" applyAlignment="1">
      <alignment horizontal="center" vertical="center" wrapText="1"/>
    </xf>
    <xf numFmtId="9" fontId="16" fillId="29" borderId="2" xfId="3" applyNumberFormat="1" applyFont="1" applyFill="1" applyBorder="1" applyAlignment="1">
      <alignment horizontal="center" vertical="center" wrapText="1"/>
    </xf>
    <xf numFmtId="0" fontId="19" fillId="18" borderId="2" xfId="3" applyFont="1" applyFill="1" applyBorder="1" applyAlignment="1">
      <alignment horizontal="center" vertical="center" wrapText="1"/>
    </xf>
    <xf numFmtId="9" fontId="19" fillId="18" borderId="2" xfId="3" applyNumberFormat="1" applyFont="1" applyFill="1" applyBorder="1" applyAlignment="1">
      <alignment horizontal="center" vertical="center" wrapText="1"/>
    </xf>
    <xf numFmtId="0" fontId="20" fillId="19" borderId="2" xfId="7" applyFont="1" applyFill="1" applyBorder="1" applyAlignment="1">
      <alignment horizontal="center" vertical="center" wrapText="1"/>
    </xf>
    <xf numFmtId="9" fontId="20" fillId="19" borderId="2" xfId="3" applyNumberFormat="1" applyFont="1" applyFill="1" applyBorder="1" applyAlignment="1">
      <alignment horizontal="center" vertical="center" wrapText="1"/>
    </xf>
    <xf numFmtId="0" fontId="18" fillId="36" borderId="2" xfId="3" applyFont="1" applyFill="1" applyBorder="1" applyAlignment="1">
      <alignment horizontal="center" vertical="center" wrapText="1"/>
    </xf>
    <xf numFmtId="0" fontId="18" fillId="20" borderId="2" xfId="3" applyFont="1" applyFill="1" applyBorder="1" applyAlignment="1">
      <alignment horizontal="center" vertical="center" wrapText="1"/>
    </xf>
    <xf numFmtId="0" fontId="18" fillId="33" borderId="2" xfId="3" applyFont="1" applyFill="1" applyBorder="1" applyAlignment="1">
      <alignment horizontal="center" vertical="center" wrapText="1"/>
    </xf>
    <xf numFmtId="169" fontId="18" fillId="33" borderId="2" xfId="3" applyNumberFormat="1" applyFont="1" applyFill="1" applyBorder="1" applyAlignment="1">
      <alignment horizontal="center" vertical="center" wrapText="1"/>
    </xf>
    <xf numFmtId="0" fontId="25" fillId="36" borderId="2" xfId="3" applyFont="1" applyFill="1" applyBorder="1" applyAlignment="1">
      <alignment horizontal="center" vertical="center" wrapText="1"/>
    </xf>
    <xf numFmtId="0" fontId="25" fillId="20" borderId="2" xfId="3" applyFont="1" applyFill="1" applyBorder="1" applyAlignment="1">
      <alignment horizontal="center" vertical="center" wrapText="1"/>
    </xf>
    <xf numFmtId="9" fontId="25" fillId="37" borderId="2" xfId="8" applyFont="1" applyFill="1" applyBorder="1" applyAlignment="1">
      <alignment horizontal="center" vertical="center"/>
    </xf>
    <xf numFmtId="0" fontId="16" fillId="21" borderId="2" xfId="3" applyFont="1" applyFill="1" applyBorder="1" applyAlignment="1">
      <alignment horizontal="center" vertical="center" wrapText="1"/>
    </xf>
    <xf numFmtId="9" fontId="16" fillId="21" borderId="2" xfId="3" applyNumberFormat="1" applyFont="1" applyFill="1" applyBorder="1" applyAlignment="1">
      <alignment horizontal="center" vertical="center" wrapText="1"/>
    </xf>
    <xf numFmtId="0" fontId="16" fillId="8" borderId="2" xfId="3" applyFont="1" applyFill="1" applyBorder="1" applyAlignment="1">
      <alignment horizontal="center" vertical="center" wrapText="1"/>
    </xf>
    <xf numFmtId="0" fontId="15" fillId="22" borderId="2" xfId="3" applyFont="1" applyFill="1" applyBorder="1" applyAlignment="1">
      <alignment horizontal="center" vertical="center" wrapText="1"/>
    </xf>
    <xf numFmtId="9" fontId="15" fillId="22" borderId="2" xfId="3" applyNumberFormat="1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9" fontId="6" fillId="6" borderId="2" xfId="3" applyNumberFormat="1" applyFont="1" applyFill="1" applyBorder="1" applyAlignment="1">
      <alignment horizontal="center" vertical="center" wrapText="1"/>
    </xf>
    <xf numFmtId="9" fontId="6" fillId="6" borderId="2" xfId="7" applyNumberFormat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9" fontId="5" fillId="5" borderId="2" xfId="1" applyNumberFormat="1" applyFont="1" applyFill="1" applyBorder="1" applyAlignment="1">
      <alignment horizontal="center" vertical="center" wrapText="1"/>
    </xf>
    <xf numFmtId="0" fontId="17" fillId="10" borderId="2" xfId="3" applyFont="1" applyFill="1" applyBorder="1" applyAlignment="1">
      <alignment horizontal="center" vertical="center" wrapText="1"/>
    </xf>
    <xf numFmtId="9" fontId="17" fillId="10" borderId="2" xfId="3" applyNumberFormat="1" applyFont="1" applyFill="1" applyBorder="1" applyAlignment="1">
      <alignment horizontal="center" vertical="center" wrapText="1"/>
    </xf>
    <xf numFmtId="2" fontId="3" fillId="23" borderId="2" xfId="1" applyNumberFormat="1" applyFont="1" applyFill="1" applyBorder="1" applyAlignment="1">
      <alignment horizontal="center" vertical="center"/>
    </xf>
    <xf numFmtId="2" fontId="3" fillId="32" borderId="2" xfId="1" applyNumberFormat="1" applyFont="1" applyFill="1" applyBorder="1" applyAlignment="1">
      <alignment horizontal="center" vertical="center"/>
    </xf>
    <xf numFmtId="0" fontId="3" fillId="23" borderId="2" xfId="1" applyFont="1" applyFill="1" applyBorder="1" applyAlignment="1">
      <alignment horizontal="center" vertical="center"/>
    </xf>
    <xf numFmtId="9" fontId="3" fillId="23" borderId="2" xfId="1" applyNumberFormat="1" applyFont="1" applyFill="1" applyBorder="1" applyAlignment="1">
      <alignment horizontal="center" vertical="center"/>
    </xf>
    <xf numFmtId="10" fontId="3" fillId="23" borderId="2" xfId="1" applyNumberFormat="1" applyFont="1" applyFill="1" applyBorder="1" applyAlignment="1">
      <alignment horizontal="center" vertical="center"/>
    </xf>
    <xf numFmtId="10" fontId="3" fillId="32" borderId="2" xfId="1" applyNumberFormat="1" applyFont="1" applyFill="1" applyBorder="1" applyAlignment="1">
      <alignment horizontal="center" vertical="center"/>
    </xf>
    <xf numFmtId="1" fontId="3" fillId="32" borderId="2" xfId="1" applyNumberFormat="1" applyFont="1" applyFill="1" applyBorder="1" applyAlignment="1">
      <alignment horizontal="center" vertical="center"/>
    </xf>
    <xf numFmtId="9" fontId="3" fillId="32" borderId="2" xfId="1" applyNumberFormat="1" applyFont="1" applyFill="1" applyBorder="1" applyAlignment="1">
      <alignment horizontal="center" vertical="center"/>
    </xf>
    <xf numFmtId="0" fontId="3" fillId="29" borderId="2" xfId="1" applyFont="1" applyFill="1" applyBorder="1" applyAlignment="1">
      <alignment horizontal="center" vertical="center" wrapText="1"/>
    </xf>
    <xf numFmtId="2" fontId="3" fillId="24" borderId="1" xfId="1" applyNumberFormat="1" applyFont="1" applyFill="1" applyBorder="1" applyAlignment="1">
      <alignment vertical="center"/>
    </xf>
    <xf numFmtId="2" fontId="3" fillId="38" borderId="2" xfId="1" applyNumberFormat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/>
    </xf>
    <xf numFmtId="9" fontId="3" fillId="24" borderId="1" xfId="1" applyNumberFormat="1" applyFont="1" applyFill="1" applyBorder="1" applyAlignment="1">
      <alignment vertical="center"/>
    </xf>
    <xf numFmtId="10" fontId="3" fillId="38" borderId="2" xfId="1" applyNumberFormat="1" applyFont="1" applyFill="1" applyBorder="1" applyAlignment="1">
      <alignment vertical="center"/>
    </xf>
    <xf numFmtId="0" fontId="3" fillId="38" borderId="2" xfId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 wrapText="1"/>
    </xf>
    <xf numFmtId="0" fontId="16" fillId="13" borderId="2" xfId="3" applyFont="1" applyFill="1" applyBorder="1" applyAlignment="1">
      <alignment horizontal="center" vertical="center" wrapText="1"/>
    </xf>
    <xf numFmtId="2" fontId="16" fillId="29" borderId="2" xfId="3" applyNumberFormat="1" applyFont="1" applyFill="1" applyBorder="1" applyAlignment="1">
      <alignment horizontal="center" vertical="center" wrapText="1"/>
    </xf>
    <xf numFmtId="9" fontId="16" fillId="13" borderId="2" xfId="3" applyNumberFormat="1" applyFont="1" applyFill="1" applyBorder="1" applyAlignment="1">
      <alignment horizontal="center" vertical="center" wrapText="1"/>
    </xf>
    <xf numFmtId="0" fontId="16" fillId="29" borderId="2" xfId="3" applyFont="1" applyFill="1" applyBorder="1" applyAlignment="1">
      <alignment horizontal="center" vertical="center" wrapText="1"/>
    </xf>
    <xf numFmtId="10" fontId="23" fillId="33" borderId="2" xfId="3" applyNumberFormat="1" applyFont="1" applyFill="1" applyBorder="1" applyAlignment="1">
      <alignment horizontal="center" vertical="center" wrapText="1"/>
    </xf>
    <xf numFmtId="0" fontId="23" fillId="16" borderId="2" xfId="3" applyFont="1" applyFill="1" applyBorder="1" applyAlignment="1">
      <alignment horizontal="center" vertical="center" wrapText="1"/>
    </xf>
    <xf numFmtId="9" fontId="23" fillId="29" borderId="2" xfId="3" applyNumberFormat="1" applyFont="1" applyFill="1" applyBorder="1" applyAlignment="1">
      <alignment horizontal="center" vertical="center" wrapText="1"/>
    </xf>
    <xf numFmtId="10" fontId="23" fillId="29" borderId="2" xfId="3" applyNumberFormat="1" applyFont="1" applyFill="1" applyBorder="1" applyAlignment="1">
      <alignment horizontal="center" vertical="center" wrapText="1"/>
    </xf>
    <xf numFmtId="0" fontId="16" fillId="18" borderId="2" xfId="3" applyFont="1" applyFill="1" applyBorder="1" applyAlignment="1">
      <alignment horizontal="center" vertical="center" wrapText="1"/>
    </xf>
    <xf numFmtId="9" fontId="16" fillId="18" borderId="2" xfId="3" applyNumberFormat="1" applyFont="1" applyFill="1" applyBorder="1" applyAlignment="1">
      <alignment horizontal="center" vertical="center" wrapText="1"/>
    </xf>
    <xf numFmtId="10" fontId="18" fillId="20" borderId="2" xfId="3" applyNumberFormat="1" applyFont="1" applyFill="1" applyBorder="1" applyAlignment="1">
      <alignment horizontal="center" vertical="center" wrapText="1"/>
    </xf>
    <xf numFmtId="9" fontId="18" fillId="39" borderId="2" xfId="3" applyNumberFormat="1" applyFont="1" applyFill="1" applyBorder="1" applyAlignment="1">
      <alignment horizontal="center" vertical="center" wrapText="1"/>
    </xf>
    <xf numFmtId="10" fontId="18" fillId="37" borderId="2" xfId="3" applyNumberFormat="1" applyFont="1" applyFill="1" applyBorder="1" applyAlignment="1">
      <alignment horizontal="center" vertical="center" wrapText="1"/>
    </xf>
    <xf numFmtId="0" fontId="22" fillId="25" borderId="2" xfId="3" applyFont="1" applyFill="1" applyBorder="1" applyAlignment="1">
      <alignment horizontal="center" vertical="center" wrapText="1"/>
    </xf>
    <xf numFmtId="9" fontId="22" fillId="25" borderId="2" xfId="3" applyNumberFormat="1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9" fontId="3" fillId="26" borderId="2" xfId="1" applyNumberFormat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6" borderId="2" xfId="1" applyFont="1" applyFill="1" applyBorder="1" applyAlignment="1">
      <alignment vertical="center"/>
    </xf>
    <xf numFmtId="10" fontId="3" fillId="26" borderId="2" xfId="1" applyNumberFormat="1" applyFont="1" applyFill="1" applyBorder="1" applyAlignment="1">
      <alignment vertical="center"/>
    </xf>
    <xf numFmtId="0" fontId="3" fillId="20" borderId="2" xfId="1" applyFont="1" applyFill="1" applyBorder="1" applyAlignment="1">
      <alignment vertical="center"/>
    </xf>
    <xf numFmtId="9" fontId="3" fillId="20" borderId="2" xfId="1" applyNumberFormat="1" applyFont="1" applyFill="1" applyBorder="1" applyAlignment="1">
      <alignment vertical="center"/>
    </xf>
    <xf numFmtId="3" fontId="9" fillId="0" borderId="0" xfId="2" applyNumberFormat="1"/>
    <xf numFmtId="168" fontId="9" fillId="0" borderId="0" xfId="2" applyNumberFormat="1"/>
    <xf numFmtId="9" fontId="9" fillId="0" borderId="0" xfId="2" applyNumberFormat="1"/>
    <xf numFmtId="10" fontId="9" fillId="0" borderId="0" xfId="2" applyNumberFormat="1"/>
    <xf numFmtId="2" fontId="9" fillId="0" borderId="0" xfId="2" applyNumberFormat="1"/>
    <xf numFmtId="169" fontId="9" fillId="0" borderId="0" xfId="2" applyNumberFormat="1"/>
    <xf numFmtId="1" fontId="9" fillId="0" borderId="0" xfId="2" applyNumberFormat="1"/>
    <xf numFmtId="0" fontId="1" fillId="0" borderId="0" xfId="2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166" fontId="9" fillId="0" borderId="0" xfId="2" applyNumberFormat="1"/>
    <xf numFmtId="0" fontId="26" fillId="40" borderId="13" xfId="2" applyFont="1" applyFill="1" applyBorder="1" applyAlignment="1">
      <alignment horizontal="center" vertical="center" wrapText="1"/>
    </xf>
    <xf numFmtId="0" fontId="9" fillId="0" borderId="2" xfId="2" applyBorder="1" applyAlignment="1">
      <alignment horizontal="center" vertical="center"/>
    </xf>
    <xf numFmtId="0" fontId="9" fillId="38" borderId="2" xfId="2" applyFill="1" applyBorder="1" applyAlignment="1">
      <alignment horizontal="left" vertical="center"/>
    </xf>
    <xf numFmtId="0" fontId="9" fillId="38" borderId="2" xfId="2" applyFill="1" applyBorder="1" applyAlignment="1">
      <alignment vertical="center"/>
    </xf>
    <xf numFmtId="0" fontId="9" fillId="0" borderId="2" xfId="2" applyBorder="1" applyAlignment="1">
      <alignment horizontal="center"/>
    </xf>
    <xf numFmtId="1" fontId="27" fillId="0" borderId="2" xfId="2" applyNumberFormat="1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165" fontId="9" fillId="0" borderId="2" xfId="2" applyNumberFormat="1" applyBorder="1" applyAlignment="1">
      <alignment horizontal="center" vertical="center"/>
    </xf>
    <xf numFmtId="2" fontId="27" fillId="0" borderId="2" xfId="2" applyNumberFormat="1" applyFont="1" applyBorder="1" applyAlignment="1">
      <alignment horizontal="center" vertical="center"/>
    </xf>
    <xf numFmtId="16" fontId="9" fillId="0" borderId="2" xfId="2" quotePrefix="1" applyNumberFormat="1" applyBorder="1" applyAlignment="1">
      <alignment horizontal="center"/>
    </xf>
    <xf numFmtId="165" fontId="27" fillId="0" borderId="2" xfId="2" applyNumberFormat="1" applyFont="1" applyBorder="1" applyAlignment="1">
      <alignment horizontal="center" vertical="center"/>
    </xf>
    <xf numFmtId="1" fontId="27" fillId="41" borderId="2" xfId="2" applyNumberFormat="1" applyFont="1" applyFill="1" applyBorder="1" applyAlignment="1">
      <alignment horizontal="center" vertical="center"/>
    </xf>
    <xf numFmtId="0" fontId="29" fillId="23" borderId="2" xfId="9" applyFont="1" applyFill="1" applyBorder="1" applyAlignment="1">
      <alignment horizontal="left" vertical="center"/>
    </xf>
    <xf numFmtId="0" fontId="9" fillId="23" borderId="2" xfId="2" applyFill="1" applyBorder="1" applyAlignment="1">
      <alignment vertical="center"/>
    </xf>
    <xf numFmtId="0" fontId="9" fillId="0" borderId="2" xfId="2" applyBorder="1"/>
    <xf numFmtId="0" fontId="9" fillId="16" borderId="2" xfId="2" applyFill="1" applyBorder="1" applyAlignment="1">
      <alignment horizontal="left" vertical="center"/>
    </xf>
    <xf numFmtId="0" fontId="9" fillId="16" borderId="2" xfId="2" applyFill="1" applyBorder="1" applyAlignment="1">
      <alignment vertical="center"/>
    </xf>
    <xf numFmtId="0" fontId="30" fillId="23" borderId="2" xfId="9" applyFont="1" applyFill="1" applyBorder="1" applyAlignment="1">
      <alignment horizontal="left" vertical="center"/>
    </xf>
    <xf numFmtId="0" fontId="9" fillId="42" borderId="2" xfId="2" applyFill="1" applyBorder="1" applyAlignment="1">
      <alignment vertical="center"/>
    </xf>
    <xf numFmtId="0" fontId="9" fillId="42" borderId="2" xfId="2" applyFill="1" applyBorder="1" applyAlignment="1">
      <alignment horizontal="left" vertical="center"/>
    </xf>
    <xf numFmtId="0" fontId="31" fillId="41" borderId="2" xfId="2" applyFont="1" applyFill="1" applyBorder="1" applyAlignment="1">
      <alignment horizontal="center" vertical="center"/>
    </xf>
    <xf numFmtId="0" fontId="31" fillId="41" borderId="2" xfId="2" applyFont="1" applyFill="1" applyBorder="1" applyAlignment="1">
      <alignment vertical="center"/>
    </xf>
    <xf numFmtId="0" fontId="31" fillId="0" borderId="2" xfId="2" applyFont="1" applyBorder="1" applyAlignment="1">
      <alignment horizontal="center" vertical="center"/>
    </xf>
    <xf numFmtId="2" fontId="27" fillId="41" borderId="2" xfId="2" applyNumberFormat="1" applyFont="1" applyFill="1" applyBorder="1" applyAlignment="1">
      <alignment horizontal="center" vertical="center"/>
    </xf>
    <xf numFmtId="0" fontId="0" fillId="42" borderId="2" xfId="10" applyFont="1" applyFill="1" applyBorder="1" applyAlignment="1">
      <alignment horizontal="left" vertical="center"/>
    </xf>
    <xf numFmtId="0" fontId="9" fillId="41" borderId="2" xfId="2" applyFill="1" applyBorder="1" applyAlignment="1">
      <alignment horizontal="left" vertical="center"/>
    </xf>
    <xf numFmtId="0" fontId="9" fillId="41" borderId="2" xfId="2" applyFill="1" applyBorder="1" applyAlignment="1">
      <alignment vertical="center"/>
    </xf>
    <xf numFmtId="0" fontId="9" fillId="41" borderId="2" xfId="2" applyFill="1" applyBorder="1" applyAlignment="1">
      <alignment horizontal="left"/>
    </xf>
    <xf numFmtId="0" fontId="9" fillId="0" borderId="2" xfId="2" applyBorder="1" applyAlignment="1">
      <alignment horizontal="left"/>
    </xf>
    <xf numFmtId="0" fontId="9" fillId="0" borderId="2" xfId="2" applyBorder="1" applyAlignment="1">
      <alignment vertical="center"/>
    </xf>
    <xf numFmtId="0" fontId="31" fillId="0" borderId="2" xfId="2" applyFont="1" applyBorder="1" applyAlignment="1">
      <alignment horizontal="left" vertical="center"/>
    </xf>
    <xf numFmtId="49" fontId="32" fillId="0" borderId="2" xfId="2" applyNumberFormat="1" applyFont="1" applyBorder="1" applyAlignment="1">
      <alignment horizontal="center" vertical="center"/>
    </xf>
    <xf numFmtId="0" fontId="32" fillId="0" borderId="2" xfId="9" applyFont="1" applyBorder="1" applyAlignment="1">
      <alignment horizontal="left" vertical="center"/>
    </xf>
    <xf numFmtId="0" fontId="30" fillId="0" borderId="2" xfId="9" applyFont="1" applyBorder="1" applyAlignment="1">
      <alignment horizontal="left" vertical="center"/>
    </xf>
    <xf numFmtId="0" fontId="9" fillId="0" borderId="2" xfId="2" applyBorder="1" applyAlignment="1">
      <alignment horizontal="left" vertical="center"/>
    </xf>
    <xf numFmtId="0" fontId="29" fillId="0" borderId="2" xfId="9" applyFont="1" applyBorder="1" applyAlignment="1">
      <alignment horizontal="left" vertical="center"/>
    </xf>
    <xf numFmtId="0" fontId="33" fillId="0" borderId="2" xfId="2" applyFont="1" applyBorder="1"/>
    <xf numFmtId="0" fontId="9" fillId="0" borderId="0" xfId="2" applyAlignment="1">
      <alignment horizontal="center" vertical="center"/>
    </xf>
    <xf numFmtId="0" fontId="0" fillId="0" borderId="2" xfId="9" applyFont="1" applyBorder="1" applyAlignment="1">
      <alignment horizontal="left" vertical="center"/>
    </xf>
    <xf numFmtId="0" fontId="34" fillId="0" borderId="2" xfId="2" applyFont="1" applyBorder="1" applyAlignment="1">
      <alignment horizontal="left" vertical="center"/>
    </xf>
    <xf numFmtId="0" fontId="31" fillId="41" borderId="2" xfId="2" applyFont="1" applyFill="1" applyBorder="1" applyAlignment="1">
      <alignment horizontal="left" vertical="center"/>
    </xf>
    <xf numFmtId="0" fontId="31" fillId="41" borderId="3" xfId="2" applyFont="1" applyFill="1" applyBorder="1" applyAlignment="1">
      <alignment horizontal="left" vertical="center"/>
    </xf>
    <xf numFmtId="0" fontId="30" fillId="41" borderId="2" xfId="9" applyFont="1" applyFill="1" applyBorder="1" applyAlignment="1">
      <alignment horizontal="left" vertical="center"/>
    </xf>
    <xf numFmtId="0" fontId="29" fillId="41" borderId="2" xfId="9" applyFont="1" applyFill="1" applyBorder="1" applyAlignment="1">
      <alignment horizontal="left" vertical="center"/>
    </xf>
    <xf numFmtId="0" fontId="27" fillId="0" borderId="2" xfId="2" applyFont="1" applyBorder="1" applyAlignment="1">
      <alignment horizontal="left"/>
    </xf>
    <xf numFmtId="0" fontId="27" fillId="0" borderId="2" xfId="2" applyFont="1" applyBorder="1" applyAlignment="1">
      <alignment horizontal="left" vertical="center"/>
    </xf>
    <xf numFmtId="0" fontId="9" fillId="0" borderId="1" xfId="2" applyBorder="1" applyAlignment="1">
      <alignment horizontal="left"/>
    </xf>
    <xf numFmtId="0" fontId="9" fillId="0" borderId="13" xfId="2" applyBorder="1" applyAlignment="1">
      <alignment horizontal="left"/>
    </xf>
    <xf numFmtId="0" fontId="32" fillId="0" borderId="13" xfId="9" applyFont="1" applyBorder="1" applyAlignment="1">
      <alignment horizontal="left" vertical="center"/>
    </xf>
    <xf numFmtId="0" fontId="35" fillId="0" borderId="2" xfId="2" applyFont="1" applyBorder="1" applyAlignment="1">
      <alignment horizontal="center" vertical="center"/>
    </xf>
    <xf numFmtId="0" fontId="27" fillId="0" borderId="2" xfId="10" applyFont="1" applyBorder="1" applyAlignment="1">
      <alignment horizontal="left" vertical="center"/>
    </xf>
    <xf numFmtId="1" fontId="27" fillId="0" borderId="2" xfId="2" applyNumberFormat="1" applyFont="1" applyBorder="1" applyAlignment="1">
      <alignment vertical="center"/>
    </xf>
    <xf numFmtId="0" fontId="9" fillId="41" borderId="2" xfId="2" applyFill="1" applyBorder="1"/>
    <xf numFmtId="0" fontId="32" fillId="41" borderId="2" xfId="9" applyFont="1" applyFill="1" applyBorder="1" applyAlignment="1">
      <alignment horizontal="left" vertical="center"/>
    </xf>
    <xf numFmtId="0" fontId="31" fillId="0" borderId="2" xfId="2" applyFont="1" applyBorder="1"/>
    <xf numFmtId="0" fontId="31" fillId="0" borderId="1" xfId="2" applyFont="1" applyBorder="1" applyAlignment="1">
      <alignment horizontal="center" vertical="center"/>
    </xf>
    <xf numFmtId="2" fontId="27" fillId="0" borderId="1" xfId="2" applyNumberFormat="1" applyFont="1" applyBorder="1" applyAlignment="1">
      <alignment horizontal="center" vertical="center"/>
    </xf>
    <xf numFmtId="165" fontId="9" fillId="0" borderId="3" xfId="2" applyNumberFormat="1" applyBorder="1" applyAlignment="1">
      <alignment horizontal="center" vertical="center"/>
    </xf>
    <xf numFmtId="165" fontId="9" fillId="0" borderId="0" xfId="2" applyNumberFormat="1" applyAlignment="1">
      <alignment horizontal="center" vertical="center"/>
    </xf>
    <xf numFmtId="2" fontId="27" fillId="41" borderId="0" xfId="2" applyNumberFormat="1" applyFont="1" applyFill="1" applyAlignment="1">
      <alignment horizontal="center" vertical="center"/>
    </xf>
    <xf numFmtId="0" fontId="0" fillId="0" borderId="2" xfId="10" applyFont="1" applyBorder="1" applyAlignment="1">
      <alignment horizontal="left" vertical="center"/>
    </xf>
    <xf numFmtId="1" fontId="32" fillId="0" borderId="2" xfId="2" applyNumberFormat="1" applyFont="1" applyBorder="1" applyAlignment="1">
      <alignment horizontal="center" vertical="center"/>
    </xf>
    <xf numFmtId="0" fontId="32" fillId="0" borderId="2" xfId="2" applyFont="1" applyBorder="1" applyAlignment="1">
      <alignment horizontal="center" vertical="center"/>
    </xf>
    <xf numFmtId="0" fontId="32" fillId="41" borderId="2" xfId="2" applyFont="1" applyFill="1" applyBorder="1" applyAlignment="1">
      <alignment horizontal="center" vertical="center"/>
    </xf>
    <xf numFmtId="165" fontId="31" fillId="0" borderId="2" xfId="2" applyNumberFormat="1" applyFont="1" applyBorder="1" applyAlignment="1">
      <alignment horizontal="center" vertical="center"/>
    </xf>
    <xf numFmtId="2" fontId="32" fillId="0" borderId="2" xfId="2" applyNumberFormat="1" applyFont="1" applyBorder="1" applyAlignment="1">
      <alignment horizontal="center" vertical="center"/>
    </xf>
    <xf numFmtId="16" fontId="31" fillId="0" borderId="2" xfId="2" quotePrefix="1" applyNumberFormat="1" applyFont="1" applyBorder="1" applyAlignment="1">
      <alignment horizontal="center"/>
    </xf>
    <xf numFmtId="165" fontId="32" fillId="0" borderId="2" xfId="2" applyNumberFormat="1" applyFont="1" applyBorder="1" applyAlignment="1">
      <alignment horizontal="center" vertical="center"/>
    </xf>
    <xf numFmtId="0" fontId="27" fillId="41" borderId="2" xfId="2" applyFont="1" applyFill="1" applyBorder="1" applyAlignment="1">
      <alignment horizontal="center" vertical="center"/>
    </xf>
    <xf numFmtId="49" fontId="27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 vertical="center"/>
    </xf>
    <xf numFmtId="1" fontId="32" fillId="0" borderId="2" xfId="2" applyNumberFormat="1" applyFont="1" applyBorder="1" applyAlignment="1">
      <alignment horizontal="left" vertical="center"/>
    </xf>
    <xf numFmtId="1" fontId="31" fillId="0" borderId="2" xfId="2" applyNumberFormat="1" applyFont="1" applyBorder="1" applyAlignment="1">
      <alignment horizontal="center" vertical="center"/>
    </xf>
    <xf numFmtId="1" fontId="32" fillId="0" borderId="3" xfId="2" applyNumberFormat="1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165" fontId="32" fillId="0" borderId="2" xfId="2" applyNumberFormat="1" applyFont="1" applyBorder="1" applyAlignment="1">
      <alignment horizontal="left" vertical="center"/>
    </xf>
    <xf numFmtId="2" fontId="32" fillId="0" borderId="1" xfId="2" applyNumberFormat="1" applyFont="1" applyBorder="1" applyAlignment="1">
      <alignment horizontal="center" vertical="center"/>
    </xf>
    <xf numFmtId="1" fontId="32" fillId="0" borderId="1" xfId="2" applyNumberFormat="1" applyFont="1" applyBorder="1" applyAlignment="1">
      <alignment horizontal="center" vertical="center"/>
    </xf>
    <xf numFmtId="165" fontId="32" fillId="41" borderId="2" xfId="2" applyNumberFormat="1" applyFont="1" applyFill="1" applyBorder="1" applyAlignment="1">
      <alignment horizontal="center" vertical="center"/>
    </xf>
    <xf numFmtId="0" fontId="31" fillId="0" borderId="2" xfId="2" applyFont="1" applyBorder="1" applyAlignment="1">
      <alignment horizontal="center"/>
    </xf>
    <xf numFmtId="0" fontId="32" fillId="0" borderId="2" xfId="2" applyFont="1" applyBorder="1" applyAlignment="1">
      <alignment horizontal="left" vertical="center"/>
    </xf>
    <xf numFmtId="1" fontId="32" fillId="0" borderId="2" xfId="10" applyNumberFormat="1" applyFont="1" applyBorder="1" applyAlignment="1">
      <alignment horizontal="center" vertical="center"/>
    </xf>
    <xf numFmtId="1" fontId="32" fillId="41" borderId="2" xfId="2" applyNumberFormat="1" applyFont="1" applyFill="1" applyBorder="1" applyAlignment="1">
      <alignment horizontal="left" vertical="center"/>
    </xf>
    <xf numFmtId="1" fontId="32" fillId="41" borderId="2" xfId="2" applyNumberFormat="1" applyFont="1" applyFill="1" applyBorder="1" applyAlignment="1">
      <alignment horizontal="center" vertical="center"/>
    </xf>
    <xf numFmtId="1" fontId="31" fillId="41" borderId="2" xfId="2" quotePrefix="1" applyNumberFormat="1" applyFont="1" applyFill="1" applyBorder="1" applyAlignment="1">
      <alignment horizontal="center"/>
    </xf>
    <xf numFmtId="0" fontId="31" fillId="41" borderId="0" xfId="2" applyFont="1" applyFill="1" applyAlignment="1">
      <alignment horizontal="center" vertical="center"/>
    </xf>
    <xf numFmtId="1" fontId="27" fillId="0" borderId="2" xfId="2" applyNumberFormat="1" applyFont="1" applyBorder="1" applyAlignment="1">
      <alignment horizontal="left" vertical="center"/>
    </xf>
    <xf numFmtId="0" fontId="0" fillId="0" borderId="2" xfId="11" applyFont="1" applyBorder="1" applyAlignment="1">
      <alignment horizontal="left" vertical="center"/>
    </xf>
    <xf numFmtId="0" fontId="0" fillId="0" borderId="2" xfId="12" applyFont="1" applyBorder="1" applyAlignment="1">
      <alignment horizontal="left"/>
    </xf>
    <xf numFmtId="0" fontId="32" fillId="41" borderId="2" xfId="10" applyFont="1" applyFill="1" applyBorder="1" applyAlignment="1">
      <alignment horizontal="left" vertical="center"/>
    </xf>
    <xf numFmtId="14" fontId="32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/>
    </xf>
    <xf numFmtId="0" fontId="31" fillId="41" borderId="2" xfId="2" applyFont="1" applyFill="1" applyBorder="1" applyAlignment="1">
      <alignment horizontal="center"/>
    </xf>
    <xf numFmtId="0" fontId="31" fillId="41" borderId="2" xfId="2" applyFont="1" applyFill="1" applyBorder="1" applyAlignment="1">
      <alignment horizontal="left"/>
    </xf>
    <xf numFmtId="0" fontId="32" fillId="0" borderId="2" xfId="13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/>
    </xf>
    <xf numFmtId="1" fontId="31" fillId="0" borderId="2" xfId="2" applyNumberFormat="1" applyFont="1" applyBorder="1" applyAlignment="1">
      <alignment horizontal="left" vertical="center"/>
    </xf>
    <xf numFmtId="49" fontId="32" fillId="41" borderId="2" xfId="2" applyNumberFormat="1" applyFont="1" applyFill="1" applyBorder="1" applyAlignment="1">
      <alignment horizontal="center" vertical="center"/>
    </xf>
    <xf numFmtId="165" fontId="32" fillId="0" borderId="3" xfId="2" applyNumberFormat="1" applyFont="1" applyBorder="1" applyAlignment="1">
      <alignment horizontal="center" vertical="center"/>
    </xf>
    <xf numFmtId="0" fontId="32" fillId="41" borderId="1" xfId="10" applyFont="1" applyFill="1" applyBorder="1" applyAlignment="1">
      <alignment horizontal="left" vertical="center"/>
    </xf>
    <xf numFmtId="0" fontId="31" fillId="0" borderId="1" xfId="2" applyFont="1" applyBorder="1" applyAlignment="1">
      <alignment horizontal="left" vertical="center"/>
    </xf>
    <xf numFmtId="0" fontId="32" fillId="41" borderId="1" xfId="2" applyFont="1" applyFill="1" applyBorder="1" applyAlignment="1">
      <alignment horizontal="center" vertical="center"/>
    </xf>
    <xf numFmtId="49" fontId="32" fillId="0" borderId="1" xfId="2" applyNumberFormat="1" applyFont="1" applyBorder="1" applyAlignment="1">
      <alignment horizontal="center" vertical="center"/>
    </xf>
    <xf numFmtId="165" fontId="31" fillId="0" borderId="1" xfId="2" applyNumberFormat="1" applyFont="1" applyBorder="1" applyAlignment="1">
      <alignment horizontal="center" vertical="center"/>
    </xf>
    <xf numFmtId="1" fontId="32" fillId="41" borderId="6" xfId="2" applyNumberFormat="1" applyFont="1" applyFill="1" applyBorder="1" applyAlignment="1">
      <alignment horizontal="center" vertical="center"/>
    </xf>
    <xf numFmtId="1" fontId="32" fillId="41" borderId="1" xfId="2" applyNumberFormat="1" applyFont="1" applyFill="1" applyBorder="1" applyAlignment="1">
      <alignment horizontal="center" vertical="center"/>
    </xf>
    <xf numFmtId="0" fontId="31" fillId="29" borderId="2" xfId="2" applyFont="1" applyFill="1" applyBorder="1" applyAlignment="1">
      <alignment horizontal="center" vertical="center"/>
    </xf>
    <xf numFmtId="0" fontId="31" fillId="43" borderId="2" xfId="2" applyFont="1" applyFill="1" applyBorder="1" applyAlignment="1">
      <alignment horizontal="center" vertical="center"/>
    </xf>
    <xf numFmtId="0" fontId="27" fillId="41" borderId="2" xfId="2" applyFont="1" applyFill="1" applyBorder="1" applyAlignment="1">
      <alignment horizontal="left" vertical="center"/>
    </xf>
    <xf numFmtId="165" fontId="31" fillId="0" borderId="2" xfId="2" applyNumberFormat="1" applyFont="1" applyBorder="1" applyAlignment="1">
      <alignment horizontal="left" vertical="center"/>
    </xf>
    <xf numFmtId="0" fontId="31" fillId="23" borderId="2" xfId="2" applyFont="1" applyFill="1" applyBorder="1" applyAlignment="1">
      <alignment horizontal="left" vertical="center"/>
    </xf>
    <xf numFmtId="1" fontId="27" fillId="23" borderId="2" xfId="2" applyNumberFormat="1" applyFont="1" applyFill="1" applyBorder="1" applyAlignment="1">
      <alignment horizontal="left" vertical="center"/>
    </xf>
    <xf numFmtId="1" fontId="9" fillId="23" borderId="2" xfId="2" applyNumberFormat="1" applyFill="1" applyBorder="1" applyAlignment="1">
      <alignment horizontal="left" vertical="center"/>
    </xf>
    <xf numFmtId="0" fontId="32" fillId="0" borderId="2" xfId="10" applyFont="1" applyBorder="1" applyAlignment="1">
      <alignment horizontal="left" vertical="center"/>
    </xf>
    <xf numFmtId="0" fontId="31" fillId="41" borderId="2" xfId="11" applyFont="1" applyFill="1" applyBorder="1" applyAlignment="1">
      <alignment horizontal="left" vertical="center"/>
    </xf>
    <xf numFmtId="0" fontId="31" fillId="41" borderId="2" xfId="11" applyFont="1" applyFill="1" applyBorder="1" applyAlignment="1">
      <alignment horizontal="center" vertical="center"/>
    </xf>
    <xf numFmtId="0" fontId="31" fillId="0" borderId="3" xfId="2" applyFont="1" applyBorder="1" applyAlignment="1">
      <alignment horizontal="left" vertical="center"/>
    </xf>
    <xf numFmtId="0" fontId="33" fillId="41" borderId="2" xfId="2" applyFont="1" applyFill="1" applyBorder="1" applyAlignment="1">
      <alignment horizontal="center" vertical="center"/>
    </xf>
    <xf numFmtId="0" fontId="33" fillId="0" borderId="2" xfId="2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 vertical="center"/>
    </xf>
    <xf numFmtId="37" fontId="32" fillId="0" borderId="2" xfId="2" applyNumberFormat="1" applyFont="1" applyBorder="1" applyAlignment="1">
      <alignment horizontal="center" vertical="center"/>
    </xf>
    <xf numFmtId="170" fontId="32" fillId="0" borderId="2" xfId="2" applyNumberFormat="1" applyFont="1" applyBorder="1" applyAlignment="1">
      <alignment horizontal="center" vertical="center"/>
    </xf>
    <xf numFmtId="0" fontId="32" fillId="0" borderId="2" xfId="10" applyFont="1" applyBorder="1" applyAlignment="1">
      <alignment horizontal="center" vertical="center"/>
    </xf>
    <xf numFmtId="0" fontId="32" fillId="44" borderId="2" xfId="2" applyFont="1" applyFill="1" applyBorder="1" applyAlignment="1">
      <alignment horizontal="center" vertical="center"/>
    </xf>
    <xf numFmtId="0" fontId="0" fillId="41" borderId="2" xfId="11" applyFont="1" applyFill="1" applyBorder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2" fontId="36" fillId="0" borderId="2" xfId="2" applyNumberFormat="1" applyFont="1" applyBorder="1" applyAlignment="1">
      <alignment horizontal="center" vertical="center"/>
    </xf>
    <xf numFmtId="16" fontId="32" fillId="0" borderId="3" xfId="2" applyNumberFormat="1" applyFont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71" fontId="32" fillId="0" borderId="2" xfId="2" applyNumberFormat="1" applyFont="1" applyBorder="1" applyAlignment="1">
      <alignment horizontal="center" vertical="center"/>
    </xf>
    <xf numFmtId="2" fontId="32" fillId="41" borderId="2" xfId="2" applyNumberFormat="1" applyFont="1" applyFill="1" applyBorder="1" applyAlignment="1">
      <alignment horizontal="center" vertical="center"/>
    </xf>
    <xf numFmtId="37" fontId="32" fillId="0" borderId="2" xfId="2" applyNumberFormat="1" applyFont="1" applyBorder="1" applyAlignment="1">
      <alignment horizontal="left" vertical="center"/>
    </xf>
    <xf numFmtId="0" fontId="32" fillId="0" borderId="13" xfId="2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9" xfId="1" applyNumberFormat="1" applyFont="1" applyFill="1" applyBorder="1" applyAlignment="1">
      <alignment horizontal="center" vertical="center" wrapText="1"/>
    </xf>
    <xf numFmtId="1" fontId="3" fillId="2" borderId="13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9" xfId="1" applyNumberFormat="1" applyFont="1" applyFill="1" applyBorder="1" applyAlignment="1">
      <alignment horizontal="center" vertical="center" wrapText="1"/>
    </xf>
    <xf numFmtId="165" fontId="3" fillId="2" borderId="13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9" borderId="5" xfId="1" applyFont="1" applyFill="1" applyBorder="1" applyAlignment="1">
      <alignment horizontal="center" vertical="center" wrapText="1"/>
    </xf>
    <xf numFmtId="0" fontId="14" fillId="5" borderId="3" xfId="3" applyFont="1" applyFill="1" applyBorder="1" applyAlignment="1">
      <alignment horizontal="center" vertical="center" wrapText="1"/>
    </xf>
    <xf numFmtId="0" fontId="14" fillId="5" borderId="4" xfId="3" applyFont="1" applyFill="1" applyBorder="1" applyAlignment="1">
      <alignment horizontal="center" vertical="center" wrapText="1"/>
    </xf>
    <xf numFmtId="0" fontId="14" fillId="5" borderId="5" xfId="3" applyFont="1" applyFill="1" applyBorder="1" applyAlignment="1">
      <alignment horizontal="center" vertical="center" wrapText="1"/>
    </xf>
    <xf numFmtId="0" fontId="15" fillId="6" borderId="3" xfId="3" applyFont="1" applyFill="1" applyBorder="1" applyAlignment="1">
      <alignment horizontal="center" vertical="center" wrapText="1"/>
    </xf>
    <xf numFmtId="0" fontId="15" fillId="6" borderId="4" xfId="3" applyFont="1" applyFill="1" applyBorder="1" applyAlignment="1">
      <alignment horizontal="center" vertical="center" wrapText="1"/>
    </xf>
    <xf numFmtId="0" fontId="15" fillId="6" borderId="5" xfId="3" applyFont="1" applyFill="1" applyBorder="1" applyAlignment="1">
      <alignment horizontal="center" vertical="center" wrapText="1"/>
    </xf>
    <xf numFmtId="0" fontId="15" fillId="7" borderId="3" xfId="3" applyFont="1" applyFill="1" applyBorder="1" applyAlignment="1">
      <alignment horizontal="center" vertical="center" wrapText="1"/>
    </xf>
    <xf numFmtId="0" fontId="15" fillId="7" borderId="4" xfId="3" applyFont="1" applyFill="1" applyBorder="1" applyAlignment="1">
      <alignment horizontal="center" vertical="center" wrapText="1"/>
    </xf>
    <xf numFmtId="0" fontId="15" fillId="7" borderId="5" xfId="3" applyFont="1" applyFill="1" applyBorder="1" applyAlignment="1">
      <alignment horizontal="center" vertical="center" wrapText="1"/>
    </xf>
    <xf numFmtId="0" fontId="16" fillId="8" borderId="3" xfId="2" applyFont="1" applyFill="1" applyBorder="1" applyAlignment="1">
      <alignment horizontal="center" vertical="center" wrapText="1"/>
    </xf>
    <xf numFmtId="0" fontId="16" fillId="8" borderId="4" xfId="2" applyFont="1" applyFill="1" applyBorder="1" applyAlignment="1">
      <alignment horizontal="center" vertical="center" wrapText="1"/>
    </xf>
    <xf numFmtId="0" fontId="16" fillId="8" borderId="5" xfId="2" applyFont="1" applyFill="1" applyBorder="1" applyAlignment="1">
      <alignment horizontal="center" vertical="center" wrapText="1"/>
    </xf>
    <xf numFmtId="0" fontId="16" fillId="8" borderId="3" xfId="3" applyFont="1" applyFill="1" applyBorder="1" applyAlignment="1">
      <alignment horizontal="center" vertical="center" wrapText="1"/>
    </xf>
    <xf numFmtId="0" fontId="16" fillId="8" borderId="4" xfId="3" applyFont="1" applyFill="1" applyBorder="1" applyAlignment="1">
      <alignment horizontal="center" vertical="center" wrapText="1"/>
    </xf>
    <xf numFmtId="0" fontId="16" fillId="8" borderId="5" xfId="3" applyFont="1" applyFill="1" applyBorder="1" applyAlignment="1">
      <alignment horizontal="center" vertical="center" wrapText="1"/>
    </xf>
    <xf numFmtId="0" fontId="16" fillId="9" borderId="3" xfId="3" applyFont="1" applyFill="1" applyBorder="1" applyAlignment="1">
      <alignment horizontal="center" vertical="center" wrapText="1"/>
    </xf>
    <xf numFmtId="0" fontId="16" fillId="9" borderId="4" xfId="3" applyFont="1" applyFill="1" applyBorder="1" applyAlignment="1">
      <alignment horizontal="center" vertical="center" wrapText="1"/>
    </xf>
    <xf numFmtId="0" fontId="16" fillId="9" borderId="5" xfId="3" applyFont="1" applyFill="1" applyBorder="1" applyAlignment="1">
      <alignment horizontal="center" vertical="center" wrapText="1"/>
    </xf>
    <xf numFmtId="10" fontId="22" fillId="5" borderId="3" xfId="6" applyNumberFormat="1" applyFont="1" applyFill="1" applyBorder="1" applyAlignment="1">
      <alignment horizontal="center" vertical="center" wrapText="1"/>
    </xf>
    <xf numFmtId="10" fontId="22" fillId="5" borderId="4" xfId="6" applyNumberFormat="1" applyFont="1" applyFill="1" applyBorder="1" applyAlignment="1">
      <alignment horizontal="center" vertical="center" wrapText="1"/>
    </xf>
    <xf numFmtId="10" fontId="22" fillId="5" borderId="5" xfId="6" applyNumberFormat="1" applyFont="1" applyFill="1" applyBorder="1" applyAlignment="1">
      <alignment horizontal="center" vertical="center" wrapText="1"/>
    </xf>
    <xf numFmtId="167" fontId="15" fillId="6" borderId="3" xfId="3" applyNumberFormat="1" applyFont="1" applyFill="1" applyBorder="1" applyAlignment="1">
      <alignment horizontal="center" vertical="center" wrapText="1"/>
    </xf>
    <xf numFmtId="167" fontId="15" fillId="6" borderId="4" xfId="3" applyNumberFormat="1" applyFont="1" applyFill="1" applyBorder="1" applyAlignment="1">
      <alignment horizontal="center" vertical="center" wrapText="1"/>
    </xf>
    <xf numFmtId="167" fontId="15" fillId="6" borderId="5" xfId="3" applyNumberFormat="1" applyFont="1" applyFill="1" applyBorder="1" applyAlignment="1">
      <alignment horizontal="center" vertical="center" wrapText="1"/>
    </xf>
    <xf numFmtId="167" fontId="15" fillId="7" borderId="3" xfId="3" applyNumberFormat="1" applyFont="1" applyFill="1" applyBorder="1" applyAlignment="1">
      <alignment horizontal="center" vertical="center" wrapText="1"/>
    </xf>
    <xf numFmtId="167" fontId="15" fillId="7" borderId="4" xfId="3" applyNumberFormat="1" applyFont="1" applyFill="1" applyBorder="1" applyAlignment="1">
      <alignment horizontal="center" vertical="center" wrapText="1"/>
    </xf>
    <xf numFmtId="167" fontId="15" fillId="7" borderId="5" xfId="3" applyNumberFormat="1" applyFont="1" applyFill="1" applyBorder="1" applyAlignment="1">
      <alignment horizontal="center" vertical="center" wrapText="1"/>
    </xf>
    <xf numFmtId="167" fontId="16" fillId="8" borderId="3" xfId="3" applyNumberFormat="1" applyFont="1" applyFill="1" applyBorder="1" applyAlignment="1">
      <alignment horizontal="center" vertical="center" wrapText="1"/>
    </xf>
    <xf numFmtId="167" fontId="16" fillId="8" borderId="4" xfId="3" applyNumberFormat="1" applyFont="1" applyFill="1" applyBorder="1" applyAlignment="1">
      <alignment horizontal="center" vertical="center" wrapText="1"/>
    </xf>
    <xf numFmtId="167" fontId="16" fillId="8" borderId="5" xfId="3" applyNumberFormat="1" applyFont="1" applyFill="1" applyBorder="1" applyAlignment="1">
      <alignment horizontal="center" vertical="center" wrapText="1"/>
    </xf>
    <xf numFmtId="0" fontId="3" fillId="16" borderId="3" xfId="1" applyFont="1" applyFill="1" applyBorder="1" applyAlignment="1">
      <alignment horizontal="center" vertical="center"/>
    </xf>
    <xf numFmtId="0" fontId="3" fillId="16" borderId="4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3" xfId="1" applyFont="1" applyFill="1" applyBorder="1" applyAlignment="1">
      <alignment horizontal="center" vertical="center"/>
    </xf>
    <xf numFmtId="0" fontId="3" fillId="17" borderId="4" xfId="1" applyFont="1" applyFill="1" applyBorder="1" applyAlignment="1">
      <alignment horizontal="center" vertical="center"/>
    </xf>
    <xf numFmtId="0" fontId="3" fillId="17" borderId="5" xfId="1" applyFont="1" applyFill="1" applyBorder="1" applyAlignment="1">
      <alignment horizontal="center" vertical="center"/>
    </xf>
    <xf numFmtId="0" fontId="3" fillId="18" borderId="3" xfId="1" applyFont="1" applyFill="1" applyBorder="1" applyAlignment="1">
      <alignment horizontal="center" vertical="center"/>
    </xf>
    <xf numFmtId="0" fontId="3" fillId="18" borderId="4" xfId="1" applyFont="1" applyFill="1" applyBorder="1" applyAlignment="1">
      <alignment horizontal="center" vertical="center"/>
    </xf>
    <xf numFmtId="0" fontId="3" fillId="18" borderId="5" xfId="1" applyFont="1" applyFill="1" applyBorder="1" applyAlignment="1">
      <alignment horizontal="center" vertical="center"/>
    </xf>
    <xf numFmtId="0" fontId="7" fillId="19" borderId="3" xfId="1" applyFont="1" applyFill="1" applyBorder="1" applyAlignment="1">
      <alignment horizontal="center" vertical="center"/>
    </xf>
    <xf numFmtId="0" fontId="7" fillId="19" borderId="4" xfId="1" applyFont="1" applyFill="1" applyBorder="1" applyAlignment="1">
      <alignment horizontal="center" vertical="center"/>
    </xf>
    <xf numFmtId="0" fontId="7" fillId="19" borderId="5" xfId="1" applyFont="1" applyFill="1" applyBorder="1" applyAlignment="1">
      <alignment horizontal="center" vertical="center"/>
    </xf>
    <xf numFmtId="0" fontId="3" fillId="20" borderId="3" xfId="1" applyFont="1" applyFill="1" applyBorder="1" applyAlignment="1">
      <alignment horizontal="center" vertical="center"/>
    </xf>
    <xf numFmtId="0" fontId="3" fillId="20" borderId="4" xfId="1" applyFont="1" applyFill="1" applyBorder="1" applyAlignment="1">
      <alignment horizontal="center" vertical="center"/>
    </xf>
    <xf numFmtId="0" fontId="3" fillId="20" borderId="5" xfId="1" applyFont="1" applyFill="1" applyBorder="1" applyAlignment="1">
      <alignment horizontal="center" vertical="center"/>
    </xf>
    <xf numFmtId="0" fontId="3" fillId="21" borderId="3" xfId="1" applyFont="1" applyFill="1" applyBorder="1" applyAlignment="1">
      <alignment horizontal="center" vertical="center"/>
    </xf>
    <xf numFmtId="0" fontId="3" fillId="21" borderId="4" xfId="1" applyFont="1" applyFill="1" applyBorder="1" applyAlignment="1">
      <alignment horizontal="center" vertical="center"/>
    </xf>
    <xf numFmtId="0" fontId="3" fillId="21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/>
    </xf>
    <xf numFmtId="0" fontId="3" fillId="12" borderId="4" xfId="1" applyFont="1" applyFill="1" applyBorder="1" applyAlignment="1">
      <alignment horizontal="center" vertical="center"/>
    </xf>
    <xf numFmtId="0" fontId="3" fillId="12" borderId="5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center" vertical="center"/>
    </xf>
    <xf numFmtId="0" fontId="3" fillId="13" borderId="5" xfId="1" applyFont="1" applyFill="1" applyBorder="1" applyAlignment="1">
      <alignment horizontal="center" vertical="center"/>
    </xf>
    <xf numFmtId="0" fontId="3" fillId="14" borderId="3" xfId="1" applyFont="1" applyFill="1" applyBorder="1" applyAlignment="1">
      <alignment horizontal="center" vertical="center"/>
    </xf>
    <xf numFmtId="0" fontId="3" fillId="14" borderId="4" xfId="1" applyFont="1" applyFill="1" applyBorder="1" applyAlignment="1">
      <alignment horizontal="center" vertical="center"/>
    </xf>
    <xf numFmtId="0" fontId="3" fillId="14" borderId="5" xfId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/>
    </xf>
    <xf numFmtId="0" fontId="3" fillId="15" borderId="4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6" fillId="7" borderId="5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7" fillId="10" borderId="5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4" xfId="1" applyFont="1" applyFill="1" applyBorder="1" applyAlignment="1">
      <alignment horizontal="center" vertical="center"/>
    </xf>
    <xf numFmtId="0" fontId="3" fillId="11" borderId="5" xfId="1" applyFont="1" applyFill="1" applyBorder="1" applyAlignment="1">
      <alignment horizontal="center" vertical="center"/>
    </xf>
    <xf numFmtId="0" fontId="3" fillId="23" borderId="3" xfId="1" applyFont="1" applyFill="1" applyBorder="1" applyAlignment="1">
      <alignment horizontal="center" vertical="center"/>
    </xf>
    <xf numFmtId="0" fontId="3" fillId="23" borderId="4" xfId="1" applyFont="1" applyFill="1" applyBorder="1" applyAlignment="1">
      <alignment horizontal="center" vertical="center"/>
    </xf>
    <xf numFmtId="0" fontId="3" fillId="23" borderId="5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6" fillId="22" borderId="3" xfId="1" applyFont="1" applyFill="1" applyBorder="1" applyAlignment="1">
      <alignment horizontal="center" vertical="center"/>
    </xf>
    <xf numFmtId="0" fontId="6" fillId="22" borderId="4" xfId="1" applyFont="1" applyFill="1" applyBorder="1" applyAlignment="1">
      <alignment horizontal="center" vertical="center"/>
    </xf>
    <xf numFmtId="0" fontId="6" fillId="22" borderId="5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15" fillId="22" borderId="3" xfId="3" applyFont="1" applyFill="1" applyBorder="1" applyAlignment="1">
      <alignment horizontal="center" vertical="center" wrapText="1"/>
    </xf>
    <xf numFmtId="0" fontId="15" fillId="22" borderId="4" xfId="3" applyFont="1" applyFill="1" applyBorder="1" applyAlignment="1">
      <alignment horizontal="center" vertical="center" wrapText="1"/>
    </xf>
    <xf numFmtId="0" fontId="15" fillId="22" borderId="5" xfId="3" applyFont="1" applyFill="1" applyBorder="1" applyAlignment="1">
      <alignment horizontal="center" vertical="center" wrapText="1"/>
    </xf>
    <xf numFmtId="0" fontId="5" fillId="25" borderId="3" xfId="1" applyFont="1" applyFill="1" applyBorder="1" applyAlignment="1">
      <alignment horizontal="center" vertical="center"/>
    </xf>
    <xf numFmtId="0" fontId="5" fillId="25" borderId="4" xfId="1" applyFont="1" applyFill="1" applyBorder="1" applyAlignment="1">
      <alignment horizontal="center" vertical="center"/>
    </xf>
    <xf numFmtId="0" fontId="5" fillId="25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/>
    </xf>
    <xf numFmtId="0" fontId="3" fillId="24" borderId="4" xfId="1" applyFont="1" applyFill="1" applyBorder="1" applyAlignment="1">
      <alignment horizontal="center" vertical="center"/>
    </xf>
    <xf numFmtId="0" fontId="3" fillId="24" borderId="5" xfId="1" applyFont="1" applyFill="1" applyBorder="1" applyAlignment="1">
      <alignment horizontal="center" vertical="center"/>
    </xf>
    <xf numFmtId="0" fontId="16" fillId="13" borderId="3" xfId="3" applyFont="1" applyFill="1" applyBorder="1" applyAlignment="1">
      <alignment horizontal="center" vertical="center" wrapText="1"/>
    </xf>
    <xf numFmtId="0" fontId="16" fillId="13" borderId="4" xfId="3" applyFont="1" applyFill="1" applyBorder="1" applyAlignment="1">
      <alignment horizontal="center" vertical="center" wrapText="1"/>
    </xf>
    <xf numFmtId="0" fontId="16" fillId="13" borderId="5" xfId="3" applyFont="1" applyFill="1" applyBorder="1" applyAlignment="1">
      <alignment horizontal="center" vertical="center" wrapText="1"/>
    </xf>
    <xf numFmtId="0" fontId="16" fillId="14" borderId="3" xfId="3" applyFont="1" applyFill="1" applyBorder="1" applyAlignment="1">
      <alignment horizontal="center" vertical="center" wrapText="1"/>
    </xf>
    <xf numFmtId="0" fontId="16" fillId="14" borderId="4" xfId="3" applyFont="1" applyFill="1" applyBorder="1" applyAlignment="1">
      <alignment horizontal="center" vertical="center" wrapText="1"/>
    </xf>
    <xf numFmtId="0" fontId="16" fillId="14" borderId="5" xfId="3" applyFont="1" applyFill="1" applyBorder="1" applyAlignment="1">
      <alignment horizontal="center" vertical="center" wrapText="1"/>
    </xf>
    <xf numFmtId="9" fontId="3" fillId="21" borderId="6" xfId="1" applyNumberFormat="1" applyFont="1" applyFill="1" applyBorder="1" applyAlignment="1">
      <alignment horizontal="center" vertical="center" wrapText="1"/>
    </xf>
    <xf numFmtId="9" fontId="3" fillId="21" borderId="7" xfId="1" applyNumberFormat="1" applyFont="1" applyFill="1" applyBorder="1" applyAlignment="1">
      <alignment horizontal="center" vertical="center" wrapText="1"/>
    </xf>
    <xf numFmtId="9" fontId="3" fillId="21" borderId="8" xfId="1" applyNumberFormat="1" applyFont="1" applyFill="1" applyBorder="1" applyAlignment="1">
      <alignment horizontal="center" vertical="center" wrapText="1"/>
    </xf>
    <xf numFmtId="9" fontId="3" fillId="21" borderId="10" xfId="1" applyNumberFormat="1" applyFont="1" applyFill="1" applyBorder="1" applyAlignment="1">
      <alignment horizontal="center" vertical="center" wrapText="1"/>
    </xf>
    <xf numFmtId="9" fontId="3" fillId="21" borderId="11" xfId="1" applyNumberFormat="1" applyFont="1" applyFill="1" applyBorder="1" applyAlignment="1">
      <alignment horizontal="center" vertical="center" wrapText="1"/>
    </xf>
    <xf numFmtId="9" fontId="3" fillId="21" borderId="12" xfId="1" applyNumberFormat="1" applyFont="1" applyFill="1" applyBorder="1" applyAlignment="1">
      <alignment horizontal="center" vertical="center" wrapText="1"/>
    </xf>
    <xf numFmtId="9" fontId="3" fillId="8" borderId="6" xfId="1" applyNumberFormat="1" applyFont="1" applyFill="1" applyBorder="1" applyAlignment="1">
      <alignment horizontal="center" vertical="center" wrapText="1"/>
    </xf>
    <xf numFmtId="9" fontId="3" fillId="8" borderId="7" xfId="1" applyNumberFormat="1" applyFont="1" applyFill="1" applyBorder="1" applyAlignment="1">
      <alignment horizontal="center" vertical="center" wrapText="1"/>
    </xf>
    <xf numFmtId="9" fontId="3" fillId="8" borderId="8" xfId="1" applyNumberFormat="1" applyFont="1" applyFill="1" applyBorder="1" applyAlignment="1">
      <alignment horizontal="center" vertical="center" wrapText="1"/>
    </xf>
    <xf numFmtId="9" fontId="3" fillId="8" borderId="10" xfId="1" applyNumberFormat="1" applyFont="1" applyFill="1" applyBorder="1" applyAlignment="1">
      <alignment horizontal="center" vertical="center" wrapText="1"/>
    </xf>
    <xf numFmtId="9" fontId="3" fillId="8" borderId="11" xfId="1" applyNumberFormat="1" applyFont="1" applyFill="1" applyBorder="1" applyAlignment="1">
      <alignment horizontal="center" vertical="center" wrapText="1"/>
    </xf>
    <xf numFmtId="9" fontId="3" fillId="8" borderId="12" xfId="1" applyNumberFormat="1" applyFont="1" applyFill="1" applyBorder="1" applyAlignment="1">
      <alignment horizontal="center" vertical="center" wrapText="1"/>
    </xf>
    <xf numFmtId="9" fontId="7" fillId="19" borderId="6" xfId="1" applyNumberFormat="1" applyFont="1" applyFill="1" applyBorder="1" applyAlignment="1">
      <alignment horizontal="center" vertical="center" wrapText="1"/>
    </xf>
    <xf numFmtId="9" fontId="7" fillId="19" borderId="7" xfId="1" applyNumberFormat="1" applyFont="1" applyFill="1" applyBorder="1" applyAlignment="1">
      <alignment horizontal="center" vertical="center" wrapText="1"/>
    </xf>
    <xf numFmtId="9" fontId="7" fillId="19" borderId="8" xfId="1" applyNumberFormat="1" applyFont="1" applyFill="1" applyBorder="1" applyAlignment="1">
      <alignment horizontal="center" vertical="center" wrapText="1"/>
    </xf>
    <xf numFmtId="9" fontId="7" fillId="19" borderId="10" xfId="1" applyNumberFormat="1" applyFont="1" applyFill="1" applyBorder="1" applyAlignment="1">
      <alignment horizontal="center" vertical="center" wrapText="1"/>
    </xf>
    <xf numFmtId="9" fontId="7" fillId="19" borderId="11" xfId="1" applyNumberFormat="1" applyFont="1" applyFill="1" applyBorder="1" applyAlignment="1">
      <alignment horizontal="center" vertical="center" wrapText="1"/>
    </xf>
    <xf numFmtId="9" fontId="7" fillId="19" borderId="12" xfId="1" applyNumberFormat="1" applyFont="1" applyFill="1" applyBorder="1" applyAlignment="1">
      <alignment horizontal="center" vertical="center" wrapText="1"/>
    </xf>
    <xf numFmtId="9" fontId="3" fillId="15" borderId="6" xfId="1" applyNumberFormat="1" applyFont="1" applyFill="1" applyBorder="1" applyAlignment="1">
      <alignment horizontal="center" vertical="center" wrapText="1"/>
    </xf>
    <xf numFmtId="9" fontId="3" fillId="15" borderId="7" xfId="1" applyNumberFormat="1" applyFont="1" applyFill="1" applyBorder="1" applyAlignment="1">
      <alignment horizontal="center" vertical="center" wrapText="1"/>
    </xf>
    <xf numFmtId="9" fontId="3" fillId="15" borderId="8" xfId="1" applyNumberFormat="1" applyFont="1" applyFill="1" applyBorder="1" applyAlignment="1">
      <alignment horizontal="center" vertical="center" wrapText="1"/>
    </xf>
    <xf numFmtId="9" fontId="3" fillId="15" borderId="10" xfId="1" applyNumberFormat="1" applyFont="1" applyFill="1" applyBorder="1" applyAlignment="1">
      <alignment horizontal="center" vertical="center" wrapText="1"/>
    </xf>
    <xf numFmtId="9" fontId="3" fillId="15" borderId="11" xfId="1" applyNumberFormat="1" applyFont="1" applyFill="1" applyBorder="1" applyAlignment="1">
      <alignment horizontal="center" vertical="center" wrapText="1"/>
    </xf>
    <xf numFmtId="9" fontId="3" fillId="15" borderId="12" xfId="1" applyNumberFormat="1" applyFont="1" applyFill="1" applyBorder="1" applyAlignment="1">
      <alignment horizontal="center" vertical="center" wrapText="1"/>
    </xf>
    <xf numFmtId="9" fontId="3" fillId="26" borderId="6" xfId="1" applyNumberFormat="1" applyFont="1" applyFill="1" applyBorder="1" applyAlignment="1">
      <alignment horizontal="center" vertical="center" wrapText="1"/>
    </xf>
    <xf numFmtId="9" fontId="3" fillId="26" borderId="7" xfId="1" applyNumberFormat="1" applyFont="1" applyFill="1" applyBorder="1" applyAlignment="1">
      <alignment horizontal="center" vertical="center" wrapText="1"/>
    </xf>
    <xf numFmtId="9" fontId="3" fillId="26" borderId="8" xfId="1" applyNumberFormat="1" applyFont="1" applyFill="1" applyBorder="1" applyAlignment="1">
      <alignment horizontal="center" vertical="center" wrapText="1"/>
    </xf>
    <xf numFmtId="9" fontId="3" fillId="26" borderId="10" xfId="1" applyNumberFormat="1" applyFont="1" applyFill="1" applyBorder="1" applyAlignment="1">
      <alignment horizontal="center" vertical="center" wrapText="1"/>
    </xf>
    <xf numFmtId="9" fontId="3" fillId="26" borderId="11" xfId="1" applyNumberFormat="1" applyFont="1" applyFill="1" applyBorder="1" applyAlignment="1">
      <alignment horizontal="center" vertical="center" wrapText="1"/>
    </xf>
    <xf numFmtId="9" fontId="3" fillId="26" borderId="12" xfId="1" applyNumberFormat="1" applyFont="1" applyFill="1" applyBorder="1" applyAlignment="1">
      <alignment horizontal="center" vertical="center" wrapText="1"/>
    </xf>
    <xf numFmtId="9" fontId="3" fillId="18" borderId="6" xfId="1" applyNumberFormat="1" applyFont="1" applyFill="1" applyBorder="1" applyAlignment="1">
      <alignment horizontal="center" vertical="center" wrapText="1"/>
    </xf>
    <xf numFmtId="9" fontId="3" fillId="18" borderId="7" xfId="1" applyNumberFormat="1" applyFont="1" applyFill="1" applyBorder="1" applyAlignment="1">
      <alignment horizontal="center" vertical="center" wrapText="1"/>
    </xf>
    <xf numFmtId="9" fontId="3" fillId="18" borderId="8" xfId="1" applyNumberFormat="1" applyFont="1" applyFill="1" applyBorder="1" applyAlignment="1">
      <alignment horizontal="center" vertical="center" wrapText="1"/>
    </xf>
    <xf numFmtId="9" fontId="3" fillId="18" borderId="10" xfId="1" applyNumberFormat="1" applyFont="1" applyFill="1" applyBorder="1" applyAlignment="1">
      <alignment horizontal="center" vertical="center" wrapText="1"/>
    </xf>
    <xf numFmtId="9" fontId="3" fillId="18" borderId="11" xfId="1" applyNumberFormat="1" applyFont="1" applyFill="1" applyBorder="1" applyAlignment="1">
      <alignment horizontal="center" vertical="center" wrapText="1"/>
    </xf>
    <xf numFmtId="9" fontId="3" fillId="18" borderId="12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22" borderId="6" xfId="1" applyFont="1" applyFill="1" applyBorder="1" applyAlignment="1">
      <alignment horizontal="center" vertical="center" wrapText="1"/>
    </xf>
    <xf numFmtId="0" fontId="6" fillId="22" borderId="7" xfId="1" applyFont="1" applyFill="1" applyBorder="1" applyAlignment="1">
      <alignment horizontal="center" vertical="center" wrapText="1"/>
    </xf>
    <xf numFmtId="0" fontId="6" fillId="22" borderId="8" xfId="1" applyFont="1" applyFill="1" applyBorder="1" applyAlignment="1">
      <alignment horizontal="center" vertical="center" wrapText="1"/>
    </xf>
    <xf numFmtId="0" fontId="6" fillId="22" borderId="10" xfId="1" applyFont="1" applyFill="1" applyBorder="1" applyAlignment="1">
      <alignment horizontal="center" vertical="center" wrapText="1"/>
    </xf>
    <xf numFmtId="0" fontId="6" fillId="22" borderId="11" xfId="1" applyFont="1" applyFill="1" applyBorder="1" applyAlignment="1">
      <alignment horizontal="center" vertical="center" wrapText="1"/>
    </xf>
    <xf numFmtId="0" fontId="6" fillId="22" borderId="12" xfId="1" applyFont="1" applyFill="1" applyBorder="1" applyAlignment="1">
      <alignment horizontal="center" vertical="center" wrapText="1"/>
    </xf>
    <xf numFmtId="9" fontId="3" fillId="20" borderId="6" xfId="1" applyNumberFormat="1" applyFont="1" applyFill="1" applyBorder="1" applyAlignment="1">
      <alignment horizontal="center" vertical="center" wrapText="1"/>
    </xf>
    <xf numFmtId="9" fontId="3" fillId="20" borderId="7" xfId="1" applyNumberFormat="1" applyFont="1" applyFill="1" applyBorder="1" applyAlignment="1">
      <alignment horizontal="center" vertical="center" wrapText="1"/>
    </xf>
    <xf numFmtId="9" fontId="3" fillId="20" borderId="8" xfId="1" applyNumberFormat="1" applyFont="1" applyFill="1" applyBorder="1" applyAlignment="1">
      <alignment horizontal="center" vertical="center" wrapText="1"/>
    </xf>
    <xf numFmtId="9" fontId="3" fillId="20" borderId="10" xfId="1" applyNumberFormat="1" applyFont="1" applyFill="1" applyBorder="1" applyAlignment="1">
      <alignment horizontal="center" vertical="center" wrapText="1"/>
    </xf>
    <xf numFmtId="9" fontId="3" fillId="20" borderId="11" xfId="1" applyNumberFormat="1" applyFont="1" applyFill="1" applyBorder="1" applyAlignment="1">
      <alignment horizontal="center" vertical="center" wrapText="1"/>
    </xf>
    <xf numFmtId="9" fontId="3" fillId="20" borderId="12" xfId="1" applyNumberFormat="1" applyFont="1" applyFill="1" applyBorder="1" applyAlignment="1">
      <alignment horizontal="center" vertical="center" wrapText="1"/>
    </xf>
    <xf numFmtId="0" fontId="16" fillId="14" borderId="3" xfId="2" applyFont="1" applyFill="1" applyBorder="1" applyAlignment="1">
      <alignment horizontal="center" vertical="center" wrapText="1"/>
    </xf>
    <xf numFmtId="0" fontId="16" fillId="14" borderId="4" xfId="2" applyFont="1" applyFill="1" applyBorder="1" applyAlignment="1">
      <alignment horizontal="center" vertical="center" wrapText="1"/>
    </xf>
    <xf numFmtId="0" fontId="16" fillId="14" borderId="5" xfId="2" applyFont="1" applyFill="1" applyBorder="1" applyAlignment="1">
      <alignment horizontal="center" vertical="center" wrapText="1"/>
    </xf>
    <xf numFmtId="9" fontId="3" fillId="14" borderId="1" xfId="1" applyNumberFormat="1" applyFont="1" applyFill="1" applyBorder="1" applyAlignment="1">
      <alignment horizontal="center" vertical="center" wrapText="1"/>
    </xf>
    <xf numFmtId="9" fontId="3" fillId="14" borderId="13" xfId="1" applyNumberFormat="1" applyFont="1" applyFill="1" applyBorder="1" applyAlignment="1">
      <alignment horizontal="center" vertical="center" wrapText="1"/>
    </xf>
    <xf numFmtId="9" fontId="3" fillId="13" borderId="1" xfId="1" applyNumberFormat="1" applyFont="1" applyFill="1" applyBorder="1" applyAlignment="1">
      <alignment horizontal="center" vertical="center" wrapText="1"/>
    </xf>
    <xf numFmtId="9" fontId="3" fillId="13" borderId="13" xfId="1" applyNumberFormat="1" applyFont="1" applyFill="1" applyBorder="1" applyAlignment="1">
      <alignment horizontal="center" vertical="center" wrapText="1"/>
    </xf>
    <xf numFmtId="9" fontId="3" fillId="27" borderId="1" xfId="1" applyNumberFormat="1" applyFont="1" applyFill="1" applyBorder="1" applyAlignment="1">
      <alignment horizontal="center" vertical="center" wrapText="1"/>
    </xf>
    <xf numFmtId="9" fontId="3" fillId="27" borderId="13" xfId="1" applyNumberFormat="1" applyFont="1" applyFill="1" applyBorder="1" applyAlignment="1">
      <alignment horizontal="center" vertical="center" wrapText="1"/>
    </xf>
    <xf numFmtId="9" fontId="3" fillId="17" borderId="6" xfId="1" applyNumberFormat="1" applyFont="1" applyFill="1" applyBorder="1" applyAlignment="1">
      <alignment horizontal="center" vertical="center" wrapText="1"/>
    </xf>
    <xf numFmtId="9" fontId="3" fillId="17" borderId="7" xfId="1" applyNumberFormat="1" applyFont="1" applyFill="1" applyBorder="1" applyAlignment="1">
      <alignment horizontal="center" vertical="center" wrapText="1"/>
    </xf>
    <xf numFmtId="9" fontId="3" fillId="17" borderId="8" xfId="1" applyNumberFormat="1" applyFont="1" applyFill="1" applyBorder="1" applyAlignment="1">
      <alignment horizontal="center" vertical="center" wrapText="1"/>
    </xf>
    <xf numFmtId="9" fontId="3" fillId="17" borderId="10" xfId="1" applyNumberFormat="1" applyFont="1" applyFill="1" applyBorder="1" applyAlignment="1">
      <alignment horizontal="center" vertical="center" wrapText="1"/>
    </xf>
    <xf numFmtId="9" fontId="3" fillId="17" borderId="11" xfId="1" applyNumberFormat="1" applyFont="1" applyFill="1" applyBorder="1" applyAlignment="1">
      <alignment horizontal="center" vertical="center" wrapText="1"/>
    </xf>
    <xf numFmtId="9" fontId="3" fillId="17" borderId="12" xfId="1" applyNumberFormat="1" applyFont="1" applyFill="1" applyBorder="1" applyAlignment="1">
      <alignment horizontal="center" vertical="center" wrapText="1"/>
    </xf>
    <xf numFmtId="9" fontId="3" fillId="9" borderId="6" xfId="1" applyNumberFormat="1" applyFont="1" applyFill="1" applyBorder="1" applyAlignment="1">
      <alignment horizontal="center" vertical="center" wrapText="1"/>
    </xf>
    <xf numFmtId="9" fontId="3" fillId="9" borderId="7" xfId="1" applyNumberFormat="1" applyFont="1" applyFill="1" applyBorder="1" applyAlignment="1">
      <alignment horizontal="center" vertical="center" wrapText="1"/>
    </xf>
    <xf numFmtId="9" fontId="3" fillId="9" borderId="8" xfId="1" applyNumberFormat="1" applyFont="1" applyFill="1" applyBorder="1" applyAlignment="1">
      <alignment horizontal="center" vertical="center" wrapText="1"/>
    </xf>
    <xf numFmtId="9" fontId="3" fillId="9" borderId="10" xfId="1" applyNumberFormat="1" applyFont="1" applyFill="1" applyBorder="1" applyAlignment="1">
      <alignment horizontal="center" vertical="center" wrapText="1"/>
    </xf>
    <xf numFmtId="9" fontId="3" fillId="9" borderId="11" xfId="1" applyNumberFormat="1" applyFont="1" applyFill="1" applyBorder="1" applyAlignment="1">
      <alignment horizontal="center" vertical="center" wrapText="1"/>
    </xf>
    <xf numFmtId="9" fontId="3" fillId="9" borderId="12" xfId="1" applyNumberFormat="1" applyFont="1" applyFill="1" applyBorder="1" applyAlignment="1">
      <alignment horizontal="center" vertical="center" wrapText="1"/>
    </xf>
    <xf numFmtId="9" fontId="6" fillId="6" borderId="6" xfId="1" applyNumberFormat="1" applyFont="1" applyFill="1" applyBorder="1" applyAlignment="1">
      <alignment horizontal="center" vertical="center" wrapText="1"/>
    </xf>
    <xf numFmtId="9" fontId="6" fillId="6" borderId="7" xfId="1" applyNumberFormat="1" applyFont="1" applyFill="1" applyBorder="1" applyAlignment="1">
      <alignment horizontal="center" vertical="center" wrapText="1"/>
    </xf>
    <xf numFmtId="9" fontId="6" fillId="6" borderId="8" xfId="1" applyNumberFormat="1" applyFont="1" applyFill="1" applyBorder="1" applyAlignment="1">
      <alignment horizontal="center" vertical="center" wrapText="1"/>
    </xf>
    <xf numFmtId="9" fontId="6" fillId="6" borderId="10" xfId="1" applyNumberFormat="1" applyFont="1" applyFill="1" applyBorder="1" applyAlignment="1">
      <alignment horizontal="center" vertical="center" wrapText="1"/>
    </xf>
    <xf numFmtId="9" fontId="6" fillId="6" borderId="11" xfId="1" applyNumberFormat="1" applyFont="1" applyFill="1" applyBorder="1" applyAlignment="1">
      <alignment horizontal="center" vertical="center" wrapText="1"/>
    </xf>
    <xf numFmtId="9" fontId="6" fillId="6" borderId="12" xfId="1" applyNumberFormat="1" applyFont="1" applyFill="1" applyBorder="1" applyAlignment="1">
      <alignment horizontal="center" vertical="center" wrapText="1"/>
    </xf>
    <xf numFmtId="9" fontId="6" fillId="7" borderId="6" xfId="1" applyNumberFormat="1" applyFont="1" applyFill="1" applyBorder="1" applyAlignment="1">
      <alignment horizontal="center" vertical="center" wrapText="1"/>
    </xf>
    <xf numFmtId="9" fontId="6" fillId="7" borderId="7" xfId="1" applyNumberFormat="1" applyFont="1" applyFill="1" applyBorder="1" applyAlignment="1">
      <alignment horizontal="center" vertical="center" wrapText="1"/>
    </xf>
    <xf numFmtId="9" fontId="6" fillId="7" borderId="8" xfId="1" applyNumberFormat="1" applyFont="1" applyFill="1" applyBorder="1" applyAlignment="1">
      <alignment horizontal="center" vertical="center" wrapText="1"/>
    </xf>
    <xf numFmtId="9" fontId="6" fillId="7" borderId="10" xfId="1" applyNumberFormat="1" applyFont="1" applyFill="1" applyBorder="1" applyAlignment="1">
      <alignment horizontal="center" vertical="center" wrapText="1"/>
    </xf>
    <xf numFmtId="9" fontId="6" fillId="7" borderId="11" xfId="1" applyNumberFormat="1" applyFont="1" applyFill="1" applyBorder="1" applyAlignment="1">
      <alignment horizontal="center" vertical="center" wrapText="1"/>
    </xf>
    <xf numFmtId="9" fontId="6" fillId="7" borderId="12" xfId="1" applyNumberFormat="1" applyFont="1" applyFill="1" applyBorder="1" applyAlignment="1">
      <alignment horizontal="center" vertical="center" wrapText="1"/>
    </xf>
    <xf numFmtId="9" fontId="3" fillId="11" borderId="6" xfId="1" applyNumberFormat="1" applyFont="1" applyFill="1" applyBorder="1" applyAlignment="1">
      <alignment horizontal="center" vertical="center" wrapText="1"/>
    </xf>
    <xf numFmtId="9" fontId="3" fillId="11" borderId="7" xfId="1" applyNumberFormat="1" applyFont="1" applyFill="1" applyBorder="1" applyAlignment="1">
      <alignment horizontal="center" vertical="center" wrapText="1"/>
    </xf>
    <xf numFmtId="9" fontId="3" fillId="11" borderId="8" xfId="1" applyNumberFormat="1" applyFont="1" applyFill="1" applyBorder="1" applyAlignment="1">
      <alignment horizontal="center" vertical="center" wrapText="1"/>
    </xf>
    <xf numFmtId="9" fontId="3" fillId="11" borderId="10" xfId="1" applyNumberFormat="1" applyFont="1" applyFill="1" applyBorder="1" applyAlignment="1">
      <alignment horizontal="center" vertical="center" wrapText="1"/>
    </xf>
    <xf numFmtId="9" fontId="3" fillId="11" borderId="11" xfId="1" applyNumberFormat="1" applyFont="1" applyFill="1" applyBorder="1" applyAlignment="1">
      <alignment horizontal="center" vertical="center" wrapText="1"/>
    </xf>
    <xf numFmtId="9" fontId="3" fillId="11" borderId="12" xfId="1" applyNumberFormat="1" applyFont="1" applyFill="1" applyBorder="1" applyAlignment="1">
      <alignment horizontal="center" vertical="center" wrapText="1"/>
    </xf>
    <xf numFmtId="9" fontId="3" fillId="17" borderId="1" xfId="1" applyNumberFormat="1" applyFont="1" applyFill="1" applyBorder="1" applyAlignment="1">
      <alignment horizontal="center" vertical="center" wrapText="1"/>
    </xf>
    <xf numFmtId="9" fontId="3" fillId="17" borderId="13" xfId="1" applyNumberFormat="1" applyFont="1" applyFill="1" applyBorder="1" applyAlignment="1">
      <alignment horizontal="center" vertical="center" wrapText="1"/>
    </xf>
    <xf numFmtId="9" fontId="3" fillId="9" borderId="1" xfId="1" applyNumberFormat="1" applyFont="1" applyFill="1" applyBorder="1" applyAlignment="1">
      <alignment horizontal="center" vertical="center" wrapText="1"/>
    </xf>
    <xf numFmtId="9" fontId="3" fillId="9" borderId="13" xfId="1" applyNumberFormat="1" applyFont="1" applyFill="1" applyBorder="1" applyAlignment="1">
      <alignment horizontal="center" vertical="center" wrapText="1"/>
    </xf>
    <xf numFmtId="9" fontId="3" fillId="8" borderId="1" xfId="1" applyNumberFormat="1" applyFont="1" applyFill="1" applyBorder="1" applyAlignment="1">
      <alignment horizontal="center" vertical="center" wrapText="1"/>
    </xf>
    <xf numFmtId="9" fontId="3" fillId="8" borderId="13" xfId="1" applyNumberFormat="1" applyFont="1" applyFill="1" applyBorder="1" applyAlignment="1">
      <alignment horizontal="center" vertical="center" wrapText="1"/>
    </xf>
    <xf numFmtId="9" fontId="3" fillId="11" borderId="1" xfId="1" applyNumberFormat="1" applyFont="1" applyFill="1" applyBorder="1" applyAlignment="1">
      <alignment horizontal="center" vertical="center" wrapText="1"/>
    </xf>
    <xf numFmtId="9" fontId="3" fillId="11" borderId="13" xfId="1" applyNumberFormat="1" applyFont="1" applyFill="1" applyBorder="1" applyAlignment="1">
      <alignment horizontal="center" vertical="center" wrapText="1"/>
    </xf>
    <xf numFmtId="166" fontId="11" fillId="34" borderId="9" xfId="1" applyNumberFormat="1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9" fillId="0" borderId="9" xfId="2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166" fontId="10" fillId="16" borderId="1" xfId="2" applyNumberFormat="1" applyFont="1" applyFill="1" applyBorder="1" applyAlignment="1">
      <alignment horizontal="center" vertical="center" wrapText="1"/>
    </xf>
    <xf numFmtId="166" fontId="10" fillId="16" borderId="9" xfId="2" applyNumberFormat="1" applyFont="1" applyFill="1" applyBorder="1" applyAlignment="1">
      <alignment horizontal="center" vertical="center" wrapText="1"/>
    </xf>
    <xf numFmtId="166" fontId="10" fillId="16" borderId="13" xfId="2" applyNumberFormat="1" applyFont="1" applyFill="1" applyBorder="1" applyAlignment="1">
      <alignment horizontal="center" vertical="center" wrapText="1"/>
    </xf>
    <xf numFmtId="166" fontId="10" fillId="32" borderId="1" xfId="2" applyNumberFormat="1" applyFont="1" applyFill="1" applyBorder="1" applyAlignment="1">
      <alignment horizontal="center" vertical="center" wrapText="1"/>
    </xf>
    <xf numFmtId="166" fontId="10" fillId="32" borderId="9" xfId="2" applyNumberFormat="1" applyFont="1" applyFill="1" applyBorder="1" applyAlignment="1">
      <alignment horizontal="center" vertical="center" wrapText="1"/>
    </xf>
    <xf numFmtId="166" fontId="10" fillId="32" borderId="13" xfId="2" applyNumberFormat="1" applyFont="1" applyFill="1" applyBorder="1" applyAlignment="1">
      <alignment horizontal="center" vertical="center" wrapText="1"/>
    </xf>
    <xf numFmtId="166" fontId="3" fillId="33" borderId="1" xfId="1" applyNumberFormat="1" applyFont="1" applyFill="1" applyBorder="1" applyAlignment="1">
      <alignment horizontal="center" vertical="center" wrapText="1"/>
    </xf>
    <xf numFmtId="166" fontId="3" fillId="33" borderId="9" xfId="1" applyNumberFormat="1" applyFont="1" applyFill="1" applyBorder="1" applyAlignment="1">
      <alignment horizontal="center" vertical="center" wrapText="1"/>
    </xf>
    <xf numFmtId="166" fontId="3" fillId="33" borderId="13" xfId="1" applyNumberFormat="1" applyFont="1" applyFill="1" applyBorder="1" applyAlignment="1">
      <alignment horizontal="center" vertical="center" wrapText="1"/>
    </xf>
    <xf numFmtId="166" fontId="11" fillId="34" borderId="1" xfId="1" applyNumberFormat="1" applyFont="1" applyFill="1" applyBorder="1" applyAlignment="1">
      <alignment horizontal="center" vertical="center"/>
    </xf>
    <xf numFmtId="166" fontId="11" fillId="34" borderId="9" xfId="1" applyNumberFormat="1" applyFont="1" applyFill="1" applyBorder="1" applyAlignment="1">
      <alignment horizontal="center" vertical="center"/>
    </xf>
    <xf numFmtId="166" fontId="11" fillId="34" borderId="13" xfId="1" applyNumberFormat="1" applyFont="1" applyFill="1" applyBorder="1" applyAlignment="1">
      <alignment horizontal="center" vertical="center"/>
    </xf>
    <xf numFmtId="166" fontId="11" fillId="34" borderId="1" xfId="1" applyNumberFormat="1" applyFont="1" applyFill="1" applyBorder="1" applyAlignment="1">
      <alignment horizontal="center" vertical="center" wrapText="1"/>
    </xf>
    <xf numFmtId="166" fontId="11" fillId="34" borderId="13" xfId="1" applyNumberFormat="1" applyFont="1" applyFill="1" applyBorder="1" applyAlignment="1">
      <alignment horizontal="center" vertical="center" wrapText="1"/>
    </xf>
    <xf numFmtId="10" fontId="10" fillId="31" borderId="1" xfId="2" applyNumberFormat="1" applyFont="1" applyFill="1" applyBorder="1" applyAlignment="1">
      <alignment horizontal="center" vertical="center" wrapText="1"/>
    </xf>
    <xf numFmtId="10" fontId="10" fillId="31" borderId="9" xfId="2" applyNumberFormat="1" applyFont="1" applyFill="1" applyBorder="1" applyAlignment="1">
      <alignment horizontal="center" vertical="center" wrapText="1"/>
    </xf>
    <xf numFmtId="10" fontId="10" fillId="31" borderId="13" xfId="2" applyNumberFormat="1" applyFont="1" applyFill="1" applyBorder="1" applyAlignment="1">
      <alignment horizontal="center" vertical="center" wrapText="1"/>
    </xf>
    <xf numFmtId="166" fontId="8" fillId="23" borderId="1" xfId="1" applyNumberFormat="1" applyFont="1" applyFill="1" applyBorder="1" applyAlignment="1">
      <alignment horizontal="center" vertical="center" wrapText="1"/>
    </xf>
    <xf numFmtId="166" fontId="8" fillId="23" borderId="9" xfId="1" applyNumberFormat="1" applyFont="1" applyFill="1" applyBorder="1" applyAlignment="1">
      <alignment horizontal="center" vertical="center" wrapText="1"/>
    </xf>
    <xf numFmtId="166" fontId="8" fillId="23" borderId="13" xfId="1" applyNumberFormat="1" applyFont="1" applyFill="1" applyBorder="1" applyAlignment="1">
      <alignment horizontal="center" vertical="center" wrapText="1"/>
    </xf>
    <xf numFmtId="166" fontId="3" fillId="17" borderId="1" xfId="1" applyNumberFormat="1" applyFont="1" applyFill="1" applyBorder="1" applyAlignment="1">
      <alignment horizontal="center" vertical="center" wrapText="1"/>
    </xf>
    <xf numFmtId="166" fontId="3" fillId="17" borderId="9" xfId="1" applyNumberFormat="1" applyFont="1" applyFill="1" applyBorder="1" applyAlignment="1">
      <alignment horizontal="center" vertical="center" wrapText="1"/>
    </xf>
    <xf numFmtId="166" fontId="3" fillId="17" borderId="13" xfId="1" applyNumberFormat="1" applyFont="1" applyFill="1" applyBorder="1" applyAlignment="1">
      <alignment horizontal="center" vertical="center" wrapText="1"/>
    </xf>
    <xf numFmtId="2" fontId="10" fillId="28" borderId="6" xfId="2" applyNumberFormat="1" applyFont="1" applyFill="1" applyBorder="1" applyAlignment="1">
      <alignment horizontal="center" vertical="center"/>
    </xf>
    <xf numFmtId="2" fontId="10" fillId="28" borderId="8" xfId="2" applyNumberFormat="1" applyFont="1" applyFill="1" applyBorder="1" applyAlignment="1">
      <alignment horizontal="center" vertical="center"/>
    </xf>
    <xf numFmtId="2" fontId="10" fillId="28" borderId="10" xfId="2" applyNumberFormat="1" applyFont="1" applyFill="1" applyBorder="1" applyAlignment="1">
      <alignment horizontal="center" vertical="center"/>
    </xf>
    <xf numFmtId="2" fontId="10" fillId="28" borderId="12" xfId="2" applyNumberFormat="1" applyFont="1" applyFill="1" applyBorder="1" applyAlignment="1">
      <alignment horizontal="center" vertical="center"/>
    </xf>
    <xf numFmtId="2" fontId="10" fillId="35" borderId="1" xfId="2" applyNumberFormat="1" applyFont="1" applyFill="1" applyBorder="1" applyAlignment="1">
      <alignment horizontal="center" vertical="center"/>
    </xf>
    <xf numFmtId="2" fontId="10" fillId="35" borderId="13" xfId="2" applyNumberFormat="1" applyFont="1" applyFill="1" applyBorder="1" applyAlignment="1">
      <alignment horizontal="center" vertical="center"/>
    </xf>
    <xf numFmtId="10" fontId="10" fillId="29" borderId="1" xfId="2" applyNumberFormat="1" applyFont="1" applyFill="1" applyBorder="1" applyAlignment="1">
      <alignment horizontal="center" vertical="center" wrapText="1"/>
    </xf>
    <xf numFmtId="10" fontId="10" fillId="29" borderId="9" xfId="2" applyNumberFormat="1" applyFont="1" applyFill="1" applyBorder="1" applyAlignment="1">
      <alignment horizontal="center" vertical="center" wrapText="1"/>
    </xf>
    <xf numFmtId="10" fontId="10" fillId="29" borderId="13" xfId="2" applyNumberFormat="1" applyFont="1" applyFill="1" applyBorder="1" applyAlignment="1">
      <alignment horizontal="center" vertical="center" wrapText="1"/>
    </xf>
    <xf numFmtId="10" fontId="11" fillId="30" borderId="1" xfId="2" applyNumberFormat="1" applyFont="1" applyFill="1" applyBorder="1" applyAlignment="1">
      <alignment horizontal="center" vertical="center" wrapText="1"/>
    </xf>
    <xf numFmtId="10" fontId="11" fillId="30" borderId="9" xfId="2" applyNumberFormat="1" applyFont="1" applyFill="1" applyBorder="1" applyAlignment="1">
      <alignment horizontal="center" vertical="center" wrapText="1"/>
    </xf>
    <xf numFmtId="10" fontId="11" fillId="30" borderId="13" xfId="2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166" fontId="8" fillId="2" borderId="1" xfId="1" applyNumberFormat="1" applyFont="1" applyFill="1" applyBorder="1" applyAlignment="1">
      <alignment horizontal="center" vertical="center" wrapText="1"/>
    </xf>
    <xf numFmtId="166" fontId="8" fillId="2" borderId="9" xfId="1" applyNumberFormat="1" applyFont="1" applyFill="1" applyBorder="1" applyAlignment="1">
      <alignment horizontal="center" vertical="center" wrapText="1"/>
    </xf>
    <xf numFmtId="166" fontId="8" fillId="2" borderId="13" xfId="1" applyNumberFormat="1" applyFont="1" applyFill="1" applyBorder="1" applyAlignment="1">
      <alignment horizontal="center" vertical="center" wrapText="1"/>
    </xf>
    <xf numFmtId="9" fontId="7" fillId="10" borderId="6" xfId="1" applyNumberFormat="1" applyFont="1" applyFill="1" applyBorder="1" applyAlignment="1">
      <alignment horizontal="center" vertical="center" wrapText="1"/>
    </xf>
    <xf numFmtId="9" fontId="7" fillId="10" borderId="7" xfId="1" applyNumberFormat="1" applyFont="1" applyFill="1" applyBorder="1" applyAlignment="1">
      <alignment horizontal="center" vertical="center" wrapText="1"/>
    </xf>
    <xf numFmtId="9" fontId="7" fillId="10" borderId="8" xfId="1" applyNumberFormat="1" applyFont="1" applyFill="1" applyBorder="1" applyAlignment="1">
      <alignment horizontal="center" vertical="center" wrapText="1"/>
    </xf>
    <xf numFmtId="9" fontId="7" fillId="10" borderId="10" xfId="1" applyNumberFormat="1" applyFont="1" applyFill="1" applyBorder="1" applyAlignment="1">
      <alignment horizontal="center" vertical="center" wrapText="1"/>
    </xf>
    <xf numFmtId="9" fontId="7" fillId="10" borderId="11" xfId="1" applyNumberFormat="1" applyFont="1" applyFill="1" applyBorder="1" applyAlignment="1">
      <alignment horizontal="center" vertical="center" wrapText="1"/>
    </xf>
    <xf numFmtId="9" fontId="7" fillId="10" borderId="12" xfId="1" applyNumberFormat="1" applyFont="1" applyFill="1" applyBorder="1" applyAlignment="1">
      <alignment horizontal="center" vertical="center" wrapText="1"/>
    </xf>
    <xf numFmtId="9" fontId="3" fillId="14" borderId="6" xfId="1" applyNumberFormat="1" applyFont="1" applyFill="1" applyBorder="1" applyAlignment="1">
      <alignment horizontal="center" vertical="center" wrapText="1"/>
    </xf>
    <xf numFmtId="9" fontId="3" fillId="14" borderId="7" xfId="1" applyNumberFormat="1" applyFont="1" applyFill="1" applyBorder="1" applyAlignment="1">
      <alignment horizontal="center" vertical="center" wrapText="1"/>
    </xf>
    <xf numFmtId="9" fontId="3" fillId="14" borderId="8" xfId="1" applyNumberFormat="1" applyFont="1" applyFill="1" applyBorder="1" applyAlignment="1">
      <alignment horizontal="center" vertical="center" wrapText="1"/>
    </xf>
    <xf numFmtId="9" fontId="3" fillId="14" borderId="10" xfId="1" applyNumberFormat="1" applyFont="1" applyFill="1" applyBorder="1" applyAlignment="1">
      <alignment horizontal="center" vertical="center" wrapText="1"/>
    </xf>
    <xf numFmtId="9" fontId="3" fillId="14" borderId="11" xfId="1" applyNumberFormat="1" applyFont="1" applyFill="1" applyBorder="1" applyAlignment="1">
      <alignment horizontal="center" vertical="center" wrapText="1"/>
    </xf>
    <xf numFmtId="9" fontId="3" fillId="14" borderId="12" xfId="1" applyNumberFormat="1" applyFont="1" applyFill="1" applyBorder="1" applyAlignment="1">
      <alignment horizontal="center" vertical="center" wrapText="1"/>
    </xf>
    <xf numFmtId="9" fontId="3" fillId="13" borderId="6" xfId="1" applyNumberFormat="1" applyFont="1" applyFill="1" applyBorder="1" applyAlignment="1">
      <alignment horizontal="center" vertical="center" wrapText="1"/>
    </xf>
    <xf numFmtId="9" fontId="3" fillId="13" borderId="7" xfId="1" applyNumberFormat="1" applyFont="1" applyFill="1" applyBorder="1" applyAlignment="1">
      <alignment horizontal="center" vertical="center" wrapText="1"/>
    </xf>
    <xf numFmtId="9" fontId="3" fillId="13" borderId="8" xfId="1" applyNumberFormat="1" applyFont="1" applyFill="1" applyBorder="1" applyAlignment="1">
      <alignment horizontal="center" vertical="center" wrapText="1"/>
    </xf>
    <xf numFmtId="9" fontId="3" fillId="13" borderId="10" xfId="1" applyNumberFormat="1" applyFont="1" applyFill="1" applyBorder="1" applyAlignment="1">
      <alignment horizontal="center" vertical="center" wrapText="1"/>
    </xf>
    <xf numFmtId="9" fontId="3" fillId="13" borderId="11" xfId="1" applyNumberFormat="1" applyFont="1" applyFill="1" applyBorder="1" applyAlignment="1">
      <alignment horizontal="center" vertical="center" wrapText="1"/>
    </xf>
    <xf numFmtId="9" fontId="3" fillId="13" borderId="12" xfId="1" applyNumberFormat="1" applyFont="1" applyFill="1" applyBorder="1" applyAlignment="1">
      <alignment horizontal="center" vertical="center" wrapText="1"/>
    </xf>
    <xf numFmtId="9" fontId="3" fillId="27" borderId="6" xfId="1" applyNumberFormat="1" applyFont="1" applyFill="1" applyBorder="1" applyAlignment="1">
      <alignment horizontal="center" vertical="center" wrapText="1"/>
    </xf>
    <xf numFmtId="9" fontId="3" fillId="27" borderId="7" xfId="1" applyNumberFormat="1" applyFont="1" applyFill="1" applyBorder="1" applyAlignment="1">
      <alignment horizontal="center" vertical="center" wrapText="1"/>
    </xf>
    <xf numFmtId="9" fontId="3" fillId="27" borderId="8" xfId="1" applyNumberFormat="1" applyFont="1" applyFill="1" applyBorder="1" applyAlignment="1">
      <alignment horizontal="center" vertical="center" wrapText="1"/>
    </xf>
    <xf numFmtId="9" fontId="3" fillId="27" borderId="10" xfId="1" applyNumberFormat="1" applyFont="1" applyFill="1" applyBorder="1" applyAlignment="1">
      <alignment horizontal="center" vertical="center" wrapText="1"/>
    </xf>
    <xf numFmtId="9" fontId="3" fillId="27" borderId="11" xfId="1" applyNumberFormat="1" applyFont="1" applyFill="1" applyBorder="1" applyAlignment="1">
      <alignment horizontal="center" vertical="center" wrapText="1"/>
    </xf>
    <xf numFmtId="9" fontId="3" fillId="27" borderId="12" xfId="1" applyNumberFormat="1" applyFont="1" applyFill="1" applyBorder="1" applyAlignment="1">
      <alignment horizontal="center" vertical="center" wrapText="1"/>
    </xf>
    <xf numFmtId="9" fontId="5" fillId="5" borderId="6" xfId="1" applyNumberFormat="1" applyFont="1" applyFill="1" applyBorder="1" applyAlignment="1">
      <alignment horizontal="center" vertical="center" wrapText="1"/>
    </xf>
    <xf numFmtId="9" fontId="5" fillId="5" borderId="7" xfId="1" applyNumberFormat="1" applyFont="1" applyFill="1" applyBorder="1" applyAlignment="1">
      <alignment horizontal="center" vertical="center" wrapText="1"/>
    </xf>
    <xf numFmtId="9" fontId="5" fillId="5" borderId="8" xfId="1" applyNumberFormat="1" applyFont="1" applyFill="1" applyBorder="1" applyAlignment="1">
      <alignment horizontal="center" vertical="center" wrapText="1"/>
    </xf>
    <xf numFmtId="9" fontId="5" fillId="5" borderId="10" xfId="1" applyNumberFormat="1" applyFont="1" applyFill="1" applyBorder="1" applyAlignment="1">
      <alignment horizontal="center" vertical="center" wrapText="1"/>
    </xf>
    <xf numFmtId="9" fontId="5" fillId="5" borderId="11" xfId="1" applyNumberFormat="1" applyFont="1" applyFill="1" applyBorder="1" applyAlignment="1">
      <alignment horizontal="center" vertical="center" wrapText="1"/>
    </xf>
    <xf numFmtId="9" fontId="5" fillId="5" borderId="12" xfId="1" applyNumberFormat="1" applyFont="1" applyFill="1" applyBorder="1" applyAlignment="1">
      <alignment horizontal="center" vertical="center" wrapText="1"/>
    </xf>
    <xf numFmtId="9" fontId="7" fillId="10" borderId="1" xfId="1" applyNumberFormat="1" applyFont="1" applyFill="1" applyBorder="1" applyAlignment="1">
      <alignment horizontal="center" vertical="center" wrapText="1"/>
    </xf>
    <xf numFmtId="9" fontId="7" fillId="10" borderId="13" xfId="1" applyNumberFormat="1" applyFont="1" applyFill="1" applyBorder="1" applyAlignment="1">
      <alignment horizontal="center" vertical="center" wrapText="1"/>
    </xf>
    <xf numFmtId="9" fontId="5" fillId="5" borderId="1" xfId="1" applyNumberFormat="1" applyFont="1" applyFill="1" applyBorder="1" applyAlignment="1">
      <alignment horizontal="center" vertical="center" wrapText="1"/>
    </xf>
    <xf numFmtId="9" fontId="5" fillId="5" borderId="13" xfId="1" applyNumberFormat="1" applyFont="1" applyFill="1" applyBorder="1" applyAlignment="1">
      <alignment horizontal="center" vertical="center" wrapText="1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3" fillId="12" borderId="5" xfId="4" applyFont="1" applyFill="1" applyBorder="1" applyAlignment="1">
      <alignment horizontal="center" vertical="center" wrapText="1"/>
    </xf>
    <xf numFmtId="0" fontId="17" fillId="10" borderId="3" xfId="3" applyFont="1" applyFill="1" applyBorder="1" applyAlignment="1">
      <alignment horizontal="center" vertical="center" wrapText="1"/>
    </xf>
    <xf numFmtId="0" fontId="17" fillId="10" borderId="4" xfId="3" applyFont="1" applyFill="1" applyBorder="1" applyAlignment="1">
      <alignment horizontal="center" vertical="center" wrapText="1"/>
    </xf>
    <xf numFmtId="0" fontId="17" fillId="10" borderId="5" xfId="3" applyFont="1" applyFill="1" applyBorder="1" applyAlignment="1">
      <alignment horizontal="center" vertical="center" wrapText="1"/>
    </xf>
    <xf numFmtId="0" fontId="16" fillId="11" borderId="3" xfId="3" applyFont="1" applyFill="1" applyBorder="1" applyAlignment="1">
      <alignment horizontal="center" vertical="center" wrapText="1"/>
    </xf>
    <xf numFmtId="0" fontId="16" fillId="11" borderId="4" xfId="3" applyFont="1" applyFill="1" applyBorder="1" applyAlignment="1">
      <alignment horizontal="center" vertical="center" wrapText="1"/>
    </xf>
    <xf numFmtId="0" fontId="16" fillId="11" borderId="5" xfId="3" applyFont="1" applyFill="1" applyBorder="1" applyAlignment="1">
      <alignment horizontal="center" vertical="center" wrapText="1"/>
    </xf>
    <xf numFmtId="0" fontId="16" fillId="17" borderId="3" xfId="3" applyFont="1" applyFill="1" applyBorder="1" applyAlignment="1">
      <alignment horizontal="center" vertical="center" wrapText="1"/>
    </xf>
    <xf numFmtId="0" fontId="16" fillId="17" borderId="4" xfId="3" applyFont="1" applyFill="1" applyBorder="1" applyAlignment="1">
      <alignment horizontal="center" vertical="center" wrapText="1"/>
    </xf>
    <xf numFmtId="0" fontId="16" fillId="17" borderId="5" xfId="3" applyFont="1" applyFill="1" applyBorder="1" applyAlignment="1">
      <alignment horizontal="center" vertical="center" wrapText="1"/>
    </xf>
    <xf numFmtId="0" fontId="19" fillId="18" borderId="3" xfId="3" applyFont="1" applyFill="1" applyBorder="1" applyAlignment="1">
      <alignment horizontal="center" vertical="center" wrapText="1"/>
    </xf>
    <xf numFmtId="0" fontId="19" fillId="18" borderId="4" xfId="3" applyFont="1" applyFill="1" applyBorder="1" applyAlignment="1">
      <alignment horizontal="center" vertical="center" wrapText="1"/>
    </xf>
    <xf numFmtId="0" fontId="19" fillId="18" borderId="5" xfId="3" applyFont="1" applyFill="1" applyBorder="1" applyAlignment="1">
      <alignment horizontal="center" vertical="center" wrapText="1"/>
    </xf>
    <xf numFmtId="0" fontId="16" fillId="15" borderId="3" xfId="3" applyFont="1" applyFill="1" applyBorder="1" applyAlignment="1">
      <alignment horizontal="center" vertical="center" wrapText="1"/>
    </xf>
    <xf numFmtId="0" fontId="16" fillId="15" borderId="4" xfId="3" applyFont="1" applyFill="1" applyBorder="1" applyAlignment="1">
      <alignment horizontal="center" vertical="center" wrapText="1"/>
    </xf>
    <xf numFmtId="0" fontId="16" fillId="15" borderId="5" xfId="3" applyFont="1" applyFill="1" applyBorder="1" applyAlignment="1">
      <alignment horizontal="center" vertical="center" wrapText="1"/>
    </xf>
    <xf numFmtId="0" fontId="18" fillId="16" borderId="3" xfId="3" applyFont="1" applyFill="1" applyBorder="1" applyAlignment="1">
      <alignment horizontal="center" vertical="center" wrapText="1"/>
    </xf>
    <xf numFmtId="0" fontId="18" fillId="16" borderId="4" xfId="3" applyFont="1" applyFill="1" applyBorder="1" applyAlignment="1">
      <alignment horizontal="center" vertical="center" wrapText="1"/>
    </xf>
    <xf numFmtId="0" fontId="18" fillId="16" borderId="5" xfId="3" applyFont="1" applyFill="1" applyBorder="1" applyAlignment="1">
      <alignment horizontal="center" vertical="center" wrapText="1"/>
    </xf>
    <xf numFmtId="0" fontId="18" fillId="20" borderId="3" xfId="3" applyFont="1" applyFill="1" applyBorder="1" applyAlignment="1">
      <alignment horizontal="center" vertical="center" wrapText="1"/>
    </xf>
    <xf numFmtId="0" fontId="18" fillId="20" borderId="4" xfId="3" applyFont="1" applyFill="1" applyBorder="1" applyAlignment="1">
      <alignment horizontal="center" vertical="center" wrapText="1"/>
    </xf>
    <xf numFmtId="0" fontId="18" fillId="20" borderId="5" xfId="3" applyFont="1" applyFill="1" applyBorder="1" applyAlignment="1">
      <alignment horizontal="center" vertical="center" wrapText="1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16" fillId="21" borderId="5" xfId="3" applyFont="1" applyFill="1" applyBorder="1" applyAlignment="1">
      <alignment horizontal="center" vertical="center" wrapText="1"/>
    </xf>
    <xf numFmtId="0" fontId="18" fillId="21" borderId="3" xfId="3" applyFont="1" applyFill="1" applyBorder="1" applyAlignment="1">
      <alignment horizontal="center" vertical="center" wrapText="1"/>
    </xf>
    <xf numFmtId="0" fontId="18" fillId="21" borderId="4" xfId="3" applyFont="1" applyFill="1" applyBorder="1" applyAlignment="1">
      <alignment horizontal="center" vertical="center" wrapText="1"/>
    </xf>
    <xf numFmtId="0" fontId="18" fillId="21" borderId="5" xfId="3" applyFont="1" applyFill="1" applyBorder="1" applyAlignment="1">
      <alignment horizontal="center" vertical="center" wrapText="1"/>
    </xf>
    <xf numFmtId="0" fontId="20" fillId="19" borderId="3" xfId="3" applyFont="1" applyFill="1" applyBorder="1" applyAlignment="1">
      <alignment horizontal="center" vertical="center" wrapText="1"/>
    </xf>
    <xf numFmtId="0" fontId="20" fillId="19" borderId="4" xfId="3" applyFont="1" applyFill="1" applyBorder="1" applyAlignment="1">
      <alignment horizontal="center" vertical="center" wrapText="1"/>
    </xf>
    <xf numFmtId="0" fontId="20" fillId="19" borderId="5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6" borderId="5" xfId="3" applyFont="1" applyFill="1" applyBorder="1" applyAlignment="1">
      <alignment horizontal="center" vertical="center" wrapText="1"/>
    </xf>
    <xf numFmtId="0" fontId="22" fillId="5" borderId="3" xfId="3" applyFont="1" applyFill="1" applyBorder="1" applyAlignment="1">
      <alignment horizontal="center" vertical="center" wrapText="1"/>
    </xf>
    <xf numFmtId="0" fontId="22" fillId="5" borderId="4" xfId="3" applyFont="1" applyFill="1" applyBorder="1" applyAlignment="1">
      <alignment horizontal="center" vertical="center" wrapText="1"/>
    </xf>
    <xf numFmtId="0" fontId="22" fillId="5" borderId="5" xfId="3" applyFont="1" applyFill="1" applyBorder="1" applyAlignment="1">
      <alignment horizontal="center" vertical="center" wrapText="1"/>
    </xf>
    <xf numFmtId="0" fontId="21" fillId="5" borderId="3" xfId="3" applyFont="1" applyFill="1" applyBorder="1" applyAlignment="1">
      <alignment horizontal="center" vertical="center" wrapText="1"/>
    </xf>
    <xf numFmtId="0" fontId="21" fillId="5" borderId="4" xfId="3" applyFont="1" applyFill="1" applyBorder="1" applyAlignment="1">
      <alignment horizontal="center" vertical="center" wrapText="1"/>
    </xf>
    <xf numFmtId="0" fontId="21" fillId="5" borderId="5" xfId="3" applyFont="1" applyFill="1" applyBorder="1" applyAlignment="1">
      <alignment horizontal="center" vertical="center" wrapText="1"/>
    </xf>
    <xf numFmtId="164" fontId="16" fillId="11" borderId="3" xfId="5" applyFont="1" applyFill="1" applyBorder="1" applyAlignment="1">
      <alignment horizontal="center" vertical="center" wrapText="1"/>
    </xf>
    <xf numFmtId="164" fontId="16" fillId="11" borderId="4" xfId="5" applyFont="1" applyFill="1" applyBorder="1" applyAlignment="1">
      <alignment horizontal="center" vertical="center" wrapText="1"/>
    </xf>
    <xf numFmtId="164" fontId="16" fillId="11" borderId="5" xfId="5" applyFont="1" applyFill="1" applyBorder="1" applyAlignment="1">
      <alignment horizontal="center" vertical="center" wrapText="1"/>
    </xf>
    <xf numFmtId="0" fontId="3" fillId="24" borderId="3" xfId="1" applyFont="1" applyFill="1" applyBorder="1" applyAlignment="1">
      <alignment horizontal="center" vertical="center" wrapText="1"/>
    </xf>
    <xf numFmtId="0" fontId="3" fillId="24" borderId="4" xfId="1" applyFont="1" applyFill="1" applyBorder="1" applyAlignment="1">
      <alignment horizontal="center" vertical="center" wrapText="1"/>
    </xf>
    <xf numFmtId="0" fontId="3" fillId="24" borderId="5" xfId="1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 wrapText="1"/>
    </xf>
    <xf numFmtId="0" fontId="3" fillId="23" borderId="4" xfId="1" applyFont="1" applyFill="1" applyBorder="1" applyAlignment="1">
      <alignment horizontal="center" vertical="center" wrapText="1"/>
    </xf>
    <xf numFmtId="0" fontId="3" fillId="23" borderId="5" xfId="1" applyFont="1" applyFill="1" applyBorder="1" applyAlignment="1">
      <alignment horizontal="center" vertical="center" wrapText="1"/>
    </xf>
    <xf numFmtId="0" fontId="23" fillId="16" borderId="3" xfId="3" applyFont="1" applyFill="1" applyBorder="1" applyAlignment="1">
      <alignment horizontal="center" vertical="center" wrapText="1"/>
    </xf>
    <xf numFmtId="0" fontId="23" fillId="16" borderId="4" xfId="3" applyFont="1" applyFill="1" applyBorder="1" applyAlignment="1">
      <alignment horizontal="center" vertical="center" wrapText="1"/>
    </xf>
    <xf numFmtId="0" fontId="23" fillId="16" borderId="5" xfId="3" applyFont="1" applyFill="1" applyBorder="1" applyAlignment="1">
      <alignment horizontal="center" vertical="center" wrapText="1"/>
    </xf>
    <xf numFmtId="0" fontId="16" fillId="18" borderId="3" xfId="3" applyFont="1" applyFill="1" applyBorder="1" applyAlignment="1">
      <alignment horizontal="center" vertical="center"/>
    </xf>
    <xf numFmtId="0" fontId="16" fillId="18" borderId="4" xfId="3" applyFont="1" applyFill="1" applyBorder="1" applyAlignment="1">
      <alignment horizontal="center" vertical="center"/>
    </xf>
    <xf numFmtId="0" fontId="16" fillId="18" borderId="5" xfId="3" applyFont="1" applyFill="1" applyBorder="1" applyAlignment="1">
      <alignment horizontal="center" vertical="center"/>
    </xf>
    <xf numFmtId="0" fontId="16" fillId="18" borderId="3" xfId="3" applyFont="1" applyFill="1" applyBorder="1" applyAlignment="1">
      <alignment horizontal="center" vertical="center" wrapText="1"/>
    </xf>
    <xf numFmtId="0" fontId="16" fillId="18" borderId="4" xfId="3" applyFont="1" applyFill="1" applyBorder="1" applyAlignment="1">
      <alignment horizontal="center" vertical="center" wrapText="1"/>
    </xf>
    <xf numFmtId="0" fontId="16" fillId="18" borderId="5" xfId="3" applyFont="1" applyFill="1" applyBorder="1" applyAlignment="1">
      <alignment horizontal="center" vertical="center" wrapText="1"/>
    </xf>
    <xf numFmtId="167" fontId="16" fillId="9" borderId="3" xfId="3" applyNumberFormat="1" applyFont="1" applyFill="1" applyBorder="1" applyAlignment="1">
      <alignment horizontal="center" vertical="center" wrapText="1"/>
    </xf>
    <xf numFmtId="167" fontId="16" fillId="9" borderId="4" xfId="3" applyNumberFormat="1" applyFont="1" applyFill="1" applyBorder="1" applyAlignment="1">
      <alignment horizontal="center" vertical="center" wrapText="1"/>
    </xf>
    <xf numFmtId="167" fontId="16" fillId="9" borderId="5" xfId="3" applyNumberFormat="1" applyFont="1" applyFill="1" applyBorder="1" applyAlignment="1">
      <alignment horizontal="center" vertical="center" wrapText="1"/>
    </xf>
    <xf numFmtId="167" fontId="17" fillId="10" borderId="3" xfId="3" applyNumberFormat="1" applyFont="1" applyFill="1" applyBorder="1" applyAlignment="1">
      <alignment horizontal="center" vertical="center" wrapText="1"/>
    </xf>
    <xf numFmtId="167" fontId="17" fillId="10" borderId="4" xfId="3" applyNumberFormat="1" applyFont="1" applyFill="1" applyBorder="1" applyAlignment="1">
      <alignment horizontal="center" vertical="center" wrapText="1"/>
    </xf>
    <xf numFmtId="167" fontId="17" fillId="10" borderId="5" xfId="3" applyNumberFormat="1" applyFont="1" applyFill="1" applyBorder="1" applyAlignment="1">
      <alignment horizontal="center" vertical="center" wrapText="1"/>
    </xf>
    <xf numFmtId="167" fontId="16" fillId="13" borderId="3" xfId="3" applyNumberFormat="1" applyFont="1" applyFill="1" applyBorder="1" applyAlignment="1">
      <alignment horizontal="center" vertical="center" wrapText="1"/>
    </xf>
    <xf numFmtId="167" fontId="16" fillId="13" borderId="4" xfId="3" applyNumberFormat="1" applyFont="1" applyFill="1" applyBorder="1" applyAlignment="1">
      <alignment horizontal="center" vertical="center" wrapText="1"/>
    </xf>
    <xf numFmtId="167" fontId="16" fillId="13" borderId="5" xfId="3" applyNumberFormat="1" applyFont="1" applyFill="1" applyBorder="1" applyAlignment="1">
      <alignment horizontal="center" vertical="center" wrapText="1"/>
    </xf>
    <xf numFmtId="167" fontId="16" fillId="14" borderId="3" xfId="3" applyNumberFormat="1" applyFont="1" applyFill="1" applyBorder="1" applyAlignment="1">
      <alignment horizontal="center" vertical="center" wrapText="1"/>
    </xf>
    <xf numFmtId="167" fontId="16" fillId="14" borderId="4" xfId="3" applyNumberFormat="1" applyFont="1" applyFill="1" applyBorder="1" applyAlignment="1">
      <alignment horizontal="center" vertical="center" wrapText="1"/>
    </xf>
    <xf numFmtId="167" fontId="16" fillId="14" borderId="5" xfId="3" applyNumberFormat="1" applyFont="1" applyFill="1" applyBorder="1" applyAlignment="1">
      <alignment horizontal="center" vertical="center" wrapText="1"/>
    </xf>
    <xf numFmtId="167" fontId="16" fillId="15" borderId="3" xfId="3" applyNumberFormat="1" applyFont="1" applyFill="1" applyBorder="1" applyAlignment="1">
      <alignment horizontal="center" vertical="center" wrapText="1"/>
    </xf>
    <xf numFmtId="167" fontId="16" fillId="15" borderId="4" xfId="3" applyNumberFormat="1" applyFont="1" applyFill="1" applyBorder="1" applyAlignment="1">
      <alignment horizontal="center" vertical="center" wrapText="1"/>
    </xf>
    <xf numFmtId="167" fontId="16" fillId="15" borderId="5" xfId="3" applyNumberFormat="1" applyFont="1" applyFill="1" applyBorder="1" applyAlignment="1">
      <alignment horizontal="center" vertical="center" wrapText="1"/>
    </xf>
    <xf numFmtId="167" fontId="16" fillId="11" borderId="3" xfId="3" applyNumberFormat="1" applyFont="1" applyFill="1" applyBorder="1" applyAlignment="1">
      <alignment horizontal="center" vertical="center" wrapText="1"/>
    </xf>
    <xf numFmtId="167" fontId="16" fillId="11" borderId="4" xfId="3" applyNumberFormat="1" applyFont="1" applyFill="1" applyBorder="1" applyAlignment="1">
      <alignment horizontal="center" vertical="center" wrapText="1"/>
    </xf>
    <xf numFmtId="167" fontId="16" fillId="11" borderId="5" xfId="3" applyNumberFormat="1" applyFont="1" applyFill="1" applyBorder="1" applyAlignment="1">
      <alignment horizontal="center" vertical="center" wrapText="1"/>
    </xf>
    <xf numFmtId="9" fontId="3" fillId="12" borderId="3" xfId="1" applyNumberFormat="1" applyFont="1" applyFill="1" applyBorder="1" applyAlignment="1">
      <alignment horizontal="center" vertical="center"/>
    </xf>
    <xf numFmtId="9" fontId="3" fillId="12" borderId="4" xfId="1" applyNumberFormat="1" applyFont="1" applyFill="1" applyBorder="1" applyAlignment="1">
      <alignment horizontal="center" vertical="center"/>
    </xf>
    <xf numFmtId="9" fontId="3" fillId="12" borderId="5" xfId="1" applyNumberFormat="1" applyFont="1" applyFill="1" applyBorder="1" applyAlignment="1">
      <alignment horizontal="center" vertical="center"/>
    </xf>
    <xf numFmtId="167" fontId="22" fillId="25" borderId="3" xfId="3" applyNumberFormat="1" applyFont="1" applyFill="1" applyBorder="1" applyAlignment="1">
      <alignment horizontal="center" vertical="center" wrapText="1"/>
    </xf>
    <xf numFmtId="167" fontId="22" fillId="25" borderId="4" xfId="3" applyNumberFormat="1" applyFont="1" applyFill="1" applyBorder="1" applyAlignment="1">
      <alignment horizontal="center" vertical="center" wrapText="1"/>
    </xf>
    <xf numFmtId="167" fontId="22" fillId="25" borderId="5" xfId="3" applyNumberFormat="1" applyFont="1" applyFill="1" applyBorder="1" applyAlignment="1">
      <alignment horizontal="center" vertical="center" wrapText="1"/>
    </xf>
    <xf numFmtId="167" fontId="18" fillId="20" borderId="3" xfId="3" applyNumberFormat="1" applyFont="1" applyFill="1" applyBorder="1" applyAlignment="1">
      <alignment horizontal="center" vertical="center" wrapText="1"/>
    </xf>
    <xf numFmtId="167" fontId="18" fillId="20" borderId="4" xfId="3" applyNumberFormat="1" applyFont="1" applyFill="1" applyBorder="1" applyAlignment="1">
      <alignment horizontal="center" vertical="center" wrapText="1"/>
    </xf>
    <xf numFmtId="167" fontId="18" fillId="20" borderId="5" xfId="3" applyNumberFormat="1" applyFont="1" applyFill="1" applyBorder="1" applyAlignment="1">
      <alignment horizontal="center" vertical="center" wrapText="1"/>
    </xf>
    <xf numFmtId="167" fontId="18" fillId="20" borderId="3" xfId="3" applyNumberFormat="1" applyFont="1" applyFill="1" applyBorder="1" applyAlignment="1">
      <alignment horizontal="center" vertical="center"/>
    </xf>
    <xf numFmtId="167" fontId="18" fillId="20" borderId="4" xfId="3" applyNumberFormat="1" applyFont="1" applyFill="1" applyBorder="1" applyAlignment="1">
      <alignment horizontal="center" vertical="center"/>
    </xf>
    <xf numFmtId="167" fontId="18" fillId="20" borderId="5" xfId="3" applyNumberFormat="1" applyFont="1" applyFill="1" applyBorder="1" applyAlignment="1">
      <alignment horizontal="center" vertical="center"/>
    </xf>
    <xf numFmtId="167" fontId="16" fillId="21" borderId="3" xfId="3" applyNumberFormat="1" applyFont="1" applyFill="1" applyBorder="1" applyAlignment="1">
      <alignment horizontal="center" vertical="center" wrapText="1"/>
    </xf>
    <xf numFmtId="167" fontId="16" fillId="21" borderId="4" xfId="3" applyNumberFormat="1" applyFont="1" applyFill="1" applyBorder="1" applyAlignment="1">
      <alignment horizontal="center" vertical="center" wrapText="1"/>
    </xf>
    <xf numFmtId="167" fontId="16" fillId="21" borderId="5" xfId="3" applyNumberFormat="1" applyFont="1" applyFill="1" applyBorder="1" applyAlignment="1">
      <alignment horizontal="center" vertical="center" wrapText="1"/>
    </xf>
    <xf numFmtId="167" fontId="16" fillId="17" borderId="3" xfId="3" applyNumberFormat="1" applyFont="1" applyFill="1" applyBorder="1" applyAlignment="1">
      <alignment horizontal="center" vertical="center" wrapText="1"/>
    </xf>
    <xf numFmtId="167" fontId="16" fillId="17" borderId="4" xfId="3" applyNumberFormat="1" applyFont="1" applyFill="1" applyBorder="1" applyAlignment="1">
      <alignment horizontal="center" vertical="center" wrapText="1"/>
    </xf>
    <xf numFmtId="167" fontId="16" fillId="17" borderId="5" xfId="3" applyNumberFormat="1" applyFont="1" applyFill="1" applyBorder="1" applyAlignment="1">
      <alignment horizontal="center" vertical="center" wrapText="1"/>
    </xf>
    <xf numFmtId="167" fontId="19" fillId="18" borderId="3" xfId="3" applyNumberFormat="1" applyFont="1" applyFill="1" applyBorder="1" applyAlignment="1">
      <alignment horizontal="center" vertical="center" wrapText="1"/>
    </xf>
    <xf numFmtId="167" fontId="19" fillId="18" borderId="4" xfId="3" applyNumberFormat="1" applyFont="1" applyFill="1" applyBorder="1" applyAlignment="1">
      <alignment horizontal="center" vertical="center" wrapText="1"/>
    </xf>
    <xf numFmtId="167" fontId="19" fillId="18" borderId="5" xfId="3" applyNumberFormat="1" applyFont="1" applyFill="1" applyBorder="1" applyAlignment="1">
      <alignment horizontal="center" vertical="center" wrapText="1"/>
    </xf>
    <xf numFmtId="167" fontId="20" fillId="19" borderId="3" xfId="3" applyNumberFormat="1" applyFont="1" applyFill="1" applyBorder="1" applyAlignment="1">
      <alignment horizontal="center" vertical="center" wrapText="1"/>
    </xf>
    <xf numFmtId="167" fontId="20" fillId="19" borderId="4" xfId="3" applyNumberFormat="1" applyFont="1" applyFill="1" applyBorder="1" applyAlignment="1">
      <alignment horizontal="center" vertical="center" wrapText="1"/>
    </xf>
    <xf numFmtId="167" fontId="20" fillId="19" borderId="5" xfId="3" applyNumberFormat="1" applyFont="1" applyFill="1" applyBorder="1" applyAlignment="1">
      <alignment horizontal="center" vertical="center" wrapText="1"/>
    </xf>
    <xf numFmtId="167" fontId="15" fillId="22" borderId="3" xfId="3" applyNumberFormat="1" applyFont="1" applyFill="1" applyBorder="1" applyAlignment="1">
      <alignment horizontal="center" vertical="center" wrapText="1"/>
    </xf>
    <xf numFmtId="167" fontId="15" fillId="22" borderId="4" xfId="3" applyNumberFormat="1" applyFont="1" applyFill="1" applyBorder="1" applyAlignment="1">
      <alignment horizontal="center" vertical="center" wrapText="1"/>
    </xf>
    <xf numFmtId="167" fontId="15" fillId="22" borderId="5" xfId="3" applyNumberFormat="1" applyFont="1" applyFill="1" applyBorder="1" applyAlignment="1">
      <alignment horizontal="center" vertical="center" wrapText="1"/>
    </xf>
    <xf numFmtId="0" fontId="22" fillId="25" borderId="3" xfId="3" applyFont="1" applyFill="1" applyBorder="1" applyAlignment="1">
      <alignment horizontal="center" vertical="center" wrapText="1"/>
    </xf>
    <xf numFmtId="0" fontId="22" fillId="25" borderId="4" xfId="3" applyFont="1" applyFill="1" applyBorder="1" applyAlignment="1">
      <alignment horizontal="center" vertical="center" wrapText="1"/>
    </xf>
    <xf numFmtId="0" fontId="22" fillId="25" borderId="5" xfId="3" applyFont="1" applyFill="1" applyBorder="1" applyAlignment="1">
      <alignment horizontal="center" vertical="center" wrapText="1"/>
    </xf>
    <xf numFmtId="167" fontId="18" fillId="21" borderId="3" xfId="3" applyNumberFormat="1" applyFont="1" applyFill="1" applyBorder="1" applyAlignment="1">
      <alignment horizontal="center" vertical="center"/>
    </xf>
    <xf numFmtId="167" fontId="18" fillId="21" borderId="4" xfId="3" applyNumberFormat="1" applyFont="1" applyFill="1" applyBorder="1" applyAlignment="1">
      <alignment horizontal="center" vertical="center"/>
    </xf>
    <xf numFmtId="167" fontId="18" fillId="21" borderId="5" xfId="3" applyNumberFormat="1" applyFont="1" applyFill="1" applyBorder="1" applyAlignment="1">
      <alignment horizontal="center" vertical="center"/>
    </xf>
    <xf numFmtId="167" fontId="18" fillId="16" borderId="3" xfId="3" applyNumberFormat="1" applyFont="1" applyFill="1" applyBorder="1" applyAlignment="1">
      <alignment horizontal="center" vertical="center" wrapText="1"/>
    </xf>
    <xf numFmtId="167" fontId="18" fillId="16" borderId="4" xfId="3" applyNumberFormat="1" applyFont="1" applyFill="1" applyBorder="1" applyAlignment="1">
      <alignment horizontal="center" vertical="center" wrapText="1"/>
    </xf>
    <xf numFmtId="167" fontId="18" fillId="16" borderId="5" xfId="3" applyNumberFormat="1" applyFont="1" applyFill="1" applyBorder="1" applyAlignment="1">
      <alignment horizontal="center" vertical="center" wrapText="1"/>
    </xf>
    <xf numFmtId="167" fontId="18" fillId="16" borderId="3" xfId="3" applyNumberFormat="1" applyFont="1" applyFill="1" applyBorder="1" applyAlignment="1">
      <alignment horizontal="center" vertical="center"/>
    </xf>
    <xf numFmtId="167" fontId="18" fillId="16" borderId="4" xfId="3" applyNumberFormat="1" applyFont="1" applyFill="1" applyBorder="1" applyAlignment="1">
      <alignment horizontal="center" vertical="center"/>
    </xf>
    <xf numFmtId="167" fontId="18" fillId="16" borderId="5" xfId="3" applyNumberFormat="1" applyFont="1" applyFill="1" applyBorder="1" applyAlignment="1">
      <alignment horizontal="center" vertical="center"/>
    </xf>
    <xf numFmtId="167" fontId="6" fillId="6" borderId="3" xfId="3" applyNumberFormat="1" applyFont="1" applyFill="1" applyBorder="1" applyAlignment="1">
      <alignment horizontal="center" vertical="center" wrapText="1"/>
    </xf>
    <xf numFmtId="167" fontId="6" fillId="6" borderId="4" xfId="3" applyNumberFormat="1" applyFont="1" applyFill="1" applyBorder="1" applyAlignment="1">
      <alignment horizontal="center" vertical="center" wrapText="1"/>
    </xf>
    <xf numFmtId="167" fontId="6" fillId="6" borderId="5" xfId="3" applyNumberFormat="1" applyFont="1" applyFill="1" applyBorder="1" applyAlignment="1">
      <alignment horizontal="center" vertical="center" wrapText="1"/>
    </xf>
    <xf numFmtId="9" fontId="24" fillId="8" borderId="3" xfId="2" applyNumberFormat="1" applyFont="1" applyFill="1" applyBorder="1" applyAlignment="1">
      <alignment horizontal="center" vertical="center" wrapText="1"/>
    </xf>
    <xf numFmtId="9" fontId="24" fillId="8" borderId="4" xfId="2" applyNumberFormat="1" applyFont="1" applyFill="1" applyBorder="1" applyAlignment="1">
      <alignment horizontal="center" vertical="center" wrapText="1"/>
    </xf>
    <xf numFmtId="9" fontId="24" fillId="8" borderId="5" xfId="2" applyNumberFormat="1" applyFont="1" applyFill="1" applyBorder="1" applyAlignment="1">
      <alignment horizontal="center" vertical="center" wrapText="1"/>
    </xf>
    <xf numFmtId="167" fontId="22" fillId="5" borderId="3" xfId="3" applyNumberFormat="1" applyFont="1" applyFill="1" applyBorder="1" applyAlignment="1">
      <alignment horizontal="center" vertical="center" wrapText="1"/>
    </xf>
    <xf numFmtId="167" fontId="22" fillId="5" borderId="4" xfId="3" applyNumberFormat="1" applyFont="1" applyFill="1" applyBorder="1" applyAlignment="1">
      <alignment horizontal="center" vertical="center" wrapText="1"/>
    </xf>
    <xf numFmtId="167" fontId="22" fillId="5" borderId="5" xfId="3" applyNumberFormat="1" applyFont="1" applyFill="1" applyBorder="1" applyAlignment="1">
      <alignment horizontal="center" vertical="center" wrapText="1"/>
    </xf>
    <xf numFmtId="9" fontId="3" fillId="23" borderId="3" xfId="1" applyNumberFormat="1" applyFont="1" applyFill="1" applyBorder="1" applyAlignment="1">
      <alignment horizontal="center" vertical="center"/>
    </xf>
    <xf numFmtId="9" fontId="3" fillId="23" borderId="4" xfId="1" applyNumberFormat="1" applyFont="1" applyFill="1" applyBorder="1" applyAlignment="1">
      <alignment horizontal="center" vertical="center"/>
    </xf>
    <xf numFmtId="9" fontId="3" fillId="23" borderId="5" xfId="1" applyNumberFormat="1" applyFont="1" applyFill="1" applyBorder="1" applyAlignment="1">
      <alignment horizontal="center" vertical="center"/>
    </xf>
    <xf numFmtId="9" fontId="3" fillId="24" borderId="3" xfId="1" applyNumberFormat="1" applyFont="1" applyFill="1" applyBorder="1" applyAlignment="1">
      <alignment horizontal="center" vertical="center"/>
    </xf>
    <xf numFmtId="9" fontId="3" fillId="24" borderId="4" xfId="1" applyNumberFormat="1" applyFont="1" applyFill="1" applyBorder="1" applyAlignment="1">
      <alignment horizontal="center" vertical="center"/>
    </xf>
    <xf numFmtId="9" fontId="3" fillId="24" borderId="5" xfId="1" applyNumberFormat="1" applyFont="1" applyFill="1" applyBorder="1" applyAlignment="1">
      <alignment horizontal="center" vertical="center"/>
    </xf>
    <xf numFmtId="167" fontId="16" fillId="18" borderId="3" xfId="3" applyNumberFormat="1" applyFont="1" applyFill="1" applyBorder="1" applyAlignment="1">
      <alignment horizontal="center" vertical="center" wrapText="1"/>
    </xf>
    <xf numFmtId="167" fontId="16" fillId="18" borderId="4" xfId="3" applyNumberFormat="1" applyFont="1" applyFill="1" applyBorder="1" applyAlignment="1">
      <alignment horizontal="center" vertical="center" wrapText="1"/>
    </xf>
    <xf numFmtId="167" fontId="16" fillId="18" borderId="5" xfId="3" applyNumberFormat="1" applyFont="1" applyFill="1" applyBorder="1" applyAlignment="1">
      <alignment horizontal="center" vertical="center" wrapText="1"/>
    </xf>
    <xf numFmtId="167" fontId="23" fillId="16" borderId="3" xfId="3" applyNumberFormat="1" applyFont="1" applyFill="1" applyBorder="1" applyAlignment="1">
      <alignment horizontal="center" vertical="center" wrapText="1"/>
    </xf>
    <xf numFmtId="167" fontId="23" fillId="16" borderId="4" xfId="3" applyNumberFormat="1" applyFont="1" applyFill="1" applyBorder="1" applyAlignment="1">
      <alignment horizontal="center" vertical="center" wrapText="1"/>
    </xf>
    <xf numFmtId="167" fontId="23" fillId="16" borderId="5" xfId="3" applyNumberFormat="1" applyFont="1" applyFill="1" applyBorder="1" applyAlignment="1">
      <alignment horizontal="center" vertical="center" wrapText="1"/>
    </xf>
    <xf numFmtId="9" fontId="16" fillId="14" borderId="3" xfId="2" applyNumberFormat="1" applyFont="1" applyFill="1" applyBorder="1" applyAlignment="1">
      <alignment horizontal="center" vertical="center" wrapText="1"/>
    </xf>
    <xf numFmtId="9" fontId="16" fillId="14" borderId="4" xfId="2" applyNumberFormat="1" applyFont="1" applyFill="1" applyBorder="1" applyAlignment="1">
      <alignment horizontal="center" vertical="center" wrapText="1"/>
    </xf>
    <xf numFmtId="9" fontId="16" fillId="14" borderId="5" xfId="2" applyNumberFormat="1" applyFont="1" applyFill="1" applyBorder="1" applyAlignment="1">
      <alignment horizontal="center" vertical="center" wrapText="1"/>
    </xf>
    <xf numFmtId="167" fontId="3" fillId="2" borderId="3" xfId="1" applyNumberFormat="1" applyFont="1" applyFill="1" applyBorder="1" applyAlignment="1">
      <alignment horizontal="center" vertical="center"/>
    </xf>
    <xf numFmtId="167" fontId="3" fillId="2" borderId="4" xfId="1" applyNumberFormat="1" applyFont="1" applyFill="1" applyBorder="1" applyAlignment="1">
      <alignment horizontal="center" vertical="center"/>
    </xf>
    <xf numFmtId="167" fontId="3" fillId="2" borderId="5" xfId="1" applyNumberFormat="1" applyFont="1" applyFill="1" applyBorder="1" applyAlignment="1">
      <alignment horizontal="center" vertical="center"/>
    </xf>
    <xf numFmtId="10" fontId="3" fillId="20" borderId="1" xfId="1" applyNumberFormat="1" applyFont="1" applyFill="1" applyBorder="1" applyAlignment="1">
      <alignment horizontal="center" vertical="center" wrapText="1"/>
    </xf>
    <xf numFmtId="10" fontId="3" fillId="20" borderId="13" xfId="1" applyNumberFormat="1" applyFont="1" applyFill="1" applyBorder="1" applyAlignment="1">
      <alignment horizontal="center" vertical="center" wrapText="1"/>
    </xf>
    <xf numFmtId="9" fontId="3" fillId="21" borderId="1" xfId="1" applyNumberFormat="1" applyFont="1" applyFill="1" applyBorder="1" applyAlignment="1">
      <alignment horizontal="center" vertical="center" wrapText="1"/>
    </xf>
    <xf numFmtId="9" fontId="3" fillId="21" borderId="13" xfId="1" applyNumberFormat="1" applyFont="1" applyFill="1" applyBorder="1" applyAlignment="1">
      <alignment horizontal="center" vertical="center" wrapText="1"/>
    </xf>
    <xf numFmtId="167" fontId="3" fillId="20" borderId="3" xfId="1" applyNumberFormat="1" applyFont="1" applyFill="1" applyBorder="1" applyAlignment="1">
      <alignment horizontal="center" vertical="center"/>
    </xf>
    <xf numFmtId="167" fontId="3" fillId="20" borderId="4" xfId="1" applyNumberFormat="1" applyFont="1" applyFill="1" applyBorder="1" applyAlignment="1">
      <alignment horizontal="center" vertical="center"/>
    </xf>
    <xf numFmtId="167" fontId="3" fillId="20" borderId="5" xfId="1" applyNumberFormat="1" applyFont="1" applyFill="1" applyBorder="1" applyAlignment="1">
      <alignment horizontal="center" vertical="center"/>
    </xf>
    <xf numFmtId="0" fontId="6" fillId="22" borderId="1" xfId="1" applyFont="1" applyFill="1" applyBorder="1" applyAlignment="1">
      <alignment horizontal="center" vertical="center" wrapText="1"/>
    </xf>
    <xf numFmtId="0" fontId="6" fillId="22" borderId="13" xfId="1" applyFont="1" applyFill="1" applyBorder="1" applyAlignment="1">
      <alignment horizontal="center" vertical="center" wrapText="1"/>
    </xf>
    <xf numFmtId="9" fontId="3" fillId="20" borderId="1" xfId="1" applyNumberFormat="1" applyFont="1" applyFill="1" applyBorder="1" applyAlignment="1">
      <alignment horizontal="center" vertical="center" wrapText="1"/>
    </xf>
    <xf numFmtId="9" fontId="3" fillId="20" borderId="13" xfId="1" applyNumberFormat="1" applyFont="1" applyFill="1" applyBorder="1" applyAlignment="1">
      <alignment horizontal="center" vertical="center" wrapText="1"/>
    </xf>
    <xf numFmtId="9" fontId="3" fillId="15" borderId="1" xfId="1" applyNumberFormat="1" applyFont="1" applyFill="1" applyBorder="1" applyAlignment="1">
      <alignment horizontal="center" vertical="center" wrapText="1"/>
    </xf>
    <xf numFmtId="9" fontId="3" fillId="15" borderId="13" xfId="1" applyNumberFormat="1" applyFont="1" applyFill="1" applyBorder="1" applyAlignment="1">
      <alignment horizontal="center" vertical="center" wrapText="1"/>
    </xf>
    <xf numFmtId="9" fontId="3" fillId="26" borderId="1" xfId="1" applyNumberFormat="1" applyFont="1" applyFill="1" applyBorder="1" applyAlignment="1">
      <alignment horizontal="center" vertical="center" wrapText="1"/>
    </xf>
    <xf numFmtId="9" fontId="3" fillId="26" borderId="13" xfId="1" applyNumberFormat="1" applyFont="1" applyFill="1" applyBorder="1" applyAlignment="1">
      <alignment horizontal="center" vertical="center" wrapText="1"/>
    </xf>
    <xf numFmtId="9" fontId="7" fillId="19" borderId="1" xfId="1" applyNumberFormat="1" applyFont="1" applyFill="1" applyBorder="1" applyAlignment="1">
      <alignment horizontal="center" vertical="center" wrapText="1"/>
    </xf>
    <xf numFmtId="9" fontId="7" fillId="19" borderId="13" xfId="1" applyNumberFormat="1" applyFont="1" applyFill="1" applyBorder="1" applyAlignment="1">
      <alignment horizontal="center" vertical="center" wrapText="1"/>
    </xf>
    <xf numFmtId="9" fontId="3" fillId="18" borderId="1" xfId="1" applyNumberFormat="1" applyFont="1" applyFill="1" applyBorder="1" applyAlignment="1">
      <alignment horizontal="center" vertical="center" wrapText="1"/>
    </xf>
    <xf numFmtId="9" fontId="3" fillId="18" borderId="13" xfId="1" applyNumberFormat="1" applyFont="1" applyFill="1" applyBorder="1" applyAlignment="1">
      <alignment horizontal="center" vertical="center" wrapText="1"/>
    </xf>
    <xf numFmtId="9" fontId="6" fillId="7" borderId="1" xfId="1" applyNumberFormat="1" applyFont="1" applyFill="1" applyBorder="1" applyAlignment="1">
      <alignment horizontal="center" vertical="center" wrapText="1"/>
    </xf>
    <xf numFmtId="9" fontId="6" fillId="7" borderId="13" xfId="1" applyNumberFormat="1" applyFont="1" applyFill="1" applyBorder="1" applyAlignment="1">
      <alignment horizontal="center" vertical="center" wrapText="1"/>
    </xf>
    <xf numFmtId="9" fontId="6" fillId="6" borderId="1" xfId="1" applyNumberFormat="1" applyFont="1" applyFill="1" applyBorder="1" applyAlignment="1">
      <alignment horizontal="center" vertical="center" wrapText="1"/>
    </xf>
    <xf numFmtId="9" fontId="6" fillId="6" borderId="13" xfId="1" applyNumberFormat="1" applyFont="1" applyFill="1" applyBorder="1" applyAlignment="1">
      <alignment horizontal="center" vertical="center" wrapText="1"/>
    </xf>
    <xf numFmtId="1" fontId="26" fillId="40" borderId="1" xfId="2" applyNumberFormat="1" applyFont="1" applyFill="1" applyBorder="1" applyAlignment="1">
      <alignment horizontal="center" vertical="center" wrapText="1"/>
    </xf>
    <xf numFmtId="1" fontId="26" fillId="40" borderId="13" xfId="2" applyNumberFormat="1" applyFont="1" applyFill="1" applyBorder="1" applyAlignment="1">
      <alignment horizontal="center" vertical="center" wrapText="1"/>
    </xf>
    <xf numFmtId="0" fontId="26" fillId="40" borderId="2" xfId="2" applyFont="1" applyFill="1" applyBorder="1" applyAlignment="1">
      <alignment horizontal="center" vertical="center" wrapText="1"/>
    </xf>
    <xf numFmtId="0" fontId="26" fillId="40" borderId="1" xfId="2" applyFont="1" applyFill="1" applyBorder="1" applyAlignment="1">
      <alignment horizontal="center" vertical="center" wrapText="1"/>
    </xf>
    <xf numFmtId="0" fontId="26" fillId="40" borderId="13" xfId="2" applyFont="1" applyFill="1" applyBorder="1" applyAlignment="1">
      <alignment horizontal="center" vertical="center" wrapText="1"/>
    </xf>
    <xf numFmtId="165" fontId="26" fillId="40" borderId="1" xfId="2" applyNumberFormat="1" applyFont="1" applyFill="1" applyBorder="1" applyAlignment="1">
      <alignment horizontal="center" vertical="center" wrapText="1"/>
    </xf>
    <xf numFmtId="165" fontId="26" fillId="40" borderId="13" xfId="2" applyNumberFormat="1" applyFont="1" applyFill="1" applyBorder="1" applyAlignment="1">
      <alignment horizontal="center" vertical="center" wrapText="1"/>
    </xf>
    <xf numFmtId="165" fontId="26" fillId="40" borderId="2" xfId="2" applyNumberFormat="1" applyFont="1" applyFill="1" applyBorder="1" applyAlignment="1">
      <alignment horizontal="center" vertical="center" wrapText="1"/>
    </xf>
    <xf numFmtId="2" fontId="26" fillId="40" borderId="1" xfId="2" applyNumberFormat="1" applyFont="1" applyFill="1" applyBorder="1" applyAlignment="1">
      <alignment horizontal="center" vertical="center" wrapText="1"/>
    </xf>
    <xf numFmtId="2" fontId="26" fillId="40" borderId="13" xfId="2" applyNumberFormat="1" applyFont="1" applyFill="1" applyBorder="1" applyAlignment="1">
      <alignment horizontal="center" vertical="center" wrapText="1"/>
    </xf>
    <xf numFmtId="0" fontId="26" fillId="40" borderId="3" xfId="2" applyFont="1" applyFill="1" applyBorder="1" applyAlignment="1">
      <alignment horizontal="center" vertical="center" wrapText="1"/>
    </xf>
    <xf numFmtId="0" fontId="26" fillId="40" borderId="5" xfId="2" applyFont="1" applyFill="1" applyBorder="1" applyAlignment="1">
      <alignment horizontal="center" vertical="center" wrapText="1"/>
    </xf>
  </cellXfs>
  <cellStyles count="14">
    <cellStyle name="0,0_x000d__x000a_NA_x000d__x000a__LAPORAN INITIAL TRAINING BATCH 107" xfId="13" xr:uid="{0AE23E6B-B283-45A9-B2F2-C22F73D309A4}"/>
    <cellStyle name="Comma 5 3 2 2" xfId="5" xr:uid="{D194FF5B-CB10-4F39-B9E5-4F706C907AFB}"/>
    <cellStyle name="Normal" xfId="0" builtinId="0"/>
    <cellStyle name="Normal 13" xfId="9" xr:uid="{231DF2E3-83DF-45EB-A6DB-BB9F6A59C6E5}"/>
    <cellStyle name="Normal 147 2 2 2 2" xfId="12" xr:uid="{CA79C1A7-0277-4330-AA81-684993D86ED6}"/>
    <cellStyle name="Normal 2" xfId="2" xr:uid="{6893C287-6A04-44DE-871D-9AFD8F313E48}"/>
    <cellStyle name="Normal 2 2" xfId="10" xr:uid="{9BF95A64-095E-48A8-B662-7F399F5E5259}"/>
    <cellStyle name="Normal 3" xfId="11" xr:uid="{55AC7764-809E-4524-B52E-7B521DB84DB9}"/>
    <cellStyle name="Normal 3 3 2" xfId="7" xr:uid="{07EB6218-060D-4F53-83F1-110E66FC37E9}"/>
    <cellStyle name="Normal 4 10" xfId="4" xr:uid="{F5A6017C-E337-41F9-8757-678143E6D249}"/>
    <cellStyle name="Normal 4 10 7" xfId="1" xr:uid="{39E2DB7F-51F2-440A-8239-01FFA3533F4F}"/>
    <cellStyle name="Normal_Kinerja Siska Sept 2010" xfId="3" xr:uid="{40B3B58A-3282-4013-830F-3D0988575AF9}"/>
    <cellStyle name="Percent 2" xfId="6" xr:uid="{53490F28-8F70-4461-9799-BEC185A78C6B}"/>
    <cellStyle name="Percent 2 2" xfId="8" xr:uid="{B952A041-4844-4571-A2CF-2DDE37901C45}"/>
  </cellStyles>
  <dxfs count="118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536E-EA2D-487F-8DE3-0B6719EB9624}">
  <dimension ref="A1:ADV407"/>
  <sheetViews>
    <sheetView tabSelected="1" zoomScale="70" zoomScaleNormal="70" workbookViewId="0">
      <pane xSplit="7" ySplit="4" topLeftCell="ADI390" activePane="bottomRight" state="frozen"/>
      <selection pane="topRight" activeCell="E1" sqref="E1"/>
      <selection pane="bottomLeft" activeCell="A6" sqref="A6"/>
      <selection pane="bottomRight" activeCell="C407" sqref="C407"/>
    </sheetView>
  </sheetViews>
  <sheetFormatPr defaultRowHeight="15" x14ac:dyDescent="0.25"/>
  <cols>
    <col min="1" max="1" width="4.28515625" style="4" bestFit="1" customWidth="1"/>
    <col min="2" max="2" width="9.140625" style="4"/>
    <col min="3" max="3" width="31.5703125" style="4" bestFit="1" customWidth="1"/>
    <col min="4" max="5" width="11.7109375" style="4" hidden="1" customWidth="1"/>
    <col min="6" max="6" width="7.42578125" style="4" hidden="1" customWidth="1"/>
    <col min="7" max="7" width="28.28515625" style="4" customWidth="1"/>
    <col min="8" max="8" width="10.85546875" style="4" hidden="1" customWidth="1"/>
    <col min="9" max="9" width="28.140625" style="4" hidden="1" customWidth="1"/>
    <col min="10" max="10" width="21.7109375" style="4" hidden="1" customWidth="1"/>
    <col min="11" max="11" width="14.5703125" style="4" hidden="1" customWidth="1"/>
    <col min="12" max="12" width="4.140625" style="4" hidden="1" customWidth="1"/>
    <col min="13" max="25" width="9.140625" style="4"/>
    <col min="26" max="27" width="12.85546875" style="4" customWidth="1"/>
    <col min="28" max="29" width="12.85546875" style="114" customWidth="1"/>
    <col min="30" max="30" width="12.85546875" style="4" customWidth="1"/>
    <col min="31" max="32" width="12.85546875" style="114" customWidth="1"/>
    <col min="33" max="33" width="12.85546875" style="4" customWidth="1"/>
    <col min="34" max="35" width="12.85546875" style="114" customWidth="1"/>
    <col min="36" max="36" width="12.85546875" style="4" customWidth="1"/>
    <col min="37" max="38" width="12.85546875" style="114" customWidth="1"/>
    <col min="39" max="39" width="12.85546875" style="4" customWidth="1"/>
    <col min="40" max="41" width="12.85546875" style="114" customWidth="1"/>
    <col min="42" max="42" width="12.85546875" style="4" customWidth="1"/>
    <col min="43" max="44" width="12.85546875" style="114" customWidth="1"/>
    <col min="45" max="45" width="12.85546875" style="4" customWidth="1"/>
    <col min="46" max="47" width="12.85546875" style="114" customWidth="1"/>
    <col min="48" max="48" width="12.85546875" style="4" customWidth="1"/>
    <col min="49" max="50" width="12.85546875" style="114" customWidth="1"/>
    <col min="51" max="51" width="12.85546875" style="4" customWidth="1"/>
    <col min="52" max="53" width="12.85546875" style="114" customWidth="1"/>
    <col min="54" max="54" width="12.85546875" style="4" customWidth="1"/>
    <col min="55" max="56" width="12.85546875" style="114" customWidth="1"/>
    <col min="57" max="57" width="12.85546875" style="4" customWidth="1"/>
    <col min="58" max="59" width="12.85546875" style="114" customWidth="1"/>
    <col min="60" max="60" width="12.85546875" style="4" customWidth="1"/>
    <col min="61" max="62" width="12.85546875" style="114" customWidth="1"/>
    <col min="63" max="63" width="12.85546875" style="4" customWidth="1"/>
    <col min="64" max="65" width="12.85546875" style="114" customWidth="1"/>
    <col min="66" max="66" width="12.85546875" style="4" customWidth="1"/>
    <col min="67" max="68" width="12.85546875" style="114" customWidth="1"/>
    <col min="69" max="69" width="9.140625" style="4"/>
    <col min="70" max="70" width="9.140625" style="114"/>
    <col min="71" max="71" width="9.140625" style="4"/>
    <col min="72" max="72" width="9.140625" style="114"/>
    <col min="73" max="73" width="9.140625" style="4"/>
    <col min="74" max="74" width="9.140625" style="114"/>
    <col min="75" max="75" width="9.140625" style="4"/>
    <col min="76" max="76" width="9.140625" style="114"/>
    <col min="77" max="78" width="9.140625" style="4"/>
    <col min="79" max="79" width="9.140625" style="115"/>
    <col min="80" max="80" width="9.140625" style="4"/>
    <col min="81" max="81" width="9.140625" style="114"/>
    <col min="82" max="82" width="9.140625" style="4"/>
    <col min="83" max="83" width="8.28515625" style="116" customWidth="1"/>
    <col min="84" max="84" width="9.140625" style="4"/>
    <col min="85" max="86" width="9.140625" style="114"/>
    <col min="87" max="87" width="9.140625" style="4"/>
    <col min="88" max="89" width="9.140625" style="114"/>
    <col min="90" max="90" width="9.140625" style="4"/>
    <col min="91" max="91" width="9.140625" style="114"/>
    <col min="92" max="92" width="9.140625" style="4"/>
    <col min="93" max="94" width="9.140625" style="114"/>
    <col min="95" max="95" width="9.140625" style="4"/>
    <col min="96" max="97" width="9.140625" style="114"/>
    <col min="98" max="98" width="9.140625" style="4"/>
    <col min="99" max="100" width="9.140625" style="114"/>
    <col min="101" max="101" width="9.140625" style="4"/>
    <col min="102" max="103" width="9.140625" style="114"/>
    <col min="104" max="104" width="9.140625" style="115"/>
    <col min="105" max="105" width="9.140625" style="4"/>
    <col min="106" max="106" width="9.140625" style="114"/>
    <col min="107" max="107" width="9.140625" style="115"/>
    <col min="108" max="108" width="9.140625" style="4"/>
    <col min="109" max="109" width="9.140625" style="114"/>
    <col min="110" max="110" width="10.28515625" style="116" bestFit="1" customWidth="1"/>
    <col min="111" max="111" width="9.140625" style="4"/>
    <col min="112" max="113" width="9.140625" style="114"/>
    <col min="114" max="114" width="9.140625" style="4"/>
    <col min="115" max="115" width="9.140625" style="114"/>
    <col min="116" max="116" width="9.140625" style="4"/>
    <col min="117" max="118" width="9.140625" style="114"/>
    <col min="119" max="119" width="9.140625" style="4"/>
    <col min="120" max="121" width="9.140625" style="114"/>
    <col min="122" max="122" width="9.140625" style="4"/>
    <col min="123" max="124" width="9.140625" style="114"/>
    <col min="125" max="125" width="9.140625" style="4"/>
    <col min="126" max="127" width="9.140625" style="114"/>
    <col min="128" max="128" width="9.140625" style="4"/>
    <col min="129" max="130" width="9.140625" style="114"/>
    <col min="131" max="131" width="9.140625" style="4"/>
    <col min="132" max="133" width="9.140625" style="114"/>
    <col min="134" max="134" width="9.140625" style="4"/>
    <col min="135" max="136" width="9.140625" style="114"/>
    <col min="137" max="137" width="9.140625" style="4"/>
    <col min="138" max="139" width="9.140625" style="114"/>
    <col min="140" max="141" width="9.140625" style="4"/>
    <col min="142" max="142" width="9.140625" style="114"/>
    <col min="143" max="144" width="9.140625" style="4"/>
    <col min="145" max="145" width="9.140625" style="114"/>
    <col min="146" max="146" width="9.140625" style="117"/>
    <col min="147" max="147" width="9.140625" style="4"/>
    <col min="148" max="148" width="9.140625" style="114"/>
    <col min="149" max="150" width="9.140625" style="4"/>
    <col min="151" max="151" width="9.140625" style="114"/>
    <col min="152" max="153" width="9.140625" style="4"/>
    <col min="154" max="154" width="9.140625" style="114"/>
    <col min="155" max="155" width="9.140625" style="4"/>
    <col min="156" max="157" width="9.140625" style="114"/>
    <col min="158" max="158" width="9.140625" style="4"/>
    <col min="159" max="160" width="9.140625" style="114"/>
    <col min="161" max="161" width="9.140625" style="4"/>
    <col min="162" max="163" width="9.140625" style="114"/>
    <col min="164" max="164" width="9.140625" style="4"/>
    <col min="165" max="166" width="9.140625" style="114"/>
    <col min="167" max="167" width="9.140625" style="4"/>
    <col min="168" max="169" width="9.140625" style="114"/>
    <col min="170" max="170" width="9.140625" style="4"/>
    <col min="171" max="172" width="9.140625" style="114"/>
    <col min="173" max="173" width="9.140625" style="4"/>
    <col min="174" max="175" width="9.140625" style="114"/>
    <col min="176" max="176" width="9.140625" style="4"/>
    <col min="177" max="178" width="9.140625" style="114"/>
    <col min="179" max="179" width="9.140625" style="4"/>
    <col min="180" max="181" width="9.140625" style="114"/>
    <col min="182" max="182" width="9.140625" style="4"/>
    <col min="183" max="184" width="9.140625" style="114"/>
    <col min="185" max="185" width="9.140625" style="4"/>
    <col min="186" max="187" width="9.140625" style="114"/>
    <col min="188" max="188" width="9.140625" style="4"/>
    <col min="189" max="190" width="9.140625" style="114"/>
    <col min="191" max="191" width="9.140625" style="4"/>
    <col min="192" max="193" width="9.140625" style="114"/>
    <col min="194" max="194" width="9.140625" style="4"/>
    <col min="195" max="196" width="9.140625" style="114"/>
    <col min="197" max="197" width="9.140625" style="4"/>
    <col min="198" max="199" width="9.140625" style="114"/>
    <col min="200" max="200" width="9.140625" style="4"/>
    <col min="201" max="202" width="9.140625" style="114"/>
    <col min="203" max="203" width="9.140625" style="4"/>
    <col min="204" max="205" width="9.140625" style="114"/>
    <col min="206" max="206" width="9.140625" style="4"/>
    <col min="207" max="208" width="9.140625" style="114"/>
    <col min="209" max="209" width="9.140625" style="4"/>
    <col min="210" max="211" width="9.140625" style="114"/>
    <col min="212" max="212" width="9.140625" style="4"/>
    <col min="213" max="214" width="9.140625" style="114"/>
    <col min="215" max="215" width="9.140625" style="4"/>
    <col min="216" max="217" width="9.140625" style="114"/>
    <col min="218" max="218" width="9.140625" style="4"/>
    <col min="219" max="220" width="9.140625" style="114"/>
    <col min="221" max="221" width="9.140625" style="4"/>
    <col min="222" max="223" width="9.140625" style="114"/>
    <col min="224" max="224" width="9.140625" style="4"/>
    <col min="225" max="226" width="9.140625" style="114"/>
    <col min="227" max="227" width="9.140625" style="4"/>
    <col min="228" max="229" width="9.140625" style="114"/>
    <col min="230" max="230" width="9.140625" style="4"/>
    <col min="231" max="232" width="9.140625" style="114"/>
    <col min="233" max="233" width="9.140625" style="4"/>
    <col min="234" max="235" width="9.140625" style="114"/>
    <col min="236" max="236" width="9.140625" style="4"/>
    <col min="237" max="238" width="9.140625" style="114"/>
    <col min="239" max="239" width="9.140625" style="4"/>
    <col min="240" max="241" width="9.140625" style="114"/>
    <col min="242" max="242" width="9.140625" style="4"/>
    <col min="243" max="244" width="9.140625" style="114"/>
    <col min="245" max="245" width="9.140625" style="4"/>
    <col min="246" max="247" width="9.140625" style="114"/>
    <col min="248" max="248" width="9.140625" style="4"/>
    <col min="249" max="250" width="9.140625" style="114"/>
    <col min="251" max="251" width="9.140625" style="4"/>
    <col min="252" max="253" width="9.140625" style="114"/>
    <col min="254" max="254" width="9.140625" style="4"/>
    <col min="255" max="256" width="9.140625" style="114"/>
    <col min="257" max="257" width="9.140625" style="4"/>
    <col min="258" max="259" width="9.140625" style="114"/>
    <col min="260" max="260" width="9.140625" style="4"/>
    <col min="261" max="262" width="9.140625" style="114"/>
    <col min="263" max="263" width="9.140625" style="4"/>
    <col min="264" max="265" width="9.140625" style="114"/>
    <col min="266" max="266" width="9.140625" style="4"/>
    <col min="267" max="268" width="9.140625" style="114"/>
    <col min="269" max="269" width="9.140625" style="4"/>
    <col min="270" max="271" width="9.140625" style="114"/>
    <col min="272" max="272" width="9.140625" style="4"/>
    <col min="273" max="274" width="9.140625" style="114"/>
    <col min="275" max="275" width="9.140625" style="4"/>
    <col min="276" max="277" width="9.140625" style="114"/>
    <col min="278" max="278" width="9.140625" style="4"/>
    <col min="279" max="280" width="9.140625" style="114"/>
    <col min="281" max="281" width="9.140625" style="4"/>
    <col min="282" max="283" width="9.140625" style="114"/>
    <col min="284" max="284" width="9.140625" style="4"/>
    <col min="285" max="286" width="9.140625" style="114"/>
    <col min="287" max="287" width="9.140625" style="4"/>
    <col min="288" max="289" width="9.140625" style="114"/>
    <col min="290" max="290" width="9.140625" style="4"/>
    <col min="291" max="292" width="9.140625" style="114"/>
    <col min="293" max="293" width="9.140625" style="4"/>
    <col min="294" max="295" width="9.140625" style="114"/>
    <col min="296" max="296" width="9.140625" style="4"/>
    <col min="297" max="298" width="9.140625" style="114"/>
    <col min="299" max="299" width="9.140625" style="4"/>
    <col min="300" max="301" width="9.140625" style="114"/>
    <col min="302" max="302" width="9.140625" style="4"/>
    <col min="303" max="304" width="9.140625" style="114"/>
    <col min="305" max="305" width="9.140625" style="4"/>
    <col min="306" max="307" width="9.140625" style="114"/>
    <col min="308" max="308" width="9.140625" style="4"/>
    <col min="309" max="310" width="9.140625" style="114"/>
    <col min="311" max="311" width="9.140625" style="4"/>
    <col min="312" max="313" width="9.140625" style="114"/>
    <col min="314" max="314" width="9.140625" style="4"/>
    <col min="315" max="316" width="9.140625" style="114"/>
    <col min="317" max="317" width="9.140625" style="4"/>
    <col min="318" max="319" width="9.140625" style="114"/>
    <col min="320" max="320" width="9.140625" style="4"/>
    <col min="321" max="322" width="9.140625" style="114"/>
    <col min="323" max="323" width="9.140625" style="4"/>
    <col min="324" max="325" width="9.140625" style="114"/>
    <col min="326" max="326" width="9.140625" style="4"/>
    <col min="327" max="328" width="9.140625" style="114"/>
    <col min="329" max="329" width="9.140625" style="4"/>
    <col min="330" max="331" width="9.140625" style="114"/>
    <col min="332" max="332" width="9.140625" style="4"/>
    <col min="333" max="334" width="9.140625" style="114"/>
    <col min="335" max="335" width="9.140625" style="4"/>
    <col min="336" max="337" width="9.140625" style="114"/>
    <col min="338" max="338" width="9.140625" style="4"/>
    <col min="339" max="340" width="9.140625" style="114"/>
    <col min="341" max="341" width="9.140625" style="4"/>
    <col min="342" max="343" width="9.140625" style="114"/>
    <col min="344" max="344" width="9.140625" style="4"/>
    <col min="345" max="346" width="9.140625" style="114"/>
    <col min="347" max="347" width="9.140625" style="4"/>
    <col min="348" max="349" width="9.140625" style="114"/>
    <col min="350" max="350" width="9.140625" style="4"/>
    <col min="351" max="352" width="9.140625" style="114"/>
    <col min="353" max="353" width="9.140625" style="4"/>
    <col min="354" max="355" width="9.140625" style="114"/>
    <col min="356" max="356" width="9.140625" style="4"/>
    <col min="357" max="358" width="9.140625" style="114"/>
    <col min="359" max="359" width="9.140625" style="4"/>
    <col min="360" max="361" width="9.140625" style="114"/>
    <col min="362" max="363" width="9.140625" style="116"/>
    <col min="364" max="364" width="9.140625" style="4"/>
    <col min="365" max="365" width="9.140625" style="114"/>
    <col min="366" max="367" width="9.140625" style="115"/>
    <col min="368" max="368" width="9.140625" style="4"/>
    <col min="369" max="369" width="9.140625" style="114"/>
    <col min="370" max="370" width="9.140625" style="116"/>
    <col min="371" max="371" width="8.28515625" style="118" customWidth="1"/>
    <col min="372" max="372" width="9.140625" style="4"/>
    <col min="373" max="375" width="9.140625" style="114"/>
    <col min="376" max="377" width="9.140625" style="4"/>
    <col min="378" max="380" width="9.140625" style="114"/>
    <col min="381" max="381" width="9.140625" style="4"/>
    <col min="382" max="382" width="9.140625" style="114"/>
    <col min="383" max="383" width="9.140625" style="116"/>
    <col min="384" max="384" width="9.28515625" style="116" bestFit="1" customWidth="1"/>
    <col min="385" max="385" width="9.140625" style="4"/>
    <col min="386" max="387" width="9.140625" style="114"/>
    <col min="388" max="388" width="9.140625" style="115"/>
    <col min="389" max="389" width="9.140625" style="4"/>
    <col min="390" max="390" width="9.140625" style="114"/>
    <col min="391" max="391" width="9.140625" style="116"/>
    <col min="392" max="393" width="9.140625" style="4"/>
    <col min="394" max="395" width="9.140625" style="114"/>
    <col min="396" max="396" width="9.140625" style="115"/>
    <col min="397" max="398" width="9.140625" style="4"/>
    <col min="399" max="400" width="9.140625" style="114"/>
    <col min="401" max="401" width="9.140625" style="115"/>
    <col min="402" max="402" width="9.140625" style="4"/>
    <col min="403" max="403" width="9.140625" style="114"/>
    <col min="404" max="404" width="9.140625" style="4"/>
    <col min="405" max="405" width="9.140625" style="116"/>
    <col min="406" max="407" width="9.140625" style="114"/>
    <col min="408" max="408" width="9.140625" style="4"/>
    <col min="409" max="410" width="9.140625" style="114"/>
    <col min="411" max="411" width="9.140625" style="4"/>
    <col min="412" max="413" width="9.140625" style="114"/>
    <col min="414" max="414" width="9.140625" style="4"/>
    <col min="415" max="416" width="9.140625" style="114"/>
    <col min="417" max="417" width="9.140625" style="4"/>
    <col min="418" max="419" width="9.140625" style="114"/>
    <col min="420" max="421" width="9.140625" style="4"/>
    <col min="422" max="423" width="9.140625" style="114"/>
    <col min="424" max="424" width="9.140625" style="4"/>
    <col min="425" max="426" width="9.140625" style="114"/>
    <col min="427" max="427" width="9.140625" style="4"/>
    <col min="428" max="429" width="9.140625" style="114"/>
    <col min="430" max="430" width="9.140625" style="4"/>
    <col min="431" max="432" width="9.140625" style="114"/>
    <col min="433" max="433" width="9.140625" style="4"/>
    <col min="434" max="435" width="9.140625" style="114"/>
    <col min="436" max="436" width="9.140625" style="4"/>
    <col min="437" max="438" width="9.140625" style="114"/>
    <col min="439" max="439" width="9.140625" style="4"/>
    <col min="440" max="441" width="9.140625" style="114"/>
    <col min="442" max="442" width="9.140625" style="4"/>
    <col min="443" max="444" width="9.140625" style="114"/>
    <col min="445" max="445" width="9.140625" style="4"/>
    <col min="446" max="447" width="9.140625" style="114"/>
    <col min="448" max="448" width="9.140625" style="4"/>
    <col min="449" max="450" width="9.140625" style="114"/>
    <col min="451" max="451" width="9.140625" style="4"/>
    <col min="452" max="453" width="9.140625" style="114"/>
    <col min="454" max="454" width="9.140625" style="4"/>
    <col min="455" max="456" width="9.140625" style="114"/>
    <col min="457" max="457" width="9.140625" style="4"/>
    <col min="458" max="459" width="9.140625" style="114"/>
    <col min="460" max="460" width="9.140625" style="4"/>
    <col min="461" max="462" width="9.140625" style="114"/>
    <col min="463" max="463" width="9.140625" style="4"/>
    <col min="464" max="465" width="9.140625" style="114"/>
    <col min="466" max="466" width="9.140625" style="4"/>
    <col min="467" max="468" width="9.140625" style="114"/>
    <col min="469" max="469" width="9.140625" style="4"/>
    <col min="470" max="471" width="9.140625" style="114"/>
    <col min="472" max="472" width="9.140625" style="115"/>
    <col min="473" max="473" width="9.140625" style="4"/>
    <col min="474" max="474" width="9.140625" style="114"/>
    <col min="475" max="475" width="9.140625" style="115"/>
    <col min="476" max="476" width="9.140625" style="4"/>
    <col min="477" max="477" width="9.140625" style="114"/>
    <col min="478" max="478" width="9.140625" style="115"/>
    <col min="479" max="479" width="9.140625" style="4"/>
    <col min="480" max="480" width="9.140625" style="114"/>
    <col min="481" max="481" width="9.140625" style="115"/>
    <col min="482" max="482" width="9.140625" style="4"/>
    <col min="483" max="485" width="9.140625" style="115"/>
    <col min="486" max="486" width="9.140625" style="4"/>
    <col min="487" max="487" width="9.140625" style="114"/>
    <col min="488" max="488" width="9.140625" style="115"/>
    <col min="489" max="489" width="9.140625" style="4"/>
    <col min="490" max="490" width="9.140625" style="114"/>
    <col min="491" max="491" width="9.140625" style="4"/>
    <col min="492" max="493" width="9.140625" style="114"/>
    <col min="494" max="494" width="9.140625" style="4"/>
    <col min="495" max="496" width="9.140625" style="114"/>
    <col min="497" max="497" width="9.140625" style="4"/>
    <col min="498" max="499" width="9.140625" style="114"/>
    <col min="500" max="500" width="9.140625" style="4"/>
    <col min="501" max="502" width="9.140625" style="114"/>
    <col min="503" max="503" width="9.140625" style="4"/>
    <col min="504" max="505" width="9.140625" style="114"/>
    <col min="506" max="506" width="9.140625" style="4"/>
    <col min="507" max="508" width="9.140625" style="114"/>
    <col min="509" max="509" width="9.140625" style="4"/>
    <col min="510" max="511" width="9.140625" style="114"/>
    <col min="512" max="512" width="9.140625" style="4"/>
    <col min="513" max="514" width="9.140625" style="114"/>
    <col min="515" max="515" width="9.140625" style="4"/>
    <col min="516" max="517" width="9.140625" style="114"/>
    <col min="518" max="518" width="9.140625" style="4"/>
    <col min="519" max="520" width="9.140625" style="114"/>
    <col min="521" max="521" width="9.140625" style="4"/>
    <col min="522" max="523" width="9.140625" style="114"/>
    <col min="524" max="524" width="9.140625" style="4"/>
    <col min="525" max="526" width="9.140625" style="114"/>
    <col min="527" max="527" width="9.140625" style="4"/>
    <col min="528" max="529" width="9.140625" style="114"/>
    <col min="530" max="530" width="9.140625" style="4"/>
    <col min="531" max="532" width="9.140625" style="114"/>
    <col min="533" max="533" width="9.140625" style="4"/>
    <col min="534" max="535" width="9.140625" style="114"/>
    <col min="536" max="536" width="9.140625" style="4"/>
    <col min="537" max="538" width="9.140625" style="114"/>
    <col min="539" max="539" width="9.140625" style="4"/>
    <col min="540" max="541" width="9.140625" style="114"/>
    <col min="542" max="542" width="9.140625" style="4"/>
    <col min="543" max="544" width="9.140625" style="114"/>
    <col min="545" max="545" width="9.140625" style="4"/>
    <col min="546" max="547" width="9.140625" style="114"/>
    <col min="548" max="548" width="9.140625" style="4"/>
    <col min="549" max="550" width="9.140625" style="114"/>
    <col min="551" max="551" width="9.140625" style="4"/>
    <col min="552" max="553" width="9.140625" style="114"/>
    <col min="554" max="554" width="9.140625" style="4"/>
    <col min="555" max="556" width="9.140625" style="114"/>
    <col min="557" max="557" width="9.140625" style="4"/>
    <col min="558" max="559" width="9.140625" style="114"/>
    <col min="560" max="561" width="9.140625" style="115"/>
    <col min="562" max="562" width="9.140625" style="4"/>
    <col min="563" max="563" width="9.140625" style="114"/>
    <col min="564" max="564" width="9.140625" style="115"/>
    <col min="565" max="565" width="9.140625" style="4"/>
    <col min="566" max="567" width="9.140625" style="115"/>
    <col min="568" max="568" width="9.140625" style="4"/>
    <col min="569" max="569" width="9.140625" style="114"/>
    <col min="570" max="570" width="9.140625" style="115"/>
    <col min="571" max="571" width="9.140625" style="4"/>
    <col min="572" max="573" width="9.140625" style="115"/>
    <col min="574" max="574" width="9.140625" style="4"/>
    <col min="575" max="575" width="9.140625" style="114"/>
    <col min="576" max="576" width="9.140625" style="115"/>
    <col min="577" max="577" width="9.140625" style="4"/>
    <col min="578" max="578" width="9.140625" style="114"/>
    <col min="579" max="580" width="9.140625" style="4"/>
    <col min="581" max="581" width="9.140625" style="114"/>
    <col min="582" max="582" width="9.140625" style="4"/>
    <col min="583" max="584" width="9.140625" style="114"/>
    <col min="585" max="585" width="9.140625" style="4"/>
    <col min="586" max="587" width="9.140625" style="114"/>
    <col min="588" max="588" width="9.140625" style="4"/>
    <col min="589" max="590" width="9.140625" style="114"/>
    <col min="591" max="591" width="9.140625" style="4"/>
    <col min="592" max="593" width="9.140625" style="114"/>
    <col min="594" max="594" width="9.140625" style="4"/>
    <col min="595" max="596" width="9.140625" style="114"/>
    <col min="597" max="597" width="9.140625" style="4"/>
    <col min="598" max="599" width="9.140625" style="114"/>
    <col min="600" max="600" width="9.140625" style="4"/>
    <col min="601" max="602" width="9.140625" style="114"/>
    <col min="603" max="603" width="9.140625" style="4"/>
    <col min="604" max="605" width="9.140625" style="114"/>
    <col min="606" max="606" width="9.140625" style="4"/>
    <col min="607" max="608" width="9.140625" style="114"/>
    <col min="609" max="609" width="9.140625" style="4"/>
    <col min="610" max="611" width="9.140625" style="114"/>
    <col min="612" max="612" width="9.140625" style="4"/>
    <col min="613" max="614" width="9.140625" style="114"/>
    <col min="615" max="615" width="9.140625" style="4"/>
    <col min="616" max="617" width="9.140625" style="114"/>
    <col min="618" max="618" width="9.140625" style="4"/>
    <col min="619" max="620" width="9.140625" style="114"/>
    <col min="621" max="621" width="9.140625" style="4"/>
    <col min="622" max="623" width="9.140625" style="114"/>
    <col min="624" max="624" width="9.140625" style="4"/>
    <col min="625" max="626" width="9.140625" style="114"/>
    <col min="627" max="627" width="9.140625" style="4"/>
    <col min="628" max="629" width="9.140625" style="114"/>
    <col min="630" max="630" width="9.140625" style="4"/>
    <col min="631" max="632" width="9.140625" style="114"/>
    <col min="633" max="633" width="9.140625" style="4"/>
    <col min="634" max="635" width="9.140625" style="114"/>
    <col min="636" max="636" width="9.140625" style="4"/>
    <col min="637" max="638" width="9.140625" style="114"/>
    <col min="639" max="639" width="9.140625" style="4"/>
    <col min="640" max="641" width="9.140625" style="114"/>
    <col min="642" max="642" width="9.140625" style="4"/>
    <col min="643" max="644" width="9.140625" style="114"/>
    <col min="645" max="645" width="9.140625" style="4"/>
    <col min="646" max="647" width="9.140625" style="114"/>
    <col min="648" max="648" width="9.140625" style="4"/>
    <col min="649" max="650" width="9.140625" style="114"/>
    <col min="651" max="651" width="9.140625" style="4"/>
    <col min="652" max="653" width="9.140625" style="114"/>
    <col min="654" max="654" width="9.140625" style="4"/>
    <col min="655" max="656" width="9.140625" style="114"/>
    <col min="657" max="657" width="9.140625" style="4"/>
    <col min="658" max="659" width="9.140625" style="114"/>
    <col min="660" max="660" width="9.140625" style="4"/>
    <col min="661" max="662" width="9.140625" style="114"/>
    <col min="663" max="663" width="9.140625" style="4"/>
    <col min="664" max="665" width="9.140625" style="114"/>
    <col min="666" max="666" width="9.140625" style="4"/>
    <col min="667" max="668" width="9.140625" style="114"/>
    <col min="669" max="669" width="9.140625" style="4"/>
    <col min="670" max="671" width="9.140625" style="114"/>
    <col min="672" max="672" width="9.140625" style="4"/>
    <col min="673" max="674" width="9.140625" style="114"/>
    <col min="675" max="675" width="9.140625" style="4"/>
    <col min="676" max="677" width="9.140625" style="114"/>
    <col min="678" max="678" width="9.140625" style="4"/>
    <col min="679" max="680" width="9.140625" style="114"/>
    <col min="681" max="681" width="9.140625" style="4"/>
    <col min="682" max="683" width="9.140625" style="114"/>
    <col min="684" max="684" width="9.140625" style="4"/>
    <col min="685" max="686" width="9.140625" style="114"/>
    <col min="687" max="687" width="9.140625" style="4"/>
    <col min="688" max="689" width="9.140625" style="114"/>
    <col min="690" max="690" width="9.140625" style="4"/>
    <col min="691" max="694" width="9.140625" style="114"/>
    <col min="695" max="695" width="9.140625" style="4"/>
    <col min="696" max="696" width="9.140625" style="114"/>
    <col min="697" max="698" width="9.140625" style="4"/>
    <col min="699" max="699" width="9.140625" style="114"/>
    <col min="700" max="700" width="9.140625" style="115"/>
    <col min="701" max="701" width="9.140625" style="4"/>
    <col min="702" max="702" width="9.140625" style="114"/>
    <col min="703" max="705" width="9.140625" style="4"/>
    <col min="706" max="706" width="9.140625" style="114"/>
    <col min="707" max="709" width="9.140625" style="115"/>
    <col min="710" max="721" width="9.140625" style="114"/>
    <col min="722" max="754" width="10.7109375" style="114" customWidth="1"/>
    <col min="755" max="764" width="9.140625" style="114"/>
    <col min="765" max="767" width="9.140625" style="4"/>
    <col min="768" max="768" width="9.140625" style="119"/>
    <col min="769" max="769" width="16.42578125" style="120" customWidth="1"/>
    <col min="770" max="770" width="15.85546875" style="120" customWidth="1"/>
    <col min="771" max="771" width="13.85546875" style="120" customWidth="1"/>
    <col min="772" max="772" width="17" style="120" customWidth="1"/>
    <col min="773" max="773" width="14" style="120" customWidth="1"/>
    <col min="774" max="775" width="11.7109375" style="121" customWidth="1"/>
    <col min="776" max="776" width="13.42578125" style="121" customWidth="1"/>
    <col min="777" max="778" width="9.28515625" style="116" customWidth="1"/>
    <col min="779" max="780" width="13.42578125" style="115" customWidth="1"/>
    <col min="781" max="781" width="10.85546875" style="115" bestFit="1" customWidth="1"/>
    <col min="782" max="783" width="13.42578125" style="115" customWidth="1"/>
    <col min="784" max="787" width="13.42578125" style="121" customWidth="1"/>
    <col min="788" max="788" width="12.28515625" style="121" customWidth="1"/>
    <col min="789" max="790" width="11.42578125" style="121" customWidth="1"/>
    <col min="791" max="791" width="12.28515625" style="121" customWidth="1"/>
    <col min="792" max="792" width="11.42578125" style="121" customWidth="1"/>
    <col min="793" max="794" width="12.7109375" style="121" customWidth="1"/>
    <col min="795" max="796" width="13.85546875" style="4" customWidth="1"/>
    <col min="797" max="797" width="9.140625" style="4" customWidth="1"/>
    <col min="798" max="798" width="11.28515625" style="4" customWidth="1"/>
    <col min="799" max="801" width="9.5703125" style="4" customWidth="1"/>
    <col min="802" max="802" width="11.7109375" style="4" customWidth="1"/>
    <col min="803" max="16384" width="9.140625" style="4"/>
  </cols>
  <sheetData>
    <row r="1" spans="1:802" ht="33.75" x14ac:dyDescent="0.25">
      <c r="A1" s="255" t="s">
        <v>0</v>
      </c>
      <c r="B1" s="258" t="s">
        <v>1</v>
      </c>
      <c r="C1" s="255" t="s">
        <v>2</v>
      </c>
      <c r="D1" s="261" t="s">
        <v>3</v>
      </c>
      <c r="E1" s="261" t="s">
        <v>4</v>
      </c>
      <c r="F1" s="255" t="s">
        <v>5</v>
      </c>
      <c r="G1" s="255" t="s">
        <v>6</v>
      </c>
      <c r="H1" s="255" t="s">
        <v>7</v>
      </c>
      <c r="I1" s="255" t="s">
        <v>8</v>
      </c>
      <c r="J1" s="255" t="s">
        <v>9</v>
      </c>
      <c r="K1" s="255" t="s">
        <v>10</v>
      </c>
      <c r="L1" s="255" t="s">
        <v>11</v>
      </c>
      <c r="M1" s="255" t="s">
        <v>12</v>
      </c>
      <c r="N1" s="255" t="s">
        <v>13</v>
      </c>
      <c r="O1" s="255" t="s">
        <v>14</v>
      </c>
      <c r="P1" s="255" t="s">
        <v>15</v>
      </c>
      <c r="Q1" s="255" t="s">
        <v>16</v>
      </c>
      <c r="R1" s="255" t="s">
        <v>17</v>
      </c>
      <c r="S1" s="255" t="s">
        <v>18</v>
      </c>
      <c r="T1" s="255" t="s">
        <v>19</v>
      </c>
      <c r="U1" s="255" t="s">
        <v>20</v>
      </c>
      <c r="V1" s="264" t="s">
        <v>21</v>
      </c>
      <c r="W1" s="255" t="s">
        <v>22</v>
      </c>
      <c r="X1" s="255" t="s">
        <v>23</v>
      </c>
      <c r="Y1" s="255" t="s">
        <v>24</v>
      </c>
      <c r="Z1" s="1" t="s">
        <v>25</v>
      </c>
      <c r="AA1" s="267" t="s">
        <v>26</v>
      </c>
      <c r="AB1" s="268"/>
      <c r="AC1" s="268"/>
      <c r="AD1" s="268"/>
      <c r="AE1" s="268"/>
      <c r="AF1" s="269"/>
      <c r="AG1" s="270" t="s">
        <v>27</v>
      </c>
      <c r="AH1" s="271"/>
      <c r="AI1" s="271"/>
      <c r="AJ1" s="271"/>
      <c r="AK1" s="271"/>
      <c r="AL1" s="272"/>
      <c r="AM1" s="273" t="s">
        <v>28</v>
      </c>
      <c r="AN1" s="274"/>
      <c r="AO1" s="274"/>
      <c r="AP1" s="274"/>
      <c r="AQ1" s="274"/>
      <c r="AR1" s="275"/>
      <c r="AS1" s="276" t="s">
        <v>29</v>
      </c>
      <c r="AT1" s="277"/>
      <c r="AU1" s="277"/>
      <c r="AV1" s="277"/>
      <c r="AW1" s="277"/>
      <c r="AX1" s="278"/>
      <c r="AY1" s="279" t="s">
        <v>30</v>
      </c>
      <c r="AZ1" s="280"/>
      <c r="BA1" s="280"/>
      <c r="BB1" s="280"/>
      <c r="BC1" s="280"/>
      <c r="BD1" s="281"/>
      <c r="BE1" s="330" t="s">
        <v>31</v>
      </c>
      <c r="BF1" s="331"/>
      <c r="BG1" s="331"/>
      <c r="BH1" s="331"/>
      <c r="BI1" s="331"/>
      <c r="BJ1" s="332"/>
      <c r="BK1" s="333" t="s">
        <v>32</v>
      </c>
      <c r="BL1" s="334"/>
      <c r="BM1" s="334"/>
      <c r="BN1" s="334"/>
      <c r="BO1" s="334"/>
      <c r="BP1" s="335"/>
      <c r="BQ1" s="336" t="s">
        <v>33</v>
      </c>
      <c r="BR1" s="337"/>
      <c r="BS1" s="337"/>
      <c r="BT1" s="337"/>
      <c r="BU1" s="337"/>
      <c r="BV1" s="337"/>
      <c r="BW1" s="337"/>
      <c r="BX1" s="337"/>
      <c r="BY1" s="337"/>
      <c r="BZ1" s="337"/>
      <c r="CA1" s="337"/>
      <c r="CB1" s="337"/>
      <c r="CC1" s="337"/>
      <c r="CD1" s="337"/>
      <c r="CE1" s="337"/>
      <c r="CF1" s="337"/>
      <c r="CG1" s="338"/>
      <c r="CH1" s="339" t="s">
        <v>34</v>
      </c>
      <c r="CI1" s="340"/>
      <c r="CJ1" s="340"/>
      <c r="CK1" s="340"/>
      <c r="CL1" s="340"/>
      <c r="CM1" s="341"/>
      <c r="CN1" s="342" t="s">
        <v>35</v>
      </c>
      <c r="CO1" s="343"/>
      <c r="CP1" s="343"/>
      <c r="CQ1" s="343"/>
      <c r="CR1" s="343"/>
      <c r="CS1" s="344"/>
      <c r="CT1" s="345" t="s">
        <v>36</v>
      </c>
      <c r="CU1" s="346"/>
      <c r="CV1" s="346"/>
      <c r="CW1" s="346"/>
      <c r="CX1" s="346"/>
      <c r="CY1" s="347"/>
      <c r="CZ1" s="312" t="s">
        <v>37</v>
      </c>
      <c r="DA1" s="313"/>
      <c r="DB1" s="313"/>
      <c r="DC1" s="313"/>
      <c r="DD1" s="313"/>
      <c r="DE1" s="313"/>
      <c r="DF1" s="313"/>
      <c r="DG1" s="313"/>
      <c r="DH1" s="313"/>
      <c r="DI1" s="313"/>
      <c r="DJ1" s="313"/>
      <c r="DK1" s="314"/>
      <c r="DL1" s="315" t="s">
        <v>38</v>
      </c>
      <c r="DM1" s="316"/>
      <c r="DN1" s="316"/>
      <c r="DO1" s="316"/>
      <c r="DP1" s="316"/>
      <c r="DQ1" s="316"/>
      <c r="DR1" s="316"/>
      <c r="DS1" s="316"/>
      <c r="DT1" s="317"/>
      <c r="DU1" s="318" t="s">
        <v>39</v>
      </c>
      <c r="DV1" s="319"/>
      <c r="DW1" s="319"/>
      <c r="DX1" s="319"/>
      <c r="DY1" s="319"/>
      <c r="DZ1" s="319"/>
      <c r="EA1" s="319"/>
      <c r="EB1" s="319"/>
      <c r="EC1" s="320"/>
      <c r="ED1" s="321" t="s">
        <v>40</v>
      </c>
      <c r="EE1" s="322"/>
      <c r="EF1" s="322"/>
      <c r="EG1" s="322"/>
      <c r="EH1" s="322"/>
      <c r="EI1" s="323"/>
      <c r="EJ1" s="324" t="s">
        <v>41</v>
      </c>
      <c r="EK1" s="325"/>
      <c r="EL1" s="325"/>
      <c r="EM1" s="325"/>
      <c r="EN1" s="325"/>
      <c r="EO1" s="325"/>
      <c r="EP1" s="325"/>
      <c r="EQ1" s="325"/>
      <c r="ER1" s="325"/>
      <c r="ES1" s="325"/>
      <c r="ET1" s="325"/>
      <c r="EU1" s="325"/>
      <c r="EV1" s="325"/>
      <c r="EW1" s="325"/>
      <c r="EX1" s="326"/>
      <c r="EY1" s="327" t="s">
        <v>42</v>
      </c>
      <c r="EZ1" s="328"/>
      <c r="FA1" s="328"/>
      <c r="FB1" s="328"/>
      <c r="FC1" s="328"/>
      <c r="FD1" s="328"/>
      <c r="FE1" s="328"/>
      <c r="FF1" s="328"/>
      <c r="FG1" s="329"/>
      <c r="FH1" s="363" t="s">
        <v>43</v>
      </c>
      <c r="FI1" s="364"/>
      <c r="FJ1" s="364"/>
      <c r="FK1" s="364"/>
      <c r="FL1" s="364"/>
      <c r="FM1" s="364"/>
      <c r="FN1" s="364"/>
      <c r="FO1" s="364"/>
      <c r="FP1" s="365"/>
      <c r="FQ1" s="366" t="s">
        <v>44</v>
      </c>
      <c r="FR1" s="367"/>
      <c r="FS1" s="367"/>
      <c r="FT1" s="367"/>
      <c r="FU1" s="367"/>
      <c r="FV1" s="367"/>
      <c r="FW1" s="367"/>
      <c r="FX1" s="367"/>
      <c r="FY1" s="368"/>
      <c r="FZ1" s="369" t="s">
        <v>45</v>
      </c>
      <c r="GA1" s="370"/>
      <c r="GB1" s="370"/>
      <c r="GC1" s="370"/>
      <c r="GD1" s="370"/>
      <c r="GE1" s="370"/>
      <c r="GF1" s="370"/>
      <c r="GG1" s="370"/>
      <c r="GH1" s="370"/>
      <c r="GI1" s="370"/>
      <c r="GJ1" s="370"/>
      <c r="GK1" s="370"/>
      <c r="GL1" s="370"/>
      <c r="GM1" s="370"/>
      <c r="GN1" s="370"/>
      <c r="GO1" s="370"/>
      <c r="GP1" s="370"/>
      <c r="GQ1" s="370"/>
      <c r="GR1" s="370"/>
      <c r="GS1" s="370"/>
      <c r="GT1" s="370"/>
      <c r="GU1" s="370"/>
      <c r="GV1" s="370"/>
      <c r="GW1" s="371"/>
      <c r="GX1" s="372" t="s">
        <v>46</v>
      </c>
      <c r="GY1" s="373"/>
      <c r="GZ1" s="373"/>
      <c r="HA1" s="373"/>
      <c r="HB1" s="373"/>
      <c r="HC1" s="373"/>
      <c r="HD1" s="373"/>
      <c r="HE1" s="373"/>
      <c r="HF1" s="373"/>
      <c r="HG1" s="373"/>
      <c r="HH1" s="373"/>
      <c r="HI1" s="373"/>
      <c r="HJ1" s="373"/>
      <c r="HK1" s="373"/>
      <c r="HL1" s="373"/>
      <c r="HM1" s="373"/>
      <c r="HN1" s="373"/>
      <c r="HO1" s="373"/>
      <c r="HP1" s="373"/>
      <c r="HQ1" s="373"/>
      <c r="HR1" s="373"/>
      <c r="HS1" s="373"/>
      <c r="HT1" s="373"/>
      <c r="HU1" s="374"/>
      <c r="HV1" s="372" t="s">
        <v>47</v>
      </c>
      <c r="HW1" s="373"/>
      <c r="HX1" s="373"/>
      <c r="HY1" s="373"/>
      <c r="HZ1" s="373"/>
      <c r="IA1" s="373"/>
      <c r="IB1" s="373"/>
      <c r="IC1" s="373"/>
      <c r="ID1" s="373"/>
      <c r="IE1" s="373"/>
      <c r="IF1" s="373"/>
      <c r="IG1" s="373"/>
      <c r="IH1" s="373"/>
      <c r="II1" s="373"/>
      <c r="IJ1" s="373"/>
      <c r="IK1" s="373"/>
      <c r="IL1" s="373"/>
      <c r="IM1" s="374"/>
      <c r="IN1" s="363" t="s">
        <v>48</v>
      </c>
      <c r="IO1" s="364"/>
      <c r="IP1" s="364"/>
      <c r="IQ1" s="364"/>
      <c r="IR1" s="364"/>
      <c r="IS1" s="364"/>
      <c r="IT1" s="364"/>
      <c r="IU1" s="364"/>
      <c r="IV1" s="364"/>
      <c r="IW1" s="364"/>
      <c r="IX1" s="364"/>
      <c r="IY1" s="364"/>
      <c r="IZ1" s="364"/>
      <c r="JA1" s="364"/>
      <c r="JB1" s="364"/>
      <c r="JC1" s="364"/>
      <c r="JD1" s="364"/>
      <c r="JE1" s="364"/>
      <c r="JF1" s="364"/>
      <c r="JG1" s="364"/>
      <c r="JH1" s="364"/>
      <c r="JI1" s="364"/>
      <c r="JJ1" s="364"/>
      <c r="JK1" s="365"/>
      <c r="JL1" s="348" t="s">
        <v>49</v>
      </c>
      <c r="JM1" s="349"/>
      <c r="JN1" s="349"/>
      <c r="JO1" s="349"/>
      <c r="JP1" s="349"/>
      <c r="JQ1" s="349"/>
      <c r="JR1" s="349"/>
      <c r="JS1" s="349"/>
      <c r="JT1" s="349"/>
      <c r="JU1" s="349"/>
      <c r="JV1" s="349"/>
      <c r="JW1" s="349"/>
      <c r="JX1" s="349"/>
      <c r="JY1" s="349"/>
      <c r="JZ1" s="349"/>
      <c r="KA1" s="349"/>
      <c r="KB1" s="349"/>
      <c r="KC1" s="350"/>
      <c r="KD1" s="351" t="s">
        <v>50</v>
      </c>
      <c r="KE1" s="352"/>
      <c r="KF1" s="352"/>
      <c r="KG1" s="352"/>
      <c r="KH1" s="352"/>
      <c r="KI1" s="352"/>
      <c r="KJ1" s="352"/>
      <c r="KK1" s="352"/>
      <c r="KL1" s="352"/>
      <c r="KM1" s="352"/>
      <c r="KN1" s="352"/>
      <c r="KO1" s="353"/>
      <c r="KP1" s="351" t="s">
        <v>51</v>
      </c>
      <c r="KQ1" s="352"/>
      <c r="KR1" s="352"/>
      <c r="KS1" s="352"/>
      <c r="KT1" s="352"/>
      <c r="KU1" s="352"/>
      <c r="KV1" s="352"/>
      <c r="KW1" s="352"/>
      <c r="KX1" s="352"/>
      <c r="KY1" s="352"/>
      <c r="KZ1" s="352"/>
      <c r="LA1" s="352"/>
      <c r="LB1" s="352"/>
      <c r="LC1" s="352"/>
      <c r="LD1" s="353"/>
      <c r="LE1" s="354" t="s">
        <v>52</v>
      </c>
      <c r="LF1" s="355"/>
      <c r="LG1" s="355"/>
      <c r="LH1" s="355"/>
      <c r="LI1" s="355"/>
      <c r="LJ1" s="355"/>
      <c r="LK1" s="355"/>
      <c r="LL1" s="355"/>
      <c r="LM1" s="355"/>
      <c r="LN1" s="355"/>
      <c r="LO1" s="355"/>
      <c r="LP1" s="355"/>
      <c r="LQ1" s="355"/>
      <c r="LR1" s="355"/>
      <c r="LS1" s="355"/>
      <c r="LT1" s="355"/>
      <c r="LU1" s="355"/>
      <c r="LV1" s="356"/>
      <c r="LW1" s="357" t="s">
        <v>53</v>
      </c>
      <c r="LX1" s="358"/>
      <c r="LY1" s="358"/>
      <c r="LZ1" s="358"/>
      <c r="MA1" s="358"/>
      <c r="MB1" s="358"/>
      <c r="MC1" s="358"/>
      <c r="MD1" s="358"/>
      <c r="ME1" s="358"/>
      <c r="MF1" s="358"/>
      <c r="MG1" s="358"/>
      <c r="MH1" s="358"/>
      <c r="MI1" s="358"/>
      <c r="MJ1" s="358"/>
      <c r="MK1" s="358"/>
      <c r="ML1" s="358"/>
      <c r="MM1" s="358"/>
      <c r="MN1" s="358"/>
      <c r="MO1" s="358"/>
      <c r="MP1" s="358"/>
      <c r="MQ1" s="358"/>
      <c r="MR1" s="358"/>
      <c r="MS1" s="358"/>
      <c r="MT1" s="358"/>
      <c r="MU1" s="358"/>
      <c r="MV1" s="358"/>
      <c r="MW1" s="359"/>
      <c r="MX1" s="360" t="s">
        <v>54</v>
      </c>
      <c r="MY1" s="361"/>
      <c r="MZ1" s="361"/>
      <c r="NA1" s="361"/>
      <c r="NB1" s="361"/>
      <c r="NC1" s="361"/>
      <c r="ND1" s="361"/>
      <c r="NE1" s="361"/>
      <c r="NF1" s="361"/>
      <c r="NG1" s="361"/>
      <c r="NH1" s="361"/>
      <c r="NI1" s="361"/>
      <c r="NJ1" s="361"/>
      <c r="NK1" s="361"/>
      <c r="NL1" s="361"/>
      <c r="NM1" s="361"/>
      <c r="NN1" s="361"/>
      <c r="NO1" s="361"/>
      <c r="NP1" s="361"/>
      <c r="NQ1" s="361"/>
      <c r="NR1" s="362"/>
      <c r="NS1" s="381" t="s">
        <v>55</v>
      </c>
      <c r="NT1" s="382"/>
      <c r="NU1" s="382"/>
      <c r="NV1" s="382"/>
      <c r="NW1" s="382"/>
      <c r="NX1" s="382"/>
      <c r="NY1" s="382"/>
      <c r="NZ1" s="382"/>
      <c r="OA1" s="382"/>
      <c r="OB1" s="382"/>
      <c r="OC1" s="382"/>
      <c r="OD1" s="382"/>
      <c r="OE1" s="382"/>
      <c r="OF1" s="382"/>
      <c r="OG1" s="382"/>
      <c r="OH1" s="382"/>
      <c r="OI1" s="382"/>
      <c r="OJ1" s="382"/>
      <c r="OK1" s="382"/>
      <c r="OL1" s="382"/>
      <c r="OM1" s="383"/>
      <c r="ON1" s="339" t="s">
        <v>56</v>
      </c>
      <c r="OO1" s="340"/>
      <c r="OP1" s="340"/>
      <c r="OQ1" s="340"/>
      <c r="OR1" s="340"/>
      <c r="OS1" s="340"/>
      <c r="OT1" s="340"/>
      <c r="OU1" s="340"/>
      <c r="OV1" s="340"/>
      <c r="OW1" s="340"/>
      <c r="OX1" s="340"/>
      <c r="OY1" s="340"/>
      <c r="OZ1" s="340"/>
      <c r="PA1" s="340"/>
      <c r="PB1" s="340"/>
      <c r="PC1" s="340"/>
      <c r="PD1" s="340"/>
      <c r="PE1" s="340"/>
      <c r="PF1" s="340"/>
      <c r="PG1" s="340"/>
      <c r="PH1" s="340"/>
      <c r="PI1" s="340"/>
      <c r="PJ1" s="341"/>
      <c r="PK1" s="342" t="s">
        <v>57</v>
      </c>
      <c r="PL1" s="343"/>
      <c r="PM1" s="343"/>
      <c r="PN1" s="343"/>
      <c r="PO1" s="343"/>
      <c r="PP1" s="343"/>
      <c r="PQ1" s="343"/>
      <c r="PR1" s="343"/>
      <c r="PS1" s="343"/>
      <c r="PT1" s="343"/>
      <c r="PU1" s="343"/>
      <c r="PV1" s="343"/>
      <c r="PW1" s="343"/>
      <c r="PX1" s="343"/>
      <c r="PY1" s="343"/>
      <c r="PZ1" s="343"/>
      <c r="QA1" s="343"/>
      <c r="QB1" s="343"/>
      <c r="QC1" s="343"/>
      <c r="QD1" s="343"/>
      <c r="QE1" s="344"/>
      <c r="QF1" s="345" t="s">
        <v>58</v>
      </c>
      <c r="QG1" s="346"/>
      <c r="QH1" s="346"/>
      <c r="QI1" s="346"/>
      <c r="QJ1" s="346"/>
      <c r="QK1" s="346"/>
      <c r="QL1" s="346"/>
      <c r="QM1" s="346"/>
      <c r="QN1" s="346"/>
      <c r="QO1" s="346"/>
      <c r="QP1" s="346"/>
      <c r="QQ1" s="346"/>
      <c r="QR1" s="346"/>
      <c r="QS1" s="346"/>
      <c r="QT1" s="346"/>
      <c r="QU1" s="346"/>
      <c r="QV1" s="346"/>
      <c r="QW1" s="346"/>
      <c r="QX1" s="346"/>
      <c r="QY1" s="346"/>
      <c r="QZ1" s="346"/>
      <c r="RA1" s="346"/>
      <c r="RB1" s="346"/>
      <c r="RC1" s="347"/>
      <c r="RD1" s="312" t="s">
        <v>59</v>
      </c>
      <c r="RE1" s="313"/>
      <c r="RF1" s="313"/>
      <c r="RG1" s="313"/>
      <c r="RH1" s="313"/>
      <c r="RI1" s="313"/>
      <c r="RJ1" s="313"/>
      <c r="RK1" s="313"/>
      <c r="RL1" s="313"/>
      <c r="RM1" s="313"/>
      <c r="RN1" s="313"/>
      <c r="RO1" s="313"/>
      <c r="RP1" s="313"/>
      <c r="RQ1" s="313"/>
      <c r="RR1" s="313"/>
      <c r="RS1" s="313"/>
      <c r="RT1" s="313"/>
      <c r="RU1" s="313"/>
      <c r="RV1" s="314"/>
      <c r="RW1" s="315" t="s">
        <v>60</v>
      </c>
      <c r="RX1" s="316"/>
      <c r="RY1" s="316"/>
      <c r="RZ1" s="316"/>
      <c r="SA1" s="316"/>
      <c r="SB1" s="316"/>
      <c r="SC1" s="316"/>
      <c r="SD1" s="316"/>
      <c r="SE1" s="316"/>
      <c r="SF1" s="316"/>
      <c r="SG1" s="316"/>
      <c r="SH1" s="316"/>
      <c r="SI1" s="316"/>
      <c r="SJ1" s="316"/>
      <c r="SK1" s="316"/>
      <c r="SL1" s="316"/>
      <c r="SM1" s="316"/>
      <c r="SN1" s="316"/>
      <c r="SO1" s="316"/>
      <c r="SP1" s="316"/>
      <c r="SQ1" s="317"/>
      <c r="SR1" s="318" t="s">
        <v>61</v>
      </c>
      <c r="SS1" s="319"/>
      <c r="ST1" s="319"/>
      <c r="SU1" s="319"/>
      <c r="SV1" s="319"/>
      <c r="SW1" s="319"/>
      <c r="SX1" s="319"/>
      <c r="SY1" s="319"/>
      <c r="SZ1" s="319"/>
      <c r="TA1" s="319"/>
      <c r="TB1" s="319"/>
      <c r="TC1" s="319"/>
      <c r="TD1" s="319"/>
      <c r="TE1" s="319"/>
      <c r="TF1" s="319"/>
      <c r="TG1" s="319"/>
      <c r="TH1" s="319"/>
      <c r="TI1" s="319"/>
      <c r="TJ1" s="319"/>
      <c r="TK1" s="319"/>
      <c r="TL1" s="319"/>
      <c r="TM1" s="319"/>
      <c r="TN1" s="319"/>
      <c r="TO1" s="319"/>
      <c r="TP1" s="319"/>
      <c r="TQ1" s="319"/>
      <c r="TR1" s="320"/>
      <c r="TS1" s="321" t="s">
        <v>62</v>
      </c>
      <c r="TT1" s="322"/>
      <c r="TU1" s="322"/>
      <c r="TV1" s="322"/>
      <c r="TW1" s="322"/>
      <c r="TX1" s="322"/>
      <c r="TY1" s="322"/>
      <c r="TZ1" s="322"/>
      <c r="UA1" s="322"/>
      <c r="UB1" s="322"/>
      <c r="UC1" s="322"/>
      <c r="UD1" s="322"/>
      <c r="UE1" s="322"/>
      <c r="UF1" s="322"/>
      <c r="UG1" s="322"/>
      <c r="UH1" s="322"/>
      <c r="UI1" s="322"/>
      <c r="UJ1" s="322"/>
      <c r="UK1" s="322"/>
      <c r="UL1" s="322"/>
      <c r="UM1" s="323"/>
      <c r="UN1" s="324" t="s">
        <v>63</v>
      </c>
      <c r="UO1" s="325"/>
      <c r="UP1" s="325"/>
      <c r="UQ1" s="325"/>
      <c r="UR1" s="325"/>
      <c r="US1" s="325"/>
      <c r="UT1" s="325"/>
      <c r="UU1" s="325"/>
      <c r="UV1" s="325"/>
      <c r="UW1" s="325"/>
      <c r="UX1" s="325"/>
      <c r="UY1" s="325"/>
      <c r="UZ1" s="325"/>
      <c r="VA1" s="325"/>
      <c r="VB1" s="325"/>
      <c r="VC1" s="325"/>
      <c r="VD1" s="325"/>
      <c r="VE1" s="325"/>
      <c r="VF1" s="325"/>
      <c r="VG1" s="325"/>
      <c r="VH1" s="325"/>
      <c r="VI1" s="326"/>
      <c r="VJ1" s="327" t="s">
        <v>64</v>
      </c>
      <c r="VK1" s="328"/>
      <c r="VL1" s="328"/>
      <c r="VM1" s="328"/>
      <c r="VN1" s="328"/>
      <c r="VO1" s="328"/>
      <c r="VP1" s="328"/>
      <c r="VQ1" s="328"/>
      <c r="VR1" s="328"/>
      <c r="VS1" s="328"/>
      <c r="VT1" s="328"/>
      <c r="VU1" s="328"/>
      <c r="VV1" s="328"/>
      <c r="VW1" s="328"/>
      <c r="VX1" s="328"/>
      <c r="VY1" s="328"/>
      <c r="VZ1" s="328"/>
      <c r="WA1" s="328"/>
      <c r="WB1" s="328"/>
      <c r="WC1" s="328"/>
      <c r="WD1" s="328"/>
      <c r="WE1" s="328"/>
      <c r="WF1" s="328"/>
      <c r="WG1" s="328"/>
      <c r="WH1" s="328"/>
      <c r="WI1" s="328"/>
      <c r="WJ1" s="329"/>
      <c r="WK1" s="363" t="s">
        <v>65</v>
      </c>
      <c r="WL1" s="364"/>
      <c r="WM1" s="364"/>
      <c r="WN1" s="364"/>
      <c r="WO1" s="364"/>
      <c r="WP1" s="364"/>
      <c r="WQ1" s="364"/>
      <c r="WR1" s="364"/>
      <c r="WS1" s="364"/>
      <c r="WT1" s="364"/>
      <c r="WU1" s="364"/>
      <c r="WV1" s="364"/>
      <c r="WW1" s="364"/>
      <c r="WX1" s="364"/>
      <c r="WY1" s="364"/>
      <c r="WZ1" s="364"/>
      <c r="XA1" s="364"/>
      <c r="XB1" s="364"/>
      <c r="XC1" s="364"/>
      <c r="XD1" s="364"/>
      <c r="XE1" s="364"/>
      <c r="XF1" s="364"/>
      <c r="XG1" s="364"/>
      <c r="XH1" s="364"/>
      <c r="XI1" s="364"/>
      <c r="XJ1" s="364"/>
      <c r="XK1" s="365"/>
      <c r="XL1" s="378" t="s">
        <v>66</v>
      </c>
      <c r="XM1" s="379"/>
      <c r="XN1" s="379"/>
      <c r="XO1" s="379"/>
      <c r="XP1" s="379"/>
      <c r="XQ1" s="379"/>
      <c r="XR1" s="379"/>
      <c r="XS1" s="379"/>
      <c r="XT1" s="379"/>
      <c r="XU1" s="379"/>
      <c r="XV1" s="379"/>
      <c r="XW1" s="379"/>
      <c r="XX1" s="379"/>
      <c r="XY1" s="379"/>
      <c r="XZ1" s="379"/>
      <c r="YA1" s="379"/>
      <c r="YB1" s="379"/>
      <c r="YC1" s="379"/>
      <c r="YD1" s="379"/>
      <c r="YE1" s="379"/>
      <c r="YF1" s="379"/>
      <c r="YG1" s="379"/>
      <c r="YH1" s="379"/>
      <c r="YI1" s="380"/>
      <c r="YJ1" s="366" t="s">
        <v>67</v>
      </c>
      <c r="YK1" s="367"/>
      <c r="YL1" s="367"/>
      <c r="YM1" s="367"/>
      <c r="YN1" s="367"/>
      <c r="YO1" s="367"/>
      <c r="YP1" s="367"/>
      <c r="YQ1" s="367"/>
      <c r="YR1" s="367"/>
      <c r="YS1" s="367"/>
      <c r="YT1" s="367"/>
      <c r="YU1" s="367"/>
      <c r="YV1" s="367"/>
      <c r="YW1" s="367"/>
      <c r="YX1" s="367"/>
      <c r="YY1" s="367"/>
      <c r="YZ1" s="367"/>
      <c r="ZA1" s="367"/>
      <c r="ZB1" s="367"/>
      <c r="ZC1" s="367"/>
      <c r="ZD1" s="367"/>
      <c r="ZE1" s="367"/>
      <c r="ZF1" s="367"/>
      <c r="ZG1" s="367"/>
      <c r="ZH1" s="367"/>
      <c r="ZI1" s="367"/>
      <c r="ZJ1" s="368"/>
      <c r="ZK1" s="342" t="s">
        <v>68</v>
      </c>
      <c r="ZL1" s="343"/>
      <c r="ZM1" s="343"/>
      <c r="ZN1" s="343"/>
      <c r="ZO1" s="343"/>
      <c r="ZP1" s="344"/>
      <c r="ZQ1" s="426" t="s">
        <v>69</v>
      </c>
      <c r="ZR1" s="427"/>
      <c r="ZS1" s="427"/>
      <c r="ZT1" s="427"/>
      <c r="ZU1" s="427"/>
      <c r="ZV1" s="427"/>
      <c r="ZW1" s="428"/>
      <c r="ZX1" s="324" t="s">
        <v>70</v>
      </c>
      <c r="ZY1" s="325"/>
      <c r="ZZ1" s="326"/>
      <c r="AAA1" s="429" t="s">
        <v>71</v>
      </c>
      <c r="AAB1" s="430"/>
      <c r="AAC1" s="431"/>
      <c r="AAD1" s="435" t="s">
        <v>72</v>
      </c>
      <c r="AAE1" s="436"/>
      <c r="AAF1" s="436"/>
      <c r="AAG1" s="437"/>
      <c r="AAH1" s="390" t="s">
        <v>73</v>
      </c>
      <c r="AAI1" s="391"/>
      <c r="AAJ1" s="392"/>
      <c r="AAK1" s="396" t="s">
        <v>74</v>
      </c>
      <c r="AAL1" s="397"/>
      <c r="AAM1" s="398"/>
      <c r="AAN1" s="402" t="s">
        <v>75</v>
      </c>
      <c r="AAO1" s="403"/>
      <c r="AAP1" s="404"/>
      <c r="AAQ1" s="408" t="s">
        <v>76</v>
      </c>
      <c r="AAR1" s="409"/>
      <c r="AAS1" s="410"/>
      <c r="AAT1" s="414" t="s">
        <v>77</v>
      </c>
      <c r="AAU1" s="415"/>
      <c r="AAV1" s="415"/>
      <c r="AAW1" s="415"/>
      <c r="AAX1" s="416"/>
      <c r="AAY1" s="420" t="s">
        <v>78</v>
      </c>
      <c r="AAZ1" s="421"/>
      <c r="ABA1" s="422"/>
      <c r="ABB1" s="450" t="s">
        <v>79</v>
      </c>
      <c r="ABC1" s="451"/>
      <c r="ABD1" s="452"/>
      <c r="ABE1" s="456" t="s">
        <v>80</v>
      </c>
      <c r="ABF1" s="457"/>
      <c r="ABG1" s="458"/>
      <c r="ABH1" s="396" t="s">
        <v>81</v>
      </c>
      <c r="ABI1" s="397"/>
      <c r="ABJ1" s="398"/>
      <c r="ABK1" s="462" t="s">
        <v>82</v>
      </c>
      <c r="ABL1" s="463"/>
      <c r="ABM1" s="464"/>
      <c r="ABN1" s="468" t="s">
        <v>83</v>
      </c>
      <c r="ABO1" s="469"/>
      <c r="ABP1" s="470"/>
      <c r="ABQ1" s="474" t="s">
        <v>84</v>
      </c>
      <c r="ABR1" s="475"/>
      <c r="ABS1" s="476"/>
      <c r="ABT1" s="534" t="s">
        <v>85</v>
      </c>
      <c r="ABU1" s="535"/>
      <c r="ABV1" s="536"/>
      <c r="ABW1" s="540" t="s">
        <v>86</v>
      </c>
      <c r="ABX1" s="541"/>
      <c r="ABY1" s="541"/>
      <c r="ABZ1" s="542"/>
      <c r="ACA1" s="546" t="s">
        <v>87</v>
      </c>
      <c r="ACB1" s="547"/>
      <c r="ACC1" s="548"/>
      <c r="ACD1" s="552" t="s">
        <v>88</v>
      </c>
      <c r="ACE1" s="553"/>
      <c r="ACF1" s="553"/>
      <c r="ACG1" s="554"/>
      <c r="ACH1" s="558" t="s">
        <v>89</v>
      </c>
      <c r="ACI1" s="559"/>
      <c r="ACJ1" s="560"/>
      <c r="ACK1" s="264" t="s">
        <v>90</v>
      </c>
      <c r="ACL1" s="264" t="s">
        <v>91</v>
      </c>
      <c r="ACM1" s="264" t="s">
        <v>92</v>
      </c>
      <c r="ACN1" s="528" t="s">
        <v>93</v>
      </c>
      <c r="ACO1" s="531" t="s">
        <v>94</v>
      </c>
      <c r="ACP1" s="531" t="s">
        <v>95</v>
      </c>
      <c r="ACQ1" s="510" t="s">
        <v>96</v>
      </c>
      <c r="ACR1" s="510" t="s">
        <v>97</v>
      </c>
      <c r="ACS1" s="510" t="s">
        <v>98</v>
      </c>
      <c r="ACT1" s="513" t="s">
        <v>99</v>
      </c>
      <c r="ACU1" s="513" t="s">
        <v>100</v>
      </c>
      <c r="ACV1" s="513" t="s">
        <v>101</v>
      </c>
      <c r="ACW1" s="516" t="s">
        <v>102</v>
      </c>
      <c r="ACX1" s="517"/>
      <c r="ACY1" s="522" t="s">
        <v>103</v>
      </c>
      <c r="ACZ1" s="522" t="s">
        <v>104</v>
      </c>
      <c r="ADA1" s="525" t="s">
        <v>105</v>
      </c>
      <c r="ADB1" s="507" t="s">
        <v>106</v>
      </c>
      <c r="ADC1" s="507" t="s">
        <v>107</v>
      </c>
      <c r="ADD1" s="493" t="s">
        <v>108</v>
      </c>
      <c r="ADE1" s="493" t="s">
        <v>109</v>
      </c>
      <c r="ADF1" s="493" t="s">
        <v>110</v>
      </c>
      <c r="ADG1" s="496" t="s">
        <v>98</v>
      </c>
      <c r="ADH1" s="499" t="s">
        <v>111</v>
      </c>
      <c r="ADI1" s="499" t="s">
        <v>101</v>
      </c>
      <c r="ADJ1" s="499" t="s">
        <v>112</v>
      </c>
      <c r="ADK1" s="499" t="s">
        <v>113</v>
      </c>
      <c r="ADL1" s="502" t="s">
        <v>114</v>
      </c>
      <c r="ADM1" s="505" t="s">
        <v>98</v>
      </c>
      <c r="ADN1" s="488" t="s">
        <v>115</v>
      </c>
      <c r="ADO1" s="489" t="s">
        <v>116</v>
      </c>
      <c r="ADP1" s="2"/>
      <c r="ADQ1" s="3"/>
      <c r="ADR1" s="3"/>
      <c r="ADS1" s="3"/>
      <c r="ADT1" s="491" t="s">
        <v>102</v>
      </c>
      <c r="ADU1" s="492"/>
      <c r="ADV1" s="3"/>
    </row>
    <row r="2" spans="1:802" ht="22.5" x14ac:dyDescent="0.25">
      <c r="A2" s="256"/>
      <c r="B2" s="259"/>
      <c r="C2" s="256"/>
      <c r="D2" s="262"/>
      <c r="E2" s="262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65"/>
      <c r="W2" s="256"/>
      <c r="X2" s="256"/>
      <c r="Y2" s="256"/>
      <c r="Z2" s="1" t="s">
        <v>117</v>
      </c>
      <c r="AA2" s="282" t="s">
        <v>118</v>
      </c>
      <c r="AB2" s="283"/>
      <c r="AC2" s="284"/>
      <c r="AD2" s="282" t="s">
        <v>119</v>
      </c>
      <c r="AE2" s="283"/>
      <c r="AF2" s="284"/>
      <c r="AG2" s="285" t="s">
        <v>119</v>
      </c>
      <c r="AH2" s="286"/>
      <c r="AI2" s="287"/>
      <c r="AJ2" s="285" t="s">
        <v>118</v>
      </c>
      <c r="AK2" s="286"/>
      <c r="AL2" s="287"/>
      <c r="AM2" s="288" t="s">
        <v>119</v>
      </c>
      <c r="AN2" s="289"/>
      <c r="AO2" s="290"/>
      <c r="AP2" s="288" t="s">
        <v>118</v>
      </c>
      <c r="AQ2" s="289"/>
      <c r="AR2" s="290"/>
      <c r="AS2" s="291" t="s">
        <v>120</v>
      </c>
      <c r="AT2" s="292"/>
      <c r="AU2" s="293"/>
      <c r="AV2" s="294" t="s">
        <v>121</v>
      </c>
      <c r="AW2" s="295"/>
      <c r="AX2" s="296"/>
      <c r="AY2" s="297" t="s">
        <v>119</v>
      </c>
      <c r="AZ2" s="298"/>
      <c r="BA2" s="299"/>
      <c r="BB2" s="297" t="s">
        <v>118</v>
      </c>
      <c r="BC2" s="298"/>
      <c r="BD2" s="299"/>
      <c r="BE2" s="571" t="s">
        <v>119</v>
      </c>
      <c r="BF2" s="572"/>
      <c r="BG2" s="573"/>
      <c r="BH2" s="571" t="s">
        <v>118</v>
      </c>
      <c r="BI2" s="572"/>
      <c r="BJ2" s="573"/>
      <c r="BK2" s="574" t="s">
        <v>119</v>
      </c>
      <c r="BL2" s="575"/>
      <c r="BM2" s="576"/>
      <c r="BN2" s="574" t="s">
        <v>118</v>
      </c>
      <c r="BO2" s="575"/>
      <c r="BP2" s="576"/>
      <c r="BQ2" s="336" t="s">
        <v>122</v>
      </c>
      <c r="BR2" s="337"/>
      <c r="BS2" s="337"/>
      <c r="BT2" s="338"/>
      <c r="BU2" s="336" t="s">
        <v>121</v>
      </c>
      <c r="BV2" s="337"/>
      <c r="BW2" s="337"/>
      <c r="BX2" s="338"/>
      <c r="BY2" s="336" t="s">
        <v>123</v>
      </c>
      <c r="BZ2" s="337"/>
      <c r="CA2" s="337"/>
      <c r="CB2" s="337"/>
      <c r="CC2" s="338"/>
      <c r="CD2" s="568" t="s">
        <v>124</v>
      </c>
      <c r="CE2" s="569"/>
      <c r="CF2" s="569"/>
      <c r="CG2" s="570"/>
      <c r="CH2" s="384" t="s">
        <v>125</v>
      </c>
      <c r="CI2" s="385"/>
      <c r="CJ2" s="386"/>
      <c r="CK2" s="384" t="s">
        <v>118</v>
      </c>
      <c r="CL2" s="385"/>
      <c r="CM2" s="386"/>
      <c r="CN2" s="387" t="s">
        <v>125</v>
      </c>
      <c r="CO2" s="388"/>
      <c r="CP2" s="389"/>
      <c r="CQ2" s="387" t="s">
        <v>118</v>
      </c>
      <c r="CR2" s="388"/>
      <c r="CS2" s="389"/>
      <c r="CT2" s="583" t="s">
        <v>125</v>
      </c>
      <c r="CU2" s="584"/>
      <c r="CV2" s="585"/>
      <c r="CW2" s="583" t="s">
        <v>118</v>
      </c>
      <c r="CX2" s="584"/>
      <c r="CY2" s="585"/>
      <c r="CZ2" s="586" t="s">
        <v>126</v>
      </c>
      <c r="DA2" s="587"/>
      <c r="DB2" s="588"/>
      <c r="DC2" s="586" t="s">
        <v>127</v>
      </c>
      <c r="DD2" s="587"/>
      <c r="DE2" s="588"/>
      <c r="DF2" s="586" t="s">
        <v>128</v>
      </c>
      <c r="DG2" s="587"/>
      <c r="DH2" s="588"/>
      <c r="DI2" s="586" t="s">
        <v>129</v>
      </c>
      <c r="DJ2" s="587"/>
      <c r="DK2" s="588"/>
      <c r="DL2" s="577" t="s">
        <v>130</v>
      </c>
      <c r="DM2" s="578"/>
      <c r="DN2" s="579"/>
      <c r="DO2" s="577" t="s">
        <v>131</v>
      </c>
      <c r="DP2" s="578"/>
      <c r="DQ2" s="579"/>
      <c r="DR2" s="577" t="s">
        <v>129</v>
      </c>
      <c r="DS2" s="578"/>
      <c r="DT2" s="579"/>
      <c r="DU2" s="580" t="s">
        <v>126</v>
      </c>
      <c r="DV2" s="581"/>
      <c r="DW2" s="582"/>
      <c r="DX2" s="580" t="s">
        <v>131</v>
      </c>
      <c r="DY2" s="581"/>
      <c r="DZ2" s="582"/>
      <c r="EA2" s="580" t="s">
        <v>129</v>
      </c>
      <c r="EB2" s="581"/>
      <c r="EC2" s="582"/>
      <c r="ED2" s="598" t="s">
        <v>119</v>
      </c>
      <c r="EE2" s="599"/>
      <c r="EF2" s="600"/>
      <c r="EG2" s="598" t="s">
        <v>118</v>
      </c>
      <c r="EH2" s="599"/>
      <c r="EI2" s="600"/>
      <c r="EJ2" s="589" t="s">
        <v>132</v>
      </c>
      <c r="EK2" s="590"/>
      <c r="EL2" s="591"/>
      <c r="EM2" s="589" t="s">
        <v>133</v>
      </c>
      <c r="EN2" s="590"/>
      <c r="EO2" s="591"/>
      <c r="EP2" s="589" t="s">
        <v>134</v>
      </c>
      <c r="EQ2" s="590"/>
      <c r="ER2" s="591"/>
      <c r="ES2" s="589" t="s">
        <v>135</v>
      </c>
      <c r="ET2" s="590"/>
      <c r="EU2" s="591"/>
      <c r="EV2" s="589" t="s">
        <v>129</v>
      </c>
      <c r="EW2" s="590"/>
      <c r="EX2" s="591"/>
      <c r="EY2" s="592" t="s">
        <v>136</v>
      </c>
      <c r="EZ2" s="593"/>
      <c r="FA2" s="594"/>
      <c r="FB2" s="592" t="s">
        <v>133</v>
      </c>
      <c r="FC2" s="593"/>
      <c r="FD2" s="594"/>
      <c r="FE2" s="595" t="s">
        <v>137</v>
      </c>
      <c r="FF2" s="596"/>
      <c r="FG2" s="597"/>
      <c r="FH2" s="294" t="s">
        <v>136</v>
      </c>
      <c r="FI2" s="295"/>
      <c r="FJ2" s="296"/>
      <c r="FK2" s="294" t="s">
        <v>133</v>
      </c>
      <c r="FL2" s="295"/>
      <c r="FM2" s="296"/>
      <c r="FN2" s="294" t="s">
        <v>129</v>
      </c>
      <c r="FO2" s="295"/>
      <c r="FP2" s="296"/>
      <c r="FQ2" s="375" t="s">
        <v>138</v>
      </c>
      <c r="FR2" s="376"/>
      <c r="FS2" s="377"/>
      <c r="FT2" s="375" t="s">
        <v>139</v>
      </c>
      <c r="FU2" s="376"/>
      <c r="FV2" s="377"/>
      <c r="FW2" s="375" t="s">
        <v>129</v>
      </c>
      <c r="FX2" s="376"/>
      <c r="FY2" s="377"/>
      <c r="FZ2" s="297" t="s">
        <v>140</v>
      </c>
      <c r="GA2" s="298"/>
      <c r="GB2" s="299"/>
      <c r="GC2" s="297" t="s">
        <v>141</v>
      </c>
      <c r="GD2" s="298"/>
      <c r="GE2" s="299"/>
      <c r="GF2" s="297" t="s">
        <v>142</v>
      </c>
      <c r="GG2" s="298"/>
      <c r="GH2" s="299"/>
      <c r="GI2" s="297" t="s">
        <v>143</v>
      </c>
      <c r="GJ2" s="298"/>
      <c r="GK2" s="299"/>
      <c r="GL2" s="297" t="s">
        <v>144</v>
      </c>
      <c r="GM2" s="298"/>
      <c r="GN2" s="299"/>
      <c r="GO2" s="297" t="s">
        <v>145</v>
      </c>
      <c r="GP2" s="298"/>
      <c r="GQ2" s="299"/>
      <c r="GR2" s="297" t="s">
        <v>146</v>
      </c>
      <c r="GS2" s="298"/>
      <c r="GT2" s="299"/>
      <c r="GU2" s="297" t="s">
        <v>147</v>
      </c>
      <c r="GV2" s="298"/>
      <c r="GW2" s="299"/>
      <c r="GX2" s="285" t="s">
        <v>148</v>
      </c>
      <c r="GY2" s="286"/>
      <c r="GZ2" s="287"/>
      <c r="HA2" s="285" t="s">
        <v>149</v>
      </c>
      <c r="HB2" s="286"/>
      <c r="HC2" s="287"/>
      <c r="HD2" s="285" t="s">
        <v>150</v>
      </c>
      <c r="HE2" s="286"/>
      <c r="HF2" s="287"/>
      <c r="HG2" s="285" t="s">
        <v>151</v>
      </c>
      <c r="HH2" s="286"/>
      <c r="HI2" s="287"/>
      <c r="HJ2" s="285" t="s">
        <v>152</v>
      </c>
      <c r="HK2" s="286"/>
      <c r="HL2" s="287"/>
      <c r="HM2" s="285" t="s">
        <v>153</v>
      </c>
      <c r="HN2" s="286"/>
      <c r="HO2" s="287"/>
      <c r="HP2" s="285" t="s">
        <v>154</v>
      </c>
      <c r="HQ2" s="286"/>
      <c r="HR2" s="287"/>
      <c r="HS2" s="285" t="s">
        <v>155</v>
      </c>
      <c r="HT2" s="286"/>
      <c r="HU2" s="287"/>
      <c r="HV2" s="601" t="s">
        <v>148</v>
      </c>
      <c r="HW2" s="602"/>
      <c r="HX2" s="603"/>
      <c r="HY2" s="601" t="s">
        <v>156</v>
      </c>
      <c r="HZ2" s="602"/>
      <c r="IA2" s="603"/>
      <c r="IB2" s="601" t="s">
        <v>157</v>
      </c>
      <c r="IC2" s="602"/>
      <c r="ID2" s="603"/>
      <c r="IE2" s="601" t="s">
        <v>158</v>
      </c>
      <c r="IF2" s="602"/>
      <c r="IG2" s="603"/>
      <c r="IH2" s="601" t="s">
        <v>159</v>
      </c>
      <c r="II2" s="602"/>
      <c r="IJ2" s="603"/>
      <c r="IK2" s="601" t="s">
        <v>160</v>
      </c>
      <c r="IL2" s="602"/>
      <c r="IM2" s="603"/>
      <c r="IN2" s="291" t="s">
        <v>161</v>
      </c>
      <c r="IO2" s="292"/>
      <c r="IP2" s="293"/>
      <c r="IQ2" s="291" t="s">
        <v>162</v>
      </c>
      <c r="IR2" s="292"/>
      <c r="IS2" s="293"/>
      <c r="IT2" s="291" t="s">
        <v>163</v>
      </c>
      <c r="IU2" s="292"/>
      <c r="IV2" s="293"/>
      <c r="IW2" s="291" t="s">
        <v>164</v>
      </c>
      <c r="IX2" s="292"/>
      <c r="IY2" s="293"/>
      <c r="IZ2" s="291" t="s">
        <v>165</v>
      </c>
      <c r="JA2" s="292"/>
      <c r="JB2" s="293"/>
      <c r="JC2" s="291" t="s">
        <v>166</v>
      </c>
      <c r="JD2" s="292"/>
      <c r="JE2" s="293"/>
      <c r="JF2" s="291" t="s">
        <v>167</v>
      </c>
      <c r="JG2" s="292"/>
      <c r="JH2" s="293"/>
      <c r="JI2" s="291" t="s">
        <v>168</v>
      </c>
      <c r="JJ2" s="292"/>
      <c r="JK2" s="293"/>
      <c r="JL2" s="288" t="s">
        <v>169</v>
      </c>
      <c r="JM2" s="289"/>
      <c r="JN2" s="290"/>
      <c r="JO2" s="288" t="s">
        <v>170</v>
      </c>
      <c r="JP2" s="289"/>
      <c r="JQ2" s="290"/>
      <c r="JR2" s="288" t="s">
        <v>171</v>
      </c>
      <c r="JS2" s="289"/>
      <c r="JT2" s="290"/>
      <c r="JU2" s="288" t="s">
        <v>172</v>
      </c>
      <c r="JV2" s="289"/>
      <c r="JW2" s="290"/>
      <c r="JX2" s="288" t="s">
        <v>173</v>
      </c>
      <c r="JY2" s="289"/>
      <c r="JZ2" s="290"/>
      <c r="KA2" s="288" t="s">
        <v>174</v>
      </c>
      <c r="KB2" s="289"/>
      <c r="KC2" s="290"/>
      <c r="KD2" s="607" t="s">
        <v>175</v>
      </c>
      <c r="KE2" s="608"/>
      <c r="KF2" s="609"/>
      <c r="KG2" s="607" t="s">
        <v>176</v>
      </c>
      <c r="KH2" s="608"/>
      <c r="KI2" s="609"/>
      <c r="KJ2" s="604" t="s">
        <v>177</v>
      </c>
      <c r="KK2" s="605"/>
      <c r="KL2" s="606"/>
      <c r="KM2" s="604" t="s">
        <v>178</v>
      </c>
      <c r="KN2" s="605"/>
      <c r="KO2" s="606"/>
      <c r="KP2" s="604" t="s">
        <v>179</v>
      </c>
      <c r="KQ2" s="605"/>
      <c r="KR2" s="606"/>
      <c r="KS2" s="604" t="s">
        <v>180</v>
      </c>
      <c r="KT2" s="605"/>
      <c r="KU2" s="606"/>
      <c r="KV2" s="604" t="s">
        <v>181</v>
      </c>
      <c r="KW2" s="605"/>
      <c r="KX2" s="606"/>
      <c r="KY2" s="604" t="s">
        <v>178</v>
      </c>
      <c r="KZ2" s="605"/>
      <c r="LA2" s="606"/>
      <c r="LB2" s="604" t="s">
        <v>182</v>
      </c>
      <c r="LC2" s="605"/>
      <c r="LD2" s="606"/>
      <c r="LE2" s="571" t="s">
        <v>183</v>
      </c>
      <c r="LF2" s="572"/>
      <c r="LG2" s="573"/>
      <c r="LH2" s="571" t="s">
        <v>184</v>
      </c>
      <c r="LI2" s="572"/>
      <c r="LJ2" s="573"/>
      <c r="LK2" s="571" t="s">
        <v>185</v>
      </c>
      <c r="LL2" s="572"/>
      <c r="LM2" s="573"/>
      <c r="LN2" s="571" t="s">
        <v>186</v>
      </c>
      <c r="LO2" s="572"/>
      <c r="LP2" s="573"/>
      <c r="LQ2" s="571" t="s">
        <v>187</v>
      </c>
      <c r="LR2" s="572"/>
      <c r="LS2" s="573"/>
      <c r="LT2" s="571" t="s">
        <v>188</v>
      </c>
      <c r="LU2" s="572"/>
      <c r="LV2" s="573"/>
      <c r="LW2" s="574" t="s">
        <v>189</v>
      </c>
      <c r="LX2" s="575"/>
      <c r="LY2" s="576"/>
      <c r="LZ2" s="610" t="s">
        <v>190</v>
      </c>
      <c r="MA2" s="611"/>
      <c r="MB2" s="612"/>
      <c r="MC2" s="574" t="s">
        <v>191</v>
      </c>
      <c r="MD2" s="575"/>
      <c r="ME2" s="576"/>
      <c r="MF2" s="574" t="s">
        <v>192</v>
      </c>
      <c r="MG2" s="575"/>
      <c r="MH2" s="576"/>
      <c r="MI2" s="574" t="s">
        <v>193</v>
      </c>
      <c r="MJ2" s="575"/>
      <c r="MK2" s="576"/>
      <c r="ML2" s="574" t="s">
        <v>194</v>
      </c>
      <c r="MM2" s="575"/>
      <c r="MN2" s="576"/>
      <c r="MO2" s="574" t="s">
        <v>195</v>
      </c>
      <c r="MP2" s="575"/>
      <c r="MQ2" s="576"/>
      <c r="MR2" s="574" t="s">
        <v>196</v>
      </c>
      <c r="MS2" s="575"/>
      <c r="MT2" s="576"/>
      <c r="MU2" s="574" t="s">
        <v>197</v>
      </c>
      <c r="MV2" s="575"/>
      <c r="MW2" s="576"/>
      <c r="MX2" s="360" t="s">
        <v>198</v>
      </c>
      <c r="MY2" s="361"/>
      <c r="MZ2" s="361"/>
      <c r="NA2" s="362"/>
      <c r="NB2" s="616" t="s">
        <v>199</v>
      </c>
      <c r="NC2" s="617"/>
      <c r="ND2" s="617"/>
      <c r="NE2" s="618"/>
      <c r="NF2" s="360" t="s">
        <v>200</v>
      </c>
      <c r="NG2" s="361"/>
      <c r="NH2" s="361"/>
      <c r="NI2" s="362"/>
      <c r="NJ2" s="360" t="s">
        <v>201</v>
      </c>
      <c r="NK2" s="361"/>
      <c r="NL2" s="361"/>
      <c r="NM2" s="361"/>
      <c r="NN2" s="362"/>
      <c r="NO2" s="360" t="s">
        <v>202</v>
      </c>
      <c r="NP2" s="361"/>
      <c r="NQ2" s="361"/>
      <c r="NR2" s="362"/>
      <c r="NS2" s="381" t="s">
        <v>198</v>
      </c>
      <c r="NT2" s="382"/>
      <c r="NU2" s="382"/>
      <c r="NV2" s="383"/>
      <c r="NW2" s="613" t="s">
        <v>199</v>
      </c>
      <c r="NX2" s="614"/>
      <c r="NY2" s="614"/>
      <c r="NZ2" s="615"/>
      <c r="OA2" s="381" t="s">
        <v>200</v>
      </c>
      <c r="OB2" s="382"/>
      <c r="OC2" s="382"/>
      <c r="OD2" s="383"/>
      <c r="OE2" s="381" t="s">
        <v>201</v>
      </c>
      <c r="OF2" s="382"/>
      <c r="OG2" s="382"/>
      <c r="OH2" s="382"/>
      <c r="OI2" s="383"/>
      <c r="OJ2" s="381" t="s">
        <v>202</v>
      </c>
      <c r="OK2" s="382"/>
      <c r="OL2" s="382"/>
      <c r="OM2" s="383"/>
      <c r="ON2" s="384" t="s">
        <v>199</v>
      </c>
      <c r="OO2" s="385"/>
      <c r="OP2" s="385"/>
      <c r="OQ2" s="386"/>
      <c r="OR2" s="384" t="s">
        <v>203</v>
      </c>
      <c r="OS2" s="385"/>
      <c r="OT2" s="386"/>
      <c r="OU2" s="384" t="s">
        <v>204</v>
      </c>
      <c r="OV2" s="385"/>
      <c r="OW2" s="386"/>
      <c r="OX2" s="384" t="s">
        <v>205</v>
      </c>
      <c r="OY2" s="385"/>
      <c r="OZ2" s="386"/>
      <c r="PA2" s="384" t="s">
        <v>206</v>
      </c>
      <c r="PB2" s="385"/>
      <c r="PC2" s="386"/>
      <c r="PD2" s="384" t="s">
        <v>207</v>
      </c>
      <c r="PE2" s="385"/>
      <c r="PF2" s="385"/>
      <c r="PG2" s="386"/>
      <c r="PH2" s="384" t="s">
        <v>208</v>
      </c>
      <c r="PI2" s="385"/>
      <c r="PJ2" s="386"/>
      <c r="PK2" s="387" t="s">
        <v>209</v>
      </c>
      <c r="PL2" s="388"/>
      <c r="PM2" s="389"/>
      <c r="PN2" s="387" t="s">
        <v>210</v>
      </c>
      <c r="PO2" s="388"/>
      <c r="PP2" s="389"/>
      <c r="PQ2" s="387" t="s">
        <v>211</v>
      </c>
      <c r="PR2" s="388"/>
      <c r="PS2" s="389"/>
      <c r="PT2" s="387" t="s">
        <v>212</v>
      </c>
      <c r="PU2" s="388"/>
      <c r="PV2" s="389"/>
      <c r="PW2" s="387" t="s">
        <v>213</v>
      </c>
      <c r="PX2" s="388"/>
      <c r="PY2" s="389"/>
      <c r="PZ2" s="387" t="s">
        <v>214</v>
      </c>
      <c r="QA2" s="388"/>
      <c r="QB2" s="389"/>
      <c r="QC2" s="387" t="s">
        <v>215</v>
      </c>
      <c r="QD2" s="388"/>
      <c r="QE2" s="389"/>
      <c r="QF2" s="583" t="s">
        <v>216</v>
      </c>
      <c r="QG2" s="584"/>
      <c r="QH2" s="585"/>
      <c r="QI2" s="583" t="s">
        <v>217</v>
      </c>
      <c r="QJ2" s="584"/>
      <c r="QK2" s="585"/>
      <c r="QL2" s="583" t="s">
        <v>218</v>
      </c>
      <c r="QM2" s="584"/>
      <c r="QN2" s="585"/>
      <c r="QO2" s="583" t="s">
        <v>219</v>
      </c>
      <c r="QP2" s="584"/>
      <c r="QQ2" s="585"/>
      <c r="QR2" s="583" t="s">
        <v>220</v>
      </c>
      <c r="QS2" s="584"/>
      <c r="QT2" s="585"/>
      <c r="QU2" s="583" t="s">
        <v>221</v>
      </c>
      <c r="QV2" s="584"/>
      <c r="QW2" s="585"/>
      <c r="QX2" s="583" t="s">
        <v>222</v>
      </c>
      <c r="QY2" s="584"/>
      <c r="QZ2" s="585"/>
      <c r="RA2" s="583" t="s">
        <v>223</v>
      </c>
      <c r="RB2" s="584"/>
      <c r="RC2" s="585"/>
      <c r="RD2" s="586" t="s">
        <v>224</v>
      </c>
      <c r="RE2" s="587"/>
      <c r="RF2" s="588"/>
      <c r="RG2" s="586" t="s">
        <v>225</v>
      </c>
      <c r="RH2" s="587"/>
      <c r="RI2" s="588"/>
      <c r="RJ2" s="586" t="s">
        <v>226</v>
      </c>
      <c r="RK2" s="587"/>
      <c r="RL2" s="588"/>
      <c r="RM2" s="619" t="s">
        <v>227</v>
      </c>
      <c r="RN2" s="620"/>
      <c r="RO2" s="621"/>
      <c r="RP2" s="619" t="s">
        <v>228</v>
      </c>
      <c r="RQ2" s="620"/>
      <c r="RR2" s="620"/>
      <c r="RS2" s="621"/>
      <c r="RT2" s="619" t="s">
        <v>229</v>
      </c>
      <c r="RU2" s="620"/>
      <c r="RV2" s="621"/>
      <c r="RW2" s="577" t="s">
        <v>230</v>
      </c>
      <c r="RX2" s="578"/>
      <c r="RY2" s="579"/>
      <c r="RZ2" s="577" t="s">
        <v>231</v>
      </c>
      <c r="SA2" s="578"/>
      <c r="SB2" s="579"/>
      <c r="SC2" s="577" t="s">
        <v>232</v>
      </c>
      <c r="SD2" s="578"/>
      <c r="SE2" s="579"/>
      <c r="SF2" s="577" t="s">
        <v>233</v>
      </c>
      <c r="SG2" s="578"/>
      <c r="SH2" s="579"/>
      <c r="SI2" s="577" t="s">
        <v>234</v>
      </c>
      <c r="SJ2" s="578"/>
      <c r="SK2" s="579"/>
      <c r="SL2" s="577" t="s">
        <v>235</v>
      </c>
      <c r="SM2" s="578"/>
      <c r="SN2" s="579"/>
      <c r="SO2" s="577" t="s">
        <v>236</v>
      </c>
      <c r="SP2" s="578"/>
      <c r="SQ2" s="579"/>
      <c r="SR2" s="622" t="s">
        <v>237</v>
      </c>
      <c r="SS2" s="623"/>
      <c r="ST2" s="624"/>
      <c r="SU2" s="625" t="s">
        <v>212</v>
      </c>
      <c r="SV2" s="626"/>
      <c r="SW2" s="627"/>
      <c r="SX2" s="625" t="s">
        <v>194</v>
      </c>
      <c r="SY2" s="626"/>
      <c r="SZ2" s="627"/>
      <c r="TA2" s="580" t="s">
        <v>238</v>
      </c>
      <c r="TB2" s="581"/>
      <c r="TC2" s="582"/>
      <c r="TD2" s="580" t="s">
        <v>239</v>
      </c>
      <c r="TE2" s="581"/>
      <c r="TF2" s="582"/>
      <c r="TG2" s="580" t="s">
        <v>240</v>
      </c>
      <c r="TH2" s="581"/>
      <c r="TI2" s="582"/>
      <c r="TJ2" s="580" t="s">
        <v>241</v>
      </c>
      <c r="TK2" s="581"/>
      <c r="TL2" s="582"/>
      <c r="TM2" s="580" t="s">
        <v>242</v>
      </c>
      <c r="TN2" s="581"/>
      <c r="TO2" s="582"/>
      <c r="TP2" s="580" t="s">
        <v>134</v>
      </c>
      <c r="TQ2" s="581"/>
      <c r="TR2" s="582"/>
      <c r="TS2" s="598" t="s">
        <v>243</v>
      </c>
      <c r="TT2" s="599"/>
      <c r="TU2" s="600"/>
      <c r="TV2" s="598" t="s">
        <v>244</v>
      </c>
      <c r="TW2" s="599"/>
      <c r="TX2" s="600"/>
      <c r="TY2" s="598" t="s">
        <v>245</v>
      </c>
      <c r="TZ2" s="599"/>
      <c r="UA2" s="600"/>
      <c r="UB2" s="598" t="s">
        <v>246</v>
      </c>
      <c r="UC2" s="599"/>
      <c r="UD2" s="600"/>
      <c r="UE2" s="598" t="s">
        <v>247</v>
      </c>
      <c r="UF2" s="599"/>
      <c r="UG2" s="600"/>
      <c r="UH2" s="598" t="s">
        <v>248</v>
      </c>
      <c r="UI2" s="599"/>
      <c r="UJ2" s="600"/>
      <c r="UK2" s="598" t="s">
        <v>249</v>
      </c>
      <c r="UL2" s="599"/>
      <c r="UM2" s="600"/>
      <c r="UN2" s="589" t="s">
        <v>224</v>
      </c>
      <c r="UO2" s="590"/>
      <c r="UP2" s="590"/>
      <c r="UQ2" s="591"/>
      <c r="UR2" s="589" t="s">
        <v>225</v>
      </c>
      <c r="US2" s="590"/>
      <c r="UT2" s="591"/>
      <c r="UU2" s="589" t="s">
        <v>226</v>
      </c>
      <c r="UV2" s="590"/>
      <c r="UW2" s="591"/>
      <c r="UX2" s="589" t="s">
        <v>227</v>
      </c>
      <c r="UY2" s="590"/>
      <c r="UZ2" s="591"/>
      <c r="VA2" s="589" t="s">
        <v>250</v>
      </c>
      <c r="VB2" s="590"/>
      <c r="VC2" s="591"/>
      <c r="VD2" s="589" t="s">
        <v>251</v>
      </c>
      <c r="VE2" s="590"/>
      <c r="VF2" s="591"/>
      <c r="VG2" s="589" t="s">
        <v>252</v>
      </c>
      <c r="VH2" s="590"/>
      <c r="VI2" s="591"/>
      <c r="VJ2" s="592" t="s">
        <v>253</v>
      </c>
      <c r="VK2" s="593"/>
      <c r="VL2" s="594"/>
      <c r="VM2" s="592" t="s">
        <v>254</v>
      </c>
      <c r="VN2" s="593"/>
      <c r="VO2" s="594"/>
      <c r="VP2" s="592" t="s">
        <v>255</v>
      </c>
      <c r="VQ2" s="593"/>
      <c r="VR2" s="594"/>
      <c r="VS2" s="592" t="s">
        <v>256</v>
      </c>
      <c r="VT2" s="593"/>
      <c r="VU2" s="594"/>
      <c r="VV2" s="592" t="s">
        <v>257</v>
      </c>
      <c r="VW2" s="593"/>
      <c r="VX2" s="594"/>
      <c r="VY2" s="592" t="s">
        <v>258</v>
      </c>
      <c r="VZ2" s="593"/>
      <c r="WA2" s="594"/>
      <c r="WB2" s="592" t="s">
        <v>259</v>
      </c>
      <c r="WC2" s="593"/>
      <c r="WD2" s="594"/>
      <c r="WE2" s="592" t="s">
        <v>260</v>
      </c>
      <c r="WF2" s="593"/>
      <c r="WG2" s="594"/>
      <c r="WH2" s="592" t="s">
        <v>236</v>
      </c>
      <c r="WI2" s="593"/>
      <c r="WJ2" s="594"/>
      <c r="WK2" s="294" t="s">
        <v>261</v>
      </c>
      <c r="WL2" s="295"/>
      <c r="WM2" s="296"/>
      <c r="WN2" s="294" t="s">
        <v>262</v>
      </c>
      <c r="WO2" s="295"/>
      <c r="WP2" s="296"/>
      <c r="WQ2" s="294" t="s">
        <v>263</v>
      </c>
      <c r="WR2" s="295"/>
      <c r="WS2" s="296"/>
      <c r="WT2" s="294" t="s">
        <v>134</v>
      </c>
      <c r="WU2" s="295"/>
      <c r="WV2" s="296"/>
      <c r="WW2" s="294" t="s">
        <v>264</v>
      </c>
      <c r="WX2" s="295"/>
      <c r="WY2" s="296"/>
      <c r="WZ2" s="294" t="s">
        <v>265</v>
      </c>
      <c r="XA2" s="295"/>
      <c r="XB2" s="296"/>
      <c r="XC2" s="294" t="s">
        <v>266</v>
      </c>
      <c r="XD2" s="295"/>
      <c r="XE2" s="296"/>
      <c r="XF2" s="294" t="s">
        <v>267</v>
      </c>
      <c r="XG2" s="295"/>
      <c r="XH2" s="296"/>
      <c r="XI2" s="294" t="s">
        <v>268</v>
      </c>
      <c r="XJ2" s="295"/>
      <c r="XK2" s="296"/>
      <c r="XL2" s="649" t="s">
        <v>179</v>
      </c>
      <c r="XM2" s="650"/>
      <c r="XN2" s="651"/>
      <c r="XO2" s="649" t="s">
        <v>269</v>
      </c>
      <c r="XP2" s="650"/>
      <c r="XQ2" s="651"/>
      <c r="XR2" s="649" t="s">
        <v>177</v>
      </c>
      <c r="XS2" s="650"/>
      <c r="XT2" s="651"/>
      <c r="XU2" s="649" t="s">
        <v>182</v>
      </c>
      <c r="XV2" s="650"/>
      <c r="XW2" s="651"/>
      <c r="XX2" s="649" t="s">
        <v>270</v>
      </c>
      <c r="XY2" s="650"/>
      <c r="XZ2" s="651"/>
      <c r="YA2" s="649" t="s">
        <v>271</v>
      </c>
      <c r="YB2" s="650"/>
      <c r="YC2" s="651"/>
      <c r="YD2" s="649" t="s">
        <v>272</v>
      </c>
      <c r="YE2" s="650"/>
      <c r="YF2" s="651"/>
      <c r="YG2" s="673" t="s">
        <v>273</v>
      </c>
      <c r="YH2" s="674"/>
      <c r="YI2" s="675"/>
      <c r="YJ2" s="375" t="s">
        <v>134</v>
      </c>
      <c r="YK2" s="376"/>
      <c r="YL2" s="377"/>
      <c r="YM2" s="375" t="s">
        <v>274</v>
      </c>
      <c r="YN2" s="376"/>
      <c r="YO2" s="377"/>
      <c r="YP2" s="375" t="s">
        <v>275</v>
      </c>
      <c r="YQ2" s="376"/>
      <c r="YR2" s="377"/>
      <c r="YS2" s="375" t="s">
        <v>211</v>
      </c>
      <c r="YT2" s="376"/>
      <c r="YU2" s="377"/>
      <c r="YV2" s="375" t="s">
        <v>276</v>
      </c>
      <c r="YW2" s="376"/>
      <c r="YX2" s="377"/>
      <c r="YY2" s="375" t="s">
        <v>277</v>
      </c>
      <c r="YZ2" s="376"/>
      <c r="ZA2" s="377"/>
      <c r="ZB2" s="375" t="s">
        <v>278</v>
      </c>
      <c r="ZC2" s="376"/>
      <c r="ZD2" s="377"/>
      <c r="ZE2" s="375" t="s">
        <v>279</v>
      </c>
      <c r="ZF2" s="376"/>
      <c r="ZG2" s="377"/>
      <c r="ZH2" s="375" t="s">
        <v>280</v>
      </c>
      <c r="ZI2" s="376"/>
      <c r="ZJ2" s="377"/>
      <c r="ZK2" s="441" t="s">
        <v>223</v>
      </c>
      <c r="ZL2" s="442"/>
      <c r="ZM2" s="443"/>
      <c r="ZN2" s="441" t="s">
        <v>182</v>
      </c>
      <c r="ZO2" s="442"/>
      <c r="ZP2" s="443"/>
      <c r="ZQ2" s="426" t="s">
        <v>281</v>
      </c>
      <c r="ZR2" s="427"/>
      <c r="ZS2" s="427"/>
      <c r="ZT2" s="428"/>
      <c r="ZU2" s="426" t="s">
        <v>223</v>
      </c>
      <c r="ZV2" s="427"/>
      <c r="ZW2" s="428"/>
      <c r="ZX2" s="324" t="s">
        <v>282</v>
      </c>
      <c r="ZY2" s="325"/>
      <c r="ZZ2" s="326"/>
      <c r="AAA2" s="432"/>
      <c r="AAB2" s="433"/>
      <c r="AAC2" s="434"/>
      <c r="AAD2" s="438"/>
      <c r="AAE2" s="439"/>
      <c r="AAF2" s="439"/>
      <c r="AAG2" s="440"/>
      <c r="AAH2" s="393"/>
      <c r="AAI2" s="394"/>
      <c r="AAJ2" s="395"/>
      <c r="AAK2" s="399"/>
      <c r="AAL2" s="400"/>
      <c r="AAM2" s="401"/>
      <c r="AAN2" s="405"/>
      <c r="AAO2" s="406"/>
      <c r="AAP2" s="407"/>
      <c r="AAQ2" s="411"/>
      <c r="AAR2" s="412"/>
      <c r="AAS2" s="413"/>
      <c r="AAT2" s="417"/>
      <c r="AAU2" s="418"/>
      <c r="AAV2" s="418"/>
      <c r="AAW2" s="418"/>
      <c r="AAX2" s="419"/>
      <c r="AAY2" s="423"/>
      <c r="AAZ2" s="424"/>
      <c r="ABA2" s="425"/>
      <c r="ABB2" s="453"/>
      <c r="ABC2" s="454"/>
      <c r="ABD2" s="455"/>
      <c r="ABE2" s="459"/>
      <c r="ABF2" s="460"/>
      <c r="ABG2" s="461"/>
      <c r="ABH2" s="399"/>
      <c r="ABI2" s="400"/>
      <c r="ABJ2" s="401"/>
      <c r="ABK2" s="465"/>
      <c r="ABL2" s="466"/>
      <c r="ABM2" s="467"/>
      <c r="ABN2" s="471"/>
      <c r="ABO2" s="472"/>
      <c r="ABP2" s="473"/>
      <c r="ABQ2" s="477"/>
      <c r="ABR2" s="478"/>
      <c r="ABS2" s="479"/>
      <c r="ABT2" s="537"/>
      <c r="ABU2" s="538"/>
      <c r="ABV2" s="539"/>
      <c r="ABW2" s="543"/>
      <c r="ABX2" s="544"/>
      <c r="ABY2" s="544"/>
      <c r="ABZ2" s="545"/>
      <c r="ACA2" s="549"/>
      <c r="ACB2" s="550"/>
      <c r="ACC2" s="551"/>
      <c r="ACD2" s="555"/>
      <c r="ACE2" s="556"/>
      <c r="ACF2" s="556"/>
      <c r="ACG2" s="557"/>
      <c r="ACH2" s="561"/>
      <c r="ACI2" s="562"/>
      <c r="ACJ2" s="563"/>
      <c r="ACK2" s="265"/>
      <c r="ACL2" s="265"/>
      <c r="ACM2" s="265"/>
      <c r="ACN2" s="529"/>
      <c r="ACO2" s="532"/>
      <c r="ACP2" s="532"/>
      <c r="ACQ2" s="511"/>
      <c r="ACR2" s="511"/>
      <c r="ACS2" s="511"/>
      <c r="ACT2" s="514"/>
      <c r="ACU2" s="514"/>
      <c r="ACV2" s="514"/>
      <c r="ACW2" s="518"/>
      <c r="ACX2" s="519"/>
      <c r="ACY2" s="523"/>
      <c r="ACZ2" s="523"/>
      <c r="ADA2" s="526"/>
      <c r="ADB2" s="508"/>
      <c r="ADC2" s="508"/>
      <c r="ADD2" s="494"/>
      <c r="ADE2" s="494"/>
      <c r="ADF2" s="494"/>
      <c r="ADG2" s="497"/>
      <c r="ADH2" s="500"/>
      <c r="ADI2" s="500"/>
      <c r="ADJ2" s="500"/>
      <c r="ADK2" s="500"/>
      <c r="ADL2" s="503"/>
      <c r="ADM2" s="488"/>
      <c r="ADN2" s="488"/>
      <c r="ADO2" s="490"/>
      <c r="ADP2" s="5"/>
      <c r="ADQ2" s="6"/>
      <c r="ADR2" s="7"/>
      <c r="ADS2" s="8" t="s">
        <v>283</v>
      </c>
      <c r="ADT2" s="8" t="s">
        <v>284</v>
      </c>
      <c r="ADU2" s="8" t="s">
        <v>285</v>
      </c>
      <c r="ADV2" s="3"/>
    </row>
    <row r="3" spans="1:802" x14ac:dyDescent="0.25">
      <c r="A3" s="256"/>
      <c r="B3" s="259"/>
      <c r="C3" s="256"/>
      <c r="D3" s="262"/>
      <c r="E3" s="262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65"/>
      <c r="W3" s="256"/>
      <c r="X3" s="256"/>
      <c r="Y3" s="256"/>
      <c r="Z3" s="1" t="s">
        <v>286</v>
      </c>
      <c r="AA3" s="300">
        <v>0.15</v>
      </c>
      <c r="AB3" s="301"/>
      <c r="AC3" s="302"/>
      <c r="AD3" s="300">
        <v>0.15</v>
      </c>
      <c r="AE3" s="301"/>
      <c r="AF3" s="302"/>
      <c r="AG3" s="303">
        <v>0.15</v>
      </c>
      <c r="AH3" s="304"/>
      <c r="AI3" s="305"/>
      <c r="AJ3" s="303">
        <v>0.15</v>
      </c>
      <c r="AK3" s="304"/>
      <c r="AL3" s="305"/>
      <c r="AM3" s="306">
        <v>0.1</v>
      </c>
      <c r="AN3" s="307"/>
      <c r="AO3" s="308"/>
      <c r="AP3" s="306">
        <v>0.1</v>
      </c>
      <c r="AQ3" s="307"/>
      <c r="AR3" s="308"/>
      <c r="AS3" s="309">
        <v>0.15</v>
      </c>
      <c r="AT3" s="310"/>
      <c r="AU3" s="311"/>
      <c r="AV3" s="309">
        <v>0.15</v>
      </c>
      <c r="AW3" s="310"/>
      <c r="AX3" s="311"/>
      <c r="AY3" s="628">
        <v>0.15</v>
      </c>
      <c r="AZ3" s="629"/>
      <c r="BA3" s="630"/>
      <c r="BB3" s="628">
        <v>0.15</v>
      </c>
      <c r="BC3" s="629"/>
      <c r="BD3" s="630"/>
      <c r="BE3" s="631">
        <v>0.1</v>
      </c>
      <c r="BF3" s="632"/>
      <c r="BG3" s="633"/>
      <c r="BH3" s="631">
        <v>0.15</v>
      </c>
      <c r="BI3" s="632"/>
      <c r="BJ3" s="633"/>
      <c r="BK3" s="643">
        <v>0.1</v>
      </c>
      <c r="BL3" s="644"/>
      <c r="BM3" s="645"/>
      <c r="BN3" s="643">
        <v>0.1</v>
      </c>
      <c r="BO3" s="644"/>
      <c r="BP3" s="645"/>
      <c r="BQ3" s="646">
        <v>0.1</v>
      </c>
      <c r="BR3" s="647"/>
      <c r="BS3" s="647"/>
      <c r="BT3" s="648"/>
      <c r="BU3" s="646">
        <v>0.15</v>
      </c>
      <c r="BV3" s="647"/>
      <c r="BW3" s="647"/>
      <c r="BX3" s="648"/>
      <c r="BY3" s="646">
        <v>0.1</v>
      </c>
      <c r="BZ3" s="647"/>
      <c r="CA3" s="647"/>
      <c r="CB3" s="647"/>
      <c r="CC3" s="648"/>
      <c r="CD3" s="646">
        <v>0.15</v>
      </c>
      <c r="CE3" s="647"/>
      <c r="CF3" s="647"/>
      <c r="CG3" s="648"/>
      <c r="CH3" s="634">
        <v>0.2</v>
      </c>
      <c r="CI3" s="635"/>
      <c r="CJ3" s="636"/>
      <c r="CK3" s="634">
        <v>0.2</v>
      </c>
      <c r="CL3" s="635"/>
      <c r="CM3" s="636"/>
      <c r="CN3" s="637">
        <v>0.2</v>
      </c>
      <c r="CO3" s="638"/>
      <c r="CP3" s="639"/>
      <c r="CQ3" s="637">
        <v>0.2</v>
      </c>
      <c r="CR3" s="638"/>
      <c r="CS3" s="639"/>
      <c r="CT3" s="640">
        <v>0.1</v>
      </c>
      <c r="CU3" s="641"/>
      <c r="CV3" s="642"/>
      <c r="CW3" s="640">
        <v>0.1</v>
      </c>
      <c r="CX3" s="641"/>
      <c r="CY3" s="642"/>
      <c r="CZ3" s="679">
        <v>0.11</v>
      </c>
      <c r="DA3" s="680"/>
      <c r="DB3" s="681"/>
      <c r="DC3" s="679">
        <v>0.08</v>
      </c>
      <c r="DD3" s="680"/>
      <c r="DE3" s="681"/>
      <c r="DF3" s="679">
        <v>0.11</v>
      </c>
      <c r="DG3" s="680"/>
      <c r="DH3" s="681"/>
      <c r="DI3" s="682">
        <v>0.1</v>
      </c>
      <c r="DJ3" s="683"/>
      <c r="DK3" s="684"/>
      <c r="DL3" s="661">
        <v>0.1</v>
      </c>
      <c r="DM3" s="662"/>
      <c r="DN3" s="663"/>
      <c r="DO3" s="661">
        <v>0.1</v>
      </c>
      <c r="DP3" s="662"/>
      <c r="DQ3" s="663"/>
      <c r="DR3" s="661">
        <v>0.1</v>
      </c>
      <c r="DS3" s="662"/>
      <c r="DT3" s="663"/>
      <c r="DU3" s="664">
        <v>0.1</v>
      </c>
      <c r="DV3" s="665"/>
      <c r="DW3" s="666"/>
      <c r="DX3" s="664">
        <v>0.1</v>
      </c>
      <c r="DY3" s="665"/>
      <c r="DZ3" s="666"/>
      <c r="EA3" s="664">
        <v>0.1</v>
      </c>
      <c r="EB3" s="665"/>
      <c r="EC3" s="666"/>
      <c r="ED3" s="667">
        <v>0.1</v>
      </c>
      <c r="EE3" s="668"/>
      <c r="EF3" s="669"/>
      <c r="EG3" s="667">
        <v>0.15</v>
      </c>
      <c r="EH3" s="668"/>
      <c r="EI3" s="669"/>
      <c r="EJ3" s="652">
        <v>0.1</v>
      </c>
      <c r="EK3" s="653"/>
      <c r="EL3" s="654"/>
      <c r="EM3" s="652">
        <v>0.1</v>
      </c>
      <c r="EN3" s="653"/>
      <c r="EO3" s="654"/>
      <c r="EP3" s="652">
        <v>0.1</v>
      </c>
      <c r="EQ3" s="653"/>
      <c r="ER3" s="654"/>
      <c r="ES3" s="655">
        <v>0.1</v>
      </c>
      <c r="ET3" s="656"/>
      <c r="EU3" s="657"/>
      <c r="EV3" s="655">
        <v>0.1</v>
      </c>
      <c r="EW3" s="656"/>
      <c r="EX3" s="657"/>
      <c r="EY3" s="658">
        <v>0.1</v>
      </c>
      <c r="EZ3" s="659"/>
      <c r="FA3" s="660"/>
      <c r="FB3" s="658">
        <v>0.1</v>
      </c>
      <c r="FC3" s="659"/>
      <c r="FD3" s="660"/>
      <c r="FE3" s="676">
        <v>0.1</v>
      </c>
      <c r="FF3" s="677"/>
      <c r="FG3" s="678"/>
      <c r="FH3" s="309">
        <v>0.1</v>
      </c>
      <c r="FI3" s="310"/>
      <c r="FJ3" s="311"/>
      <c r="FK3" s="309">
        <v>0.1</v>
      </c>
      <c r="FL3" s="310"/>
      <c r="FM3" s="311"/>
      <c r="FN3" s="309">
        <v>0.1</v>
      </c>
      <c r="FO3" s="310"/>
      <c r="FP3" s="311"/>
      <c r="FQ3" s="670">
        <v>0.1</v>
      </c>
      <c r="FR3" s="671"/>
      <c r="FS3" s="672"/>
      <c r="FT3" s="670">
        <v>0.1</v>
      </c>
      <c r="FU3" s="671"/>
      <c r="FV3" s="672"/>
      <c r="FW3" s="670">
        <v>0.1</v>
      </c>
      <c r="FX3" s="671"/>
      <c r="FY3" s="672"/>
      <c r="FZ3" s="628">
        <v>0.1</v>
      </c>
      <c r="GA3" s="629"/>
      <c r="GB3" s="630"/>
      <c r="GC3" s="628">
        <v>0.1</v>
      </c>
      <c r="GD3" s="629"/>
      <c r="GE3" s="630"/>
      <c r="GF3" s="628">
        <v>0.1</v>
      </c>
      <c r="GG3" s="629"/>
      <c r="GH3" s="630"/>
      <c r="GI3" s="628">
        <v>0.1</v>
      </c>
      <c r="GJ3" s="629"/>
      <c r="GK3" s="630"/>
      <c r="GL3" s="628">
        <v>0.1</v>
      </c>
      <c r="GM3" s="629"/>
      <c r="GN3" s="630"/>
      <c r="GO3" s="628">
        <v>0.1</v>
      </c>
      <c r="GP3" s="629"/>
      <c r="GQ3" s="630"/>
      <c r="GR3" s="628">
        <v>0.05</v>
      </c>
      <c r="GS3" s="629"/>
      <c r="GT3" s="630"/>
      <c r="GU3" s="628">
        <v>0.05</v>
      </c>
      <c r="GV3" s="629"/>
      <c r="GW3" s="630"/>
      <c r="GX3" s="303">
        <v>0.1</v>
      </c>
      <c r="GY3" s="304"/>
      <c r="GZ3" s="305"/>
      <c r="HA3" s="303">
        <v>0.1</v>
      </c>
      <c r="HB3" s="304"/>
      <c r="HC3" s="305"/>
      <c r="HD3" s="303">
        <v>0.05</v>
      </c>
      <c r="HE3" s="304"/>
      <c r="HF3" s="305"/>
      <c r="HG3" s="303">
        <v>0.1</v>
      </c>
      <c r="HH3" s="304"/>
      <c r="HI3" s="305"/>
      <c r="HJ3" s="303">
        <v>0.1</v>
      </c>
      <c r="HK3" s="304"/>
      <c r="HL3" s="305"/>
      <c r="HM3" s="303">
        <v>0.1</v>
      </c>
      <c r="HN3" s="304"/>
      <c r="HO3" s="305"/>
      <c r="HP3" s="303">
        <v>0.05</v>
      </c>
      <c r="HQ3" s="304"/>
      <c r="HR3" s="305"/>
      <c r="HS3" s="303">
        <v>0.1</v>
      </c>
      <c r="HT3" s="304"/>
      <c r="HU3" s="305"/>
      <c r="HV3" s="685">
        <v>0.1</v>
      </c>
      <c r="HW3" s="686"/>
      <c r="HX3" s="687"/>
      <c r="HY3" s="685">
        <v>0.1</v>
      </c>
      <c r="HZ3" s="686"/>
      <c r="IA3" s="687"/>
      <c r="IB3" s="685">
        <v>0.15</v>
      </c>
      <c r="IC3" s="686"/>
      <c r="ID3" s="687"/>
      <c r="IE3" s="685">
        <v>0.15</v>
      </c>
      <c r="IF3" s="686"/>
      <c r="IG3" s="687"/>
      <c r="IH3" s="685">
        <v>0.15</v>
      </c>
      <c r="II3" s="686"/>
      <c r="IJ3" s="687"/>
      <c r="IK3" s="685">
        <v>0.05</v>
      </c>
      <c r="IL3" s="686"/>
      <c r="IM3" s="687"/>
      <c r="IN3" s="688">
        <v>0.1</v>
      </c>
      <c r="IO3" s="689"/>
      <c r="IP3" s="690"/>
      <c r="IQ3" s="688">
        <v>0.1</v>
      </c>
      <c r="IR3" s="689"/>
      <c r="IS3" s="690"/>
      <c r="IT3" s="688">
        <v>0.1</v>
      </c>
      <c r="IU3" s="689"/>
      <c r="IV3" s="690"/>
      <c r="IW3" s="688">
        <v>0.1</v>
      </c>
      <c r="IX3" s="689"/>
      <c r="IY3" s="690"/>
      <c r="IZ3" s="688">
        <v>0.05</v>
      </c>
      <c r="JA3" s="689"/>
      <c r="JB3" s="690"/>
      <c r="JC3" s="688">
        <v>0.05</v>
      </c>
      <c r="JD3" s="689"/>
      <c r="JE3" s="690"/>
      <c r="JF3" s="688">
        <v>0.1</v>
      </c>
      <c r="JG3" s="689"/>
      <c r="JH3" s="690"/>
      <c r="JI3" s="688">
        <v>0.1</v>
      </c>
      <c r="JJ3" s="689"/>
      <c r="JK3" s="690"/>
      <c r="JL3" s="306">
        <v>0.15</v>
      </c>
      <c r="JM3" s="307"/>
      <c r="JN3" s="308"/>
      <c r="JO3" s="306">
        <v>0.2</v>
      </c>
      <c r="JP3" s="307"/>
      <c r="JQ3" s="308"/>
      <c r="JR3" s="306">
        <v>0.1</v>
      </c>
      <c r="JS3" s="307"/>
      <c r="JT3" s="308"/>
      <c r="JU3" s="306">
        <v>0.05</v>
      </c>
      <c r="JV3" s="307"/>
      <c r="JW3" s="308"/>
      <c r="JX3" s="306">
        <v>0.15</v>
      </c>
      <c r="JY3" s="307"/>
      <c r="JZ3" s="308"/>
      <c r="KA3" s="306">
        <v>0.15</v>
      </c>
      <c r="KB3" s="307"/>
      <c r="KC3" s="308"/>
      <c r="KD3" s="691">
        <v>0.2</v>
      </c>
      <c r="KE3" s="692"/>
      <c r="KF3" s="693"/>
      <c r="KG3" s="691">
        <v>0.2</v>
      </c>
      <c r="KH3" s="692"/>
      <c r="KI3" s="693"/>
      <c r="KJ3" s="691">
        <v>0.15</v>
      </c>
      <c r="KK3" s="692"/>
      <c r="KL3" s="693"/>
      <c r="KM3" s="691">
        <v>0.15</v>
      </c>
      <c r="KN3" s="692"/>
      <c r="KO3" s="693"/>
      <c r="KP3" s="691">
        <v>0.2</v>
      </c>
      <c r="KQ3" s="692"/>
      <c r="KR3" s="693"/>
      <c r="KS3" s="691">
        <v>0.2</v>
      </c>
      <c r="KT3" s="692"/>
      <c r="KU3" s="693"/>
      <c r="KV3" s="691">
        <v>0.1</v>
      </c>
      <c r="KW3" s="692"/>
      <c r="KX3" s="693"/>
      <c r="KY3" s="691">
        <v>0.1</v>
      </c>
      <c r="KZ3" s="692"/>
      <c r="LA3" s="693"/>
      <c r="LB3" s="691">
        <v>0.1</v>
      </c>
      <c r="LC3" s="692"/>
      <c r="LD3" s="693"/>
      <c r="LE3" s="631">
        <v>0.15</v>
      </c>
      <c r="LF3" s="632"/>
      <c r="LG3" s="633"/>
      <c r="LH3" s="631">
        <v>0.15</v>
      </c>
      <c r="LI3" s="632"/>
      <c r="LJ3" s="633"/>
      <c r="LK3" s="631">
        <v>0.15</v>
      </c>
      <c r="LL3" s="632"/>
      <c r="LM3" s="633"/>
      <c r="LN3" s="631">
        <v>0.15</v>
      </c>
      <c r="LO3" s="632"/>
      <c r="LP3" s="633"/>
      <c r="LQ3" s="631">
        <v>0.1</v>
      </c>
      <c r="LR3" s="632"/>
      <c r="LS3" s="633"/>
      <c r="LT3" s="631">
        <v>0.05</v>
      </c>
      <c r="LU3" s="632"/>
      <c r="LV3" s="633"/>
      <c r="LW3" s="643">
        <v>0.1</v>
      </c>
      <c r="LX3" s="644"/>
      <c r="LY3" s="645"/>
      <c r="LZ3" s="643">
        <v>0.05</v>
      </c>
      <c r="MA3" s="644"/>
      <c r="MB3" s="645"/>
      <c r="MC3" s="643">
        <v>0.05</v>
      </c>
      <c r="MD3" s="644"/>
      <c r="ME3" s="645"/>
      <c r="MF3" s="643">
        <v>0.1</v>
      </c>
      <c r="MG3" s="644"/>
      <c r="MH3" s="645"/>
      <c r="MI3" s="643">
        <v>0.05</v>
      </c>
      <c r="MJ3" s="644"/>
      <c r="MK3" s="645"/>
      <c r="ML3" s="643">
        <v>0.1</v>
      </c>
      <c r="MM3" s="644"/>
      <c r="MN3" s="645"/>
      <c r="MO3" s="643">
        <v>0.15</v>
      </c>
      <c r="MP3" s="644"/>
      <c r="MQ3" s="645"/>
      <c r="MR3" s="643">
        <v>0.1</v>
      </c>
      <c r="MS3" s="644"/>
      <c r="MT3" s="645"/>
      <c r="MU3" s="643">
        <v>0.1</v>
      </c>
      <c r="MV3" s="644"/>
      <c r="MW3" s="645"/>
      <c r="MX3" s="694">
        <v>0.1</v>
      </c>
      <c r="MY3" s="695"/>
      <c r="MZ3" s="695"/>
      <c r="NA3" s="696"/>
      <c r="NB3" s="694">
        <v>0.1</v>
      </c>
      <c r="NC3" s="695"/>
      <c r="ND3" s="695"/>
      <c r="NE3" s="696"/>
      <c r="NF3" s="694">
        <v>0.08</v>
      </c>
      <c r="NG3" s="695"/>
      <c r="NH3" s="695"/>
      <c r="NI3" s="696"/>
      <c r="NJ3" s="694">
        <v>0.06</v>
      </c>
      <c r="NK3" s="695"/>
      <c r="NL3" s="695"/>
      <c r="NM3" s="695"/>
      <c r="NN3" s="696"/>
      <c r="NO3" s="694">
        <v>0.06</v>
      </c>
      <c r="NP3" s="695"/>
      <c r="NQ3" s="695"/>
      <c r="NR3" s="696"/>
      <c r="NS3" s="697">
        <v>0.08</v>
      </c>
      <c r="NT3" s="698"/>
      <c r="NU3" s="698"/>
      <c r="NV3" s="699"/>
      <c r="NW3" s="697">
        <v>0.08</v>
      </c>
      <c r="NX3" s="698"/>
      <c r="NY3" s="698"/>
      <c r="NZ3" s="699"/>
      <c r="OA3" s="697">
        <v>0.06</v>
      </c>
      <c r="OB3" s="698"/>
      <c r="OC3" s="698"/>
      <c r="OD3" s="699"/>
      <c r="OE3" s="697">
        <v>0.1</v>
      </c>
      <c r="OF3" s="698"/>
      <c r="OG3" s="698"/>
      <c r="OH3" s="698"/>
      <c r="OI3" s="699"/>
      <c r="OJ3" s="697">
        <v>0.08</v>
      </c>
      <c r="OK3" s="698"/>
      <c r="OL3" s="698"/>
      <c r="OM3" s="699"/>
      <c r="ON3" s="634">
        <v>0.15</v>
      </c>
      <c r="OO3" s="635"/>
      <c r="OP3" s="635"/>
      <c r="OQ3" s="636"/>
      <c r="OR3" s="634">
        <v>0.05</v>
      </c>
      <c r="OS3" s="635"/>
      <c r="OT3" s="636"/>
      <c r="OU3" s="634">
        <v>0.1</v>
      </c>
      <c r="OV3" s="635"/>
      <c r="OW3" s="636"/>
      <c r="OX3" s="634">
        <v>0.1</v>
      </c>
      <c r="OY3" s="635"/>
      <c r="OZ3" s="636"/>
      <c r="PA3" s="634">
        <v>0.1</v>
      </c>
      <c r="PB3" s="635"/>
      <c r="PC3" s="636"/>
      <c r="PD3" s="634">
        <v>0.05</v>
      </c>
      <c r="PE3" s="635"/>
      <c r="PF3" s="635"/>
      <c r="PG3" s="636"/>
      <c r="PH3" s="634">
        <v>0.05</v>
      </c>
      <c r="PI3" s="635"/>
      <c r="PJ3" s="636"/>
      <c r="PK3" s="637">
        <v>0.05</v>
      </c>
      <c r="PL3" s="638"/>
      <c r="PM3" s="639"/>
      <c r="PN3" s="637">
        <v>0.08</v>
      </c>
      <c r="PO3" s="638"/>
      <c r="PP3" s="639"/>
      <c r="PQ3" s="637">
        <v>0.1</v>
      </c>
      <c r="PR3" s="638"/>
      <c r="PS3" s="639"/>
      <c r="PT3" s="637">
        <v>0.1</v>
      </c>
      <c r="PU3" s="638"/>
      <c r="PV3" s="639"/>
      <c r="PW3" s="637">
        <v>0.05</v>
      </c>
      <c r="PX3" s="638"/>
      <c r="PY3" s="639"/>
      <c r="PZ3" s="637">
        <v>7.0000000000000007E-2</v>
      </c>
      <c r="QA3" s="638"/>
      <c r="QB3" s="639"/>
      <c r="QC3" s="637">
        <v>0.05</v>
      </c>
      <c r="QD3" s="638"/>
      <c r="QE3" s="639"/>
      <c r="QF3" s="640">
        <v>0.1</v>
      </c>
      <c r="QG3" s="641"/>
      <c r="QH3" s="642"/>
      <c r="QI3" s="640">
        <v>0.1</v>
      </c>
      <c r="QJ3" s="641"/>
      <c r="QK3" s="642"/>
      <c r="QL3" s="640">
        <v>0.1</v>
      </c>
      <c r="QM3" s="641"/>
      <c r="QN3" s="642"/>
      <c r="QO3" s="640">
        <v>0.1</v>
      </c>
      <c r="QP3" s="641"/>
      <c r="QQ3" s="642"/>
      <c r="QR3" s="640">
        <v>0.1</v>
      </c>
      <c r="QS3" s="641"/>
      <c r="QT3" s="642"/>
      <c r="QU3" s="640">
        <v>0.1</v>
      </c>
      <c r="QV3" s="641"/>
      <c r="QW3" s="642"/>
      <c r="QX3" s="640">
        <v>0.1</v>
      </c>
      <c r="QY3" s="641"/>
      <c r="QZ3" s="642"/>
      <c r="RA3" s="640">
        <v>0.1</v>
      </c>
      <c r="RB3" s="641"/>
      <c r="RC3" s="642"/>
      <c r="RD3" s="679">
        <v>0.05</v>
      </c>
      <c r="RE3" s="680"/>
      <c r="RF3" s="681"/>
      <c r="RG3" s="679">
        <v>0.1</v>
      </c>
      <c r="RH3" s="680"/>
      <c r="RI3" s="681"/>
      <c r="RJ3" s="679">
        <v>0.09</v>
      </c>
      <c r="RK3" s="680"/>
      <c r="RL3" s="681"/>
      <c r="RM3" s="703">
        <v>0.1</v>
      </c>
      <c r="RN3" s="704"/>
      <c r="RO3" s="705"/>
      <c r="RP3" s="703">
        <v>0.08</v>
      </c>
      <c r="RQ3" s="704"/>
      <c r="RR3" s="704"/>
      <c r="RS3" s="705"/>
      <c r="RT3" s="703">
        <v>0.08</v>
      </c>
      <c r="RU3" s="704"/>
      <c r="RV3" s="705"/>
      <c r="RW3" s="661">
        <v>0.1</v>
      </c>
      <c r="RX3" s="662"/>
      <c r="RY3" s="663"/>
      <c r="RZ3" s="661">
        <v>0.15</v>
      </c>
      <c r="SA3" s="662"/>
      <c r="SB3" s="663"/>
      <c r="SC3" s="661">
        <v>0.15</v>
      </c>
      <c r="SD3" s="662"/>
      <c r="SE3" s="663"/>
      <c r="SF3" s="661">
        <v>0.05</v>
      </c>
      <c r="SG3" s="662"/>
      <c r="SH3" s="663"/>
      <c r="SI3" s="661">
        <v>0.1</v>
      </c>
      <c r="SJ3" s="662"/>
      <c r="SK3" s="663"/>
      <c r="SL3" s="661">
        <v>0.1</v>
      </c>
      <c r="SM3" s="662"/>
      <c r="SN3" s="663"/>
      <c r="SO3" s="661">
        <v>0.05</v>
      </c>
      <c r="SP3" s="662"/>
      <c r="SQ3" s="663"/>
      <c r="SR3" s="700">
        <v>0.1</v>
      </c>
      <c r="SS3" s="701"/>
      <c r="ST3" s="702"/>
      <c r="SU3" s="700">
        <v>0.1</v>
      </c>
      <c r="SV3" s="701"/>
      <c r="SW3" s="702"/>
      <c r="SX3" s="700">
        <v>0.1</v>
      </c>
      <c r="SY3" s="701"/>
      <c r="SZ3" s="702"/>
      <c r="TA3" s="664">
        <v>0.05</v>
      </c>
      <c r="TB3" s="665"/>
      <c r="TC3" s="666"/>
      <c r="TD3" s="664">
        <v>0.05</v>
      </c>
      <c r="TE3" s="665"/>
      <c r="TF3" s="666"/>
      <c r="TG3" s="664">
        <v>0.1</v>
      </c>
      <c r="TH3" s="665"/>
      <c r="TI3" s="666"/>
      <c r="TJ3" s="664">
        <v>0.1</v>
      </c>
      <c r="TK3" s="665"/>
      <c r="TL3" s="666"/>
      <c r="TM3" s="664">
        <v>0.05</v>
      </c>
      <c r="TN3" s="665"/>
      <c r="TO3" s="666"/>
      <c r="TP3" s="664">
        <v>0.05</v>
      </c>
      <c r="TQ3" s="665"/>
      <c r="TR3" s="666"/>
      <c r="TS3" s="667">
        <v>0.1</v>
      </c>
      <c r="TT3" s="668"/>
      <c r="TU3" s="669"/>
      <c r="TV3" s="667">
        <v>0.2</v>
      </c>
      <c r="TW3" s="668"/>
      <c r="TX3" s="669"/>
      <c r="TY3" s="667">
        <v>0.1</v>
      </c>
      <c r="TZ3" s="668"/>
      <c r="UA3" s="669"/>
      <c r="UB3" s="667">
        <v>0.15</v>
      </c>
      <c r="UC3" s="668"/>
      <c r="UD3" s="669"/>
      <c r="UE3" s="667">
        <v>0.05</v>
      </c>
      <c r="UF3" s="668"/>
      <c r="UG3" s="669"/>
      <c r="UH3" s="667">
        <v>0.1</v>
      </c>
      <c r="UI3" s="668"/>
      <c r="UJ3" s="669"/>
      <c r="UK3" s="667">
        <v>0.05</v>
      </c>
      <c r="UL3" s="668"/>
      <c r="UM3" s="669"/>
      <c r="UN3" s="652">
        <v>0.08</v>
      </c>
      <c r="UO3" s="653"/>
      <c r="UP3" s="653"/>
      <c r="UQ3" s="654"/>
      <c r="UR3" s="652">
        <v>0.08</v>
      </c>
      <c r="US3" s="653"/>
      <c r="UT3" s="654"/>
      <c r="UU3" s="652">
        <v>0.06</v>
      </c>
      <c r="UV3" s="653"/>
      <c r="UW3" s="654"/>
      <c r="UX3" s="652">
        <v>0.08</v>
      </c>
      <c r="UY3" s="653"/>
      <c r="UZ3" s="654"/>
      <c r="VA3" s="652">
        <v>0.05</v>
      </c>
      <c r="VB3" s="653"/>
      <c r="VC3" s="654"/>
      <c r="VD3" s="652">
        <v>0.05</v>
      </c>
      <c r="VE3" s="653"/>
      <c r="VF3" s="654"/>
      <c r="VG3" s="652">
        <v>0.05</v>
      </c>
      <c r="VH3" s="653"/>
      <c r="VI3" s="654"/>
      <c r="VJ3" s="658">
        <v>0.1</v>
      </c>
      <c r="VK3" s="659"/>
      <c r="VL3" s="660"/>
      <c r="VM3" s="658">
        <v>0.1</v>
      </c>
      <c r="VN3" s="659"/>
      <c r="VO3" s="660"/>
      <c r="VP3" s="658">
        <v>0.05</v>
      </c>
      <c r="VQ3" s="659"/>
      <c r="VR3" s="660"/>
      <c r="VS3" s="658">
        <v>0.05</v>
      </c>
      <c r="VT3" s="659"/>
      <c r="VU3" s="660"/>
      <c r="VV3" s="658">
        <v>0.05</v>
      </c>
      <c r="VW3" s="659"/>
      <c r="VX3" s="660"/>
      <c r="VY3" s="658">
        <v>0.1</v>
      </c>
      <c r="VZ3" s="659"/>
      <c r="WA3" s="660"/>
      <c r="WB3" s="658">
        <v>0.1</v>
      </c>
      <c r="WC3" s="659"/>
      <c r="WD3" s="660"/>
      <c r="WE3" s="658">
        <v>0.1</v>
      </c>
      <c r="WF3" s="659"/>
      <c r="WG3" s="660"/>
      <c r="WH3" s="658">
        <v>0.05</v>
      </c>
      <c r="WI3" s="659"/>
      <c r="WJ3" s="660"/>
      <c r="WK3" s="309">
        <v>0.1</v>
      </c>
      <c r="WL3" s="310"/>
      <c r="WM3" s="311"/>
      <c r="WN3" s="309">
        <v>0.1</v>
      </c>
      <c r="WO3" s="310"/>
      <c r="WP3" s="311"/>
      <c r="WQ3" s="309">
        <v>0.05</v>
      </c>
      <c r="WR3" s="310"/>
      <c r="WS3" s="311"/>
      <c r="WT3" s="309">
        <v>0.05</v>
      </c>
      <c r="WU3" s="310"/>
      <c r="WV3" s="311"/>
      <c r="WW3" s="309">
        <v>0.1</v>
      </c>
      <c r="WX3" s="310"/>
      <c r="WY3" s="311"/>
      <c r="WZ3" s="309">
        <v>0.05</v>
      </c>
      <c r="XA3" s="310"/>
      <c r="XB3" s="311"/>
      <c r="XC3" s="309">
        <v>0.1</v>
      </c>
      <c r="XD3" s="310"/>
      <c r="XE3" s="311"/>
      <c r="XF3" s="309">
        <v>0.1</v>
      </c>
      <c r="XG3" s="310"/>
      <c r="XH3" s="311"/>
      <c r="XI3" s="309">
        <v>0.05</v>
      </c>
      <c r="XJ3" s="310"/>
      <c r="XK3" s="311"/>
      <c r="XL3" s="649">
        <v>0.1</v>
      </c>
      <c r="XM3" s="650"/>
      <c r="XN3" s="651"/>
      <c r="XO3" s="649">
        <v>0.1</v>
      </c>
      <c r="XP3" s="650"/>
      <c r="XQ3" s="651"/>
      <c r="XR3" s="649">
        <v>0.05</v>
      </c>
      <c r="XS3" s="650"/>
      <c r="XT3" s="651"/>
      <c r="XU3" s="649">
        <v>0.05</v>
      </c>
      <c r="XV3" s="650"/>
      <c r="XW3" s="651"/>
      <c r="XX3" s="649">
        <v>0.1</v>
      </c>
      <c r="XY3" s="650"/>
      <c r="XZ3" s="651"/>
      <c r="YA3" s="649">
        <v>0.1</v>
      </c>
      <c r="YB3" s="650"/>
      <c r="YC3" s="651"/>
      <c r="YD3" s="649">
        <v>0.1</v>
      </c>
      <c r="YE3" s="650"/>
      <c r="YF3" s="651"/>
      <c r="YG3" s="649">
        <v>0.1</v>
      </c>
      <c r="YH3" s="650"/>
      <c r="YI3" s="651"/>
      <c r="YJ3" s="670">
        <v>0.1</v>
      </c>
      <c r="YK3" s="671"/>
      <c r="YL3" s="672"/>
      <c r="YM3" s="670">
        <v>0.1</v>
      </c>
      <c r="YN3" s="671"/>
      <c r="YO3" s="672"/>
      <c r="YP3" s="670">
        <v>0.1</v>
      </c>
      <c r="YQ3" s="671"/>
      <c r="YR3" s="672"/>
      <c r="YS3" s="670">
        <v>7.0000000000000007E-2</v>
      </c>
      <c r="YT3" s="671"/>
      <c r="YU3" s="672"/>
      <c r="YV3" s="670">
        <v>0.05</v>
      </c>
      <c r="YW3" s="671"/>
      <c r="YX3" s="672"/>
      <c r="YY3" s="670">
        <v>0.09</v>
      </c>
      <c r="YZ3" s="671"/>
      <c r="ZA3" s="672"/>
      <c r="ZB3" s="670">
        <v>0.09</v>
      </c>
      <c r="ZC3" s="671"/>
      <c r="ZD3" s="672"/>
      <c r="ZE3" s="670">
        <v>0.05</v>
      </c>
      <c r="ZF3" s="671"/>
      <c r="ZG3" s="672"/>
      <c r="ZH3" s="670">
        <v>0.05</v>
      </c>
      <c r="ZI3" s="671"/>
      <c r="ZJ3" s="672"/>
      <c r="ZK3" s="706">
        <v>0.05</v>
      </c>
      <c r="ZL3" s="707"/>
      <c r="ZM3" s="708"/>
      <c r="ZN3" s="706">
        <v>0.05</v>
      </c>
      <c r="ZO3" s="707"/>
      <c r="ZP3" s="708"/>
      <c r="ZQ3" s="709">
        <v>0.05</v>
      </c>
      <c r="ZR3" s="710"/>
      <c r="ZS3" s="710"/>
      <c r="ZT3" s="711"/>
      <c r="ZU3" s="709">
        <v>0.05</v>
      </c>
      <c r="ZV3" s="710"/>
      <c r="ZW3" s="711"/>
      <c r="ZX3" s="716">
        <v>0.05</v>
      </c>
      <c r="ZY3" s="717"/>
      <c r="ZZ3" s="718"/>
      <c r="AAA3" s="719" t="s">
        <v>287</v>
      </c>
      <c r="AAB3" s="719" t="s">
        <v>288</v>
      </c>
      <c r="AAC3" s="719" t="s">
        <v>289</v>
      </c>
      <c r="AAD3" s="721" t="s">
        <v>290</v>
      </c>
      <c r="AAE3" s="712" t="s">
        <v>291</v>
      </c>
      <c r="AAF3" s="712" t="s">
        <v>292</v>
      </c>
      <c r="AAG3" s="712" t="s">
        <v>289</v>
      </c>
      <c r="AAH3" s="714" t="s">
        <v>287</v>
      </c>
      <c r="AAI3" s="714" t="s">
        <v>288</v>
      </c>
      <c r="AAJ3" s="714" t="s">
        <v>289</v>
      </c>
      <c r="AAK3" s="484" t="s">
        <v>287</v>
      </c>
      <c r="AAL3" s="484" t="s">
        <v>288</v>
      </c>
      <c r="AAM3" s="484" t="s">
        <v>289</v>
      </c>
      <c r="AAN3" s="727" t="s">
        <v>293</v>
      </c>
      <c r="AAO3" s="727" t="s">
        <v>294</v>
      </c>
      <c r="AAP3" s="727" t="s">
        <v>289</v>
      </c>
      <c r="AAQ3" s="723" t="s">
        <v>295</v>
      </c>
      <c r="AAR3" s="723" t="s">
        <v>296</v>
      </c>
      <c r="AAS3" s="723" t="s">
        <v>105</v>
      </c>
      <c r="AAT3" s="725" t="s">
        <v>297</v>
      </c>
      <c r="AAU3" s="725" t="s">
        <v>298</v>
      </c>
      <c r="AAV3" s="725" t="s">
        <v>299</v>
      </c>
      <c r="AAW3" s="725" t="s">
        <v>300</v>
      </c>
      <c r="AAX3" s="725" t="s">
        <v>301</v>
      </c>
      <c r="AAY3" s="729" t="s">
        <v>287</v>
      </c>
      <c r="AAZ3" s="729" t="s">
        <v>288</v>
      </c>
      <c r="ABA3" s="729" t="s">
        <v>289</v>
      </c>
      <c r="ABB3" s="480" t="s">
        <v>287</v>
      </c>
      <c r="ABC3" s="480" t="s">
        <v>288</v>
      </c>
      <c r="ABD3" s="480" t="s">
        <v>289</v>
      </c>
      <c r="ABE3" s="482" t="s">
        <v>287</v>
      </c>
      <c r="ABF3" s="482" t="s">
        <v>288</v>
      </c>
      <c r="ABG3" s="482" t="s">
        <v>105</v>
      </c>
      <c r="ABH3" s="484" t="s">
        <v>287</v>
      </c>
      <c r="ABI3" s="484" t="s">
        <v>288</v>
      </c>
      <c r="ABJ3" s="484" t="s">
        <v>105</v>
      </c>
      <c r="ABK3" s="733" t="s">
        <v>287</v>
      </c>
      <c r="ABL3" s="733" t="s">
        <v>288</v>
      </c>
      <c r="ABM3" s="733" t="s">
        <v>105</v>
      </c>
      <c r="ABN3" s="731" t="s">
        <v>295</v>
      </c>
      <c r="ABO3" s="731" t="s">
        <v>296</v>
      </c>
      <c r="ABP3" s="731" t="s">
        <v>105</v>
      </c>
      <c r="ABQ3" s="486" t="s">
        <v>295</v>
      </c>
      <c r="ABR3" s="486" t="s">
        <v>296</v>
      </c>
      <c r="ABS3" s="486" t="s">
        <v>105</v>
      </c>
      <c r="ABT3" s="564" t="s">
        <v>293</v>
      </c>
      <c r="ABU3" s="564" t="s">
        <v>294</v>
      </c>
      <c r="ABV3" s="564" t="s">
        <v>105</v>
      </c>
      <c r="ABW3" s="444" t="s">
        <v>302</v>
      </c>
      <c r="ABX3" s="444" t="s">
        <v>303</v>
      </c>
      <c r="ABY3" s="444" t="s">
        <v>304</v>
      </c>
      <c r="ABZ3" s="444" t="s">
        <v>105</v>
      </c>
      <c r="ACA3" s="446" t="s">
        <v>302</v>
      </c>
      <c r="ACB3" s="446" t="s">
        <v>305</v>
      </c>
      <c r="ACC3" s="446" t="s">
        <v>289</v>
      </c>
      <c r="ACD3" s="448" t="s">
        <v>306</v>
      </c>
      <c r="ACE3" s="448" t="s">
        <v>307</v>
      </c>
      <c r="ACF3" s="448" t="s">
        <v>308</v>
      </c>
      <c r="ACG3" s="448" t="s">
        <v>105</v>
      </c>
      <c r="ACH3" s="566" t="s">
        <v>287</v>
      </c>
      <c r="ACI3" s="566" t="s">
        <v>288</v>
      </c>
      <c r="ACJ3" s="566" t="s">
        <v>105</v>
      </c>
      <c r="ACK3" s="265"/>
      <c r="ACL3" s="265"/>
      <c r="ACM3" s="265"/>
      <c r="ACN3" s="529"/>
      <c r="ACO3" s="532"/>
      <c r="ACP3" s="532"/>
      <c r="ACQ3" s="511"/>
      <c r="ACR3" s="511"/>
      <c r="ACS3" s="511"/>
      <c r="ACT3" s="514"/>
      <c r="ACU3" s="514"/>
      <c r="ACV3" s="514"/>
      <c r="ACW3" s="520" t="s">
        <v>285</v>
      </c>
      <c r="ACX3" s="520" t="s">
        <v>284</v>
      </c>
      <c r="ACY3" s="523"/>
      <c r="ACZ3" s="523"/>
      <c r="ADA3" s="526"/>
      <c r="ADB3" s="508"/>
      <c r="ADC3" s="508"/>
      <c r="ADD3" s="494"/>
      <c r="ADE3" s="494"/>
      <c r="ADF3" s="494"/>
      <c r="ADG3" s="497"/>
      <c r="ADH3" s="500"/>
      <c r="ADI3" s="500"/>
      <c r="ADJ3" s="500"/>
      <c r="ADK3" s="500"/>
      <c r="ADL3" s="503"/>
      <c r="ADM3" s="488"/>
      <c r="ADN3" s="488"/>
      <c r="ADO3" s="490"/>
      <c r="ADP3" s="5"/>
      <c r="ADQ3" s="9" t="s">
        <v>309</v>
      </c>
      <c r="ADR3" s="10">
        <v>1000000</v>
      </c>
      <c r="ADS3" s="11">
        <v>500000</v>
      </c>
      <c r="ADT3" s="12">
        <v>250000</v>
      </c>
      <c r="ADU3" s="12">
        <v>250000</v>
      </c>
      <c r="ADV3" s="13">
        <v>1000000</v>
      </c>
    </row>
    <row r="4" spans="1:802" ht="22.5" x14ac:dyDescent="0.25">
      <c r="A4" s="257"/>
      <c r="B4" s="260"/>
      <c r="C4" s="257"/>
      <c r="D4" s="263"/>
      <c r="E4" s="263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66"/>
      <c r="W4" s="257"/>
      <c r="X4" s="257"/>
      <c r="Y4" s="257"/>
      <c r="Z4" s="1" t="s">
        <v>310</v>
      </c>
      <c r="AA4" s="14" t="s">
        <v>311</v>
      </c>
      <c r="AB4" s="15" t="s">
        <v>312</v>
      </c>
      <c r="AC4" s="15" t="s">
        <v>313</v>
      </c>
      <c r="AD4" s="14" t="s">
        <v>311</v>
      </c>
      <c r="AE4" s="15" t="s">
        <v>312</v>
      </c>
      <c r="AF4" s="15" t="s">
        <v>313</v>
      </c>
      <c r="AG4" s="16" t="s">
        <v>311</v>
      </c>
      <c r="AH4" s="17" t="s">
        <v>312</v>
      </c>
      <c r="AI4" s="17" t="s">
        <v>313</v>
      </c>
      <c r="AJ4" s="16" t="s">
        <v>311</v>
      </c>
      <c r="AK4" s="17" t="s">
        <v>312</v>
      </c>
      <c r="AL4" s="17" t="s">
        <v>313</v>
      </c>
      <c r="AM4" s="18" t="s">
        <v>313</v>
      </c>
      <c r="AN4" s="19" t="s">
        <v>311</v>
      </c>
      <c r="AO4" s="19" t="s">
        <v>312</v>
      </c>
      <c r="AP4" s="20" t="s">
        <v>311</v>
      </c>
      <c r="AQ4" s="19" t="s">
        <v>312</v>
      </c>
      <c r="AR4" s="21" t="s">
        <v>313</v>
      </c>
      <c r="AS4" s="22" t="s">
        <v>313</v>
      </c>
      <c r="AT4" s="23" t="s">
        <v>311</v>
      </c>
      <c r="AU4" s="23" t="s">
        <v>312</v>
      </c>
      <c r="AV4" s="22" t="s">
        <v>313</v>
      </c>
      <c r="AW4" s="23" t="s">
        <v>311</v>
      </c>
      <c r="AX4" s="23" t="s">
        <v>312</v>
      </c>
      <c r="AY4" s="24" t="s">
        <v>311</v>
      </c>
      <c r="AZ4" s="25" t="s">
        <v>312</v>
      </c>
      <c r="BA4" s="25" t="s">
        <v>313</v>
      </c>
      <c r="BB4" s="24" t="s">
        <v>311</v>
      </c>
      <c r="BC4" s="25" t="s">
        <v>312</v>
      </c>
      <c r="BD4" s="25" t="s">
        <v>313</v>
      </c>
      <c r="BE4" s="26" t="s">
        <v>311</v>
      </c>
      <c r="BF4" s="27" t="s">
        <v>312</v>
      </c>
      <c r="BG4" s="27" t="s">
        <v>313</v>
      </c>
      <c r="BH4" s="26" t="s">
        <v>311</v>
      </c>
      <c r="BI4" s="27" t="s">
        <v>312</v>
      </c>
      <c r="BJ4" s="27" t="s">
        <v>313</v>
      </c>
      <c r="BK4" s="28" t="s">
        <v>311</v>
      </c>
      <c r="BL4" s="29" t="s">
        <v>312</v>
      </c>
      <c r="BM4" s="29" t="s">
        <v>313</v>
      </c>
      <c r="BN4" s="28" t="s">
        <v>311</v>
      </c>
      <c r="BO4" s="29" t="s">
        <v>312</v>
      </c>
      <c r="BP4" s="29" t="s">
        <v>313</v>
      </c>
      <c r="BQ4" s="30" t="s">
        <v>314</v>
      </c>
      <c r="BR4" s="31" t="s">
        <v>315</v>
      </c>
      <c r="BS4" s="32" t="s">
        <v>316</v>
      </c>
      <c r="BT4" s="33" t="s">
        <v>317</v>
      </c>
      <c r="BU4" s="30" t="s">
        <v>314</v>
      </c>
      <c r="BV4" s="31" t="s">
        <v>315</v>
      </c>
      <c r="BW4" s="32" t="s">
        <v>316</v>
      </c>
      <c r="BX4" s="33" t="s">
        <v>317</v>
      </c>
      <c r="BY4" s="32" t="s">
        <v>318</v>
      </c>
      <c r="BZ4" s="30" t="s">
        <v>314</v>
      </c>
      <c r="CA4" s="34" t="s">
        <v>315</v>
      </c>
      <c r="CB4" s="32" t="s">
        <v>316</v>
      </c>
      <c r="CC4" s="33" t="s">
        <v>317</v>
      </c>
      <c r="CD4" s="32" t="s">
        <v>318</v>
      </c>
      <c r="CE4" s="35" t="s">
        <v>314</v>
      </c>
      <c r="CF4" s="32" t="s">
        <v>316</v>
      </c>
      <c r="CG4" s="33" t="s">
        <v>317</v>
      </c>
      <c r="CH4" s="36" t="s">
        <v>314</v>
      </c>
      <c r="CI4" s="37" t="s">
        <v>316</v>
      </c>
      <c r="CJ4" s="38" t="s">
        <v>319</v>
      </c>
      <c r="CK4" s="36" t="s">
        <v>314</v>
      </c>
      <c r="CL4" s="37" t="s">
        <v>316</v>
      </c>
      <c r="CM4" s="38" t="s">
        <v>319</v>
      </c>
      <c r="CN4" s="39" t="s">
        <v>311</v>
      </c>
      <c r="CO4" s="40" t="s">
        <v>312</v>
      </c>
      <c r="CP4" s="40" t="s">
        <v>313</v>
      </c>
      <c r="CQ4" s="39" t="s">
        <v>311</v>
      </c>
      <c r="CR4" s="40" t="s">
        <v>312</v>
      </c>
      <c r="CS4" s="40" t="s">
        <v>313</v>
      </c>
      <c r="CT4" s="41" t="s">
        <v>311</v>
      </c>
      <c r="CU4" s="42" t="s">
        <v>312</v>
      </c>
      <c r="CV4" s="42" t="s">
        <v>313</v>
      </c>
      <c r="CW4" s="41" t="s">
        <v>311</v>
      </c>
      <c r="CX4" s="42" t="s">
        <v>312</v>
      </c>
      <c r="CY4" s="42" t="s">
        <v>313</v>
      </c>
      <c r="CZ4" s="43" t="s">
        <v>314</v>
      </c>
      <c r="DA4" s="44" t="s">
        <v>316</v>
      </c>
      <c r="DB4" s="38" t="s">
        <v>319</v>
      </c>
      <c r="DC4" s="45" t="s">
        <v>314</v>
      </c>
      <c r="DD4" s="44" t="s">
        <v>316</v>
      </c>
      <c r="DE4" s="38" t="s">
        <v>319</v>
      </c>
      <c r="DF4" s="46" t="s">
        <v>314</v>
      </c>
      <c r="DG4" s="44" t="s">
        <v>316</v>
      </c>
      <c r="DH4" s="38" t="s">
        <v>319</v>
      </c>
      <c r="DI4" s="47" t="s">
        <v>314</v>
      </c>
      <c r="DJ4" s="44" t="s">
        <v>316</v>
      </c>
      <c r="DK4" s="38" t="s">
        <v>319</v>
      </c>
      <c r="DL4" s="48" t="s">
        <v>311</v>
      </c>
      <c r="DM4" s="49" t="s">
        <v>312</v>
      </c>
      <c r="DN4" s="50" t="s">
        <v>313</v>
      </c>
      <c r="DO4" s="48" t="s">
        <v>311</v>
      </c>
      <c r="DP4" s="49" t="s">
        <v>312</v>
      </c>
      <c r="DQ4" s="50" t="s">
        <v>313</v>
      </c>
      <c r="DR4" s="48" t="s">
        <v>311</v>
      </c>
      <c r="DS4" s="49" t="s">
        <v>312</v>
      </c>
      <c r="DT4" s="50" t="s">
        <v>313</v>
      </c>
      <c r="DU4" s="51" t="s">
        <v>311</v>
      </c>
      <c r="DV4" s="52" t="s">
        <v>312</v>
      </c>
      <c r="DW4" s="52" t="s">
        <v>313</v>
      </c>
      <c r="DX4" s="51" t="s">
        <v>311</v>
      </c>
      <c r="DY4" s="52" t="s">
        <v>312</v>
      </c>
      <c r="DZ4" s="52" t="s">
        <v>313</v>
      </c>
      <c r="EA4" s="51" t="s">
        <v>311</v>
      </c>
      <c r="EB4" s="52" t="s">
        <v>312</v>
      </c>
      <c r="EC4" s="52" t="s">
        <v>313</v>
      </c>
      <c r="ED4" s="53" t="s">
        <v>313</v>
      </c>
      <c r="EE4" s="54" t="s">
        <v>311</v>
      </c>
      <c r="EF4" s="54" t="s">
        <v>312</v>
      </c>
      <c r="EG4" s="53" t="s">
        <v>313</v>
      </c>
      <c r="EH4" s="54" t="s">
        <v>311</v>
      </c>
      <c r="EI4" s="54" t="s">
        <v>312</v>
      </c>
      <c r="EJ4" s="55" t="s">
        <v>314</v>
      </c>
      <c r="EK4" s="56" t="s">
        <v>316</v>
      </c>
      <c r="EL4" s="38" t="s">
        <v>319</v>
      </c>
      <c r="EM4" s="57" t="s">
        <v>314</v>
      </c>
      <c r="EN4" s="56" t="s">
        <v>316</v>
      </c>
      <c r="EO4" s="38" t="s">
        <v>319</v>
      </c>
      <c r="EP4" s="58" t="s">
        <v>314</v>
      </c>
      <c r="EQ4" s="56" t="s">
        <v>316</v>
      </c>
      <c r="ER4" s="38" t="s">
        <v>319</v>
      </c>
      <c r="ES4" s="59" t="s">
        <v>314</v>
      </c>
      <c r="ET4" s="60" t="s">
        <v>316</v>
      </c>
      <c r="EU4" s="61" t="s">
        <v>317</v>
      </c>
      <c r="EV4" s="59" t="s">
        <v>314</v>
      </c>
      <c r="EW4" s="60" t="s">
        <v>316</v>
      </c>
      <c r="EX4" s="61" t="s">
        <v>317</v>
      </c>
      <c r="EY4" s="62" t="s">
        <v>311</v>
      </c>
      <c r="EZ4" s="63" t="s">
        <v>312</v>
      </c>
      <c r="FA4" s="63" t="s">
        <v>313</v>
      </c>
      <c r="FB4" s="62" t="s">
        <v>311</v>
      </c>
      <c r="FC4" s="63" t="s">
        <v>312</v>
      </c>
      <c r="FD4" s="63" t="s">
        <v>313</v>
      </c>
      <c r="FE4" s="62" t="s">
        <v>311</v>
      </c>
      <c r="FF4" s="63" t="s">
        <v>312</v>
      </c>
      <c r="FG4" s="63" t="s">
        <v>313</v>
      </c>
      <c r="FH4" s="64" t="s">
        <v>311</v>
      </c>
      <c r="FI4" s="23" t="s">
        <v>312</v>
      </c>
      <c r="FJ4" s="23" t="s">
        <v>313</v>
      </c>
      <c r="FK4" s="64" t="s">
        <v>311</v>
      </c>
      <c r="FL4" s="23" t="s">
        <v>312</v>
      </c>
      <c r="FM4" s="23" t="s">
        <v>313</v>
      </c>
      <c r="FN4" s="64" t="s">
        <v>311</v>
      </c>
      <c r="FO4" s="23" t="s">
        <v>312</v>
      </c>
      <c r="FP4" s="23" t="s">
        <v>313</v>
      </c>
      <c r="FQ4" s="65" t="s">
        <v>311</v>
      </c>
      <c r="FR4" s="66" t="s">
        <v>312</v>
      </c>
      <c r="FS4" s="66" t="s">
        <v>313</v>
      </c>
      <c r="FT4" s="65" t="s">
        <v>311</v>
      </c>
      <c r="FU4" s="66" t="s">
        <v>312</v>
      </c>
      <c r="FV4" s="66" t="s">
        <v>313</v>
      </c>
      <c r="FW4" s="65" t="s">
        <v>311</v>
      </c>
      <c r="FX4" s="66" t="s">
        <v>312</v>
      </c>
      <c r="FY4" s="66" t="s">
        <v>313</v>
      </c>
      <c r="FZ4" s="24" t="s">
        <v>311</v>
      </c>
      <c r="GA4" s="25" t="s">
        <v>312</v>
      </c>
      <c r="GB4" s="25" t="s">
        <v>313</v>
      </c>
      <c r="GC4" s="24" t="s">
        <v>311</v>
      </c>
      <c r="GD4" s="25" t="s">
        <v>312</v>
      </c>
      <c r="GE4" s="25" t="s">
        <v>313</v>
      </c>
      <c r="GF4" s="24" t="s">
        <v>311</v>
      </c>
      <c r="GG4" s="25" t="s">
        <v>312</v>
      </c>
      <c r="GH4" s="25" t="s">
        <v>313</v>
      </c>
      <c r="GI4" s="24" t="s">
        <v>311</v>
      </c>
      <c r="GJ4" s="25" t="s">
        <v>312</v>
      </c>
      <c r="GK4" s="25" t="s">
        <v>313</v>
      </c>
      <c r="GL4" s="24" t="s">
        <v>311</v>
      </c>
      <c r="GM4" s="25" t="s">
        <v>312</v>
      </c>
      <c r="GN4" s="25" t="s">
        <v>313</v>
      </c>
      <c r="GO4" s="24" t="s">
        <v>311</v>
      </c>
      <c r="GP4" s="25" t="s">
        <v>312</v>
      </c>
      <c r="GQ4" s="25" t="s">
        <v>313</v>
      </c>
      <c r="GR4" s="24" t="s">
        <v>311</v>
      </c>
      <c r="GS4" s="25" t="s">
        <v>312</v>
      </c>
      <c r="GT4" s="25" t="s">
        <v>313</v>
      </c>
      <c r="GU4" s="24" t="s">
        <v>311</v>
      </c>
      <c r="GV4" s="25" t="s">
        <v>312</v>
      </c>
      <c r="GW4" s="25" t="s">
        <v>313</v>
      </c>
      <c r="GX4" s="16" t="s">
        <v>311</v>
      </c>
      <c r="GY4" s="17" t="s">
        <v>312</v>
      </c>
      <c r="GZ4" s="17" t="s">
        <v>313</v>
      </c>
      <c r="HA4" s="16" t="s">
        <v>311</v>
      </c>
      <c r="HB4" s="17" t="s">
        <v>312</v>
      </c>
      <c r="HC4" s="17" t="s">
        <v>313</v>
      </c>
      <c r="HD4" s="16" t="s">
        <v>311</v>
      </c>
      <c r="HE4" s="17" t="s">
        <v>312</v>
      </c>
      <c r="HF4" s="17" t="s">
        <v>313</v>
      </c>
      <c r="HG4" s="16" t="s">
        <v>311</v>
      </c>
      <c r="HH4" s="17" t="s">
        <v>312</v>
      </c>
      <c r="HI4" s="17" t="s">
        <v>313</v>
      </c>
      <c r="HJ4" s="16" t="s">
        <v>311</v>
      </c>
      <c r="HK4" s="17" t="s">
        <v>312</v>
      </c>
      <c r="HL4" s="17" t="s">
        <v>313</v>
      </c>
      <c r="HM4" s="16" t="s">
        <v>311</v>
      </c>
      <c r="HN4" s="17" t="s">
        <v>312</v>
      </c>
      <c r="HO4" s="17" t="s">
        <v>313</v>
      </c>
      <c r="HP4" s="16" t="s">
        <v>311</v>
      </c>
      <c r="HQ4" s="17" t="s">
        <v>312</v>
      </c>
      <c r="HR4" s="17" t="s">
        <v>313</v>
      </c>
      <c r="HS4" s="16" t="s">
        <v>311</v>
      </c>
      <c r="HT4" s="17" t="s">
        <v>312</v>
      </c>
      <c r="HU4" s="17" t="s">
        <v>313</v>
      </c>
      <c r="HV4" s="67" t="s">
        <v>311</v>
      </c>
      <c r="HW4" s="68" t="s">
        <v>312</v>
      </c>
      <c r="HX4" s="69" t="s">
        <v>313</v>
      </c>
      <c r="HY4" s="67" t="s">
        <v>311</v>
      </c>
      <c r="HZ4" s="68" t="s">
        <v>312</v>
      </c>
      <c r="IA4" s="69" t="s">
        <v>313</v>
      </c>
      <c r="IB4" s="67" t="s">
        <v>311</v>
      </c>
      <c r="IC4" s="68" t="s">
        <v>312</v>
      </c>
      <c r="ID4" s="69" t="s">
        <v>313</v>
      </c>
      <c r="IE4" s="67" t="s">
        <v>311</v>
      </c>
      <c r="IF4" s="68" t="s">
        <v>312</v>
      </c>
      <c r="IG4" s="69" t="s">
        <v>313</v>
      </c>
      <c r="IH4" s="67" t="s">
        <v>311</v>
      </c>
      <c r="II4" s="68" t="s">
        <v>312</v>
      </c>
      <c r="IJ4" s="69" t="s">
        <v>313</v>
      </c>
      <c r="IK4" s="67" t="s">
        <v>311</v>
      </c>
      <c r="IL4" s="68" t="s">
        <v>312</v>
      </c>
      <c r="IM4" s="69" t="s">
        <v>313</v>
      </c>
      <c r="IN4" s="22" t="s">
        <v>313</v>
      </c>
      <c r="IO4" s="23" t="s">
        <v>311</v>
      </c>
      <c r="IP4" s="23" t="s">
        <v>312</v>
      </c>
      <c r="IQ4" s="22" t="s">
        <v>313</v>
      </c>
      <c r="IR4" s="23" t="s">
        <v>311</v>
      </c>
      <c r="IS4" s="23" t="s">
        <v>312</v>
      </c>
      <c r="IT4" s="22" t="s">
        <v>313</v>
      </c>
      <c r="IU4" s="23" t="s">
        <v>311</v>
      </c>
      <c r="IV4" s="23" t="s">
        <v>312</v>
      </c>
      <c r="IW4" s="22" t="s">
        <v>313</v>
      </c>
      <c r="IX4" s="23" t="s">
        <v>311</v>
      </c>
      <c r="IY4" s="23" t="s">
        <v>312</v>
      </c>
      <c r="IZ4" s="22" t="s">
        <v>313</v>
      </c>
      <c r="JA4" s="23" t="s">
        <v>311</v>
      </c>
      <c r="JB4" s="23" t="s">
        <v>312</v>
      </c>
      <c r="JC4" s="22" t="s">
        <v>313</v>
      </c>
      <c r="JD4" s="23" t="s">
        <v>311</v>
      </c>
      <c r="JE4" s="23" t="s">
        <v>312</v>
      </c>
      <c r="JF4" s="22" t="s">
        <v>313</v>
      </c>
      <c r="JG4" s="23" t="s">
        <v>311</v>
      </c>
      <c r="JH4" s="23" t="s">
        <v>312</v>
      </c>
      <c r="JI4" s="22" t="s">
        <v>313</v>
      </c>
      <c r="JJ4" s="23" t="s">
        <v>311</v>
      </c>
      <c r="JK4" s="23" t="s">
        <v>312</v>
      </c>
      <c r="JL4" s="20" t="s">
        <v>311</v>
      </c>
      <c r="JM4" s="19" t="s">
        <v>312</v>
      </c>
      <c r="JN4" s="21" t="s">
        <v>313</v>
      </c>
      <c r="JO4" s="20" t="s">
        <v>311</v>
      </c>
      <c r="JP4" s="19" t="s">
        <v>312</v>
      </c>
      <c r="JQ4" s="21" t="s">
        <v>313</v>
      </c>
      <c r="JR4" s="20" t="s">
        <v>311</v>
      </c>
      <c r="JS4" s="19" t="s">
        <v>312</v>
      </c>
      <c r="JT4" s="21" t="s">
        <v>313</v>
      </c>
      <c r="JU4" s="20" t="s">
        <v>311</v>
      </c>
      <c r="JV4" s="19" t="s">
        <v>312</v>
      </c>
      <c r="JW4" s="21" t="s">
        <v>313</v>
      </c>
      <c r="JX4" s="20" t="s">
        <v>311</v>
      </c>
      <c r="JY4" s="19" t="s">
        <v>312</v>
      </c>
      <c r="JZ4" s="21" t="s">
        <v>313</v>
      </c>
      <c r="KA4" s="20" t="s">
        <v>311</v>
      </c>
      <c r="KB4" s="19" t="s">
        <v>312</v>
      </c>
      <c r="KC4" s="21" t="s">
        <v>313</v>
      </c>
      <c r="KD4" s="70" t="s">
        <v>311</v>
      </c>
      <c r="KE4" s="71" t="s">
        <v>312</v>
      </c>
      <c r="KF4" s="71" t="s">
        <v>313</v>
      </c>
      <c r="KG4" s="70" t="s">
        <v>311</v>
      </c>
      <c r="KH4" s="71" t="s">
        <v>312</v>
      </c>
      <c r="KI4" s="71" t="s">
        <v>313</v>
      </c>
      <c r="KJ4" s="70" t="s">
        <v>311</v>
      </c>
      <c r="KK4" s="71" t="s">
        <v>312</v>
      </c>
      <c r="KL4" s="71" t="s">
        <v>313</v>
      </c>
      <c r="KM4" s="70" t="s">
        <v>311</v>
      </c>
      <c r="KN4" s="71" t="s">
        <v>312</v>
      </c>
      <c r="KO4" s="71" t="s">
        <v>313</v>
      </c>
      <c r="KP4" s="70" t="s">
        <v>311</v>
      </c>
      <c r="KQ4" s="71" t="s">
        <v>312</v>
      </c>
      <c r="KR4" s="71" t="s">
        <v>313</v>
      </c>
      <c r="KS4" s="70" t="s">
        <v>311</v>
      </c>
      <c r="KT4" s="71" t="s">
        <v>312</v>
      </c>
      <c r="KU4" s="71" t="s">
        <v>313</v>
      </c>
      <c r="KV4" s="70" t="s">
        <v>311</v>
      </c>
      <c r="KW4" s="71" t="s">
        <v>312</v>
      </c>
      <c r="KX4" s="71" t="s">
        <v>313</v>
      </c>
      <c r="KY4" s="70" t="s">
        <v>311</v>
      </c>
      <c r="KZ4" s="71" t="s">
        <v>312</v>
      </c>
      <c r="LA4" s="71" t="s">
        <v>313</v>
      </c>
      <c r="LB4" s="70" t="s">
        <v>311</v>
      </c>
      <c r="LC4" s="71" t="s">
        <v>312</v>
      </c>
      <c r="LD4" s="71" t="s">
        <v>313</v>
      </c>
      <c r="LE4" s="72" t="s">
        <v>311</v>
      </c>
      <c r="LF4" s="73" t="s">
        <v>312</v>
      </c>
      <c r="LG4" s="73" t="s">
        <v>313</v>
      </c>
      <c r="LH4" s="72" t="s">
        <v>311</v>
      </c>
      <c r="LI4" s="73" t="s">
        <v>312</v>
      </c>
      <c r="LJ4" s="73" t="s">
        <v>313</v>
      </c>
      <c r="LK4" s="72" t="s">
        <v>311</v>
      </c>
      <c r="LL4" s="73" t="s">
        <v>312</v>
      </c>
      <c r="LM4" s="73" t="s">
        <v>313</v>
      </c>
      <c r="LN4" s="72" t="s">
        <v>311</v>
      </c>
      <c r="LO4" s="73" t="s">
        <v>312</v>
      </c>
      <c r="LP4" s="73" t="s">
        <v>313</v>
      </c>
      <c r="LQ4" s="72" t="s">
        <v>311</v>
      </c>
      <c r="LR4" s="73" t="s">
        <v>312</v>
      </c>
      <c r="LS4" s="73" t="s">
        <v>313</v>
      </c>
      <c r="LT4" s="72" t="s">
        <v>311</v>
      </c>
      <c r="LU4" s="73" t="s">
        <v>312</v>
      </c>
      <c r="LV4" s="73" t="s">
        <v>313</v>
      </c>
      <c r="LW4" s="28" t="s">
        <v>311</v>
      </c>
      <c r="LX4" s="29" t="s">
        <v>312</v>
      </c>
      <c r="LY4" s="29" t="s">
        <v>313</v>
      </c>
      <c r="LZ4" s="28" t="s">
        <v>311</v>
      </c>
      <c r="MA4" s="29" t="s">
        <v>312</v>
      </c>
      <c r="MB4" s="29" t="s">
        <v>313</v>
      </c>
      <c r="MC4" s="28" t="s">
        <v>311</v>
      </c>
      <c r="MD4" s="29" t="s">
        <v>312</v>
      </c>
      <c r="ME4" s="29" t="s">
        <v>313</v>
      </c>
      <c r="MF4" s="28" t="s">
        <v>311</v>
      </c>
      <c r="MG4" s="29" t="s">
        <v>312</v>
      </c>
      <c r="MH4" s="29" t="s">
        <v>313</v>
      </c>
      <c r="MI4" s="28" t="s">
        <v>311</v>
      </c>
      <c r="MJ4" s="29" t="s">
        <v>312</v>
      </c>
      <c r="MK4" s="29" t="s">
        <v>313</v>
      </c>
      <c r="ML4" s="28" t="s">
        <v>311</v>
      </c>
      <c r="MM4" s="29" t="s">
        <v>312</v>
      </c>
      <c r="MN4" s="29" t="s">
        <v>313</v>
      </c>
      <c r="MO4" s="28" t="s">
        <v>311</v>
      </c>
      <c r="MP4" s="29" t="s">
        <v>312</v>
      </c>
      <c r="MQ4" s="29" t="s">
        <v>313</v>
      </c>
      <c r="MR4" s="28" t="s">
        <v>311</v>
      </c>
      <c r="MS4" s="29" t="s">
        <v>312</v>
      </c>
      <c r="MT4" s="29" t="s">
        <v>313</v>
      </c>
      <c r="MU4" s="28" t="s">
        <v>311</v>
      </c>
      <c r="MV4" s="29" t="s">
        <v>312</v>
      </c>
      <c r="MW4" s="29" t="s">
        <v>313</v>
      </c>
      <c r="MX4" s="74" t="s">
        <v>320</v>
      </c>
      <c r="MY4" s="75" t="s">
        <v>314</v>
      </c>
      <c r="MZ4" s="76" t="s">
        <v>316</v>
      </c>
      <c r="NA4" s="77" t="s">
        <v>317</v>
      </c>
      <c r="NB4" s="78" t="s">
        <v>320</v>
      </c>
      <c r="NC4" s="79" t="s">
        <v>314</v>
      </c>
      <c r="ND4" s="76" t="s">
        <v>316</v>
      </c>
      <c r="NE4" s="77" t="s">
        <v>317</v>
      </c>
      <c r="NF4" s="74" t="s">
        <v>320</v>
      </c>
      <c r="NG4" s="80" t="s">
        <v>314</v>
      </c>
      <c r="NH4" s="76" t="s">
        <v>316</v>
      </c>
      <c r="NI4" s="77" t="s">
        <v>317</v>
      </c>
      <c r="NJ4" s="77" t="s">
        <v>320</v>
      </c>
      <c r="NK4" s="81" t="s">
        <v>314</v>
      </c>
      <c r="NL4" s="82" t="s">
        <v>321</v>
      </c>
      <c r="NM4" s="76" t="s">
        <v>316</v>
      </c>
      <c r="NN4" s="77" t="s">
        <v>317</v>
      </c>
      <c r="NO4" s="77" t="s">
        <v>320</v>
      </c>
      <c r="NP4" s="81" t="s">
        <v>314</v>
      </c>
      <c r="NQ4" s="76" t="s">
        <v>316</v>
      </c>
      <c r="NR4" s="77" t="s">
        <v>317</v>
      </c>
      <c r="NS4" s="83" t="s">
        <v>320</v>
      </c>
      <c r="NT4" s="84" t="s">
        <v>314</v>
      </c>
      <c r="NU4" s="85" t="s">
        <v>316</v>
      </c>
      <c r="NV4" s="86" t="s">
        <v>317</v>
      </c>
      <c r="NW4" s="86" t="s">
        <v>320</v>
      </c>
      <c r="NX4" s="87" t="s">
        <v>314</v>
      </c>
      <c r="NY4" s="85" t="s">
        <v>316</v>
      </c>
      <c r="NZ4" s="86" t="s">
        <v>317</v>
      </c>
      <c r="OA4" s="83" t="s">
        <v>320</v>
      </c>
      <c r="OB4" s="88" t="s">
        <v>314</v>
      </c>
      <c r="OC4" s="85" t="s">
        <v>316</v>
      </c>
      <c r="OD4" s="86" t="s">
        <v>317</v>
      </c>
      <c r="OE4" s="86" t="s">
        <v>320</v>
      </c>
      <c r="OF4" s="87" t="s">
        <v>314</v>
      </c>
      <c r="OG4" s="89" t="s">
        <v>321</v>
      </c>
      <c r="OH4" s="85" t="s">
        <v>316</v>
      </c>
      <c r="OI4" s="86" t="s">
        <v>317</v>
      </c>
      <c r="OJ4" s="86" t="s">
        <v>320</v>
      </c>
      <c r="OK4" s="87" t="s">
        <v>314</v>
      </c>
      <c r="OL4" s="85" t="s">
        <v>316</v>
      </c>
      <c r="OM4" s="86" t="s">
        <v>317</v>
      </c>
      <c r="ON4" s="90" t="s">
        <v>311</v>
      </c>
      <c r="OO4" s="91" t="s">
        <v>314</v>
      </c>
      <c r="OP4" s="92" t="s">
        <v>312</v>
      </c>
      <c r="OQ4" s="92" t="s">
        <v>313</v>
      </c>
      <c r="OR4" s="90" t="s">
        <v>311</v>
      </c>
      <c r="OS4" s="92" t="s">
        <v>312</v>
      </c>
      <c r="OT4" s="50" t="s">
        <v>314</v>
      </c>
      <c r="OU4" s="90" t="s">
        <v>311</v>
      </c>
      <c r="OV4" s="92" t="s">
        <v>312</v>
      </c>
      <c r="OW4" s="50" t="s">
        <v>314</v>
      </c>
      <c r="OX4" s="90" t="s">
        <v>311</v>
      </c>
      <c r="OY4" s="92" t="s">
        <v>312</v>
      </c>
      <c r="OZ4" s="50" t="s">
        <v>314</v>
      </c>
      <c r="PA4" s="90" t="s">
        <v>311</v>
      </c>
      <c r="PB4" s="92" t="s">
        <v>312</v>
      </c>
      <c r="PC4" s="50" t="s">
        <v>314</v>
      </c>
      <c r="PD4" s="90" t="s">
        <v>311</v>
      </c>
      <c r="PE4" s="93" t="s">
        <v>314</v>
      </c>
      <c r="PF4" s="92" t="s">
        <v>312</v>
      </c>
      <c r="PG4" s="50" t="s">
        <v>314</v>
      </c>
      <c r="PH4" s="90" t="s">
        <v>311</v>
      </c>
      <c r="PI4" s="92" t="s">
        <v>312</v>
      </c>
      <c r="PJ4" s="50" t="s">
        <v>314</v>
      </c>
      <c r="PK4" s="39" t="s">
        <v>311</v>
      </c>
      <c r="PL4" s="40" t="s">
        <v>312</v>
      </c>
      <c r="PM4" s="40" t="s">
        <v>313</v>
      </c>
      <c r="PN4" s="39" t="s">
        <v>311</v>
      </c>
      <c r="PO4" s="40" t="s">
        <v>312</v>
      </c>
      <c r="PP4" s="40" t="s">
        <v>313</v>
      </c>
      <c r="PQ4" s="39" t="s">
        <v>311</v>
      </c>
      <c r="PR4" s="40" t="s">
        <v>312</v>
      </c>
      <c r="PS4" s="40" t="s">
        <v>313</v>
      </c>
      <c r="PT4" s="39" t="s">
        <v>311</v>
      </c>
      <c r="PU4" s="40" t="s">
        <v>312</v>
      </c>
      <c r="PV4" s="40" t="s">
        <v>313</v>
      </c>
      <c r="PW4" s="39" t="s">
        <v>311</v>
      </c>
      <c r="PX4" s="40" t="s">
        <v>312</v>
      </c>
      <c r="PY4" s="40" t="s">
        <v>313</v>
      </c>
      <c r="PZ4" s="39" t="s">
        <v>311</v>
      </c>
      <c r="QA4" s="40" t="s">
        <v>312</v>
      </c>
      <c r="QB4" s="40" t="s">
        <v>313</v>
      </c>
      <c r="QC4" s="39" t="s">
        <v>311</v>
      </c>
      <c r="QD4" s="40" t="s">
        <v>312</v>
      </c>
      <c r="QE4" s="40" t="s">
        <v>313</v>
      </c>
      <c r="QF4" s="41" t="s">
        <v>311</v>
      </c>
      <c r="QG4" s="42" t="s">
        <v>312</v>
      </c>
      <c r="QH4" s="42" t="s">
        <v>313</v>
      </c>
      <c r="QI4" s="41" t="s">
        <v>311</v>
      </c>
      <c r="QJ4" s="42" t="s">
        <v>312</v>
      </c>
      <c r="QK4" s="42" t="s">
        <v>313</v>
      </c>
      <c r="QL4" s="41" t="s">
        <v>311</v>
      </c>
      <c r="QM4" s="42" t="s">
        <v>312</v>
      </c>
      <c r="QN4" s="42" t="s">
        <v>313</v>
      </c>
      <c r="QO4" s="41" t="s">
        <v>311</v>
      </c>
      <c r="QP4" s="42" t="s">
        <v>312</v>
      </c>
      <c r="QQ4" s="42" t="s">
        <v>313</v>
      </c>
      <c r="QR4" s="41" t="s">
        <v>311</v>
      </c>
      <c r="QS4" s="42" t="s">
        <v>312</v>
      </c>
      <c r="QT4" s="42" t="s">
        <v>313</v>
      </c>
      <c r="QU4" s="41" t="s">
        <v>311</v>
      </c>
      <c r="QV4" s="42" t="s">
        <v>312</v>
      </c>
      <c r="QW4" s="42" t="s">
        <v>313</v>
      </c>
      <c r="QX4" s="41" t="s">
        <v>311</v>
      </c>
      <c r="QY4" s="42" t="s">
        <v>312</v>
      </c>
      <c r="QZ4" s="42" t="s">
        <v>313</v>
      </c>
      <c r="RA4" s="41" t="s">
        <v>311</v>
      </c>
      <c r="RB4" s="42" t="s">
        <v>312</v>
      </c>
      <c r="RC4" s="42" t="s">
        <v>313</v>
      </c>
      <c r="RD4" s="94" t="s">
        <v>314</v>
      </c>
      <c r="RE4" s="95" t="s">
        <v>316</v>
      </c>
      <c r="RF4" s="96" t="s">
        <v>319</v>
      </c>
      <c r="RG4" s="94" t="s">
        <v>314</v>
      </c>
      <c r="RH4" s="95" t="s">
        <v>316</v>
      </c>
      <c r="RI4" s="96" t="s">
        <v>319</v>
      </c>
      <c r="RJ4" s="94" t="s">
        <v>314</v>
      </c>
      <c r="RK4" s="95" t="s">
        <v>316</v>
      </c>
      <c r="RL4" s="96" t="s">
        <v>319</v>
      </c>
      <c r="RM4" s="94" t="s">
        <v>314</v>
      </c>
      <c r="RN4" s="95" t="s">
        <v>316</v>
      </c>
      <c r="RO4" s="97" t="s">
        <v>319</v>
      </c>
      <c r="RP4" s="97" t="s">
        <v>320</v>
      </c>
      <c r="RQ4" s="94" t="s">
        <v>314</v>
      </c>
      <c r="RR4" s="95" t="s">
        <v>316</v>
      </c>
      <c r="RS4" s="96" t="s">
        <v>319</v>
      </c>
      <c r="RT4" s="94" t="s">
        <v>314</v>
      </c>
      <c r="RU4" s="95" t="s">
        <v>316</v>
      </c>
      <c r="RV4" s="96" t="s">
        <v>319</v>
      </c>
      <c r="RW4" s="48" t="s">
        <v>311</v>
      </c>
      <c r="RX4" s="49" t="s">
        <v>312</v>
      </c>
      <c r="RY4" s="50" t="s">
        <v>313</v>
      </c>
      <c r="RZ4" s="48" t="s">
        <v>311</v>
      </c>
      <c r="SA4" s="49" t="s">
        <v>312</v>
      </c>
      <c r="SB4" s="50" t="s">
        <v>313</v>
      </c>
      <c r="SC4" s="48" t="s">
        <v>311</v>
      </c>
      <c r="SD4" s="49" t="s">
        <v>312</v>
      </c>
      <c r="SE4" s="50" t="s">
        <v>313</v>
      </c>
      <c r="SF4" s="48" t="s">
        <v>311</v>
      </c>
      <c r="SG4" s="49" t="s">
        <v>312</v>
      </c>
      <c r="SH4" s="50" t="s">
        <v>313</v>
      </c>
      <c r="SI4" s="48" t="s">
        <v>311</v>
      </c>
      <c r="SJ4" s="49" t="s">
        <v>312</v>
      </c>
      <c r="SK4" s="50" t="s">
        <v>313</v>
      </c>
      <c r="SL4" s="48" t="s">
        <v>311</v>
      </c>
      <c r="SM4" s="49" t="s">
        <v>312</v>
      </c>
      <c r="SN4" s="50" t="s">
        <v>313</v>
      </c>
      <c r="SO4" s="48" t="s">
        <v>311</v>
      </c>
      <c r="SP4" s="49" t="s">
        <v>312</v>
      </c>
      <c r="SQ4" s="50" t="s">
        <v>313</v>
      </c>
      <c r="SR4" s="98" t="s">
        <v>311</v>
      </c>
      <c r="SS4" s="99" t="s">
        <v>312</v>
      </c>
      <c r="ST4" s="99" t="s">
        <v>313</v>
      </c>
      <c r="SU4" s="98" t="s">
        <v>311</v>
      </c>
      <c r="SV4" s="99" t="s">
        <v>312</v>
      </c>
      <c r="SW4" s="99" t="s">
        <v>313</v>
      </c>
      <c r="SX4" s="98" t="s">
        <v>311</v>
      </c>
      <c r="SY4" s="99" t="s">
        <v>312</v>
      </c>
      <c r="SZ4" s="99" t="s">
        <v>313</v>
      </c>
      <c r="TA4" s="98" t="s">
        <v>311</v>
      </c>
      <c r="TB4" s="99" t="s">
        <v>312</v>
      </c>
      <c r="TC4" s="99" t="s">
        <v>313</v>
      </c>
      <c r="TD4" s="98" t="s">
        <v>311</v>
      </c>
      <c r="TE4" s="99" t="s">
        <v>312</v>
      </c>
      <c r="TF4" s="99" t="s">
        <v>313</v>
      </c>
      <c r="TG4" s="98" t="s">
        <v>311</v>
      </c>
      <c r="TH4" s="99" t="s">
        <v>312</v>
      </c>
      <c r="TI4" s="99" t="s">
        <v>313</v>
      </c>
      <c r="TJ4" s="98" t="s">
        <v>311</v>
      </c>
      <c r="TK4" s="99" t="s">
        <v>312</v>
      </c>
      <c r="TL4" s="99" t="s">
        <v>313</v>
      </c>
      <c r="TM4" s="98" t="s">
        <v>311</v>
      </c>
      <c r="TN4" s="99" t="s">
        <v>312</v>
      </c>
      <c r="TO4" s="99" t="s">
        <v>313</v>
      </c>
      <c r="TP4" s="98" t="s">
        <v>311</v>
      </c>
      <c r="TQ4" s="99" t="s">
        <v>312</v>
      </c>
      <c r="TR4" s="99" t="s">
        <v>313</v>
      </c>
      <c r="TS4" s="53" t="s">
        <v>313</v>
      </c>
      <c r="TT4" s="54" t="s">
        <v>311</v>
      </c>
      <c r="TU4" s="54" t="s">
        <v>312</v>
      </c>
      <c r="TV4" s="53" t="s">
        <v>313</v>
      </c>
      <c r="TW4" s="54" t="s">
        <v>311</v>
      </c>
      <c r="TX4" s="54" t="s">
        <v>312</v>
      </c>
      <c r="TY4" s="53" t="s">
        <v>313</v>
      </c>
      <c r="TZ4" s="54" t="s">
        <v>311</v>
      </c>
      <c r="UA4" s="54" t="s">
        <v>312</v>
      </c>
      <c r="UB4" s="53" t="s">
        <v>313</v>
      </c>
      <c r="UC4" s="54" t="s">
        <v>311</v>
      </c>
      <c r="UD4" s="54" t="s">
        <v>312</v>
      </c>
      <c r="UE4" s="53" t="s">
        <v>313</v>
      </c>
      <c r="UF4" s="54" t="s">
        <v>311</v>
      </c>
      <c r="UG4" s="54" t="s">
        <v>312</v>
      </c>
      <c r="UH4" s="53" t="s">
        <v>313</v>
      </c>
      <c r="UI4" s="54" t="s">
        <v>311</v>
      </c>
      <c r="UJ4" s="54" t="s">
        <v>312</v>
      </c>
      <c r="UK4" s="53" t="s">
        <v>313</v>
      </c>
      <c r="UL4" s="54" t="s">
        <v>311</v>
      </c>
      <c r="UM4" s="54" t="s">
        <v>312</v>
      </c>
      <c r="UN4" s="100" t="s">
        <v>322</v>
      </c>
      <c r="UO4" s="45" t="s">
        <v>314</v>
      </c>
      <c r="UP4" s="56" t="s">
        <v>316</v>
      </c>
      <c r="UQ4" s="101" t="s">
        <v>319</v>
      </c>
      <c r="UR4" s="43" t="s">
        <v>314</v>
      </c>
      <c r="US4" s="56" t="s">
        <v>316</v>
      </c>
      <c r="UT4" s="102" t="s">
        <v>319</v>
      </c>
      <c r="UU4" s="45" t="s">
        <v>314</v>
      </c>
      <c r="UV4" s="56" t="s">
        <v>316</v>
      </c>
      <c r="UW4" s="38" t="s">
        <v>319</v>
      </c>
      <c r="UX4" s="45" t="s">
        <v>314</v>
      </c>
      <c r="UY4" s="56" t="s">
        <v>316</v>
      </c>
      <c r="UZ4" s="102" t="s">
        <v>319</v>
      </c>
      <c r="VA4" s="45" t="s">
        <v>314</v>
      </c>
      <c r="VB4" s="56" t="s">
        <v>316</v>
      </c>
      <c r="VC4" s="38" t="s">
        <v>319</v>
      </c>
      <c r="VD4" s="45" t="s">
        <v>314</v>
      </c>
      <c r="VE4" s="56" t="s">
        <v>316</v>
      </c>
      <c r="VF4" s="38" t="s">
        <v>319</v>
      </c>
      <c r="VG4" s="46" t="s">
        <v>314</v>
      </c>
      <c r="VH4" s="56" t="s">
        <v>316</v>
      </c>
      <c r="VI4" s="38" t="s">
        <v>319</v>
      </c>
      <c r="VJ4" s="62" t="s">
        <v>311</v>
      </c>
      <c r="VK4" s="63" t="s">
        <v>312</v>
      </c>
      <c r="VL4" s="63" t="s">
        <v>313</v>
      </c>
      <c r="VM4" s="62" t="s">
        <v>311</v>
      </c>
      <c r="VN4" s="63" t="s">
        <v>312</v>
      </c>
      <c r="VO4" s="63" t="s">
        <v>313</v>
      </c>
      <c r="VP4" s="62" t="s">
        <v>311</v>
      </c>
      <c r="VQ4" s="63" t="s">
        <v>312</v>
      </c>
      <c r="VR4" s="63" t="s">
        <v>313</v>
      </c>
      <c r="VS4" s="62" t="s">
        <v>311</v>
      </c>
      <c r="VT4" s="63" t="s">
        <v>312</v>
      </c>
      <c r="VU4" s="63" t="s">
        <v>313</v>
      </c>
      <c r="VV4" s="62" t="s">
        <v>311</v>
      </c>
      <c r="VW4" s="63" t="s">
        <v>312</v>
      </c>
      <c r="VX4" s="63" t="s">
        <v>313</v>
      </c>
      <c r="VY4" s="62" t="s">
        <v>311</v>
      </c>
      <c r="VZ4" s="63" t="s">
        <v>312</v>
      </c>
      <c r="WA4" s="63" t="s">
        <v>313</v>
      </c>
      <c r="WB4" s="62" t="s">
        <v>311</v>
      </c>
      <c r="WC4" s="63" t="s">
        <v>312</v>
      </c>
      <c r="WD4" s="63" t="s">
        <v>313</v>
      </c>
      <c r="WE4" s="62" t="s">
        <v>311</v>
      </c>
      <c r="WF4" s="63" t="s">
        <v>312</v>
      </c>
      <c r="WG4" s="63" t="s">
        <v>313</v>
      </c>
      <c r="WH4" s="62" t="s">
        <v>311</v>
      </c>
      <c r="WI4" s="63" t="s">
        <v>312</v>
      </c>
      <c r="WJ4" s="63" t="s">
        <v>313</v>
      </c>
      <c r="WK4" s="64" t="s">
        <v>311</v>
      </c>
      <c r="WL4" s="23" t="s">
        <v>312</v>
      </c>
      <c r="WM4" s="23" t="s">
        <v>313</v>
      </c>
      <c r="WN4" s="64" t="s">
        <v>311</v>
      </c>
      <c r="WO4" s="23" t="s">
        <v>312</v>
      </c>
      <c r="WP4" s="23" t="s">
        <v>313</v>
      </c>
      <c r="WQ4" s="64" t="s">
        <v>311</v>
      </c>
      <c r="WR4" s="23" t="s">
        <v>312</v>
      </c>
      <c r="WS4" s="23" t="s">
        <v>313</v>
      </c>
      <c r="WT4" s="64" t="s">
        <v>311</v>
      </c>
      <c r="WU4" s="23" t="s">
        <v>312</v>
      </c>
      <c r="WV4" s="23" t="s">
        <v>313</v>
      </c>
      <c r="WW4" s="64" t="s">
        <v>311</v>
      </c>
      <c r="WX4" s="23" t="s">
        <v>312</v>
      </c>
      <c r="WY4" s="23" t="s">
        <v>313</v>
      </c>
      <c r="WZ4" s="64" t="s">
        <v>311</v>
      </c>
      <c r="XA4" s="23" t="s">
        <v>312</v>
      </c>
      <c r="XB4" s="23" t="s">
        <v>313</v>
      </c>
      <c r="XC4" s="64" t="s">
        <v>311</v>
      </c>
      <c r="XD4" s="23" t="s">
        <v>312</v>
      </c>
      <c r="XE4" s="23" t="s">
        <v>313</v>
      </c>
      <c r="XF4" s="64" t="s">
        <v>311</v>
      </c>
      <c r="XG4" s="23" t="s">
        <v>312</v>
      </c>
      <c r="XH4" s="23" t="s">
        <v>313</v>
      </c>
      <c r="XI4" s="64" t="s">
        <v>311</v>
      </c>
      <c r="XJ4" s="23" t="s">
        <v>312</v>
      </c>
      <c r="XK4" s="23" t="s">
        <v>313</v>
      </c>
      <c r="XL4" s="103" t="s">
        <v>311</v>
      </c>
      <c r="XM4" s="104" t="s">
        <v>312</v>
      </c>
      <c r="XN4" s="104" t="s">
        <v>313</v>
      </c>
      <c r="XO4" s="103" t="s">
        <v>311</v>
      </c>
      <c r="XP4" s="104" t="s">
        <v>312</v>
      </c>
      <c r="XQ4" s="104" t="s">
        <v>313</v>
      </c>
      <c r="XR4" s="103" t="s">
        <v>311</v>
      </c>
      <c r="XS4" s="104" t="s">
        <v>312</v>
      </c>
      <c r="XT4" s="104" t="s">
        <v>313</v>
      </c>
      <c r="XU4" s="103" t="s">
        <v>311</v>
      </c>
      <c r="XV4" s="104" t="s">
        <v>312</v>
      </c>
      <c r="XW4" s="104" t="s">
        <v>313</v>
      </c>
      <c r="XX4" s="103" t="s">
        <v>311</v>
      </c>
      <c r="XY4" s="104" t="s">
        <v>312</v>
      </c>
      <c r="XZ4" s="104" t="s">
        <v>313</v>
      </c>
      <c r="YA4" s="103" t="s">
        <v>311</v>
      </c>
      <c r="YB4" s="104" t="s">
        <v>312</v>
      </c>
      <c r="YC4" s="104" t="s">
        <v>313</v>
      </c>
      <c r="YD4" s="103" t="s">
        <v>311</v>
      </c>
      <c r="YE4" s="104" t="s">
        <v>312</v>
      </c>
      <c r="YF4" s="104" t="s">
        <v>313</v>
      </c>
      <c r="YG4" s="103" t="s">
        <v>311</v>
      </c>
      <c r="YH4" s="104" t="s">
        <v>312</v>
      </c>
      <c r="YI4" s="104" t="s">
        <v>313</v>
      </c>
      <c r="YJ4" s="65" t="s">
        <v>311</v>
      </c>
      <c r="YK4" s="66" t="s">
        <v>312</v>
      </c>
      <c r="YL4" s="66" t="s">
        <v>313</v>
      </c>
      <c r="YM4" s="65" t="s">
        <v>311</v>
      </c>
      <c r="YN4" s="66" t="s">
        <v>312</v>
      </c>
      <c r="YO4" s="66" t="s">
        <v>313</v>
      </c>
      <c r="YP4" s="65" t="s">
        <v>311</v>
      </c>
      <c r="YQ4" s="66" t="s">
        <v>312</v>
      </c>
      <c r="YR4" s="66" t="s">
        <v>313</v>
      </c>
      <c r="YS4" s="65" t="s">
        <v>311</v>
      </c>
      <c r="YT4" s="66" t="s">
        <v>312</v>
      </c>
      <c r="YU4" s="66" t="s">
        <v>313</v>
      </c>
      <c r="YV4" s="65" t="s">
        <v>311</v>
      </c>
      <c r="YW4" s="66" t="s">
        <v>312</v>
      </c>
      <c r="YX4" s="66" t="s">
        <v>313</v>
      </c>
      <c r="YY4" s="65" t="s">
        <v>311</v>
      </c>
      <c r="YZ4" s="66" t="s">
        <v>312</v>
      </c>
      <c r="ZA4" s="66" t="s">
        <v>313</v>
      </c>
      <c r="ZB4" s="65" t="s">
        <v>311</v>
      </c>
      <c r="ZC4" s="66" t="s">
        <v>312</v>
      </c>
      <c r="ZD4" s="66" t="s">
        <v>313</v>
      </c>
      <c r="ZE4" s="65" t="s">
        <v>311</v>
      </c>
      <c r="ZF4" s="66" t="s">
        <v>312</v>
      </c>
      <c r="ZG4" s="66" t="s">
        <v>313</v>
      </c>
      <c r="ZH4" s="65" t="s">
        <v>311</v>
      </c>
      <c r="ZI4" s="66" t="s">
        <v>312</v>
      </c>
      <c r="ZJ4" s="66" t="s">
        <v>313</v>
      </c>
      <c r="ZK4" s="39" t="s">
        <v>311</v>
      </c>
      <c r="ZL4" s="40" t="s">
        <v>312</v>
      </c>
      <c r="ZM4" s="40" t="s">
        <v>313</v>
      </c>
      <c r="ZN4" s="39" t="s">
        <v>311</v>
      </c>
      <c r="ZO4" s="40" t="s">
        <v>312</v>
      </c>
      <c r="ZP4" s="40" t="s">
        <v>313</v>
      </c>
      <c r="ZQ4" s="105" t="s">
        <v>320</v>
      </c>
      <c r="ZR4" s="106" t="s">
        <v>314</v>
      </c>
      <c r="ZS4" s="107" t="s">
        <v>316</v>
      </c>
      <c r="ZT4" s="105" t="s">
        <v>317</v>
      </c>
      <c r="ZU4" s="108" t="s">
        <v>314</v>
      </c>
      <c r="ZV4" s="107" t="s">
        <v>316</v>
      </c>
      <c r="ZW4" s="105" t="s">
        <v>317</v>
      </c>
      <c r="ZX4" s="109" t="s">
        <v>314</v>
      </c>
      <c r="ZY4" s="110" t="s">
        <v>316</v>
      </c>
      <c r="ZZ4" s="111" t="s">
        <v>317</v>
      </c>
      <c r="AAA4" s="720"/>
      <c r="AAB4" s="720"/>
      <c r="AAC4" s="720"/>
      <c r="AAD4" s="722"/>
      <c r="AAE4" s="713"/>
      <c r="AAF4" s="713"/>
      <c r="AAG4" s="713"/>
      <c r="AAH4" s="715"/>
      <c r="AAI4" s="715"/>
      <c r="AAJ4" s="715"/>
      <c r="AAK4" s="485"/>
      <c r="AAL4" s="485"/>
      <c r="AAM4" s="485"/>
      <c r="AAN4" s="728"/>
      <c r="AAO4" s="728"/>
      <c r="AAP4" s="728"/>
      <c r="AAQ4" s="724"/>
      <c r="AAR4" s="724"/>
      <c r="AAS4" s="724"/>
      <c r="AAT4" s="726"/>
      <c r="AAU4" s="726"/>
      <c r="AAV4" s="726"/>
      <c r="AAW4" s="726"/>
      <c r="AAX4" s="726"/>
      <c r="AAY4" s="730"/>
      <c r="AAZ4" s="730"/>
      <c r="ABA4" s="730"/>
      <c r="ABB4" s="481"/>
      <c r="ABC4" s="481"/>
      <c r="ABD4" s="481"/>
      <c r="ABE4" s="483"/>
      <c r="ABF4" s="483"/>
      <c r="ABG4" s="483"/>
      <c r="ABH4" s="485"/>
      <c r="ABI4" s="485"/>
      <c r="ABJ4" s="485"/>
      <c r="ABK4" s="734"/>
      <c r="ABL4" s="734"/>
      <c r="ABM4" s="734"/>
      <c r="ABN4" s="732"/>
      <c r="ABO4" s="732"/>
      <c r="ABP4" s="732"/>
      <c r="ABQ4" s="487"/>
      <c r="ABR4" s="487"/>
      <c r="ABS4" s="487"/>
      <c r="ABT4" s="565"/>
      <c r="ABU4" s="565"/>
      <c r="ABV4" s="565"/>
      <c r="ABW4" s="445"/>
      <c r="ABX4" s="445"/>
      <c r="ABY4" s="445"/>
      <c r="ABZ4" s="445"/>
      <c r="ACA4" s="447"/>
      <c r="ACB4" s="447"/>
      <c r="ACC4" s="447"/>
      <c r="ACD4" s="449"/>
      <c r="ACE4" s="449"/>
      <c r="ACF4" s="449"/>
      <c r="ACG4" s="449"/>
      <c r="ACH4" s="567"/>
      <c r="ACI4" s="567"/>
      <c r="ACJ4" s="567"/>
      <c r="ACK4" s="266"/>
      <c r="ACL4" s="266"/>
      <c r="ACM4" s="266"/>
      <c r="ACN4" s="530"/>
      <c r="ACO4" s="533"/>
      <c r="ACP4" s="533"/>
      <c r="ACQ4" s="512"/>
      <c r="ACR4" s="512"/>
      <c r="ACS4" s="512"/>
      <c r="ACT4" s="515"/>
      <c r="ACU4" s="515"/>
      <c r="ACV4" s="515"/>
      <c r="ACW4" s="521"/>
      <c r="ACX4" s="521"/>
      <c r="ACY4" s="524"/>
      <c r="ACZ4" s="524"/>
      <c r="ADA4" s="527"/>
      <c r="ADB4" s="509"/>
      <c r="ADC4" s="509"/>
      <c r="ADD4" s="495"/>
      <c r="ADE4" s="495"/>
      <c r="ADF4" s="495"/>
      <c r="ADG4" s="498"/>
      <c r="ADH4" s="501"/>
      <c r="ADI4" s="501"/>
      <c r="ADJ4" s="501"/>
      <c r="ADK4" s="501"/>
      <c r="ADL4" s="504"/>
      <c r="ADM4" s="506"/>
      <c r="ADN4" s="488"/>
      <c r="ADO4" s="490"/>
      <c r="ADP4" s="5"/>
      <c r="ADR4" s="112"/>
      <c r="ADS4" s="113"/>
      <c r="ADT4" s="113"/>
      <c r="ADU4" s="113"/>
      <c r="ADV4" s="113"/>
    </row>
    <row r="5" spans="1:802" x14ac:dyDescent="0.25">
      <c r="A5" s="4">
        <f t="shared" ref="A5:A9" si="0">ROW()-4</f>
        <v>1</v>
      </c>
      <c r="B5" s="4">
        <v>30323</v>
      </c>
      <c r="C5" s="4" t="s">
        <v>1322</v>
      </c>
      <c r="G5" s="4" t="s">
        <v>1315</v>
      </c>
      <c r="O5" s="4">
        <v>22</v>
      </c>
      <c r="P5" s="4">
        <v>22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f t="shared" ref="V5:V9" si="1">SUM(Q5:S5)</f>
        <v>0</v>
      </c>
      <c r="W5" s="4">
        <v>22</v>
      </c>
      <c r="X5" s="4">
        <v>22</v>
      </c>
      <c r="Y5" s="4">
        <v>7.75</v>
      </c>
      <c r="CT5" s="4">
        <v>5</v>
      </c>
      <c r="CU5" s="114">
        <f t="shared" ref="CU5:CU9" si="2">CT5/5*$CT$3</f>
        <v>0.1</v>
      </c>
      <c r="CV5" s="114">
        <f t="shared" ref="CV5:CV9" si="3">CU5/CT$3*100%</f>
        <v>1</v>
      </c>
      <c r="CW5" s="4">
        <v>5</v>
      </c>
      <c r="CX5" s="114">
        <f t="shared" ref="CX5:CX9" si="4">CW5/5*$CW$3</f>
        <v>0.1</v>
      </c>
      <c r="CY5" s="114">
        <f t="shared" ref="CY5:CY9" si="5">CX5/CW$3*100%</f>
        <v>1</v>
      </c>
      <c r="QF5" s="4">
        <v>5</v>
      </c>
      <c r="QG5" s="114">
        <f t="shared" ref="QG5:QG9" si="6">QF5/5*$QF$3</f>
        <v>0.1</v>
      </c>
      <c r="QH5" s="114">
        <f t="shared" ref="QH5:QH9" si="7">QG5/QF$3*100%</f>
        <v>1</v>
      </c>
      <c r="QI5" s="4">
        <v>5</v>
      </c>
      <c r="QJ5" s="114">
        <f t="shared" ref="QJ5:QJ9" si="8">QI5/5*$QI$3</f>
        <v>0.1</v>
      </c>
      <c r="QK5" s="114">
        <f t="shared" ref="QK5:QK9" si="9">QJ5/QI$3*100%</f>
        <v>1</v>
      </c>
      <c r="QL5" s="4">
        <v>5</v>
      </c>
      <c r="QM5" s="114">
        <f t="shared" ref="QM5:QM9" si="10">QL5/5*$QL$3</f>
        <v>0.1</v>
      </c>
      <c r="QN5" s="114">
        <f t="shared" ref="QN5:QN9" si="11">QM5/QL$3*100%</f>
        <v>1</v>
      </c>
      <c r="QO5" s="4">
        <v>5</v>
      </c>
      <c r="QP5" s="114">
        <f t="shared" ref="QP5:QP9" si="12">QO5/5*$QO$3</f>
        <v>0.1</v>
      </c>
      <c r="QQ5" s="114">
        <f t="shared" ref="QQ5:QQ9" si="13">QP5/QO$3*100%</f>
        <v>1</v>
      </c>
      <c r="QR5" s="4">
        <v>1</v>
      </c>
      <c r="QS5" s="114">
        <f t="shared" ref="QS5:QS9" si="14">QR5/5*$QR$3</f>
        <v>2.0000000000000004E-2</v>
      </c>
      <c r="QT5" s="114">
        <f t="shared" ref="QT5:QT9" si="15">QS5/QR$3*100%</f>
        <v>0.20000000000000004</v>
      </c>
      <c r="QU5" s="4">
        <v>5</v>
      </c>
      <c r="QV5" s="114">
        <f t="shared" ref="QV5:QV9" si="16">QU5/5*$QU$3</f>
        <v>0.1</v>
      </c>
      <c r="QW5" s="114">
        <f t="shared" ref="QW5:QW9" si="17">QV5/QU$3*100%</f>
        <v>1</v>
      </c>
      <c r="QX5" s="4">
        <v>5</v>
      </c>
      <c r="QY5" s="114">
        <f t="shared" ref="QY5:QY9" si="18">QX5/5*$QX$3</f>
        <v>0.1</v>
      </c>
      <c r="QZ5" s="114">
        <f t="shared" ref="QZ5:QZ9" si="19">QY5/QX$3*100%</f>
        <v>1</v>
      </c>
      <c r="RA5" s="4">
        <v>5</v>
      </c>
      <c r="RB5" s="114">
        <f t="shared" ref="RB5:RB9" si="20">RA5/5*$RA$3</f>
        <v>0.1</v>
      </c>
      <c r="RC5" s="114">
        <f t="shared" ref="RC5:RC9" si="21">RB5/RA$3*100%</f>
        <v>1</v>
      </c>
      <c r="AAQ5" s="114">
        <f t="shared" ref="AAQ5:AAQ9" si="22">CU5+CX5</f>
        <v>0.2</v>
      </c>
      <c r="AAR5" s="114">
        <f t="shared" ref="AAR5:AAR9" si="23">QG5+QJ5+QM5+QP5+QS5+QV5+QY5+RB5</f>
        <v>0.72</v>
      </c>
      <c r="AAS5" s="114">
        <f t="shared" ref="AAS5:AAS9" si="24">AAQ5+AAR5</f>
        <v>0.91999999999999993</v>
      </c>
      <c r="ACN5" s="119" t="str">
        <f t="shared" ref="ACN5:ACN9" si="25">IF(ACM5&gt;0,"GUGUR","TERIMA")</f>
        <v>TERIMA</v>
      </c>
      <c r="ACO5" s="120">
        <f t="shared" ref="ACO5:ACO9" si="26">IF(ACN5="GUGUR",0,IF(G5="TL KORNAS CC TELKOMSEL",1000000))</f>
        <v>1000000</v>
      </c>
      <c r="ACQ5" s="120">
        <f t="shared" ref="ACQ5:ACQ9" si="27">ACO5*AAS5</f>
        <v>919999.99999999988</v>
      </c>
      <c r="ACR5" s="120">
        <f t="shared" ref="ACR5:ACR9" si="28">IF(U5&gt;0,(W5/O5)*ACQ5,ACQ5)</f>
        <v>919999.99999999988</v>
      </c>
      <c r="ACS5" s="120">
        <f t="shared" ref="ACS5:ACS9" si="29">IF(N5=1,(W5/O5)*ACR5,IF(ACK5&gt;0,ACR5*85%,IF(ACL5&gt;0,ACR5*60%,IF(ACM5&gt;0,ACR5*0%,ACR5))))</f>
        <v>919999.99999999988</v>
      </c>
      <c r="ADN5" s="121">
        <f t="shared" ref="ADN5:ADN9" si="30">IF(M5="cumil",0,IF(ADM5="",IF(ADG5="",ACS5,ADG5),ADM5))</f>
        <v>919999.99999999988</v>
      </c>
      <c r="ADO5" s="4" t="s">
        <v>1454</v>
      </c>
    </row>
    <row r="6" spans="1:802" x14ac:dyDescent="0.25">
      <c r="A6" s="4">
        <f t="shared" si="0"/>
        <v>2</v>
      </c>
      <c r="B6" s="4">
        <v>30633</v>
      </c>
      <c r="C6" s="4" t="s">
        <v>1325</v>
      </c>
      <c r="G6" s="4" t="s">
        <v>1315</v>
      </c>
      <c r="O6" s="4">
        <v>22</v>
      </c>
      <c r="P6" s="4">
        <v>22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f t="shared" si="1"/>
        <v>0</v>
      </c>
      <c r="W6" s="4">
        <v>22</v>
      </c>
      <c r="X6" s="4">
        <v>22</v>
      </c>
      <c r="Y6" s="4">
        <v>7.75</v>
      </c>
      <c r="CT6" s="4">
        <v>5</v>
      </c>
      <c r="CU6" s="114">
        <f t="shared" si="2"/>
        <v>0.1</v>
      </c>
      <c r="CV6" s="114">
        <f t="shared" si="3"/>
        <v>1</v>
      </c>
      <c r="CW6" s="4">
        <v>5</v>
      </c>
      <c r="CX6" s="114">
        <f t="shared" si="4"/>
        <v>0.1</v>
      </c>
      <c r="CY6" s="114">
        <f t="shared" si="5"/>
        <v>1</v>
      </c>
      <c r="QF6" s="4">
        <v>5</v>
      </c>
      <c r="QG6" s="114">
        <f t="shared" si="6"/>
        <v>0.1</v>
      </c>
      <c r="QH6" s="114">
        <f t="shared" si="7"/>
        <v>1</v>
      </c>
      <c r="QI6" s="4">
        <v>5</v>
      </c>
      <c r="QJ6" s="114">
        <f t="shared" si="8"/>
        <v>0.1</v>
      </c>
      <c r="QK6" s="114">
        <f t="shared" si="9"/>
        <v>1</v>
      </c>
      <c r="QL6" s="4">
        <v>5</v>
      </c>
      <c r="QM6" s="114">
        <f t="shared" si="10"/>
        <v>0.1</v>
      </c>
      <c r="QN6" s="114">
        <f t="shared" si="11"/>
        <v>1</v>
      </c>
      <c r="QO6" s="4">
        <v>5</v>
      </c>
      <c r="QP6" s="114">
        <f t="shared" si="12"/>
        <v>0.1</v>
      </c>
      <c r="QQ6" s="114">
        <f t="shared" si="13"/>
        <v>1</v>
      </c>
      <c r="QR6" s="4">
        <v>1</v>
      </c>
      <c r="QS6" s="114">
        <f t="shared" si="14"/>
        <v>2.0000000000000004E-2</v>
      </c>
      <c r="QT6" s="114">
        <f t="shared" si="15"/>
        <v>0.20000000000000004</v>
      </c>
      <c r="QU6" s="4">
        <v>5</v>
      </c>
      <c r="QV6" s="114">
        <f t="shared" si="16"/>
        <v>0.1</v>
      </c>
      <c r="QW6" s="114">
        <f t="shared" si="17"/>
        <v>1</v>
      </c>
      <c r="QX6" s="4">
        <v>5</v>
      </c>
      <c r="QY6" s="114">
        <f t="shared" si="18"/>
        <v>0.1</v>
      </c>
      <c r="QZ6" s="114">
        <f t="shared" si="19"/>
        <v>1</v>
      </c>
      <c r="RA6" s="4">
        <v>5</v>
      </c>
      <c r="RB6" s="114">
        <f t="shared" si="20"/>
        <v>0.1</v>
      </c>
      <c r="RC6" s="114">
        <f t="shared" si="21"/>
        <v>1</v>
      </c>
      <c r="AAQ6" s="114">
        <f t="shared" si="22"/>
        <v>0.2</v>
      </c>
      <c r="AAR6" s="114">
        <f t="shared" si="23"/>
        <v>0.72</v>
      </c>
      <c r="AAS6" s="114">
        <f t="shared" si="24"/>
        <v>0.91999999999999993</v>
      </c>
      <c r="ACN6" s="119" t="str">
        <f t="shared" si="25"/>
        <v>TERIMA</v>
      </c>
      <c r="ACO6" s="120">
        <f t="shared" si="26"/>
        <v>1000000</v>
      </c>
      <c r="ACQ6" s="120">
        <f t="shared" si="27"/>
        <v>919999.99999999988</v>
      </c>
      <c r="ACR6" s="120">
        <f t="shared" si="28"/>
        <v>919999.99999999988</v>
      </c>
      <c r="ACS6" s="120">
        <f t="shared" si="29"/>
        <v>919999.99999999988</v>
      </c>
      <c r="ADN6" s="121">
        <f t="shared" si="30"/>
        <v>919999.99999999988</v>
      </c>
      <c r="ADO6" s="4" t="s">
        <v>1454</v>
      </c>
    </row>
    <row r="7" spans="1:802" x14ac:dyDescent="0.25">
      <c r="A7" s="4">
        <f t="shared" si="0"/>
        <v>3</v>
      </c>
      <c r="B7" s="4">
        <v>30346</v>
      </c>
      <c r="C7" s="4" t="s">
        <v>1328</v>
      </c>
      <c r="G7" s="4" t="s">
        <v>1315</v>
      </c>
      <c r="O7" s="4">
        <v>22</v>
      </c>
      <c r="P7" s="4">
        <v>22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f t="shared" si="1"/>
        <v>0</v>
      </c>
      <c r="W7" s="4">
        <v>22</v>
      </c>
      <c r="X7" s="4">
        <v>22</v>
      </c>
      <c r="Y7" s="4">
        <v>7.75</v>
      </c>
      <c r="CT7" s="4">
        <v>5</v>
      </c>
      <c r="CU7" s="114">
        <f t="shared" si="2"/>
        <v>0.1</v>
      </c>
      <c r="CV7" s="114">
        <f t="shared" si="3"/>
        <v>1</v>
      </c>
      <c r="CW7" s="4">
        <v>5</v>
      </c>
      <c r="CX7" s="114">
        <f t="shared" si="4"/>
        <v>0.1</v>
      </c>
      <c r="CY7" s="114">
        <f t="shared" si="5"/>
        <v>1</v>
      </c>
      <c r="QF7" s="4">
        <v>5</v>
      </c>
      <c r="QG7" s="114">
        <f t="shared" si="6"/>
        <v>0.1</v>
      </c>
      <c r="QH7" s="114">
        <f t="shared" si="7"/>
        <v>1</v>
      </c>
      <c r="QI7" s="4">
        <v>5</v>
      </c>
      <c r="QJ7" s="114">
        <f t="shared" si="8"/>
        <v>0.1</v>
      </c>
      <c r="QK7" s="114">
        <f t="shared" si="9"/>
        <v>1</v>
      </c>
      <c r="QL7" s="4">
        <v>5</v>
      </c>
      <c r="QM7" s="114">
        <f t="shared" si="10"/>
        <v>0.1</v>
      </c>
      <c r="QN7" s="114">
        <f t="shared" si="11"/>
        <v>1</v>
      </c>
      <c r="QO7" s="4">
        <v>5</v>
      </c>
      <c r="QP7" s="114">
        <f t="shared" si="12"/>
        <v>0.1</v>
      </c>
      <c r="QQ7" s="114">
        <f t="shared" si="13"/>
        <v>1</v>
      </c>
      <c r="QR7" s="4">
        <v>1</v>
      </c>
      <c r="QS7" s="114">
        <f t="shared" si="14"/>
        <v>2.0000000000000004E-2</v>
      </c>
      <c r="QT7" s="114">
        <f t="shared" si="15"/>
        <v>0.20000000000000004</v>
      </c>
      <c r="QU7" s="4">
        <v>5</v>
      </c>
      <c r="QV7" s="114">
        <f t="shared" si="16"/>
        <v>0.1</v>
      </c>
      <c r="QW7" s="114">
        <f t="shared" si="17"/>
        <v>1</v>
      </c>
      <c r="QX7" s="4">
        <v>5</v>
      </c>
      <c r="QY7" s="114">
        <f t="shared" si="18"/>
        <v>0.1</v>
      </c>
      <c r="QZ7" s="114">
        <f t="shared" si="19"/>
        <v>1</v>
      </c>
      <c r="RA7" s="4">
        <v>5</v>
      </c>
      <c r="RB7" s="114">
        <f t="shared" si="20"/>
        <v>0.1</v>
      </c>
      <c r="RC7" s="114">
        <f t="shared" si="21"/>
        <v>1</v>
      </c>
      <c r="AAQ7" s="114">
        <f t="shared" si="22"/>
        <v>0.2</v>
      </c>
      <c r="AAR7" s="114">
        <f t="shared" si="23"/>
        <v>0.72</v>
      </c>
      <c r="AAS7" s="114">
        <f t="shared" si="24"/>
        <v>0.91999999999999993</v>
      </c>
      <c r="ACN7" s="119" t="str">
        <f t="shared" si="25"/>
        <v>TERIMA</v>
      </c>
      <c r="ACO7" s="120">
        <f t="shared" si="26"/>
        <v>1000000</v>
      </c>
      <c r="ACQ7" s="120">
        <f t="shared" si="27"/>
        <v>919999.99999999988</v>
      </c>
      <c r="ACR7" s="120">
        <f t="shared" si="28"/>
        <v>919999.99999999988</v>
      </c>
      <c r="ACS7" s="120">
        <f t="shared" si="29"/>
        <v>919999.99999999988</v>
      </c>
      <c r="ADN7" s="121">
        <f t="shared" si="30"/>
        <v>919999.99999999988</v>
      </c>
      <c r="ADO7" s="4" t="s">
        <v>1454</v>
      </c>
    </row>
    <row r="8" spans="1:802" x14ac:dyDescent="0.25">
      <c r="A8" s="4">
        <f t="shared" si="0"/>
        <v>4</v>
      </c>
      <c r="B8" s="4">
        <v>102118</v>
      </c>
      <c r="C8" s="4" t="s">
        <v>1312</v>
      </c>
      <c r="G8" s="4" t="s">
        <v>1315</v>
      </c>
      <c r="O8" s="4">
        <v>22</v>
      </c>
      <c r="P8" s="4">
        <v>22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f t="shared" si="1"/>
        <v>0</v>
      </c>
      <c r="W8" s="4">
        <v>22</v>
      </c>
      <c r="X8" s="4">
        <v>22</v>
      </c>
      <c r="Y8" s="4">
        <v>7.75</v>
      </c>
      <c r="CT8" s="4">
        <v>5</v>
      </c>
      <c r="CU8" s="114">
        <f t="shared" si="2"/>
        <v>0.1</v>
      </c>
      <c r="CV8" s="114">
        <f t="shared" si="3"/>
        <v>1</v>
      </c>
      <c r="CW8" s="4">
        <v>5</v>
      </c>
      <c r="CX8" s="114">
        <f t="shared" si="4"/>
        <v>0.1</v>
      </c>
      <c r="CY8" s="114">
        <f t="shared" si="5"/>
        <v>1</v>
      </c>
      <c r="QF8" s="4">
        <v>5</v>
      </c>
      <c r="QG8" s="114">
        <f t="shared" si="6"/>
        <v>0.1</v>
      </c>
      <c r="QH8" s="114">
        <f t="shared" si="7"/>
        <v>1</v>
      </c>
      <c r="QI8" s="4">
        <v>5</v>
      </c>
      <c r="QJ8" s="114">
        <f t="shared" si="8"/>
        <v>0.1</v>
      </c>
      <c r="QK8" s="114">
        <f t="shared" si="9"/>
        <v>1</v>
      </c>
      <c r="QL8" s="4">
        <v>5</v>
      </c>
      <c r="QM8" s="114">
        <f t="shared" si="10"/>
        <v>0.1</v>
      </c>
      <c r="QN8" s="114">
        <f t="shared" si="11"/>
        <v>1</v>
      </c>
      <c r="QO8" s="4">
        <v>5</v>
      </c>
      <c r="QP8" s="114">
        <f t="shared" si="12"/>
        <v>0.1</v>
      </c>
      <c r="QQ8" s="114">
        <f t="shared" si="13"/>
        <v>1</v>
      </c>
      <c r="QR8" s="4">
        <v>1</v>
      </c>
      <c r="QS8" s="114">
        <f t="shared" si="14"/>
        <v>2.0000000000000004E-2</v>
      </c>
      <c r="QT8" s="114">
        <f t="shared" si="15"/>
        <v>0.20000000000000004</v>
      </c>
      <c r="QU8" s="4">
        <v>5</v>
      </c>
      <c r="QV8" s="114">
        <f t="shared" si="16"/>
        <v>0.1</v>
      </c>
      <c r="QW8" s="114">
        <f t="shared" si="17"/>
        <v>1</v>
      </c>
      <c r="QX8" s="4">
        <v>5</v>
      </c>
      <c r="QY8" s="114">
        <f t="shared" si="18"/>
        <v>0.1</v>
      </c>
      <c r="QZ8" s="114">
        <f t="shared" si="19"/>
        <v>1</v>
      </c>
      <c r="RA8" s="4">
        <v>5</v>
      </c>
      <c r="RB8" s="114">
        <f t="shared" si="20"/>
        <v>0.1</v>
      </c>
      <c r="RC8" s="114">
        <f t="shared" si="21"/>
        <v>1</v>
      </c>
      <c r="AAQ8" s="114">
        <f t="shared" si="22"/>
        <v>0.2</v>
      </c>
      <c r="AAR8" s="114">
        <f t="shared" si="23"/>
        <v>0.72</v>
      </c>
      <c r="AAS8" s="114">
        <f t="shared" si="24"/>
        <v>0.91999999999999993</v>
      </c>
      <c r="ACN8" s="119" t="str">
        <f t="shared" si="25"/>
        <v>TERIMA</v>
      </c>
      <c r="ACO8" s="120">
        <f t="shared" si="26"/>
        <v>1000000</v>
      </c>
      <c r="ACQ8" s="120">
        <f t="shared" si="27"/>
        <v>919999.99999999988</v>
      </c>
      <c r="ACR8" s="120">
        <f t="shared" si="28"/>
        <v>919999.99999999988</v>
      </c>
      <c r="ACS8" s="120">
        <f t="shared" si="29"/>
        <v>919999.99999999988</v>
      </c>
      <c r="ADN8" s="121">
        <f t="shared" si="30"/>
        <v>919999.99999999988</v>
      </c>
      <c r="ADO8" s="4" t="s">
        <v>1454</v>
      </c>
    </row>
    <row r="9" spans="1:802" x14ac:dyDescent="0.25">
      <c r="A9" s="4">
        <f t="shared" si="0"/>
        <v>5</v>
      </c>
      <c r="B9" s="4">
        <v>61482</v>
      </c>
      <c r="C9" s="4" t="s">
        <v>1331</v>
      </c>
      <c r="G9" s="4" t="s">
        <v>1315</v>
      </c>
      <c r="O9" s="4">
        <v>22</v>
      </c>
      <c r="P9" s="4">
        <v>22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f t="shared" si="1"/>
        <v>0</v>
      </c>
      <c r="W9" s="4">
        <v>22</v>
      </c>
      <c r="X9" s="4">
        <v>22</v>
      </c>
      <c r="Y9" s="4">
        <v>7.75</v>
      </c>
      <c r="CT9" s="4">
        <v>5</v>
      </c>
      <c r="CU9" s="114">
        <f t="shared" si="2"/>
        <v>0.1</v>
      </c>
      <c r="CV9" s="114">
        <f t="shared" si="3"/>
        <v>1</v>
      </c>
      <c r="CW9" s="4">
        <v>5</v>
      </c>
      <c r="CX9" s="114">
        <f t="shared" si="4"/>
        <v>0.1</v>
      </c>
      <c r="CY9" s="114">
        <f t="shared" si="5"/>
        <v>1</v>
      </c>
      <c r="QF9" s="4">
        <v>5</v>
      </c>
      <c r="QG9" s="114">
        <f t="shared" si="6"/>
        <v>0.1</v>
      </c>
      <c r="QH9" s="114">
        <f t="shared" si="7"/>
        <v>1</v>
      </c>
      <c r="QI9" s="4">
        <v>5</v>
      </c>
      <c r="QJ9" s="114">
        <f t="shared" si="8"/>
        <v>0.1</v>
      </c>
      <c r="QK9" s="114">
        <f t="shared" si="9"/>
        <v>1</v>
      </c>
      <c r="QL9" s="4">
        <v>5</v>
      </c>
      <c r="QM9" s="114">
        <f t="shared" si="10"/>
        <v>0.1</v>
      </c>
      <c r="QN9" s="114">
        <f t="shared" si="11"/>
        <v>1</v>
      </c>
      <c r="QO9" s="4">
        <v>5</v>
      </c>
      <c r="QP9" s="114">
        <f t="shared" si="12"/>
        <v>0.1</v>
      </c>
      <c r="QQ9" s="114">
        <f t="shared" si="13"/>
        <v>1</v>
      </c>
      <c r="QR9" s="4">
        <v>5</v>
      </c>
      <c r="QS9" s="114">
        <f t="shared" si="14"/>
        <v>0.1</v>
      </c>
      <c r="QT9" s="114">
        <f t="shared" si="15"/>
        <v>1</v>
      </c>
      <c r="QU9" s="4">
        <v>5</v>
      </c>
      <c r="QV9" s="114">
        <f t="shared" si="16"/>
        <v>0.1</v>
      </c>
      <c r="QW9" s="114">
        <f t="shared" si="17"/>
        <v>1</v>
      </c>
      <c r="QX9" s="4">
        <v>5</v>
      </c>
      <c r="QY9" s="114">
        <f t="shared" si="18"/>
        <v>0.1</v>
      </c>
      <c r="QZ9" s="114">
        <f t="shared" si="19"/>
        <v>1</v>
      </c>
      <c r="RA9" s="4">
        <v>5</v>
      </c>
      <c r="RB9" s="114">
        <f t="shared" si="20"/>
        <v>0.1</v>
      </c>
      <c r="RC9" s="114">
        <f t="shared" si="21"/>
        <v>1</v>
      </c>
      <c r="AAQ9" s="114">
        <f t="shared" si="22"/>
        <v>0.2</v>
      </c>
      <c r="AAR9" s="114">
        <f t="shared" si="23"/>
        <v>0.79999999999999993</v>
      </c>
      <c r="AAS9" s="114">
        <f t="shared" si="24"/>
        <v>1</v>
      </c>
      <c r="ACN9" s="119" t="str">
        <f t="shared" si="25"/>
        <v>TERIMA</v>
      </c>
      <c r="ACO9" s="120">
        <f t="shared" si="26"/>
        <v>1000000</v>
      </c>
      <c r="ACQ9" s="120">
        <f t="shared" si="27"/>
        <v>1000000</v>
      </c>
      <c r="ACR9" s="120">
        <f t="shared" si="28"/>
        <v>1000000</v>
      </c>
      <c r="ACS9" s="120">
        <f t="shared" si="29"/>
        <v>1000000</v>
      </c>
      <c r="ADN9" s="121">
        <f t="shared" si="30"/>
        <v>1000000</v>
      </c>
      <c r="ADO9" s="4" t="s">
        <v>1454</v>
      </c>
    </row>
    <row r="10" spans="1:802" x14ac:dyDescent="0.25">
      <c r="A10" s="4">
        <f t="shared" ref="A10:A15" si="31">ROW()-4</f>
        <v>6</v>
      </c>
      <c r="B10" s="4">
        <v>30395</v>
      </c>
      <c r="C10" s="4" t="s">
        <v>1366</v>
      </c>
      <c r="G10" s="4" t="s">
        <v>1368</v>
      </c>
      <c r="O10" s="4">
        <v>22</v>
      </c>
      <c r="P10" s="4">
        <v>22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f t="shared" ref="V10:V15" si="32">SUM(Q10:S10)</f>
        <v>0</v>
      </c>
      <c r="W10" s="4">
        <v>22</v>
      </c>
      <c r="X10" s="4">
        <v>21</v>
      </c>
      <c r="Y10" s="4">
        <v>7.75</v>
      </c>
      <c r="BK10" s="4">
        <v>5</v>
      </c>
      <c r="BL10" s="114">
        <f>$BK10/5*$BK$3</f>
        <v>0.1</v>
      </c>
      <c r="BM10" s="114">
        <f>BL10/$BK$3*100%</f>
        <v>1</v>
      </c>
      <c r="BN10" s="4">
        <v>5</v>
      </c>
      <c r="BO10" s="114">
        <f>$BN10/5*$BN$3</f>
        <v>0.1</v>
      </c>
      <c r="BP10" s="114">
        <f>BO10/$BN$3*100%</f>
        <v>1</v>
      </c>
      <c r="LW10" s="4">
        <v>5</v>
      </c>
      <c r="LX10" s="114">
        <f>$LW10/5*$LW$3</f>
        <v>0.1</v>
      </c>
      <c r="LY10" s="114">
        <f>$LX10/$LW$3</f>
        <v>1</v>
      </c>
      <c r="LZ10" s="4">
        <v>5</v>
      </c>
      <c r="MA10" s="114">
        <f>$LZ10/5*$LZ$3</f>
        <v>0.05</v>
      </c>
      <c r="MB10" s="114">
        <f>$MA10/$LZ$3</f>
        <v>1</v>
      </c>
      <c r="MC10" s="4">
        <v>5</v>
      </c>
      <c r="MD10" s="114">
        <f>$MC10/5*$MC$3</f>
        <v>0.05</v>
      </c>
      <c r="ME10" s="114">
        <f>$MD10/$MC$3</f>
        <v>1</v>
      </c>
      <c r="MF10" s="4">
        <v>5</v>
      </c>
      <c r="MG10" s="114">
        <f>$MF10/5*$MF$3</f>
        <v>0.1</v>
      </c>
      <c r="MH10" s="114">
        <f>$MG10/$MF$3</f>
        <v>1</v>
      </c>
      <c r="MI10" s="4">
        <v>5</v>
      </c>
      <c r="MJ10" s="114">
        <f>$MI10/5*$MI$3</f>
        <v>0.05</v>
      </c>
      <c r="MK10" s="114">
        <f>$MJ10/$MI$3</f>
        <v>1</v>
      </c>
      <c r="ML10" s="4">
        <v>5</v>
      </c>
      <c r="MM10" s="114">
        <f>$ML10/5*$ML$3</f>
        <v>0.1</v>
      </c>
      <c r="MN10" s="114">
        <f>$MM10/$ML$3</f>
        <v>1</v>
      </c>
      <c r="MO10" s="4">
        <v>5</v>
      </c>
      <c r="MP10" s="114">
        <f>$MO10/5*$MO$3</f>
        <v>0.15</v>
      </c>
      <c r="MQ10" s="114">
        <f>$MP10/$MO$3</f>
        <v>1</v>
      </c>
      <c r="MR10" s="4">
        <v>5</v>
      </c>
      <c r="MS10" s="114">
        <f>$MR10/5*$MR$3</f>
        <v>0.1</v>
      </c>
      <c r="MT10" s="114">
        <f>$MS10/$MR$3</f>
        <v>1</v>
      </c>
      <c r="MU10" s="4">
        <v>5</v>
      </c>
      <c r="MV10" s="114">
        <f>$MU10/5*$MU$3</f>
        <v>0.1</v>
      </c>
      <c r="MW10" s="114">
        <f>$MV10/$MU$3</f>
        <v>1</v>
      </c>
      <c r="ABQ10" s="114">
        <f>BL10+BO10</f>
        <v>0.2</v>
      </c>
      <c r="ABR10" s="114">
        <f>LX10+MA10+MD10+MG10+MJ10+MM10+MP10+MS10+MV10</f>
        <v>0.8</v>
      </c>
      <c r="ABS10" s="114">
        <f>ABQ10+ABR10</f>
        <v>1</v>
      </c>
      <c r="ACN10" s="119" t="str">
        <f>IF(ACM10&gt;0,"GUGUR","TERIMA")</f>
        <v>TERIMA</v>
      </c>
      <c r="ACO10" s="120">
        <f>IF(ACN10="GUGUR",0,IF(G10="TRAINER CC TELKOMSEL",1000000))</f>
        <v>1000000</v>
      </c>
      <c r="ACQ10" s="120">
        <f>ACO10*ABS10</f>
        <v>1000000</v>
      </c>
      <c r="ACR10" s="120">
        <f>IF(U10&gt;0,(W10/O10)*ACQ10,ACQ10)</f>
        <v>1000000</v>
      </c>
      <c r="ACS10" s="120">
        <f>IF(N10=1,(W10/O10)*ACR10,IF(ACK10&gt;0,ACR10*85%,IF(ACL10&gt;0,ACR10*60%,IF(ACM10&gt;0,ACR10*0%,ACR10))))</f>
        <v>1000000</v>
      </c>
      <c r="ADN10" s="121">
        <f t="shared" ref="ADN10:ADN15" si="33">IF(M10="cumil",0,IF(ADM10="",IF(ADG10="",ACS10,ADG10),ADM10))</f>
        <v>1000000</v>
      </c>
      <c r="ADO10" s="4" t="s">
        <v>1454</v>
      </c>
    </row>
    <row r="11" spans="1:802" x14ac:dyDescent="0.25">
      <c r="A11" s="4">
        <f t="shared" si="31"/>
        <v>7</v>
      </c>
      <c r="B11" s="4">
        <v>30413</v>
      </c>
      <c r="C11" s="4" t="s">
        <v>1369</v>
      </c>
      <c r="G11" s="4" t="s">
        <v>1368</v>
      </c>
      <c r="O11" s="4">
        <v>22</v>
      </c>
      <c r="P11" s="4">
        <v>22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f t="shared" si="32"/>
        <v>0</v>
      </c>
      <c r="W11" s="4">
        <v>22</v>
      </c>
      <c r="X11" s="4">
        <v>22</v>
      </c>
      <c r="Y11" s="4">
        <v>7.75</v>
      </c>
      <c r="BK11" s="4">
        <v>5</v>
      </c>
      <c r="BL11" s="114">
        <f>$BK11/5*$BK$3</f>
        <v>0.1</v>
      </c>
      <c r="BM11" s="114">
        <f>BL11/$BK$3*100%</f>
        <v>1</v>
      </c>
      <c r="BN11" s="4">
        <v>5</v>
      </c>
      <c r="BO11" s="114">
        <f>$BN11/5*$BN$3</f>
        <v>0.1</v>
      </c>
      <c r="BP11" s="114">
        <f>BO11/$BN$3*100%</f>
        <v>1</v>
      </c>
      <c r="LW11" s="4">
        <v>5</v>
      </c>
      <c r="LX11" s="114">
        <f>$LW11/5*$LW$3</f>
        <v>0.1</v>
      </c>
      <c r="LY11" s="114">
        <f>$LX11/$LW$3</f>
        <v>1</v>
      </c>
      <c r="LZ11" s="4">
        <v>5</v>
      </c>
      <c r="MA11" s="114">
        <f>$LZ11/5*$LZ$3</f>
        <v>0.05</v>
      </c>
      <c r="MB11" s="114">
        <f>$MA11/$LZ$3</f>
        <v>1</v>
      </c>
      <c r="MC11" s="4">
        <v>5</v>
      </c>
      <c r="MD11" s="114">
        <f>$MC11/5*$MC$3</f>
        <v>0.05</v>
      </c>
      <c r="ME11" s="114">
        <f>$MD11/$MC$3</f>
        <v>1</v>
      </c>
      <c r="MF11" s="4">
        <v>5</v>
      </c>
      <c r="MG11" s="114">
        <f>$MF11/5*$MF$3</f>
        <v>0.1</v>
      </c>
      <c r="MH11" s="114">
        <f>$MG11/$MF$3</f>
        <v>1</v>
      </c>
      <c r="MI11" s="4">
        <v>5</v>
      </c>
      <c r="MJ11" s="114">
        <f>$MI11/5*$MI$3</f>
        <v>0.05</v>
      </c>
      <c r="MK11" s="114">
        <f>$MJ11/$MI$3</f>
        <v>1</v>
      </c>
      <c r="ML11" s="4">
        <v>5</v>
      </c>
      <c r="MM11" s="114">
        <f>$ML11/5*$ML$3</f>
        <v>0.1</v>
      </c>
      <c r="MN11" s="114">
        <f>$MM11/$ML$3</f>
        <v>1</v>
      </c>
      <c r="MO11" s="4">
        <v>5</v>
      </c>
      <c r="MP11" s="114">
        <f>$MO11/5*$MO$3</f>
        <v>0.15</v>
      </c>
      <c r="MQ11" s="114">
        <f>$MP11/$MO$3</f>
        <v>1</v>
      </c>
      <c r="MR11" s="4">
        <v>5</v>
      </c>
      <c r="MS11" s="114">
        <f>$MR11/5*$MR$3</f>
        <v>0.1</v>
      </c>
      <c r="MT11" s="114">
        <f>$MS11/$MR$3</f>
        <v>1</v>
      </c>
      <c r="MU11" s="4">
        <v>5</v>
      </c>
      <c r="MV11" s="114">
        <f>$MU11/5*$MU$3</f>
        <v>0.1</v>
      </c>
      <c r="MW11" s="114">
        <f>$MV11/$MU$3</f>
        <v>1</v>
      </c>
      <c r="ABQ11" s="114">
        <f>BL11+BO11</f>
        <v>0.2</v>
      </c>
      <c r="ABR11" s="114">
        <f>LX11+MA11+MD11+MG11+MJ11+MM11+MP11+MS11+MV11</f>
        <v>0.8</v>
      </c>
      <c r="ABS11" s="114">
        <f>ABQ11+ABR11</f>
        <v>1</v>
      </c>
      <c r="ACN11" s="119" t="str">
        <f>IF(ACM11&gt;0,"GUGUR","TERIMA")</f>
        <v>TERIMA</v>
      </c>
      <c r="ACO11" s="120">
        <f>IF(ACN11="GUGUR",0,IF(G11="TRAINER CC TELKOMSEL",1000000))</f>
        <v>1000000</v>
      </c>
      <c r="ACQ11" s="120">
        <f>ACO11*ABS11</f>
        <v>1000000</v>
      </c>
      <c r="ACR11" s="120">
        <f>IF(U11&gt;0,(W11/O11)*ACQ11,ACQ11)</f>
        <v>1000000</v>
      </c>
      <c r="ACS11" s="120">
        <f>IF(N11=1,(W11/O11)*ACR11,IF(ACK11&gt;0,ACR11*85%,IF(ACL11&gt;0,ACR11*60%,IF(ACM11&gt;0,ACR11*0%,ACR11))))</f>
        <v>1000000</v>
      </c>
      <c r="ADN11" s="121">
        <f t="shared" si="33"/>
        <v>1000000</v>
      </c>
      <c r="ADO11" s="4" t="s">
        <v>1454</v>
      </c>
    </row>
    <row r="12" spans="1:802" x14ac:dyDescent="0.25">
      <c r="A12" s="4">
        <f t="shared" si="31"/>
        <v>8</v>
      </c>
      <c r="B12" s="4">
        <v>30642</v>
      </c>
      <c r="C12" s="4" t="s">
        <v>354</v>
      </c>
      <c r="G12" s="4" t="s">
        <v>1382</v>
      </c>
      <c r="O12" s="4">
        <v>22</v>
      </c>
      <c r="P12" s="4">
        <v>22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f t="shared" si="32"/>
        <v>0</v>
      </c>
      <c r="W12" s="4">
        <v>22</v>
      </c>
      <c r="X12" s="4">
        <v>22</v>
      </c>
      <c r="Y12" s="4">
        <v>7.75</v>
      </c>
      <c r="FQ12" s="4">
        <v>5</v>
      </c>
      <c r="FR12" s="114">
        <f>FQ12/5*FQ3</f>
        <v>0.1</v>
      </c>
      <c r="FS12" s="114">
        <f>FR12/FQ3*100%</f>
        <v>1</v>
      </c>
      <c r="FT12" s="4">
        <v>5</v>
      </c>
      <c r="FU12" s="114">
        <f>FT12/5*FT3</f>
        <v>0.1</v>
      </c>
      <c r="FV12" s="114">
        <f>FU12/FT3*100%</f>
        <v>1</v>
      </c>
      <c r="FW12" s="4">
        <v>5</v>
      </c>
      <c r="FX12" s="114">
        <f>FW12/5*FW3</f>
        <v>0.1</v>
      </c>
      <c r="FY12" s="114">
        <f>FX12/FW3*100%</f>
        <v>1</v>
      </c>
      <c r="YJ12" s="4">
        <v>5</v>
      </c>
      <c r="YK12" s="114">
        <f>YJ12/5*YJ3</f>
        <v>0.1</v>
      </c>
      <c r="YL12" s="114">
        <f>YK12/YJ3*100%</f>
        <v>1</v>
      </c>
      <c r="YM12" s="4">
        <v>5</v>
      </c>
      <c r="YN12" s="114">
        <f>YM12/5*YM3</f>
        <v>0.1</v>
      </c>
      <c r="YO12" s="114">
        <f>YN12/YM3*100%</f>
        <v>1</v>
      </c>
      <c r="YP12" s="4">
        <v>5</v>
      </c>
      <c r="YQ12" s="114">
        <f>YP12/5*YP3</f>
        <v>0.1</v>
      </c>
      <c r="YR12" s="114">
        <f>YQ12/YP3*100%</f>
        <v>1</v>
      </c>
      <c r="YS12" s="4">
        <v>5</v>
      </c>
      <c r="YT12" s="114">
        <f>YS12/5*YS3</f>
        <v>7.0000000000000007E-2</v>
      </c>
      <c r="YU12" s="114">
        <f>YT12/YS3*100%</f>
        <v>1</v>
      </c>
      <c r="YV12" s="4">
        <v>5</v>
      </c>
      <c r="YW12" s="114">
        <f>YV12/5*YV3</f>
        <v>0.05</v>
      </c>
      <c r="YX12" s="114">
        <f>YW12/YV3*100%</f>
        <v>1</v>
      </c>
      <c r="YY12" s="4">
        <v>5</v>
      </c>
      <c r="YZ12" s="114">
        <f>YY12/5*YY3</f>
        <v>0.09</v>
      </c>
      <c r="ZA12" s="114">
        <f>YZ12/YY3*100%</f>
        <v>1</v>
      </c>
      <c r="ZB12" s="4">
        <v>5</v>
      </c>
      <c r="ZC12" s="114">
        <f>ZB12/5*ZB3</f>
        <v>0.09</v>
      </c>
      <c r="ZD12" s="114">
        <f>ZC12/ZB3*100%</f>
        <v>1</v>
      </c>
      <c r="ZE12" s="4">
        <v>5</v>
      </c>
      <c r="ZF12" s="114">
        <f>ZE12/5*ZE3</f>
        <v>0.05</v>
      </c>
      <c r="ZG12" s="114">
        <f>ZF12/ZE3*100%</f>
        <v>1</v>
      </c>
      <c r="ZH12" s="4">
        <v>5</v>
      </c>
      <c r="ZI12" s="114">
        <f>ZH12/5*ZH3</f>
        <v>0.05</v>
      </c>
      <c r="ZJ12" s="114">
        <f>ZI12/ZH3*100%</f>
        <v>1</v>
      </c>
      <c r="AAA12" s="114">
        <f>FR12+FU12+FX12</f>
        <v>0.30000000000000004</v>
      </c>
      <c r="AAB12" s="114">
        <f>YK12+YN12+YQ12+YT12+YW12+YZ12+ZC12+ZF12+ZI12</f>
        <v>0.70000000000000007</v>
      </c>
      <c r="AAC12" s="114">
        <f>AAA12+AAB12</f>
        <v>1</v>
      </c>
      <c r="ACN12" s="119" t="str">
        <f>IF(ACM12&gt;0,"GUGUR","TERIMA")</f>
        <v>TERIMA</v>
      </c>
      <c r="ACO12" s="120">
        <f>IF(ACN12="GUGUR",0,IF(G12="SPV QIA CC TELKOMSEL",2500000))</f>
        <v>2500000</v>
      </c>
      <c r="ACQ12" s="120">
        <f>ACO12*AAC12</f>
        <v>2500000</v>
      </c>
      <c r="ACR12" s="120">
        <f>IF(U12&gt;0,(W12/O12)*ACQ12,ACQ12)</f>
        <v>2500000</v>
      </c>
      <c r="ACS12" s="120">
        <f>IF(N12=1,(W12/O12)*ACR12,IF(ACK12&gt;0,ACR12*85%,IF(ACL12&gt;0,ACR12*60%,IF(ACM12&gt;0,ACR12*0%,ACR12))))</f>
        <v>2500000</v>
      </c>
      <c r="ADN12" s="121">
        <f t="shared" si="33"/>
        <v>2500000</v>
      </c>
      <c r="ADO12" s="4" t="s">
        <v>1454</v>
      </c>
    </row>
    <row r="13" spans="1:802" x14ac:dyDescent="0.25">
      <c r="A13" s="4">
        <f t="shared" si="31"/>
        <v>9</v>
      </c>
      <c r="B13" s="4">
        <v>15042</v>
      </c>
      <c r="C13" s="4" t="s">
        <v>1340</v>
      </c>
      <c r="G13" s="4" t="s">
        <v>1339</v>
      </c>
      <c r="O13" s="4">
        <v>22</v>
      </c>
      <c r="P13" s="4">
        <v>22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f t="shared" si="32"/>
        <v>0</v>
      </c>
      <c r="W13" s="4">
        <v>22</v>
      </c>
      <c r="X13" s="4">
        <v>22</v>
      </c>
      <c r="Y13" s="4">
        <v>7.75</v>
      </c>
      <c r="BE13" s="4">
        <v>5</v>
      </c>
      <c r="BF13" s="114">
        <f>$BE13/5*$BE$3</f>
        <v>0.1</v>
      </c>
      <c r="BG13" s="114">
        <f>BF13/$BE$3*100%</f>
        <v>1</v>
      </c>
      <c r="BH13" s="4">
        <v>5</v>
      </c>
      <c r="BI13" s="114">
        <f>$BH13/5*$BH$3</f>
        <v>0.15</v>
      </c>
      <c r="BJ13" s="114">
        <f>BI13/$BH$3*100%</f>
        <v>1</v>
      </c>
      <c r="LE13" s="4">
        <v>5</v>
      </c>
      <c r="LF13" s="114">
        <f>LE13/5*$LE$3</f>
        <v>0.15</v>
      </c>
      <c r="LG13" s="114">
        <f>$LF13/$LE$3*100%</f>
        <v>1</v>
      </c>
      <c r="LH13" s="4">
        <v>5</v>
      </c>
      <c r="LI13" s="114">
        <f>LH13/5*$LH$3</f>
        <v>0.15</v>
      </c>
      <c r="LJ13" s="114">
        <f>$LI13/$LH$3*100%</f>
        <v>1</v>
      </c>
      <c r="LK13" s="4">
        <v>5</v>
      </c>
      <c r="LL13" s="114">
        <f>LK13/5*$LK$3</f>
        <v>0.15</v>
      </c>
      <c r="LM13" s="114">
        <f>$LL13/$LK$3*100%</f>
        <v>1</v>
      </c>
      <c r="LN13" s="4">
        <v>5</v>
      </c>
      <c r="LO13" s="114">
        <f>LN13/5*$LN$3</f>
        <v>0.15</v>
      </c>
      <c r="LP13" s="114">
        <f>$LO13/$LN$3*100%</f>
        <v>1</v>
      </c>
      <c r="LQ13" s="4">
        <v>5</v>
      </c>
      <c r="LR13" s="114">
        <f>LQ13/5*$LQ$3</f>
        <v>0.1</v>
      </c>
      <c r="LS13" s="114">
        <f>$LR13/$LQ$3*100%</f>
        <v>1</v>
      </c>
      <c r="LT13" s="4">
        <v>5</v>
      </c>
      <c r="LU13" s="114">
        <f>LT13/5*$LT$3</f>
        <v>0.05</v>
      </c>
      <c r="LV13" s="114">
        <f>$LU13/$LT$3*100%</f>
        <v>1</v>
      </c>
      <c r="ABT13" s="114">
        <f>BF13+BI13</f>
        <v>0.25</v>
      </c>
      <c r="ABU13" s="114">
        <f>LF13+LI13+LL13+LO13+LR13+LU13</f>
        <v>0.75</v>
      </c>
      <c r="ABV13" s="114">
        <f>ABT13+ABU13</f>
        <v>1</v>
      </c>
      <c r="ACN13" s="119" t="str">
        <f>IF(ACM13&gt;0,"GUGUR","TERIMA")</f>
        <v>TERIMA</v>
      </c>
      <c r="ACO13" s="120">
        <f>IF(ACN13="GUGUR",0,IF(G13="OPERATION PLAN CC TELKOMSEL",950000))</f>
        <v>950000</v>
      </c>
      <c r="ACQ13" s="120">
        <f>ACO13*ABV13</f>
        <v>950000</v>
      </c>
      <c r="ACR13" s="120">
        <f>IF(U13&gt;0,(W13/O13)*ACQ13,ACQ13)</f>
        <v>950000</v>
      </c>
      <c r="ACS13" s="120">
        <f>IF(N13=1,(W13/O13)*ACR13,IF(ACK13&gt;0,ACR13*85%,IF(ACL13&gt;0,ACR13*60%,IF(ACM13&gt;0,ACR13*0%,ACR13))))</f>
        <v>950000</v>
      </c>
      <c r="ADN13" s="121">
        <f t="shared" si="33"/>
        <v>950000</v>
      </c>
      <c r="ADO13" s="4" t="s">
        <v>1454</v>
      </c>
    </row>
    <row r="14" spans="1:802" x14ac:dyDescent="0.25">
      <c r="A14" s="4">
        <f t="shared" si="31"/>
        <v>10</v>
      </c>
      <c r="B14" s="4">
        <v>62646</v>
      </c>
      <c r="C14" s="4" t="s">
        <v>1357</v>
      </c>
      <c r="G14" s="4" t="s">
        <v>1359</v>
      </c>
      <c r="O14" s="4">
        <v>22</v>
      </c>
      <c r="P14" s="4">
        <v>22</v>
      </c>
      <c r="Q14" s="4">
        <v>0</v>
      </c>
      <c r="R14" s="4">
        <v>0</v>
      </c>
      <c r="S14" s="4">
        <v>0</v>
      </c>
      <c r="T14" s="4">
        <v>1</v>
      </c>
      <c r="U14" s="4">
        <v>0</v>
      </c>
      <c r="V14" s="4">
        <f t="shared" si="32"/>
        <v>0</v>
      </c>
      <c r="W14" s="4">
        <v>22</v>
      </c>
      <c r="X14" s="4">
        <v>21</v>
      </c>
      <c r="Y14" s="4">
        <v>7.75</v>
      </c>
      <c r="AS14" s="4">
        <v>5</v>
      </c>
      <c r="AT14" s="114">
        <f>AS14/5*AS3</f>
        <v>0.15</v>
      </c>
      <c r="AU14" s="114">
        <f>AT14/AS3*100%</f>
        <v>1</v>
      </c>
      <c r="AV14" s="4">
        <v>5</v>
      </c>
      <c r="AW14" s="114">
        <f>AV14/5*AV3</f>
        <v>0.15</v>
      </c>
      <c r="AX14" s="114">
        <f>AW14/AV3*100%</f>
        <v>1</v>
      </c>
      <c r="IN14" s="4">
        <v>5</v>
      </c>
      <c r="IO14" s="114">
        <f>IN14/5*IN3</f>
        <v>0.1</v>
      </c>
      <c r="IP14" s="114">
        <f>IO14/IN3</f>
        <v>1</v>
      </c>
      <c r="IQ14" s="4">
        <v>5</v>
      </c>
      <c r="IR14" s="114">
        <f>IQ14/5*IQ3</f>
        <v>0.1</v>
      </c>
      <c r="IS14" s="114">
        <f>IR14/IQ3</f>
        <v>1</v>
      </c>
      <c r="IT14" s="4">
        <v>5</v>
      </c>
      <c r="IU14" s="114">
        <f>IT14/5*IT3</f>
        <v>0.1</v>
      </c>
      <c r="IV14" s="114">
        <f>IU14/IT3</f>
        <v>1</v>
      </c>
      <c r="IW14" s="4">
        <v>5</v>
      </c>
      <c r="IX14" s="114">
        <f>IW14/5*IW3</f>
        <v>0.1</v>
      </c>
      <c r="IY14" s="114">
        <f>IX14/IW3</f>
        <v>1</v>
      </c>
      <c r="IZ14" s="4">
        <v>5</v>
      </c>
      <c r="JA14" s="114">
        <f>IZ14/5*IZ3</f>
        <v>0.05</v>
      </c>
      <c r="JB14" s="114">
        <f>JA14/IZ3</f>
        <v>1</v>
      </c>
      <c r="JC14" s="4">
        <v>5</v>
      </c>
      <c r="JD14" s="114">
        <f>JC14/5*JC3</f>
        <v>0.05</v>
      </c>
      <c r="JE14" s="114">
        <f>JD14/JC3</f>
        <v>1</v>
      </c>
      <c r="JF14" s="4">
        <v>5</v>
      </c>
      <c r="JG14" s="114">
        <f>JF14/5*JF3</f>
        <v>0.1</v>
      </c>
      <c r="JH14" s="114">
        <f>JG14/JF3</f>
        <v>1</v>
      </c>
      <c r="JI14" s="4">
        <v>5</v>
      </c>
      <c r="JJ14" s="114">
        <f>JI14/5*JI3</f>
        <v>0.1</v>
      </c>
      <c r="JK14" s="114">
        <f>JJ14/JI3</f>
        <v>1</v>
      </c>
      <c r="ABH14" s="114">
        <f>AT14+AW14</f>
        <v>0.3</v>
      </c>
      <c r="ABI14" s="114">
        <f>IO14+IR14+IU14+IX14+JA14+JD14+JG14+JJ14</f>
        <v>0.7</v>
      </c>
      <c r="ABJ14" s="114">
        <f>ABH14+ABI14</f>
        <v>1</v>
      </c>
      <c r="ACO14" s="120">
        <f>IF(ACN14="GUGUR",0,IF(G14="HR SUPPORT CC TELKOMSEL",684040))</f>
        <v>684040</v>
      </c>
      <c r="ACQ14" s="120">
        <f>ACO14*ABJ14</f>
        <v>684040</v>
      </c>
      <c r="ACS14" s="120">
        <f>ACQ14</f>
        <v>684040</v>
      </c>
      <c r="ADN14" s="121">
        <f t="shared" si="33"/>
        <v>684040</v>
      </c>
      <c r="ADO14" s="4" t="s">
        <v>1454</v>
      </c>
    </row>
    <row r="15" spans="1:802" x14ac:dyDescent="0.25">
      <c r="A15" s="4">
        <f t="shared" si="31"/>
        <v>11</v>
      </c>
      <c r="B15" s="4">
        <v>32408</v>
      </c>
      <c r="C15" s="4" t="s">
        <v>624</v>
      </c>
      <c r="G15" s="4" t="s">
        <v>1385</v>
      </c>
      <c r="O15" s="4">
        <v>22</v>
      </c>
      <c r="P15" s="4">
        <v>22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f t="shared" si="32"/>
        <v>0</v>
      </c>
      <c r="W15" s="4">
        <v>22</v>
      </c>
      <c r="X15" s="4">
        <v>22</v>
      </c>
      <c r="Y15" s="4">
        <v>7.75</v>
      </c>
      <c r="ED15" s="4">
        <v>5</v>
      </c>
      <c r="EE15" s="114">
        <f>ED15/5*ED3</f>
        <v>0.1</v>
      </c>
      <c r="EF15" s="114">
        <f>EE15/ED3*100%</f>
        <v>1</v>
      </c>
      <c r="EG15" s="4">
        <v>5</v>
      </c>
      <c r="EH15" s="114">
        <f>EG15/5*EG3</f>
        <v>0.15</v>
      </c>
      <c r="EI15" s="114">
        <f>EH15/EG3*100%</f>
        <v>1</v>
      </c>
      <c r="TS15" s="4">
        <v>5</v>
      </c>
      <c r="TT15" s="114">
        <f>TS15/5*TS3</f>
        <v>0.1</v>
      </c>
      <c r="TU15" s="114">
        <f>TT15/TS3*100%</f>
        <v>1</v>
      </c>
      <c r="TV15" s="4">
        <v>5</v>
      </c>
      <c r="TW15" s="114">
        <f>TV15/5*TV3</f>
        <v>0.2</v>
      </c>
      <c r="TX15" s="114">
        <f>TW15/TV3*100%</f>
        <v>1</v>
      </c>
      <c r="TY15" s="4">
        <v>5</v>
      </c>
      <c r="TZ15" s="114">
        <f>TY15/5*TY3</f>
        <v>0.1</v>
      </c>
      <c r="UA15" s="114">
        <f>TZ15/TY3*100%</f>
        <v>1</v>
      </c>
      <c r="UB15" s="4">
        <v>5</v>
      </c>
      <c r="UC15" s="114">
        <f>UB15/5*UB3</f>
        <v>0.15</v>
      </c>
      <c r="UD15" s="114">
        <f>UC15/UB3*100%</f>
        <v>1</v>
      </c>
      <c r="UE15" s="4">
        <v>5</v>
      </c>
      <c r="UF15" s="114">
        <f>UE15/5*UE3</f>
        <v>0.05</v>
      </c>
      <c r="UG15" s="114">
        <f>UF15/UE3*100%</f>
        <v>1</v>
      </c>
      <c r="UH15" s="4">
        <v>5</v>
      </c>
      <c r="UI15" s="114">
        <f>UH15/5*UH3</f>
        <v>0.1</v>
      </c>
      <c r="UJ15" s="114">
        <f>UI15/UH3*100%</f>
        <v>1</v>
      </c>
      <c r="UK15" s="4">
        <v>5</v>
      </c>
      <c r="UL15" s="114">
        <f>UK15/5*UK3</f>
        <v>0.05</v>
      </c>
      <c r="UM15" s="114">
        <f>UL15/UK3*100%</f>
        <v>1</v>
      </c>
      <c r="AAN15" s="114">
        <f>$EE$15+$EH$15</f>
        <v>0.25</v>
      </c>
      <c r="AAO15" s="114">
        <f>$TT$15+$TW$15+$TZ$15+$UC$15+$UF$15+$UI$15+$UL$15</f>
        <v>0.75000000000000011</v>
      </c>
      <c r="AAP15" s="114">
        <f>AAN15+AAO15</f>
        <v>1</v>
      </c>
      <c r="ACN15" s="119" t="str">
        <f t="shared" ref="ACN15:ACN21" si="34">IF(ACM15&gt;0,"GUGUR","TERIMA")</f>
        <v>TERIMA</v>
      </c>
      <c r="ACO15" s="120">
        <f>IF(ACN15="GUGUR",0,IF(G15="GENERAL AFFAIRS CC TELKOMSEL",670000))</f>
        <v>670000</v>
      </c>
      <c r="ACR15" s="120">
        <f>ACO15*AAP15</f>
        <v>670000</v>
      </c>
      <c r="ACS15" s="120">
        <f>IF(N15=1,(W15/O15)*ACR15,IF(ACK15&gt;0,ACR15*85%,IF(ACL15&gt;0,ACR15*60%,IF(ACM15&gt;0,ACR15*0%,ACR15))))</f>
        <v>670000</v>
      </c>
      <c r="ADN15" s="121">
        <f t="shared" si="33"/>
        <v>670000</v>
      </c>
      <c r="ADO15" s="4" t="s">
        <v>1454</v>
      </c>
    </row>
    <row r="16" spans="1:802" x14ac:dyDescent="0.25">
      <c r="A16" s="4">
        <f t="shared" ref="A16:A21" si="35">ROW()-4</f>
        <v>12</v>
      </c>
      <c r="B16" s="4">
        <v>150041</v>
      </c>
      <c r="C16" s="4" t="s">
        <v>1350</v>
      </c>
      <c r="G16" s="4" t="s">
        <v>1346</v>
      </c>
      <c r="O16" s="4">
        <v>22</v>
      </c>
      <c r="P16" s="4">
        <v>22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f t="shared" ref="V16:V21" si="36">SUM(Q16:S16)</f>
        <v>0</v>
      </c>
      <c r="W16" s="4">
        <v>22</v>
      </c>
      <c r="X16" s="4">
        <v>22</v>
      </c>
      <c r="Y16" s="4">
        <v>7.75</v>
      </c>
      <c r="AG16" s="4">
        <v>5</v>
      </c>
      <c r="AH16" s="114">
        <f>AG16/5*AG$3</f>
        <v>0.15</v>
      </c>
      <c r="AI16" s="114">
        <f>AH16/AG$3*100%</f>
        <v>1</v>
      </c>
      <c r="AJ16" s="4">
        <v>5</v>
      </c>
      <c r="AK16" s="114">
        <f>AJ16/5*AJ$3</f>
        <v>0.15</v>
      </c>
      <c r="AL16" s="114">
        <f>AK16/AJ$3*100%</f>
        <v>1</v>
      </c>
      <c r="HV16" s="4">
        <v>5</v>
      </c>
      <c r="HW16" s="114">
        <f>$HV16/5*$HV$3</f>
        <v>0.1</v>
      </c>
      <c r="HX16" s="114">
        <f>HW16/$HV$3*100%</f>
        <v>1</v>
      </c>
      <c r="HY16" s="4">
        <v>5</v>
      </c>
      <c r="HZ16" s="114">
        <f>$HY16/5*$HY$3</f>
        <v>0.1</v>
      </c>
      <c r="IA16" s="114">
        <f>HZ16/$HY$3*100%</f>
        <v>1</v>
      </c>
      <c r="IB16" s="4">
        <v>5</v>
      </c>
      <c r="IC16" s="114">
        <f>$IB16/5*$IB$3</f>
        <v>0.15</v>
      </c>
      <c r="ID16" s="114">
        <f>IC16/$IB$3*100%</f>
        <v>1</v>
      </c>
      <c r="IE16" s="4">
        <v>5</v>
      </c>
      <c r="IF16" s="114">
        <f>$IE16/5*$IE$3</f>
        <v>0.15</v>
      </c>
      <c r="IG16" s="114">
        <f>IF16/$IE$3*100%</f>
        <v>1</v>
      </c>
      <c r="IH16" s="4">
        <v>5</v>
      </c>
      <c r="II16" s="114">
        <f>$IH16/5*$IH$3</f>
        <v>0.15</v>
      </c>
      <c r="IJ16" s="114">
        <f>II16/$IH$3*100%</f>
        <v>1</v>
      </c>
      <c r="IK16" s="4">
        <v>5</v>
      </c>
      <c r="IL16" s="114">
        <f>$IK16/5*$IK$3</f>
        <v>0.05</v>
      </c>
      <c r="IM16" s="114">
        <f>IL16/$IK$3*100%</f>
        <v>1</v>
      </c>
      <c r="ABK16" s="114">
        <f>AH16+AK16</f>
        <v>0.3</v>
      </c>
      <c r="ABL16" s="114">
        <f>HW16+HZ16+IC16+IF16+II16+IL16</f>
        <v>0.70000000000000007</v>
      </c>
      <c r="ABM16" s="114">
        <f>ABK16+ABL16</f>
        <v>1</v>
      </c>
      <c r="ACN16" s="119" t="str">
        <f t="shared" si="34"/>
        <v>TERIMA</v>
      </c>
      <c r="ACO16" s="120">
        <f>IF(ACN16="GUGUR",0,IF(G16="ADMIN LAYANAN CC TELKOMSEL",800000))</f>
        <v>800000</v>
      </c>
      <c r="ACQ16" s="120">
        <f>ACO16*ABM16</f>
        <v>800000</v>
      </c>
      <c r="ACR16" s="120">
        <f>IF(U16&gt;0,(W16/O16)*ACQ16,ACQ16)</f>
        <v>800000</v>
      </c>
      <c r="ACS16" s="120">
        <f>IF(N16=1,(W16/O16)*ACR16,IF(ACK16&gt;0,ACR16*85%,IF(ACL16&gt;0,ACR16*60%,IF(ACM16&gt;0,ACR16*0%,ACR16))))</f>
        <v>800000</v>
      </c>
      <c r="ADN16" s="121">
        <f t="shared" ref="ADN16:ADN21" si="37">IF(M16="cumil",0,IF(ADM16="",IF(ADG16="",ACS16,ADG16),ADM16))</f>
        <v>800000</v>
      </c>
      <c r="ADO16" s="4" t="s">
        <v>1454</v>
      </c>
    </row>
    <row r="17" spans="1:795" x14ac:dyDescent="0.25">
      <c r="A17" s="4">
        <f t="shared" si="35"/>
        <v>13</v>
      </c>
      <c r="B17" s="4">
        <v>32489</v>
      </c>
      <c r="C17" s="4" t="s">
        <v>1353</v>
      </c>
      <c r="G17" s="4" t="s">
        <v>1346</v>
      </c>
      <c r="O17" s="4">
        <v>22</v>
      </c>
      <c r="P17" s="4">
        <v>22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f t="shared" si="36"/>
        <v>0</v>
      </c>
      <c r="W17" s="4">
        <v>22</v>
      </c>
      <c r="X17" s="4">
        <v>22</v>
      </c>
      <c r="Y17" s="4">
        <v>7.75</v>
      </c>
      <c r="AG17" s="4">
        <v>5</v>
      </c>
      <c r="AH17" s="114">
        <f>AG17/5*AG$3</f>
        <v>0.15</v>
      </c>
      <c r="AI17" s="114">
        <f>AH17/AG$3*100%</f>
        <v>1</v>
      </c>
      <c r="AJ17" s="4">
        <v>5</v>
      </c>
      <c r="AK17" s="114">
        <f>AJ17/5*AJ$3</f>
        <v>0.15</v>
      </c>
      <c r="AL17" s="114">
        <f>AK17/AJ$3*100%</f>
        <v>1</v>
      </c>
      <c r="HV17" s="4">
        <v>5</v>
      </c>
      <c r="HW17" s="114">
        <f>$HV17/5*$HV$3</f>
        <v>0.1</v>
      </c>
      <c r="HX17" s="114">
        <f>HW17/$HV$3*100%</f>
        <v>1</v>
      </c>
      <c r="HY17" s="4">
        <v>5</v>
      </c>
      <c r="HZ17" s="114">
        <f>$HY17/5*$HY$3</f>
        <v>0.1</v>
      </c>
      <c r="IA17" s="114">
        <f>HZ17/$HY$3*100%</f>
        <v>1</v>
      </c>
      <c r="IB17" s="4">
        <v>5</v>
      </c>
      <c r="IC17" s="114">
        <f>$IB17/5*$IB$3</f>
        <v>0.15</v>
      </c>
      <c r="ID17" s="114">
        <f>IC17/$IB$3*100%</f>
        <v>1</v>
      </c>
      <c r="IE17" s="4">
        <v>5</v>
      </c>
      <c r="IF17" s="114">
        <f>$IE17/5*$IE$3</f>
        <v>0.15</v>
      </c>
      <c r="IG17" s="114">
        <f>IF17/$IE$3*100%</f>
        <v>1</v>
      </c>
      <c r="IH17" s="4">
        <v>5</v>
      </c>
      <c r="II17" s="114">
        <f>$IH17/5*$IH$3</f>
        <v>0.15</v>
      </c>
      <c r="IJ17" s="114">
        <f>II17/$IH$3*100%</f>
        <v>1</v>
      </c>
      <c r="IK17" s="4">
        <v>5</v>
      </c>
      <c r="IL17" s="114">
        <f>$IK17/5*$IK$3</f>
        <v>0.05</v>
      </c>
      <c r="IM17" s="114">
        <f>IL17/$IK$3*100%</f>
        <v>1</v>
      </c>
      <c r="ABK17" s="114">
        <f>AH17+AK17</f>
        <v>0.3</v>
      </c>
      <c r="ABL17" s="114">
        <f>HW17+HZ17+IC17+IF17+II17+IL17</f>
        <v>0.70000000000000007</v>
      </c>
      <c r="ABM17" s="114">
        <f>ABK17+ABL17</f>
        <v>1</v>
      </c>
      <c r="ACN17" s="119" t="str">
        <f t="shared" si="34"/>
        <v>TERIMA</v>
      </c>
      <c r="ACO17" s="120">
        <f>IF(ACN17="GUGUR",0,IF(G17="ADMIN LAYANAN CC TELKOMSEL",800000))</f>
        <v>800000</v>
      </c>
      <c r="ACQ17" s="120">
        <f>ACO17*ABM17</f>
        <v>800000</v>
      </c>
      <c r="ACR17" s="120">
        <f>IF(U17&gt;0,(W17/O17)*ACQ17,ACQ17)</f>
        <v>800000</v>
      </c>
      <c r="ACS17" s="120">
        <f>IF(N17=1,(W17/O17)*ACR17,IF(ACK17&gt;0,ACR17*85%,IF(ACL17&gt;0,ACR17*60%,IF(ACM17&gt;0,ACR17*0%,ACR17))))</f>
        <v>800000</v>
      </c>
      <c r="ADN17" s="121">
        <f t="shared" si="37"/>
        <v>800000</v>
      </c>
      <c r="ADO17" s="4" t="s">
        <v>1454</v>
      </c>
    </row>
    <row r="18" spans="1:795" x14ac:dyDescent="0.25">
      <c r="A18" s="4">
        <f t="shared" si="35"/>
        <v>14</v>
      </c>
      <c r="B18" s="4">
        <v>32412</v>
      </c>
      <c r="C18" s="4" t="s">
        <v>1337</v>
      </c>
      <c r="G18" s="4" t="s">
        <v>1346</v>
      </c>
      <c r="O18" s="4">
        <v>22</v>
      </c>
      <c r="P18" s="4">
        <v>22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f t="shared" si="36"/>
        <v>0</v>
      </c>
      <c r="W18" s="4">
        <v>22</v>
      </c>
      <c r="X18" s="4">
        <v>22</v>
      </c>
      <c r="Y18" s="4">
        <v>7.75</v>
      </c>
      <c r="AG18" s="4">
        <v>5</v>
      </c>
      <c r="AH18" s="114">
        <f>AG18/5*AG$3</f>
        <v>0.15</v>
      </c>
      <c r="AI18" s="114">
        <f>AH18/AG$3*100%</f>
        <v>1</v>
      </c>
      <c r="AJ18" s="4">
        <v>5</v>
      </c>
      <c r="AK18" s="114">
        <f>AJ18/5*AJ$3</f>
        <v>0.15</v>
      </c>
      <c r="AL18" s="114">
        <f>AK18/AJ$3*100%</f>
        <v>1</v>
      </c>
      <c r="HV18" s="4">
        <v>5</v>
      </c>
      <c r="HW18" s="114">
        <f>$HV18/5*$HV$3</f>
        <v>0.1</v>
      </c>
      <c r="HX18" s="114">
        <f>HW18/$HV$3*100%</f>
        <v>1</v>
      </c>
      <c r="HY18" s="4">
        <v>5</v>
      </c>
      <c r="HZ18" s="114">
        <f>$HY18/5*$HY$3</f>
        <v>0.1</v>
      </c>
      <c r="IA18" s="114">
        <f>HZ18/$HY$3*100%</f>
        <v>1</v>
      </c>
      <c r="IB18" s="4">
        <v>5</v>
      </c>
      <c r="IC18" s="114">
        <f>$IB18/5*$IB$3</f>
        <v>0.15</v>
      </c>
      <c r="ID18" s="114">
        <f>IC18/$IB$3*100%</f>
        <v>1</v>
      </c>
      <c r="IE18" s="4">
        <v>5</v>
      </c>
      <c r="IF18" s="114">
        <f>$IE18/5*$IE$3</f>
        <v>0.15</v>
      </c>
      <c r="IG18" s="114">
        <f>IF18/$IE$3*100%</f>
        <v>1</v>
      </c>
      <c r="IH18" s="4">
        <v>5</v>
      </c>
      <c r="II18" s="114">
        <f>$IH18/5*$IH$3</f>
        <v>0.15</v>
      </c>
      <c r="IJ18" s="114">
        <f>II18/$IH$3*100%</f>
        <v>1</v>
      </c>
      <c r="IK18" s="4">
        <v>5</v>
      </c>
      <c r="IL18" s="114">
        <f>$IK18/5*$IK$3</f>
        <v>0.05</v>
      </c>
      <c r="IM18" s="114">
        <f>IL18/$IK$3*100%</f>
        <v>1</v>
      </c>
      <c r="ABK18" s="114">
        <f>AH18+AK18</f>
        <v>0.3</v>
      </c>
      <c r="ABL18" s="114">
        <f>HW18+HZ18+IC18+IF18+II18+IL18</f>
        <v>0.70000000000000007</v>
      </c>
      <c r="ABM18" s="114">
        <f>ABK18+ABL18</f>
        <v>1</v>
      </c>
      <c r="ACN18" s="119" t="str">
        <f t="shared" si="34"/>
        <v>TERIMA</v>
      </c>
      <c r="ACO18" s="120">
        <f>IF(ACN18="GUGUR",0,IF(G18="ADMIN LAYANAN CC TELKOMSEL",800000))</f>
        <v>800000</v>
      </c>
      <c r="ACQ18" s="120">
        <f>ACO18*ABM18</f>
        <v>800000</v>
      </c>
      <c r="ACR18" s="120">
        <f>IF(U18&gt;0,(W18/O18)*ACQ18,ACQ18)</f>
        <v>800000</v>
      </c>
      <c r="ACS18" s="120">
        <f>IF(N18=1,(W18/O18)*ACR18,IF(ACK18&gt;0,ACR18*85%,IF(ACL18&gt;0,ACR18*60%,IF(ACM18&gt;0,ACR18*0%,ACR18))))</f>
        <v>800000</v>
      </c>
      <c r="ADN18" s="121">
        <f t="shared" si="37"/>
        <v>800000</v>
      </c>
      <c r="ADO18" s="4" t="s">
        <v>1454</v>
      </c>
    </row>
    <row r="19" spans="1:795" x14ac:dyDescent="0.25">
      <c r="A19" s="4">
        <f t="shared" si="35"/>
        <v>15</v>
      </c>
      <c r="B19" s="4">
        <v>32404</v>
      </c>
      <c r="C19" s="4" t="s">
        <v>1355</v>
      </c>
      <c r="G19" s="4" t="s">
        <v>1356</v>
      </c>
      <c r="O19" s="4">
        <v>22</v>
      </c>
      <c r="P19" s="4">
        <v>22</v>
      </c>
      <c r="Q19" s="4">
        <v>0</v>
      </c>
      <c r="R19" s="4">
        <v>0</v>
      </c>
      <c r="S19" s="4">
        <v>0</v>
      </c>
      <c r="T19" s="4">
        <v>3</v>
      </c>
      <c r="U19" s="4">
        <v>0</v>
      </c>
      <c r="V19" s="4">
        <f t="shared" si="36"/>
        <v>0</v>
      </c>
      <c r="W19" s="4">
        <v>22</v>
      </c>
      <c r="X19" s="4">
        <v>19</v>
      </c>
      <c r="Y19" s="4">
        <v>7.75</v>
      </c>
      <c r="AG19" s="4">
        <v>5</v>
      </c>
      <c r="AH19" s="114">
        <f>$AG19/5*$AG$3</f>
        <v>0.15</v>
      </c>
      <c r="AI19" s="114">
        <f>AH19/$AG$3*100%</f>
        <v>1</v>
      </c>
      <c r="AJ19" s="4">
        <v>5</v>
      </c>
      <c r="AK19" s="114">
        <f>AJ$19/5*$AJ$3</f>
        <v>0.15</v>
      </c>
      <c r="AL19" s="114">
        <f>AK19/AJ$3*100%</f>
        <v>1</v>
      </c>
      <c r="GX19" s="4">
        <v>5</v>
      </c>
      <c r="GY19" s="114">
        <f>$GX19/5*$GX$3</f>
        <v>0.1</v>
      </c>
      <c r="GZ19" s="114">
        <f>GY19/$GX$3*100%</f>
        <v>1</v>
      </c>
      <c r="HA19" s="4">
        <v>5</v>
      </c>
      <c r="HB19" s="114">
        <f>$HA19/5*$HA$3</f>
        <v>0.1</v>
      </c>
      <c r="HC19" s="114">
        <f>HB19/$HA$3*100%</f>
        <v>1</v>
      </c>
      <c r="HD19" s="4">
        <v>5</v>
      </c>
      <c r="HE19" s="114">
        <f>$HD19/5*$HD$3</f>
        <v>0.05</v>
      </c>
      <c r="HF19" s="114">
        <f>HE19/$HD$3*100%</f>
        <v>1</v>
      </c>
      <c r="HG19" s="4">
        <v>5</v>
      </c>
      <c r="HH19" s="114">
        <f>$HG19/5*$HG$3</f>
        <v>0.1</v>
      </c>
      <c r="HI19" s="114">
        <f>HH19/$HG$3*100%</f>
        <v>1</v>
      </c>
      <c r="HJ19" s="4">
        <v>5</v>
      </c>
      <c r="HK19" s="114">
        <f>$HJ19/5*$HJ$3</f>
        <v>0.1</v>
      </c>
      <c r="HL19" s="114">
        <f>HK19/$HJ$3*100%</f>
        <v>1</v>
      </c>
      <c r="HM19" s="4">
        <v>5</v>
      </c>
      <c r="HN19" s="114">
        <f>$HM19/5*$HM$3</f>
        <v>0.1</v>
      </c>
      <c r="HO19" s="114">
        <f>HN19/$HM$3*100%</f>
        <v>1</v>
      </c>
      <c r="HP19" s="4">
        <v>5</v>
      </c>
      <c r="HQ19" s="114">
        <f>$HP19/5*$HP$3</f>
        <v>0.05</v>
      </c>
      <c r="HR19" s="114">
        <f>HQ19/$HP$3*100%</f>
        <v>1</v>
      </c>
      <c r="HS19" s="4">
        <v>5</v>
      </c>
      <c r="HT19" s="114">
        <f>$HS19/5*$HS$3</f>
        <v>0.1</v>
      </c>
      <c r="HU19" s="114">
        <f>HT19/$HS$3*100%</f>
        <v>1</v>
      </c>
      <c r="ABK19" s="114">
        <f>AH19+AK19</f>
        <v>0.3</v>
      </c>
      <c r="ABL19" s="114">
        <f>GY19+HB19+HE19+HH19+HK19+HN19+HQ19+HT19</f>
        <v>0.7</v>
      </c>
      <c r="ABM19" s="114">
        <f>ABK19+ABL19</f>
        <v>1</v>
      </c>
      <c r="ACN19" s="119" t="str">
        <f t="shared" si="34"/>
        <v>TERIMA</v>
      </c>
      <c r="ACO19" s="120">
        <f>IF(ACN19="GUGUR",0,IF(G19="ADMIN OFFICE CC TELKOMSEL",882000))</f>
        <v>882000</v>
      </c>
      <c r="ACQ19" s="120">
        <f>ACO19*ABM19</f>
        <v>882000</v>
      </c>
      <c r="ACR19" s="120">
        <f>IF(U19&gt;0,(W19/O19)*ACQ19,ACQ19)</f>
        <v>882000</v>
      </c>
      <c r="ACS19" s="120">
        <f>IF(N19=1,(W19/O19)*ACR19,IF(ACK19&gt;0,ACR19*85%,IF(ACL19&gt;0,ACR19*60%,IF(ACM19&gt;0,ACR19*0%,ACR19))))</f>
        <v>882000</v>
      </c>
      <c r="ADN19" s="121">
        <f t="shared" si="37"/>
        <v>882000</v>
      </c>
      <c r="ADO19" s="4" t="s">
        <v>1454</v>
      </c>
    </row>
    <row r="20" spans="1:795" x14ac:dyDescent="0.25">
      <c r="A20" s="4">
        <f t="shared" si="35"/>
        <v>16</v>
      </c>
      <c r="B20" s="4">
        <v>53356</v>
      </c>
      <c r="C20" s="4" t="s">
        <v>1363</v>
      </c>
      <c r="G20" s="4" t="s">
        <v>1362</v>
      </c>
      <c r="O20" s="4">
        <v>22</v>
      </c>
      <c r="P20" s="4">
        <v>22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f t="shared" si="36"/>
        <v>0</v>
      </c>
      <c r="W20" s="4">
        <v>22</v>
      </c>
      <c r="X20" s="4">
        <v>22</v>
      </c>
      <c r="Y20" s="4">
        <v>7.75</v>
      </c>
      <c r="AM20" s="4">
        <v>5</v>
      </c>
      <c r="AN20" s="114">
        <f>$AM20/5*$AM$3</f>
        <v>0.1</v>
      </c>
      <c r="AO20" s="114">
        <f>$AN20/$AM$3*100%</f>
        <v>1</v>
      </c>
      <c r="AP20" s="4">
        <v>5</v>
      </c>
      <c r="AQ20" s="114">
        <f>$AP20/5*$AP$3</f>
        <v>0.1</v>
      </c>
      <c r="AR20" s="114">
        <f>$AQ20/$AP$3*100%</f>
        <v>1</v>
      </c>
      <c r="JL20" s="4">
        <v>5</v>
      </c>
      <c r="JM20" s="114">
        <f>$JL20/5*$JL$3</f>
        <v>0.15</v>
      </c>
      <c r="JN20" s="114">
        <f>$JM20/$JL$3*100%</f>
        <v>1</v>
      </c>
      <c r="JO20" s="4">
        <v>5</v>
      </c>
      <c r="JP20" s="114">
        <f>$JO20/5*$JO$3</f>
        <v>0.2</v>
      </c>
      <c r="JQ20" s="114">
        <f>$JM20/$JL$3*100%</f>
        <v>1</v>
      </c>
      <c r="JR20" s="4">
        <v>5</v>
      </c>
      <c r="JS20" s="114">
        <f>$JR20/5*$JR$3</f>
        <v>0.1</v>
      </c>
      <c r="JT20" s="114">
        <f>$JS20/$JR$3*100%</f>
        <v>1</v>
      </c>
      <c r="JU20" s="4">
        <v>5</v>
      </c>
      <c r="JV20" s="114">
        <f>$JU20/5*$JU$3</f>
        <v>0.05</v>
      </c>
      <c r="JW20" s="114">
        <f>$JV20/$JU$3*100%</f>
        <v>1</v>
      </c>
      <c r="JX20" s="4">
        <v>5</v>
      </c>
      <c r="JY20" s="114">
        <f>$JX20/5*$JX$3</f>
        <v>0.15</v>
      </c>
      <c r="JZ20" s="114">
        <f>$JY20/$JX$3*100%</f>
        <v>1</v>
      </c>
      <c r="KA20" s="4">
        <v>5</v>
      </c>
      <c r="KB20" s="114">
        <f>$KA20/5*$KA$3</f>
        <v>0.15</v>
      </c>
      <c r="KC20" s="114">
        <f>$KB20/$KA$3*100%</f>
        <v>1</v>
      </c>
      <c r="ABN20" s="114">
        <f>$AN$20+$AQ$20</f>
        <v>0.2</v>
      </c>
      <c r="ABO20" s="114">
        <f>$JM$20+$JP$20+$JS$20+$JV$20+$JY$20+$KB$20</f>
        <v>0.79999999999999993</v>
      </c>
      <c r="ABP20" s="114">
        <f>ABN20+ABO20</f>
        <v>1</v>
      </c>
      <c r="ACN20" s="119" t="str">
        <f t="shared" si="34"/>
        <v>TERIMA</v>
      </c>
      <c r="ACO20" s="120">
        <f>IF(ACN20="GUGUR",0,IF(G20="ADMIN LO CC TELKOMSEL",986000))</f>
        <v>986000</v>
      </c>
      <c r="ACQ20" s="120">
        <f>ACO20*ABP20</f>
        <v>986000</v>
      </c>
      <c r="ACS20" s="120">
        <f>ACQ20</f>
        <v>986000</v>
      </c>
      <c r="ADN20" s="121">
        <f t="shared" si="37"/>
        <v>986000</v>
      </c>
      <c r="ADO20" s="4" t="s">
        <v>1454</v>
      </c>
    </row>
    <row r="21" spans="1:795" x14ac:dyDescent="0.25">
      <c r="A21" s="4">
        <f t="shared" si="35"/>
        <v>17</v>
      </c>
      <c r="B21" s="4">
        <v>178113</v>
      </c>
      <c r="C21" s="4" t="s">
        <v>1360</v>
      </c>
      <c r="G21" s="4" t="s">
        <v>1362</v>
      </c>
      <c r="O21" s="4">
        <v>22</v>
      </c>
      <c r="P21" s="4">
        <v>22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f t="shared" si="36"/>
        <v>0</v>
      </c>
      <c r="W21" s="4">
        <v>22</v>
      </c>
      <c r="X21" s="4">
        <v>22</v>
      </c>
      <c r="Y21" s="4">
        <v>7.75</v>
      </c>
      <c r="AM21" s="4">
        <v>5</v>
      </c>
      <c r="AN21" s="114">
        <f>$AM21/5*$AM$3</f>
        <v>0.1</v>
      </c>
      <c r="AO21" s="114">
        <f>$AN21/$AM$3*100%</f>
        <v>1</v>
      </c>
      <c r="AP21" s="4">
        <v>5</v>
      </c>
      <c r="AQ21" s="114">
        <f>$AP21/5*$AP$3</f>
        <v>0.1</v>
      </c>
      <c r="AR21" s="114">
        <f>$AQ21/$AP$3*100%</f>
        <v>1</v>
      </c>
      <c r="JL21" s="4">
        <v>5</v>
      </c>
      <c r="JM21" s="114">
        <f>$JL21/5*$JL$3</f>
        <v>0.15</v>
      </c>
      <c r="JN21" s="114">
        <f>$JM21/$JL$3*100%</f>
        <v>1</v>
      </c>
      <c r="JO21" s="4">
        <v>5</v>
      </c>
      <c r="JP21" s="114">
        <f>$JO21/5*$JO$3</f>
        <v>0.2</v>
      </c>
      <c r="JQ21" s="114">
        <f>$JM21/$JL$3*100%</f>
        <v>1</v>
      </c>
      <c r="JR21" s="4">
        <v>5</v>
      </c>
      <c r="JS21" s="114">
        <f>$JR21/5*$JR$3</f>
        <v>0.1</v>
      </c>
      <c r="JT21" s="114">
        <f>$JS21/$JR$3*100%</f>
        <v>1</v>
      </c>
      <c r="JU21" s="4">
        <v>5</v>
      </c>
      <c r="JV21" s="114">
        <f>$JU21/5*$JU$3</f>
        <v>0.05</v>
      </c>
      <c r="JW21" s="114">
        <f>$JV21/$JU$3*100%</f>
        <v>1</v>
      </c>
      <c r="JX21" s="4">
        <v>5</v>
      </c>
      <c r="JY21" s="114">
        <f>$JX21/5*$JX$3</f>
        <v>0.15</v>
      </c>
      <c r="JZ21" s="114">
        <f>$JY21/$JX$3*100%</f>
        <v>1</v>
      </c>
      <c r="KA21" s="4">
        <v>5</v>
      </c>
      <c r="KB21" s="114">
        <f>$KA21/5*$KA$3</f>
        <v>0.15</v>
      </c>
      <c r="KC21" s="114">
        <f>$KB21/$KA$3*100%</f>
        <v>1</v>
      </c>
      <c r="ABN21" s="114">
        <f>$AN$21+$AQ$21</f>
        <v>0.2</v>
      </c>
      <c r="ABO21" s="114">
        <f>$JM$21+$JP$21+$JS$21+$JV$21+$JY$21+$KB$21</f>
        <v>0.79999999999999993</v>
      </c>
      <c r="ABP21" s="114">
        <f>ABN21+ABO21</f>
        <v>1</v>
      </c>
      <c r="ACN21" s="119" t="str">
        <f t="shared" si="34"/>
        <v>TERIMA</v>
      </c>
      <c r="ACO21" s="120">
        <f>IF(ACN21="GUGUR",0,IF(G21="ADMIN LO CC TELKOMSEL",986000))</f>
        <v>986000</v>
      </c>
      <c r="ACQ21" s="120">
        <f>ACO21*ABP21</f>
        <v>986000</v>
      </c>
      <c r="ACS21" s="120">
        <f>ACQ21</f>
        <v>986000</v>
      </c>
      <c r="ADN21" s="121">
        <f t="shared" si="37"/>
        <v>986000</v>
      </c>
      <c r="ADO21" s="4" t="s">
        <v>1454</v>
      </c>
    </row>
    <row r="22" spans="1:795" x14ac:dyDescent="0.25">
      <c r="A22" s="4">
        <f>ROW()-4</f>
        <v>18</v>
      </c>
      <c r="B22" s="4">
        <v>69739</v>
      </c>
      <c r="C22" s="4" t="s">
        <v>1236</v>
      </c>
      <c r="G22" s="4" t="s">
        <v>936</v>
      </c>
      <c r="O22" s="4">
        <v>22</v>
      </c>
      <c r="P22" s="4">
        <v>20</v>
      </c>
      <c r="Q22" s="4">
        <v>0</v>
      </c>
      <c r="R22" s="4">
        <v>0</v>
      </c>
      <c r="S22" s="4">
        <v>1</v>
      </c>
      <c r="T22" s="4">
        <v>2</v>
      </c>
      <c r="U22" s="4">
        <v>0</v>
      </c>
      <c r="V22" s="4">
        <f>SUM(Q22:S22)</f>
        <v>1</v>
      </c>
      <c r="W22" s="4">
        <v>20</v>
      </c>
      <c r="X22" s="4">
        <v>18</v>
      </c>
      <c r="Y22" s="4">
        <v>7.75</v>
      </c>
      <c r="CZ22" s="115">
        <v>1</v>
      </c>
      <c r="DA22" s="4">
        <f>IF(R22&gt;0,0,IF(CZ22&lt;80%,1,IF(AND(CZ22&gt;=80%,CZ22&lt;90%),2,IF(CZ22=90%,3,IF(AND(CZ22&gt;90%,CZ22&lt;100%),4,5)))))</f>
        <v>5</v>
      </c>
      <c r="DB22" s="114">
        <f>DA22*$CZ$3/5</f>
        <v>0.11000000000000001</v>
      </c>
      <c r="DC22" s="115">
        <v>1</v>
      </c>
      <c r="DD22" s="4">
        <f>IF(R22&gt;0,0,IF(DC22&lt;70%,1,IF(AND(DC22&gt;=70%,DC22&lt;80%),2,IF(AND(DC22&gt;=80%,DC22&lt;90%),3,IF(AND(DC22&gt;=90%,DC22&lt;100%),4,5)))))</f>
        <v>5</v>
      </c>
      <c r="DE22" s="114">
        <f>DD22*$DC$3/5</f>
        <v>0.08</v>
      </c>
      <c r="DF22" s="116">
        <v>276.03660007341</v>
      </c>
      <c r="DG22" s="4">
        <f>IF(DF22&lt;300,5,IF(DF22=300,3,1))</f>
        <v>5</v>
      </c>
      <c r="DH22" s="114">
        <f>DG22*$DF$3/5</f>
        <v>0.11000000000000001</v>
      </c>
      <c r="DI22" s="114">
        <v>1</v>
      </c>
      <c r="DJ22" s="4">
        <f>IF(R22&gt;0,0,IF(DI22=100%,5,1))</f>
        <v>5</v>
      </c>
      <c r="DK22" s="114">
        <f>DJ22*$DI$3/5</f>
        <v>0.1</v>
      </c>
      <c r="RD22" s="115">
        <v>0.93479999999999996</v>
      </c>
      <c r="RE22" s="4">
        <f>IF(RD22&gt;=92%,5,1)</f>
        <v>5</v>
      </c>
      <c r="RF22" s="114">
        <f>RE22*$RD$3/5</f>
        <v>0.05</v>
      </c>
      <c r="RG22" s="115">
        <v>0.30769230769230799</v>
      </c>
      <c r="RH22" s="4">
        <f>IF(RG22&lt;95%,1,IF(AND(RG22&gt;=95%,RG22&lt;100%),3,5))</f>
        <v>1</v>
      </c>
      <c r="RI22" s="114">
        <f>RH22*$RG$3/5</f>
        <v>0.02</v>
      </c>
      <c r="RJ22" s="115">
        <v>1</v>
      </c>
      <c r="RK22" s="4">
        <f>IF(RJ22&lt;70%,1,IF(AND(RJ22&gt;=70%,RJ22&lt;80%),2,IF(AND(RJ22&gt;=80%,RJ22&lt;90%),3,IF(AND(RJ22&gt;=90%,RJ22&lt;100%),4,5))))</f>
        <v>5</v>
      </c>
      <c r="RL22" s="114">
        <f>RK22*$RJ$3/5</f>
        <v>0.09</v>
      </c>
      <c r="RM22" s="115">
        <v>0.69230769230769196</v>
      </c>
      <c r="RN22" s="4">
        <f>IF(RM22&lt;95%,1,IF(AND(RM22&gt;=95%,RM22&lt;100%),3,5))</f>
        <v>1</v>
      </c>
      <c r="RO22" s="115">
        <f>RN22*$RM$3/5</f>
        <v>0.02</v>
      </c>
      <c r="RP22" s="115">
        <v>0.85</v>
      </c>
      <c r="RQ22" s="115">
        <v>0.76891492682990503</v>
      </c>
      <c r="RR22" s="4">
        <f>IF(RQ22&gt;=RP22,5,IF(AND(RQ22&gt;=70%,RQ22&lt;85%),3,1))</f>
        <v>3</v>
      </c>
      <c r="RS22" s="114">
        <f>RR22*$RP$3/5</f>
        <v>4.8000000000000001E-2</v>
      </c>
      <c r="RT22" s="115">
        <v>0.38569949410989302</v>
      </c>
      <c r="RU22" s="4">
        <f>IF(RT22&gt;=40%,5,IF(AND(RT22&gt;=30%,RT22&lt;40%),3,1))</f>
        <v>3</v>
      </c>
      <c r="RV22" s="114">
        <f>RU22*$RT$3/5</f>
        <v>4.8000000000000001E-2</v>
      </c>
      <c r="ZR22" s="114">
        <v>1</v>
      </c>
      <c r="ZS22" s="4">
        <f>IF(ZR22&lt;95%,1,IF(AND(ZR22&gt;=95%,ZR22&lt;100%),3,5))</f>
        <v>5</v>
      </c>
      <c r="ZT22" s="114">
        <f>ZS22*$ZQ$3/5</f>
        <v>0.05</v>
      </c>
      <c r="ZU22" s="4">
        <v>2</v>
      </c>
      <c r="ZV22" s="4">
        <f>IF(ZU22&gt;1,5,IF(ZU22=1,3,1))</f>
        <v>5</v>
      </c>
      <c r="ZW22" s="114">
        <f>ZV22*$ZU$3/5</f>
        <v>0.05</v>
      </c>
      <c r="AAT22" s="114">
        <f>IFERROR(DB22+DE22+DH22+DK22,"")</f>
        <v>0.4</v>
      </c>
      <c r="AAU22" s="114">
        <f>IFERROR(RF22+RI22+RL22+RO22+RS22+RV22,"")</f>
        <v>0.27599999999999997</v>
      </c>
      <c r="AAV22" s="114">
        <f>IFERROR(ZT22+ZW22,"")</f>
        <v>0.1</v>
      </c>
      <c r="AAW22" s="114">
        <f>SUM(AAT22:AAV22)</f>
        <v>0.77599999999999991</v>
      </c>
      <c r="AAX22" s="114">
        <f>AAW22/2</f>
        <v>0.38799999999999996</v>
      </c>
      <c r="ACN22" s="119" t="str">
        <f>IF(ACM22&gt;0,"GUGUR","TERIMA")</f>
        <v>TERIMA</v>
      </c>
      <c r="ACO22" s="120">
        <f>IF(ACN22="GUGUR",0,753232)</f>
        <v>753232</v>
      </c>
      <c r="ACW22" s="116">
        <v>4.5483870967741904</v>
      </c>
      <c r="ACX22" s="116">
        <v>2.8817204301075301</v>
      </c>
      <c r="ACY22" s="115">
        <f>((ACX22/5)*25%)+((ACW22/5)*25%)</f>
        <v>0.37150537634408598</v>
      </c>
      <c r="ACZ22" s="115">
        <f>AAX22</f>
        <v>0.38799999999999996</v>
      </c>
      <c r="ADA22" s="115">
        <f>ACY22+ACZ22</f>
        <v>0.75950537634408599</v>
      </c>
      <c r="ADB22" s="115">
        <f>(ACW22/5)</f>
        <v>0.90967741935483803</v>
      </c>
      <c r="ADC22" s="115">
        <f>(ACX22/5)</f>
        <v>0.576344086021506</v>
      </c>
      <c r="ADD22" s="121">
        <f>ADB22*$ADU$3</f>
        <v>227419.35483870952</v>
      </c>
      <c r="ADE22" s="121">
        <f>ADC22*$ADT$3</f>
        <v>144086.0215053765</v>
      </c>
      <c r="ADF22" s="121">
        <f>ACZ22*$ADR$3</f>
        <v>387999.99999999994</v>
      </c>
      <c r="ADG22" s="121">
        <f>SUM(ADD22:ADF22)</f>
        <v>759505.3763440859</v>
      </c>
      <c r="ADN22" s="121">
        <f>IF(M22="cumil",0,IF(ACN22="GUGUR",0,IF(ADM22="",IF(ADG22="",ACS22,ADG22),ADM22)))</f>
        <v>759505.3763440859</v>
      </c>
      <c r="ADO22" s="4" t="s">
        <v>1454</v>
      </c>
    </row>
    <row r="23" spans="1:795" x14ac:dyDescent="0.25">
      <c r="A23" s="4">
        <f t="shared" ref="A23:A34" si="38">ROW()-4</f>
        <v>19</v>
      </c>
      <c r="B23" s="4">
        <v>33708</v>
      </c>
      <c r="C23" s="4" t="s">
        <v>1039</v>
      </c>
      <c r="G23" s="4" t="s">
        <v>936</v>
      </c>
      <c r="O23" s="4">
        <v>22</v>
      </c>
      <c r="P23" s="4">
        <v>20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f t="shared" ref="V23:V34" si="39">SUM(Q23:S23)</f>
        <v>0</v>
      </c>
      <c r="W23" s="4">
        <v>20</v>
      </c>
      <c r="X23" s="4">
        <v>20</v>
      </c>
      <c r="Y23" s="4">
        <v>7.75</v>
      </c>
      <c r="CZ23" s="115">
        <v>1</v>
      </c>
      <c r="DA23" s="4">
        <f t="shared" ref="DA23:DA34" si="40">IF(R23&gt;0,0,IF(CZ23&lt;80%,1,IF(AND(CZ23&gt;=80%,CZ23&lt;90%),2,IF(CZ23=90%,3,IF(AND(CZ23&gt;90%,CZ23&lt;100%),4,5)))))</f>
        <v>5</v>
      </c>
      <c r="DB23" s="114">
        <f t="shared" ref="DB23:DB34" si="41">DA23*$CZ$3/5</f>
        <v>0.11000000000000001</v>
      </c>
      <c r="DC23" s="115">
        <v>0.93333333333333302</v>
      </c>
      <c r="DD23" s="4">
        <f t="shared" ref="DD23:DD34" si="42">IF(R23&gt;0,0,IF(DC23&lt;70%,1,IF(AND(DC23&gt;=70%,DC23&lt;80%),2,IF(AND(DC23&gt;=80%,DC23&lt;90%),3,IF(AND(DC23&gt;=90%,DC23&lt;100%),4,5)))))</f>
        <v>4</v>
      </c>
      <c r="DE23" s="114">
        <f t="shared" ref="DE23:DE34" si="43">DD23*$DC$3/5</f>
        <v>6.4000000000000001E-2</v>
      </c>
      <c r="DF23" s="116">
        <v>279.73474012179599</v>
      </c>
      <c r="DG23" s="4">
        <f t="shared" ref="DG23:DG34" si="44">IF(DF23&lt;300,5,IF(DF23=300,3,1))</f>
        <v>5</v>
      </c>
      <c r="DH23" s="114">
        <f t="shared" ref="DH23:DH34" si="45">DG23*$DF$3/5</f>
        <v>0.11000000000000001</v>
      </c>
      <c r="DI23" s="114">
        <v>1</v>
      </c>
      <c r="DJ23" s="4">
        <f t="shared" ref="DJ23:DJ34" si="46">IF(R23&gt;0,0,IF(DI23=100%,5,1))</f>
        <v>5</v>
      </c>
      <c r="DK23" s="114">
        <f t="shared" ref="DK23:DK34" si="47">DJ23*$DI$3/5</f>
        <v>0.1</v>
      </c>
      <c r="RD23" s="115">
        <v>0.93479999999999996</v>
      </c>
      <c r="RE23" s="4">
        <f t="shared" ref="RE23:RE34" si="48">IF(RD23&gt;=92%,5,1)</f>
        <v>5</v>
      </c>
      <c r="RF23" s="114">
        <f t="shared" ref="RF23:RF34" si="49">RE23*$RD$3/5</f>
        <v>0.05</v>
      </c>
      <c r="RG23" s="115">
        <v>0.133333333333333</v>
      </c>
      <c r="RH23" s="4">
        <f t="shared" ref="RH23:RH34" si="50">IF(RG23&lt;95%,1,IF(AND(RG23&gt;=95%,RG23&lt;100%),3,5))</f>
        <v>1</v>
      </c>
      <c r="RI23" s="114">
        <f t="shared" ref="RI23:RI34" si="51">RH23*$RG$3/5</f>
        <v>0.02</v>
      </c>
      <c r="RJ23" s="115">
        <v>1</v>
      </c>
      <c r="RK23" s="4">
        <f t="shared" ref="RK23:RK34" si="52">IF(RJ23&lt;70%,1,IF(AND(RJ23&gt;=70%,RJ23&lt;80%),2,IF(AND(RJ23&gt;=80%,RJ23&lt;90%),3,IF(AND(RJ23&gt;=90%,RJ23&lt;100%),4,5))))</f>
        <v>5</v>
      </c>
      <c r="RL23" s="114">
        <f t="shared" ref="RL23:RL34" si="53">RK23*$RJ$3/5</f>
        <v>0.09</v>
      </c>
      <c r="RM23" s="115">
        <v>0.93333333333333302</v>
      </c>
      <c r="RN23" s="4">
        <f t="shared" ref="RN23:RN34" si="54">IF(RM23&lt;95%,1,IF(AND(RM23&gt;=95%,RM23&lt;100%),3,5))</f>
        <v>1</v>
      </c>
      <c r="RO23" s="115">
        <f t="shared" ref="RO23:RO34" si="55">RN23*$RM$3/5</f>
        <v>0.02</v>
      </c>
      <c r="RP23" s="115">
        <v>0.85</v>
      </c>
      <c r="RQ23" s="115">
        <v>0.78831154171520801</v>
      </c>
      <c r="RR23" s="4">
        <f t="shared" ref="RR23:RR34" si="56">IF(RQ23&gt;=RP23,5,IF(AND(RQ23&gt;=70%,RQ23&lt;85%),3,1))</f>
        <v>3</v>
      </c>
      <c r="RS23" s="114">
        <f t="shared" ref="RS23:RS34" si="57">RR23*$RP$3/5</f>
        <v>4.8000000000000001E-2</v>
      </c>
      <c r="RT23" s="115">
        <v>0.47404425400307498</v>
      </c>
      <c r="RU23" s="4">
        <f t="shared" ref="RU23:RU34" si="58">IF(RT23&gt;=40%,5,IF(AND(RT23&gt;=30%,RT23&lt;40%),3,1))</f>
        <v>5</v>
      </c>
      <c r="RV23" s="114">
        <f t="shared" ref="RV23:RV34" si="59">RU23*$RT$3/5</f>
        <v>0.08</v>
      </c>
      <c r="ZR23" s="114">
        <v>1</v>
      </c>
      <c r="ZS23" s="4">
        <f t="shared" ref="ZS23:ZS34" si="60">IF(ZR23&lt;95%,1,IF(AND(ZR23&gt;=95%,ZR23&lt;100%),3,5))</f>
        <v>5</v>
      </c>
      <c r="ZT23" s="114">
        <f t="shared" ref="ZT23:ZT34" si="61">ZS23*$ZQ$3/5</f>
        <v>0.05</v>
      </c>
      <c r="ZU23" s="4">
        <v>2</v>
      </c>
      <c r="ZV23" s="4">
        <f t="shared" ref="ZV23:ZV34" si="62">IF(ZU23&gt;1,5,IF(ZU23=1,3,1))</f>
        <v>5</v>
      </c>
      <c r="ZW23" s="114">
        <f t="shared" ref="ZW23:ZW34" si="63">ZV23*$ZU$3/5</f>
        <v>0.05</v>
      </c>
      <c r="AAT23" s="114">
        <f t="shared" ref="AAT23:AAT34" si="64">IFERROR(DB23+DE23+DH23+DK23,"")</f>
        <v>0.38400000000000001</v>
      </c>
      <c r="AAU23" s="114">
        <f t="shared" ref="AAU23:AAU34" si="65">IFERROR(RF23+RI23+RL23+RO23+RS23+RV23,"")</f>
        <v>0.308</v>
      </c>
      <c r="AAV23" s="114">
        <f t="shared" ref="AAV23:AAV34" si="66">IFERROR(ZT23+ZW23,"")</f>
        <v>0.1</v>
      </c>
      <c r="AAW23" s="114">
        <f t="shared" ref="AAW23:AAW34" si="67">SUM(AAT23:AAV23)</f>
        <v>0.79199999999999993</v>
      </c>
      <c r="AAX23" s="114">
        <f t="shared" ref="AAX23:AAX34" si="68">AAW23/2</f>
        <v>0.39599999999999996</v>
      </c>
      <c r="ACN23" s="119" t="str">
        <f t="shared" ref="ACN23:ACN34" si="69">IF(ACM23&gt;0,"GUGUR","TERIMA")</f>
        <v>TERIMA</v>
      </c>
      <c r="ACO23" s="120">
        <f t="shared" ref="ACO23:ACO34" si="70">IF(ACN23="GUGUR",0,753232)</f>
        <v>753232</v>
      </c>
      <c r="ACW23" s="116">
        <v>4.5555555555555598</v>
      </c>
      <c r="ACX23" s="116">
        <v>2.87654320987654</v>
      </c>
      <c r="ACY23" s="115">
        <f t="shared" ref="ACY23:ACY34" si="71">((ACX23/5)*25%)+((ACW23/5)*25%)</f>
        <v>0.37160493827160501</v>
      </c>
      <c r="ACZ23" s="115">
        <f t="shared" ref="ACZ23:ACZ34" si="72">AAX23</f>
        <v>0.39599999999999996</v>
      </c>
      <c r="ADA23" s="115">
        <f t="shared" ref="ADA23:ADA34" si="73">ACY23+ACZ23</f>
        <v>0.76760493827160503</v>
      </c>
      <c r="ADB23" s="115">
        <f t="shared" ref="ADB23:ADB34" si="74">(ACW23/5)</f>
        <v>0.91111111111111198</v>
      </c>
      <c r="ADC23" s="115">
        <f t="shared" ref="ADC23:ADC34" si="75">(ACX23/5)</f>
        <v>0.57530864197530796</v>
      </c>
      <c r="ADD23" s="121">
        <f t="shared" ref="ADD23:ADD34" si="76">ADB23*$ADU$3</f>
        <v>227777.77777777798</v>
      </c>
      <c r="ADE23" s="121">
        <f t="shared" ref="ADE23:ADE34" si="77">ADC23*$ADT$3</f>
        <v>143827.16049382699</v>
      </c>
      <c r="ADF23" s="121">
        <f t="shared" ref="ADF23:ADF34" si="78">ACZ23*$ADR$3</f>
        <v>395999.99999999994</v>
      </c>
      <c r="ADG23" s="121">
        <f t="shared" ref="ADG23:ADG34" si="79">SUM(ADD23:ADF23)</f>
        <v>767604.93827160494</v>
      </c>
      <c r="ADN23" s="121">
        <f t="shared" ref="ADN23:ADN34" si="80">IF(M23="cumil",0,IF(ACN23="GUGUR",0,IF(ADM23="",IF(ADG23="",ACS23,ADG23),ADM23)))</f>
        <v>767604.93827160494</v>
      </c>
      <c r="ADO23" s="4" t="s">
        <v>1454</v>
      </c>
    </row>
    <row r="24" spans="1:795" x14ac:dyDescent="0.25">
      <c r="A24" s="4">
        <f t="shared" si="38"/>
        <v>20</v>
      </c>
      <c r="B24" s="4">
        <v>71976</v>
      </c>
      <c r="C24" s="4" t="s">
        <v>1150</v>
      </c>
      <c r="G24" s="4" t="s">
        <v>936</v>
      </c>
      <c r="O24" s="4">
        <v>22</v>
      </c>
      <c r="P24" s="4">
        <v>20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f t="shared" si="39"/>
        <v>0</v>
      </c>
      <c r="W24" s="4">
        <v>20</v>
      </c>
      <c r="X24" s="4">
        <v>20</v>
      </c>
      <c r="Y24" s="4">
        <v>7.75</v>
      </c>
      <c r="CZ24" s="115">
        <v>0.92307692307692302</v>
      </c>
      <c r="DA24" s="4">
        <f t="shared" si="40"/>
        <v>4</v>
      </c>
      <c r="DB24" s="114">
        <f t="shared" si="41"/>
        <v>8.7999999999999995E-2</v>
      </c>
      <c r="DC24" s="115">
        <v>1</v>
      </c>
      <c r="DD24" s="4">
        <f t="shared" si="42"/>
        <v>5</v>
      </c>
      <c r="DE24" s="114">
        <f t="shared" si="43"/>
        <v>0.08</v>
      </c>
      <c r="DF24" s="116">
        <v>288.76954917215198</v>
      </c>
      <c r="DG24" s="4">
        <f t="shared" si="44"/>
        <v>5</v>
      </c>
      <c r="DH24" s="114">
        <f t="shared" si="45"/>
        <v>0.11000000000000001</v>
      </c>
      <c r="DI24" s="114">
        <v>1</v>
      </c>
      <c r="DJ24" s="4">
        <f t="shared" si="46"/>
        <v>5</v>
      </c>
      <c r="DK24" s="114">
        <f t="shared" si="47"/>
        <v>0.1</v>
      </c>
      <c r="RD24" s="115">
        <v>0.93479999999999996</v>
      </c>
      <c r="RE24" s="4">
        <f t="shared" si="48"/>
        <v>5</v>
      </c>
      <c r="RF24" s="114">
        <f t="shared" si="49"/>
        <v>0.05</v>
      </c>
      <c r="RG24" s="115">
        <v>0.15384615384615399</v>
      </c>
      <c r="RH24" s="4">
        <f t="shared" si="50"/>
        <v>1</v>
      </c>
      <c r="RI24" s="114">
        <f t="shared" si="51"/>
        <v>0.02</v>
      </c>
      <c r="RJ24" s="115">
        <v>1</v>
      </c>
      <c r="RK24" s="4">
        <f t="shared" si="52"/>
        <v>5</v>
      </c>
      <c r="RL24" s="114">
        <f t="shared" si="53"/>
        <v>0.09</v>
      </c>
      <c r="RM24" s="115">
        <v>0.84615384615384603</v>
      </c>
      <c r="RN24" s="4">
        <f t="shared" si="54"/>
        <v>1</v>
      </c>
      <c r="RO24" s="115">
        <f t="shared" si="55"/>
        <v>0.02</v>
      </c>
      <c r="RP24" s="115">
        <v>0.85</v>
      </c>
      <c r="RQ24" s="115">
        <v>0.76665940704402202</v>
      </c>
      <c r="RR24" s="4">
        <f t="shared" si="56"/>
        <v>3</v>
      </c>
      <c r="RS24" s="114">
        <f t="shared" si="57"/>
        <v>4.8000000000000001E-2</v>
      </c>
      <c r="RT24" s="115">
        <v>0.45880398062093802</v>
      </c>
      <c r="RU24" s="4">
        <f t="shared" si="58"/>
        <v>5</v>
      </c>
      <c r="RV24" s="114">
        <f t="shared" si="59"/>
        <v>0.08</v>
      </c>
      <c r="ZR24" s="114">
        <v>1</v>
      </c>
      <c r="ZS24" s="4">
        <f t="shared" si="60"/>
        <v>5</v>
      </c>
      <c r="ZT24" s="114">
        <f t="shared" si="61"/>
        <v>0.05</v>
      </c>
      <c r="ZU24" s="4">
        <v>2</v>
      </c>
      <c r="ZV24" s="4">
        <f t="shared" si="62"/>
        <v>5</v>
      </c>
      <c r="ZW24" s="114">
        <f t="shared" si="63"/>
        <v>0.05</v>
      </c>
      <c r="AAT24" s="114">
        <f t="shared" si="64"/>
        <v>0.378</v>
      </c>
      <c r="AAU24" s="114">
        <f t="shared" si="65"/>
        <v>0.308</v>
      </c>
      <c r="AAV24" s="114">
        <f t="shared" si="66"/>
        <v>0.1</v>
      </c>
      <c r="AAW24" s="114">
        <f t="shared" si="67"/>
        <v>0.78599999999999992</v>
      </c>
      <c r="AAX24" s="114">
        <f t="shared" si="68"/>
        <v>0.39299999999999996</v>
      </c>
      <c r="ACN24" s="119" t="str">
        <f t="shared" si="69"/>
        <v>TERIMA</v>
      </c>
      <c r="ACO24" s="120">
        <f t="shared" si="70"/>
        <v>753232</v>
      </c>
      <c r="ACW24" s="116">
        <v>4.5431034482758603</v>
      </c>
      <c r="ACX24" s="116">
        <v>2.88505747126437</v>
      </c>
      <c r="ACY24" s="115">
        <f t="shared" si="71"/>
        <v>0.37140804597701149</v>
      </c>
      <c r="ACZ24" s="115">
        <f t="shared" si="72"/>
        <v>0.39299999999999996</v>
      </c>
      <c r="ADA24" s="115">
        <f t="shared" si="73"/>
        <v>0.76440804597701151</v>
      </c>
      <c r="ADB24" s="115">
        <f t="shared" si="74"/>
        <v>0.90862068965517206</v>
      </c>
      <c r="ADC24" s="115">
        <f t="shared" si="75"/>
        <v>0.57701149425287401</v>
      </c>
      <c r="ADD24" s="121">
        <f t="shared" si="76"/>
        <v>227155.17241379301</v>
      </c>
      <c r="ADE24" s="121">
        <f t="shared" si="77"/>
        <v>144252.87356321851</v>
      </c>
      <c r="ADF24" s="121">
        <f t="shared" si="78"/>
        <v>392999.99999999994</v>
      </c>
      <c r="ADG24" s="121">
        <f t="shared" si="79"/>
        <v>764408.04597701156</v>
      </c>
      <c r="ADN24" s="121">
        <f t="shared" si="80"/>
        <v>764408.04597701156</v>
      </c>
      <c r="ADO24" s="4" t="s">
        <v>1454</v>
      </c>
    </row>
    <row r="25" spans="1:795" x14ac:dyDescent="0.25">
      <c r="A25" s="4">
        <f t="shared" si="38"/>
        <v>21</v>
      </c>
      <c r="B25" s="4">
        <v>75040</v>
      </c>
      <c r="C25" s="4" t="s">
        <v>353</v>
      </c>
      <c r="G25" s="4" t="s">
        <v>936</v>
      </c>
      <c r="O25" s="4">
        <v>22</v>
      </c>
      <c r="P25" s="4">
        <v>21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f t="shared" si="39"/>
        <v>0</v>
      </c>
      <c r="W25" s="4">
        <v>21</v>
      </c>
      <c r="X25" s="4">
        <v>21</v>
      </c>
      <c r="Y25" s="4">
        <v>7.75</v>
      </c>
      <c r="CZ25" s="115">
        <v>1</v>
      </c>
      <c r="DA25" s="4">
        <f t="shared" si="40"/>
        <v>5</v>
      </c>
      <c r="DB25" s="114">
        <f t="shared" si="41"/>
        <v>0.11000000000000001</v>
      </c>
      <c r="DC25" s="115">
        <v>0.93333333333333302</v>
      </c>
      <c r="DD25" s="4">
        <f t="shared" si="42"/>
        <v>4</v>
      </c>
      <c r="DE25" s="114">
        <f t="shared" si="43"/>
        <v>6.4000000000000001E-2</v>
      </c>
      <c r="DF25" s="116">
        <v>280.26251114854801</v>
      </c>
      <c r="DG25" s="4">
        <f t="shared" si="44"/>
        <v>5</v>
      </c>
      <c r="DH25" s="114">
        <f t="shared" si="45"/>
        <v>0.11000000000000001</v>
      </c>
      <c r="DI25" s="114">
        <v>1</v>
      </c>
      <c r="DJ25" s="4">
        <f t="shared" si="46"/>
        <v>5</v>
      </c>
      <c r="DK25" s="114">
        <f t="shared" si="47"/>
        <v>0.1</v>
      </c>
      <c r="RD25" s="115">
        <v>0.93479999999999996</v>
      </c>
      <c r="RE25" s="4">
        <f t="shared" si="48"/>
        <v>5</v>
      </c>
      <c r="RF25" s="114">
        <f t="shared" si="49"/>
        <v>0.05</v>
      </c>
      <c r="RG25" s="115">
        <v>0.2</v>
      </c>
      <c r="RH25" s="4">
        <f t="shared" si="50"/>
        <v>1</v>
      </c>
      <c r="RI25" s="114">
        <f t="shared" si="51"/>
        <v>0.02</v>
      </c>
      <c r="RJ25" s="115">
        <v>1</v>
      </c>
      <c r="RK25" s="4">
        <f t="shared" si="52"/>
        <v>5</v>
      </c>
      <c r="RL25" s="114">
        <f t="shared" si="53"/>
        <v>0.09</v>
      </c>
      <c r="RM25" s="115">
        <v>0.8</v>
      </c>
      <c r="RN25" s="4">
        <f t="shared" si="54"/>
        <v>1</v>
      </c>
      <c r="RO25" s="115">
        <f t="shared" si="55"/>
        <v>0.02</v>
      </c>
      <c r="RP25" s="115">
        <v>0.85</v>
      </c>
      <c r="RQ25" s="115">
        <v>0.80048057517190097</v>
      </c>
      <c r="RR25" s="4">
        <f t="shared" si="56"/>
        <v>3</v>
      </c>
      <c r="RS25" s="114">
        <f t="shared" si="57"/>
        <v>4.8000000000000001E-2</v>
      </c>
      <c r="RT25" s="115">
        <v>0.54637654117713597</v>
      </c>
      <c r="RU25" s="4">
        <f t="shared" si="58"/>
        <v>5</v>
      </c>
      <c r="RV25" s="114">
        <f t="shared" si="59"/>
        <v>0.08</v>
      </c>
      <c r="ZR25" s="114">
        <v>1</v>
      </c>
      <c r="ZS25" s="4">
        <f t="shared" si="60"/>
        <v>5</v>
      </c>
      <c r="ZT25" s="114">
        <f t="shared" si="61"/>
        <v>0.05</v>
      </c>
      <c r="ZU25" s="4">
        <v>2</v>
      </c>
      <c r="ZV25" s="4">
        <f t="shared" si="62"/>
        <v>5</v>
      </c>
      <c r="ZW25" s="114">
        <f t="shared" si="63"/>
        <v>0.05</v>
      </c>
      <c r="AAT25" s="114">
        <f t="shared" si="64"/>
        <v>0.38400000000000001</v>
      </c>
      <c r="AAU25" s="114">
        <f t="shared" si="65"/>
        <v>0.308</v>
      </c>
      <c r="AAV25" s="114">
        <f t="shared" si="66"/>
        <v>0.1</v>
      </c>
      <c r="AAW25" s="114">
        <f t="shared" si="67"/>
        <v>0.79199999999999993</v>
      </c>
      <c r="AAX25" s="114">
        <f t="shared" si="68"/>
        <v>0.39599999999999996</v>
      </c>
      <c r="ACN25" s="119" t="str">
        <f t="shared" si="69"/>
        <v>TERIMA</v>
      </c>
      <c r="ACO25" s="120">
        <f t="shared" si="70"/>
        <v>753232</v>
      </c>
      <c r="ACW25" s="116">
        <v>4.5185185185185199</v>
      </c>
      <c r="ACX25" s="116">
        <v>2.8395061728395099</v>
      </c>
      <c r="ACY25" s="115">
        <f t="shared" si="71"/>
        <v>0.36790123456790147</v>
      </c>
      <c r="ACZ25" s="115">
        <f t="shared" si="72"/>
        <v>0.39599999999999996</v>
      </c>
      <c r="ADA25" s="115">
        <f t="shared" si="73"/>
        <v>0.76390123456790149</v>
      </c>
      <c r="ADB25" s="115">
        <f t="shared" si="74"/>
        <v>0.90370370370370401</v>
      </c>
      <c r="ADC25" s="115">
        <f t="shared" si="75"/>
        <v>0.56790123456790198</v>
      </c>
      <c r="ADD25" s="121">
        <f t="shared" si="76"/>
        <v>225925.92592592601</v>
      </c>
      <c r="ADE25" s="121">
        <f t="shared" si="77"/>
        <v>141975.30864197548</v>
      </c>
      <c r="ADF25" s="121">
        <f t="shared" si="78"/>
        <v>395999.99999999994</v>
      </c>
      <c r="ADG25" s="121">
        <f t="shared" si="79"/>
        <v>763901.23456790135</v>
      </c>
      <c r="ADN25" s="121">
        <f t="shared" si="80"/>
        <v>763901.23456790135</v>
      </c>
      <c r="ADO25" s="4" t="s">
        <v>1454</v>
      </c>
    </row>
    <row r="26" spans="1:795" x14ac:dyDescent="0.25">
      <c r="A26" s="4">
        <f t="shared" si="38"/>
        <v>22</v>
      </c>
      <c r="B26" s="4">
        <v>30471</v>
      </c>
      <c r="C26" s="4" t="s">
        <v>475</v>
      </c>
      <c r="G26" s="4" t="s">
        <v>936</v>
      </c>
      <c r="O26" s="4">
        <v>22</v>
      </c>
      <c r="P26" s="4">
        <v>21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f t="shared" si="39"/>
        <v>0</v>
      </c>
      <c r="W26" s="4">
        <v>21</v>
      </c>
      <c r="X26" s="4">
        <v>21</v>
      </c>
      <c r="Y26" s="4">
        <v>7.75</v>
      </c>
      <c r="CZ26" s="115">
        <v>0.92857142857142905</v>
      </c>
      <c r="DA26" s="4">
        <f t="shared" si="40"/>
        <v>4</v>
      </c>
      <c r="DB26" s="114">
        <f t="shared" si="41"/>
        <v>8.7999999999999995E-2</v>
      </c>
      <c r="DC26" s="115">
        <v>1</v>
      </c>
      <c r="DD26" s="4">
        <f t="shared" si="42"/>
        <v>5</v>
      </c>
      <c r="DE26" s="114">
        <f t="shared" si="43"/>
        <v>0.08</v>
      </c>
      <c r="DF26" s="116">
        <v>280.82415698228198</v>
      </c>
      <c r="DG26" s="4">
        <f t="shared" si="44"/>
        <v>5</v>
      </c>
      <c r="DH26" s="114">
        <f t="shared" si="45"/>
        <v>0.11000000000000001</v>
      </c>
      <c r="DI26" s="114">
        <v>1</v>
      </c>
      <c r="DJ26" s="4">
        <f t="shared" si="46"/>
        <v>5</v>
      </c>
      <c r="DK26" s="114">
        <f t="shared" si="47"/>
        <v>0.1</v>
      </c>
      <c r="RD26" s="115">
        <v>0.93479999999999996</v>
      </c>
      <c r="RE26" s="4">
        <f t="shared" si="48"/>
        <v>5</v>
      </c>
      <c r="RF26" s="114">
        <f t="shared" si="49"/>
        <v>0.05</v>
      </c>
      <c r="RG26" s="115">
        <v>0.28571428571428598</v>
      </c>
      <c r="RH26" s="4">
        <f t="shared" si="50"/>
        <v>1</v>
      </c>
      <c r="RI26" s="114">
        <f t="shared" si="51"/>
        <v>0.02</v>
      </c>
      <c r="RJ26" s="115">
        <v>1</v>
      </c>
      <c r="RK26" s="4">
        <f t="shared" si="52"/>
        <v>5</v>
      </c>
      <c r="RL26" s="114">
        <f t="shared" si="53"/>
        <v>0.09</v>
      </c>
      <c r="RM26" s="115">
        <v>0.85714285714285698</v>
      </c>
      <c r="RN26" s="4">
        <f t="shared" si="54"/>
        <v>1</v>
      </c>
      <c r="RO26" s="115">
        <f t="shared" si="55"/>
        <v>0.02</v>
      </c>
      <c r="RP26" s="115">
        <v>0.85</v>
      </c>
      <c r="RQ26" s="115">
        <v>0.750418100820613</v>
      </c>
      <c r="RR26" s="4">
        <f t="shared" si="56"/>
        <v>3</v>
      </c>
      <c r="RS26" s="114">
        <f t="shared" si="57"/>
        <v>4.8000000000000001E-2</v>
      </c>
      <c r="RT26" s="115">
        <v>0.41080039175357003</v>
      </c>
      <c r="RU26" s="4">
        <f t="shared" si="58"/>
        <v>5</v>
      </c>
      <c r="RV26" s="114">
        <f t="shared" si="59"/>
        <v>0.08</v>
      </c>
      <c r="ZR26" s="114">
        <v>1</v>
      </c>
      <c r="ZS26" s="4">
        <f t="shared" si="60"/>
        <v>5</v>
      </c>
      <c r="ZT26" s="114">
        <f t="shared" si="61"/>
        <v>0.05</v>
      </c>
      <c r="ZU26" s="4">
        <v>2</v>
      </c>
      <c r="ZV26" s="4">
        <f t="shared" si="62"/>
        <v>5</v>
      </c>
      <c r="ZW26" s="114">
        <f t="shared" si="63"/>
        <v>0.05</v>
      </c>
      <c r="AAT26" s="114">
        <f t="shared" si="64"/>
        <v>0.378</v>
      </c>
      <c r="AAU26" s="114">
        <f t="shared" si="65"/>
        <v>0.308</v>
      </c>
      <c r="AAV26" s="114">
        <f t="shared" si="66"/>
        <v>0.1</v>
      </c>
      <c r="AAW26" s="114">
        <f t="shared" si="67"/>
        <v>0.78599999999999992</v>
      </c>
      <c r="AAX26" s="114">
        <f t="shared" si="68"/>
        <v>0.39299999999999996</v>
      </c>
      <c r="ACN26" s="119" t="str">
        <f t="shared" si="69"/>
        <v>TERIMA</v>
      </c>
      <c r="ACO26" s="120">
        <f t="shared" si="70"/>
        <v>753232</v>
      </c>
      <c r="ACW26" s="116">
        <v>4.5277777777777803</v>
      </c>
      <c r="ACX26" s="116">
        <v>2.9135802469135799</v>
      </c>
      <c r="ACY26" s="115">
        <f t="shared" si="71"/>
        <v>0.37206790123456801</v>
      </c>
      <c r="ACZ26" s="115">
        <f t="shared" si="72"/>
        <v>0.39299999999999996</v>
      </c>
      <c r="ADA26" s="115">
        <f t="shared" si="73"/>
        <v>0.76506790123456803</v>
      </c>
      <c r="ADB26" s="115">
        <f t="shared" si="74"/>
        <v>0.90555555555555611</v>
      </c>
      <c r="ADC26" s="115">
        <f t="shared" si="75"/>
        <v>0.58271604938271593</v>
      </c>
      <c r="ADD26" s="121">
        <f t="shared" si="76"/>
        <v>226388.88888888902</v>
      </c>
      <c r="ADE26" s="121">
        <f t="shared" si="77"/>
        <v>145679.01234567899</v>
      </c>
      <c r="ADF26" s="121">
        <f t="shared" si="78"/>
        <v>392999.99999999994</v>
      </c>
      <c r="ADG26" s="121">
        <f t="shared" si="79"/>
        <v>765067.90123456786</v>
      </c>
      <c r="ADN26" s="121">
        <f t="shared" si="80"/>
        <v>765067.90123456786</v>
      </c>
      <c r="ADO26" s="4" t="s">
        <v>1454</v>
      </c>
    </row>
    <row r="27" spans="1:795" x14ac:dyDescent="0.25">
      <c r="A27" s="4">
        <f t="shared" si="38"/>
        <v>23</v>
      </c>
      <c r="B27" s="4">
        <v>30538</v>
      </c>
      <c r="C27" s="4" t="s">
        <v>481</v>
      </c>
      <c r="G27" s="4" t="s">
        <v>936</v>
      </c>
      <c r="O27" s="4">
        <v>22</v>
      </c>
      <c r="P27" s="4">
        <v>21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f t="shared" si="39"/>
        <v>0</v>
      </c>
      <c r="W27" s="4">
        <v>21</v>
      </c>
      <c r="X27" s="4">
        <v>21</v>
      </c>
      <c r="Y27" s="4">
        <v>7.75</v>
      </c>
      <c r="CZ27" s="115">
        <v>1</v>
      </c>
      <c r="DA27" s="4">
        <f t="shared" si="40"/>
        <v>5</v>
      </c>
      <c r="DB27" s="114">
        <f t="shared" si="41"/>
        <v>0.11000000000000001</v>
      </c>
      <c r="DC27" s="115">
        <v>1</v>
      </c>
      <c r="DD27" s="4">
        <f t="shared" si="42"/>
        <v>5</v>
      </c>
      <c r="DE27" s="114">
        <f t="shared" si="43"/>
        <v>0.08</v>
      </c>
      <c r="DF27" s="116">
        <v>269.954955378112</v>
      </c>
      <c r="DG27" s="4">
        <f t="shared" si="44"/>
        <v>5</v>
      </c>
      <c r="DH27" s="114">
        <f t="shared" si="45"/>
        <v>0.11000000000000001</v>
      </c>
      <c r="DI27" s="114">
        <v>1</v>
      </c>
      <c r="DJ27" s="4">
        <f t="shared" si="46"/>
        <v>5</v>
      </c>
      <c r="DK27" s="114">
        <f t="shared" si="47"/>
        <v>0.1</v>
      </c>
      <c r="RD27" s="115">
        <v>0.93479999999999996</v>
      </c>
      <c r="RE27" s="4">
        <f t="shared" si="48"/>
        <v>5</v>
      </c>
      <c r="RF27" s="114">
        <f t="shared" si="49"/>
        <v>0.05</v>
      </c>
      <c r="RG27" s="115">
        <v>0.30769230769230799</v>
      </c>
      <c r="RH27" s="4">
        <f t="shared" si="50"/>
        <v>1</v>
      </c>
      <c r="RI27" s="114">
        <f t="shared" si="51"/>
        <v>0.02</v>
      </c>
      <c r="RJ27" s="115">
        <v>0.92307692307692302</v>
      </c>
      <c r="RK27" s="4">
        <f t="shared" si="52"/>
        <v>4</v>
      </c>
      <c r="RL27" s="114">
        <f t="shared" si="53"/>
        <v>7.1999999999999995E-2</v>
      </c>
      <c r="RM27" s="115">
        <v>0.76923076923076905</v>
      </c>
      <c r="RN27" s="4">
        <f t="shared" si="54"/>
        <v>1</v>
      </c>
      <c r="RO27" s="115">
        <f t="shared" si="55"/>
        <v>0.02</v>
      </c>
      <c r="RP27" s="115">
        <v>0.85</v>
      </c>
      <c r="RQ27" s="115">
        <v>0.78760474453232598</v>
      </c>
      <c r="RR27" s="4">
        <f t="shared" si="56"/>
        <v>3</v>
      </c>
      <c r="RS27" s="114">
        <f t="shared" si="57"/>
        <v>4.8000000000000001E-2</v>
      </c>
      <c r="RT27" s="115">
        <v>0.44270927491449902</v>
      </c>
      <c r="RU27" s="4">
        <f t="shared" si="58"/>
        <v>5</v>
      </c>
      <c r="RV27" s="114">
        <f t="shared" si="59"/>
        <v>0.08</v>
      </c>
      <c r="ZR27" s="114">
        <v>1</v>
      </c>
      <c r="ZS27" s="4">
        <f t="shared" si="60"/>
        <v>5</v>
      </c>
      <c r="ZT27" s="114">
        <f t="shared" si="61"/>
        <v>0.05</v>
      </c>
      <c r="ZU27" s="4">
        <v>2</v>
      </c>
      <c r="ZV27" s="4">
        <f t="shared" si="62"/>
        <v>5</v>
      </c>
      <c r="ZW27" s="114">
        <f t="shared" si="63"/>
        <v>0.05</v>
      </c>
      <c r="AAT27" s="114">
        <f t="shared" si="64"/>
        <v>0.4</v>
      </c>
      <c r="AAU27" s="114">
        <f t="shared" si="65"/>
        <v>0.29000000000000004</v>
      </c>
      <c r="AAV27" s="114">
        <f t="shared" si="66"/>
        <v>0.1</v>
      </c>
      <c r="AAW27" s="114">
        <f t="shared" si="67"/>
        <v>0.79</v>
      </c>
      <c r="AAX27" s="114">
        <f t="shared" si="68"/>
        <v>0.39500000000000002</v>
      </c>
      <c r="ACN27" s="119" t="str">
        <f t="shared" si="69"/>
        <v>TERIMA</v>
      </c>
      <c r="ACO27" s="120">
        <f t="shared" si="70"/>
        <v>753232</v>
      </c>
      <c r="ACW27" s="116">
        <v>4.5555555555555598</v>
      </c>
      <c r="ACX27" s="116">
        <v>2.8641975308642</v>
      </c>
      <c r="ACY27" s="115">
        <f t="shared" si="71"/>
        <v>0.37098765432098801</v>
      </c>
      <c r="ACZ27" s="115">
        <f t="shared" si="72"/>
        <v>0.39500000000000002</v>
      </c>
      <c r="ADA27" s="115">
        <f t="shared" si="73"/>
        <v>0.76598765432098803</v>
      </c>
      <c r="ADB27" s="115">
        <f t="shared" si="74"/>
        <v>0.91111111111111198</v>
      </c>
      <c r="ADC27" s="115">
        <f t="shared" si="75"/>
        <v>0.57283950617283996</v>
      </c>
      <c r="ADD27" s="121">
        <f t="shared" si="76"/>
        <v>227777.77777777798</v>
      </c>
      <c r="ADE27" s="121">
        <f t="shared" si="77"/>
        <v>143209.87654321</v>
      </c>
      <c r="ADF27" s="121">
        <f t="shared" si="78"/>
        <v>395000</v>
      </c>
      <c r="ADG27" s="121">
        <f t="shared" si="79"/>
        <v>765987.65432098799</v>
      </c>
      <c r="ADN27" s="121">
        <f t="shared" si="80"/>
        <v>765987.65432098799</v>
      </c>
      <c r="ADO27" s="4" t="s">
        <v>1454</v>
      </c>
    </row>
    <row r="28" spans="1:795" x14ac:dyDescent="0.25">
      <c r="A28" s="4">
        <f t="shared" si="38"/>
        <v>24</v>
      </c>
      <c r="B28" s="4">
        <v>30568</v>
      </c>
      <c r="C28" s="4" t="s">
        <v>361</v>
      </c>
      <c r="G28" s="4" t="s">
        <v>936</v>
      </c>
      <c r="O28" s="4">
        <v>22</v>
      </c>
      <c r="P28" s="4">
        <v>21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f t="shared" si="39"/>
        <v>0</v>
      </c>
      <c r="W28" s="4">
        <v>21</v>
      </c>
      <c r="X28" s="4">
        <v>21</v>
      </c>
      <c r="Y28" s="4">
        <v>7.75</v>
      </c>
      <c r="CZ28" s="115">
        <v>1</v>
      </c>
      <c r="DA28" s="4">
        <f t="shared" si="40"/>
        <v>5</v>
      </c>
      <c r="DB28" s="114">
        <f t="shared" si="41"/>
        <v>0.11000000000000001</v>
      </c>
      <c r="DC28" s="115">
        <v>0.92857142857142905</v>
      </c>
      <c r="DD28" s="4">
        <f t="shared" si="42"/>
        <v>4</v>
      </c>
      <c r="DE28" s="114">
        <f t="shared" si="43"/>
        <v>6.4000000000000001E-2</v>
      </c>
      <c r="DF28" s="116">
        <v>272.278928486008</v>
      </c>
      <c r="DG28" s="4">
        <f t="shared" si="44"/>
        <v>5</v>
      </c>
      <c r="DH28" s="114">
        <f t="shared" si="45"/>
        <v>0.11000000000000001</v>
      </c>
      <c r="DI28" s="114">
        <v>1</v>
      </c>
      <c r="DJ28" s="4">
        <f t="shared" si="46"/>
        <v>5</v>
      </c>
      <c r="DK28" s="114">
        <f t="shared" si="47"/>
        <v>0.1</v>
      </c>
      <c r="RD28" s="115">
        <v>0.93479999999999996</v>
      </c>
      <c r="RE28" s="4">
        <f t="shared" si="48"/>
        <v>5</v>
      </c>
      <c r="RF28" s="114">
        <f t="shared" si="49"/>
        <v>0.05</v>
      </c>
      <c r="RG28" s="115">
        <v>0.42857142857142899</v>
      </c>
      <c r="RH28" s="4">
        <f t="shared" si="50"/>
        <v>1</v>
      </c>
      <c r="RI28" s="114">
        <f t="shared" si="51"/>
        <v>0.02</v>
      </c>
      <c r="RJ28" s="115">
        <v>1</v>
      </c>
      <c r="RK28" s="4">
        <f t="shared" si="52"/>
        <v>5</v>
      </c>
      <c r="RL28" s="114">
        <f t="shared" si="53"/>
        <v>0.09</v>
      </c>
      <c r="RM28" s="115">
        <v>0.64285714285714302</v>
      </c>
      <c r="RN28" s="4">
        <f t="shared" si="54"/>
        <v>1</v>
      </c>
      <c r="RO28" s="115">
        <f t="shared" si="55"/>
        <v>0.02</v>
      </c>
      <c r="RP28" s="115">
        <v>0.85</v>
      </c>
      <c r="RQ28" s="115">
        <v>0.84837282815224002</v>
      </c>
      <c r="RR28" s="4">
        <f t="shared" si="56"/>
        <v>3</v>
      </c>
      <c r="RS28" s="114">
        <f t="shared" si="57"/>
        <v>4.8000000000000001E-2</v>
      </c>
      <c r="RT28" s="115">
        <v>0.48737653938613101</v>
      </c>
      <c r="RU28" s="4">
        <f t="shared" si="58"/>
        <v>5</v>
      </c>
      <c r="RV28" s="114">
        <f t="shared" si="59"/>
        <v>0.08</v>
      </c>
      <c r="ZR28" s="114">
        <v>1</v>
      </c>
      <c r="ZS28" s="4">
        <f t="shared" si="60"/>
        <v>5</v>
      </c>
      <c r="ZT28" s="114">
        <f t="shared" si="61"/>
        <v>0.05</v>
      </c>
      <c r="ZU28" s="4">
        <v>2</v>
      </c>
      <c r="ZV28" s="4">
        <f t="shared" si="62"/>
        <v>5</v>
      </c>
      <c r="ZW28" s="114">
        <f t="shared" si="63"/>
        <v>0.05</v>
      </c>
      <c r="AAT28" s="114">
        <f t="shared" si="64"/>
        <v>0.38400000000000001</v>
      </c>
      <c r="AAU28" s="114">
        <f t="shared" si="65"/>
        <v>0.308</v>
      </c>
      <c r="AAV28" s="114">
        <f t="shared" si="66"/>
        <v>0.1</v>
      </c>
      <c r="AAW28" s="114">
        <f t="shared" si="67"/>
        <v>0.79199999999999993</v>
      </c>
      <c r="AAX28" s="114">
        <f t="shared" si="68"/>
        <v>0.39599999999999996</v>
      </c>
      <c r="ACN28" s="119" t="str">
        <f t="shared" si="69"/>
        <v>TERIMA</v>
      </c>
      <c r="ACO28" s="120">
        <f t="shared" si="70"/>
        <v>753232</v>
      </c>
      <c r="ACW28" s="116">
        <v>4.5483870967741904</v>
      </c>
      <c r="ACX28" s="116">
        <v>2.8817204301075301</v>
      </c>
      <c r="ACY28" s="115">
        <f t="shared" si="71"/>
        <v>0.37150537634408598</v>
      </c>
      <c r="ACZ28" s="115">
        <f t="shared" si="72"/>
        <v>0.39599999999999996</v>
      </c>
      <c r="ADA28" s="115">
        <f t="shared" si="73"/>
        <v>0.767505376344086</v>
      </c>
      <c r="ADB28" s="115">
        <f t="shared" si="74"/>
        <v>0.90967741935483803</v>
      </c>
      <c r="ADC28" s="115">
        <f t="shared" si="75"/>
        <v>0.576344086021506</v>
      </c>
      <c r="ADD28" s="121">
        <f t="shared" si="76"/>
        <v>227419.35483870952</v>
      </c>
      <c r="ADE28" s="121">
        <f t="shared" si="77"/>
        <v>144086.0215053765</v>
      </c>
      <c r="ADF28" s="121">
        <f t="shared" si="78"/>
        <v>395999.99999999994</v>
      </c>
      <c r="ADG28" s="121">
        <f t="shared" si="79"/>
        <v>767505.3763440859</v>
      </c>
      <c r="ADN28" s="121">
        <f t="shared" si="80"/>
        <v>767505.3763440859</v>
      </c>
      <c r="ADO28" s="4" t="s">
        <v>1454</v>
      </c>
    </row>
    <row r="29" spans="1:795" x14ac:dyDescent="0.25">
      <c r="A29" s="4">
        <f t="shared" si="38"/>
        <v>25</v>
      </c>
      <c r="B29" s="4">
        <v>30355</v>
      </c>
      <c r="C29" s="4" t="s">
        <v>385</v>
      </c>
      <c r="G29" s="4" t="s">
        <v>936</v>
      </c>
      <c r="O29" s="4">
        <v>22</v>
      </c>
      <c r="P29" s="4">
        <v>21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f t="shared" si="39"/>
        <v>0</v>
      </c>
      <c r="W29" s="4">
        <v>21</v>
      </c>
      <c r="X29" s="4">
        <v>21</v>
      </c>
      <c r="Y29" s="4">
        <v>7.75</v>
      </c>
      <c r="CZ29" s="115">
        <v>1</v>
      </c>
      <c r="DA29" s="4">
        <f t="shared" si="40"/>
        <v>5</v>
      </c>
      <c r="DB29" s="114">
        <f t="shared" si="41"/>
        <v>0.11000000000000001</v>
      </c>
      <c r="DC29" s="115">
        <v>1</v>
      </c>
      <c r="DD29" s="4">
        <f t="shared" si="42"/>
        <v>5</v>
      </c>
      <c r="DE29" s="114">
        <f t="shared" si="43"/>
        <v>0.08</v>
      </c>
      <c r="DF29" s="116">
        <v>279.24623294443302</v>
      </c>
      <c r="DG29" s="4">
        <f t="shared" si="44"/>
        <v>5</v>
      </c>
      <c r="DH29" s="114">
        <f t="shared" si="45"/>
        <v>0.11000000000000001</v>
      </c>
      <c r="DI29" s="114">
        <v>1</v>
      </c>
      <c r="DJ29" s="4">
        <f t="shared" si="46"/>
        <v>5</v>
      </c>
      <c r="DK29" s="114">
        <f t="shared" si="47"/>
        <v>0.1</v>
      </c>
      <c r="RD29" s="115">
        <v>0.93479999999999996</v>
      </c>
      <c r="RE29" s="4">
        <f t="shared" si="48"/>
        <v>5</v>
      </c>
      <c r="RF29" s="114">
        <f t="shared" si="49"/>
        <v>0.05</v>
      </c>
      <c r="RG29" s="115">
        <v>0.25</v>
      </c>
      <c r="RH29" s="4">
        <f t="shared" si="50"/>
        <v>1</v>
      </c>
      <c r="RI29" s="114">
        <f t="shared" si="51"/>
        <v>0.02</v>
      </c>
      <c r="RJ29" s="115">
        <v>1</v>
      </c>
      <c r="RK29" s="4">
        <f t="shared" si="52"/>
        <v>5</v>
      </c>
      <c r="RL29" s="114">
        <f t="shared" si="53"/>
        <v>0.09</v>
      </c>
      <c r="RM29" s="115">
        <v>0.875</v>
      </c>
      <c r="RN29" s="4">
        <f t="shared" si="54"/>
        <v>1</v>
      </c>
      <c r="RO29" s="115">
        <f t="shared" si="55"/>
        <v>0.02</v>
      </c>
      <c r="RP29" s="115">
        <v>0.85</v>
      </c>
      <c r="RQ29" s="115">
        <v>0.73450559540681404</v>
      </c>
      <c r="RR29" s="4">
        <f t="shared" si="56"/>
        <v>3</v>
      </c>
      <c r="RS29" s="114">
        <f t="shared" si="57"/>
        <v>4.8000000000000001E-2</v>
      </c>
      <c r="RT29" s="115">
        <v>0.42939848253400797</v>
      </c>
      <c r="RU29" s="4">
        <f t="shared" si="58"/>
        <v>5</v>
      </c>
      <c r="RV29" s="114">
        <f t="shared" si="59"/>
        <v>0.08</v>
      </c>
      <c r="ZR29" s="114">
        <v>1</v>
      </c>
      <c r="ZS29" s="4">
        <f t="shared" si="60"/>
        <v>5</v>
      </c>
      <c r="ZT29" s="114">
        <f t="shared" si="61"/>
        <v>0.05</v>
      </c>
      <c r="ZU29" s="4">
        <v>2</v>
      </c>
      <c r="ZV29" s="4">
        <f t="shared" si="62"/>
        <v>5</v>
      </c>
      <c r="ZW29" s="114">
        <f t="shared" si="63"/>
        <v>0.05</v>
      </c>
      <c r="AAT29" s="114">
        <f t="shared" si="64"/>
        <v>0.4</v>
      </c>
      <c r="AAU29" s="114">
        <f t="shared" si="65"/>
        <v>0.308</v>
      </c>
      <c r="AAV29" s="114">
        <f t="shared" si="66"/>
        <v>0.1</v>
      </c>
      <c r="AAW29" s="114">
        <f t="shared" si="67"/>
        <v>0.80799999999999994</v>
      </c>
      <c r="AAX29" s="114">
        <f t="shared" si="68"/>
        <v>0.40399999999999997</v>
      </c>
      <c r="ACN29" s="119" t="str">
        <f t="shared" si="69"/>
        <v>TERIMA</v>
      </c>
      <c r="ACO29" s="120">
        <f t="shared" si="70"/>
        <v>753232</v>
      </c>
      <c r="ACW29" s="116">
        <v>4.52678571428571</v>
      </c>
      <c r="ACX29" s="116">
        <v>2.8452380952380998</v>
      </c>
      <c r="ACY29" s="115">
        <f t="shared" si="71"/>
        <v>0.36860119047619044</v>
      </c>
      <c r="ACZ29" s="115">
        <f t="shared" si="72"/>
        <v>0.40399999999999997</v>
      </c>
      <c r="ADA29" s="115">
        <f t="shared" si="73"/>
        <v>0.77260119047619047</v>
      </c>
      <c r="ADB29" s="115">
        <f t="shared" si="74"/>
        <v>0.90535714285714197</v>
      </c>
      <c r="ADC29" s="115">
        <f t="shared" si="75"/>
        <v>0.56904761904761991</v>
      </c>
      <c r="ADD29" s="121">
        <f t="shared" si="76"/>
        <v>226339.28571428551</v>
      </c>
      <c r="ADE29" s="121">
        <f t="shared" si="77"/>
        <v>142261.90476190497</v>
      </c>
      <c r="ADF29" s="121">
        <f t="shared" si="78"/>
        <v>403999.99999999994</v>
      </c>
      <c r="ADG29" s="121">
        <f t="shared" si="79"/>
        <v>772601.19047619042</v>
      </c>
      <c r="ADN29" s="121">
        <f t="shared" si="80"/>
        <v>772601.19047619042</v>
      </c>
      <c r="ADO29" s="4" t="s">
        <v>1454</v>
      </c>
    </row>
    <row r="30" spans="1:795" x14ac:dyDescent="0.25">
      <c r="A30" s="4">
        <f t="shared" si="38"/>
        <v>26</v>
      </c>
      <c r="B30" s="4">
        <v>30543</v>
      </c>
      <c r="C30" s="4" t="s">
        <v>390</v>
      </c>
      <c r="G30" s="4" t="s">
        <v>936</v>
      </c>
      <c r="O30" s="4">
        <v>22</v>
      </c>
      <c r="P30" s="4">
        <v>21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f t="shared" si="39"/>
        <v>0</v>
      </c>
      <c r="W30" s="4">
        <v>21</v>
      </c>
      <c r="X30" s="4">
        <v>21</v>
      </c>
      <c r="Y30" s="4">
        <v>7.75</v>
      </c>
      <c r="CZ30" s="115">
        <v>1</v>
      </c>
      <c r="DA30" s="4">
        <f t="shared" si="40"/>
        <v>5</v>
      </c>
      <c r="DB30" s="114">
        <f t="shared" si="41"/>
        <v>0.11000000000000001</v>
      </c>
      <c r="DC30" s="115">
        <v>1</v>
      </c>
      <c r="DD30" s="4">
        <f t="shared" si="42"/>
        <v>5</v>
      </c>
      <c r="DE30" s="114">
        <f t="shared" si="43"/>
        <v>0.08</v>
      </c>
      <c r="DF30" s="116">
        <v>264.44292713436897</v>
      </c>
      <c r="DG30" s="4">
        <f t="shared" si="44"/>
        <v>5</v>
      </c>
      <c r="DH30" s="114">
        <f t="shared" si="45"/>
        <v>0.11000000000000001</v>
      </c>
      <c r="DI30" s="114">
        <v>1</v>
      </c>
      <c r="DJ30" s="4">
        <f t="shared" si="46"/>
        <v>5</v>
      </c>
      <c r="DK30" s="114">
        <f t="shared" si="47"/>
        <v>0.1</v>
      </c>
      <c r="RD30" s="115">
        <v>0.93479999999999996</v>
      </c>
      <c r="RE30" s="4">
        <f t="shared" si="48"/>
        <v>5</v>
      </c>
      <c r="RF30" s="114">
        <f t="shared" si="49"/>
        <v>0.05</v>
      </c>
      <c r="RG30" s="115">
        <v>0.42857142857142899</v>
      </c>
      <c r="RH30" s="4">
        <f t="shared" si="50"/>
        <v>1</v>
      </c>
      <c r="RI30" s="114">
        <f t="shared" si="51"/>
        <v>0.02</v>
      </c>
      <c r="RJ30" s="115">
        <v>1</v>
      </c>
      <c r="RK30" s="4">
        <f t="shared" si="52"/>
        <v>5</v>
      </c>
      <c r="RL30" s="114">
        <f t="shared" si="53"/>
        <v>0.09</v>
      </c>
      <c r="RM30" s="115">
        <v>0.78571428571428603</v>
      </c>
      <c r="RN30" s="4">
        <f t="shared" si="54"/>
        <v>1</v>
      </c>
      <c r="RO30" s="115">
        <f t="shared" si="55"/>
        <v>0.02</v>
      </c>
      <c r="RP30" s="115">
        <v>0.85</v>
      </c>
      <c r="RQ30" s="115">
        <v>0.80625708375888605</v>
      </c>
      <c r="RR30" s="4">
        <f t="shared" si="56"/>
        <v>3</v>
      </c>
      <c r="RS30" s="114">
        <f t="shared" si="57"/>
        <v>4.8000000000000001E-2</v>
      </c>
      <c r="RT30" s="115">
        <v>0.55915853462343801</v>
      </c>
      <c r="RU30" s="4">
        <f t="shared" si="58"/>
        <v>5</v>
      </c>
      <c r="RV30" s="114">
        <f t="shared" si="59"/>
        <v>0.08</v>
      </c>
      <c r="ZR30" s="114">
        <v>1</v>
      </c>
      <c r="ZS30" s="4">
        <f t="shared" si="60"/>
        <v>5</v>
      </c>
      <c r="ZT30" s="114">
        <f t="shared" si="61"/>
        <v>0.05</v>
      </c>
      <c r="ZU30" s="4">
        <v>2</v>
      </c>
      <c r="ZV30" s="4">
        <f t="shared" si="62"/>
        <v>5</v>
      </c>
      <c r="ZW30" s="114">
        <f t="shared" si="63"/>
        <v>0.05</v>
      </c>
      <c r="AAT30" s="114">
        <f t="shared" si="64"/>
        <v>0.4</v>
      </c>
      <c r="AAU30" s="114">
        <f t="shared" si="65"/>
        <v>0.308</v>
      </c>
      <c r="AAV30" s="114">
        <f t="shared" si="66"/>
        <v>0.1</v>
      </c>
      <c r="AAW30" s="114">
        <f t="shared" si="67"/>
        <v>0.80799999999999994</v>
      </c>
      <c r="AAX30" s="114">
        <f t="shared" si="68"/>
        <v>0.40399999999999997</v>
      </c>
      <c r="ACN30" s="119" t="str">
        <f t="shared" si="69"/>
        <v>TERIMA</v>
      </c>
      <c r="ACO30" s="120">
        <f t="shared" si="70"/>
        <v>753232</v>
      </c>
      <c r="ACW30" s="116">
        <v>4.52678571428571</v>
      </c>
      <c r="ACX30" s="116">
        <v>2.86904761904762</v>
      </c>
      <c r="ACY30" s="115">
        <f t="shared" si="71"/>
        <v>0.36979166666666652</v>
      </c>
      <c r="ACZ30" s="115">
        <f t="shared" si="72"/>
        <v>0.40399999999999997</v>
      </c>
      <c r="ADA30" s="115">
        <f t="shared" si="73"/>
        <v>0.77379166666666643</v>
      </c>
      <c r="ADB30" s="115">
        <f t="shared" si="74"/>
        <v>0.90535714285714197</v>
      </c>
      <c r="ADC30" s="115">
        <f t="shared" si="75"/>
        <v>0.57380952380952399</v>
      </c>
      <c r="ADD30" s="121">
        <f t="shared" si="76"/>
        <v>226339.28571428551</v>
      </c>
      <c r="ADE30" s="121">
        <f t="shared" si="77"/>
        <v>143452.38095238101</v>
      </c>
      <c r="ADF30" s="121">
        <f t="shared" si="78"/>
        <v>403999.99999999994</v>
      </c>
      <c r="ADG30" s="121">
        <f t="shared" si="79"/>
        <v>773791.66666666651</v>
      </c>
      <c r="ADN30" s="121">
        <f t="shared" si="80"/>
        <v>773791.66666666651</v>
      </c>
      <c r="ADO30" s="4" t="s">
        <v>1454</v>
      </c>
    </row>
    <row r="31" spans="1:795" x14ac:dyDescent="0.25">
      <c r="A31" s="4">
        <f t="shared" si="38"/>
        <v>27</v>
      </c>
      <c r="B31" s="4">
        <v>28413</v>
      </c>
      <c r="C31" s="4" t="s">
        <v>428</v>
      </c>
      <c r="G31" s="4" t="s">
        <v>936</v>
      </c>
      <c r="O31" s="4">
        <v>22</v>
      </c>
      <c r="P31" s="4">
        <v>21</v>
      </c>
      <c r="Q31" s="4">
        <v>0</v>
      </c>
      <c r="R31" s="4">
        <v>0</v>
      </c>
      <c r="S31" s="4">
        <v>2</v>
      </c>
      <c r="T31" s="4">
        <v>0</v>
      </c>
      <c r="U31" s="4">
        <v>0</v>
      </c>
      <c r="V31" s="4">
        <f t="shared" si="39"/>
        <v>2</v>
      </c>
      <c r="W31" s="4">
        <v>21</v>
      </c>
      <c r="X31" s="4">
        <v>21</v>
      </c>
      <c r="Y31" s="4">
        <v>7.75</v>
      </c>
      <c r="CZ31" s="115">
        <v>1</v>
      </c>
      <c r="DA31" s="4">
        <f t="shared" si="40"/>
        <v>5</v>
      </c>
      <c r="DB31" s="114">
        <f t="shared" si="41"/>
        <v>0.11000000000000001</v>
      </c>
      <c r="DC31" s="115">
        <v>1</v>
      </c>
      <c r="DD31" s="4">
        <f t="shared" si="42"/>
        <v>5</v>
      </c>
      <c r="DE31" s="114">
        <f t="shared" si="43"/>
        <v>0.08</v>
      </c>
      <c r="DF31" s="116">
        <v>280.77488185593597</v>
      </c>
      <c r="DG31" s="4">
        <f t="shared" si="44"/>
        <v>5</v>
      </c>
      <c r="DH31" s="114">
        <f t="shared" si="45"/>
        <v>0.11000000000000001</v>
      </c>
      <c r="DI31" s="114">
        <v>1</v>
      </c>
      <c r="DJ31" s="4">
        <f t="shared" si="46"/>
        <v>5</v>
      </c>
      <c r="DK31" s="114">
        <f t="shared" si="47"/>
        <v>0.1</v>
      </c>
      <c r="RD31" s="115">
        <v>0.93479999999999996</v>
      </c>
      <c r="RE31" s="4">
        <f t="shared" si="48"/>
        <v>5</v>
      </c>
      <c r="RF31" s="114">
        <f t="shared" si="49"/>
        <v>0.05</v>
      </c>
      <c r="RG31" s="115">
        <v>0.1875</v>
      </c>
      <c r="RH31" s="4">
        <f t="shared" si="50"/>
        <v>1</v>
      </c>
      <c r="RI31" s="114">
        <f t="shared" si="51"/>
        <v>0.02</v>
      </c>
      <c r="RJ31" s="115">
        <v>1</v>
      </c>
      <c r="RK31" s="4">
        <f t="shared" si="52"/>
        <v>5</v>
      </c>
      <c r="RL31" s="114">
        <f t="shared" si="53"/>
        <v>0.09</v>
      </c>
      <c r="RM31" s="115">
        <v>1</v>
      </c>
      <c r="RN31" s="4">
        <f t="shared" si="54"/>
        <v>5</v>
      </c>
      <c r="RO31" s="115">
        <f t="shared" si="55"/>
        <v>0.1</v>
      </c>
      <c r="RP31" s="115">
        <v>0.85</v>
      </c>
      <c r="RQ31" s="115">
        <v>0.78918059894194503</v>
      </c>
      <c r="RR31" s="4">
        <f t="shared" si="56"/>
        <v>3</v>
      </c>
      <c r="RS31" s="114">
        <f t="shared" si="57"/>
        <v>4.8000000000000001E-2</v>
      </c>
      <c r="RT31" s="115">
        <v>0.41175635420607398</v>
      </c>
      <c r="RU31" s="4">
        <f t="shared" si="58"/>
        <v>5</v>
      </c>
      <c r="RV31" s="114">
        <f t="shared" si="59"/>
        <v>0.08</v>
      </c>
      <c r="ZR31" s="114">
        <v>1</v>
      </c>
      <c r="ZS31" s="4">
        <f t="shared" si="60"/>
        <v>5</v>
      </c>
      <c r="ZT31" s="114">
        <f t="shared" si="61"/>
        <v>0.05</v>
      </c>
      <c r="ZU31" s="4">
        <v>2</v>
      </c>
      <c r="ZV31" s="4">
        <f t="shared" si="62"/>
        <v>5</v>
      </c>
      <c r="ZW31" s="114">
        <f t="shared" si="63"/>
        <v>0.05</v>
      </c>
      <c r="AAT31" s="114">
        <f t="shared" si="64"/>
        <v>0.4</v>
      </c>
      <c r="AAU31" s="114">
        <f t="shared" si="65"/>
        <v>0.38800000000000001</v>
      </c>
      <c r="AAV31" s="114">
        <f t="shared" si="66"/>
        <v>0.1</v>
      </c>
      <c r="AAW31" s="114">
        <f t="shared" si="67"/>
        <v>0.88800000000000001</v>
      </c>
      <c r="AAX31" s="114">
        <f t="shared" si="68"/>
        <v>0.44400000000000001</v>
      </c>
      <c r="ACN31" s="119" t="str">
        <f t="shared" si="69"/>
        <v>TERIMA</v>
      </c>
      <c r="ACO31" s="120">
        <f t="shared" si="70"/>
        <v>753232</v>
      </c>
      <c r="ACW31" s="116">
        <v>4.53571428571429</v>
      </c>
      <c r="ACX31" s="116">
        <v>2.86904761904762</v>
      </c>
      <c r="ACY31" s="115">
        <f t="shared" si="71"/>
        <v>0.37023809523809548</v>
      </c>
      <c r="ACZ31" s="115">
        <f t="shared" si="72"/>
        <v>0.44400000000000001</v>
      </c>
      <c r="ADA31" s="115">
        <f t="shared" si="73"/>
        <v>0.81423809523809543</v>
      </c>
      <c r="ADB31" s="115">
        <f t="shared" si="74"/>
        <v>0.90714285714285803</v>
      </c>
      <c r="ADC31" s="115">
        <f t="shared" si="75"/>
        <v>0.57380952380952399</v>
      </c>
      <c r="ADD31" s="121">
        <f t="shared" si="76"/>
        <v>226785.71428571449</v>
      </c>
      <c r="ADE31" s="121">
        <f t="shared" si="77"/>
        <v>143452.38095238101</v>
      </c>
      <c r="ADF31" s="121">
        <f t="shared" si="78"/>
        <v>444000</v>
      </c>
      <c r="ADG31" s="121">
        <f t="shared" si="79"/>
        <v>814238.0952380955</v>
      </c>
      <c r="ADN31" s="121">
        <f t="shared" si="80"/>
        <v>814238.0952380955</v>
      </c>
      <c r="ADO31" s="4" t="s">
        <v>1454</v>
      </c>
    </row>
    <row r="32" spans="1:795" x14ac:dyDescent="0.25">
      <c r="A32" s="4">
        <f t="shared" si="38"/>
        <v>28</v>
      </c>
      <c r="B32" s="4">
        <v>30581</v>
      </c>
      <c r="C32" s="4" t="s">
        <v>418</v>
      </c>
      <c r="G32" s="4" t="s">
        <v>936</v>
      </c>
      <c r="O32" s="4">
        <v>22</v>
      </c>
      <c r="P32" s="4">
        <v>21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f t="shared" si="39"/>
        <v>1</v>
      </c>
      <c r="W32" s="4">
        <v>21</v>
      </c>
      <c r="X32" s="4">
        <v>21</v>
      </c>
      <c r="Y32" s="4">
        <v>7.75</v>
      </c>
      <c r="CZ32" s="115">
        <v>0.93333333333333302</v>
      </c>
      <c r="DA32" s="4">
        <f t="shared" si="40"/>
        <v>4</v>
      </c>
      <c r="DB32" s="114">
        <f t="shared" si="41"/>
        <v>8.7999999999999995E-2</v>
      </c>
      <c r="DC32" s="115">
        <v>0.93333333333333302</v>
      </c>
      <c r="DD32" s="4">
        <f t="shared" si="42"/>
        <v>4</v>
      </c>
      <c r="DE32" s="114">
        <f t="shared" si="43"/>
        <v>6.4000000000000001E-2</v>
      </c>
      <c r="DF32" s="116">
        <v>274.71579233487398</v>
      </c>
      <c r="DG32" s="4">
        <f t="shared" si="44"/>
        <v>5</v>
      </c>
      <c r="DH32" s="114">
        <f t="shared" si="45"/>
        <v>0.11000000000000001</v>
      </c>
      <c r="DI32" s="114">
        <v>1</v>
      </c>
      <c r="DJ32" s="4">
        <f t="shared" si="46"/>
        <v>5</v>
      </c>
      <c r="DK32" s="114">
        <f t="shared" si="47"/>
        <v>0.1</v>
      </c>
      <c r="RD32" s="115">
        <v>0.93479999999999996</v>
      </c>
      <c r="RE32" s="4">
        <f t="shared" si="48"/>
        <v>5</v>
      </c>
      <c r="RF32" s="114">
        <f t="shared" si="49"/>
        <v>0.05</v>
      </c>
      <c r="RG32" s="115">
        <v>0.4</v>
      </c>
      <c r="RH32" s="4">
        <f t="shared" si="50"/>
        <v>1</v>
      </c>
      <c r="RI32" s="114">
        <f t="shared" si="51"/>
        <v>0.02</v>
      </c>
      <c r="RJ32" s="115">
        <v>0.93333333333333302</v>
      </c>
      <c r="RK32" s="4">
        <f t="shared" si="52"/>
        <v>4</v>
      </c>
      <c r="RL32" s="114">
        <f t="shared" si="53"/>
        <v>7.1999999999999995E-2</v>
      </c>
      <c r="RM32" s="115">
        <v>0.73333333333333295</v>
      </c>
      <c r="RN32" s="4">
        <f t="shared" si="54"/>
        <v>1</v>
      </c>
      <c r="RO32" s="115">
        <f t="shared" si="55"/>
        <v>0.02</v>
      </c>
      <c r="RP32" s="115">
        <v>0.85</v>
      </c>
      <c r="RQ32" s="115">
        <v>0.77113654627897499</v>
      </c>
      <c r="RR32" s="4">
        <f t="shared" si="56"/>
        <v>3</v>
      </c>
      <c r="RS32" s="114">
        <f t="shared" si="57"/>
        <v>4.8000000000000001E-2</v>
      </c>
      <c r="RT32" s="115">
        <v>0.476299932056238</v>
      </c>
      <c r="RU32" s="4">
        <f t="shared" si="58"/>
        <v>5</v>
      </c>
      <c r="RV32" s="114">
        <f t="shared" si="59"/>
        <v>0.08</v>
      </c>
      <c r="ZR32" s="114">
        <v>1</v>
      </c>
      <c r="ZS32" s="4">
        <f t="shared" si="60"/>
        <v>5</v>
      </c>
      <c r="ZT32" s="114">
        <f t="shared" si="61"/>
        <v>0.05</v>
      </c>
      <c r="ZU32" s="4">
        <v>2</v>
      </c>
      <c r="ZV32" s="4">
        <f t="shared" si="62"/>
        <v>5</v>
      </c>
      <c r="ZW32" s="114">
        <f t="shared" si="63"/>
        <v>0.05</v>
      </c>
      <c r="AAT32" s="114">
        <f t="shared" si="64"/>
        <v>0.36199999999999999</v>
      </c>
      <c r="AAU32" s="114">
        <f t="shared" si="65"/>
        <v>0.29000000000000004</v>
      </c>
      <c r="AAV32" s="114">
        <f t="shared" si="66"/>
        <v>0.1</v>
      </c>
      <c r="AAW32" s="114">
        <f t="shared" si="67"/>
        <v>0.752</v>
      </c>
      <c r="AAX32" s="114">
        <f t="shared" si="68"/>
        <v>0.376</v>
      </c>
      <c r="ACN32" s="119" t="str">
        <f t="shared" si="69"/>
        <v>TERIMA</v>
      </c>
      <c r="ACO32" s="120">
        <f t="shared" si="70"/>
        <v>753232</v>
      </c>
      <c r="ACW32" s="116">
        <v>4.5483870967741904</v>
      </c>
      <c r="ACX32" s="116">
        <v>2.8817204301075301</v>
      </c>
      <c r="ACY32" s="115">
        <f t="shared" si="71"/>
        <v>0.37150537634408598</v>
      </c>
      <c r="ACZ32" s="115">
        <f t="shared" si="72"/>
        <v>0.376</v>
      </c>
      <c r="ADA32" s="115">
        <f t="shared" si="73"/>
        <v>0.74750537634408598</v>
      </c>
      <c r="ADB32" s="115">
        <f t="shared" si="74"/>
        <v>0.90967741935483803</v>
      </c>
      <c r="ADC32" s="115">
        <f t="shared" si="75"/>
        <v>0.576344086021506</v>
      </c>
      <c r="ADD32" s="121">
        <f t="shared" si="76"/>
        <v>227419.35483870952</v>
      </c>
      <c r="ADE32" s="121">
        <f t="shared" si="77"/>
        <v>144086.0215053765</v>
      </c>
      <c r="ADF32" s="121">
        <f t="shared" si="78"/>
        <v>376000</v>
      </c>
      <c r="ADG32" s="121">
        <f t="shared" si="79"/>
        <v>747505.37634408602</v>
      </c>
      <c r="ADN32" s="121">
        <f t="shared" si="80"/>
        <v>747505.37634408602</v>
      </c>
      <c r="ADO32" s="4" t="s">
        <v>1454</v>
      </c>
    </row>
    <row r="33" spans="1:795" x14ac:dyDescent="0.25">
      <c r="A33" s="4">
        <f t="shared" si="38"/>
        <v>29</v>
      </c>
      <c r="B33" s="4">
        <v>154707</v>
      </c>
      <c r="C33" s="4" t="s">
        <v>438</v>
      </c>
      <c r="G33" s="4" t="s">
        <v>936</v>
      </c>
      <c r="O33" s="4">
        <v>22</v>
      </c>
      <c r="P33" s="4">
        <v>21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f t="shared" si="39"/>
        <v>0</v>
      </c>
      <c r="W33" s="4">
        <v>21</v>
      </c>
      <c r="X33" s="4">
        <v>21</v>
      </c>
      <c r="Y33" s="4">
        <v>7.75</v>
      </c>
      <c r="CZ33" s="115">
        <v>1</v>
      </c>
      <c r="DA33" s="4">
        <f t="shared" si="40"/>
        <v>5</v>
      </c>
      <c r="DB33" s="114">
        <f t="shared" si="41"/>
        <v>0.11000000000000001</v>
      </c>
      <c r="DC33" s="115">
        <v>1</v>
      </c>
      <c r="DD33" s="4">
        <f t="shared" si="42"/>
        <v>5</v>
      </c>
      <c r="DE33" s="114">
        <f t="shared" si="43"/>
        <v>0.08</v>
      </c>
      <c r="DF33" s="116">
        <v>281.452150537634</v>
      </c>
      <c r="DG33" s="4">
        <f t="shared" si="44"/>
        <v>5</v>
      </c>
      <c r="DH33" s="114">
        <f t="shared" si="45"/>
        <v>0.11000000000000001</v>
      </c>
      <c r="DI33" s="114">
        <v>1</v>
      </c>
      <c r="DJ33" s="4">
        <f t="shared" si="46"/>
        <v>5</v>
      </c>
      <c r="DK33" s="114">
        <f t="shared" si="47"/>
        <v>0.1</v>
      </c>
      <c r="RD33" s="115">
        <v>0.93479999999999996</v>
      </c>
      <c r="RE33" s="4">
        <f t="shared" si="48"/>
        <v>5</v>
      </c>
      <c r="RF33" s="114">
        <f t="shared" si="49"/>
        <v>0.05</v>
      </c>
      <c r="RG33" s="115">
        <v>0.133333333333333</v>
      </c>
      <c r="RH33" s="4">
        <f t="shared" si="50"/>
        <v>1</v>
      </c>
      <c r="RI33" s="114">
        <f t="shared" si="51"/>
        <v>0.02</v>
      </c>
      <c r="RJ33" s="115">
        <v>0.93333333333333302</v>
      </c>
      <c r="RK33" s="4">
        <f t="shared" si="52"/>
        <v>4</v>
      </c>
      <c r="RL33" s="114">
        <f t="shared" si="53"/>
        <v>7.1999999999999995E-2</v>
      </c>
      <c r="RM33" s="115">
        <v>0.86666666666666703</v>
      </c>
      <c r="RN33" s="4">
        <f t="shared" si="54"/>
        <v>1</v>
      </c>
      <c r="RO33" s="115">
        <f t="shared" si="55"/>
        <v>0.02</v>
      </c>
      <c r="RP33" s="115">
        <v>0.85</v>
      </c>
      <c r="RQ33" s="115">
        <v>0.739926221209806</v>
      </c>
      <c r="RR33" s="4">
        <f t="shared" si="56"/>
        <v>3</v>
      </c>
      <c r="RS33" s="114">
        <f t="shared" si="57"/>
        <v>4.8000000000000001E-2</v>
      </c>
      <c r="RT33" s="115">
        <v>0.39728865892069398</v>
      </c>
      <c r="RU33" s="4">
        <f t="shared" si="58"/>
        <v>3</v>
      </c>
      <c r="RV33" s="114">
        <f t="shared" si="59"/>
        <v>4.8000000000000001E-2</v>
      </c>
      <c r="ZR33" s="114">
        <v>1</v>
      </c>
      <c r="ZS33" s="4">
        <f t="shared" si="60"/>
        <v>5</v>
      </c>
      <c r="ZT33" s="114">
        <f t="shared" si="61"/>
        <v>0.05</v>
      </c>
      <c r="ZU33" s="4">
        <v>2</v>
      </c>
      <c r="ZV33" s="4">
        <f t="shared" si="62"/>
        <v>5</v>
      </c>
      <c r="ZW33" s="114">
        <f t="shared" si="63"/>
        <v>0.05</v>
      </c>
      <c r="AAT33" s="114">
        <f t="shared" si="64"/>
        <v>0.4</v>
      </c>
      <c r="AAU33" s="114">
        <f t="shared" si="65"/>
        <v>0.25800000000000001</v>
      </c>
      <c r="AAV33" s="114">
        <f t="shared" si="66"/>
        <v>0.1</v>
      </c>
      <c r="AAW33" s="114">
        <f t="shared" si="67"/>
        <v>0.75800000000000001</v>
      </c>
      <c r="AAX33" s="114">
        <f t="shared" si="68"/>
        <v>0.379</v>
      </c>
      <c r="ACN33" s="119" t="str">
        <f t="shared" si="69"/>
        <v>TERIMA</v>
      </c>
      <c r="ACO33" s="120">
        <f t="shared" si="70"/>
        <v>753232</v>
      </c>
      <c r="ACW33" s="116">
        <v>4.5277777777777803</v>
      </c>
      <c r="ACX33" s="116">
        <v>2.9012345679012301</v>
      </c>
      <c r="ACY33" s="115">
        <f t="shared" si="71"/>
        <v>0.37145061728395057</v>
      </c>
      <c r="ACZ33" s="115">
        <f t="shared" si="72"/>
        <v>0.379</v>
      </c>
      <c r="ADA33" s="115">
        <f t="shared" si="73"/>
        <v>0.75045061728395057</v>
      </c>
      <c r="ADB33" s="115">
        <f t="shared" si="74"/>
        <v>0.90555555555555611</v>
      </c>
      <c r="ADC33" s="115">
        <f t="shared" si="75"/>
        <v>0.58024691358024605</v>
      </c>
      <c r="ADD33" s="121">
        <f t="shared" si="76"/>
        <v>226388.88888888902</v>
      </c>
      <c r="ADE33" s="121">
        <f t="shared" si="77"/>
        <v>145061.72839506151</v>
      </c>
      <c r="ADF33" s="121">
        <f t="shared" si="78"/>
        <v>379000</v>
      </c>
      <c r="ADG33" s="121">
        <f t="shared" si="79"/>
        <v>750450.61728395056</v>
      </c>
      <c r="ADN33" s="121">
        <f t="shared" si="80"/>
        <v>750450.61728395056</v>
      </c>
      <c r="ADO33" s="4" t="s">
        <v>1454</v>
      </c>
    </row>
    <row r="34" spans="1:795" x14ac:dyDescent="0.25">
      <c r="A34" s="4">
        <f t="shared" si="38"/>
        <v>30</v>
      </c>
      <c r="B34" s="4">
        <v>30620</v>
      </c>
      <c r="C34" s="4" t="s">
        <v>414</v>
      </c>
      <c r="G34" s="4" t="s">
        <v>936</v>
      </c>
      <c r="O34" s="4">
        <v>22</v>
      </c>
      <c r="P34" s="4">
        <v>21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f t="shared" si="39"/>
        <v>0</v>
      </c>
      <c r="W34" s="4">
        <v>21</v>
      </c>
      <c r="X34" s="4">
        <v>21</v>
      </c>
      <c r="Y34" s="4">
        <v>7.75</v>
      </c>
      <c r="CZ34" s="115">
        <v>1</v>
      </c>
      <c r="DA34" s="4">
        <f t="shared" si="40"/>
        <v>5</v>
      </c>
      <c r="DB34" s="114">
        <f t="shared" si="41"/>
        <v>0.11000000000000001</v>
      </c>
      <c r="DC34" s="115">
        <v>1</v>
      </c>
      <c r="DD34" s="4">
        <f t="shared" si="42"/>
        <v>5</v>
      </c>
      <c r="DE34" s="114">
        <f t="shared" si="43"/>
        <v>0.08</v>
      </c>
      <c r="DF34" s="116">
        <v>278.23841650957399</v>
      </c>
      <c r="DG34" s="4">
        <f t="shared" si="44"/>
        <v>5</v>
      </c>
      <c r="DH34" s="114">
        <f t="shared" si="45"/>
        <v>0.11000000000000001</v>
      </c>
      <c r="DI34" s="114">
        <v>1</v>
      </c>
      <c r="DJ34" s="4">
        <f t="shared" si="46"/>
        <v>5</v>
      </c>
      <c r="DK34" s="114">
        <f t="shared" si="47"/>
        <v>0.1</v>
      </c>
      <c r="RD34" s="115">
        <v>0.93479999999999996</v>
      </c>
      <c r="RE34" s="4">
        <f t="shared" si="48"/>
        <v>5</v>
      </c>
      <c r="RF34" s="114">
        <f t="shared" si="49"/>
        <v>0.05</v>
      </c>
      <c r="RG34" s="115">
        <v>0.2</v>
      </c>
      <c r="RH34" s="4">
        <f t="shared" si="50"/>
        <v>1</v>
      </c>
      <c r="RI34" s="114">
        <f t="shared" si="51"/>
        <v>0.02</v>
      </c>
      <c r="RJ34" s="115">
        <v>1</v>
      </c>
      <c r="RK34" s="4">
        <f t="shared" si="52"/>
        <v>5</v>
      </c>
      <c r="RL34" s="114">
        <f t="shared" si="53"/>
        <v>0.09</v>
      </c>
      <c r="RM34" s="115">
        <v>1</v>
      </c>
      <c r="RN34" s="4">
        <f t="shared" si="54"/>
        <v>5</v>
      </c>
      <c r="RO34" s="115">
        <f t="shared" si="55"/>
        <v>0.1</v>
      </c>
      <c r="RP34" s="115">
        <v>0.85</v>
      </c>
      <c r="RQ34" s="115">
        <v>0.79758573350082396</v>
      </c>
      <c r="RR34" s="4">
        <f t="shared" si="56"/>
        <v>3</v>
      </c>
      <c r="RS34" s="114">
        <f t="shared" si="57"/>
        <v>4.8000000000000001E-2</v>
      </c>
      <c r="RT34" s="115">
        <v>0.47663111048201801</v>
      </c>
      <c r="RU34" s="4">
        <f t="shared" si="58"/>
        <v>5</v>
      </c>
      <c r="RV34" s="114">
        <f t="shared" si="59"/>
        <v>0.08</v>
      </c>
      <c r="ZR34" s="114">
        <v>1</v>
      </c>
      <c r="ZS34" s="4">
        <f t="shared" si="60"/>
        <v>5</v>
      </c>
      <c r="ZT34" s="114">
        <f t="shared" si="61"/>
        <v>0.05</v>
      </c>
      <c r="ZU34" s="4">
        <v>2</v>
      </c>
      <c r="ZV34" s="4">
        <f t="shared" si="62"/>
        <v>5</v>
      </c>
      <c r="ZW34" s="114">
        <f t="shared" si="63"/>
        <v>0.05</v>
      </c>
      <c r="AAT34" s="114">
        <f t="shared" si="64"/>
        <v>0.4</v>
      </c>
      <c r="AAU34" s="114">
        <f t="shared" si="65"/>
        <v>0.38800000000000001</v>
      </c>
      <c r="AAV34" s="114">
        <f t="shared" si="66"/>
        <v>0.1</v>
      </c>
      <c r="AAW34" s="114">
        <f t="shared" si="67"/>
        <v>0.88800000000000001</v>
      </c>
      <c r="AAX34" s="114">
        <f t="shared" si="68"/>
        <v>0.44400000000000001</v>
      </c>
      <c r="ACN34" s="119" t="str">
        <f t="shared" si="69"/>
        <v>TERIMA</v>
      </c>
      <c r="ACO34" s="120">
        <f t="shared" si="70"/>
        <v>753232</v>
      </c>
      <c r="ACW34" s="116">
        <v>4.5192307692307701</v>
      </c>
      <c r="ACX34" s="116">
        <v>2.8461538461538498</v>
      </c>
      <c r="ACY34" s="115">
        <f t="shared" si="71"/>
        <v>0.36826923076923102</v>
      </c>
      <c r="ACZ34" s="115">
        <f t="shared" si="72"/>
        <v>0.44400000000000001</v>
      </c>
      <c r="ADA34" s="115">
        <f t="shared" si="73"/>
        <v>0.81226923076923097</v>
      </c>
      <c r="ADB34" s="115">
        <f t="shared" si="74"/>
        <v>0.90384615384615397</v>
      </c>
      <c r="ADC34" s="115">
        <f t="shared" si="75"/>
        <v>0.56923076923076998</v>
      </c>
      <c r="ADD34" s="121">
        <f t="shared" si="76"/>
        <v>225961.5384615385</v>
      </c>
      <c r="ADE34" s="121">
        <f t="shared" si="77"/>
        <v>142307.69230769249</v>
      </c>
      <c r="ADF34" s="121">
        <f t="shared" si="78"/>
        <v>444000</v>
      </c>
      <c r="ADG34" s="121">
        <f t="shared" si="79"/>
        <v>812269.23076923098</v>
      </c>
      <c r="ADN34" s="121">
        <f t="shared" si="80"/>
        <v>812269.23076923098</v>
      </c>
      <c r="ADO34" s="4" t="s">
        <v>1454</v>
      </c>
    </row>
    <row r="35" spans="1:795" x14ac:dyDescent="0.25">
      <c r="A35" s="4">
        <f t="shared" ref="A35:A66" si="81">ROW()-4</f>
        <v>31</v>
      </c>
      <c r="B35" s="4">
        <v>30714</v>
      </c>
      <c r="C35" s="4" t="s">
        <v>1316</v>
      </c>
      <c r="G35" s="4" t="s">
        <v>1387</v>
      </c>
      <c r="O35" s="4">
        <v>22</v>
      </c>
      <c r="P35" s="4">
        <v>22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f t="shared" ref="V35:V66" si="82">SUM(Q35:S35)</f>
        <v>0</v>
      </c>
      <c r="W35" s="4">
        <v>22</v>
      </c>
      <c r="X35" s="4">
        <v>22</v>
      </c>
      <c r="Y35" s="4">
        <v>7.75</v>
      </c>
      <c r="EY35" s="4">
        <v>5</v>
      </c>
      <c r="EZ35" s="114">
        <f>EY35/5*$EY$3</f>
        <v>0.1</v>
      </c>
      <c r="FA35" s="114">
        <f>EZ35/EY$3*100%</f>
        <v>1</v>
      </c>
      <c r="FB35" s="4">
        <v>5</v>
      </c>
      <c r="FC35" s="114">
        <f>FB35/5*$FB$3</f>
        <v>0.1</v>
      </c>
      <c r="FD35" s="114">
        <f>FC35/FB$3*100%</f>
        <v>1</v>
      </c>
      <c r="FE35" s="4">
        <v>5</v>
      </c>
      <c r="FF35" s="114">
        <f>FE35/5*$FE$3</f>
        <v>0.1</v>
      </c>
      <c r="FG35" s="114">
        <f>FF35/FE$3*100%</f>
        <v>1</v>
      </c>
      <c r="VJ35" s="4">
        <v>5</v>
      </c>
      <c r="VK35" s="114">
        <f>VJ35*VJ3/5</f>
        <v>0.1</v>
      </c>
      <c r="VL35" s="114">
        <f>VK35/VJ3*100%</f>
        <v>1</v>
      </c>
      <c r="VM35" s="4">
        <v>5</v>
      </c>
      <c r="VN35" s="114">
        <f>VM35*VM3/5</f>
        <v>0.1</v>
      </c>
      <c r="VO35" s="114">
        <f>VN35/VM3*100%</f>
        <v>1</v>
      </c>
      <c r="VP35" s="4">
        <v>5</v>
      </c>
      <c r="VQ35" s="114">
        <f>VP35*VP3/5</f>
        <v>0.05</v>
      </c>
      <c r="VR35" s="114">
        <f>VQ35/VP3*100%</f>
        <v>1</v>
      </c>
      <c r="VS35" s="4">
        <v>5</v>
      </c>
      <c r="VT35" s="114">
        <f>VS35*VS3/5</f>
        <v>0.05</v>
      </c>
      <c r="VU35" s="114">
        <f>VT35/VS3*100%</f>
        <v>1</v>
      </c>
      <c r="VV35" s="4">
        <v>5</v>
      </c>
      <c r="VW35" s="114">
        <f>VV35*VV3/5</f>
        <v>0.05</v>
      </c>
      <c r="VX35" s="114">
        <f>VW35/VV3*100%</f>
        <v>1</v>
      </c>
      <c r="VY35" s="4">
        <v>5</v>
      </c>
      <c r="VZ35" s="114">
        <f>VY35*VY3/5</f>
        <v>0.1</v>
      </c>
      <c r="WA35" s="114">
        <f>VZ35/VY3*100%</f>
        <v>1</v>
      </c>
      <c r="WB35" s="4">
        <v>5</v>
      </c>
      <c r="WC35" s="114">
        <f>WB35*WB3/5</f>
        <v>0.1</v>
      </c>
      <c r="WD35" s="114">
        <f>WC35/WB3*100%</f>
        <v>1</v>
      </c>
      <c r="WE35" s="4">
        <v>5</v>
      </c>
      <c r="WF35" s="114">
        <f>WE35*WE3/5</f>
        <v>0.1</v>
      </c>
      <c r="WG35" s="114">
        <f>WF35/WE3*100%</f>
        <v>1</v>
      </c>
      <c r="WH35" s="4">
        <v>5</v>
      </c>
      <c r="WI35" s="114">
        <f>WH35*WH3/5</f>
        <v>0.05</v>
      </c>
      <c r="WJ35" s="114">
        <f>WI35/WH3*100%</f>
        <v>1</v>
      </c>
      <c r="AAH35" s="114">
        <f>EZ35+FC35+FF35</f>
        <v>0.30000000000000004</v>
      </c>
      <c r="AAI35" s="114">
        <f>VK35+VN35+VQ35+VT35+VW35+VZ35+WC35+WF35+WI35</f>
        <v>0.7</v>
      </c>
      <c r="AAJ35" s="114">
        <f>AAH35+AAI35</f>
        <v>1</v>
      </c>
      <c r="ACN35" s="119" t="str">
        <f t="shared" ref="ACN35:ACN66" si="83">IF(ACM35&gt;0,"GUGUR","TERIMA")</f>
        <v>TERIMA</v>
      </c>
      <c r="ACO35" s="120">
        <f>IF(ACN35="GUGUR",0,IF(G35="SPV CHO CC TELKOMSEL",2500000))</f>
        <v>2500000</v>
      </c>
      <c r="ACQ35" s="120">
        <f>ACO35*AAJ35</f>
        <v>2500000</v>
      </c>
      <c r="ACR35" s="120">
        <f>IF($U35&gt;0,($W35/$O35)*$ACQ35,$ACQ35)</f>
        <v>2500000</v>
      </c>
      <c r="ACS35" s="120">
        <f>IF(N35=1,(W35/O35)*ACR35,IF(ACK35&gt;0,ACR35*85%,IF(ACL35&gt;0,ACR35*60%,IF(ACM35&gt;0,ACR35*0%,ACR35))))</f>
        <v>2500000</v>
      </c>
      <c r="ADN35" s="121">
        <f t="shared" ref="ADN35:ADN66" si="84">IF(M35="cumil",0,IF(ADM35="",IF(ADG35="",ACS35,ADG35),ADM35))</f>
        <v>2500000</v>
      </c>
      <c r="ADO35" s="4" t="s">
        <v>1454</v>
      </c>
    </row>
    <row r="36" spans="1:795" x14ac:dyDescent="0.25">
      <c r="A36" s="4">
        <f t="shared" si="81"/>
        <v>32</v>
      </c>
      <c r="B36" s="4">
        <v>32406</v>
      </c>
      <c r="C36" s="4" t="s">
        <v>988</v>
      </c>
      <c r="G36" s="4" t="s">
        <v>1202</v>
      </c>
      <c r="O36" s="4">
        <v>22</v>
      </c>
      <c r="P36" s="4">
        <v>22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f t="shared" si="82"/>
        <v>0</v>
      </c>
      <c r="W36" s="4">
        <v>22</v>
      </c>
      <c r="X36" s="4">
        <v>22</v>
      </c>
      <c r="Y36" s="4">
        <v>7.75</v>
      </c>
      <c r="DL36" s="4">
        <v>5</v>
      </c>
      <c r="DM36" s="114">
        <f>DL36*$DL$3/5</f>
        <v>0.1</v>
      </c>
      <c r="DN36" s="114">
        <f>DM36/$DL$3*100%</f>
        <v>1</v>
      </c>
      <c r="DO36" s="4">
        <v>5</v>
      </c>
      <c r="DP36" s="114">
        <f>DO36*$DO$3/5</f>
        <v>0.1</v>
      </c>
      <c r="DQ36" s="114">
        <f>DP36/$DO$3*100%</f>
        <v>1</v>
      </c>
      <c r="DR36" s="4">
        <v>5</v>
      </c>
      <c r="DS36" s="114">
        <f>DR36*$DR$3/5</f>
        <v>0.1</v>
      </c>
      <c r="DT36" s="114">
        <f>DS36/$DR$3*100%</f>
        <v>1</v>
      </c>
      <c r="RW36" s="4">
        <v>5</v>
      </c>
      <c r="RX36" s="114">
        <f>RW36/5*$RW$3</f>
        <v>0.1</v>
      </c>
      <c r="RY36" s="114">
        <f>RX36/$RW$3*100%</f>
        <v>1</v>
      </c>
      <c r="RZ36" s="4">
        <v>5</v>
      </c>
      <c r="SA36" s="114">
        <f>RZ36/5*$RZ$3</f>
        <v>0.15</v>
      </c>
      <c r="SB36" s="114">
        <f>SA36/$RZ$3*100%</f>
        <v>1</v>
      </c>
      <c r="SC36" s="4">
        <v>1</v>
      </c>
      <c r="SD36" s="114">
        <f>SC36/5*$SC$3</f>
        <v>0.03</v>
      </c>
      <c r="SE36" s="114">
        <f>SD36/$SC$3*100%</f>
        <v>0.2</v>
      </c>
      <c r="SF36" s="4">
        <v>5</v>
      </c>
      <c r="SG36" s="114">
        <f>SF36/5*$SF$3</f>
        <v>0.05</v>
      </c>
      <c r="SH36" s="114">
        <f>SG36/$SF$3*100%</f>
        <v>1</v>
      </c>
      <c r="SI36" s="4">
        <v>5</v>
      </c>
      <c r="SJ36" s="114">
        <f>SI36/5*$SI$3</f>
        <v>0.1</v>
      </c>
      <c r="SK36" s="114">
        <f>SJ36/$SI$3*100%</f>
        <v>1</v>
      </c>
      <c r="SL36" s="4">
        <v>5</v>
      </c>
      <c r="SM36" s="114">
        <f>SL36/5*$SL$3</f>
        <v>0.1</v>
      </c>
      <c r="SN36" s="114">
        <f>SM36/$SL$3*100%</f>
        <v>1</v>
      </c>
      <c r="SO36" s="4">
        <v>5</v>
      </c>
      <c r="SP36" s="114">
        <f>SO36/5*$SO$3</f>
        <v>0.05</v>
      </c>
      <c r="SQ36" s="114">
        <f>SP36/$SO$3*100%</f>
        <v>1</v>
      </c>
      <c r="ABB36" s="114">
        <f>DM36+DP36+DS36</f>
        <v>0.30000000000000004</v>
      </c>
      <c r="ABC36" s="114">
        <f>RX36+SA36+SD36+SG36+SJ36+SM36+SP36</f>
        <v>0.58000000000000007</v>
      </c>
      <c r="ABD36" s="114">
        <f>ABB36+ABC36</f>
        <v>0.88000000000000012</v>
      </c>
      <c r="ACN36" s="119" t="str">
        <f t="shared" si="83"/>
        <v>TERIMA</v>
      </c>
      <c r="ACO36" s="120">
        <f>IF(ACN36="GUGUR",0,1000000)</f>
        <v>1000000</v>
      </c>
      <c r="ACP36" s="120">
        <f>ACS36</f>
        <v>880000.00000000012</v>
      </c>
      <c r="ACQ36" s="120">
        <f>ACO36*ABD36</f>
        <v>880000.00000000012</v>
      </c>
      <c r="ACR36" s="120">
        <f>IF(U36&gt;0,(W36/O36)*ACQ36,ACQ36)</f>
        <v>880000.00000000012</v>
      </c>
      <c r="ACS36" s="120">
        <f>IF(N36=1,(W36/O36)*ACR36,IF(ACK36&gt;0,ACR36*85%,IF(ACL36&gt;0,ACR36*60%,IF(ACM36&gt;0,ACR36*0%,ACR36))))</f>
        <v>880000.00000000012</v>
      </c>
      <c r="ADN36" s="121">
        <f t="shared" si="84"/>
        <v>880000.00000000012</v>
      </c>
      <c r="ADO36" s="4" t="s">
        <v>1454</v>
      </c>
    </row>
    <row r="37" spans="1:795" x14ac:dyDescent="0.25">
      <c r="A37" s="4">
        <f t="shared" si="81"/>
        <v>33</v>
      </c>
      <c r="B37" s="4">
        <v>32435</v>
      </c>
      <c r="C37" s="4" t="s">
        <v>985</v>
      </c>
      <c r="G37" s="4" t="s">
        <v>1202</v>
      </c>
      <c r="O37" s="4">
        <v>22</v>
      </c>
      <c r="P37" s="4">
        <v>22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f t="shared" si="82"/>
        <v>0</v>
      </c>
      <c r="W37" s="4">
        <v>22</v>
      </c>
      <c r="X37" s="4">
        <v>22</v>
      </c>
      <c r="Y37" s="4">
        <v>7.75</v>
      </c>
      <c r="DL37" s="4">
        <v>5</v>
      </c>
      <c r="DM37" s="114">
        <f>DL37*$DL$3/5</f>
        <v>0.1</v>
      </c>
      <c r="DN37" s="114">
        <f>DM37/$DL$3*100%</f>
        <v>1</v>
      </c>
      <c r="DO37" s="4">
        <v>5</v>
      </c>
      <c r="DP37" s="114">
        <f>DO37*$DO$3/5</f>
        <v>0.1</v>
      </c>
      <c r="DQ37" s="114">
        <f>DP37/$DO$3*100%</f>
        <v>1</v>
      </c>
      <c r="DR37" s="4">
        <v>5</v>
      </c>
      <c r="DS37" s="114">
        <f>DR37*$DR$3/5</f>
        <v>0.1</v>
      </c>
      <c r="DT37" s="114">
        <f>DS37/$DR$3*100%</f>
        <v>1</v>
      </c>
      <c r="RW37" s="4">
        <v>5</v>
      </c>
      <c r="RX37" s="114">
        <f>RW37/5*$RW$3</f>
        <v>0.1</v>
      </c>
      <c r="RY37" s="114">
        <f>RX37/$RW$3*100%</f>
        <v>1</v>
      </c>
      <c r="RZ37" s="4">
        <v>5</v>
      </c>
      <c r="SA37" s="114">
        <f>RZ37/5*$RZ$3</f>
        <v>0.15</v>
      </c>
      <c r="SB37" s="114">
        <f>SA37/$RZ$3*100%</f>
        <v>1</v>
      </c>
      <c r="SC37" s="4">
        <v>3</v>
      </c>
      <c r="SD37" s="114">
        <f>SC37/5*$SC$3</f>
        <v>0.09</v>
      </c>
      <c r="SE37" s="114">
        <f>SD37/$SC$3*100%</f>
        <v>0.6</v>
      </c>
      <c r="SF37" s="4">
        <v>5</v>
      </c>
      <c r="SG37" s="114">
        <f>SF37/5*$SF$3</f>
        <v>0.05</v>
      </c>
      <c r="SH37" s="114">
        <f>SG37/$SF$3*100%</f>
        <v>1</v>
      </c>
      <c r="SI37" s="4">
        <v>5</v>
      </c>
      <c r="SJ37" s="114">
        <f>SI37/5*$SI$3</f>
        <v>0.1</v>
      </c>
      <c r="SK37" s="114">
        <f>SJ37/$SI$3*100%</f>
        <v>1</v>
      </c>
      <c r="SL37" s="4">
        <v>5</v>
      </c>
      <c r="SM37" s="114">
        <f>SL37/5*$SL$3</f>
        <v>0.1</v>
      </c>
      <c r="SN37" s="114">
        <f>SM37/$SL$3*100%</f>
        <v>1</v>
      </c>
      <c r="SO37" s="4">
        <v>5</v>
      </c>
      <c r="SP37" s="114">
        <f>SO37/5*$SO$3</f>
        <v>0.05</v>
      </c>
      <c r="SQ37" s="114">
        <f>SP37/$SO$3*100%</f>
        <v>1</v>
      </c>
      <c r="ABB37" s="114">
        <f>DM37+DP37+DS37</f>
        <v>0.30000000000000004</v>
      </c>
      <c r="ABC37" s="114">
        <f>RX37+SA37+SD37+SG37+SJ37+SM37+SP37</f>
        <v>0.64</v>
      </c>
      <c r="ABD37" s="114">
        <f>ABB37+ABC37</f>
        <v>0.94000000000000006</v>
      </c>
      <c r="ACN37" s="119" t="str">
        <f t="shared" si="83"/>
        <v>TERIMA</v>
      </c>
      <c r="ACO37" s="120">
        <f>IF(ACN37="GUGUR",0,1000000)</f>
        <v>1000000</v>
      </c>
      <c r="ACP37" s="120">
        <f>ACS37</f>
        <v>940000</v>
      </c>
      <c r="ACQ37" s="120">
        <f>ACO37*ABD37</f>
        <v>940000</v>
      </c>
      <c r="ACR37" s="120">
        <f>IF(U37&gt;0,(W37/O37)*ACQ37,ACQ37)</f>
        <v>940000</v>
      </c>
      <c r="ACS37" s="120">
        <f>IF(N37=1,(W37/O37)*ACR37,IF(ACK37&gt;0,ACR37*85%,IF(ACL37&gt;0,ACR37*60%,IF(ACM37&gt;0,ACR37*0%,ACR37))))</f>
        <v>940000</v>
      </c>
      <c r="ADN37" s="121">
        <f t="shared" si="84"/>
        <v>940000</v>
      </c>
      <c r="ADO37" s="4" t="s">
        <v>1454</v>
      </c>
    </row>
    <row r="38" spans="1:795" x14ac:dyDescent="0.25">
      <c r="A38" s="4">
        <f t="shared" si="81"/>
        <v>34</v>
      </c>
      <c r="B38" s="4">
        <v>30664</v>
      </c>
      <c r="C38" s="4" t="s">
        <v>974</v>
      </c>
      <c r="G38" s="4" t="s">
        <v>1202</v>
      </c>
      <c r="O38" s="4">
        <v>22</v>
      </c>
      <c r="P38" s="4">
        <v>22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f t="shared" si="82"/>
        <v>0</v>
      </c>
      <c r="W38" s="4">
        <v>22</v>
      </c>
      <c r="X38" s="4">
        <v>22</v>
      </c>
      <c r="Y38" s="4">
        <v>7.75</v>
      </c>
      <c r="DL38" s="4">
        <v>5</v>
      </c>
      <c r="DM38" s="114">
        <f>DL38*$DL$3/5</f>
        <v>0.1</v>
      </c>
      <c r="DN38" s="114">
        <f>DM38/$DL$3*100%</f>
        <v>1</v>
      </c>
      <c r="DO38" s="4">
        <v>5</v>
      </c>
      <c r="DP38" s="114">
        <f>DO38*$DO$3/5</f>
        <v>0.1</v>
      </c>
      <c r="DQ38" s="114">
        <f>DP38/$DO$3*100%</f>
        <v>1</v>
      </c>
      <c r="DR38" s="4">
        <v>5</v>
      </c>
      <c r="DS38" s="114">
        <f>DR38*$DR$3/5</f>
        <v>0.1</v>
      </c>
      <c r="DT38" s="114">
        <f>DS38/$DR$3*100%</f>
        <v>1</v>
      </c>
      <c r="RW38" s="4">
        <v>5</v>
      </c>
      <c r="RX38" s="114">
        <f>RW38/5*$RW$3</f>
        <v>0.1</v>
      </c>
      <c r="RY38" s="114">
        <f>RX38/$RW$3*100%</f>
        <v>1</v>
      </c>
      <c r="RZ38" s="4">
        <v>5</v>
      </c>
      <c r="SA38" s="114">
        <f>RZ38/5*$RZ$3</f>
        <v>0.15</v>
      </c>
      <c r="SB38" s="114">
        <f>SA38/$RZ$3*100%</f>
        <v>1</v>
      </c>
      <c r="SC38" s="4">
        <v>5</v>
      </c>
      <c r="SD38" s="114">
        <f>SC38/5*$SC$3</f>
        <v>0.15</v>
      </c>
      <c r="SE38" s="114">
        <f>SD38/$SC$3*100%</f>
        <v>1</v>
      </c>
      <c r="SF38" s="4">
        <v>5</v>
      </c>
      <c r="SG38" s="114">
        <f>SF38/5*$SF$3</f>
        <v>0.05</v>
      </c>
      <c r="SH38" s="114">
        <f>SG38/$SF$3*100%</f>
        <v>1</v>
      </c>
      <c r="SI38" s="4">
        <v>5</v>
      </c>
      <c r="SJ38" s="114">
        <f>SI38/5*$SI$3</f>
        <v>0.1</v>
      </c>
      <c r="SK38" s="114">
        <f>SJ38/$SI$3*100%</f>
        <v>1</v>
      </c>
      <c r="SL38" s="4">
        <v>5</v>
      </c>
      <c r="SM38" s="114">
        <f>SL38/5*$SL$3</f>
        <v>0.1</v>
      </c>
      <c r="SN38" s="114">
        <f>SM38/$SL$3*100%</f>
        <v>1</v>
      </c>
      <c r="SO38" s="4">
        <v>5</v>
      </c>
      <c r="SP38" s="114">
        <f>SO38/5*$SO$3</f>
        <v>0.05</v>
      </c>
      <c r="SQ38" s="114">
        <f>SP38/$SO$3*100%</f>
        <v>1</v>
      </c>
      <c r="ABB38" s="114">
        <f>DM38+DP38+DS38</f>
        <v>0.30000000000000004</v>
      </c>
      <c r="ABC38" s="114">
        <f>RX38+SA38+SD38+SG38+SJ38+SM38+SP38</f>
        <v>0.70000000000000007</v>
      </c>
      <c r="ABD38" s="114">
        <f>ABB38+ABC38</f>
        <v>1</v>
      </c>
      <c r="ACN38" s="119" t="str">
        <f t="shared" si="83"/>
        <v>TERIMA</v>
      </c>
      <c r="ACO38" s="120">
        <f>IF(ACN38="GUGUR",0,1000000)</f>
        <v>1000000</v>
      </c>
      <c r="ACP38" s="120">
        <f>ACS38</f>
        <v>1000000</v>
      </c>
      <c r="ACQ38" s="120">
        <f>ACO38*ABD38</f>
        <v>1000000</v>
      </c>
      <c r="ACR38" s="120">
        <f>IF(U38&gt;0,(W38/O38)*ACQ38,ACQ38)</f>
        <v>1000000</v>
      </c>
      <c r="ACS38" s="120">
        <f>IF(N38=1,(W38/O38)*ACR38,IF(ACK38&gt;0,ACR38*85%,IF(ACL38&gt;0,ACR38*60%,IF(ACM38&gt;0,ACR38*0%,ACR38))))</f>
        <v>1000000</v>
      </c>
      <c r="ADN38" s="121">
        <f t="shared" si="84"/>
        <v>1000000</v>
      </c>
      <c r="ADO38" s="4" t="s">
        <v>1454</v>
      </c>
    </row>
    <row r="39" spans="1:795" x14ac:dyDescent="0.25">
      <c r="A39" s="4">
        <f t="shared" si="81"/>
        <v>35</v>
      </c>
      <c r="B39" s="4">
        <v>30520</v>
      </c>
      <c r="C39" s="4" t="s">
        <v>980</v>
      </c>
      <c r="G39" s="4" t="s">
        <v>1202</v>
      </c>
      <c r="O39" s="4">
        <v>22</v>
      </c>
      <c r="P39" s="4">
        <v>22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f t="shared" si="82"/>
        <v>0</v>
      </c>
      <c r="W39" s="4">
        <v>22</v>
      </c>
      <c r="X39" s="4">
        <v>22</v>
      </c>
      <c r="Y39" s="4">
        <v>7.75</v>
      </c>
      <c r="DL39" s="4">
        <v>5</v>
      </c>
      <c r="DM39" s="114">
        <f>DL39*$DL$3/5</f>
        <v>0.1</v>
      </c>
      <c r="DN39" s="114">
        <f>DM39/$DL$3*100%</f>
        <v>1</v>
      </c>
      <c r="DO39" s="4">
        <v>5</v>
      </c>
      <c r="DP39" s="114">
        <f>DO39*$DO$3/5</f>
        <v>0.1</v>
      </c>
      <c r="DQ39" s="114">
        <f>DP39/$DO$3*100%</f>
        <v>1</v>
      </c>
      <c r="DR39" s="4">
        <v>5</v>
      </c>
      <c r="DS39" s="114">
        <f>DR39*$DR$3/5</f>
        <v>0.1</v>
      </c>
      <c r="DT39" s="114">
        <f>DS39/$DR$3*100%</f>
        <v>1</v>
      </c>
      <c r="RW39" s="4">
        <v>5</v>
      </c>
      <c r="RX39" s="114">
        <f>RW39/5*$RW$3</f>
        <v>0.1</v>
      </c>
      <c r="RY39" s="114">
        <f>RX39/$RW$3*100%</f>
        <v>1</v>
      </c>
      <c r="RZ39" s="4">
        <v>5</v>
      </c>
      <c r="SA39" s="114">
        <f>RZ39/5*$RZ$3</f>
        <v>0.15</v>
      </c>
      <c r="SB39" s="114">
        <f>SA39/$RZ$3*100%</f>
        <v>1</v>
      </c>
      <c r="SC39" s="4">
        <v>5</v>
      </c>
      <c r="SD39" s="114">
        <f>SC39/5*$SC$3</f>
        <v>0.15</v>
      </c>
      <c r="SE39" s="114">
        <f>SD39/$SC$3*100%</f>
        <v>1</v>
      </c>
      <c r="SF39" s="4">
        <v>5</v>
      </c>
      <c r="SG39" s="114">
        <f>SF39/5*$SF$3</f>
        <v>0.05</v>
      </c>
      <c r="SH39" s="114">
        <f>SG39/$SF$3*100%</f>
        <v>1</v>
      </c>
      <c r="SI39" s="4">
        <v>5</v>
      </c>
      <c r="SJ39" s="114">
        <f>SI39/5*$SI$3</f>
        <v>0.1</v>
      </c>
      <c r="SK39" s="114">
        <f>SJ39/$SI$3*100%</f>
        <v>1</v>
      </c>
      <c r="SL39" s="4">
        <v>5</v>
      </c>
      <c r="SM39" s="114">
        <f>SL39/5*$SL$3</f>
        <v>0.1</v>
      </c>
      <c r="SN39" s="114">
        <f>SM39/$SL$3*100%</f>
        <v>1</v>
      </c>
      <c r="SO39" s="4">
        <v>5</v>
      </c>
      <c r="SP39" s="114">
        <f>SO39/5*$SO$3</f>
        <v>0.05</v>
      </c>
      <c r="SQ39" s="114">
        <f>SP39/$SO$3*100%</f>
        <v>1</v>
      </c>
      <c r="ABB39" s="114">
        <f>DM39+DP39+DS39</f>
        <v>0.30000000000000004</v>
      </c>
      <c r="ABC39" s="114">
        <f>RX39+SA39+SD39+SG39+SJ39+SM39+SP39</f>
        <v>0.70000000000000007</v>
      </c>
      <c r="ABD39" s="114">
        <f>ABB39+ABC39</f>
        <v>1</v>
      </c>
      <c r="ACN39" s="119" t="str">
        <f t="shared" si="83"/>
        <v>TERIMA</v>
      </c>
      <c r="ACO39" s="120">
        <f>IF(ACN39="GUGUR",0,1000000)</f>
        <v>1000000</v>
      </c>
      <c r="ACP39" s="120">
        <f>ACS39</f>
        <v>1000000</v>
      </c>
      <c r="ACQ39" s="120">
        <f>ACO39*ABD39</f>
        <v>1000000</v>
      </c>
      <c r="ACR39" s="120">
        <f>IF(U39&gt;0,(W39/O39)*ACQ39,ACQ39)</f>
        <v>1000000</v>
      </c>
      <c r="ACS39" s="120">
        <f>IF(N39=1,(W39/O39)*ACR39,IF(ACK39&gt;0,ACR39*85%,IF(ACL39&gt;0,ACR39*60%,IF(ACM39&gt;0,ACR39*0%,ACR39))))</f>
        <v>1000000</v>
      </c>
      <c r="ADN39" s="121">
        <f t="shared" si="84"/>
        <v>1000000</v>
      </c>
      <c r="ADO39" s="4" t="s">
        <v>1454</v>
      </c>
    </row>
    <row r="40" spans="1:795" x14ac:dyDescent="0.25">
      <c r="A40" s="4">
        <f t="shared" si="81"/>
        <v>36</v>
      </c>
      <c r="B40" s="4">
        <v>30537</v>
      </c>
      <c r="C40" s="4" t="s">
        <v>1042</v>
      </c>
      <c r="G40" s="4" t="s">
        <v>973</v>
      </c>
      <c r="O40" s="4">
        <v>22</v>
      </c>
      <c r="V40" s="4">
        <f t="shared" si="82"/>
        <v>0</v>
      </c>
      <c r="W40" s="4">
        <v>31</v>
      </c>
      <c r="X40" s="4">
        <v>20</v>
      </c>
      <c r="Y40" s="4">
        <v>7.75</v>
      </c>
      <c r="CH40" s="114">
        <f t="shared" ref="CH40:CH71" si="85">CJ40/CH$3*100%</f>
        <v>1</v>
      </c>
      <c r="CI40" s="4">
        <v>5</v>
      </c>
      <c r="CJ40" s="114">
        <f t="shared" ref="CJ40:CJ71" si="86">CI40*$CH$3/5</f>
        <v>0.2</v>
      </c>
      <c r="CK40" s="114">
        <f t="shared" ref="CK40:CK71" si="87">CM40/CK$3*100%</f>
        <v>1</v>
      </c>
      <c r="CL40" s="4">
        <v>5</v>
      </c>
      <c r="CM40" s="114">
        <f t="shared" ref="CM40:CM71" si="88">CL40*$CK$3/5</f>
        <v>0.2</v>
      </c>
      <c r="ON40" s="4">
        <v>3</v>
      </c>
      <c r="OO40" s="116" t="s">
        <v>937</v>
      </c>
      <c r="OP40" s="114">
        <f t="shared" ref="OP40:OP71" si="89">ON40*$ON$3/5</f>
        <v>0.09</v>
      </c>
      <c r="OQ40" s="114">
        <f t="shared" ref="OQ40:OQ71" si="90">OP40/ON$3*100%</f>
        <v>0.6</v>
      </c>
      <c r="OR40" s="4">
        <v>5</v>
      </c>
      <c r="OS40" s="114">
        <f t="shared" ref="OS40:OS71" si="91">OR40*$OR$3/5</f>
        <v>0.05</v>
      </c>
      <c r="OT40" s="114">
        <f t="shared" ref="OT40:OT71" si="92">OS40/$OR$3*100%</f>
        <v>1</v>
      </c>
      <c r="OU40" s="4">
        <v>5</v>
      </c>
      <c r="OV40" s="114">
        <f t="shared" ref="OV40:OV71" si="93">OU40*$OU$3/5</f>
        <v>0.1</v>
      </c>
      <c r="OW40" s="114">
        <f t="shared" ref="OW40:OW71" si="94">OV40/$OU$3*100%</f>
        <v>1</v>
      </c>
      <c r="OX40" s="4">
        <v>5</v>
      </c>
      <c r="OY40" s="114">
        <f t="shared" ref="OY40:OY71" si="95">OX40*$OX$3/5</f>
        <v>0.1</v>
      </c>
      <c r="OZ40" s="114">
        <f t="shared" ref="OZ40:OZ71" si="96">OY40/$OX$3*100%</f>
        <v>1</v>
      </c>
      <c r="PA40" s="4">
        <v>5</v>
      </c>
      <c r="PB40" s="114">
        <f t="shared" ref="PB40:PB71" si="97">PA40*$PA$3/5</f>
        <v>0.1</v>
      </c>
      <c r="PC40" s="114">
        <f t="shared" ref="PC40:PC71" si="98">PB40/$PA$3*100%</f>
        <v>1</v>
      </c>
      <c r="PD40" s="4">
        <v>5</v>
      </c>
      <c r="PE40" s="4">
        <v>100</v>
      </c>
      <c r="PF40" s="114">
        <f t="shared" ref="PF40:PF71" si="99">PD40*$PD$3/5</f>
        <v>0.05</v>
      </c>
      <c r="PG40" s="114">
        <f t="shared" ref="PG40:PG71" si="100">PF40/$PD$3*100%</f>
        <v>1</v>
      </c>
      <c r="PH40" s="4">
        <v>5</v>
      </c>
      <c r="PI40" s="114">
        <f t="shared" ref="PI40:PI71" si="101">PH40*$PH$3/5</f>
        <v>0.05</v>
      </c>
      <c r="PJ40" s="114">
        <f t="shared" ref="PJ40:PJ71" si="102">PI40/PH$3*100%</f>
        <v>1</v>
      </c>
      <c r="ACA40" s="114">
        <f t="shared" ref="ACA40:ACA71" si="103">IFERROR(CJ40+CM40,"")</f>
        <v>0.4</v>
      </c>
      <c r="ACB40" s="114">
        <f t="shared" ref="ACB40:ACB71" si="104">IFERROR(OP40+OS40+OV40+OY40+PB40+PF40+PI40,"")</f>
        <v>0.54</v>
      </c>
      <c r="ACC40" s="114">
        <f t="shared" ref="ACC40:ACC71" si="105">IFERROR(ACA40+ACB40,"")</f>
        <v>0.94000000000000006</v>
      </c>
      <c r="ACN40" s="119" t="str">
        <f t="shared" si="83"/>
        <v>TERIMA</v>
      </c>
      <c r="ACO40" s="120">
        <f t="shared" ref="ACO40:ACO71" si="106">IF(ACN40="GUGUR",0,IF(G40="CHO IBC CC TELKOMSEL",800000))</f>
        <v>800000</v>
      </c>
      <c r="ACQ40" s="120">
        <f t="shared" ref="ACQ40:ACQ71" si="107">ACO40*ACC40</f>
        <v>752000</v>
      </c>
      <c r="ACR40" s="120">
        <f t="shared" ref="ACR40:ACR71" si="108">IF($U40&gt;0,($W40/$O40)*$ACQ40,$ACQ40)</f>
        <v>752000</v>
      </c>
      <c r="ACS40" s="120">
        <f t="shared" ref="ACS40:ACS71" si="109">IF($N40=1,($W40/$O40)*ACR40,IF(ACK40&gt;0,ACR40*85%,IF(ACL40&gt;0,ACR40*60%,IF(ACM40&gt;0,ACR40*0%,ACR40))))</f>
        <v>752000</v>
      </c>
      <c r="ADN40" s="121">
        <f t="shared" si="84"/>
        <v>752000</v>
      </c>
      <c r="ADO40" s="4" t="s">
        <v>1454</v>
      </c>
    </row>
    <row r="41" spans="1:795" x14ac:dyDescent="0.25">
      <c r="A41" s="4">
        <f t="shared" si="81"/>
        <v>37</v>
      </c>
      <c r="B41" s="4">
        <v>91644</v>
      </c>
      <c r="C41" s="4" t="s">
        <v>1044</v>
      </c>
      <c r="G41" s="4" t="s">
        <v>973</v>
      </c>
      <c r="O41" s="4">
        <v>22</v>
      </c>
      <c r="V41" s="4">
        <f t="shared" si="82"/>
        <v>0</v>
      </c>
      <c r="W41" s="4">
        <v>31</v>
      </c>
      <c r="X41" s="4">
        <v>20</v>
      </c>
      <c r="Y41" s="4">
        <v>7.75</v>
      </c>
      <c r="CH41" s="114">
        <f t="shared" si="85"/>
        <v>1</v>
      </c>
      <c r="CI41" s="4">
        <v>5</v>
      </c>
      <c r="CJ41" s="114">
        <f t="shared" si="86"/>
        <v>0.2</v>
      </c>
      <c r="CK41" s="114">
        <f t="shared" si="87"/>
        <v>1</v>
      </c>
      <c r="CL41" s="4">
        <v>5</v>
      </c>
      <c r="CM41" s="114">
        <f t="shared" si="88"/>
        <v>0.2</v>
      </c>
      <c r="ON41" s="4">
        <v>1</v>
      </c>
      <c r="OO41" s="116">
        <v>4</v>
      </c>
      <c r="OP41" s="114">
        <f t="shared" si="89"/>
        <v>0.03</v>
      </c>
      <c r="OQ41" s="114">
        <f t="shared" si="90"/>
        <v>0.2</v>
      </c>
      <c r="OR41" s="4">
        <v>5</v>
      </c>
      <c r="OS41" s="114">
        <f t="shared" si="91"/>
        <v>0.05</v>
      </c>
      <c r="OT41" s="114">
        <f t="shared" si="92"/>
        <v>1</v>
      </c>
      <c r="OU41" s="4">
        <v>5</v>
      </c>
      <c r="OV41" s="114">
        <f t="shared" si="93"/>
        <v>0.1</v>
      </c>
      <c r="OW41" s="114">
        <f t="shared" si="94"/>
        <v>1</v>
      </c>
      <c r="OX41" s="4">
        <v>5</v>
      </c>
      <c r="OY41" s="114">
        <f t="shared" si="95"/>
        <v>0.1</v>
      </c>
      <c r="OZ41" s="114">
        <f t="shared" si="96"/>
        <v>1</v>
      </c>
      <c r="PA41" s="4">
        <v>5</v>
      </c>
      <c r="PB41" s="114">
        <f t="shared" si="97"/>
        <v>0.1</v>
      </c>
      <c r="PC41" s="114">
        <f t="shared" si="98"/>
        <v>1</v>
      </c>
      <c r="PD41" s="4">
        <v>5</v>
      </c>
      <c r="PE41" s="4">
        <v>95</v>
      </c>
      <c r="PF41" s="114">
        <f t="shared" si="99"/>
        <v>0.05</v>
      </c>
      <c r="PG41" s="114">
        <f t="shared" si="100"/>
        <v>1</v>
      </c>
      <c r="PH41" s="4">
        <v>5</v>
      </c>
      <c r="PI41" s="114">
        <f t="shared" si="101"/>
        <v>0.05</v>
      </c>
      <c r="PJ41" s="114">
        <f t="shared" si="102"/>
        <v>1</v>
      </c>
      <c r="ACA41" s="114">
        <f t="shared" si="103"/>
        <v>0.4</v>
      </c>
      <c r="ACB41" s="114">
        <f t="shared" si="104"/>
        <v>0.48</v>
      </c>
      <c r="ACC41" s="114">
        <f t="shared" si="105"/>
        <v>0.88</v>
      </c>
      <c r="ACN41" s="119" t="str">
        <f t="shared" si="83"/>
        <v>TERIMA</v>
      </c>
      <c r="ACO41" s="120">
        <f t="shared" si="106"/>
        <v>800000</v>
      </c>
      <c r="ACQ41" s="120">
        <f t="shared" si="107"/>
        <v>704000</v>
      </c>
      <c r="ACR41" s="120">
        <f t="shared" si="108"/>
        <v>704000</v>
      </c>
      <c r="ACS41" s="120">
        <f t="shared" si="109"/>
        <v>704000</v>
      </c>
      <c r="ADN41" s="121">
        <f t="shared" si="84"/>
        <v>704000</v>
      </c>
      <c r="ADO41" s="4" t="s">
        <v>1454</v>
      </c>
    </row>
    <row r="42" spans="1:795" x14ac:dyDescent="0.25">
      <c r="A42" s="4">
        <f t="shared" si="81"/>
        <v>38</v>
      </c>
      <c r="B42" s="4">
        <v>63368</v>
      </c>
      <c r="C42" s="4" t="s">
        <v>1048</v>
      </c>
      <c r="G42" s="4" t="s">
        <v>973</v>
      </c>
      <c r="O42" s="4">
        <v>22</v>
      </c>
      <c r="V42" s="4">
        <f t="shared" si="82"/>
        <v>0</v>
      </c>
      <c r="W42" s="4">
        <v>31</v>
      </c>
      <c r="X42" s="4">
        <v>21</v>
      </c>
      <c r="Y42" s="4">
        <v>7.75</v>
      </c>
      <c r="CH42" s="114">
        <f t="shared" si="85"/>
        <v>1</v>
      </c>
      <c r="CI42" s="4">
        <v>5</v>
      </c>
      <c r="CJ42" s="114">
        <f t="shared" si="86"/>
        <v>0.2</v>
      </c>
      <c r="CK42" s="114">
        <f t="shared" si="87"/>
        <v>1</v>
      </c>
      <c r="CL42" s="4">
        <v>5</v>
      </c>
      <c r="CM42" s="114">
        <f t="shared" si="88"/>
        <v>0.2</v>
      </c>
      <c r="ON42" s="4">
        <v>5</v>
      </c>
      <c r="OO42" s="116">
        <v>5</v>
      </c>
      <c r="OP42" s="114">
        <f t="shared" si="89"/>
        <v>0.15</v>
      </c>
      <c r="OQ42" s="114">
        <f t="shared" si="90"/>
        <v>1</v>
      </c>
      <c r="OR42" s="4">
        <v>5</v>
      </c>
      <c r="OS42" s="114">
        <f t="shared" si="91"/>
        <v>0.05</v>
      </c>
      <c r="OT42" s="114">
        <f t="shared" si="92"/>
        <v>1</v>
      </c>
      <c r="OU42" s="4">
        <v>5</v>
      </c>
      <c r="OV42" s="114">
        <f t="shared" si="93"/>
        <v>0.1</v>
      </c>
      <c r="OW42" s="114">
        <f t="shared" si="94"/>
        <v>1</v>
      </c>
      <c r="OX42" s="4">
        <v>5</v>
      </c>
      <c r="OY42" s="114">
        <f t="shared" si="95"/>
        <v>0.1</v>
      </c>
      <c r="OZ42" s="114">
        <f t="shared" si="96"/>
        <v>1</v>
      </c>
      <c r="PA42" s="4">
        <v>5</v>
      </c>
      <c r="PB42" s="114">
        <f t="shared" si="97"/>
        <v>0.1</v>
      </c>
      <c r="PC42" s="114">
        <f t="shared" si="98"/>
        <v>1</v>
      </c>
      <c r="PD42" s="4">
        <v>5</v>
      </c>
      <c r="PE42" s="4">
        <v>100</v>
      </c>
      <c r="PF42" s="114">
        <f t="shared" si="99"/>
        <v>0.05</v>
      </c>
      <c r="PG42" s="114">
        <f t="shared" si="100"/>
        <v>1</v>
      </c>
      <c r="PH42" s="4">
        <v>5</v>
      </c>
      <c r="PI42" s="114">
        <f t="shared" si="101"/>
        <v>0.05</v>
      </c>
      <c r="PJ42" s="114">
        <f t="shared" si="102"/>
        <v>1</v>
      </c>
      <c r="ACA42" s="114">
        <f t="shared" si="103"/>
        <v>0.4</v>
      </c>
      <c r="ACB42" s="114">
        <f t="shared" si="104"/>
        <v>0.60000000000000009</v>
      </c>
      <c r="ACC42" s="114">
        <f t="shared" si="105"/>
        <v>1</v>
      </c>
      <c r="ACN42" s="119" t="str">
        <f t="shared" si="83"/>
        <v>TERIMA</v>
      </c>
      <c r="ACO42" s="120">
        <f t="shared" si="106"/>
        <v>800000</v>
      </c>
      <c r="ACQ42" s="120">
        <f t="shared" si="107"/>
        <v>800000</v>
      </c>
      <c r="ACR42" s="120">
        <f t="shared" si="108"/>
        <v>800000</v>
      </c>
      <c r="ACS42" s="120">
        <f t="shared" si="109"/>
        <v>800000</v>
      </c>
      <c r="ADN42" s="121">
        <f t="shared" si="84"/>
        <v>800000</v>
      </c>
      <c r="ADO42" s="4" t="s">
        <v>1454</v>
      </c>
    </row>
    <row r="43" spans="1:795" x14ac:dyDescent="0.25">
      <c r="A43" s="4">
        <f t="shared" si="81"/>
        <v>39</v>
      </c>
      <c r="B43" s="4">
        <v>30396</v>
      </c>
      <c r="C43" s="4" t="s">
        <v>1050</v>
      </c>
      <c r="G43" s="4" t="s">
        <v>973</v>
      </c>
      <c r="O43" s="4">
        <v>22</v>
      </c>
      <c r="V43" s="4">
        <f t="shared" si="82"/>
        <v>0</v>
      </c>
      <c r="W43" s="4">
        <v>31</v>
      </c>
      <c r="X43" s="4">
        <v>21</v>
      </c>
      <c r="Y43" s="4">
        <v>7.75</v>
      </c>
      <c r="CH43" s="114">
        <f t="shared" si="85"/>
        <v>1</v>
      </c>
      <c r="CI43" s="4">
        <v>5</v>
      </c>
      <c r="CJ43" s="114">
        <f t="shared" si="86"/>
        <v>0.2</v>
      </c>
      <c r="CK43" s="114">
        <f t="shared" si="87"/>
        <v>1</v>
      </c>
      <c r="CL43" s="4">
        <v>5</v>
      </c>
      <c r="CM43" s="114">
        <f t="shared" si="88"/>
        <v>0.2</v>
      </c>
      <c r="ON43" s="4">
        <v>3</v>
      </c>
      <c r="OO43" s="116" t="s">
        <v>937</v>
      </c>
      <c r="OP43" s="114">
        <f t="shared" si="89"/>
        <v>0.09</v>
      </c>
      <c r="OQ43" s="114">
        <f t="shared" si="90"/>
        <v>0.6</v>
      </c>
      <c r="OR43" s="4">
        <v>5</v>
      </c>
      <c r="OS43" s="114">
        <f t="shared" si="91"/>
        <v>0.05</v>
      </c>
      <c r="OT43" s="114">
        <f t="shared" si="92"/>
        <v>1</v>
      </c>
      <c r="OU43" s="4">
        <v>5</v>
      </c>
      <c r="OV43" s="114">
        <f t="shared" si="93"/>
        <v>0.1</v>
      </c>
      <c r="OW43" s="114">
        <f t="shared" si="94"/>
        <v>1</v>
      </c>
      <c r="OX43" s="4">
        <v>5</v>
      </c>
      <c r="OY43" s="114">
        <f t="shared" si="95"/>
        <v>0.1</v>
      </c>
      <c r="OZ43" s="114">
        <f t="shared" si="96"/>
        <v>1</v>
      </c>
      <c r="PA43" s="4">
        <v>5</v>
      </c>
      <c r="PB43" s="114">
        <f t="shared" si="97"/>
        <v>0.1</v>
      </c>
      <c r="PC43" s="114">
        <f t="shared" si="98"/>
        <v>1</v>
      </c>
      <c r="PD43" s="4">
        <v>5</v>
      </c>
      <c r="PE43" s="4">
        <v>100</v>
      </c>
      <c r="PF43" s="114">
        <f t="shared" si="99"/>
        <v>0.05</v>
      </c>
      <c r="PG43" s="114">
        <f t="shared" si="100"/>
        <v>1</v>
      </c>
      <c r="PH43" s="4">
        <v>5</v>
      </c>
      <c r="PI43" s="114">
        <f t="shared" si="101"/>
        <v>0.05</v>
      </c>
      <c r="PJ43" s="114">
        <f t="shared" si="102"/>
        <v>1</v>
      </c>
      <c r="ACA43" s="114">
        <f t="shared" si="103"/>
        <v>0.4</v>
      </c>
      <c r="ACB43" s="114">
        <f t="shared" si="104"/>
        <v>0.54</v>
      </c>
      <c r="ACC43" s="114">
        <f t="shared" si="105"/>
        <v>0.94000000000000006</v>
      </c>
      <c r="ACN43" s="119" t="str">
        <f t="shared" si="83"/>
        <v>TERIMA</v>
      </c>
      <c r="ACO43" s="120">
        <f t="shared" si="106"/>
        <v>800000</v>
      </c>
      <c r="ACQ43" s="120">
        <f t="shared" si="107"/>
        <v>752000</v>
      </c>
      <c r="ACR43" s="120">
        <f t="shared" si="108"/>
        <v>752000</v>
      </c>
      <c r="ACS43" s="120">
        <f t="shared" si="109"/>
        <v>752000</v>
      </c>
      <c r="ADN43" s="121">
        <f t="shared" si="84"/>
        <v>752000</v>
      </c>
      <c r="ADO43" s="4" t="s">
        <v>1454</v>
      </c>
    </row>
    <row r="44" spans="1:795" x14ac:dyDescent="0.25">
      <c r="A44" s="4">
        <f t="shared" si="81"/>
        <v>40</v>
      </c>
      <c r="B44" s="4">
        <v>63369</v>
      </c>
      <c r="C44" s="4" t="s">
        <v>1052</v>
      </c>
      <c r="G44" s="4" t="s">
        <v>973</v>
      </c>
      <c r="O44" s="4">
        <v>22</v>
      </c>
      <c r="V44" s="4">
        <f t="shared" si="82"/>
        <v>0</v>
      </c>
      <c r="W44" s="4">
        <v>31</v>
      </c>
      <c r="X44" s="4">
        <v>20</v>
      </c>
      <c r="Y44" s="4">
        <v>7.75</v>
      </c>
      <c r="CH44" s="114">
        <f t="shared" si="85"/>
        <v>1</v>
      </c>
      <c r="CI44" s="4">
        <v>5</v>
      </c>
      <c r="CJ44" s="114">
        <f t="shared" si="86"/>
        <v>0.2</v>
      </c>
      <c r="CK44" s="114">
        <f t="shared" si="87"/>
        <v>1</v>
      </c>
      <c r="CL44" s="4">
        <v>5</v>
      </c>
      <c r="CM44" s="114">
        <f t="shared" si="88"/>
        <v>0.2</v>
      </c>
      <c r="ON44" s="4">
        <v>5</v>
      </c>
      <c r="OO44" s="116">
        <v>5</v>
      </c>
      <c r="OP44" s="114">
        <f t="shared" si="89"/>
        <v>0.15</v>
      </c>
      <c r="OQ44" s="114">
        <f t="shared" si="90"/>
        <v>1</v>
      </c>
      <c r="OR44" s="4">
        <v>5</v>
      </c>
      <c r="OS44" s="114">
        <f t="shared" si="91"/>
        <v>0.05</v>
      </c>
      <c r="OT44" s="114">
        <f t="shared" si="92"/>
        <v>1</v>
      </c>
      <c r="OU44" s="4">
        <v>5</v>
      </c>
      <c r="OV44" s="114">
        <f t="shared" si="93"/>
        <v>0.1</v>
      </c>
      <c r="OW44" s="114">
        <f t="shared" si="94"/>
        <v>1</v>
      </c>
      <c r="OX44" s="4">
        <v>5</v>
      </c>
      <c r="OY44" s="114">
        <f t="shared" si="95"/>
        <v>0.1</v>
      </c>
      <c r="OZ44" s="114">
        <f t="shared" si="96"/>
        <v>1</v>
      </c>
      <c r="PA44" s="4">
        <v>5</v>
      </c>
      <c r="PB44" s="114">
        <f t="shared" si="97"/>
        <v>0.1</v>
      </c>
      <c r="PC44" s="114">
        <f t="shared" si="98"/>
        <v>1</v>
      </c>
      <c r="PD44" s="4">
        <v>5</v>
      </c>
      <c r="PE44" s="4">
        <v>100</v>
      </c>
      <c r="PF44" s="114">
        <f t="shared" si="99"/>
        <v>0.05</v>
      </c>
      <c r="PG44" s="114">
        <f t="shared" si="100"/>
        <v>1</v>
      </c>
      <c r="PH44" s="4">
        <v>5</v>
      </c>
      <c r="PI44" s="114">
        <f t="shared" si="101"/>
        <v>0.05</v>
      </c>
      <c r="PJ44" s="114">
        <f t="shared" si="102"/>
        <v>1</v>
      </c>
      <c r="ACA44" s="114">
        <f t="shared" si="103"/>
        <v>0.4</v>
      </c>
      <c r="ACB44" s="114">
        <f t="shared" si="104"/>
        <v>0.60000000000000009</v>
      </c>
      <c r="ACC44" s="114">
        <f t="shared" si="105"/>
        <v>1</v>
      </c>
      <c r="ACN44" s="119" t="str">
        <f t="shared" si="83"/>
        <v>TERIMA</v>
      </c>
      <c r="ACO44" s="120">
        <f t="shared" si="106"/>
        <v>800000</v>
      </c>
      <c r="ACQ44" s="120">
        <f t="shared" si="107"/>
        <v>800000</v>
      </c>
      <c r="ACR44" s="120">
        <f t="shared" si="108"/>
        <v>800000</v>
      </c>
      <c r="ACS44" s="120">
        <f t="shared" si="109"/>
        <v>800000</v>
      </c>
      <c r="ADN44" s="121">
        <f t="shared" si="84"/>
        <v>800000</v>
      </c>
      <c r="ADO44" s="4" t="s">
        <v>1454</v>
      </c>
    </row>
    <row r="45" spans="1:795" x14ac:dyDescent="0.25">
      <c r="A45" s="4">
        <f t="shared" si="81"/>
        <v>41</v>
      </c>
      <c r="B45" s="4">
        <v>70798</v>
      </c>
      <c r="C45" s="4" t="s">
        <v>1054</v>
      </c>
      <c r="G45" s="4" t="s">
        <v>973</v>
      </c>
      <c r="O45" s="4">
        <v>22</v>
      </c>
      <c r="V45" s="4">
        <f t="shared" si="82"/>
        <v>0</v>
      </c>
      <c r="W45" s="4">
        <v>31</v>
      </c>
      <c r="X45" s="4">
        <v>21</v>
      </c>
      <c r="Y45" s="4">
        <v>7.75</v>
      </c>
      <c r="CH45" s="114">
        <f t="shared" si="85"/>
        <v>1</v>
      </c>
      <c r="CI45" s="4">
        <v>5</v>
      </c>
      <c r="CJ45" s="114">
        <f t="shared" si="86"/>
        <v>0.2</v>
      </c>
      <c r="CK45" s="114">
        <f t="shared" si="87"/>
        <v>1</v>
      </c>
      <c r="CL45" s="4">
        <v>5</v>
      </c>
      <c r="CM45" s="114">
        <f t="shared" si="88"/>
        <v>0.2</v>
      </c>
      <c r="ON45" s="4">
        <v>5</v>
      </c>
      <c r="OO45" s="116">
        <v>5</v>
      </c>
      <c r="OP45" s="114">
        <f t="shared" si="89"/>
        <v>0.15</v>
      </c>
      <c r="OQ45" s="114">
        <f t="shared" si="90"/>
        <v>1</v>
      </c>
      <c r="OR45" s="4">
        <v>5</v>
      </c>
      <c r="OS45" s="114">
        <f t="shared" si="91"/>
        <v>0.05</v>
      </c>
      <c r="OT45" s="114">
        <f t="shared" si="92"/>
        <v>1</v>
      </c>
      <c r="OU45" s="4">
        <v>5</v>
      </c>
      <c r="OV45" s="114">
        <f t="shared" si="93"/>
        <v>0.1</v>
      </c>
      <c r="OW45" s="114">
        <f t="shared" si="94"/>
        <v>1</v>
      </c>
      <c r="OX45" s="4">
        <v>5</v>
      </c>
      <c r="OY45" s="114">
        <f t="shared" si="95"/>
        <v>0.1</v>
      </c>
      <c r="OZ45" s="114">
        <f t="shared" si="96"/>
        <v>1</v>
      </c>
      <c r="PA45" s="4">
        <v>5</v>
      </c>
      <c r="PB45" s="114">
        <f t="shared" si="97"/>
        <v>0.1</v>
      </c>
      <c r="PC45" s="114">
        <f t="shared" si="98"/>
        <v>1</v>
      </c>
      <c r="PD45" s="4">
        <v>5</v>
      </c>
      <c r="PE45" s="4">
        <v>100</v>
      </c>
      <c r="PF45" s="114">
        <f t="shared" si="99"/>
        <v>0.05</v>
      </c>
      <c r="PG45" s="114">
        <f t="shared" si="100"/>
        <v>1</v>
      </c>
      <c r="PH45" s="4">
        <v>5</v>
      </c>
      <c r="PI45" s="114">
        <f t="shared" si="101"/>
        <v>0.05</v>
      </c>
      <c r="PJ45" s="114">
        <f t="shared" si="102"/>
        <v>1</v>
      </c>
      <c r="ACA45" s="114">
        <f t="shared" si="103"/>
        <v>0.4</v>
      </c>
      <c r="ACB45" s="114">
        <f t="shared" si="104"/>
        <v>0.60000000000000009</v>
      </c>
      <c r="ACC45" s="114">
        <f t="shared" si="105"/>
        <v>1</v>
      </c>
      <c r="ACN45" s="119" t="str">
        <f t="shared" si="83"/>
        <v>TERIMA</v>
      </c>
      <c r="ACO45" s="120">
        <f t="shared" si="106"/>
        <v>800000</v>
      </c>
      <c r="ACQ45" s="120">
        <f t="shared" si="107"/>
        <v>800000</v>
      </c>
      <c r="ACR45" s="120">
        <f t="shared" si="108"/>
        <v>800000</v>
      </c>
      <c r="ACS45" s="120">
        <f t="shared" si="109"/>
        <v>800000</v>
      </c>
      <c r="ADN45" s="121">
        <f t="shared" si="84"/>
        <v>800000</v>
      </c>
      <c r="ADO45" s="4" t="s">
        <v>1454</v>
      </c>
    </row>
    <row r="46" spans="1:795" x14ac:dyDescent="0.25">
      <c r="A46" s="4">
        <f t="shared" si="81"/>
        <v>42</v>
      </c>
      <c r="B46" s="4">
        <v>30541</v>
      </c>
      <c r="C46" s="4" t="s">
        <v>1056</v>
      </c>
      <c r="G46" s="4" t="s">
        <v>973</v>
      </c>
      <c r="O46" s="4">
        <v>22</v>
      </c>
      <c r="V46" s="4">
        <f t="shared" si="82"/>
        <v>0</v>
      </c>
      <c r="W46" s="4">
        <v>31</v>
      </c>
      <c r="X46" s="4">
        <v>21</v>
      </c>
      <c r="Y46" s="4">
        <v>7.75</v>
      </c>
      <c r="CH46" s="114">
        <f t="shared" si="85"/>
        <v>1</v>
      </c>
      <c r="CI46" s="4">
        <v>5</v>
      </c>
      <c r="CJ46" s="114">
        <f t="shared" si="86"/>
        <v>0.2</v>
      </c>
      <c r="CK46" s="114">
        <f t="shared" si="87"/>
        <v>1</v>
      </c>
      <c r="CL46" s="4">
        <v>5</v>
      </c>
      <c r="CM46" s="114">
        <f t="shared" si="88"/>
        <v>0.2</v>
      </c>
      <c r="ON46" s="4">
        <v>1</v>
      </c>
      <c r="OO46" s="116">
        <v>4</v>
      </c>
      <c r="OP46" s="114">
        <f t="shared" si="89"/>
        <v>0.03</v>
      </c>
      <c r="OQ46" s="114">
        <f t="shared" si="90"/>
        <v>0.2</v>
      </c>
      <c r="OR46" s="4">
        <v>5</v>
      </c>
      <c r="OS46" s="114">
        <f t="shared" si="91"/>
        <v>0.05</v>
      </c>
      <c r="OT46" s="114">
        <f t="shared" si="92"/>
        <v>1</v>
      </c>
      <c r="OU46" s="4">
        <v>5</v>
      </c>
      <c r="OV46" s="114">
        <f t="shared" si="93"/>
        <v>0.1</v>
      </c>
      <c r="OW46" s="114">
        <f t="shared" si="94"/>
        <v>1</v>
      </c>
      <c r="OX46" s="4">
        <v>5</v>
      </c>
      <c r="OY46" s="114">
        <f t="shared" si="95"/>
        <v>0.1</v>
      </c>
      <c r="OZ46" s="114">
        <f t="shared" si="96"/>
        <v>1</v>
      </c>
      <c r="PA46" s="4">
        <v>5</v>
      </c>
      <c r="PB46" s="114">
        <f t="shared" si="97"/>
        <v>0.1</v>
      </c>
      <c r="PC46" s="114">
        <f t="shared" si="98"/>
        <v>1</v>
      </c>
      <c r="PD46" s="4">
        <v>5</v>
      </c>
      <c r="PE46" s="4">
        <v>100</v>
      </c>
      <c r="PF46" s="114">
        <f t="shared" si="99"/>
        <v>0.05</v>
      </c>
      <c r="PG46" s="114">
        <f t="shared" si="100"/>
        <v>1</v>
      </c>
      <c r="PH46" s="4">
        <v>5</v>
      </c>
      <c r="PI46" s="114">
        <f t="shared" si="101"/>
        <v>0.05</v>
      </c>
      <c r="PJ46" s="114">
        <f t="shared" si="102"/>
        <v>1</v>
      </c>
      <c r="ACA46" s="114">
        <f t="shared" si="103"/>
        <v>0.4</v>
      </c>
      <c r="ACB46" s="114">
        <f t="shared" si="104"/>
        <v>0.48</v>
      </c>
      <c r="ACC46" s="114">
        <f t="shared" si="105"/>
        <v>0.88</v>
      </c>
      <c r="ACN46" s="119" t="str">
        <f t="shared" si="83"/>
        <v>TERIMA</v>
      </c>
      <c r="ACO46" s="120">
        <f t="shared" si="106"/>
        <v>800000</v>
      </c>
      <c r="ACQ46" s="120">
        <f t="shared" si="107"/>
        <v>704000</v>
      </c>
      <c r="ACR46" s="120">
        <f t="shared" si="108"/>
        <v>704000</v>
      </c>
      <c r="ACS46" s="120">
        <f t="shared" si="109"/>
        <v>704000</v>
      </c>
      <c r="ADN46" s="121">
        <f t="shared" si="84"/>
        <v>704000</v>
      </c>
      <c r="ADO46" s="4" t="s">
        <v>1454</v>
      </c>
    </row>
    <row r="47" spans="1:795" x14ac:dyDescent="0.25">
      <c r="A47" s="4">
        <f t="shared" si="81"/>
        <v>43</v>
      </c>
      <c r="B47" s="4">
        <v>79685</v>
      </c>
      <c r="C47" s="4" t="s">
        <v>1197</v>
      </c>
      <c r="G47" s="4" t="s">
        <v>973</v>
      </c>
      <c r="O47" s="4">
        <v>22</v>
      </c>
      <c r="V47" s="4">
        <f t="shared" si="82"/>
        <v>0</v>
      </c>
      <c r="W47" s="4">
        <v>31</v>
      </c>
      <c r="X47" s="4">
        <v>21</v>
      </c>
      <c r="Y47" s="4">
        <v>7.75</v>
      </c>
      <c r="CH47" s="114">
        <f t="shared" si="85"/>
        <v>1</v>
      </c>
      <c r="CI47" s="4">
        <v>5</v>
      </c>
      <c r="CJ47" s="114">
        <f t="shared" si="86"/>
        <v>0.2</v>
      </c>
      <c r="CK47" s="114">
        <f t="shared" si="87"/>
        <v>1</v>
      </c>
      <c r="CL47" s="4">
        <v>5</v>
      </c>
      <c r="CM47" s="114">
        <f t="shared" si="88"/>
        <v>0.2</v>
      </c>
      <c r="ON47" s="4">
        <v>3</v>
      </c>
      <c r="OO47" s="116" t="s">
        <v>937</v>
      </c>
      <c r="OP47" s="114">
        <f t="shared" si="89"/>
        <v>0.09</v>
      </c>
      <c r="OQ47" s="114">
        <f t="shared" si="90"/>
        <v>0.6</v>
      </c>
      <c r="OR47" s="4">
        <v>5</v>
      </c>
      <c r="OS47" s="114">
        <f t="shared" si="91"/>
        <v>0.05</v>
      </c>
      <c r="OT47" s="114">
        <f t="shared" si="92"/>
        <v>1</v>
      </c>
      <c r="OU47" s="4">
        <v>5</v>
      </c>
      <c r="OV47" s="114">
        <f t="shared" si="93"/>
        <v>0.1</v>
      </c>
      <c r="OW47" s="114">
        <f t="shared" si="94"/>
        <v>1</v>
      </c>
      <c r="OX47" s="4">
        <v>5</v>
      </c>
      <c r="OY47" s="114">
        <f t="shared" si="95"/>
        <v>0.1</v>
      </c>
      <c r="OZ47" s="114">
        <f t="shared" si="96"/>
        <v>1</v>
      </c>
      <c r="PA47" s="4">
        <v>5</v>
      </c>
      <c r="PB47" s="114">
        <f t="shared" si="97"/>
        <v>0.1</v>
      </c>
      <c r="PC47" s="114">
        <f t="shared" si="98"/>
        <v>1</v>
      </c>
      <c r="PD47" s="4">
        <v>5</v>
      </c>
      <c r="PE47" s="4">
        <v>100</v>
      </c>
      <c r="PF47" s="114">
        <f t="shared" si="99"/>
        <v>0.05</v>
      </c>
      <c r="PG47" s="114">
        <f t="shared" si="100"/>
        <v>1</v>
      </c>
      <c r="PH47" s="4">
        <v>5</v>
      </c>
      <c r="PI47" s="114">
        <f t="shared" si="101"/>
        <v>0.05</v>
      </c>
      <c r="PJ47" s="114">
        <f t="shared" si="102"/>
        <v>1</v>
      </c>
      <c r="ACA47" s="114">
        <f t="shared" si="103"/>
        <v>0.4</v>
      </c>
      <c r="ACB47" s="114">
        <f t="shared" si="104"/>
        <v>0.54</v>
      </c>
      <c r="ACC47" s="114">
        <f t="shared" si="105"/>
        <v>0.94000000000000006</v>
      </c>
      <c r="ACN47" s="119" t="str">
        <f t="shared" si="83"/>
        <v>TERIMA</v>
      </c>
      <c r="ACO47" s="120">
        <f t="shared" si="106"/>
        <v>800000</v>
      </c>
      <c r="ACQ47" s="120">
        <f t="shared" si="107"/>
        <v>752000</v>
      </c>
      <c r="ACR47" s="120">
        <f t="shared" si="108"/>
        <v>752000</v>
      </c>
      <c r="ACS47" s="120">
        <f t="shared" si="109"/>
        <v>752000</v>
      </c>
      <c r="ADN47" s="121">
        <f t="shared" si="84"/>
        <v>752000</v>
      </c>
      <c r="ADO47" s="4" t="s">
        <v>1454</v>
      </c>
    </row>
    <row r="48" spans="1:795" x14ac:dyDescent="0.25">
      <c r="A48" s="4">
        <f t="shared" si="81"/>
        <v>44</v>
      </c>
      <c r="B48" s="4">
        <v>66081</v>
      </c>
      <c r="C48" s="4" t="s">
        <v>1199</v>
      </c>
      <c r="G48" s="4" t="s">
        <v>973</v>
      </c>
      <c r="O48" s="4">
        <v>22</v>
      </c>
      <c r="V48" s="4">
        <f t="shared" si="82"/>
        <v>0</v>
      </c>
      <c r="W48" s="4">
        <v>31</v>
      </c>
      <c r="X48" s="4">
        <v>21</v>
      </c>
      <c r="Y48" s="4">
        <v>7.75</v>
      </c>
      <c r="CH48" s="114">
        <f t="shared" si="85"/>
        <v>1</v>
      </c>
      <c r="CI48" s="4">
        <v>5</v>
      </c>
      <c r="CJ48" s="114">
        <f t="shared" si="86"/>
        <v>0.2</v>
      </c>
      <c r="CK48" s="114">
        <f t="shared" si="87"/>
        <v>1</v>
      </c>
      <c r="CL48" s="4">
        <v>5</v>
      </c>
      <c r="CM48" s="114">
        <f t="shared" si="88"/>
        <v>0.2</v>
      </c>
      <c r="ON48" s="4">
        <v>3</v>
      </c>
      <c r="OO48" s="116" t="s">
        <v>937</v>
      </c>
      <c r="OP48" s="114">
        <f t="shared" si="89"/>
        <v>0.09</v>
      </c>
      <c r="OQ48" s="114">
        <f t="shared" si="90"/>
        <v>0.6</v>
      </c>
      <c r="OR48" s="4">
        <v>5</v>
      </c>
      <c r="OS48" s="114">
        <f t="shared" si="91"/>
        <v>0.05</v>
      </c>
      <c r="OT48" s="114">
        <f t="shared" si="92"/>
        <v>1</v>
      </c>
      <c r="OU48" s="4">
        <v>5</v>
      </c>
      <c r="OV48" s="114">
        <f t="shared" si="93"/>
        <v>0.1</v>
      </c>
      <c r="OW48" s="114">
        <f t="shared" si="94"/>
        <v>1</v>
      </c>
      <c r="OX48" s="4">
        <v>5</v>
      </c>
      <c r="OY48" s="114">
        <f t="shared" si="95"/>
        <v>0.1</v>
      </c>
      <c r="OZ48" s="114">
        <f t="shared" si="96"/>
        <v>1</v>
      </c>
      <c r="PA48" s="4">
        <v>5</v>
      </c>
      <c r="PB48" s="114">
        <f t="shared" si="97"/>
        <v>0.1</v>
      </c>
      <c r="PC48" s="114">
        <f t="shared" si="98"/>
        <v>1</v>
      </c>
      <c r="PD48" s="4">
        <v>5</v>
      </c>
      <c r="PE48" s="4">
        <v>100</v>
      </c>
      <c r="PF48" s="114">
        <f t="shared" si="99"/>
        <v>0.05</v>
      </c>
      <c r="PG48" s="114">
        <f t="shared" si="100"/>
        <v>1</v>
      </c>
      <c r="PH48" s="4">
        <v>5</v>
      </c>
      <c r="PI48" s="114">
        <f t="shared" si="101"/>
        <v>0.05</v>
      </c>
      <c r="PJ48" s="114">
        <f t="shared" si="102"/>
        <v>1</v>
      </c>
      <c r="ACA48" s="114">
        <f t="shared" si="103"/>
        <v>0.4</v>
      </c>
      <c r="ACB48" s="114">
        <f t="shared" si="104"/>
        <v>0.54</v>
      </c>
      <c r="ACC48" s="114">
        <f t="shared" si="105"/>
        <v>0.94000000000000006</v>
      </c>
      <c r="ACN48" s="119" t="str">
        <f t="shared" si="83"/>
        <v>TERIMA</v>
      </c>
      <c r="ACO48" s="120">
        <f t="shared" si="106"/>
        <v>800000</v>
      </c>
      <c r="ACQ48" s="120">
        <f t="shared" si="107"/>
        <v>752000</v>
      </c>
      <c r="ACR48" s="120">
        <f t="shared" si="108"/>
        <v>752000</v>
      </c>
      <c r="ACS48" s="120">
        <f t="shared" si="109"/>
        <v>752000</v>
      </c>
      <c r="ADN48" s="121">
        <f t="shared" si="84"/>
        <v>752000</v>
      </c>
      <c r="ADO48" s="4" t="s">
        <v>1454</v>
      </c>
    </row>
    <row r="49" spans="1:795" x14ac:dyDescent="0.25">
      <c r="A49" s="4">
        <f t="shared" si="81"/>
        <v>45</v>
      </c>
      <c r="B49" s="4">
        <v>30544</v>
      </c>
      <c r="C49" s="4" t="s">
        <v>1178</v>
      </c>
      <c r="G49" s="4" t="s">
        <v>973</v>
      </c>
      <c r="O49" s="4">
        <v>22</v>
      </c>
      <c r="V49" s="4">
        <f t="shared" si="82"/>
        <v>0</v>
      </c>
      <c r="W49" s="4">
        <v>31</v>
      </c>
      <c r="X49" s="4">
        <v>21</v>
      </c>
      <c r="Y49" s="4">
        <v>7.75</v>
      </c>
      <c r="CH49" s="114">
        <f t="shared" si="85"/>
        <v>1</v>
      </c>
      <c r="CI49" s="4">
        <v>5</v>
      </c>
      <c r="CJ49" s="114">
        <f t="shared" si="86"/>
        <v>0.2</v>
      </c>
      <c r="CK49" s="114">
        <f t="shared" si="87"/>
        <v>1</v>
      </c>
      <c r="CL49" s="4">
        <v>5</v>
      </c>
      <c r="CM49" s="114">
        <f t="shared" si="88"/>
        <v>0.2</v>
      </c>
      <c r="ON49" s="4">
        <v>5</v>
      </c>
      <c r="OO49" s="116">
        <v>5</v>
      </c>
      <c r="OP49" s="114">
        <f t="shared" si="89"/>
        <v>0.15</v>
      </c>
      <c r="OQ49" s="114">
        <f t="shared" si="90"/>
        <v>1</v>
      </c>
      <c r="OR49" s="4">
        <v>5</v>
      </c>
      <c r="OS49" s="114">
        <f t="shared" si="91"/>
        <v>0.05</v>
      </c>
      <c r="OT49" s="114">
        <f t="shared" si="92"/>
        <v>1</v>
      </c>
      <c r="OU49" s="4">
        <v>5</v>
      </c>
      <c r="OV49" s="114">
        <f t="shared" si="93"/>
        <v>0.1</v>
      </c>
      <c r="OW49" s="114">
        <f t="shared" si="94"/>
        <v>1</v>
      </c>
      <c r="OX49" s="4">
        <v>5</v>
      </c>
      <c r="OY49" s="114">
        <f t="shared" si="95"/>
        <v>0.1</v>
      </c>
      <c r="OZ49" s="114">
        <f t="shared" si="96"/>
        <v>1</v>
      </c>
      <c r="PA49" s="4">
        <v>5</v>
      </c>
      <c r="PB49" s="114">
        <f t="shared" si="97"/>
        <v>0.1</v>
      </c>
      <c r="PC49" s="114">
        <f t="shared" si="98"/>
        <v>1</v>
      </c>
      <c r="PD49" s="4">
        <v>5</v>
      </c>
      <c r="PE49" s="4">
        <v>100</v>
      </c>
      <c r="PF49" s="114">
        <f t="shared" si="99"/>
        <v>0.05</v>
      </c>
      <c r="PG49" s="114">
        <f t="shared" si="100"/>
        <v>1</v>
      </c>
      <c r="PH49" s="4">
        <v>5</v>
      </c>
      <c r="PI49" s="114">
        <f t="shared" si="101"/>
        <v>0.05</v>
      </c>
      <c r="PJ49" s="114">
        <f t="shared" si="102"/>
        <v>1</v>
      </c>
      <c r="ACA49" s="114">
        <f t="shared" si="103"/>
        <v>0.4</v>
      </c>
      <c r="ACB49" s="114">
        <f t="shared" si="104"/>
        <v>0.60000000000000009</v>
      </c>
      <c r="ACC49" s="114">
        <f t="shared" si="105"/>
        <v>1</v>
      </c>
      <c r="ACN49" s="119" t="str">
        <f t="shared" si="83"/>
        <v>TERIMA</v>
      </c>
      <c r="ACO49" s="120">
        <f t="shared" si="106"/>
        <v>800000</v>
      </c>
      <c r="ACQ49" s="120">
        <f t="shared" si="107"/>
        <v>800000</v>
      </c>
      <c r="ACR49" s="120">
        <f t="shared" si="108"/>
        <v>800000</v>
      </c>
      <c r="ACS49" s="120">
        <f t="shared" si="109"/>
        <v>800000</v>
      </c>
      <c r="ADN49" s="121">
        <f t="shared" si="84"/>
        <v>800000</v>
      </c>
      <c r="ADO49" s="4" t="s">
        <v>1454</v>
      </c>
    </row>
    <row r="50" spans="1:795" x14ac:dyDescent="0.25">
      <c r="A50" s="4">
        <f t="shared" si="81"/>
        <v>46</v>
      </c>
      <c r="B50" s="4">
        <v>70821</v>
      </c>
      <c r="C50" s="4" t="s">
        <v>655</v>
      </c>
      <c r="G50" s="4" t="s">
        <v>973</v>
      </c>
      <c r="O50" s="4">
        <v>22</v>
      </c>
      <c r="V50" s="4">
        <f t="shared" si="82"/>
        <v>0</v>
      </c>
      <c r="W50" s="4">
        <v>31</v>
      </c>
      <c r="X50" s="4">
        <v>21</v>
      </c>
      <c r="Y50" s="4">
        <v>7.75</v>
      </c>
      <c r="CH50" s="114">
        <f t="shared" si="85"/>
        <v>1</v>
      </c>
      <c r="CI50" s="4">
        <v>5</v>
      </c>
      <c r="CJ50" s="114">
        <f t="shared" si="86"/>
        <v>0.2</v>
      </c>
      <c r="CK50" s="114">
        <f t="shared" si="87"/>
        <v>1</v>
      </c>
      <c r="CL50" s="4">
        <v>5</v>
      </c>
      <c r="CM50" s="114">
        <f t="shared" si="88"/>
        <v>0.2</v>
      </c>
      <c r="ON50" s="4">
        <v>5</v>
      </c>
      <c r="OO50" s="116">
        <v>5</v>
      </c>
      <c r="OP50" s="114">
        <f t="shared" si="89"/>
        <v>0.15</v>
      </c>
      <c r="OQ50" s="114">
        <f t="shared" si="90"/>
        <v>1</v>
      </c>
      <c r="OR50" s="4">
        <v>5</v>
      </c>
      <c r="OS50" s="114">
        <f t="shared" si="91"/>
        <v>0.05</v>
      </c>
      <c r="OT50" s="114">
        <f t="shared" si="92"/>
        <v>1</v>
      </c>
      <c r="OU50" s="4">
        <v>5</v>
      </c>
      <c r="OV50" s="114">
        <f t="shared" si="93"/>
        <v>0.1</v>
      </c>
      <c r="OW50" s="114">
        <f t="shared" si="94"/>
        <v>1</v>
      </c>
      <c r="OX50" s="4">
        <v>5</v>
      </c>
      <c r="OY50" s="114">
        <f t="shared" si="95"/>
        <v>0.1</v>
      </c>
      <c r="OZ50" s="114">
        <f t="shared" si="96"/>
        <v>1</v>
      </c>
      <c r="PA50" s="4">
        <v>5</v>
      </c>
      <c r="PB50" s="114">
        <f t="shared" si="97"/>
        <v>0.1</v>
      </c>
      <c r="PC50" s="114">
        <f t="shared" si="98"/>
        <v>1</v>
      </c>
      <c r="PD50" s="4">
        <v>5</v>
      </c>
      <c r="PE50" s="4">
        <v>100</v>
      </c>
      <c r="PF50" s="114">
        <f t="shared" si="99"/>
        <v>0.05</v>
      </c>
      <c r="PG50" s="114">
        <f t="shared" si="100"/>
        <v>1</v>
      </c>
      <c r="PH50" s="4">
        <v>5</v>
      </c>
      <c r="PI50" s="114">
        <f t="shared" si="101"/>
        <v>0.05</v>
      </c>
      <c r="PJ50" s="114">
        <f t="shared" si="102"/>
        <v>1</v>
      </c>
      <c r="ACA50" s="114">
        <f t="shared" si="103"/>
        <v>0.4</v>
      </c>
      <c r="ACB50" s="114">
        <f t="shared" si="104"/>
        <v>0.60000000000000009</v>
      </c>
      <c r="ACC50" s="114">
        <f t="shared" si="105"/>
        <v>1</v>
      </c>
      <c r="ACN50" s="119" t="str">
        <f t="shared" si="83"/>
        <v>TERIMA</v>
      </c>
      <c r="ACO50" s="120">
        <f t="shared" si="106"/>
        <v>800000</v>
      </c>
      <c r="ACQ50" s="120">
        <f t="shared" si="107"/>
        <v>800000</v>
      </c>
      <c r="ACR50" s="120">
        <f t="shared" si="108"/>
        <v>800000</v>
      </c>
      <c r="ACS50" s="120">
        <f t="shared" si="109"/>
        <v>800000</v>
      </c>
      <c r="ADN50" s="121">
        <f t="shared" si="84"/>
        <v>800000</v>
      </c>
      <c r="ADO50" s="4" t="s">
        <v>1454</v>
      </c>
    </row>
    <row r="51" spans="1:795" x14ac:dyDescent="0.25">
      <c r="A51" s="4">
        <f t="shared" si="81"/>
        <v>47</v>
      </c>
      <c r="B51" s="4">
        <v>30310</v>
      </c>
      <c r="C51" s="4" t="s">
        <v>1059</v>
      </c>
      <c r="G51" s="4" t="s">
        <v>973</v>
      </c>
      <c r="O51" s="4">
        <v>22</v>
      </c>
      <c r="V51" s="4">
        <f t="shared" si="82"/>
        <v>0</v>
      </c>
      <c r="W51" s="4">
        <v>31</v>
      </c>
      <c r="X51" s="4">
        <v>21</v>
      </c>
      <c r="Y51" s="4">
        <v>7.75</v>
      </c>
      <c r="CH51" s="114">
        <f t="shared" si="85"/>
        <v>1</v>
      </c>
      <c r="CI51" s="4">
        <v>5</v>
      </c>
      <c r="CJ51" s="114">
        <f t="shared" si="86"/>
        <v>0.2</v>
      </c>
      <c r="CK51" s="114">
        <f t="shared" si="87"/>
        <v>1</v>
      </c>
      <c r="CL51" s="4">
        <v>5</v>
      </c>
      <c r="CM51" s="114">
        <f t="shared" si="88"/>
        <v>0.2</v>
      </c>
      <c r="ON51" s="4">
        <v>5</v>
      </c>
      <c r="OO51" s="116">
        <v>5</v>
      </c>
      <c r="OP51" s="114">
        <f t="shared" si="89"/>
        <v>0.15</v>
      </c>
      <c r="OQ51" s="114">
        <f t="shared" si="90"/>
        <v>1</v>
      </c>
      <c r="OR51" s="4">
        <v>5</v>
      </c>
      <c r="OS51" s="114">
        <f t="shared" si="91"/>
        <v>0.05</v>
      </c>
      <c r="OT51" s="114">
        <f t="shared" si="92"/>
        <v>1</v>
      </c>
      <c r="OU51" s="4">
        <v>5</v>
      </c>
      <c r="OV51" s="114">
        <f t="shared" si="93"/>
        <v>0.1</v>
      </c>
      <c r="OW51" s="114">
        <f t="shared" si="94"/>
        <v>1</v>
      </c>
      <c r="OX51" s="4">
        <v>5</v>
      </c>
      <c r="OY51" s="114">
        <f t="shared" si="95"/>
        <v>0.1</v>
      </c>
      <c r="OZ51" s="114">
        <f t="shared" si="96"/>
        <v>1</v>
      </c>
      <c r="PA51" s="4">
        <v>5</v>
      </c>
      <c r="PB51" s="114">
        <f t="shared" si="97"/>
        <v>0.1</v>
      </c>
      <c r="PC51" s="114">
        <f t="shared" si="98"/>
        <v>1</v>
      </c>
      <c r="PD51" s="4">
        <v>5</v>
      </c>
      <c r="PE51" s="4">
        <v>100</v>
      </c>
      <c r="PF51" s="114">
        <f t="shared" si="99"/>
        <v>0.05</v>
      </c>
      <c r="PG51" s="114">
        <f t="shared" si="100"/>
        <v>1</v>
      </c>
      <c r="PH51" s="4">
        <v>5</v>
      </c>
      <c r="PI51" s="114">
        <f t="shared" si="101"/>
        <v>0.05</v>
      </c>
      <c r="PJ51" s="114">
        <f t="shared" si="102"/>
        <v>1</v>
      </c>
      <c r="ACA51" s="114">
        <f t="shared" si="103"/>
        <v>0.4</v>
      </c>
      <c r="ACB51" s="114">
        <f t="shared" si="104"/>
        <v>0.60000000000000009</v>
      </c>
      <c r="ACC51" s="114">
        <f t="shared" si="105"/>
        <v>1</v>
      </c>
      <c r="ACN51" s="119" t="str">
        <f t="shared" si="83"/>
        <v>TERIMA</v>
      </c>
      <c r="ACO51" s="120">
        <f t="shared" si="106"/>
        <v>800000</v>
      </c>
      <c r="ACQ51" s="120">
        <f t="shared" si="107"/>
        <v>800000</v>
      </c>
      <c r="ACR51" s="120">
        <f t="shared" si="108"/>
        <v>800000</v>
      </c>
      <c r="ACS51" s="120">
        <f t="shared" si="109"/>
        <v>800000</v>
      </c>
      <c r="ADN51" s="121">
        <f t="shared" si="84"/>
        <v>800000</v>
      </c>
      <c r="ADO51" s="4" t="s">
        <v>1454</v>
      </c>
    </row>
    <row r="52" spans="1:795" x14ac:dyDescent="0.25">
      <c r="A52" s="4">
        <f t="shared" si="81"/>
        <v>48</v>
      </c>
      <c r="B52" s="4">
        <v>103594</v>
      </c>
      <c r="C52" s="4" t="s">
        <v>995</v>
      </c>
      <c r="G52" s="4" t="s">
        <v>973</v>
      </c>
      <c r="O52" s="4">
        <v>22</v>
      </c>
      <c r="V52" s="4">
        <f t="shared" si="82"/>
        <v>0</v>
      </c>
      <c r="W52" s="4">
        <v>31</v>
      </c>
      <c r="X52" s="4">
        <v>21</v>
      </c>
      <c r="Y52" s="4">
        <v>7.75</v>
      </c>
      <c r="CH52" s="114">
        <f t="shared" si="85"/>
        <v>1</v>
      </c>
      <c r="CI52" s="4">
        <v>5</v>
      </c>
      <c r="CJ52" s="114">
        <f t="shared" si="86"/>
        <v>0.2</v>
      </c>
      <c r="CK52" s="114">
        <f t="shared" si="87"/>
        <v>1</v>
      </c>
      <c r="CL52" s="4">
        <v>5</v>
      </c>
      <c r="CM52" s="114">
        <f t="shared" si="88"/>
        <v>0.2</v>
      </c>
      <c r="ON52" s="4">
        <v>5</v>
      </c>
      <c r="OO52" s="116">
        <v>5</v>
      </c>
      <c r="OP52" s="114">
        <f t="shared" si="89"/>
        <v>0.15</v>
      </c>
      <c r="OQ52" s="114">
        <f t="shared" si="90"/>
        <v>1</v>
      </c>
      <c r="OR52" s="4">
        <v>5</v>
      </c>
      <c r="OS52" s="114">
        <f t="shared" si="91"/>
        <v>0.05</v>
      </c>
      <c r="OT52" s="114">
        <f t="shared" si="92"/>
        <v>1</v>
      </c>
      <c r="OU52" s="4">
        <v>5</v>
      </c>
      <c r="OV52" s="114">
        <f t="shared" si="93"/>
        <v>0.1</v>
      </c>
      <c r="OW52" s="114">
        <f t="shared" si="94"/>
        <v>1</v>
      </c>
      <c r="OX52" s="4">
        <v>5</v>
      </c>
      <c r="OY52" s="114">
        <f t="shared" si="95"/>
        <v>0.1</v>
      </c>
      <c r="OZ52" s="114">
        <f t="shared" si="96"/>
        <v>1</v>
      </c>
      <c r="PA52" s="4">
        <v>5</v>
      </c>
      <c r="PB52" s="114">
        <f t="shared" si="97"/>
        <v>0.1</v>
      </c>
      <c r="PC52" s="114">
        <f t="shared" si="98"/>
        <v>1</v>
      </c>
      <c r="PD52" s="4">
        <v>5</v>
      </c>
      <c r="PE52" s="4">
        <v>100</v>
      </c>
      <c r="PF52" s="114">
        <f t="shared" si="99"/>
        <v>0.05</v>
      </c>
      <c r="PG52" s="114">
        <f t="shared" si="100"/>
        <v>1</v>
      </c>
      <c r="PH52" s="4">
        <v>5</v>
      </c>
      <c r="PI52" s="114">
        <f t="shared" si="101"/>
        <v>0.05</v>
      </c>
      <c r="PJ52" s="114">
        <f t="shared" si="102"/>
        <v>1</v>
      </c>
      <c r="ACA52" s="114">
        <f t="shared" si="103"/>
        <v>0.4</v>
      </c>
      <c r="ACB52" s="114">
        <f t="shared" si="104"/>
        <v>0.60000000000000009</v>
      </c>
      <c r="ACC52" s="114">
        <f t="shared" si="105"/>
        <v>1</v>
      </c>
      <c r="ACN52" s="119" t="str">
        <f t="shared" si="83"/>
        <v>TERIMA</v>
      </c>
      <c r="ACO52" s="120">
        <f t="shared" si="106"/>
        <v>800000</v>
      </c>
      <c r="ACQ52" s="120">
        <f t="shared" si="107"/>
        <v>800000</v>
      </c>
      <c r="ACR52" s="120">
        <f t="shared" si="108"/>
        <v>800000</v>
      </c>
      <c r="ACS52" s="120">
        <f t="shared" si="109"/>
        <v>800000</v>
      </c>
      <c r="ADN52" s="121">
        <f t="shared" si="84"/>
        <v>800000</v>
      </c>
      <c r="ADO52" s="4" t="s">
        <v>1454</v>
      </c>
    </row>
    <row r="53" spans="1:795" x14ac:dyDescent="0.25">
      <c r="A53" s="4">
        <f t="shared" si="81"/>
        <v>49</v>
      </c>
      <c r="B53" s="4">
        <v>86700</v>
      </c>
      <c r="C53" s="4" t="s">
        <v>1024</v>
      </c>
      <c r="G53" s="4" t="s">
        <v>973</v>
      </c>
      <c r="O53" s="4">
        <v>22</v>
      </c>
      <c r="V53" s="4">
        <f t="shared" si="82"/>
        <v>0</v>
      </c>
      <c r="W53" s="4">
        <v>31</v>
      </c>
      <c r="X53" s="4">
        <v>21</v>
      </c>
      <c r="Y53" s="4">
        <v>7.75</v>
      </c>
      <c r="CH53" s="114">
        <f t="shared" si="85"/>
        <v>1</v>
      </c>
      <c r="CI53" s="4">
        <v>5</v>
      </c>
      <c r="CJ53" s="114">
        <f t="shared" si="86"/>
        <v>0.2</v>
      </c>
      <c r="CK53" s="114">
        <f t="shared" si="87"/>
        <v>1</v>
      </c>
      <c r="CL53" s="4">
        <v>5</v>
      </c>
      <c r="CM53" s="114">
        <f t="shared" si="88"/>
        <v>0.2</v>
      </c>
      <c r="ON53" s="4">
        <v>5</v>
      </c>
      <c r="OO53" s="116">
        <v>5</v>
      </c>
      <c r="OP53" s="114">
        <f t="shared" si="89"/>
        <v>0.15</v>
      </c>
      <c r="OQ53" s="114">
        <f t="shared" si="90"/>
        <v>1</v>
      </c>
      <c r="OR53" s="4">
        <v>5</v>
      </c>
      <c r="OS53" s="114">
        <f t="shared" si="91"/>
        <v>0.05</v>
      </c>
      <c r="OT53" s="114">
        <f t="shared" si="92"/>
        <v>1</v>
      </c>
      <c r="OU53" s="4">
        <v>5</v>
      </c>
      <c r="OV53" s="114">
        <f t="shared" si="93"/>
        <v>0.1</v>
      </c>
      <c r="OW53" s="114">
        <f t="shared" si="94"/>
        <v>1</v>
      </c>
      <c r="OX53" s="4">
        <v>5</v>
      </c>
      <c r="OY53" s="114">
        <f t="shared" si="95"/>
        <v>0.1</v>
      </c>
      <c r="OZ53" s="114">
        <f t="shared" si="96"/>
        <v>1</v>
      </c>
      <c r="PA53" s="4">
        <v>5</v>
      </c>
      <c r="PB53" s="114">
        <f t="shared" si="97"/>
        <v>0.1</v>
      </c>
      <c r="PC53" s="114">
        <f t="shared" si="98"/>
        <v>1</v>
      </c>
      <c r="PD53" s="4">
        <v>5</v>
      </c>
      <c r="PE53" s="4">
        <v>100</v>
      </c>
      <c r="PF53" s="114">
        <f t="shared" si="99"/>
        <v>0.05</v>
      </c>
      <c r="PG53" s="114">
        <f t="shared" si="100"/>
        <v>1</v>
      </c>
      <c r="PH53" s="4">
        <v>5</v>
      </c>
      <c r="PI53" s="114">
        <f t="shared" si="101"/>
        <v>0.05</v>
      </c>
      <c r="PJ53" s="114">
        <f t="shared" si="102"/>
        <v>1</v>
      </c>
      <c r="ACA53" s="114">
        <f t="shared" si="103"/>
        <v>0.4</v>
      </c>
      <c r="ACB53" s="114">
        <f t="shared" si="104"/>
        <v>0.60000000000000009</v>
      </c>
      <c r="ACC53" s="114">
        <f t="shared" si="105"/>
        <v>1</v>
      </c>
      <c r="ACN53" s="119" t="str">
        <f t="shared" si="83"/>
        <v>TERIMA</v>
      </c>
      <c r="ACO53" s="120">
        <f t="shared" si="106"/>
        <v>800000</v>
      </c>
      <c r="ACQ53" s="120">
        <f t="shared" si="107"/>
        <v>800000</v>
      </c>
      <c r="ACR53" s="120">
        <f t="shared" si="108"/>
        <v>800000</v>
      </c>
      <c r="ACS53" s="120">
        <f t="shared" si="109"/>
        <v>800000</v>
      </c>
      <c r="ADN53" s="121">
        <f t="shared" si="84"/>
        <v>800000</v>
      </c>
      <c r="ADO53" s="4" t="s">
        <v>1454</v>
      </c>
    </row>
    <row r="54" spans="1:795" x14ac:dyDescent="0.25">
      <c r="A54" s="4">
        <f t="shared" si="81"/>
        <v>50</v>
      </c>
      <c r="B54" s="4">
        <v>64046</v>
      </c>
      <c r="C54" s="4" t="s">
        <v>986</v>
      </c>
      <c r="G54" s="4" t="s">
        <v>973</v>
      </c>
      <c r="O54" s="4">
        <v>22</v>
      </c>
      <c r="V54" s="4">
        <f t="shared" si="82"/>
        <v>0</v>
      </c>
      <c r="W54" s="4">
        <v>31</v>
      </c>
      <c r="X54" s="4">
        <v>21</v>
      </c>
      <c r="Y54" s="4">
        <v>7.75</v>
      </c>
      <c r="CH54" s="114">
        <f t="shared" si="85"/>
        <v>1</v>
      </c>
      <c r="CI54" s="4">
        <v>5</v>
      </c>
      <c r="CJ54" s="114">
        <f t="shared" si="86"/>
        <v>0.2</v>
      </c>
      <c r="CK54" s="114">
        <f t="shared" si="87"/>
        <v>1</v>
      </c>
      <c r="CL54" s="4">
        <v>5</v>
      </c>
      <c r="CM54" s="114">
        <f t="shared" si="88"/>
        <v>0.2</v>
      </c>
      <c r="ON54" s="4">
        <v>5</v>
      </c>
      <c r="OO54" s="116">
        <v>5</v>
      </c>
      <c r="OP54" s="114">
        <f t="shared" si="89"/>
        <v>0.15</v>
      </c>
      <c r="OQ54" s="114">
        <f t="shared" si="90"/>
        <v>1</v>
      </c>
      <c r="OR54" s="4">
        <v>5</v>
      </c>
      <c r="OS54" s="114">
        <f t="shared" si="91"/>
        <v>0.05</v>
      </c>
      <c r="OT54" s="114">
        <f t="shared" si="92"/>
        <v>1</v>
      </c>
      <c r="OU54" s="4">
        <v>5</v>
      </c>
      <c r="OV54" s="114">
        <f t="shared" si="93"/>
        <v>0.1</v>
      </c>
      <c r="OW54" s="114">
        <f t="shared" si="94"/>
        <v>1</v>
      </c>
      <c r="OX54" s="4">
        <v>5</v>
      </c>
      <c r="OY54" s="114">
        <f t="shared" si="95"/>
        <v>0.1</v>
      </c>
      <c r="OZ54" s="114">
        <f t="shared" si="96"/>
        <v>1</v>
      </c>
      <c r="PA54" s="4">
        <v>5</v>
      </c>
      <c r="PB54" s="114">
        <f t="shared" si="97"/>
        <v>0.1</v>
      </c>
      <c r="PC54" s="114">
        <f t="shared" si="98"/>
        <v>1</v>
      </c>
      <c r="PD54" s="4">
        <v>5</v>
      </c>
      <c r="PE54" s="4">
        <v>100</v>
      </c>
      <c r="PF54" s="114">
        <f t="shared" si="99"/>
        <v>0.05</v>
      </c>
      <c r="PG54" s="114">
        <f t="shared" si="100"/>
        <v>1</v>
      </c>
      <c r="PH54" s="4">
        <v>5</v>
      </c>
      <c r="PI54" s="114">
        <f t="shared" si="101"/>
        <v>0.05</v>
      </c>
      <c r="PJ54" s="114">
        <f t="shared" si="102"/>
        <v>1</v>
      </c>
      <c r="ACA54" s="114">
        <f t="shared" si="103"/>
        <v>0.4</v>
      </c>
      <c r="ACB54" s="114">
        <f t="shared" si="104"/>
        <v>0.60000000000000009</v>
      </c>
      <c r="ACC54" s="114">
        <f t="shared" si="105"/>
        <v>1</v>
      </c>
      <c r="ACN54" s="119" t="str">
        <f t="shared" si="83"/>
        <v>TERIMA</v>
      </c>
      <c r="ACO54" s="120">
        <f t="shared" si="106"/>
        <v>800000</v>
      </c>
      <c r="ACQ54" s="120">
        <f t="shared" si="107"/>
        <v>800000</v>
      </c>
      <c r="ACR54" s="120">
        <f t="shared" si="108"/>
        <v>800000</v>
      </c>
      <c r="ACS54" s="120">
        <f t="shared" si="109"/>
        <v>800000</v>
      </c>
      <c r="ADN54" s="121">
        <f t="shared" si="84"/>
        <v>800000</v>
      </c>
      <c r="ADO54" s="4" t="s">
        <v>1454</v>
      </c>
    </row>
    <row r="55" spans="1:795" x14ac:dyDescent="0.25">
      <c r="A55" s="4">
        <f t="shared" si="81"/>
        <v>51</v>
      </c>
      <c r="B55" s="4">
        <v>64021</v>
      </c>
      <c r="C55" s="4" t="s">
        <v>1061</v>
      </c>
      <c r="G55" s="4" t="s">
        <v>973</v>
      </c>
      <c r="O55" s="4">
        <v>22</v>
      </c>
      <c r="V55" s="4">
        <f t="shared" si="82"/>
        <v>0</v>
      </c>
      <c r="W55" s="4">
        <v>31</v>
      </c>
      <c r="X55" s="4">
        <v>21</v>
      </c>
      <c r="Y55" s="4">
        <v>7.75</v>
      </c>
      <c r="CH55" s="114">
        <f t="shared" si="85"/>
        <v>1</v>
      </c>
      <c r="CI55" s="4">
        <v>5</v>
      </c>
      <c r="CJ55" s="114">
        <f t="shared" si="86"/>
        <v>0.2</v>
      </c>
      <c r="CK55" s="114">
        <f t="shared" si="87"/>
        <v>1</v>
      </c>
      <c r="CL55" s="4">
        <v>5</v>
      </c>
      <c r="CM55" s="114">
        <f t="shared" si="88"/>
        <v>0.2</v>
      </c>
      <c r="ON55" s="4">
        <v>3</v>
      </c>
      <c r="OO55" s="116" t="s">
        <v>937</v>
      </c>
      <c r="OP55" s="114">
        <f t="shared" si="89"/>
        <v>0.09</v>
      </c>
      <c r="OQ55" s="114">
        <f t="shared" si="90"/>
        <v>0.6</v>
      </c>
      <c r="OR55" s="4">
        <v>5</v>
      </c>
      <c r="OS55" s="114">
        <f t="shared" si="91"/>
        <v>0.05</v>
      </c>
      <c r="OT55" s="114">
        <f t="shared" si="92"/>
        <v>1</v>
      </c>
      <c r="OU55" s="4">
        <v>5</v>
      </c>
      <c r="OV55" s="114">
        <f t="shared" si="93"/>
        <v>0.1</v>
      </c>
      <c r="OW55" s="114">
        <f t="shared" si="94"/>
        <v>1</v>
      </c>
      <c r="OX55" s="4">
        <v>5</v>
      </c>
      <c r="OY55" s="114">
        <f t="shared" si="95"/>
        <v>0.1</v>
      </c>
      <c r="OZ55" s="114">
        <f t="shared" si="96"/>
        <v>1</v>
      </c>
      <c r="PA55" s="4">
        <v>5</v>
      </c>
      <c r="PB55" s="114">
        <f t="shared" si="97"/>
        <v>0.1</v>
      </c>
      <c r="PC55" s="114">
        <f t="shared" si="98"/>
        <v>1</v>
      </c>
      <c r="PD55" s="4">
        <v>5</v>
      </c>
      <c r="PE55" s="4">
        <v>100</v>
      </c>
      <c r="PF55" s="114">
        <f t="shared" si="99"/>
        <v>0.05</v>
      </c>
      <c r="PG55" s="114">
        <f t="shared" si="100"/>
        <v>1</v>
      </c>
      <c r="PH55" s="4">
        <v>5</v>
      </c>
      <c r="PI55" s="114">
        <f t="shared" si="101"/>
        <v>0.05</v>
      </c>
      <c r="PJ55" s="114">
        <f t="shared" si="102"/>
        <v>1</v>
      </c>
      <c r="ACA55" s="114">
        <f t="shared" si="103"/>
        <v>0.4</v>
      </c>
      <c r="ACB55" s="114">
        <f t="shared" si="104"/>
        <v>0.54</v>
      </c>
      <c r="ACC55" s="114">
        <f t="shared" si="105"/>
        <v>0.94000000000000006</v>
      </c>
      <c r="ACN55" s="119" t="str">
        <f t="shared" si="83"/>
        <v>TERIMA</v>
      </c>
      <c r="ACO55" s="120">
        <f t="shared" si="106"/>
        <v>800000</v>
      </c>
      <c r="ACQ55" s="120">
        <f t="shared" si="107"/>
        <v>752000</v>
      </c>
      <c r="ACR55" s="120">
        <f t="shared" si="108"/>
        <v>752000</v>
      </c>
      <c r="ACS55" s="120">
        <f t="shared" si="109"/>
        <v>752000</v>
      </c>
      <c r="ADN55" s="121">
        <f t="shared" si="84"/>
        <v>752000</v>
      </c>
      <c r="ADO55" s="4" t="s">
        <v>1454</v>
      </c>
    </row>
    <row r="56" spans="1:795" x14ac:dyDescent="0.25">
      <c r="A56" s="4">
        <f t="shared" si="81"/>
        <v>52</v>
      </c>
      <c r="B56" s="4">
        <v>105788</v>
      </c>
      <c r="C56" s="4" t="s">
        <v>1063</v>
      </c>
      <c r="G56" s="4" t="s">
        <v>973</v>
      </c>
      <c r="O56" s="4">
        <v>22</v>
      </c>
      <c r="V56" s="4">
        <f t="shared" si="82"/>
        <v>0</v>
      </c>
      <c r="W56" s="4">
        <v>31</v>
      </c>
      <c r="X56" s="4">
        <v>21</v>
      </c>
      <c r="Y56" s="4">
        <v>7.75</v>
      </c>
      <c r="CH56" s="114">
        <f t="shared" si="85"/>
        <v>1</v>
      </c>
      <c r="CI56" s="4">
        <v>5</v>
      </c>
      <c r="CJ56" s="114">
        <f t="shared" si="86"/>
        <v>0.2</v>
      </c>
      <c r="CK56" s="114">
        <f t="shared" si="87"/>
        <v>1</v>
      </c>
      <c r="CL56" s="4">
        <v>5</v>
      </c>
      <c r="CM56" s="114">
        <f t="shared" si="88"/>
        <v>0.2</v>
      </c>
      <c r="ON56" s="4">
        <v>3</v>
      </c>
      <c r="OO56" s="116" t="s">
        <v>937</v>
      </c>
      <c r="OP56" s="114">
        <f t="shared" si="89"/>
        <v>0.09</v>
      </c>
      <c r="OQ56" s="114">
        <f t="shared" si="90"/>
        <v>0.6</v>
      </c>
      <c r="OR56" s="4">
        <v>5</v>
      </c>
      <c r="OS56" s="114">
        <f t="shared" si="91"/>
        <v>0.05</v>
      </c>
      <c r="OT56" s="114">
        <f t="shared" si="92"/>
        <v>1</v>
      </c>
      <c r="OU56" s="4">
        <v>5</v>
      </c>
      <c r="OV56" s="114">
        <f t="shared" si="93"/>
        <v>0.1</v>
      </c>
      <c r="OW56" s="114">
        <f t="shared" si="94"/>
        <v>1</v>
      </c>
      <c r="OX56" s="4">
        <v>5</v>
      </c>
      <c r="OY56" s="114">
        <f t="shared" si="95"/>
        <v>0.1</v>
      </c>
      <c r="OZ56" s="114">
        <f t="shared" si="96"/>
        <v>1</v>
      </c>
      <c r="PA56" s="4">
        <v>5</v>
      </c>
      <c r="PB56" s="114">
        <f t="shared" si="97"/>
        <v>0.1</v>
      </c>
      <c r="PC56" s="114">
        <f t="shared" si="98"/>
        <v>1</v>
      </c>
      <c r="PD56" s="4">
        <v>5</v>
      </c>
      <c r="PE56" s="4">
        <v>100</v>
      </c>
      <c r="PF56" s="114">
        <f t="shared" si="99"/>
        <v>0.05</v>
      </c>
      <c r="PG56" s="114">
        <f t="shared" si="100"/>
        <v>1</v>
      </c>
      <c r="PH56" s="4">
        <v>5</v>
      </c>
      <c r="PI56" s="114">
        <f t="shared" si="101"/>
        <v>0.05</v>
      </c>
      <c r="PJ56" s="114">
        <f t="shared" si="102"/>
        <v>1</v>
      </c>
      <c r="ACA56" s="114">
        <f t="shared" si="103"/>
        <v>0.4</v>
      </c>
      <c r="ACB56" s="114">
        <f t="shared" si="104"/>
        <v>0.54</v>
      </c>
      <c r="ACC56" s="114">
        <f t="shared" si="105"/>
        <v>0.94000000000000006</v>
      </c>
      <c r="ACN56" s="119" t="str">
        <f t="shared" si="83"/>
        <v>TERIMA</v>
      </c>
      <c r="ACO56" s="120">
        <f t="shared" si="106"/>
        <v>800000</v>
      </c>
      <c r="ACQ56" s="120">
        <f t="shared" si="107"/>
        <v>752000</v>
      </c>
      <c r="ACR56" s="120">
        <f t="shared" si="108"/>
        <v>752000</v>
      </c>
      <c r="ACS56" s="120">
        <f t="shared" si="109"/>
        <v>752000</v>
      </c>
      <c r="ADN56" s="121">
        <f t="shared" si="84"/>
        <v>752000</v>
      </c>
      <c r="ADO56" s="4" t="s">
        <v>1454</v>
      </c>
    </row>
    <row r="57" spans="1:795" x14ac:dyDescent="0.25">
      <c r="A57" s="4">
        <f t="shared" si="81"/>
        <v>53</v>
      </c>
      <c r="B57" s="4">
        <v>33503</v>
      </c>
      <c r="C57" s="4" t="s">
        <v>1065</v>
      </c>
      <c r="G57" s="4" t="s">
        <v>973</v>
      </c>
      <c r="O57" s="4">
        <v>22</v>
      </c>
      <c r="V57" s="4">
        <f t="shared" si="82"/>
        <v>0</v>
      </c>
      <c r="W57" s="4">
        <v>31</v>
      </c>
      <c r="X57" s="4">
        <v>21</v>
      </c>
      <c r="Y57" s="4">
        <v>7.75</v>
      </c>
      <c r="CH57" s="114">
        <f t="shared" si="85"/>
        <v>1</v>
      </c>
      <c r="CI57" s="4">
        <v>5</v>
      </c>
      <c r="CJ57" s="114">
        <f t="shared" si="86"/>
        <v>0.2</v>
      </c>
      <c r="CK57" s="114">
        <f t="shared" si="87"/>
        <v>1</v>
      </c>
      <c r="CL57" s="4">
        <v>5</v>
      </c>
      <c r="CM57" s="114">
        <f t="shared" si="88"/>
        <v>0.2</v>
      </c>
      <c r="ON57" s="4">
        <v>5</v>
      </c>
      <c r="OO57" s="116">
        <v>5</v>
      </c>
      <c r="OP57" s="114">
        <f t="shared" si="89"/>
        <v>0.15</v>
      </c>
      <c r="OQ57" s="114">
        <f t="shared" si="90"/>
        <v>1</v>
      </c>
      <c r="OR57" s="4">
        <v>5</v>
      </c>
      <c r="OS57" s="114">
        <f t="shared" si="91"/>
        <v>0.05</v>
      </c>
      <c r="OT57" s="114">
        <f t="shared" si="92"/>
        <v>1</v>
      </c>
      <c r="OU57" s="4">
        <v>5</v>
      </c>
      <c r="OV57" s="114">
        <f t="shared" si="93"/>
        <v>0.1</v>
      </c>
      <c r="OW57" s="114">
        <f t="shared" si="94"/>
        <v>1</v>
      </c>
      <c r="OX57" s="4">
        <v>5</v>
      </c>
      <c r="OY57" s="114">
        <f t="shared" si="95"/>
        <v>0.1</v>
      </c>
      <c r="OZ57" s="114">
        <f t="shared" si="96"/>
        <v>1</v>
      </c>
      <c r="PA57" s="4">
        <v>5</v>
      </c>
      <c r="PB57" s="114">
        <f t="shared" si="97"/>
        <v>0.1</v>
      </c>
      <c r="PC57" s="114">
        <f t="shared" si="98"/>
        <v>1</v>
      </c>
      <c r="PD57" s="4">
        <v>5</v>
      </c>
      <c r="PE57" s="4">
        <v>100</v>
      </c>
      <c r="PF57" s="114">
        <f t="shared" si="99"/>
        <v>0.05</v>
      </c>
      <c r="PG57" s="114">
        <f t="shared" si="100"/>
        <v>1</v>
      </c>
      <c r="PH57" s="4">
        <v>5</v>
      </c>
      <c r="PI57" s="114">
        <f t="shared" si="101"/>
        <v>0.05</v>
      </c>
      <c r="PJ57" s="114">
        <f t="shared" si="102"/>
        <v>1</v>
      </c>
      <c r="ACA57" s="114">
        <f t="shared" si="103"/>
        <v>0.4</v>
      </c>
      <c r="ACB57" s="114">
        <f t="shared" si="104"/>
        <v>0.60000000000000009</v>
      </c>
      <c r="ACC57" s="114">
        <f t="shared" si="105"/>
        <v>1</v>
      </c>
      <c r="ACN57" s="119" t="str">
        <f t="shared" si="83"/>
        <v>TERIMA</v>
      </c>
      <c r="ACO57" s="120">
        <f t="shared" si="106"/>
        <v>800000</v>
      </c>
      <c r="ACQ57" s="120">
        <f t="shared" si="107"/>
        <v>800000</v>
      </c>
      <c r="ACR57" s="120">
        <f t="shared" si="108"/>
        <v>800000</v>
      </c>
      <c r="ACS57" s="120">
        <f t="shared" si="109"/>
        <v>800000</v>
      </c>
      <c r="ADN57" s="121">
        <f t="shared" si="84"/>
        <v>800000</v>
      </c>
      <c r="ADO57" s="4" t="s">
        <v>1454</v>
      </c>
    </row>
    <row r="58" spans="1:795" x14ac:dyDescent="0.25">
      <c r="A58" s="4">
        <f t="shared" si="81"/>
        <v>54</v>
      </c>
      <c r="B58" s="4">
        <v>30389</v>
      </c>
      <c r="C58" s="4" t="s">
        <v>1067</v>
      </c>
      <c r="G58" s="4" t="s">
        <v>973</v>
      </c>
      <c r="O58" s="4">
        <v>22</v>
      </c>
      <c r="V58" s="4">
        <f t="shared" si="82"/>
        <v>0</v>
      </c>
      <c r="W58" s="4">
        <v>31</v>
      </c>
      <c r="X58" s="4">
        <v>21</v>
      </c>
      <c r="Y58" s="4">
        <v>7.75</v>
      </c>
      <c r="CH58" s="114">
        <f t="shared" si="85"/>
        <v>1</v>
      </c>
      <c r="CI58" s="4">
        <v>5</v>
      </c>
      <c r="CJ58" s="114">
        <f t="shared" si="86"/>
        <v>0.2</v>
      </c>
      <c r="CK58" s="114">
        <f t="shared" si="87"/>
        <v>1</v>
      </c>
      <c r="CL58" s="4">
        <v>5</v>
      </c>
      <c r="CM58" s="114">
        <f t="shared" si="88"/>
        <v>0.2</v>
      </c>
      <c r="ON58" s="4">
        <v>5</v>
      </c>
      <c r="OO58" s="116">
        <v>5</v>
      </c>
      <c r="OP58" s="114">
        <f t="shared" si="89"/>
        <v>0.15</v>
      </c>
      <c r="OQ58" s="114">
        <f t="shared" si="90"/>
        <v>1</v>
      </c>
      <c r="OR58" s="4">
        <v>5</v>
      </c>
      <c r="OS58" s="114">
        <f t="shared" si="91"/>
        <v>0.05</v>
      </c>
      <c r="OT58" s="114">
        <f t="shared" si="92"/>
        <v>1</v>
      </c>
      <c r="OU58" s="4">
        <v>5</v>
      </c>
      <c r="OV58" s="114">
        <f t="shared" si="93"/>
        <v>0.1</v>
      </c>
      <c r="OW58" s="114">
        <f t="shared" si="94"/>
        <v>1</v>
      </c>
      <c r="OX58" s="4">
        <v>5</v>
      </c>
      <c r="OY58" s="114">
        <f t="shared" si="95"/>
        <v>0.1</v>
      </c>
      <c r="OZ58" s="114">
        <f t="shared" si="96"/>
        <v>1</v>
      </c>
      <c r="PA58" s="4">
        <v>5</v>
      </c>
      <c r="PB58" s="114">
        <f t="shared" si="97"/>
        <v>0.1</v>
      </c>
      <c r="PC58" s="114">
        <f t="shared" si="98"/>
        <v>1</v>
      </c>
      <c r="PD58" s="4">
        <v>5</v>
      </c>
      <c r="PE58" s="4">
        <v>95</v>
      </c>
      <c r="PF58" s="114">
        <f t="shared" si="99"/>
        <v>0.05</v>
      </c>
      <c r="PG58" s="114">
        <f t="shared" si="100"/>
        <v>1</v>
      </c>
      <c r="PH58" s="4">
        <v>5</v>
      </c>
      <c r="PI58" s="114">
        <f t="shared" si="101"/>
        <v>0.05</v>
      </c>
      <c r="PJ58" s="114">
        <f t="shared" si="102"/>
        <v>1</v>
      </c>
      <c r="ACA58" s="114">
        <f t="shared" si="103"/>
        <v>0.4</v>
      </c>
      <c r="ACB58" s="114">
        <f t="shared" si="104"/>
        <v>0.60000000000000009</v>
      </c>
      <c r="ACC58" s="114">
        <f t="shared" si="105"/>
        <v>1</v>
      </c>
      <c r="ACN58" s="119" t="str">
        <f t="shared" si="83"/>
        <v>TERIMA</v>
      </c>
      <c r="ACO58" s="120">
        <f t="shared" si="106"/>
        <v>800000</v>
      </c>
      <c r="ACQ58" s="120">
        <f t="shared" si="107"/>
        <v>800000</v>
      </c>
      <c r="ACR58" s="120">
        <f t="shared" si="108"/>
        <v>800000</v>
      </c>
      <c r="ACS58" s="120">
        <f t="shared" si="109"/>
        <v>800000</v>
      </c>
      <c r="ADN58" s="121">
        <f t="shared" si="84"/>
        <v>800000</v>
      </c>
      <c r="ADO58" s="4" t="s">
        <v>1454</v>
      </c>
    </row>
    <row r="59" spans="1:795" x14ac:dyDescent="0.25">
      <c r="A59" s="4">
        <f t="shared" si="81"/>
        <v>55</v>
      </c>
      <c r="B59" s="4">
        <v>105796</v>
      </c>
      <c r="C59" s="4" t="s">
        <v>1069</v>
      </c>
      <c r="G59" s="4" t="s">
        <v>973</v>
      </c>
      <c r="O59" s="4">
        <v>22</v>
      </c>
      <c r="V59" s="4">
        <f t="shared" si="82"/>
        <v>0</v>
      </c>
      <c r="W59" s="4">
        <v>31</v>
      </c>
      <c r="X59" s="4">
        <v>21</v>
      </c>
      <c r="Y59" s="4">
        <v>7.75</v>
      </c>
      <c r="CH59" s="114">
        <f t="shared" si="85"/>
        <v>1</v>
      </c>
      <c r="CI59" s="4">
        <v>5</v>
      </c>
      <c r="CJ59" s="114">
        <f t="shared" si="86"/>
        <v>0.2</v>
      </c>
      <c r="CK59" s="114">
        <f t="shared" si="87"/>
        <v>1</v>
      </c>
      <c r="CL59" s="4">
        <v>5</v>
      </c>
      <c r="CM59" s="114">
        <f t="shared" si="88"/>
        <v>0.2</v>
      </c>
      <c r="ON59" s="4">
        <v>5</v>
      </c>
      <c r="OO59" s="116">
        <v>5</v>
      </c>
      <c r="OP59" s="114">
        <f t="shared" si="89"/>
        <v>0.15</v>
      </c>
      <c r="OQ59" s="114">
        <f t="shared" si="90"/>
        <v>1</v>
      </c>
      <c r="OR59" s="4">
        <v>5</v>
      </c>
      <c r="OS59" s="114">
        <f t="shared" si="91"/>
        <v>0.05</v>
      </c>
      <c r="OT59" s="114">
        <f t="shared" si="92"/>
        <v>1</v>
      </c>
      <c r="OU59" s="4">
        <v>5</v>
      </c>
      <c r="OV59" s="114">
        <f t="shared" si="93"/>
        <v>0.1</v>
      </c>
      <c r="OW59" s="114">
        <f t="shared" si="94"/>
        <v>1</v>
      </c>
      <c r="OX59" s="4">
        <v>5</v>
      </c>
      <c r="OY59" s="114">
        <f t="shared" si="95"/>
        <v>0.1</v>
      </c>
      <c r="OZ59" s="114">
        <f t="shared" si="96"/>
        <v>1</v>
      </c>
      <c r="PA59" s="4">
        <v>5</v>
      </c>
      <c r="PB59" s="114">
        <f t="shared" si="97"/>
        <v>0.1</v>
      </c>
      <c r="PC59" s="114">
        <f t="shared" si="98"/>
        <v>1</v>
      </c>
      <c r="PD59" s="4">
        <v>5</v>
      </c>
      <c r="PE59" s="4">
        <v>100</v>
      </c>
      <c r="PF59" s="114">
        <f t="shared" si="99"/>
        <v>0.05</v>
      </c>
      <c r="PG59" s="114">
        <f t="shared" si="100"/>
        <v>1</v>
      </c>
      <c r="PH59" s="4">
        <v>5</v>
      </c>
      <c r="PI59" s="114">
        <f t="shared" si="101"/>
        <v>0.05</v>
      </c>
      <c r="PJ59" s="114">
        <f t="shared" si="102"/>
        <v>1</v>
      </c>
      <c r="ACA59" s="114">
        <f t="shared" si="103"/>
        <v>0.4</v>
      </c>
      <c r="ACB59" s="114">
        <f t="shared" si="104"/>
        <v>0.60000000000000009</v>
      </c>
      <c r="ACC59" s="114">
        <f t="shared" si="105"/>
        <v>1</v>
      </c>
      <c r="ACN59" s="119" t="str">
        <f t="shared" si="83"/>
        <v>TERIMA</v>
      </c>
      <c r="ACO59" s="120">
        <f t="shared" si="106"/>
        <v>800000</v>
      </c>
      <c r="ACQ59" s="120">
        <f t="shared" si="107"/>
        <v>800000</v>
      </c>
      <c r="ACR59" s="120">
        <f t="shared" si="108"/>
        <v>800000</v>
      </c>
      <c r="ACS59" s="120">
        <f t="shared" si="109"/>
        <v>800000</v>
      </c>
      <c r="ADN59" s="121">
        <f t="shared" si="84"/>
        <v>800000</v>
      </c>
      <c r="ADO59" s="4" t="s">
        <v>1454</v>
      </c>
    </row>
    <row r="60" spans="1:795" x14ac:dyDescent="0.25">
      <c r="A60" s="4">
        <f t="shared" si="81"/>
        <v>56</v>
      </c>
      <c r="B60" s="4">
        <v>30425</v>
      </c>
      <c r="C60" s="4" t="s">
        <v>1181</v>
      </c>
      <c r="G60" s="4" t="s">
        <v>973</v>
      </c>
      <c r="O60" s="4">
        <v>22</v>
      </c>
      <c r="V60" s="4">
        <f t="shared" si="82"/>
        <v>0</v>
      </c>
      <c r="W60" s="4">
        <v>31</v>
      </c>
      <c r="X60" s="4">
        <v>21</v>
      </c>
      <c r="Y60" s="4">
        <v>7.75</v>
      </c>
      <c r="CH60" s="114">
        <f t="shared" si="85"/>
        <v>1</v>
      </c>
      <c r="CI60" s="4">
        <v>5</v>
      </c>
      <c r="CJ60" s="114">
        <f t="shared" si="86"/>
        <v>0.2</v>
      </c>
      <c r="CK60" s="114">
        <f t="shared" si="87"/>
        <v>1</v>
      </c>
      <c r="CL60" s="4">
        <v>5</v>
      </c>
      <c r="CM60" s="114">
        <f t="shared" si="88"/>
        <v>0.2</v>
      </c>
      <c r="ON60" s="4">
        <v>5</v>
      </c>
      <c r="OO60" s="116">
        <v>5</v>
      </c>
      <c r="OP60" s="114">
        <f t="shared" si="89"/>
        <v>0.15</v>
      </c>
      <c r="OQ60" s="114">
        <f t="shared" si="90"/>
        <v>1</v>
      </c>
      <c r="OR60" s="4">
        <v>5</v>
      </c>
      <c r="OS60" s="114">
        <f t="shared" si="91"/>
        <v>0.05</v>
      </c>
      <c r="OT60" s="114">
        <f t="shared" si="92"/>
        <v>1</v>
      </c>
      <c r="OU60" s="4">
        <v>5</v>
      </c>
      <c r="OV60" s="114">
        <f t="shared" si="93"/>
        <v>0.1</v>
      </c>
      <c r="OW60" s="114">
        <f t="shared" si="94"/>
        <v>1</v>
      </c>
      <c r="OX60" s="4">
        <v>5</v>
      </c>
      <c r="OY60" s="114">
        <f t="shared" si="95"/>
        <v>0.1</v>
      </c>
      <c r="OZ60" s="114">
        <f t="shared" si="96"/>
        <v>1</v>
      </c>
      <c r="PA60" s="4">
        <v>5</v>
      </c>
      <c r="PB60" s="114">
        <f t="shared" si="97"/>
        <v>0.1</v>
      </c>
      <c r="PC60" s="114">
        <f t="shared" si="98"/>
        <v>1</v>
      </c>
      <c r="PD60" s="4">
        <v>5</v>
      </c>
      <c r="PE60" s="4">
        <v>100</v>
      </c>
      <c r="PF60" s="114">
        <f t="shared" si="99"/>
        <v>0.05</v>
      </c>
      <c r="PG60" s="114">
        <f t="shared" si="100"/>
        <v>1</v>
      </c>
      <c r="PH60" s="4">
        <v>5</v>
      </c>
      <c r="PI60" s="114">
        <f t="shared" si="101"/>
        <v>0.05</v>
      </c>
      <c r="PJ60" s="114">
        <f t="shared" si="102"/>
        <v>1</v>
      </c>
      <c r="ACA60" s="114">
        <f t="shared" si="103"/>
        <v>0.4</v>
      </c>
      <c r="ACB60" s="114">
        <f t="shared" si="104"/>
        <v>0.60000000000000009</v>
      </c>
      <c r="ACC60" s="114">
        <f t="shared" si="105"/>
        <v>1</v>
      </c>
      <c r="ACN60" s="119" t="str">
        <f t="shared" si="83"/>
        <v>TERIMA</v>
      </c>
      <c r="ACO60" s="120">
        <f t="shared" si="106"/>
        <v>800000</v>
      </c>
      <c r="ACQ60" s="120">
        <f t="shared" si="107"/>
        <v>800000</v>
      </c>
      <c r="ACR60" s="120">
        <f t="shared" si="108"/>
        <v>800000</v>
      </c>
      <c r="ACS60" s="120">
        <f t="shared" si="109"/>
        <v>800000</v>
      </c>
      <c r="ADN60" s="121">
        <f t="shared" si="84"/>
        <v>800000</v>
      </c>
      <c r="ADO60" s="4" t="s">
        <v>1454</v>
      </c>
    </row>
    <row r="61" spans="1:795" x14ac:dyDescent="0.25">
      <c r="A61" s="4">
        <f t="shared" si="81"/>
        <v>57</v>
      </c>
      <c r="B61" s="4">
        <v>30430</v>
      </c>
      <c r="C61" s="4" t="s">
        <v>1027</v>
      </c>
      <c r="G61" s="4" t="s">
        <v>973</v>
      </c>
      <c r="O61" s="4">
        <v>22</v>
      </c>
      <c r="V61" s="4">
        <f t="shared" si="82"/>
        <v>0</v>
      </c>
      <c r="W61" s="4">
        <v>31</v>
      </c>
      <c r="X61" s="4">
        <v>21</v>
      </c>
      <c r="Y61" s="4">
        <v>7.75</v>
      </c>
      <c r="CH61" s="114">
        <f t="shared" si="85"/>
        <v>1</v>
      </c>
      <c r="CI61" s="4">
        <v>5</v>
      </c>
      <c r="CJ61" s="114">
        <f t="shared" si="86"/>
        <v>0.2</v>
      </c>
      <c r="CK61" s="114">
        <f t="shared" si="87"/>
        <v>1</v>
      </c>
      <c r="CL61" s="4">
        <v>5</v>
      </c>
      <c r="CM61" s="114">
        <f t="shared" si="88"/>
        <v>0.2</v>
      </c>
      <c r="ON61" s="4">
        <v>5</v>
      </c>
      <c r="OO61" s="116">
        <v>5</v>
      </c>
      <c r="OP61" s="114">
        <f t="shared" si="89"/>
        <v>0.15</v>
      </c>
      <c r="OQ61" s="114">
        <f t="shared" si="90"/>
        <v>1</v>
      </c>
      <c r="OR61" s="4">
        <v>5</v>
      </c>
      <c r="OS61" s="114">
        <f t="shared" si="91"/>
        <v>0.05</v>
      </c>
      <c r="OT61" s="114">
        <f t="shared" si="92"/>
        <v>1</v>
      </c>
      <c r="OU61" s="4">
        <v>5</v>
      </c>
      <c r="OV61" s="114">
        <f t="shared" si="93"/>
        <v>0.1</v>
      </c>
      <c r="OW61" s="114">
        <f t="shared" si="94"/>
        <v>1</v>
      </c>
      <c r="OX61" s="4">
        <v>5</v>
      </c>
      <c r="OY61" s="114">
        <f t="shared" si="95"/>
        <v>0.1</v>
      </c>
      <c r="OZ61" s="114">
        <f t="shared" si="96"/>
        <v>1</v>
      </c>
      <c r="PA61" s="4">
        <v>5</v>
      </c>
      <c r="PB61" s="114">
        <f t="shared" si="97"/>
        <v>0.1</v>
      </c>
      <c r="PC61" s="114">
        <f t="shared" si="98"/>
        <v>1</v>
      </c>
      <c r="PD61" s="4">
        <v>5</v>
      </c>
      <c r="PE61" s="4">
        <v>100</v>
      </c>
      <c r="PF61" s="114">
        <f t="shared" si="99"/>
        <v>0.05</v>
      </c>
      <c r="PG61" s="114">
        <f t="shared" si="100"/>
        <v>1</v>
      </c>
      <c r="PH61" s="4">
        <v>5</v>
      </c>
      <c r="PI61" s="114">
        <f t="shared" si="101"/>
        <v>0.05</v>
      </c>
      <c r="PJ61" s="114">
        <f t="shared" si="102"/>
        <v>1</v>
      </c>
      <c r="ACA61" s="114">
        <f t="shared" si="103"/>
        <v>0.4</v>
      </c>
      <c r="ACB61" s="114">
        <f t="shared" si="104"/>
        <v>0.60000000000000009</v>
      </c>
      <c r="ACC61" s="114">
        <f t="shared" si="105"/>
        <v>1</v>
      </c>
      <c r="ACN61" s="119" t="str">
        <f t="shared" si="83"/>
        <v>TERIMA</v>
      </c>
      <c r="ACO61" s="120">
        <f t="shared" si="106"/>
        <v>800000</v>
      </c>
      <c r="ACQ61" s="120">
        <f t="shared" si="107"/>
        <v>800000</v>
      </c>
      <c r="ACR61" s="120">
        <f t="shared" si="108"/>
        <v>800000</v>
      </c>
      <c r="ACS61" s="120">
        <f t="shared" si="109"/>
        <v>800000</v>
      </c>
      <c r="ADN61" s="121">
        <f t="shared" si="84"/>
        <v>800000</v>
      </c>
      <c r="ADO61" s="4" t="s">
        <v>1454</v>
      </c>
    </row>
    <row r="62" spans="1:795" x14ac:dyDescent="0.25">
      <c r="A62" s="4">
        <f t="shared" si="81"/>
        <v>58</v>
      </c>
      <c r="B62" s="4">
        <v>79403</v>
      </c>
      <c r="C62" s="4" t="s">
        <v>1075</v>
      </c>
      <c r="G62" s="4" t="s">
        <v>973</v>
      </c>
      <c r="O62" s="4">
        <v>22</v>
      </c>
      <c r="V62" s="4">
        <f t="shared" si="82"/>
        <v>0</v>
      </c>
      <c r="W62" s="4">
        <v>31</v>
      </c>
      <c r="X62" s="4">
        <v>21</v>
      </c>
      <c r="Y62" s="4">
        <v>7.75</v>
      </c>
      <c r="CH62" s="114">
        <f t="shared" si="85"/>
        <v>1</v>
      </c>
      <c r="CI62" s="4">
        <v>5</v>
      </c>
      <c r="CJ62" s="114">
        <f t="shared" si="86"/>
        <v>0.2</v>
      </c>
      <c r="CK62" s="114">
        <f t="shared" si="87"/>
        <v>1</v>
      </c>
      <c r="CL62" s="4">
        <v>5</v>
      </c>
      <c r="CM62" s="114">
        <f t="shared" si="88"/>
        <v>0.2</v>
      </c>
      <c r="ON62" s="4">
        <v>5</v>
      </c>
      <c r="OO62" s="116">
        <v>5</v>
      </c>
      <c r="OP62" s="114">
        <f t="shared" si="89"/>
        <v>0.15</v>
      </c>
      <c r="OQ62" s="114">
        <f t="shared" si="90"/>
        <v>1</v>
      </c>
      <c r="OR62" s="4">
        <v>5</v>
      </c>
      <c r="OS62" s="114">
        <f t="shared" si="91"/>
        <v>0.05</v>
      </c>
      <c r="OT62" s="114">
        <f t="shared" si="92"/>
        <v>1</v>
      </c>
      <c r="OU62" s="4">
        <v>5</v>
      </c>
      <c r="OV62" s="114">
        <f t="shared" si="93"/>
        <v>0.1</v>
      </c>
      <c r="OW62" s="114">
        <f t="shared" si="94"/>
        <v>1</v>
      </c>
      <c r="OX62" s="4">
        <v>5</v>
      </c>
      <c r="OY62" s="114">
        <f t="shared" si="95"/>
        <v>0.1</v>
      </c>
      <c r="OZ62" s="114">
        <f t="shared" si="96"/>
        <v>1</v>
      </c>
      <c r="PA62" s="4">
        <v>5</v>
      </c>
      <c r="PB62" s="114">
        <f t="shared" si="97"/>
        <v>0.1</v>
      </c>
      <c r="PC62" s="114">
        <f t="shared" si="98"/>
        <v>1</v>
      </c>
      <c r="PD62" s="4">
        <v>5</v>
      </c>
      <c r="PE62" s="4">
        <v>100</v>
      </c>
      <c r="PF62" s="114">
        <f t="shared" si="99"/>
        <v>0.05</v>
      </c>
      <c r="PG62" s="114">
        <f t="shared" si="100"/>
        <v>1</v>
      </c>
      <c r="PH62" s="4">
        <v>5</v>
      </c>
      <c r="PI62" s="114">
        <f t="shared" si="101"/>
        <v>0.05</v>
      </c>
      <c r="PJ62" s="114">
        <f t="shared" si="102"/>
        <v>1</v>
      </c>
      <c r="ACA62" s="114">
        <f t="shared" si="103"/>
        <v>0.4</v>
      </c>
      <c r="ACB62" s="114">
        <f t="shared" si="104"/>
        <v>0.60000000000000009</v>
      </c>
      <c r="ACC62" s="114">
        <f t="shared" si="105"/>
        <v>1</v>
      </c>
      <c r="ACN62" s="119" t="str">
        <f t="shared" si="83"/>
        <v>TERIMA</v>
      </c>
      <c r="ACO62" s="120">
        <f t="shared" si="106"/>
        <v>800000</v>
      </c>
      <c r="ACQ62" s="120">
        <f t="shared" si="107"/>
        <v>800000</v>
      </c>
      <c r="ACR62" s="120">
        <f t="shared" si="108"/>
        <v>800000</v>
      </c>
      <c r="ACS62" s="120">
        <f t="shared" si="109"/>
        <v>800000</v>
      </c>
      <c r="ADN62" s="121">
        <f t="shared" si="84"/>
        <v>800000</v>
      </c>
      <c r="ADO62" s="4" t="s">
        <v>1454</v>
      </c>
    </row>
    <row r="63" spans="1:795" x14ac:dyDescent="0.25">
      <c r="A63" s="4">
        <f t="shared" si="81"/>
        <v>59</v>
      </c>
      <c r="B63" s="4">
        <v>30561</v>
      </c>
      <c r="C63" s="4" t="s">
        <v>1013</v>
      </c>
      <c r="G63" s="4" t="s">
        <v>973</v>
      </c>
      <c r="O63" s="4">
        <v>22</v>
      </c>
      <c r="V63" s="4">
        <f t="shared" si="82"/>
        <v>0</v>
      </c>
      <c r="W63" s="4">
        <v>31</v>
      </c>
      <c r="X63" s="4">
        <v>20</v>
      </c>
      <c r="Y63" s="4">
        <v>7.75</v>
      </c>
      <c r="CH63" s="114">
        <f t="shared" si="85"/>
        <v>1</v>
      </c>
      <c r="CI63" s="4">
        <v>5</v>
      </c>
      <c r="CJ63" s="114">
        <f t="shared" si="86"/>
        <v>0.2</v>
      </c>
      <c r="CK63" s="114">
        <f t="shared" si="87"/>
        <v>1</v>
      </c>
      <c r="CL63" s="4">
        <v>5</v>
      </c>
      <c r="CM63" s="114">
        <f t="shared" si="88"/>
        <v>0.2</v>
      </c>
      <c r="ON63" s="4">
        <v>5</v>
      </c>
      <c r="OO63" s="116">
        <v>5</v>
      </c>
      <c r="OP63" s="114">
        <f t="shared" si="89"/>
        <v>0.15</v>
      </c>
      <c r="OQ63" s="114">
        <f t="shared" si="90"/>
        <v>1</v>
      </c>
      <c r="OR63" s="4">
        <v>5</v>
      </c>
      <c r="OS63" s="114">
        <f t="shared" si="91"/>
        <v>0.05</v>
      </c>
      <c r="OT63" s="114">
        <f t="shared" si="92"/>
        <v>1</v>
      </c>
      <c r="OU63" s="4">
        <v>5</v>
      </c>
      <c r="OV63" s="114">
        <f t="shared" si="93"/>
        <v>0.1</v>
      </c>
      <c r="OW63" s="114">
        <f t="shared" si="94"/>
        <v>1</v>
      </c>
      <c r="OX63" s="4">
        <v>5</v>
      </c>
      <c r="OY63" s="114">
        <f t="shared" si="95"/>
        <v>0.1</v>
      </c>
      <c r="OZ63" s="114">
        <f t="shared" si="96"/>
        <v>1</v>
      </c>
      <c r="PA63" s="4">
        <v>5</v>
      </c>
      <c r="PB63" s="114">
        <f t="shared" si="97"/>
        <v>0.1</v>
      </c>
      <c r="PC63" s="114">
        <f t="shared" si="98"/>
        <v>1</v>
      </c>
      <c r="PD63" s="4">
        <v>5</v>
      </c>
      <c r="PE63" s="4">
        <v>100</v>
      </c>
      <c r="PF63" s="114">
        <f t="shared" si="99"/>
        <v>0.05</v>
      </c>
      <c r="PG63" s="114">
        <f t="shared" si="100"/>
        <v>1</v>
      </c>
      <c r="PH63" s="4">
        <v>5</v>
      </c>
      <c r="PI63" s="114">
        <f t="shared" si="101"/>
        <v>0.05</v>
      </c>
      <c r="PJ63" s="114">
        <f t="shared" si="102"/>
        <v>1</v>
      </c>
      <c r="ACA63" s="114">
        <f t="shared" si="103"/>
        <v>0.4</v>
      </c>
      <c r="ACB63" s="114">
        <f t="shared" si="104"/>
        <v>0.60000000000000009</v>
      </c>
      <c r="ACC63" s="114">
        <f t="shared" si="105"/>
        <v>1</v>
      </c>
      <c r="ACN63" s="119" t="str">
        <f t="shared" si="83"/>
        <v>TERIMA</v>
      </c>
      <c r="ACO63" s="120">
        <f t="shared" si="106"/>
        <v>800000</v>
      </c>
      <c r="ACQ63" s="120">
        <f t="shared" si="107"/>
        <v>800000</v>
      </c>
      <c r="ACR63" s="120">
        <f t="shared" si="108"/>
        <v>800000</v>
      </c>
      <c r="ACS63" s="120">
        <f t="shared" si="109"/>
        <v>800000</v>
      </c>
      <c r="ADN63" s="121">
        <f t="shared" si="84"/>
        <v>800000</v>
      </c>
      <c r="ADO63" s="4" t="s">
        <v>1454</v>
      </c>
    </row>
    <row r="64" spans="1:795" x14ac:dyDescent="0.25">
      <c r="A64" s="4">
        <f t="shared" si="81"/>
        <v>60</v>
      </c>
      <c r="B64" s="4">
        <v>102321</v>
      </c>
      <c r="C64" s="4" t="s">
        <v>1195</v>
      </c>
      <c r="G64" s="4" t="s">
        <v>973</v>
      </c>
      <c r="O64" s="4">
        <v>22</v>
      </c>
      <c r="V64" s="4">
        <f t="shared" si="82"/>
        <v>0</v>
      </c>
      <c r="W64" s="4">
        <v>31</v>
      </c>
      <c r="X64" s="4">
        <v>21</v>
      </c>
      <c r="Y64" s="4">
        <v>7.75</v>
      </c>
      <c r="CH64" s="114">
        <f t="shared" si="85"/>
        <v>1</v>
      </c>
      <c r="CI64" s="4">
        <v>5</v>
      </c>
      <c r="CJ64" s="114">
        <f t="shared" si="86"/>
        <v>0.2</v>
      </c>
      <c r="CK64" s="114">
        <f t="shared" si="87"/>
        <v>1</v>
      </c>
      <c r="CL64" s="4">
        <v>5</v>
      </c>
      <c r="CM64" s="114">
        <f t="shared" si="88"/>
        <v>0.2</v>
      </c>
      <c r="ON64" s="4">
        <v>5</v>
      </c>
      <c r="OO64" s="116">
        <v>5</v>
      </c>
      <c r="OP64" s="114">
        <f t="shared" si="89"/>
        <v>0.15</v>
      </c>
      <c r="OQ64" s="114">
        <f t="shared" si="90"/>
        <v>1</v>
      </c>
      <c r="OR64" s="4">
        <v>5</v>
      </c>
      <c r="OS64" s="114">
        <f t="shared" si="91"/>
        <v>0.05</v>
      </c>
      <c r="OT64" s="114">
        <f t="shared" si="92"/>
        <v>1</v>
      </c>
      <c r="OU64" s="4">
        <v>5</v>
      </c>
      <c r="OV64" s="114">
        <f t="shared" si="93"/>
        <v>0.1</v>
      </c>
      <c r="OW64" s="114">
        <f t="shared" si="94"/>
        <v>1</v>
      </c>
      <c r="OX64" s="4">
        <v>5</v>
      </c>
      <c r="OY64" s="114">
        <f t="shared" si="95"/>
        <v>0.1</v>
      </c>
      <c r="OZ64" s="114">
        <f t="shared" si="96"/>
        <v>1</v>
      </c>
      <c r="PA64" s="4">
        <v>5</v>
      </c>
      <c r="PB64" s="114">
        <f t="shared" si="97"/>
        <v>0.1</v>
      </c>
      <c r="PC64" s="114">
        <f t="shared" si="98"/>
        <v>1</v>
      </c>
      <c r="PD64" s="4">
        <v>5</v>
      </c>
      <c r="PE64" s="4">
        <v>100</v>
      </c>
      <c r="PF64" s="114">
        <f t="shared" si="99"/>
        <v>0.05</v>
      </c>
      <c r="PG64" s="114">
        <f t="shared" si="100"/>
        <v>1</v>
      </c>
      <c r="PH64" s="4">
        <v>5</v>
      </c>
      <c r="PI64" s="114">
        <f t="shared" si="101"/>
        <v>0.05</v>
      </c>
      <c r="PJ64" s="114">
        <f t="shared" si="102"/>
        <v>1</v>
      </c>
      <c r="ACA64" s="114">
        <f t="shared" si="103"/>
        <v>0.4</v>
      </c>
      <c r="ACB64" s="114">
        <f t="shared" si="104"/>
        <v>0.60000000000000009</v>
      </c>
      <c r="ACC64" s="114">
        <f t="shared" si="105"/>
        <v>1</v>
      </c>
      <c r="ACN64" s="119" t="str">
        <f t="shared" si="83"/>
        <v>TERIMA</v>
      </c>
      <c r="ACO64" s="120">
        <f t="shared" si="106"/>
        <v>800000</v>
      </c>
      <c r="ACQ64" s="120">
        <f t="shared" si="107"/>
        <v>800000</v>
      </c>
      <c r="ACR64" s="120">
        <f t="shared" si="108"/>
        <v>800000</v>
      </c>
      <c r="ACS64" s="120">
        <f t="shared" si="109"/>
        <v>800000</v>
      </c>
      <c r="ADN64" s="121">
        <f t="shared" si="84"/>
        <v>800000</v>
      </c>
      <c r="ADO64" s="4" t="s">
        <v>1454</v>
      </c>
    </row>
    <row r="65" spans="1:795" x14ac:dyDescent="0.25">
      <c r="A65" s="4">
        <f t="shared" si="81"/>
        <v>61</v>
      </c>
      <c r="B65" s="4">
        <v>79407</v>
      </c>
      <c r="C65" s="4" t="s">
        <v>1077</v>
      </c>
      <c r="G65" s="4" t="s">
        <v>973</v>
      </c>
      <c r="O65" s="4">
        <v>22</v>
      </c>
      <c r="V65" s="4">
        <f t="shared" si="82"/>
        <v>0</v>
      </c>
      <c r="W65" s="4">
        <v>31</v>
      </c>
      <c r="X65" s="4">
        <v>21</v>
      </c>
      <c r="Y65" s="4">
        <v>7.75</v>
      </c>
      <c r="CH65" s="114">
        <f t="shared" si="85"/>
        <v>1</v>
      </c>
      <c r="CI65" s="4">
        <v>5</v>
      </c>
      <c r="CJ65" s="114">
        <f t="shared" si="86"/>
        <v>0.2</v>
      </c>
      <c r="CK65" s="114">
        <f t="shared" si="87"/>
        <v>1</v>
      </c>
      <c r="CL65" s="4">
        <v>5</v>
      </c>
      <c r="CM65" s="114">
        <f t="shared" si="88"/>
        <v>0.2</v>
      </c>
      <c r="ON65" s="4">
        <v>5</v>
      </c>
      <c r="OO65" s="116">
        <v>5</v>
      </c>
      <c r="OP65" s="114">
        <f t="shared" si="89"/>
        <v>0.15</v>
      </c>
      <c r="OQ65" s="114">
        <f t="shared" si="90"/>
        <v>1</v>
      </c>
      <c r="OR65" s="4">
        <v>5</v>
      </c>
      <c r="OS65" s="114">
        <f t="shared" si="91"/>
        <v>0.05</v>
      </c>
      <c r="OT65" s="114">
        <f t="shared" si="92"/>
        <v>1</v>
      </c>
      <c r="OU65" s="4">
        <v>5</v>
      </c>
      <c r="OV65" s="114">
        <f t="shared" si="93"/>
        <v>0.1</v>
      </c>
      <c r="OW65" s="114">
        <f t="shared" si="94"/>
        <v>1</v>
      </c>
      <c r="OX65" s="4">
        <v>5</v>
      </c>
      <c r="OY65" s="114">
        <f t="shared" si="95"/>
        <v>0.1</v>
      </c>
      <c r="OZ65" s="114">
        <f t="shared" si="96"/>
        <v>1</v>
      </c>
      <c r="PA65" s="4">
        <v>5</v>
      </c>
      <c r="PB65" s="114">
        <f t="shared" si="97"/>
        <v>0.1</v>
      </c>
      <c r="PC65" s="114">
        <f t="shared" si="98"/>
        <v>1</v>
      </c>
      <c r="PD65" s="4">
        <v>5</v>
      </c>
      <c r="PE65" s="4">
        <v>100</v>
      </c>
      <c r="PF65" s="114">
        <f t="shared" si="99"/>
        <v>0.05</v>
      </c>
      <c r="PG65" s="114">
        <f t="shared" si="100"/>
        <v>1</v>
      </c>
      <c r="PH65" s="4">
        <v>5</v>
      </c>
      <c r="PI65" s="114">
        <f t="shared" si="101"/>
        <v>0.05</v>
      </c>
      <c r="PJ65" s="114">
        <f t="shared" si="102"/>
        <v>1</v>
      </c>
      <c r="ACA65" s="114">
        <f t="shared" si="103"/>
        <v>0.4</v>
      </c>
      <c r="ACB65" s="114">
        <f t="shared" si="104"/>
        <v>0.60000000000000009</v>
      </c>
      <c r="ACC65" s="114">
        <f t="shared" si="105"/>
        <v>1</v>
      </c>
      <c r="ACN65" s="119" t="str">
        <f t="shared" si="83"/>
        <v>TERIMA</v>
      </c>
      <c r="ACO65" s="120">
        <f t="shared" si="106"/>
        <v>800000</v>
      </c>
      <c r="ACQ65" s="120">
        <f t="shared" si="107"/>
        <v>800000</v>
      </c>
      <c r="ACR65" s="120">
        <f t="shared" si="108"/>
        <v>800000</v>
      </c>
      <c r="ACS65" s="120">
        <f t="shared" si="109"/>
        <v>800000</v>
      </c>
      <c r="ADN65" s="121">
        <f t="shared" si="84"/>
        <v>800000</v>
      </c>
      <c r="ADO65" s="4" t="s">
        <v>1454</v>
      </c>
    </row>
    <row r="66" spans="1:795" x14ac:dyDescent="0.25">
      <c r="A66" s="4">
        <f t="shared" si="81"/>
        <v>62</v>
      </c>
      <c r="B66" s="4">
        <v>192492</v>
      </c>
      <c r="C66" s="4" t="s">
        <v>1239</v>
      </c>
      <c r="G66" s="4" t="s">
        <v>973</v>
      </c>
      <c r="O66" s="4">
        <v>22</v>
      </c>
      <c r="V66" s="4">
        <f t="shared" si="82"/>
        <v>0</v>
      </c>
      <c r="W66" s="4">
        <v>31</v>
      </c>
      <c r="X66" s="4">
        <v>21</v>
      </c>
      <c r="Y66" s="4">
        <v>7.75</v>
      </c>
      <c r="CH66" s="114">
        <f t="shared" si="85"/>
        <v>1</v>
      </c>
      <c r="CI66" s="4">
        <v>5</v>
      </c>
      <c r="CJ66" s="114">
        <f t="shared" si="86"/>
        <v>0.2</v>
      </c>
      <c r="CK66" s="114">
        <f t="shared" si="87"/>
        <v>1</v>
      </c>
      <c r="CL66" s="4">
        <v>5</v>
      </c>
      <c r="CM66" s="114">
        <f t="shared" si="88"/>
        <v>0.2</v>
      </c>
      <c r="ON66" s="4">
        <v>1</v>
      </c>
      <c r="OO66" s="116">
        <v>4</v>
      </c>
      <c r="OP66" s="114">
        <f t="shared" si="89"/>
        <v>0.03</v>
      </c>
      <c r="OQ66" s="114">
        <f t="shared" si="90"/>
        <v>0.2</v>
      </c>
      <c r="OR66" s="4">
        <v>5</v>
      </c>
      <c r="OS66" s="114">
        <f t="shared" si="91"/>
        <v>0.05</v>
      </c>
      <c r="OT66" s="114">
        <f t="shared" si="92"/>
        <v>1</v>
      </c>
      <c r="OU66" s="4">
        <v>5</v>
      </c>
      <c r="OV66" s="114">
        <f t="shared" si="93"/>
        <v>0.1</v>
      </c>
      <c r="OW66" s="114">
        <f t="shared" si="94"/>
        <v>1</v>
      </c>
      <c r="OX66" s="4">
        <v>5</v>
      </c>
      <c r="OY66" s="114">
        <f t="shared" si="95"/>
        <v>0.1</v>
      </c>
      <c r="OZ66" s="114">
        <f t="shared" si="96"/>
        <v>1</v>
      </c>
      <c r="PA66" s="4">
        <v>5</v>
      </c>
      <c r="PB66" s="114">
        <f t="shared" si="97"/>
        <v>0.1</v>
      </c>
      <c r="PC66" s="114">
        <f t="shared" si="98"/>
        <v>1</v>
      </c>
      <c r="PD66" s="4">
        <v>5</v>
      </c>
      <c r="PE66" s="4">
        <v>100</v>
      </c>
      <c r="PF66" s="114">
        <f t="shared" si="99"/>
        <v>0.05</v>
      </c>
      <c r="PG66" s="114">
        <f t="shared" si="100"/>
        <v>1</v>
      </c>
      <c r="PH66" s="4">
        <v>5</v>
      </c>
      <c r="PI66" s="114">
        <f t="shared" si="101"/>
        <v>0.05</v>
      </c>
      <c r="PJ66" s="114">
        <f t="shared" si="102"/>
        <v>1</v>
      </c>
      <c r="ACA66" s="114">
        <f t="shared" si="103"/>
        <v>0.4</v>
      </c>
      <c r="ACB66" s="114">
        <f t="shared" si="104"/>
        <v>0.48</v>
      </c>
      <c r="ACC66" s="114">
        <f t="shared" si="105"/>
        <v>0.88</v>
      </c>
      <c r="ACN66" s="119" t="str">
        <f t="shared" si="83"/>
        <v>TERIMA</v>
      </c>
      <c r="ACO66" s="120">
        <f t="shared" si="106"/>
        <v>800000</v>
      </c>
      <c r="ACQ66" s="120">
        <f t="shared" si="107"/>
        <v>704000</v>
      </c>
      <c r="ACR66" s="120">
        <f t="shared" si="108"/>
        <v>704000</v>
      </c>
      <c r="ACS66" s="120">
        <f t="shared" si="109"/>
        <v>704000</v>
      </c>
      <c r="ADN66" s="121">
        <f t="shared" si="84"/>
        <v>704000</v>
      </c>
      <c r="ADO66" s="4" t="s">
        <v>1454</v>
      </c>
    </row>
    <row r="67" spans="1:795" x14ac:dyDescent="0.25">
      <c r="A67" s="4">
        <f t="shared" ref="A67:A98" si="110">ROW()-4</f>
        <v>63</v>
      </c>
      <c r="B67" s="4">
        <v>86703</v>
      </c>
      <c r="C67" s="4" t="s">
        <v>1079</v>
      </c>
      <c r="G67" s="4" t="s">
        <v>973</v>
      </c>
      <c r="O67" s="4">
        <v>22</v>
      </c>
      <c r="V67" s="4">
        <f t="shared" ref="V67:V98" si="111">SUM(Q67:S67)</f>
        <v>0</v>
      </c>
      <c r="W67" s="4">
        <v>31</v>
      </c>
      <c r="X67" s="4">
        <v>21</v>
      </c>
      <c r="Y67" s="4">
        <v>7.75</v>
      </c>
      <c r="CH67" s="114">
        <f t="shared" si="85"/>
        <v>1</v>
      </c>
      <c r="CI67" s="4">
        <v>5</v>
      </c>
      <c r="CJ67" s="114">
        <f t="shared" si="86"/>
        <v>0.2</v>
      </c>
      <c r="CK67" s="114">
        <f t="shared" si="87"/>
        <v>1</v>
      </c>
      <c r="CL67" s="4">
        <v>5</v>
      </c>
      <c r="CM67" s="114">
        <f t="shared" si="88"/>
        <v>0.2</v>
      </c>
      <c r="ON67" s="4">
        <v>5</v>
      </c>
      <c r="OO67" s="116">
        <v>5</v>
      </c>
      <c r="OP67" s="114">
        <f t="shared" si="89"/>
        <v>0.15</v>
      </c>
      <c r="OQ67" s="114">
        <f t="shared" si="90"/>
        <v>1</v>
      </c>
      <c r="OR67" s="4">
        <v>5</v>
      </c>
      <c r="OS67" s="114">
        <f t="shared" si="91"/>
        <v>0.05</v>
      </c>
      <c r="OT67" s="114">
        <f t="shared" si="92"/>
        <v>1</v>
      </c>
      <c r="OU67" s="4">
        <v>5</v>
      </c>
      <c r="OV67" s="114">
        <f t="shared" si="93"/>
        <v>0.1</v>
      </c>
      <c r="OW67" s="114">
        <f t="shared" si="94"/>
        <v>1</v>
      </c>
      <c r="OX67" s="4">
        <v>5</v>
      </c>
      <c r="OY67" s="114">
        <f t="shared" si="95"/>
        <v>0.1</v>
      </c>
      <c r="OZ67" s="114">
        <f t="shared" si="96"/>
        <v>1</v>
      </c>
      <c r="PA67" s="4">
        <v>5</v>
      </c>
      <c r="PB67" s="114">
        <f t="shared" si="97"/>
        <v>0.1</v>
      </c>
      <c r="PC67" s="114">
        <f t="shared" si="98"/>
        <v>1</v>
      </c>
      <c r="PD67" s="4">
        <v>5</v>
      </c>
      <c r="PE67" s="4">
        <v>95</v>
      </c>
      <c r="PF67" s="114">
        <f t="shared" si="99"/>
        <v>0.05</v>
      </c>
      <c r="PG67" s="114">
        <f t="shared" si="100"/>
        <v>1</v>
      </c>
      <c r="PH67" s="4">
        <v>5</v>
      </c>
      <c r="PI67" s="114">
        <f t="shared" si="101"/>
        <v>0.05</v>
      </c>
      <c r="PJ67" s="114">
        <f t="shared" si="102"/>
        <v>1</v>
      </c>
      <c r="ACA67" s="114">
        <f t="shared" si="103"/>
        <v>0.4</v>
      </c>
      <c r="ACB67" s="114">
        <f t="shared" si="104"/>
        <v>0.60000000000000009</v>
      </c>
      <c r="ACC67" s="114">
        <f t="shared" si="105"/>
        <v>1</v>
      </c>
      <c r="ACN67" s="119" t="str">
        <f t="shared" ref="ACN67:ACN98" si="112">IF(ACM67&gt;0,"GUGUR","TERIMA")</f>
        <v>TERIMA</v>
      </c>
      <c r="ACO67" s="120">
        <f t="shared" si="106"/>
        <v>800000</v>
      </c>
      <c r="ACQ67" s="120">
        <f t="shared" si="107"/>
        <v>800000</v>
      </c>
      <c r="ACR67" s="120">
        <f t="shared" si="108"/>
        <v>800000</v>
      </c>
      <c r="ACS67" s="120">
        <f t="shared" si="109"/>
        <v>800000</v>
      </c>
      <c r="ADN67" s="121">
        <f t="shared" ref="ADN67:ADN98" si="113">IF(M67="cumil",0,IF(ADM67="",IF(ADG67="",ACS67,ADG67),ADM67))</f>
        <v>800000</v>
      </c>
      <c r="ADO67" s="4" t="s">
        <v>1454</v>
      </c>
    </row>
    <row r="68" spans="1:795" x14ac:dyDescent="0.25">
      <c r="A68" s="4">
        <f t="shared" si="110"/>
        <v>64</v>
      </c>
      <c r="B68" s="4">
        <v>75037</v>
      </c>
      <c r="C68" s="4" t="s">
        <v>1081</v>
      </c>
      <c r="G68" s="4" t="s">
        <v>973</v>
      </c>
      <c r="O68" s="4">
        <v>22</v>
      </c>
      <c r="V68" s="4">
        <f t="shared" si="111"/>
        <v>0</v>
      </c>
      <c r="W68" s="4">
        <v>31</v>
      </c>
      <c r="X68" s="4">
        <v>21</v>
      </c>
      <c r="Y68" s="4">
        <v>7.75</v>
      </c>
      <c r="CH68" s="114">
        <f t="shared" si="85"/>
        <v>1</v>
      </c>
      <c r="CI68" s="4">
        <v>5</v>
      </c>
      <c r="CJ68" s="114">
        <f t="shared" si="86"/>
        <v>0.2</v>
      </c>
      <c r="CK68" s="114">
        <f t="shared" si="87"/>
        <v>1</v>
      </c>
      <c r="CL68" s="4">
        <v>5</v>
      </c>
      <c r="CM68" s="114">
        <f t="shared" si="88"/>
        <v>0.2</v>
      </c>
      <c r="ON68" s="4">
        <v>5</v>
      </c>
      <c r="OO68" s="116">
        <v>5</v>
      </c>
      <c r="OP68" s="114">
        <f t="shared" si="89"/>
        <v>0.15</v>
      </c>
      <c r="OQ68" s="114">
        <f t="shared" si="90"/>
        <v>1</v>
      </c>
      <c r="OR68" s="4">
        <v>5</v>
      </c>
      <c r="OS68" s="114">
        <f t="shared" si="91"/>
        <v>0.05</v>
      </c>
      <c r="OT68" s="114">
        <f t="shared" si="92"/>
        <v>1</v>
      </c>
      <c r="OU68" s="4">
        <v>5</v>
      </c>
      <c r="OV68" s="114">
        <f t="shared" si="93"/>
        <v>0.1</v>
      </c>
      <c r="OW68" s="114">
        <f t="shared" si="94"/>
        <v>1</v>
      </c>
      <c r="OX68" s="4">
        <v>5</v>
      </c>
      <c r="OY68" s="114">
        <f t="shared" si="95"/>
        <v>0.1</v>
      </c>
      <c r="OZ68" s="114">
        <f t="shared" si="96"/>
        <v>1</v>
      </c>
      <c r="PA68" s="4">
        <v>5</v>
      </c>
      <c r="PB68" s="114">
        <f t="shared" si="97"/>
        <v>0.1</v>
      </c>
      <c r="PC68" s="114">
        <f t="shared" si="98"/>
        <v>1</v>
      </c>
      <c r="PD68" s="4">
        <v>5</v>
      </c>
      <c r="PE68" s="4">
        <v>100</v>
      </c>
      <c r="PF68" s="114">
        <f t="shared" si="99"/>
        <v>0.05</v>
      </c>
      <c r="PG68" s="114">
        <f t="shared" si="100"/>
        <v>1</v>
      </c>
      <c r="PH68" s="4">
        <v>5</v>
      </c>
      <c r="PI68" s="114">
        <f t="shared" si="101"/>
        <v>0.05</v>
      </c>
      <c r="PJ68" s="114">
        <f t="shared" si="102"/>
        <v>1</v>
      </c>
      <c r="ACA68" s="114">
        <f t="shared" si="103"/>
        <v>0.4</v>
      </c>
      <c r="ACB68" s="114">
        <f t="shared" si="104"/>
        <v>0.60000000000000009</v>
      </c>
      <c r="ACC68" s="114">
        <f t="shared" si="105"/>
        <v>1</v>
      </c>
      <c r="ACN68" s="119" t="str">
        <f t="shared" si="112"/>
        <v>TERIMA</v>
      </c>
      <c r="ACO68" s="120">
        <f t="shared" si="106"/>
        <v>800000</v>
      </c>
      <c r="ACQ68" s="120">
        <f t="shared" si="107"/>
        <v>800000</v>
      </c>
      <c r="ACR68" s="120">
        <f t="shared" si="108"/>
        <v>800000</v>
      </c>
      <c r="ACS68" s="120">
        <f t="shared" si="109"/>
        <v>800000</v>
      </c>
      <c r="ADN68" s="121">
        <f t="shared" si="113"/>
        <v>800000</v>
      </c>
      <c r="ADO68" s="4" t="s">
        <v>1454</v>
      </c>
    </row>
    <row r="69" spans="1:795" x14ac:dyDescent="0.25">
      <c r="A69" s="4">
        <f t="shared" si="110"/>
        <v>65</v>
      </c>
      <c r="B69" s="4">
        <v>33678</v>
      </c>
      <c r="C69" s="4" t="s">
        <v>1083</v>
      </c>
      <c r="G69" s="4" t="s">
        <v>973</v>
      </c>
      <c r="O69" s="4">
        <v>22</v>
      </c>
      <c r="V69" s="4">
        <f t="shared" si="111"/>
        <v>0</v>
      </c>
      <c r="W69" s="4">
        <v>31</v>
      </c>
      <c r="X69" s="4">
        <v>21</v>
      </c>
      <c r="Y69" s="4">
        <v>7.75</v>
      </c>
      <c r="CH69" s="114">
        <f t="shared" si="85"/>
        <v>1</v>
      </c>
      <c r="CI69" s="4">
        <v>5</v>
      </c>
      <c r="CJ69" s="114">
        <f t="shared" si="86"/>
        <v>0.2</v>
      </c>
      <c r="CK69" s="114">
        <f t="shared" si="87"/>
        <v>1</v>
      </c>
      <c r="CL69" s="4">
        <v>5</v>
      </c>
      <c r="CM69" s="114">
        <f t="shared" si="88"/>
        <v>0.2</v>
      </c>
      <c r="ON69" s="4">
        <v>5</v>
      </c>
      <c r="OO69" s="116">
        <v>5</v>
      </c>
      <c r="OP69" s="114">
        <f t="shared" si="89"/>
        <v>0.15</v>
      </c>
      <c r="OQ69" s="114">
        <f t="shared" si="90"/>
        <v>1</v>
      </c>
      <c r="OR69" s="4">
        <v>5</v>
      </c>
      <c r="OS69" s="114">
        <f t="shared" si="91"/>
        <v>0.05</v>
      </c>
      <c r="OT69" s="114">
        <f t="shared" si="92"/>
        <v>1</v>
      </c>
      <c r="OU69" s="4">
        <v>5</v>
      </c>
      <c r="OV69" s="114">
        <f t="shared" si="93"/>
        <v>0.1</v>
      </c>
      <c r="OW69" s="114">
        <f t="shared" si="94"/>
        <v>1</v>
      </c>
      <c r="OX69" s="4">
        <v>5</v>
      </c>
      <c r="OY69" s="114">
        <f t="shared" si="95"/>
        <v>0.1</v>
      </c>
      <c r="OZ69" s="114">
        <f t="shared" si="96"/>
        <v>1</v>
      </c>
      <c r="PA69" s="4">
        <v>5</v>
      </c>
      <c r="PB69" s="114">
        <f t="shared" si="97"/>
        <v>0.1</v>
      </c>
      <c r="PC69" s="114">
        <f t="shared" si="98"/>
        <v>1</v>
      </c>
      <c r="PD69" s="4">
        <v>5</v>
      </c>
      <c r="PE69" s="4">
        <v>100</v>
      </c>
      <c r="PF69" s="114">
        <f t="shared" si="99"/>
        <v>0.05</v>
      </c>
      <c r="PG69" s="114">
        <f t="shared" si="100"/>
        <v>1</v>
      </c>
      <c r="PH69" s="4">
        <v>5</v>
      </c>
      <c r="PI69" s="114">
        <f t="shared" si="101"/>
        <v>0.05</v>
      </c>
      <c r="PJ69" s="114">
        <f t="shared" si="102"/>
        <v>1</v>
      </c>
      <c r="ACA69" s="114">
        <f t="shared" si="103"/>
        <v>0.4</v>
      </c>
      <c r="ACB69" s="114">
        <f t="shared" si="104"/>
        <v>0.60000000000000009</v>
      </c>
      <c r="ACC69" s="114">
        <f t="shared" si="105"/>
        <v>1</v>
      </c>
      <c r="ACN69" s="119" t="str">
        <f t="shared" si="112"/>
        <v>TERIMA</v>
      </c>
      <c r="ACO69" s="120">
        <f t="shared" si="106"/>
        <v>800000</v>
      </c>
      <c r="ACQ69" s="120">
        <f t="shared" si="107"/>
        <v>800000</v>
      </c>
      <c r="ACR69" s="120">
        <f t="shared" si="108"/>
        <v>800000</v>
      </c>
      <c r="ACS69" s="120">
        <f t="shared" si="109"/>
        <v>800000</v>
      </c>
      <c r="ADN69" s="121">
        <f t="shared" si="113"/>
        <v>800000</v>
      </c>
      <c r="ADO69" s="4" t="s">
        <v>1454</v>
      </c>
    </row>
    <row r="70" spans="1:795" x14ac:dyDescent="0.25">
      <c r="A70" s="4">
        <f t="shared" si="110"/>
        <v>66</v>
      </c>
      <c r="B70" s="4">
        <v>102324</v>
      </c>
      <c r="C70" s="4" t="s">
        <v>1085</v>
      </c>
      <c r="G70" s="4" t="s">
        <v>973</v>
      </c>
      <c r="O70" s="4">
        <v>22</v>
      </c>
      <c r="V70" s="4">
        <f t="shared" si="111"/>
        <v>0</v>
      </c>
      <c r="W70" s="4">
        <v>31</v>
      </c>
      <c r="X70" s="4">
        <v>20</v>
      </c>
      <c r="Y70" s="4">
        <v>7.75</v>
      </c>
      <c r="CH70" s="114">
        <f t="shared" si="85"/>
        <v>1</v>
      </c>
      <c r="CI70" s="4">
        <v>5</v>
      </c>
      <c r="CJ70" s="114">
        <f t="shared" si="86"/>
        <v>0.2</v>
      </c>
      <c r="CK70" s="114">
        <f t="shared" si="87"/>
        <v>1</v>
      </c>
      <c r="CL70" s="4">
        <v>5</v>
      </c>
      <c r="CM70" s="114">
        <f t="shared" si="88"/>
        <v>0.2</v>
      </c>
      <c r="ON70" s="4">
        <v>5</v>
      </c>
      <c r="OO70" s="116">
        <v>5</v>
      </c>
      <c r="OP70" s="114">
        <f t="shared" si="89"/>
        <v>0.15</v>
      </c>
      <c r="OQ70" s="114">
        <f t="shared" si="90"/>
        <v>1</v>
      </c>
      <c r="OR70" s="4">
        <v>5</v>
      </c>
      <c r="OS70" s="114">
        <f t="shared" si="91"/>
        <v>0.05</v>
      </c>
      <c r="OT70" s="114">
        <f t="shared" si="92"/>
        <v>1</v>
      </c>
      <c r="OU70" s="4">
        <v>5</v>
      </c>
      <c r="OV70" s="114">
        <f t="shared" si="93"/>
        <v>0.1</v>
      </c>
      <c r="OW70" s="114">
        <f t="shared" si="94"/>
        <v>1</v>
      </c>
      <c r="OX70" s="4">
        <v>5</v>
      </c>
      <c r="OY70" s="114">
        <f t="shared" si="95"/>
        <v>0.1</v>
      </c>
      <c r="OZ70" s="114">
        <f t="shared" si="96"/>
        <v>1</v>
      </c>
      <c r="PA70" s="4">
        <v>5</v>
      </c>
      <c r="PB70" s="114">
        <f t="shared" si="97"/>
        <v>0.1</v>
      </c>
      <c r="PC70" s="114">
        <f t="shared" si="98"/>
        <v>1</v>
      </c>
      <c r="PD70" s="4">
        <v>5</v>
      </c>
      <c r="PE70" s="4">
        <v>100</v>
      </c>
      <c r="PF70" s="114">
        <f t="shared" si="99"/>
        <v>0.05</v>
      </c>
      <c r="PG70" s="114">
        <f t="shared" si="100"/>
        <v>1</v>
      </c>
      <c r="PH70" s="4">
        <v>5</v>
      </c>
      <c r="PI70" s="114">
        <f t="shared" si="101"/>
        <v>0.05</v>
      </c>
      <c r="PJ70" s="114">
        <f t="shared" si="102"/>
        <v>1</v>
      </c>
      <c r="ACA70" s="114">
        <f t="shared" si="103"/>
        <v>0.4</v>
      </c>
      <c r="ACB70" s="114">
        <f t="shared" si="104"/>
        <v>0.60000000000000009</v>
      </c>
      <c r="ACC70" s="114">
        <f t="shared" si="105"/>
        <v>1</v>
      </c>
      <c r="ACN70" s="119" t="str">
        <f t="shared" si="112"/>
        <v>TERIMA</v>
      </c>
      <c r="ACO70" s="120">
        <f t="shared" si="106"/>
        <v>800000</v>
      </c>
      <c r="ACQ70" s="120">
        <f t="shared" si="107"/>
        <v>800000</v>
      </c>
      <c r="ACR70" s="120">
        <f t="shared" si="108"/>
        <v>800000</v>
      </c>
      <c r="ACS70" s="120">
        <f t="shared" si="109"/>
        <v>800000</v>
      </c>
      <c r="ADN70" s="121">
        <f t="shared" si="113"/>
        <v>800000</v>
      </c>
      <c r="ADO70" s="4" t="s">
        <v>1454</v>
      </c>
    </row>
    <row r="71" spans="1:795" x14ac:dyDescent="0.25">
      <c r="A71" s="4">
        <f t="shared" si="110"/>
        <v>67</v>
      </c>
      <c r="B71" s="4">
        <v>76411</v>
      </c>
      <c r="C71" s="4" t="s">
        <v>1088</v>
      </c>
      <c r="G71" s="4" t="s">
        <v>973</v>
      </c>
      <c r="O71" s="4">
        <v>22</v>
      </c>
      <c r="V71" s="4">
        <f t="shared" si="111"/>
        <v>0</v>
      </c>
      <c r="W71" s="4">
        <v>31</v>
      </c>
      <c r="X71" s="4">
        <v>21</v>
      </c>
      <c r="Y71" s="4">
        <v>7.75</v>
      </c>
      <c r="CH71" s="114">
        <f t="shared" si="85"/>
        <v>1</v>
      </c>
      <c r="CI71" s="4">
        <v>5</v>
      </c>
      <c r="CJ71" s="114">
        <f t="shared" si="86"/>
        <v>0.2</v>
      </c>
      <c r="CK71" s="114">
        <f t="shared" si="87"/>
        <v>1</v>
      </c>
      <c r="CL71" s="4">
        <v>5</v>
      </c>
      <c r="CM71" s="114">
        <f t="shared" si="88"/>
        <v>0.2</v>
      </c>
      <c r="ON71" s="4">
        <v>5</v>
      </c>
      <c r="OO71" s="116">
        <v>5</v>
      </c>
      <c r="OP71" s="114">
        <f t="shared" si="89"/>
        <v>0.15</v>
      </c>
      <c r="OQ71" s="114">
        <f t="shared" si="90"/>
        <v>1</v>
      </c>
      <c r="OR71" s="4">
        <v>5</v>
      </c>
      <c r="OS71" s="114">
        <f t="shared" si="91"/>
        <v>0.05</v>
      </c>
      <c r="OT71" s="114">
        <f t="shared" si="92"/>
        <v>1</v>
      </c>
      <c r="OU71" s="4">
        <v>5</v>
      </c>
      <c r="OV71" s="114">
        <f t="shared" si="93"/>
        <v>0.1</v>
      </c>
      <c r="OW71" s="114">
        <f t="shared" si="94"/>
        <v>1</v>
      </c>
      <c r="OX71" s="4">
        <v>5</v>
      </c>
      <c r="OY71" s="114">
        <f t="shared" si="95"/>
        <v>0.1</v>
      </c>
      <c r="OZ71" s="114">
        <f t="shared" si="96"/>
        <v>1</v>
      </c>
      <c r="PA71" s="4">
        <v>5</v>
      </c>
      <c r="PB71" s="114">
        <f t="shared" si="97"/>
        <v>0.1</v>
      </c>
      <c r="PC71" s="114">
        <f t="shared" si="98"/>
        <v>1</v>
      </c>
      <c r="PD71" s="4">
        <v>5</v>
      </c>
      <c r="PE71" s="4">
        <v>100</v>
      </c>
      <c r="PF71" s="114">
        <f t="shared" si="99"/>
        <v>0.05</v>
      </c>
      <c r="PG71" s="114">
        <f t="shared" si="100"/>
        <v>1</v>
      </c>
      <c r="PH71" s="4">
        <v>5</v>
      </c>
      <c r="PI71" s="114">
        <f t="shared" si="101"/>
        <v>0.05</v>
      </c>
      <c r="PJ71" s="114">
        <f t="shared" si="102"/>
        <v>1</v>
      </c>
      <c r="ACA71" s="114">
        <f t="shared" si="103"/>
        <v>0.4</v>
      </c>
      <c r="ACB71" s="114">
        <f t="shared" si="104"/>
        <v>0.60000000000000009</v>
      </c>
      <c r="ACC71" s="114">
        <f t="shared" si="105"/>
        <v>1</v>
      </c>
      <c r="ACN71" s="119" t="str">
        <f t="shared" si="112"/>
        <v>TERIMA</v>
      </c>
      <c r="ACO71" s="120">
        <f t="shared" si="106"/>
        <v>800000</v>
      </c>
      <c r="ACQ71" s="120">
        <f t="shared" si="107"/>
        <v>800000</v>
      </c>
      <c r="ACR71" s="120">
        <f t="shared" si="108"/>
        <v>800000</v>
      </c>
      <c r="ACS71" s="120">
        <f t="shared" si="109"/>
        <v>800000</v>
      </c>
      <c r="ADN71" s="121">
        <f t="shared" si="113"/>
        <v>800000</v>
      </c>
      <c r="ADO71" s="4" t="s">
        <v>1454</v>
      </c>
    </row>
    <row r="72" spans="1:795" x14ac:dyDescent="0.25">
      <c r="A72" s="4">
        <f t="shared" si="110"/>
        <v>68</v>
      </c>
      <c r="B72" s="4">
        <v>30352</v>
      </c>
      <c r="C72" s="4" t="s">
        <v>1191</v>
      </c>
      <c r="G72" s="4" t="s">
        <v>973</v>
      </c>
      <c r="O72" s="4">
        <v>22</v>
      </c>
      <c r="V72" s="4">
        <f t="shared" si="111"/>
        <v>0</v>
      </c>
      <c r="W72" s="4">
        <v>31</v>
      </c>
      <c r="X72" s="4">
        <v>21</v>
      </c>
      <c r="Y72" s="4">
        <v>7.75</v>
      </c>
      <c r="CH72" s="114">
        <f t="shared" ref="CH72:CH103" si="114">CJ72/CH$3*100%</f>
        <v>1</v>
      </c>
      <c r="CI72" s="4">
        <v>5</v>
      </c>
      <c r="CJ72" s="114">
        <f t="shared" ref="CJ72:CJ103" si="115">CI72*$CH$3/5</f>
        <v>0.2</v>
      </c>
      <c r="CK72" s="114">
        <f t="shared" ref="CK72:CK103" si="116">CM72/CK$3*100%</f>
        <v>1</v>
      </c>
      <c r="CL72" s="4">
        <v>5</v>
      </c>
      <c r="CM72" s="114">
        <f t="shared" ref="CM72:CM103" si="117">CL72*$CK$3/5</f>
        <v>0.2</v>
      </c>
      <c r="ON72" s="4">
        <v>5</v>
      </c>
      <c r="OO72" s="116">
        <v>5</v>
      </c>
      <c r="OP72" s="114">
        <f t="shared" ref="OP72:OP103" si="118">ON72*$ON$3/5</f>
        <v>0.15</v>
      </c>
      <c r="OQ72" s="114">
        <f t="shared" ref="OQ72:OQ103" si="119">OP72/ON$3*100%</f>
        <v>1</v>
      </c>
      <c r="OR72" s="4">
        <v>5</v>
      </c>
      <c r="OS72" s="114">
        <f t="shared" ref="OS72:OS103" si="120">OR72*$OR$3/5</f>
        <v>0.05</v>
      </c>
      <c r="OT72" s="114">
        <f t="shared" ref="OT72:OT103" si="121">OS72/$OR$3*100%</f>
        <v>1</v>
      </c>
      <c r="OU72" s="4">
        <v>5</v>
      </c>
      <c r="OV72" s="114">
        <f t="shared" ref="OV72:OV103" si="122">OU72*$OU$3/5</f>
        <v>0.1</v>
      </c>
      <c r="OW72" s="114">
        <f t="shared" ref="OW72:OW103" si="123">OV72/$OU$3*100%</f>
        <v>1</v>
      </c>
      <c r="OX72" s="4">
        <v>5</v>
      </c>
      <c r="OY72" s="114">
        <f t="shared" ref="OY72:OY103" si="124">OX72*$OX$3/5</f>
        <v>0.1</v>
      </c>
      <c r="OZ72" s="114">
        <f t="shared" ref="OZ72:OZ103" si="125">OY72/$OX$3*100%</f>
        <v>1</v>
      </c>
      <c r="PA72" s="4">
        <v>5</v>
      </c>
      <c r="PB72" s="114">
        <f t="shared" ref="PB72:PB103" si="126">PA72*$PA$3/5</f>
        <v>0.1</v>
      </c>
      <c r="PC72" s="114">
        <f t="shared" ref="PC72:PC103" si="127">PB72/$PA$3*100%</f>
        <v>1</v>
      </c>
      <c r="PD72" s="4">
        <v>5</v>
      </c>
      <c r="PE72" s="4">
        <v>90</v>
      </c>
      <c r="PF72" s="114">
        <f t="shared" ref="PF72:PF103" si="128">PD72*$PD$3/5</f>
        <v>0.05</v>
      </c>
      <c r="PG72" s="114">
        <f t="shared" ref="PG72:PG103" si="129">PF72/$PD$3*100%</f>
        <v>1</v>
      </c>
      <c r="PH72" s="4">
        <v>5</v>
      </c>
      <c r="PI72" s="114">
        <f t="shared" ref="PI72:PI103" si="130">PH72*$PH$3/5</f>
        <v>0.05</v>
      </c>
      <c r="PJ72" s="114">
        <f t="shared" ref="PJ72:PJ103" si="131">PI72/PH$3*100%</f>
        <v>1</v>
      </c>
      <c r="ACA72" s="114">
        <f t="shared" ref="ACA72:ACA103" si="132">IFERROR(CJ72+CM72,"")</f>
        <v>0.4</v>
      </c>
      <c r="ACB72" s="114">
        <f t="shared" ref="ACB72:ACB103" si="133">IFERROR(OP72+OS72+OV72+OY72+PB72+PF72+PI72,"")</f>
        <v>0.60000000000000009</v>
      </c>
      <c r="ACC72" s="114">
        <f t="shared" ref="ACC72:ACC103" si="134">IFERROR(ACA72+ACB72,"")</f>
        <v>1</v>
      </c>
      <c r="ACN72" s="119" t="str">
        <f t="shared" si="112"/>
        <v>TERIMA</v>
      </c>
      <c r="ACO72" s="120">
        <f t="shared" ref="ACO72:ACO103" si="135">IF(ACN72="GUGUR",0,IF(G72="CHO IBC CC TELKOMSEL",800000))</f>
        <v>800000</v>
      </c>
      <c r="ACQ72" s="120">
        <f t="shared" ref="ACQ72:ACQ103" si="136">ACO72*ACC72</f>
        <v>800000</v>
      </c>
      <c r="ACR72" s="120">
        <f t="shared" ref="ACR72:ACR103" si="137">IF($U72&gt;0,($W72/$O72)*$ACQ72,$ACQ72)</f>
        <v>800000</v>
      </c>
      <c r="ACS72" s="120">
        <f t="shared" ref="ACS72:ACS103" si="138">IF($N72=1,($W72/$O72)*ACR72,IF(ACK72&gt;0,ACR72*85%,IF(ACL72&gt;0,ACR72*60%,IF(ACM72&gt;0,ACR72*0%,ACR72))))</f>
        <v>800000</v>
      </c>
      <c r="ADN72" s="121">
        <f t="shared" si="113"/>
        <v>800000</v>
      </c>
      <c r="ADO72" s="4" t="s">
        <v>1454</v>
      </c>
    </row>
    <row r="73" spans="1:795" x14ac:dyDescent="0.25">
      <c r="A73" s="4">
        <f t="shared" si="110"/>
        <v>69</v>
      </c>
      <c r="B73" s="4">
        <v>30445</v>
      </c>
      <c r="C73" s="4" t="s">
        <v>1090</v>
      </c>
      <c r="G73" s="4" t="s">
        <v>973</v>
      </c>
      <c r="O73" s="4">
        <v>22</v>
      </c>
      <c r="V73" s="4">
        <f t="shared" si="111"/>
        <v>0</v>
      </c>
      <c r="W73" s="4">
        <v>31</v>
      </c>
      <c r="X73" s="4">
        <v>21</v>
      </c>
      <c r="Y73" s="4">
        <v>7.75</v>
      </c>
      <c r="CH73" s="114">
        <f t="shared" si="114"/>
        <v>1</v>
      </c>
      <c r="CI73" s="4">
        <v>5</v>
      </c>
      <c r="CJ73" s="114">
        <f t="shared" si="115"/>
        <v>0.2</v>
      </c>
      <c r="CK73" s="114">
        <f t="shared" si="116"/>
        <v>1</v>
      </c>
      <c r="CL73" s="4">
        <v>5</v>
      </c>
      <c r="CM73" s="114">
        <f t="shared" si="117"/>
        <v>0.2</v>
      </c>
      <c r="ON73" s="4">
        <v>5</v>
      </c>
      <c r="OO73" s="116">
        <v>5</v>
      </c>
      <c r="OP73" s="114">
        <f t="shared" si="118"/>
        <v>0.15</v>
      </c>
      <c r="OQ73" s="114">
        <f t="shared" si="119"/>
        <v>1</v>
      </c>
      <c r="OR73" s="4">
        <v>5</v>
      </c>
      <c r="OS73" s="114">
        <f t="shared" si="120"/>
        <v>0.05</v>
      </c>
      <c r="OT73" s="114">
        <f t="shared" si="121"/>
        <v>1</v>
      </c>
      <c r="OU73" s="4">
        <v>5</v>
      </c>
      <c r="OV73" s="114">
        <f t="shared" si="122"/>
        <v>0.1</v>
      </c>
      <c r="OW73" s="114">
        <f t="shared" si="123"/>
        <v>1</v>
      </c>
      <c r="OX73" s="4">
        <v>5</v>
      </c>
      <c r="OY73" s="114">
        <f t="shared" si="124"/>
        <v>0.1</v>
      </c>
      <c r="OZ73" s="114">
        <f t="shared" si="125"/>
        <v>1</v>
      </c>
      <c r="PA73" s="4">
        <v>5</v>
      </c>
      <c r="PB73" s="114">
        <f t="shared" si="126"/>
        <v>0.1</v>
      </c>
      <c r="PC73" s="114">
        <f t="shared" si="127"/>
        <v>1</v>
      </c>
      <c r="PD73" s="4">
        <v>5</v>
      </c>
      <c r="PE73" s="4">
        <v>100</v>
      </c>
      <c r="PF73" s="114">
        <f t="shared" si="128"/>
        <v>0.05</v>
      </c>
      <c r="PG73" s="114">
        <f t="shared" si="129"/>
        <v>1</v>
      </c>
      <c r="PH73" s="4">
        <v>5</v>
      </c>
      <c r="PI73" s="114">
        <f t="shared" si="130"/>
        <v>0.05</v>
      </c>
      <c r="PJ73" s="114">
        <f t="shared" si="131"/>
        <v>1</v>
      </c>
      <c r="ACA73" s="114">
        <f t="shared" si="132"/>
        <v>0.4</v>
      </c>
      <c r="ACB73" s="114">
        <f t="shared" si="133"/>
        <v>0.60000000000000009</v>
      </c>
      <c r="ACC73" s="114">
        <f t="shared" si="134"/>
        <v>1</v>
      </c>
      <c r="ACN73" s="119" t="str">
        <f t="shared" si="112"/>
        <v>TERIMA</v>
      </c>
      <c r="ACO73" s="120">
        <f t="shared" si="135"/>
        <v>800000</v>
      </c>
      <c r="ACQ73" s="120">
        <f t="shared" si="136"/>
        <v>800000</v>
      </c>
      <c r="ACR73" s="120">
        <f t="shared" si="137"/>
        <v>800000</v>
      </c>
      <c r="ACS73" s="120">
        <f t="shared" si="138"/>
        <v>800000</v>
      </c>
      <c r="ADN73" s="121">
        <f t="shared" si="113"/>
        <v>800000</v>
      </c>
      <c r="ADO73" s="4" t="s">
        <v>1454</v>
      </c>
    </row>
    <row r="74" spans="1:795" x14ac:dyDescent="0.25">
      <c r="A74" s="4">
        <f t="shared" si="110"/>
        <v>70</v>
      </c>
      <c r="B74" s="4">
        <v>80948</v>
      </c>
      <c r="C74" s="4" t="s">
        <v>1092</v>
      </c>
      <c r="G74" s="4" t="s">
        <v>973</v>
      </c>
      <c r="O74" s="4">
        <v>22</v>
      </c>
      <c r="V74" s="4">
        <f t="shared" si="111"/>
        <v>0</v>
      </c>
      <c r="W74" s="4">
        <v>31</v>
      </c>
      <c r="X74" s="4">
        <v>21</v>
      </c>
      <c r="Y74" s="4">
        <v>7.75</v>
      </c>
      <c r="CH74" s="114">
        <f t="shared" si="114"/>
        <v>1</v>
      </c>
      <c r="CI74" s="4">
        <v>5</v>
      </c>
      <c r="CJ74" s="114">
        <f t="shared" si="115"/>
        <v>0.2</v>
      </c>
      <c r="CK74" s="114">
        <f t="shared" si="116"/>
        <v>1</v>
      </c>
      <c r="CL74" s="4">
        <v>5</v>
      </c>
      <c r="CM74" s="114">
        <f t="shared" si="117"/>
        <v>0.2</v>
      </c>
      <c r="ON74" s="4">
        <v>5</v>
      </c>
      <c r="OO74" s="116">
        <v>5</v>
      </c>
      <c r="OP74" s="114">
        <f t="shared" si="118"/>
        <v>0.15</v>
      </c>
      <c r="OQ74" s="114">
        <f t="shared" si="119"/>
        <v>1</v>
      </c>
      <c r="OR74" s="4">
        <v>5</v>
      </c>
      <c r="OS74" s="114">
        <f t="shared" si="120"/>
        <v>0.05</v>
      </c>
      <c r="OT74" s="114">
        <f t="shared" si="121"/>
        <v>1</v>
      </c>
      <c r="OU74" s="4">
        <v>5</v>
      </c>
      <c r="OV74" s="114">
        <f t="shared" si="122"/>
        <v>0.1</v>
      </c>
      <c r="OW74" s="114">
        <f t="shared" si="123"/>
        <v>1</v>
      </c>
      <c r="OX74" s="4">
        <v>5</v>
      </c>
      <c r="OY74" s="114">
        <f t="shared" si="124"/>
        <v>0.1</v>
      </c>
      <c r="OZ74" s="114">
        <f t="shared" si="125"/>
        <v>1</v>
      </c>
      <c r="PA74" s="4">
        <v>5</v>
      </c>
      <c r="PB74" s="114">
        <f t="shared" si="126"/>
        <v>0.1</v>
      </c>
      <c r="PC74" s="114">
        <f t="shared" si="127"/>
        <v>1</v>
      </c>
      <c r="PD74" s="4">
        <v>5</v>
      </c>
      <c r="PE74" s="4">
        <v>100</v>
      </c>
      <c r="PF74" s="114">
        <f t="shared" si="128"/>
        <v>0.05</v>
      </c>
      <c r="PG74" s="114">
        <f t="shared" si="129"/>
        <v>1</v>
      </c>
      <c r="PH74" s="4">
        <v>5</v>
      </c>
      <c r="PI74" s="114">
        <f t="shared" si="130"/>
        <v>0.05</v>
      </c>
      <c r="PJ74" s="114">
        <f t="shared" si="131"/>
        <v>1</v>
      </c>
      <c r="ACA74" s="114">
        <f t="shared" si="132"/>
        <v>0.4</v>
      </c>
      <c r="ACB74" s="114">
        <f t="shared" si="133"/>
        <v>0.60000000000000009</v>
      </c>
      <c r="ACC74" s="114">
        <f t="shared" si="134"/>
        <v>1</v>
      </c>
      <c r="ACN74" s="119" t="str">
        <f t="shared" si="112"/>
        <v>TERIMA</v>
      </c>
      <c r="ACO74" s="120">
        <f t="shared" si="135"/>
        <v>800000</v>
      </c>
      <c r="ACQ74" s="120">
        <f t="shared" si="136"/>
        <v>800000</v>
      </c>
      <c r="ACR74" s="120">
        <f t="shared" si="137"/>
        <v>800000</v>
      </c>
      <c r="ACS74" s="120">
        <f t="shared" si="138"/>
        <v>800000</v>
      </c>
      <c r="ADN74" s="121">
        <f t="shared" si="113"/>
        <v>800000</v>
      </c>
      <c r="ADO74" s="4" t="s">
        <v>1454</v>
      </c>
    </row>
    <row r="75" spans="1:795" x14ac:dyDescent="0.25">
      <c r="A75" s="4">
        <f t="shared" si="110"/>
        <v>71</v>
      </c>
      <c r="B75" s="4">
        <v>36159</v>
      </c>
      <c r="C75" s="4" t="s">
        <v>1094</v>
      </c>
      <c r="G75" s="4" t="s">
        <v>973</v>
      </c>
      <c r="O75" s="4">
        <v>22</v>
      </c>
      <c r="V75" s="4">
        <f t="shared" si="111"/>
        <v>0</v>
      </c>
      <c r="W75" s="4">
        <v>31</v>
      </c>
      <c r="X75" s="4">
        <v>21</v>
      </c>
      <c r="Y75" s="4">
        <v>7.75</v>
      </c>
      <c r="CH75" s="114">
        <f t="shared" si="114"/>
        <v>1</v>
      </c>
      <c r="CI75" s="4">
        <v>5</v>
      </c>
      <c r="CJ75" s="114">
        <f t="shared" si="115"/>
        <v>0.2</v>
      </c>
      <c r="CK75" s="114">
        <f t="shared" si="116"/>
        <v>1</v>
      </c>
      <c r="CL75" s="4">
        <v>5</v>
      </c>
      <c r="CM75" s="114">
        <f t="shared" si="117"/>
        <v>0.2</v>
      </c>
      <c r="ON75" s="4">
        <v>1</v>
      </c>
      <c r="OO75" s="116">
        <v>4</v>
      </c>
      <c r="OP75" s="114">
        <f t="shared" si="118"/>
        <v>0.03</v>
      </c>
      <c r="OQ75" s="114">
        <f t="shared" si="119"/>
        <v>0.2</v>
      </c>
      <c r="OR75" s="4">
        <v>5</v>
      </c>
      <c r="OS75" s="114">
        <f t="shared" si="120"/>
        <v>0.05</v>
      </c>
      <c r="OT75" s="114">
        <f t="shared" si="121"/>
        <v>1</v>
      </c>
      <c r="OU75" s="4">
        <v>5</v>
      </c>
      <c r="OV75" s="114">
        <f t="shared" si="122"/>
        <v>0.1</v>
      </c>
      <c r="OW75" s="114">
        <f t="shared" si="123"/>
        <v>1</v>
      </c>
      <c r="OX75" s="4">
        <v>5</v>
      </c>
      <c r="OY75" s="114">
        <f t="shared" si="124"/>
        <v>0.1</v>
      </c>
      <c r="OZ75" s="114">
        <f t="shared" si="125"/>
        <v>1</v>
      </c>
      <c r="PA75" s="4">
        <v>5</v>
      </c>
      <c r="PB75" s="114">
        <f t="shared" si="126"/>
        <v>0.1</v>
      </c>
      <c r="PC75" s="114">
        <f t="shared" si="127"/>
        <v>1</v>
      </c>
      <c r="PD75" s="4">
        <v>5</v>
      </c>
      <c r="PE75" s="4">
        <v>100</v>
      </c>
      <c r="PF75" s="114">
        <f t="shared" si="128"/>
        <v>0.05</v>
      </c>
      <c r="PG75" s="114">
        <f t="shared" si="129"/>
        <v>1</v>
      </c>
      <c r="PH75" s="4">
        <v>5</v>
      </c>
      <c r="PI75" s="114">
        <f t="shared" si="130"/>
        <v>0.05</v>
      </c>
      <c r="PJ75" s="114">
        <f t="shared" si="131"/>
        <v>1</v>
      </c>
      <c r="ACA75" s="114">
        <f t="shared" si="132"/>
        <v>0.4</v>
      </c>
      <c r="ACB75" s="114">
        <f t="shared" si="133"/>
        <v>0.48</v>
      </c>
      <c r="ACC75" s="114">
        <f t="shared" si="134"/>
        <v>0.88</v>
      </c>
      <c r="ACN75" s="119" t="str">
        <f t="shared" si="112"/>
        <v>TERIMA</v>
      </c>
      <c r="ACO75" s="120">
        <f t="shared" si="135"/>
        <v>800000</v>
      </c>
      <c r="ACQ75" s="120">
        <f t="shared" si="136"/>
        <v>704000</v>
      </c>
      <c r="ACR75" s="120">
        <f t="shared" si="137"/>
        <v>704000</v>
      </c>
      <c r="ACS75" s="120">
        <f t="shared" si="138"/>
        <v>704000</v>
      </c>
      <c r="ADN75" s="121">
        <f t="shared" si="113"/>
        <v>704000</v>
      </c>
      <c r="ADO75" s="4" t="s">
        <v>1454</v>
      </c>
    </row>
    <row r="76" spans="1:795" x14ac:dyDescent="0.25">
      <c r="A76" s="4">
        <f t="shared" si="110"/>
        <v>72</v>
      </c>
      <c r="B76" s="4">
        <v>77651</v>
      </c>
      <c r="C76" s="4" t="s">
        <v>1096</v>
      </c>
      <c r="G76" s="4" t="s">
        <v>973</v>
      </c>
      <c r="O76" s="4">
        <v>22</v>
      </c>
      <c r="V76" s="4">
        <f t="shared" si="111"/>
        <v>0</v>
      </c>
      <c r="W76" s="4">
        <v>31</v>
      </c>
      <c r="X76" s="4">
        <v>21</v>
      </c>
      <c r="Y76" s="4">
        <v>7.75</v>
      </c>
      <c r="CH76" s="114">
        <f t="shared" si="114"/>
        <v>1</v>
      </c>
      <c r="CI76" s="4">
        <v>5</v>
      </c>
      <c r="CJ76" s="114">
        <f t="shared" si="115"/>
        <v>0.2</v>
      </c>
      <c r="CK76" s="114">
        <f t="shared" si="116"/>
        <v>1</v>
      </c>
      <c r="CL76" s="4">
        <v>5</v>
      </c>
      <c r="CM76" s="114">
        <f t="shared" si="117"/>
        <v>0.2</v>
      </c>
      <c r="ON76" s="4">
        <v>5</v>
      </c>
      <c r="OO76" s="116">
        <v>5</v>
      </c>
      <c r="OP76" s="114">
        <f t="shared" si="118"/>
        <v>0.15</v>
      </c>
      <c r="OQ76" s="114">
        <f t="shared" si="119"/>
        <v>1</v>
      </c>
      <c r="OR76" s="4">
        <v>5</v>
      </c>
      <c r="OS76" s="114">
        <f t="shared" si="120"/>
        <v>0.05</v>
      </c>
      <c r="OT76" s="114">
        <f t="shared" si="121"/>
        <v>1</v>
      </c>
      <c r="OU76" s="4">
        <v>5</v>
      </c>
      <c r="OV76" s="114">
        <f t="shared" si="122"/>
        <v>0.1</v>
      </c>
      <c r="OW76" s="114">
        <f t="shared" si="123"/>
        <v>1</v>
      </c>
      <c r="OX76" s="4">
        <v>5</v>
      </c>
      <c r="OY76" s="114">
        <f t="shared" si="124"/>
        <v>0.1</v>
      </c>
      <c r="OZ76" s="114">
        <f t="shared" si="125"/>
        <v>1</v>
      </c>
      <c r="PA76" s="4">
        <v>5</v>
      </c>
      <c r="PB76" s="114">
        <f t="shared" si="126"/>
        <v>0.1</v>
      </c>
      <c r="PC76" s="114">
        <f t="shared" si="127"/>
        <v>1</v>
      </c>
      <c r="PD76" s="4">
        <v>5</v>
      </c>
      <c r="PE76" s="4">
        <v>100</v>
      </c>
      <c r="PF76" s="114">
        <f t="shared" si="128"/>
        <v>0.05</v>
      </c>
      <c r="PG76" s="114">
        <f t="shared" si="129"/>
        <v>1</v>
      </c>
      <c r="PH76" s="4">
        <v>5</v>
      </c>
      <c r="PI76" s="114">
        <f t="shared" si="130"/>
        <v>0.05</v>
      </c>
      <c r="PJ76" s="114">
        <f t="shared" si="131"/>
        <v>1</v>
      </c>
      <c r="ACA76" s="114">
        <f t="shared" si="132"/>
        <v>0.4</v>
      </c>
      <c r="ACB76" s="114">
        <f t="shared" si="133"/>
        <v>0.60000000000000009</v>
      </c>
      <c r="ACC76" s="114">
        <f t="shared" si="134"/>
        <v>1</v>
      </c>
      <c r="ACN76" s="119" t="str">
        <f t="shared" si="112"/>
        <v>TERIMA</v>
      </c>
      <c r="ACO76" s="120">
        <f t="shared" si="135"/>
        <v>800000</v>
      </c>
      <c r="ACQ76" s="120">
        <f t="shared" si="136"/>
        <v>800000</v>
      </c>
      <c r="ACR76" s="120">
        <f t="shared" si="137"/>
        <v>800000</v>
      </c>
      <c r="ACS76" s="120">
        <f t="shared" si="138"/>
        <v>800000</v>
      </c>
      <c r="ADN76" s="121">
        <f t="shared" si="113"/>
        <v>800000</v>
      </c>
      <c r="ADO76" s="4" t="s">
        <v>1454</v>
      </c>
    </row>
    <row r="77" spans="1:795" x14ac:dyDescent="0.25">
      <c r="A77" s="4">
        <f t="shared" si="110"/>
        <v>73</v>
      </c>
      <c r="B77" s="4">
        <v>78979</v>
      </c>
      <c r="C77" s="4" t="s">
        <v>1098</v>
      </c>
      <c r="G77" s="4" t="s">
        <v>973</v>
      </c>
      <c r="O77" s="4">
        <v>22</v>
      </c>
      <c r="V77" s="4">
        <f t="shared" si="111"/>
        <v>0</v>
      </c>
      <c r="W77" s="4">
        <v>31</v>
      </c>
      <c r="X77" s="4">
        <v>29</v>
      </c>
      <c r="Y77" s="4">
        <v>7.75</v>
      </c>
      <c r="CH77" s="114">
        <f t="shared" si="114"/>
        <v>1</v>
      </c>
      <c r="CI77" s="4">
        <v>5</v>
      </c>
      <c r="CJ77" s="114">
        <f t="shared" si="115"/>
        <v>0.2</v>
      </c>
      <c r="CK77" s="114">
        <f t="shared" si="116"/>
        <v>1</v>
      </c>
      <c r="CL77" s="4">
        <v>5</v>
      </c>
      <c r="CM77" s="114">
        <f t="shared" si="117"/>
        <v>0.2</v>
      </c>
      <c r="ON77" s="4">
        <v>3</v>
      </c>
      <c r="OO77" s="116" t="s">
        <v>937</v>
      </c>
      <c r="OP77" s="114">
        <f t="shared" si="118"/>
        <v>0.09</v>
      </c>
      <c r="OQ77" s="114">
        <f t="shared" si="119"/>
        <v>0.6</v>
      </c>
      <c r="OR77" s="4">
        <v>5</v>
      </c>
      <c r="OS77" s="114">
        <f t="shared" si="120"/>
        <v>0.05</v>
      </c>
      <c r="OT77" s="114">
        <f t="shared" si="121"/>
        <v>1</v>
      </c>
      <c r="OU77" s="4">
        <v>5</v>
      </c>
      <c r="OV77" s="114">
        <f t="shared" si="122"/>
        <v>0.1</v>
      </c>
      <c r="OW77" s="114">
        <f t="shared" si="123"/>
        <v>1</v>
      </c>
      <c r="OX77" s="4">
        <v>5</v>
      </c>
      <c r="OY77" s="114">
        <f t="shared" si="124"/>
        <v>0.1</v>
      </c>
      <c r="OZ77" s="114">
        <f t="shared" si="125"/>
        <v>1</v>
      </c>
      <c r="PA77" s="4">
        <v>5</v>
      </c>
      <c r="PB77" s="114">
        <f t="shared" si="126"/>
        <v>0.1</v>
      </c>
      <c r="PC77" s="114">
        <f t="shared" si="127"/>
        <v>1</v>
      </c>
      <c r="PD77" s="4">
        <v>5</v>
      </c>
      <c r="PE77" s="4">
        <v>100</v>
      </c>
      <c r="PF77" s="114">
        <f t="shared" si="128"/>
        <v>0.05</v>
      </c>
      <c r="PG77" s="114">
        <f t="shared" si="129"/>
        <v>1</v>
      </c>
      <c r="PH77" s="4">
        <v>5</v>
      </c>
      <c r="PI77" s="114">
        <f t="shared" si="130"/>
        <v>0.05</v>
      </c>
      <c r="PJ77" s="114">
        <f t="shared" si="131"/>
        <v>1</v>
      </c>
      <c r="ACA77" s="114">
        <f t="shared" si="132"/>
        <v>0.4</v>
      </c>
      <c r="ACB77" s="114">
        <f t="shared" si="133"/>
        <v>0.54</v>
      </c>
      <c r="ACC77" s="114">
        <f t="shared" si="134"/>
        <v>0.94000000000000006</v>
      </c>
      <c r="ACN77" s="119" t="str">
        <f t="shared" si="112"/>
        <v>TERIMA</v>
      </c>
      <c r="ACO77" s="120">
        <f t="shared" si="135"/>
        <v>800000</v>
      </c>
      <c r="ACQ77" s="120">
        <f t="shared" si="136"/>
        <v>752000</v>
      </c>
      <c r="ACR77" s="120">
        <f t="shared" si="137"/>
        <v>752000</v>
      </c>
      <c r="ACS77" s="120">
        <f t="shared" si="138"/>
        <v>752000</v>
      </c>
      <c r="ADN77" s="121">
        <f t="shared" si="113"/>
        <v>752000</v>
      </c>
      <c r="ADO77" s="4" t="s">
        <v>1454</v>
      </c>
    </row>
    <row r="78" spans="1:795" x14ac:dyDescent="0.25">
      <c r="A78" s="4">
        <f t="shared" si="110"/>
        <v>74</v>
      </c>
      <c r="B78" s="4">
        <v>30391</v>
      </c>
      <c r="C78" s="4" t="s">
        <v>1100</v>
      </c>
      <c r="G78" s="4" t="s">
        <v>973</v>
      </c>
      <c r="O78" s="4">
        <v>22</v>
      </c>
      <c r="V78" s="4">
        <f t="shared" si="111"/>
        <v>0</v>
      </c>
      <c r="W78" s="4">
        <v>31</v>
      </c>
      <c r="X78" s="4">
        <v>20</v>
      </c>
      <c r="Y78" s="4">
        <v>7.75</v>
      </c>
      <c r="CH78" s="114">
        <f t="shared" si="114"/>
        <v>1</v>
      </c>
      <c r="CI78" s="4">
        <v>5</v>
      </c>
      <c r="CJ78" s="114">
        <f t="shared" si="115"/>
        <v>0.2</v>
      </c>
      <c r="CK78" s="114">
        <f t="shared" si="116"/>
        <v>1</v>
      </c>
      <c r="CL78" s="4">
        <v>5</v>
      </c>
      <c r="CM78" s="114">
        <f t="shared" si="117"/>
        <v>0.2</v>
      </c>
      <c r="ON78" s="4">
        <v>5</v>
      </c>
      <c r="OO78" s="116">
        <v>5</v>
      </c>
      <c r="OP78" s="114">
        <f t="shared" si="118"/>
        <v>0.15</v>
      </c>
      <c r="OQ78" s="114">
        <f t="shared" si="119"/>
        <v>1</v>
      </c>
      <c r="OR78" s="4">
        <v>5</v>
      </c>
      <c r="OS78" s="114">
        <f t="shared" si="120"/>
        <v>0.05</v>
      </c>
      <c r="OT78" s="114">
        <f t="shared" si="121"/>
        <v>1</v>
      </c>
      <c r="OU78" s="4">
        <v>5</v>
      </c>
      <c r="OV78" s="114">
        <f t="shared" si="122"/>
        <v>0.1</v>
      </c>
      <c r="OW78" s="114">
        <f t="shared" si="123"/>
        <v>1</v>
      </c>
      <c r="OX78" s="4">
        <v>5</v>
      </c>
      <c r="OY78" s="114">
        <f t="shared" si="124"/>
        <v>0.1</v>
      </c>
      <c r="OZ78" s="114">
        <f t="shared" si="125"/>
        <v>1</v>
      </c>
      <c r="PA78" s="4">
        <v>5</v>
      </c>
      <c r="PB78" s="114">
        <f t="shared" si="126"/>
        <v>0.1</v>
      </c>
      <c r="PC78" s="114">
        <f t="shared" si="127"/>
        <v>1</v>
      </c>
      <c r="PD78" s="4">
        <v>5</v>
      </c>
      <c r="PE78" s="4">
        <v>100</v>
      </c>
      <c r="PF78" s="114">
        <f t="shared" si="128"/>
        <v>0.05</v>
      </c>
      <c r="PG78" s="114">
        <f t="shared" si="129"/>
        <v>1</v>
      </c>
      <c r="PH78" s="4">
        <v>5</v>
      </c>
      <c r="PI78" s="114">
        <f t="shared" si="130"/>
        <v>0.05</v>
      </c>
      <c r="PJ78" s="114">
        <f t="shared" si="131"/>
        <v>1</v>
      </c>
      <c r="ACA78" s="114">
        <f t="shared" si="132"/>
        <v>0.4</v>
      </c>
      <c r="ACB78" s="114">
        <f t="shared" si="133"/>
        <v>0.60000000000000009</v>
      </c>
      <c r="ACC78" s="114">
        <f t="shared" si="134"/>
        <v>1</v>
      </c>
      <c r="ACN78" s="119" t="str">
        <f t="shared" si="112"/>
        <v>TERIMA</v>
      </c>
      <c r="ACO78" s="120">
        <f t="shared" si="135"/>
        <v>800000</v>
      </c>
      <c r="ACQ78" s="120">
        <f t="shared" si="136"/>
        <v>800000</v>
      </c>
      <c r="ACR78" s="120">
        <f t="shared" si="137"/>
        <v>800000</v>
      </c>
      <c r="ACS78" s="120">
        <f t="shared" si="138"/>
        <v>800000</v>
      </c>
      <c r="ADN78" s="121">
        <f t="shared" si="113"/>
        <v>800000</v>
      </c>
      <c r="ADO78" s="4" t="s">
        <v>1454</v>
      </c>
    </row>
    <row r="79" spans="1:795" x14ac:dyDescent="0.25">
      <c r="A79" s="4">
        <f t="shared" si="110"/>
        <v>75</v>
      </c>
      <c r="B79" s="4">
        <v>12826</v>
      </c>
      <c r="C79" s="4" t="s">
        <v>1102</v>
      </c>
      <c r="G79" s="4" t="s">
        <v>973</v>
      </c>
      <c r="O79" s="4">
        <v>22</v>
      </c>
      <c r="V79" s="4">
        <f t="shared" si="111"/>
        <v>0</v>
      </c>
      <c r="W79" s="4">
        <v>31</v>
      </c>
      <c r="X79" s="4">
        <v>21</v>
      </c>
      <c r="Y79" s="4">
        <v>7.75</v>
      </c>
      <c r="CH79" s="114">
        <f t="shared" si="114"/>
        <v>1</v>
      </c>
      <c r="CI79" s="4">
        <v>5</v>
      </c>
      <c r="CJ79" s="114">
        <f t="shared" si="115"/>
        <v>0.2</v>
      </c>
      <c r="CK79" s="114">
        <f t="shared" si="116"/>
        <v>1</v>
      </c>
      <c r="CL79" s="4">
        <v>5</v>
      </c>
      <c r="CM79" s="114">
        <f t="shared" si="117"/>
        <v>0.2</v>
      </c>
      <c r="ON79" s="4">
        <v>5</v>
      </c>
      <c r="OO79" s="116">
        <v>5</v>
      </c>
      <c r="OP79" s="114">
        <f t="shared" si="118"/>
        <v>0.15</v>
      </c>
      <c r="OQ79" s="114">
        <f t="shared" si="119"/>
        <v>1</v>
      </c>
      <c r="OR79" s="4">
        <v>5</v>
      </c>
      <c r="OS79" s="114">
        <f t="shared" si="120"/>
        <v>0.05</v>
      </c>
      <c r="OT79" s="114">
        <f t="shared" si="121"/>
        <v>1</v>
      </c>
      <c r="OU79" s="4">
        <v>5</v>
      </c>
      <c r="OV79" s="114">
        <f t="shared" si="122"/>
        <v>0.1</v>
      </c>
      <c r="OW79" s="114">
        <f t="shared" si="123"/>
        <v>1</v>
      </c>
      <c r="OX79" s="4">
        <v>5</v>
      </c>
      <c r="OY79" s="114">
        <f t="shared" si="124"/>
        <v>0.1</v>
      </c>
      <c r="OZ79" s="114">
        <f t="shared" si="125"/>
        <v>1</v>
      </c>
      <c r="PA79" s="4">
        <v>5</v>
      </c>
      <c r="PB79" s="114">
        <f t="shared" si="126"/>
        <v>0.1</v>
      </c>
      <c r="PC79" s="114">
        <f t="shared" si="127"/>
        <v>1</v>
      </c>
      <c r="PD79" s="4">
        <v>5</v>
      </c>
      <c r="PE79" s="4">
        <v>100</v>
      </c>
      <c r="PF79" s="114">
        <f t="shared" si="128"/>
        <v>0.05</v>
      </c>
      <c r="PG79" s="114">
        <f t="shared" si="129"/>
        <v>1</v>
      </c>
      <c r="PH79" s="4">
        <v>5</v>
      </c>
      <c r="PI79" s="114">
        <f t="shared" si="130"/>
        <v>0.05</v>
      </c>
      <c r="PJ79" s="114">
        <f t="shared" si="131"/>
        <v>1</v>
      </c>
      <c r="ACA79" s="114">
        <f t="shared" si="132"/>
        <v>0.4</v>
      </c>
      <c r="ACB79" s="114">
        <f t="shared" si="133"/>
        <v>0.60000000000000009</v>
      </c>
      <c r="ACC79" s="114">
        <f t="shared" si="134"/>
        <v>1</v>
      </c>
      <c r="ACN79" s="119" t="str">
        <f t="shared" si="112"/>
        <v>TERIMA</v>
      </c>
      <c r="ACO79" s="120">
        <f t="shared" si="135"/>
        <v>800000</v>
      </c>
      <c r="ACQ79" s="120">
        <f t="shared" si="136"/>
        <v>800000</v>
      </c>
      <c r="ACR79" s="120">
        <f t="shared" si="137"/>
        <v>800000</v>
      </c>
      <c r="ACS79" s="120">
        <f t="shared" si="138"/>
        <v>800000</v>
      </c>
      <c r="ADN79" s="121">
        <f t="shared" si="113"/>
        <v>800000</v>
      </c>
      <c r="ADO79" s="4" t="s">
        <v>1454</v>
      </c>
    </row>
    <row r="80" spans="1:795" x14ac:dyDescent="0.25">
      <c r="A80" s="4">
        <f t="shared" si="110"/>
        <v>76</v>
      </c>
      <c r="B80" s="4">
        <v>102125</v>
      </c>
      <c r="C80" s="4" t="s">
        <v>1388</v>
      </c>
      <c r="G80" s="4" t="s">
        <v>973</v>
      </c>
      <c r="O80" s="4">
        <v>22</v>
      </c>
      <c r="V80" s="4">
        <f t="shared" si="111"/>
        <v>0</v>
      </c>
      <c r="W80" s="4">
        <v>31</v>
      </c>
      <c r="X80" s="4">
        <v>21</v>
      </c>
      <c r="Y80" s="4">
        <v>7.75</v>
      </c>
      <c r="CH80" s="114">
        <f t="shared" si="114"/>
        <v>1</v>
      </c>
      <c r="CI80" s="4">
        <v>5</v>
      </c>
      <c r="CJ80" s="114">
        <f t="shared" si="115"/>
        <v>0.2</v>
      </c>
      <c r="CK80" s="114">
        <f t="shared" si="116"/>
        <v>1</v>
      </c>
      <c r="CL80" s="4">
        <v>5</v>
      </c>
      <c r="CM80" s="114">
        <f t="shared" si="117"/>
        <v>0.2</v>
      </c>
      <c r="ON80" s="4">
        <v>5</v>
      </c>
      <c r="OO80" s="116">
        <v>5</v>
      </c>
      <c r="OP80" s="114">
        <f t="shared" si="118"/>
        <v>0.15</v>
      </c>
      <c r="OQ80" s="114">
        <f t="shared" si="119"/>
        <v>1</v>
      </c>
      <c r="OR80" s="4">
        <v>5</v>
      </c>
      <c r="OS80" s="114">
        <f t="shared" si="120"/>
        <v>0.05</v>
      </c>
      <c r="OT80" s="114">
        <f t="shared" si="121"/>
        <v>1</v>
      </c>
      <c r="OU80" s="4">
        <v>5</v>
      </c>
      <c r="OV80" s="114">
        <f t="shared" si="122"/>
        <v>0.1</v>
      </c>
      <c r="OW80" s="114">
        <f t="shared" si="123"/>
        <v>1</v>
      </c>
      <c r="OX80" s="4">
        <v>5</v>
      </c>
      <c r="OY80" s="114">
        <f t="shared" si="124"/>
        <v>0.1</v>
      </c>
      <c r="OZ80" s="114">
        <f t="shared" si="125"/>
        <v>1</v>
      </c>
      <c r="PA80" s="4">
        <v>5</v>
      </c>
      <c r="PB80" s="114">
        <f t="shared" si="126"/>
        <v>0.1</v>
      </c>
      <c r="PC80" s="114">
        <f t="shared" si="127"/>
        <v>1</v>
      </c>
      <c r="PD80" s="4">
        <v>5</v>
      </c>
      <c r="PE80" s="4">
        <v>90</v>
      </c>
      <c r="PF80" s="114">
        <f t="shared" si="128"/>
        <v>0.05</v>
      </c>
      <c r="PG80" s="114">
        <f t="shared" si="129"/>
        <v>1</v>
      </c>
      <c r="PH80" s="4">
        <v>5</v>
      </c>
      <c r="PI80" s="114">
        <f t="shared" si="130"/>
        <v>0.05</v>
      </c>
      <c r="PJ80" s="114">
        <f t="shared" si="131"/>
        <v>1</v>
      </c>
      <c r="ACA80" s="114">
        <f t="shared" si="132"/>
        <v>0.4</v>
      </c>
      <c r="ACB80" s="114">
        <f t="shared" si="133"/>
        <v>0.60000000000000009</v>
      </c>
      <c r="ACC80" s="114">
        <f t="shared" si="134"/>
        <v>1</v>
      </c>
      <c r="ACN80" s="119" t="str">
        <f t="shared" si="112"/>
        <v>TERIMA</v>
      </c>
      <c r="ACO80" s="120">
        <f t="shared" si="135"/>
        <v>800000</v>
      </c>
      <c r="ACQ80" s="120">
        <f t="shared" si="136"/>
        <v>800000</v>
      </c>
      <c r="ACR80" s="120">
        <f t="shared" si="137"/>
        <v>800000</v>
      </c>
      <c r="ACS80" s="120">
        <f t="shared" si="138"/>
        <v>800000</v>
      </c>
      <c r="ADN80" s="121">
        <f t="shared" si="113"/>
        <v>800000</v>
      </c>
      <c r="ADO80" s="4" t="s">
        <v>1454</v>
      </c>
    </row>
    <row r="81" spans="1:795" x14ac:dyDescent="0.25">
      <c r="A81" s="4">
        <f t="shared" si="110"/>
        <v>77</v>
      </c>
      <c r="B81" s="4">
        <v>30590</v>
      </c>
      <c r="C81" s="4" t="s">
        <v>1176</v>
      </c>
      <c r="G81" s="4" t="s">
        <v>973</v>
      </c>
      <c r="O81" s="4">
        <v>22</v>
      </c>
      <c r="V81" s="4">
        <f t="shared" si="111"/>
        <v>0</v>
      </c>
      <c r="W81" s="4">
        <v>31</v>
      </c>
      <c r="X81" s="4">
        <v>21</v>
      </c>
      <c r="Y81" s="4">
        <v>7.75</v>
      </c>
      <c r="CH81" s="114">
        <f t="shared" si="114"/>
        <v>1</v>
      </c>
      <c r="CI81" s="4">
        <v>5</v>
      </c>
      <c r="CJ81" s="114">
        <f t="shared" si="115"/>
        <v>0.2</v>
      </c>
      <c r="CK81" s="114">
        <f t="shared" si="116"/>
        <v>1</v>
      </c>
      <c r="CL81" s="4">
        <v>5</v>
      </c>
      <c r="CM81" s="114">
        <f t="shared" si="117"/>
        <v>0.2</v>
      </c>
      <c r="ON81" s="4">
        <v>5</v>
      </c>
      <c r="OO81" s="116">
        <v>5</v>
      </c>
      <c r="OP81" s="114">
        <f t="shared" si="118"/>
        <v>0.15</v>
      </c>
      <c r="OQ81" s="114">
        <f t="shared" si="119"/>
        <v>1</v>
      </c>
      <c r="OR81" s="4">
        <v>5</v>
      </c>
      <c r="OS81" s="114">
        <f t="shared" si="120"/>
        <v>0.05</v>
      </c>
      <c r="OT81" s="114">
        <f t="shared" si="121"/>
        <v>1</v>
      </c>
      <c r="OU81" s="4">
        <v>5</v>
      </c>
      <c r="OV81" s="114">
        <f t="shared" si="122"/>
        <v>0.1</v>
      </c>
      <c r="OW81" s="114">
        <f t="shared" si="123"/>
        <v>1</v>
      </c>
      <c r="OX81" s="4">
        <v>5</v>
      </c>
      <c r="OY81" s="114">
        <f t="shared" si="124"/>
        <v>0.1</v>
      </c>
      <c r="OZ81" s="114">
        <f t="shared" si="125"/>
        <v>1</v>
      </c>
      <c r="PA81" s="4">
        <v>5</v>
      </c>
      <c r="PB81" s="114">
        <f t="shared" si="126"/>
        <v>0.1</v>
      </c>
      <c r="PC81" s="114">
        <f t="shared" si="127"/>
        <v>1</v>
      </c>
      <c r="PD81" s="4">
        <v>5</v>
      </c>
      <c r="PE81" s="4">
        <v>100</v>
      </c>
      <c r="PF81" s="114">
        <f t="shared" si="128"/>
        <v>0.05</v>
      </c>
      <c r="PG81" s="114">
        <f t="shared" si="129"/>
        <v>1</v>
      </c>
      <c r="PH81" s="4">
        <v>5</v>
      </c>
      <c r="PI81" s="114">
        <f t="shared" si="130"/>
        <v>0.05</v>
      </c>
      <c r="PJ81" s="114">
        <f t="shared" si="131"/>
        <v>1</v>
      </c>
      <c r="ACA81" s="114">
        <f t="shared" si="132"/>
        <v>0.4</v>
      </c>
      <c r="ACB81" s="114">
        <f t="shared" si="133"/>
        <v>0.60000000000000009</v>
      </c>
      <c r="ACC81" s="114">
        <f t="shared" si="134"/>
        <v>1</v>
      </c>
      <c r="ACN81" s="119" t="str">
        <f t="shared" si="112"/>
        <v>TERIMA</v>
      </c>
      <c r="ACO81" s="120">
        <f t="shared" si="135"/>
        <v>800000</v>
      </c>
      <c r="ACQ81" s="120">
        <f t="shared" si="136"/>
        <v>800000</v>
      </c>
      <c r="ACR81" s="120">
        <f t="shared" si="137"/>
        <v>800000</v>
      </c>
      <c r="ACS81" s="120">
        <f t="shared" si="138"/>
        <v>800000</v>
      </c>
      <c r="ADN81" s="121">
        <f t="shared" si="113"/>
        <v>800000</v>
      </c>
      <c r="ADO81" s="4" t="s">
        <v>1454</v>
      </c>
    </row>
    <row r="82" spans="1:795" x14ac:dyDescent="0.25">
      <c r="A82" s="4">
        <f t="shared" si="110"/>
        <v>78</v>
      </c>
      <c r="B82" s="4">
        <v>74637</v>
      </c>
      <c r="C82" s="4" t="s">
        <v>1105</v>
      </c>
      <c r="G82" s="4" t="s">
        <v>973</v>
      </c>
      <c r="O82" s="4">
        <v>22</v>
      </c>
      <c r="V82" s="4">
        <f t="shared" si="111"/>
        <v>0</v>
      </c>
      <c r="W82" s="4">
        <v>31</v>
      </c>
      <c r="X82" s="4">
        <v>21</v>
      </c>
      <c r="Y82" s="4">
        <v>7.75</v>
      </c>
      <c r="CH82" s="114">
        <f t="shared" si="114"/>
        <v>1</v>
      </c>
      <c r="CI82" s="4">
        <v>5</v>
      </c>
      <c r="CJ82" s="114">
        <f t="shared" si="115"/>
        <v>0.2</v>
      </c>
      <c r="CK82" s="114">
        <f t="shared" si="116"/>
        <v>1</v>
      </c>
      <c r="CL82" s="4">
        <v>5</v>
      </c>
      <c r="CM82" s="114">
        <f t="shared" si="117"/>
        <v>0.2</v>
      </c>
      <c r="ON82" s="4">
        <v>5</v>
      </c>
      <c r="OO82" s="116">
        <v>5</v>
      </c>
      <c r="OP82" s="114">
        <f t="shared" si="118"/>
        <v>0.15</v>
      </c>
      <c r="OQ82" s="114">
        <f t="shared" si="119"/>
        <v>1</v>
      </c>
      <c r="OR82" s="4">
        <v>5</v>
      </c>
      <c r="OS82" s="114">
        <f t="shared" si="120"/>
        <v>0.05</v>
      </c>
      <c r="OT82" s="114">
        <f t="shared" si="121"/>
        <v>1</v>
      </c>
      <c r="OU82" s="4">
        <v>5</v>
      </c>
      <c r="OV82" s="114">
        <f t="shared" si="122"/>
        <v>0.1</v>
      </c>
      <c r="OW82" s="114">
        <f t="shared" si="123"/>
        <v>1</v>
      </c>
      <c r="OX82" s="4">
        <v>5</v>
      </c>
      <c r="OY82" s="114">
        <f t="shared" si="124"/>
        <v>0.1</v>
      </c>
      <c r="OZ82" s="114">
        <f t="shared" si="125"/>
        <v>1</v>
      </c>
      <c r="PA82" s="4">
        <v>5</v>
      </c>
      <c r="PB82" s="114">
        <f t="shared" si="126"/>
        <v>0.1</v>
      </c>
      <c r="PC82" s="114">
        <f t="shared" si="127"/>
        <v>1</v>
      </c>
      <c r="PD82" s="4">
        <v>5</v>
      </c>
      <c r="PE82" s="4">
        <v>100</v>
      </c>
      <c r="PF82" s="114">
        <f t="shared" si="128"/>
        <v>0.05</v>
      </c>
      <c r="PG82" s="114">
        <f t="shared" si="129"/>
        <v>1</v>
      </c>
      <c r="PH82" s="4">
        <v>5</v>
      </c>
      <c r="PI82" s="114">
        <f t="shared" si="130"/>
        <v>0.05</v>
      </c>
      <c r="PJ82" s="114">
        <f t="shared" si="131"/>
        <v>1</v>
      </c>
      <c r="ACA82" s="114">
        <f t="shared" si="132"/>
        <v>0.4</v>
      </c>
      <c r="ACB82" s="114">
        <f t="shared" si="133"/>
        <v>0.60000000000000009</v>
      </c>
      <c r="ACC82" s="114">
        <f t="shared" si="134"/>
        <v>1</v>
      </c>
      <c r="ACN82" s="119" t="str">
        <f t="shared" si="112"/>
        <v>TERIMA</v>
      </c>
      <c r="ACO82" s="120">
        <f t="shared" si="135"/>
        <v>800000</v>
      </c>
      <c r="ACQ82" s="120">
        <f t="shared" si="136"/>
        <v>800000</v>
      </c>
      <c r="ACR82" s="120">
        <f t="shared" si="137"/>
        <v>800000</v>
      </c>
      <c r="ACS82" s="120">
        <f t="shared" si="138"/>
        <v>800000</v>
      </c>
      <c r="ADN82" s="121">
        <f t="shared" si="113"/>
        <v>800000</v>
      </c>
      <c r="ADO82" s="4" t="s">
        <v>1454</v>
      </c>
    </row>
    <row r="83" spans="1:795" x14ac:dyDescent="0.25">
      <c r="A83" s="4">
        <f t="shared" si="110"/>
        <v>79</v>
      </c>
      <c r="B83" s="4">
        <v>30464</v>
      </c>
      <c r="C83" s="4" t="s">
        <v>1107</v>
      </c>
      <c r="G83" s="4" t="s">
        <v>973</v>
      </c>
      <c r="O83" s="4">
        <v>22</v>
      </c>
      <c r="V83" s="4">
        <f t="shared" si="111"/>
        <v>0</v>
      </c>
      <c r="W83" s="4">
        <v>31</v>
      </c>
      <c r="X83" s="4">
        <v>21</v>
      </c>
      <c r="Y83" s="4">
        <v>7.75</v>
      </c>
      <c r="CH83" s="114">
        <f t="shared" si="114"/>
        <v>1</v>
      </c>
      <c r="CI83" s="4">
        <v>5</v>
      </c>
      <c r="CJ83" s="114">
        <f t="shared" si="115"/>
        <v>0.2</v>
      </c>
      <c r="CK83" s="114">
        <f t="shared" si="116"/>
        <v>1</v>
      </c>
      <c r="CL83" s="4">
        <v>5</v>
      </c>
      <c r="CM83" s="114">
        <f t="shared" si="117"/>
        <v>0.2</v>
      </c>
      <c r="ON83" s="4">
        <v>3</v>
      </c>
      <c r="OO83" s="116" t="s">
        <v>937</v>
      </c>
      <c r="OP83" s="114">
        <f t="shared" si="118"/>
        <v>0.09</v>
      </c>
      <c r="OQ83" s="114">
        <f t="shared" si="119"/>
        <v>0.6</v>
      </c>
      <c r="OR83" s="4">
        <v>5</v>
      </c>
      <c r="OS83" s="114">
        <f t="shared" si="120"/>
        <v>0.05</v>
      </c>
      <c r="OT83" s="114">
        <f t="shared" si="121"/>
        <v>1</v>
      </c>
      <c r="OU83" s="4">
        <v>5</v>
      </c>
      <c r="OV83" s="114">
        <f t="shared" si="122"/>
        <v>0.1</v>
      </c>
      <c r="OW83" s="114">
        <f t="shared" si="123"/>
        <v>1</v>
      </c>
      <c r="OX83" s="4">
        <v>5</v>
      </c>
      <c r="OY83" s="114">
        <f t="shared" si="124"/>
        <v>0.1</v>
      </c>
      <c r="OZ83" s="114">
        <f t="shared" si="125"/>
        <v>1</v>
      </c>
      <c r="PA83" s="4">
        <v>5</v>
      </c>
      <c r="PB83" s="114">
        <f t="shared" si="126"/>
        <v>0.1</v>
      </c>
      <c r="PC83" s="114">
        <f t="shared" si="127"/>
        <v>1</v>
      </c>
      <c r="PD83" s="4">
        <v>5</v>
      </c>
      <c r="PE83" s="4">
        <v>100</v>
      </c>
      <c r="PF83" s="114">
        <f t="shared" si="128"/>
        <v>0.05</v>
      </c>
      <c r="PG83" s="114">
        <f t="shared" si="129"/>
        <v>1</v>
      </c>
      <c r="PH83" s="4">
        <v>5</v>
      </c>
      <c r="PI83" s="114">
        <f t="shared" si="130"/>
        <v>0.05</v>
      </c>
      <c r="PJ83" s="114">
        <f t="shared" si="131"/>
        <v>1</v>
      </c>
      <c r="ACA83" s="114">
        <f t="shared" si="132"/>
        <v>0.4</v>
      </c>
      <c r="ACB83" s="114">
        <f t="shared" si="133"/>
        <v>0.54</v>
      </c>
      <c r="ACC83" s="114">
        <f t="shared" si="134"/>
        <v>0.94000000000000006</v>
      </c>
      <c r="ACN83" s="119" t="str">
        <f t="shared" si="112"/>
        <v>TERIMA</v>
      </c>
      <c r="ACO83" s="120">
        <f t="shared" si="135"/>
        <v>800000</v>
      </c>
      <c r="ACQ83" s="120">
        <f t="shared" si="136"/>
        <v>752000</v>
      </c>
      <c r="ACR83" s="120">
        <f t="shared" si="137"/>
        <v>752000</v>
      </c>
      <c r="ACS83" s="120">
        <f t="shared" si="138"/>
        <v>752000</v>
      </c>
      <c r="ADN83" s="121">
        <f t="shared" si="113"/>
        <v>752000</v>
      </c>
      <c r="ADO83" s="4" t="s">
        <v>1454</v>
      </c>
    </row>
    <row r="84" spans="1:795" x14ac:dyDescent="0.25">
      <c r="A84" s="4">
        <f t="shared" si="110"/>
        <v>80</v>
      </c>
      <c r="B84" s="4">
        <v>53817</v>
      </c>
      <c r="C84" s="4" t="s">
        <v>1109</v>
      </c>
      <c r="G84" s="4" t="s">
        <v>973</v>
      </c>
      <c r="O84" s="4">
        <v>22</v>
      </c>
      <c r="V84" s="4">
        <f t="shared" si="111"/>
        <v>0</v>
      </c>
      <c r="W84" s="4">
        <v>31</v>
      </c>
      <c r="X84" s="4">
        <v>21</v>
      </c>
      <c r="Y84" s="4">
        <v>7.75</v>
      </c>
      <c r="CH84" s="114">
        <f t="shared" si="114"/>
        <v>1</v>
      </c>
      <c r="CI84" s="4">
        <v>5</v>
      </c>
      <c r="CJ84" s="114">
        <f t="shared" si="115"/>
        <v>0.2</v>
      </c>
      <c r="CK84" s="114">
        <f t="shared" si="116"/>
        <v>1</v>
      </c>
      <c r="CL84" s="4">
        <v>5</v>
      </c>
      <c r="CM84" s="114">
        <f t="shared" si="117"/>
        <v>0.2</v>
      </c>
      <c r="ON84" s="4">
        <v>1</v>
      </c>
      <c r="OO84" s="116">
        <v>4</v>
      </c>
      <c r="OP84" s="114">
        <f t="shared" si="118"/>
        <v>0.03</v>
      </c>
      <c r="OQ84" s="114">
        <f t="shared" si="119"/>
        <v>0.2</v>
      </c>
      <c r="OR84" s="4">
        <v>5</v>
      </c>
      <c r="OS84" s="114">
        <f t="shared" si="120"/>
        <v>0.05</v>
      </c>
      <c r="OT84" s="114">
        <f t="shared" si="121"/>
        <v>1</v>
      </c>
      <c r="OU84" s="4">
        <v>5</v>
      </c>
      <c r="OV84" s="114">
        <f t="shared" si="122"/>
        <v>0.1</v>
      </c>
      <c r="OW84" s="114">
        <f t="shared" si="123"/>
        <v>1</v>
      </c>
      <c r="OX84" s="4">
        <v>5</v>
      </c>
      <c r="OY84" s="114">
        <f t="shared" si="124"/>
        <v>0.1</v>
      </c>
      <c r="OZ84" s="114">
        <f t="shared" si="125"/>
        <v>1</v>
      </c>
      <c r="PA84" s="4">
        <v>5</v>
      </c>
      <c r="PB84" s="114">
        <f t="shared" si="126"/>
        <v>0.1</v>
      </c>
      <c r="PC84" s="114">
        <f t="shared" si="127"/>
        <v>1</v>
      </c>
      <c r="PD84" s="4">
        <v>5</v>
      </c>
      <c r="PE84" s="4">
        <v>100</v>
      </c>
      <c r="PF84" s="114">
        <f t="shared" si="128"/>
        <v>0.05</v>
      </c>
      <c r="PG84" s="114">
        <f t="shared" si="129"/>
        <v>1</v>
      </c>
      <c r="PH84" s="4">
        <v>5</v>
      </c>
      <c r="PI84" s="114">
        <f t="shared" si="130"/>
        <v>0.05</v>
      </c>
      <c r="PJ84" s="114">
        <f t="shared" si="131"/>
        <v>1</v>
      </c>
      <c r="ACA84" s="114">
        <f t="shared" si="132"/>
        <v>0.4</v>
      </c>
      <c r="ACB84" s="114">
        <f t="shared" si="133"/>
        <v>0.48</v>
      </c>
      <c r="ACC84" s="114">
        <f t="shared" si="134"/>
        <v>0.88</v>
      </c>
      <c r="ACN84" s="119" t="str">
        <f t="shared" si="112"/>
        <v>TERIMA</v>
      </c>
      <c r="ACO84" s="120">
        <f t="shared" si="135"/>
        <v>800000</v>
      </c>
      <c r="ACQ84" s="120">
        <f t="shared" si="136"/>
        <v>704000</v>
      </c>
      <c r="ACR84" s="120">
        <f t="shared" si="137"/>
        <v>704000</v>
      </c>
      <c r="ACS84" s="120">
        <f t="shared" si="138"/>
        <v>704000</v>
      </c>
      <c r="ADN84" s="121">
        <f t="shared" si="113"/>
        <v>704000</v>
      </c>
      <c r="ADO84" s="4" t="s">
        <v>1454</v>
      </c>
    </row>
    <row r="85" spans="1:795" x14ac:dyDescent="0.25">
      <c r="A85" s="4">
        <f t="shared" si="110"/>
        <v>81</v>
      </c>
      <c r="B85" s="4">
        <v>62732</v>
      </c>
      <c r="C85" s="4" t="s">
        <v>1111</v>
      </c>
      <c r="G85" s="4" t="s">
        <v>973</v>
      </c>
      <c r="O85" s="4">
        <v>22</v>
      </c>
      <c r="V85" s="4">
        <f t="shared" si="111"/>
        <v>0</v>
      </c>
      <c r="W85" s="4">
        <v>31</v>
      </c>
      <c r="X85" s="4">
        <v>21</v>
      </c>
      <c r="Y85" s="4">
        <v>7.75</v>
      </c>
      <c r="CH85" s="114">
        <f t="shared" si="114"/>
        <v>1</v>
      </c>
      <c r="CI85" s="4">
        <v>5</v>
      </c>
      <c r="CJ85" s="114">
        <f t="shared" si="115"/>
        <v>0.2</v>
      </c>
      <c r="CK85" s="114">
        <f t="shared" si="116"/>
        <v>1</v>
      </c>
      <c r="CL85" s="4">
        <v>5</v>
      </c>
      <c r="CM85" s="114">
        <f t="shared" si="117"/>
        <v>0.2</v>
      </c>
      <c r="ON85" s="4">
        <v>5</v>
      </c>
      <c r="OO85" s="116">
        <v>5</v>
      </c>
      <c r="OP85" s="114">
        <f t="shared" si="118"/>
        <v>0.15</v>
      </c>
      <c r="OQ85" s="114">
        <f t="shared" si="119"/>
        <v>1</v>
      </c>
      <c r="OR85" s="4">
        <v>5</v>
      </c>
      <c r="OS85" s="114">
        <f t="shared" si="120"/>
        <v>0.05</v>
      </c>
      <c r="OT85" s="114">
        <f t="shared" si="121"/>
        <v>1</v>
      </c>
      <c r="OU85" s="4">
        <v>5</v>
      </c>
      <c r="OV85" s="114">
        <f t="shared" si="122"/>
        <v>0.1</v>
      </c>
      <c r="OW85" s="114">
        <f t="shared" si="123"/>
        <v>1</v>
      </c>
      <c r="OX85" s="4">
        <v>5</v>
      </c>
      <c r="OY85" s="114">
        <f t="shared" si="124"/>
        <v>0.1</v>
      </c>
      <c r="OZ85" s="114">
        <f t="shared" si="125"/>
        <v>1</v>
      </c>
      <c r="PA85" s="4">
        <v>5</v>
      </c>
      <c r="PB85" s="114">
        <f t="shared" si="126"/>
        <v>0.1</v>
      </c>
      <c r="PC85" s="114">
        <f t="shared" si="127"/>
        <v>1</v>
      </c>
      <c r="PD85" s="4">
        <v>5</v>
      </c>
      <c r="PE85" s="4">
        <v>100</v>
      </c>
      <c r="PF85" s="114">
        <f t="shared" si="128"/>
        <v>0.05</v>
      </c>
      <c r="PG85" s="114">
        <f t="shared" si="129"/>
        <v>1</v>
      </c>
      <c r="PH85" s="4">
        <v>5</v>
      </c>
      <c r="PI85" s="114">
        <f t="shared" si="130"/>
        <v>0.05</v>
      </c>
      <c r="PJ85" s="114">
        <f t="shared" si="131"/>
        <v>1</v>
      </c>
      <c r="ACA85" s="114">
        <f t="shared" si="132"/>
        <v>0.4</v>
      </c>
      <c r="ACB85" s="114">
        <f t="shared" si="133"/>
        <v>0.60000000000000009</v>
      </c>
      <c r="ACC85" s="114">
        <f t="shared" si="134"/>
        <v>1</v>
      </c>
      <c r="ACN85" s="119" t="str">
        <f t="shared" si="112"/>
        <v>TERIMA</v>
      </c>
      <c r="ACO85" s="120">
        <f t="shared" si="135"/>
        <v>800000</v>
      </c>
      <c r="ACQ85" s="120">
        <f t="shared" si="136"/>
        <v>800000</v>
      </c>
      <c r="ACR85" s="120">
        <f t="shared" si="137"/>
        <v>800000</v>
      </c>
      <c r="ACS85" s="120">
        <f t="shared" si="138"/>
        <v>800000</v>
      </c>
      <c r="ADN85" s="121">
        <f t="shared" si="113"/>
        <v>800000</v>
      </c>
      <c r="ADO85" s="4" t="s">
        <v>1454</v>
      </c>
    </row>
    <row r="86" spans="1:795" x14ac:dyDescent="0.25">
      <c r="A86" s="4">
        <f t="shared" si="110"/>
        <v>82</v>
      </c>
      <c r="B86" s="4">
        <v>104361</v>
      </c>
      <c r="C86" s="4" t="s">
        <v>930</v>
      </c>
      <c r="G86" s="4" t="s">
        <v>973</v>
      </c>
      <c r="O86" s="4">
        <v>22</v>
      </c>
      <c r="V86" s="4">
        <f t="shared" si="111"/>
        <v>0</v>
      </c>
      <c r="W86" s="4">
        <v>31</v>
      </c>
      <c r="X86" s="4">
        <v>21</v>
      </c>
      <c r="Y86" s="4">
        <v>7.75</v>
      </c>
      <c r="CH86" s="114">
        <f t="shared" si="114"/>
        <v>1</v>
      </c>
      <c r="CI86" s="4">
        <v>5</v>
      </c>
      <c r="CJ86" s="114">
        <f t="shared" si="115"/>
        <v>0.2</v>
      </c>
      <c r="CK86" s="114">
        <f t="shared" si="116"/>
        <v>1</v>
      </c>
      <c r="CL86" s="4">
        <v>5</v>
      </c>
      <c r="CM86" s="114">
        <f t="shared" si="117"/>
        <v>0.2</v>
      </c>
      <c r="ON86" s="4">
        <v>5</v>
      </c>
      <c r="OO86" s="116">
        <v>5</v>
      </c>
      <c r="OP86" s="114">
        <f t="shared" si="118"/>
        <v>0.15</v>
      </c>
      <c r="OQ86" s="114">
        <f t="shared" si="119"/>
        <v>1</v>
      </c>
      <c r="OR86" s="4">
        <v>5</v>
      </c>
      <c r="OS86" s="114">
        <f t="shared" si="120"/>
        <v>0.05</v>
      </c>
      <c r="OT86" s="114">
        <f t="shared" si="121"/>
        <v>1</v>
      </c>
      <c r="OU86" s="4">
        <v>5</v>
      </c>
      <c r="OV86" s="114">
        <f t="shared" si="122"/>
        <v>0.1</v>
      </c>
      <c r="OW86" s="114">
        <f t="shared" si="123"/>
        <v>1</v>
      </c>
      <c r="OX86" s="4">
        <v>5</v>
      </c>
      <c r="OY86" s="114">
        <f t="shared" si="124"/>
        <v>0.1</v>
      </c>
      <c r="OZ86" s="114">
        <f t="shared" si="125"/>
        <v>1</v>
      </c>
      <c r="PA86" s="4">
        <v>5</v>
      </c>
      <c r="PB86" s="114">
        <f t="shared" si="126"/>
        <v>0.1</v>
      </c>
      <c r="PC86" s="114">
        <f t="shared" si="127"/>
        <v>1</v>
      </c>
      <c r="PD86" s="4">
        <v>5</v>
      </c>
      <c r="PE86" s="4">
        <v>100</v>
      </c>
      <c r="PF86" s="114">
        <f t="shared" si="128"/>
        <v>0.05</v>
      </c>
      <c r="PG86" s="114">
        <f t="shared" si="129"/>
        <v>1</v>
      </c>
      <c r="PH86" s="4">
        <v>5</v>
      </c>
      <c r="PI86" s="114">
        <f t="shared" si="130"/>
        <v>0.05</v>
      </c>
      <c r="PJ86" s="114">
        <f t="shared" si="131"/>
        <v>1</v>
      </c>
      <c r="ACA86" s="114">
        <f t="shared" si="132"/>
        <v>0.4</v>
      </c>
      <c r="ACB86" s="114">
        <f t="shared" si="133"/>
        <v>0.60000000000000009</v>
      </c>
      <c r="ACC86" s="114">
        <f t="shared" si="134"/>
        <v>1</v>
      </c>
      <c r="ACN86" s="119" t="str">
        <f t="shared" si="112"/>
        <v>TERIMA</v>
      </c>
      <c r="ACO86" s="120">
        <f t="shared" si="135"/>
        <v>800000</v>
      </c>
      <c r="ACQ86" s="120">
        <f t="shared" si="136"/>
        <v>800000</v>
      </c>
      <c r="ACR86" s="120">
        <f t="shared" si="137"/>
        <v>800000</v>
      </c>
      <c r="ACS86" s="120">
        <f t="shared" si="138"/>
        <v>800000</v>
      </c>
      <c r="ADN86" s="121">
        <f t="shared" si="113"/>
        <v>800000</v>
      </c>
      <c r="ADO86" s="4" t="s">
        <v>1454</v>
      </c>
    </row>
    <row r="87" spans="1:795" x14ac:dyDescent="0.25">
      <c r="A87" s="4">
        <f t="shared" si="110"/>
        <v>83</v>
      </c>
      <c r="B87" s="4">
        <v>68582</v>
      </c>
      <c r="C87" s="4" t="s">
        <v>1113</v>
      </c>
      <c r="G87" s="4" t="s">
        <v>973</v>
      </c>
      <c r="O87" s="4">
        <v>22</v>
      </c>
      <c r="V87" s="4">
        <f t="shared" si="111"/>
        <v>0</v>
      </c>
      <c r="W87" s="4">
        <v>31</v>
      </c>
      <c r="X87" s="4">
        <v>21</v>
      </c>
      <c r="Y87" s="4">
        <v>7.75</v>
      </c>
      <c r="CH87" s="114">
        <f t="shared" si="114"/>
        <v>1</v>
      </c>
      <c r="CI87" s="4">
        <v>5</v>
      </c>
      <c r="CJ87" s="114">
        <f t="shared" si="115"/>
        <v>0.2</v>
      </c>
      <c r="CK87" s="114">
        <f t="shared" si="116"/>
        <v>1</v>
      </c>
      <c r="CL87" s="4">
        <v>5</v>
      </c>
      <c r="CM87" s="114">
        <f t="shared" si="117"/>
        <v>0.2</v>
      </c>
      <c r="ON87" s="4">
        <v>5</v>
      </c>
      <c r="OO87" s="116">
        <v>5</v>
      </c>
      <c r="OP87" s="114">
        <f t="shared" si="118"/>
        <v>0.15</v>
      </c>
      <c r="OQ87" s="114">
        <f t="shared" si="119"/>
        <v>1</v>
      </c>
      <c r="OR87" s="4">
        <v>5</v>
      </c>
      <c r="OS87" s="114">
        <f t="shared" si="120"/>
        <v>0.05</v>
      </c>
      <c r="OT87" s="114">
        <f t="shared" si="121"/>
        <v>1</v>
      </c>
      <c r="OU87" s="4">
        <v>5</v>
      </c>
      <c r="OV87" s="114">
        <f t="shared" si="122"/>
        <v>0.1</v>
      </c>
      <c r="OW87" s="114">
        <f t="shared" si="123"/>
        <v>1</v>
      </c>
      <c r="OX87" s="4">
        <v>5</v>
      </c>
      <c r="OY87" s="114">
        <f t="shared" si="124"/>
        <v>0.1</v>
      </c>
      <c r="OZ87" s="114">
        <f t="shared" si="125"/>
        <v>1</v>
      </c>
      <c r="PA87" s="4">
        <v>5</v>
      </c>
      <c r="PB87" s="114">
        <f t="shared" si="126"/>
        <v>0.1</v>
      </c>
      <c r="PC87" s="114">
        <f t="shared" si="127"/>
        <v>1</v>
      </c>
      <c r="PD87" s="4">
        <v>5</v>
      </c>
      <c r="PE87" s="4">
        <v>100</v>
      </c>
      <c r="PF87" s="114">
        <f t="shared" si="128"/>
        <v>0.05</v>
      </c>
      <c r="PG87" s="114">
        <f t="shared" si="129"/>
        <v>1</v>
      </c>
      <c r="PH87" s="4">
        <v>5</v>
      </c>
      <c r="PI87" s="114">
        <f t="shared" si="130"/>
        <v>0.05</v>
      </c>
      <c r="PJ87" s="114">
        <f t="shared" si="131"/>
        <v>1</v>
      </c>
      <c r="ACA87" s="114">
        <f t="shared" si="132"/>
        <v>0.4</v>
      </c>
      <c r="ACB87" s="114">
        <f t="shared" si="133"/>
        <v>0.60000000000000009</v>
      </c>
      <c r="ACC87" s="114">
        <f t="shared" si="134"/>
        <v>1</v>
      </c>
      <c r="ACN87" s="119" t="str">
        <f t="shared" si="112"/>
        <v>TERIMA</v>
      </c>
      <c r="ACO87" s="120">
        <f t="shared" si="135"/>
        <v>800000</v>
      </c>
      <c r="ACQ87" s="120">
        <f t="shared" si="136"/>
        <v>800000</v>
      </c>
      <c r="ACR87" s="120">
        <f t="shared" si="137"/>
        <v>800000</v>
      </c>
      <c r="ACS87" s="120">
        <f t="shared" si="138"/>
        <v>800000</v>
      </c>
      <c r="ADN87" s="121">
        <f t="shared" si="113"/>
        <v>800000</v>
      </c>
      <c r="ADO87" s="4" t="s">
        <v>1454</v>
      </c>
    </row>
    <row r="88" spans="1:795" x14ac:dyDescent="0.25">
      <c r="A88" s="4">
        <f t="shared" si="110"/>
        <v>84</v>
      </c>
      <c r="B88" s="4">
        <v>30322</v>
      </c>
      <c r="C88" s="4" t="s">
        <v>1020</v>
      </c>
      <c r="G88" s="4" t="s">
        <v>973</v>
      </c>
      <c r="O88" s="4">
        <v>22</v>
      </c>
      <c r="V88" s="4">
        <f t="shared" si="111"/>
        <v>0</v>
      </c>
      <c r="W88" s="4">
        <v>31</v>
      </c>
      <c r="X88" s="4">
        <v>21</v>
      </c>
      <c r="Y88" s="4">
        <v>7.75</v>
      </c>
      <c r="CH88" s="114">
        <f t="shared" si="114"/>
        <v>1</v>
      </c>
      <c r="CI88" s="4">
        <v>5</v>
      </c>
      <c r="CJ88" s="114">
        <f t="shared" si="115"/>
        <v>0.2</v>
      </c>
      <c r="CK88" s="114">
        <f t="shared" si="116"/>
        <v>1</v>
      </c>
      <c r="CL88" s="4">
        <v>5</v>
      </c>
      <c r="CM88" s="114">
        <f t="shared" si="117"/>
        <v>0.2</v>
      </c>
      <c r="ON88" s="4">
        <v>5</v>
      </c>
      <c r="OO88" s="116">
        <v>5</v>
      </c>
      <c r="OP88" s="114">
        <f t="shared" si="118"/>
        <v>0.15</v>
      </c>
      <c r="OQ88" s="114">
        <f t="shared" si="119"/>
        <v>1</v>
      </c>
      <c r="OR88" s="4">
        <v>5</v>
      </c>
      <c r="OS88" s="114">
        <f t="shared" si="120"/>
        <v>0.05</v>
      </c>
      <c r="OT88" s="114">
        <f t="shared" si="121"/>
        <v>1</v>
      </c>
      <c r="OU88" s="4">
        <v>5</v>
      </c>
      <c r="OV88" s="114">
        <f t="shared" si="122"/>
        <v>0.1</v>
      </c>
      <c r="OW88" s="114">
        <f t="shared" si="123"/>
        <v>1</v>
      </c>
      <c r="OX88" s="4">
        <v>5</v>
      </c>
      <c r="OY88" s="114">
        <f t="shared" si="124"/>
        <v>0.1</v>
      </c>
      <c r="OZ88" s="114">
        <f t="shared" si="125"/>
        <v>1</v>
      </c>
      <c r="PA88" s="4">
        <v>5</v>
      </c>
      <c r="PB88" s="114">
        <f t="shared" si="126"/>
        <v>0.1</v>
      </c>
      <c r="PC88" s="114">
        <f t="shared" si="127"/>
        <v>1</v>
      </c>
      <c r="PD88" s="4">
        <v>5</v>
      </c>
      <c r="PE88" s="4">
        <v>100</v>
      </c>
      <c r="PF88" s="114">
        <f t="shared" si="128"/>
        <v>0.05</v>
      </c>
      <c r="PG88" s="114">
        <f t="shared" si="129"/>
        <v>1</v>
      </c>
      <c r="PH88" s="4">
        <v>5</v>
      </c>
      <c r="PI88" s="114">
        <f t="shared" si="130"/>
        <v>0.05</v>
      </c>
      <c r="PJ88" s="114">
        <f t="shared" si="131"/>
        <v>1</v>
      </c>
      <c r="ACA88" s="114">
        <f t="shared" si="132"/>
        <v>0.4</v>
      </c>
      <c r="ACB88" s="114">
        <f t="shared" si="133"/>
        <v>0.60000000000000009</v>
      </c>
      <c r="ACC88" s="114">
        <f t="shared" si="134"/>
        <v>1</v>
      </c>
      <c r="ACN88" s="119" t="str">
        <f t="shared" si="112"/>
        <v>TERIMA</v>
      </c>
      <c r="ACO88" s="120">
        <f t="shared" si="135"/>
        <v>800000</v>
      </c>
      <c r="ACQ88" s="120">
        <f t="shared" si="136"/>
        <v>800000</v>
      </c>
      <c r="ACR88" s="120">
        <f t="shared" si="137"/>
        <v>800000</v>
      </c>
      <c r="ACS88" s="120">
        <f t="shared" si="138"/>
        <v>800000</v>
      </c>
      <c r="ADN88" s="121">
        <f t="shared" si="113"/>
        <v>800000</v>
      </c>
      <c r="ADO88" s="4" t="s">
        <v>1454</v>
      </c>
    </row>
    <row r="89" spans="1:795" x14ac:dyDescent="0.25">
      <c r="A89" s="4">
        <f t="shared" si="110"/>
        <v>85</v>
      </c>
      <c r="B89" s="4">
        <v>100791</v>
      </c>
      <c r="C89" s="4" t="s">
        <v>1008</v>
      </c>
      <c r="G89" s="4" t="s">
        <v>973</v>
      </c>
      <c r="O89" s="4">
        <v>22</v>
      </c>
      <c r="V89" s="4">
        <f t="shared" si="111"/>
        <v>0</v>
      </c>
      <c r="W89" s="4">
        <v>31</v>
      </c>
      <c r="X89" s="4">
        <v>20</v>
      </c>
      <c r="Y89" s="4">
        <v>7.75</v>
      </c>
      <c r="CH89" s="114">
        <f t="shared" si="114"/>
        <v>1</v>
      </c>
      <c r="CI89" s="4">
        <v>5</v>
      </c>
      <c r="CJ89" s="114">
        <f t="shared" si="115"/>
        <v>0.2</v>
      </c>
      <c r="CK89" s="114">
        <f t="shared" si="116"/>
        <v>1</v>
      </c>
      <c r="CL89" s="4">
        <v>5</v>
      </c>
      <c r="CM89" s="114">
        <f t="shared" si="117"/>
        <v>0.2</v>
      </c>
      <c r="ON89" s="4">
        <v>5</v>
      </c>
      <c r="OO89" s="116">
        <v>5</v>
      </c>
      <c r="OP89" s="114">
        <f t="shared" si="118"/>
        <v>0.15</v>
      </c>
      <c r="OQ89" s="114">
        <f t="shared" si="119"/>
        <v>1</v>
      </c>
      <c r="OR89" s="4">
        <v>5</v>
      </c>
      <c r="OS89" s="114">
        <f t="shared" si="120"/>
        <v>0.05</v>
      </c>
      <c r="OT89" s="114">
        <f t="shared" si="121"/>
        <v>1</v>
      </c>
      <c r="OU89" s="4">
        <v>5</v>
      </c>
      <c r="OV89" s="114">
        <f t="shared" si="122"/>
        <v>0.1</v>
      </c>
      <c r="OW89" s="114">
        <f t="shared" si="123"/>
        <v>1</v>
      </c>
      <c r="OX89" s="4">
        <v>5</v>
      </c>
      <c r="OY89" s="114">
        <f t="shared" si="124"/>
        <v>0.1</v>
      </c>
      <c r="OZ89" s="114">
        <f t="shared" si="125"/>
        <v>1</v>
      </c>
      <c r="PA89" s="4">
        <v>5</v>
      </c>
      <c r="PB89" s="114">
        <f t="shared" si="126"/>
        <v>0.1</v>
      </c>
      <c r="PC89" s="114">
        <f t="shared" si="127"/>
        <v>1</v>
      </c>
      <c r="PD89" s="4">
        <v>5</v>
      </c>
      <c r="PE89" s="4">
        <v>100</v>
      </c>
      <c r="PF89" s="114">
        <f t="shared" si="128"/>
        <v>0.05</v>
      </c>
      <c r="PG89" s="114">
        <f t="shared" si="129"/>
        <v>1</v>
      </c>
      <c r="PH89" s="4">
        <v>5</v>
      </c>
      <c r="PI89" s="114">
        <f t="shared" si="130"/>
        <v>0.05</v>
      </c>
      <c r="PJ89" s="114">
        <f t="shared" si="131"/>
        <v>1</v>
      </c>
      <c r="ACA89" s="114">
        <f t="shared" si="132"/>
        <v>0.4</v>
      </c>
      <c r="ACB89" s="114">
        <f t="shared" si="133"/>
        <v>0.60000000000000009</v>
      </c>
      <c r="ACC89" s="114">
        <f t="shared" si="134"/>
        <v>1</v>
      </c>
      <c r="ACN89" s="119" t="str">
        <f t="shared" si="112"/>
        <v>TERIMA</v>
      </c>
      <c r="ACO89" s="120">
        <f t="shared" si="135"/>
        <v>800000</v>
      </c>
      <c r="ACQ89" s="120">
        <f t="shared" si="136"/>
        <v>800000</v>
      </c>
      <c r="ACR89" s="120">
        <f t="shared" si="137"/>
        <v>800000</v>
      </c>
      <c r="ACS89" s="120">
        <f t="shared" si="138"/>
        <v>800000</v>
      </c>
      <c r="ADN89" s="121">
        <f t="shared" si="113"/>
        <v>800000</v>
      </c>
      <c r="ADO89" s="4" t="s">
        <v>1454</v>
      </c>
    </row>
    <row r="90" spans="1:795" x14ac:dyDescent="0.25">
      <c r="A90" s="4">
        <f t="shared" si="110"/>
        <v>86</v>
      </c>
      <c r="B90" s="4">
        <v>30595</v>
      </c>
      <c r="C90" s="4" t="s">
        <v>1183</v>
      </c>
      <c r="G90" s="4" t="s">
        <v>973</v>
      </c>
      <c r="O90" s="4">
        <v>22</v>
      </c>
      <c r="V90" s="4">
        <f t="shared" si="111"/>
        <v>0</v>
      </c>
      <c r="W90" s="4">
        <v>31</v>
      </c>
      <c r="X90" s="4">
        <v>21</v>
      </c>
      <c r="Y90" s="4">
        <v>7.75</v>
      </c>
      <c r="CH90" s="114">
        <f t="shared" si="114"/>
        <v>1</v>
      </c>
      <c r="CI90" s="4">
        <v>5</v>
      </c>
      <c r="CJ90" s="114">
        <f t="shared" si="115"/>
        <v>0.2</v>
      </c>
      <c r="CK90" s="114">
        <f t="shared" si="116"/>
        <v>1</v>
      </c>
      <c r="CL90" s="4">
        <v>5</v>
      </c>
      <c r="CM90" s="114">
        <f t="shared" si="117"/>
        <v>0.2</v>
      </c>
      <c r="ON90" s="4">
        <v>5</v>
      </c>
      <c r="OO90" s="116">
        <v>5</v>
      </c>
      <c r="OP90" s="114">
        <f t="shared" si="118"/>
        <v>0.15</v>
      </c>
      <c r="OQ90" s="114">
        <f t="shared" si="119"/>
        <v>1</v>
      </c>
      <c r="OR90" s="4">
        <v>5</v>
      </c>
      <c r="OS90" s="114">
        <f t="shared" si="120"/>
        <v>0.05</v>
      </c>
      <c r="OT90" s="114">
        <f t="shared" si="121"/>
        <v>1</v>
      </c>
      <c r="OU90" s="4">
        <v>5</v>
      </c>
      <c r="OV90" s="114">
        <f t="shared" si="122"/>
        <v>0.1</v>
      </c>
      <c r="OW90" s="114">
        <f t="shared" si="123"/>
        <v>1</v>
      </c>
      <c r="OX90" s="4">
        <v>5</v>
      </c>
      <c r="OY90" s="114">
        <f t="shared" si="124"/>
        <v>0.1</v>
      </c>
      <c r="OZ90" s="114">
        <f t="shared" si="125"/>
        <v>1</v>
      </c>
      <c r="PA90" s="4">
        <v>5</v>
      </c>
      <c r="PB90" s="114">
        <f t="shared" si="126"/>
        <v>0.1</v>
      </c>
      <c r="PC90" s="114">
        <f t="shared" si="127"/>
        <v>1</v>
      </c>
      <c r="PD90" s="4">
        <v>5</v>
      </c>
      <c r="PE90" s="4">
        <v>100</v>
      </c>
      <c r="PF90" s="114">
        <f t="shared" si="128"/>
        <v>0.05</v>
      </c>
      <c r="PG90" s="114">
        <f t="shared" si="129"/>
        <v>1</v>
      </c>
      <c r="PH90" s="4">
        <v>5</v>
      </c>
      <c r="PI90" s="114">
        <f t="shared" si="130"/>
        <v>0.05</v>
      </c>
      <c r="PJ90" s="114">
        <f t="shared" si="131"/>
        <v>1</v>
      </c>
      <c r="ACA90" s="114">
        <f t="shared" si="132"/>
        <v>0.4</v>
      </c>
      <c r="ACB90" s="114">
        <f t="shared" si="133"/>
        <v>0.60000000000000009</v>
      </c>
      <c r="ACC90" s="114">
        <f t="shared" si="134"/>
        <v>1</v>
      </c>
      <c r="ACN90" s="119" t="str">
        <f t="shared" si="112"/>
        <v>TERIMA</v>
      </c>
      <c r="ACO90" s="120">
        <f t="shared" si="135"/>
        <v>800000</v>
      </c>
      <c r="ACQ90" s="120">
        <f t="shared" si="136"/>
        <v>800000</v>
      </c>
      <c r="ACR90" s="120">
        <f t="shared" si="137"/>
        <v>800000</v>
      </c>
      <c r="ACS90" s="120">
        <f t="shared" si="138"/>
        <v>800000</v>
      </c>
      <c r="ADN90" s="121">
        <f t="shared" si="113"/>
        <v>800000</v>
      </c>
      <c r="ADO90" s="4" t="s">
        <v>1454</v>
      </c>
    </row>
    <row r="91" spans="1:795" x14ac:dyDescent="0.25">
      <c r="A91" s="4">
        <f t="shared" si="110"/>
        <v>87</v>
      </c>
      <c r="B91" s="4">
        <v>80953</v>
      </c>
      <c r="C91" s="4" t="s">
        <v>1017</v>
      </c>
      <c r="G91" s="4" t="s">
        <v>973</v>
      </c>
      <c r="O91" s="4">
        <v>22</v>
      </c>
      <c r="V91" s="4">
        <f t="shared" si="111"/>
        <v>0</v>
      </c>
      <c r="W91" s="4">
        <v>31</v>
      </c>
      <c r="X91" s="4">
        <v>21</v>
      </c>
      <c r="Y91" s="4">
        <v>7.75</v>
      </c>
      <c r="CH91" s="114">
        <f t="shared" si="114"/>
        <v>1</v>
      </c>
      <c r="CI91" s="4">
        <v>5</v>
      </c>
      <c r="CJ91" s="114">
        <f t="shared" si="115"/>
        <v>0.2</v>
      </c>
      <c r="CK91" s="114">
        <f t="shared" si="116"/>
        <v>1</v>
      </c>
      <c r="CL91" s="4">
        <v>5</v>
      </c>
      <c r="CM91" s="114">
        <f t="shared" si="117"/>
        <v>0.2</v>
      </c>
      <c r="ON91" s="4">
        <v>5</v>
      </c>
      <c r="OO91" s="116">
        <v>5</v>
      </c>
      <c r="OP91" s="114">
        <f t="shared" si="118"/>
        <v>0.15</v>
      </c>
      <c r="OQ91" s="114">
        <f t="shared" si="119"/>
        <v>1</v>
      </c>
      <c r="OR91" s="4">
        <v>5</v>
      </c>
      <c r="OS91" s="114">
        <f t="shared" si="120"/>
        <v>0.05</v>
      </c>
      <c r="OT91" s="114">
        <f t="shared" si="121"/>
        <v>1</v>
      </c>
      <c r="OU91" s="4">
        <v>5</v>
      </c>
      <c r="OV91" s="114">
        <f t="shared" si="122"/>
        <v>0.1</v>
      </c>
      <c r="OW91" s="114">
        <f t="shared" si="123"/>
        <v>1</v>
      </c>
      <c r="OX91" s="4">
        <v>5</v>
      </c>
      <c r="OY91" s="114">
        <f t="shared" si="124"/>
        <v>0.1</v>
      </c>
      <c r="OZ91" s="114">
        <f t="shared" si="125"/>
        <v>1</v>
      </c>
      <c r="PA91" s="4">
        <v>5</v>
      </c>
      <c r="PB91" s="114">
        <f t="shared" si="126"/>
        <v>0.1</v>
      </c>
      <c r="PC91" s="114">
        <f t="shared" si="127"/>
        <v>1</v>
      </c>
      <c r="PD91" s="4">
        <v>5</v>
      </c>
      <c r="PE91" s="4">
        <v>100</v>
      </c>
      <c r="PF91" s="114">
        <f t="shared" si="128"/>
        <v>0.05</v>
      </c>
      <c r="PG91" s="114">
        <f t="shared" si="129"/>
        <v>1</v>
      </c>
      <c r="PH91" s="4">
        <v>5</v>
      </c>
      <c r="PI91" s="114">
        <f t="shared" si="130"/>
        <v>0.05</v>
      </c>
      <c r="PJ91" s="114">
        <f t="shared" si="131"/>
        <v>1</v>
      </c>
      <c r="ACA91" s="114">
        <f t="shared" si="132"/>
        <v>0.4</v>
      </c>
      <c r="ACB91" s="114">
        <f t="shared" si="133"/>
        <v>0.60000000000000009</v>
      </c>
      <c r="ACC91" s="114">
        <f t="shared" si="134"/>
        <v>1</v>
      </c>
      <c r="ACN91" s="119" t="str">
        <f t="shared" si="112"/>
        <v>TERIMA</v>
      </c>
      <c r="ACO91" s="120">
        <f t="shared" si="135"/>
        <v>800000</v>
      </c>
      <c r="ACQ91" s="120">
        <f t="shared" si="136"/>
        <v>800000</v>
      </c>
      <c r="ACR91" s="120">
        <f t="shared" si="137"/>
        <v>800000</v>
      </c>
      <c r="ACS91" s="120">
        <f t="shared" si="138"/>
        <v>800000</v>
      </c>
      <c r="ADN91" s="121">
        <f t="shared" si="113"/>
        <v>800000</v>
      </c>
      <c r="ADO91" s="4" t="s">
        <v>1454</v>
      </c>
    </row>
    <row r="92" spans="1:795" x14ac:dyDescent="0.25">
      <c r="A92" s="4">
        <f t="shared" si="110"/>
        <v>88</v>
      </c>
      <c r="B92" s="4">
        <v>36148</v>
      </c>
      <c r="C92" s="4" t="s">
        <v>1389</v>
      </c>
      <c r="G92" s="4" t="s">
        <v>973</v>
      </c>
      <c r="O92" s="4">
        <v>22</v>
      </c>
      <c r="V92" s="4">
        <f t="shared" si="111"/>
        <v>0</v>
      </c>
      <c r="W92" s="4">
        <v>31</v>
      </c>
      <c r="X92" s="4">
        <v>21</v>
      </c>
      <c r="Y92" s="4">
        <v>7.75</v>
      </c>
      <c r="CH92" s="114">
        <f t="shared" si="114"/>
        <v>1</v>
      </c>
      <c r="CI92" s="4">
        <v>5</v>
      </c>
      <c r="CJ92" s="114">
        <f t="shared" si="115"/>
        <v>0.2</v>
      </c>
      <c r="CK92" s="114">
        <f t="shared" si="116"/>
        <v>1</v>
      </c>
      <c r="CL92" s="4">
        <v>5</v>
      </c>
      <c r="CM92" s="114">
        <f t="shared" si="117"/>
        <v>0.2</v>
      </c>
      <c r="ON92" s="4">
        <v>5</v>
      </c>
      <c r="OO92" s="116">
        <v>5</v>
      </c>
      <c r="OP92" s="114">
        <f t="shared" si="118"/>
        <v>0.15</v>
      </c>
      <c r="OQ92" s="114">
        <f t="shared" si="119"/>
        <v>1</v>
      </c>
      <c r="OR92" s="4">
        <v>5</v>
      </c>
      <c r="OS92" s="114">
        <f t="shared" si="120"/>
        <v>0.05</v>
      </c>
      <c r="OT92" s="114">
        <f t="shared" si="121"/>
        <v>1</v>
      </c>
      <c r="OU92" s="4">
        <v>5</v>
      </c>
      <c r="OV92" s="114">
        <f t="shared" si="122"/>
        <v>0.1</v>
      </c>
      <c r="OW92" s="114">
        <f t="shared" si="123"/>
        <v>1</v>
      </c>
      <c r="OX92" s="4">
        <v>5</v>
      </c>
      <c r="OY92" s="114">
        <f t="shared" si="124"/>
        <v>0.1</v>
      </c>
      <c r="OZ92" s="114">
        <f t="shared" si="125"/>
        <v>1</v>
      </c>
      <c r="PA92" s="4">
        <v>5</v>
      </c>
      <c r="PB92" s="114">
        <f t="shared" si="126"/>
        <v>0.1</v>
      </c>
      <c r="PC92" s="114">
        <f t="shared" si="127"/>
        <v>1</v>
      </c>
      <c r="PD92" s="4">
        <v>5</v>
      </c>
      <c r="PE92" s="4">
        <v>100</v>
      </c>
      <c r="PF92" s="114">
        <f t="shared" si="128"/>
        <v>0.05</v>
      </c>
      <c r="PG92" s="114">
        <f t="shared" si="129"/>
        <v>1</v>
      </c>
      <c r="PH92" s="4">
        <v>5</v>
      </c>
      <c r="PI92" s="114">
        <f t="shared" si="130"/>
        <v>0.05</v>
      </c>
      <c r="PJ92" s="114">
        <f t="shared" si="131"/>
        <v>1</v>
      </c>
      <c r="ACA92" s="114">
        <f t="shared" si="132"/>
        <v>0.4</v>
      </c>
      <c r="ACB92" s="114">
        <f t="shared" si="133"/>
        <v>0.60000000000000009</v>
      </c>
      <c r="ACC92" s="114">
        <f t="shared" si="134"/>
        <v>1</v>
      </c>
      <c r="ACN92" s="119" t="str">
        <f t="shared" si="112"/>
        <v>TERIMA</v>
      </c>
      <c r="ACO92" s="120">
        <f t="shared" si="135"/>
        <v>800000</v>
      </c>
      <c r="ACQ92" s="120">
        <f t="shared" si="136"/>
        <v>800000</v>
      </c>
      <c r="ACR92" s="120">
        <f t="shared" si="137"/>
        <v>800000</v>
      </c>
      <c r="ACS92" s="120">
        <f t="shared" si="138"/>
        <v>800000</v>
      </c>
      <c r="ADN92" s="121">
        <f t="shared" si="113"/>
        <v>800000</v>
      </c>
      <c r="ADO92" s="4" t="s">
        <v>1454</v>
      </c>
    </row>
    <row r="93" spans="1:795" x14ac:dyDescent="0.25">
      <c r="A93" s="4">
        <f t="shared" si="110"/>
        <v>89</v>
      </c>
      <c r="B93" s="4">
        <v>90734</v>
      </c>
      <c r="C93" s="4" t="s">
        <v>1117</v>
      </c>
      <c r="G93" s="4" t="s">
        <v>973</v>
      </c>
      <c r="O93" s="4">
        <v>22</v>
      </c>
      <c r="V93" s="4">
        <f t="shared" si="111"/>
        <v>0</v>
      </c>
      <c r="W93" s="4">
        <v>31</v>
      </c>
      <c r="X93" s="4">
        <v>20</v>
      </c>
      <c r="Y93" s="4">
        <v>7.75</v>
      </c>
      <c r="CH93" s="114">
        <f t="shared" si="114"/>
        <v>1</v>
      </c>
      <c r="CI93" s="4">
        <v>5</v>
      </c>
      <c r="CJ93" s="114">
        <f t="shared" si="115"/>
        <v>0.2</v>
      </c>
      <c r="CK93" s="114">
        <f t="shared" si="116"/>
        <v>1</v>
      </c>
      <c r="CL93" s="4">
        <v>5</v>
      </c>
      <c r="CM93" s="114">
        <f t="shared" si="117"/>
        <v>0.2</v>
      </c>
      <c r="ON93" s="4">
        <v>5</v>
      </c>
      <c r="OO93" s="116">
        <v>5</v>
      </c>
      <c r="OP93" s="114">
        <f t="shared" si="118"/>
        <v>0.15</v>
      </c>
      <c r="OQ93" s="114">
        <f t="shared" si="119"/>
        <v>1</v>
      </c>
      <c r="OR93" s="4">
        <v>5</v>
      </c>
      <c r="OS93" s="114">
        <f t="shared" si="120"/>
        <v>0.05</v>
      </c>
      <c r="OT93" s="114">
        <f t="shared" si="121"/>
        <v>1</v>
      </c>
      <c r="OU93" s="4">
        <v>5</v>
      </c>
      <c r="OV93" s="114">
        <f t="shared" si="122"/>
        <v>0.1</v>
      </c>
      <c r="OW93" s="114">
        <f t="shared" si="123"/>
        <v>1</v>
      </c>
      <c r="OX93" s="4">
        <v>5</v>
      </c>
      <c r="OY93" s="114">
        <f t="shared" si="124"/>
        <v>0.1</v>
      </c>
      <c r="OZ93" s="114">
        <f t="shared" si="125"/>
        <v>1</v>
      </c>
      <c r="PA93" s="4">
        <v>5</v>
      </c>
      <c r="PB93" s="114">
        <f t="shared" si="126"/>
        <v>0.1</v>
      </c>
      <c r="PC93" s="114">
        <f t="shared" si="127"/>
        <v>1</v>
      </c>
      <c r="PD93" s="4">
        <v>5</v>
      </c>
      <c r="PE93" s="4">
        <v>100</v>
      </c>
      <c r="PF93" s="114">
        <f t="shared" si="128"/>
        <v>0.05</v>
      </c>
      <c r="PG93" s="114">
        <f t="shared" si="129"/>
        <v>1</v>
      </c>
      <c r="PH93" s="4">
        <v>5</v>
      </c>
      <c r="PI93" s="114">
        <f t="shared" si="130"/>
        <v>0.05</v>
      </c>
      <c r="PJ93" s="114">
        <f t="shared" si="131"/>
        <v>1</v>
      </c>
      <c r="ACA93" s="114">
        <f t="shared" si="132"/>
        <v>0.4</v>
      </c>
      <c r="ACB93" s="114">
        <f t="shared" si="133"/>
        <v>0.60000000000000009</v>
      </c>
      <c r="ACC93" s="114">
        <f t="shared" si="134"/>
        <v>1</v>
      </c>
      <c r="ACN93" s="119" t="str">
        <f t="shared" si="112"/>
        <v>TERIMA</v>
      </c>
      <c r="ACO93" s="120">
        <f t="shared" si="135"/>
        <v>800000</v>
      </c>
      <c r="ACQ93" s="120">
        <f t="shared" si="136"/>
        <v>800000</v>
      </c>
      <c r="ACR93" s="120">
        <f t="shared" si="137"/>
        <v>800000</v>
      </c>
      <c r="ACS93" s="120">
        <f t="shared" si="138"/>
        <v>800000</v>
      </c>
      <c r="ADN93" s="121">
        <f t="shared" si="113"/>
        <v>800000</v>
      </c>
      <c r="ADO93" s="4" t="s">
        <v>1454</v>
      </c>
    </row>
    <row r="94" spans="1:795" x14ac:dyDescent="0.25">
      <c r="A94" s="4">
        <f t="shared" si="110"/>
        <v>90</v>
      </c>
      <c r="B94" s="4">
        <v>105773</v>
      </c>
      <c r="C94" s="4" t="s">
        <v>1122</v>
      </c>
      <c r="G94" s="4" t="s">
        <v>973</v>
      </c>
      <c r="O94" s="4">
        <v>22</v>
      </c>
      <c r="V94" s="4">
        <f t="shared" si="111"/>
        <v>0</v>
      </c>
      <c r="W94" s="4">
        <v>31</v>
      </c>
      <c r="X94" s="4">
        <v>21</v>
      </c>
      <c r="Y94" s="4">
        <v>7.75</v>
      </c>
      <c r="CH94" s="114">
        <f t="shared" si="114"/>
        <v>1</v>
      </c>
      <c r="CI94" s="4">
        <v>5</v>
      </c>
      <c r="CJ94" s="114">
        <f t="shared" si="115"/>
        <v>0.2</v>
      </c>
      <c r="CK94" s="114">
        <f t="shared" si="116"/>
        <v>1</v>
      </c>
      <c r="CL94" s="4">
        <v>5</v>
      </c>
      <c r="CM94" s="114">
        <f t="shared" si="117"/>
        <v>0.2</v>
      </c>
      <c r="ON94" s="4">
        <v>5</v>
      </c>
      <c r="OO94" s="116">
        <v>5</v>
      </c>
      <c r="OP94" s="114">
        <f t="shared" si="118"/>
        <v>0.15</v>
      </c>
      <c r="OQ94" s="114">
        <f t="shared" si="119"/>
        <v>1</v>
      </c>
      <c r="OR94" s="4">
        <v>5</v>
      </c>
      <c r="OS94" s="114">
        <f t="shared" si="120"/>
        <v>0.05</v>
      </c>
      <c r="OT94" s="114">
        <f t="shared" si="121"/>
        <v>1</v>
      </c>
      <c r="OU94" s="4">
        <v>5</v>
      </c>
      <c r="OV94" s="114">
        <f t="shared" si="122"/>
        <v>0.1</v>
      </c>
      <c r="OW94" s="114">
        <f t="shared" si="123"/>
        <v>1</v>
      </c>
      <c r="OX94" s="4">
        <v>5</v>
      </c>
      <c r="OY94" s="114">
        <f t="shared" si="124"/>
        <v>0.1</v>
      </c>
      <c r="OZ94" s="114">
        <f t="shared" si="125"/>
        <v>1</v>
      </c>
      <c r="PA94" s="4">
        <v>5</v>
      </c>
      <c r="PB94" s="114">
        <f t="shared" si="126"/>
        <v>0.1</v>
      </c>
      <c r="PC94" s="114">
        <f t="shared" si="127"/>
        <v>1</v>
      </c>
      <c r="PD94" s="4">
        <v>5</v>
      </c>
      <c r="PE94" s="4">
        <v>100</v>
      </c>
      <c r="PF94" s="114">
        <f t="shared" si="128"/>
        <v>0.05</v>
      </c>
      <c r="PG94" s="114">
        <f t="shared" si="129"/>
        <v>1</v>
      </c>
      <c r="PH94" s="4">
        <v>5</v>
      </c>
      <c r="PI94" s="114">
        <f t="shared" si="130"/>
        <v>0.05</v>
      </c>
      <c r="PJ94" s="114">
        <f t="shared" si="131"/>
        <v>1</v>
      </c>
      <c r="ACA94" s="114">
        <f t="shared" si="132"/>
        <v>0.4</v>
      </c>
      <c r="ACB94" s="114">
        <f t="shared" si="133"/>
        <v>0.60000000000000009</v>
      </c>
      <c r="ACC94" s="114">
        <f t="shared" si="134"/>
        <v>1</v>
      </c>
      <c r="ACN94" s="119" t="str">
        <f t="shared" si="112"/>
        <v>TERIMA</v>
      </c>
      <c r="ACO94" s="120">
        <f t="shared" si="135"/>
        <v>800000</v>
      </c>
      <c r="ACQ94" s="120">
        <f t="shared" si="136"/>
        <v>800000</v>
      </c>
      <c r="ACR94" s="120">
        <f t="shared" si="137"/>
        <v>800000</v>
      </c>
      <c r="ACS94" s="120">
        <f t="shared" si="138"/>
        <v>800000</v>
      </c>
      <c r="ADN94" s="121">
        <f t="shared" si="113"/>
        <v>800000</v>
      </c>
      <c r="ADO94" s="4" t="s">
        <v>1454</v>
      </c>
    </row>
    <row r="95" spans="1:795" x14ac:dyDescent="0.25">
      <c r="A95" s="4">
        <f t="shared" si="110"/>
        <v>91</v>
      </c>
      <c r="B95" s="4">
        <v>51721</v>
      </c>
      <c r="C95" s="4" t="s">
        <v>1185</v>
      </c>
      <c r="G95" s="4" t="s">
        <v>973</v>
      </c>
      <c r="O95" s="4">
        <v>22</v>
      </c>
      <c r="V95" s="4">
        <f t="shared" si="111"/>
        <v>0</v>
      </c>
      <c r="W95" s="4">
        <v>31</v>
      </c>
      <c r="X95" s="4">
        <v>21</v>
      </c>
      <c r="Y95" s="4">
        <v>7.75</v>
      </c>
      <c r="CH95" s="114">
        <f t="shared" si="114"/>
        <v>1</v>
      </c>
      <c r="CI95" s="4">
        <v>5</v>
      </c>
      <c r="CJ95" s="114">
        <f t="shared" si="115"/>
        <v>0.2</v>
      </c>
      <c r="CK95" s="114">
        <f t="shared" si="116"/>
        <v>1</v>
      </c>
      <c r="CL95" s="4">
        <v>5</v>
      </c>
      <c r="CM95" s="114">
        <f t="shared" si="117"/>
        <v>0.2</v>
      </c>
      <c r="ON95" s="4">
        <v>5</v>
      </c>
      <c r="OO95" s="116">
        <v>5</v>
      </c>
      <c r="OP95" s="114">
        <f t="shared" si="118"/>
        <v>0.15</v>
      </c>
      <c r="OQ95" s="114">
        <f t="shared" si="119"/>
        <v>1</v>
      </c>
      <c r="OR95" s="4">
        <v>5</v>
      </c>
      <c r="OS95" s="114">
        <f t="shared" si="120"/>
        <v>0.05</v>
      </c>
      <c r="OT95" s="114">
        <f t="shared" si="121"/>
        <v>1</v>
      </c>
      <c r="OU95" s="4">
        <v>5</v>
      </c>
      <c r="OV95" s="114">
        <f t="shared" si="122"/>
        <v>0.1</v>
      </c>
      <c r="OW95" s="114">
        <f t="shared" si="123"/>
        <v>1</v>
      </c>
      <c r="OX95" s="4">
        <v>5</v>
      </c>
      <c r="OY95" s="114">
        <f t="shared" si="124"/>
        <v>0.1</v>
      </c>
      <c r="OZ95" s="114">
        <f t="shared" si="125"/>
        <v>1</v>
      </c>
      <c r="PA95" s="4">
        <v>5</v>
      </c>
      <c r="PB95" s="114">
        <f t="shared" si="126"/>
        <v>0.1</v>
      </c>
      <c r="PC95" s="114">
        <f t="shared" si="127"/>
        <v>1</v>
      </c>
      <c r="PD95" s="4">
        <v>5</v>
      </c>
      <c r="PE95" s="4">
        <v>100</v>
      </c>
      <c r="PF95" s="114">
        <f t="shared" si="128"/>
        <v>0.05</v>
      </c>
      <c r="PG95" s="114">
        <f t="shared" si="129"/>
        <v>1</v>
      </c>
      <c r="PH95" s="4">
        <v>5</v>
      </c>
      <c r="PI95" s="114">
        <f t="shared" si="130"/>
        <v>0.05</v>
      </c>
      <c r="PJ95" s="114">
        <f t="shared" si="131"/>
        <v>1</v>
      </c>
      <c r="ACA95" s="114">
        <f t="shared" si="132"/>
        <v>0.4</v>
      </c>
      <c r="ACB95" s="114">
        <f t="shared" si="133"/>
        <v>0.60000000000000009</v>
      </c>
      <c r="ACC95" s="114">
        <f t="shared" si="134"/>
        <v>1</v>
      </c>
      <c r="ACN95" s="119" t="str">
        <f t="shared" si="112"/>
        <v>TERIMA</v>
      </c>
      <c r="ACO95" s="120">
        <f t="shared" si="135"/>
        <v>800000</v>
      </c>
      <c r="ACQ95" s="120">
        <f t="shared" si="136"/>
        <v>800000</v>
      </c>
      <c r="ACR95" s="120">
        <f t="shared" si="137"/>
        <v>800000</v>
      </c>
      <c r="ACS95" s="120">
        <f t="shared" si="138"/>
        <v>800000</v>
      </c>
      <c r="ADN95" s="121">
        <f t="shared" si="113"/>
        <v>800000</v>
      </c>
      <c r="ADO95" s="4" t="s">
        <v>1454</v>
      </c>
    </row>
    <row r="96" spans="1:795" x14ac:dyDescent="0.25">
      <c r="A96" s="4">
        <f t="shared" si="110"/>
        <v>92</v>
      </c>
      <c r="B96" s="4">
        <v>156544</v>
      </c>
      <c r="C96" s="4" t="s">
        <v>1317</v>
      </c>
      <c r="G96" s="4" t="s">
        <v>973</v>
      </c>
      <c r="O96" s="4">
        <v>22</v>
      </c>
      <c r="V96" s="4">
        <f t="shared" si="111"/>
        <v>0</v>
      </c>
      <c r="W96" s="4">
        <v>31</v>
      </c>
      <c r="X96" s="4">
        <v>21</v>
      </c>
      <c r="Y96" s="4">
        <v>7.75</v>
      </c>
      <c r="CH96" s="114">
        <f t="shared" si="114"/>
        <v>1</v>
      </c>
      <c r="CI96" s="4">
        <v>5</v>
      </c>
      <c r="CJ96" s="114">
        <f t="shared" si="115"/>
        <v>0.2</v>
      </c>
      <c r="CK96" s="114">
        <f t="shared" si="116"/>
        <v>1</v>
      </c>
      <c r="CL96" s="4">
        <v>5</v>
      </c>
      <c r="CM96" s="114">
        <f t="shared" si="117"/>
        <v>0.2</v>
      </c>
      <c r="ON96" s="4">
        <v>5</v>
      </c>
      <c r="OO96" s="116">
        <v>5</v>
      </c>
      <c r="OP96" s="114">
        <f t="shared" si="118"/>
        <v>0.15</v>
      </c>
      <c r="OQ96" s="114">
        <f t="shared" si="119"/>
        <v>1</v>
      </c>
      <c r="OR96" s="4">
        <v>5</v>
      </c>
      <c r="OS96" s="114">
        <f t="shared" si="120"/>
        <v>0.05</v>
      </c>
      <c r="OT96" s="114">
        <f t="shared" si="121"/>
        <v>1</v>
      </c>
      <c r="OU96" s="4">
        <v>5</v>
      </c>
      <c r="OV96" s="114">
        <f t="shared" si="122"/>
        <v>0.1</v>
      </c>
      <c r="OW96" s="114">
        <f t="shared" si="123"/>
        <v>1</v>
      </c>
      <c r="OX96" s="4">
        <v>5</v>
      </c>
      <c r="OY96" s="114">
        <f t="shared" si="124"/>
        <v>0.1</v>
      </c>
      <c r="OZ96" s="114">
        <f t="shared" si="125"/>
        <v>1</v>
      </c>
      <c r="PA96" s="4">
        <v>5</v>
      </c>
      <c r="PB96" s="114">
        <f t="shared" si="126"/>
        <v>0.1</v>
      </c>
      <c r="PC96" s="114">
        <f t="shared" si="127"/>
        <v>1</v>
      </c>
      <c r="PD96" s="4">
        <v>5</v>
      </c>
      <c r="PE96" s="4">
        <v>100</v>
      </c>
      <c r="PF96" s="114">
        <f t="shared" si="128"/>
        <v>0.05</v>
      </c>
      <c r="PG96" s="114">
        <f t="shared" si="129"/>
        <v>1</v>
      </c>
      <c r="PH96" s="4">
        <v>5</v>
      </c>
      <c r="PI96" s="114">
        <f t="shared" si="130"/>
        <v>0.05</v>
      </c>
      <c r="PJ96" s="114">
        <f t="shared" si="131"/>
        <v>1</v>
      </c>
      <c r="ACA96" s="114">
        <f t="shared" si="132"/>
        <v>0.4</v>
      </c>
      <c r="ACB96" s="114">
        <f t="shared" si="133"/>
        <v>0.60000000000000009</v>
      </c>
      <c r="ACC96" s="114">
        <f t="shared" si="134"/>
        <v>1</v>
      </c>
      <c r="ACN96" s="119" t="str">
        <f t="shared" si="112"/>
        <v>TERIMA</v>
      </c>
      <c r="ACO96" s="120">
        <f t="shared" si="135"/>
        <v>800000</v>
      </c>
      <c r="ACQ96" s="120">
        <f t="shared" si="136"/>
        <v>800000</v>
      </c>
      <c r="ACR96" s="120">
        <f t="shared" si="137"/>
        <v>800000</v>
      </c>
      <c r="ACS96" s="120">
        <f t="shared" si="138"/>
        <v>800000</v>
      </c>
      <c r="ADN96" s="121">
        <f t="shared" si="113"/>
        <v>800000</v>
      </c>
      <c r="ADO96" s="4" t="s">
        <v>1454</v>
      </c>
    </row>
    <row r="97" spans="1:795" x14ac:dyDescent="0.25">
      <c r="A97" s="4">
        <f t="shared" si="110"/>
        <v>93</v>
      </c>
      <c r="B97" s="4">
        <v>30528</v>
      </c>
      <c r="C97" s="4" t="s">
        <v>1124</v>
      </c>
      <c r="G97" s="4" t="s">
        <v>973</v>
      </c>
      <c r="O97" s="4">
        <v>22</v>
      </c>
      <c r="V97" s="4">
        <f t="shared" si="111"/>
        <v>0</v>
      </c>
      <c r="W97" s="4">
        <v>31</v>
      </c>
      <c r="X97" s="4">
        <v>21</v>
      </c>
      <c r="Y97" s="4">
        <v>7.75</v>
      </c>
      <c r="CH97" s="114">
        <f t="shared" si="114"/>
        <v>1</v>
      </c>
      <c r="CI97" s="4">
        <v>5</v>
      </c>
      <c r="CJ97" s="114">
        <f t="shared" si="115"/>
        <v>0.2</v>
      </c>
      <c r="CK97" s="114">
        <f t="shared" si="116"/>
        <v>1</v>
      </c>
      <c r="CL97" s="4">
        <v>5</v>
      </c>
      <c r="CM97" s="114">
        <f t="shared" si="117"/>
        <v>0.2</v>
      </c>
      <c r="ON97" s="4">
        <v>5</v>
      </c>
      <c r="OO97" s="116">
        <v>5</v>
      </c>
      <c r="OP97" s="114">
        <f t="shared" si="118"/>
        <v>0.15</v>
      </c>
      <c r="OQ97" s="114">
        <f t="shared" si="119"/>
        <v>1</v>
      </c>
      <c r="OR97" s="4">
        <v>5</v>
      </c>
      <c r="OS97" s="114">
        <f t="shared" si="120"/>
        <v>0.05</v>
      </c>
      <c r="OT97" s="114">
        <f t="shared" si="121"/>
        <v>1</v>
      </c>
      <c r="OU97" s="4">
        <v>5</v>
      </c>
      <c r="OV97" s="114">
        <f t="shared" si="122"/>
        <v>0.1</v>
      </c>
      <c r="OW97" s="114">
        <f t="shared" si="123"/>
        <v>1</v>
      </c>
      <c r="OX97" s="4">
        <v>5</v>
      </c>
      <c r="OY97" s="114">
        <f t="shared" si="124"/>
        <v>0.1</v>
      </c>
      <c r="OZ97" s="114">
        <f t="shared" si="125"/>
        <v>1</v>
      </c>
      <c r="PA97" s="4">
        <v>5</v>
      </c>
      <c r="PB97" s="114">
        <f t="shared" si="126"/>
        <v>0.1</v>
      </c>
      <c r="PC97" s="114">
        <f t="shared" si="127"/>
        <v>1</v>
      </c>
      <c r="PD97" s="4">
        <v>5</v>
      </c>
      <c r="PE97" s="4">
        <v>100</v>
      </c>
      <c r="PF97" s="114">
        <f t="shared" si="128"/>
        <v>0.05</v>
      </c>
      <c r="PG97" s="114">
        <f t="shared" si="129"/>
        <v>1</v>
      </c>
      <c r="PH97" s="4">
        <v>5</v>
      </c>
      <c r="PI97" s="114">
        <f t="shared" si="130"/>
        <v>0.05</v>
      </c>
      <c r="PJ97" s="114">
        <f t="shared" si="131"/>
        <v>1</v>
      </c>
      <c r="ACA97" s="114">
        <f t="shared" si="132"/>
        <v>0.4</v>
      </c>
      <c r="ACB97" s="114">
        <f t="shared" si="133"/>
        <v>0.60000000000000009</v>
      </c>
      <c r="ACC97" s="114">
        <f t="shared" si="134"/>
        <v>1</v>
      </c>
      <c r="ACN97" s="119" t="str">
        <f t="shared" si="112"/>
        <v>TERIMA</v>
      </c>
      <c r="ACO97" s="120">
        <f t="shared" si="135"/>
        <v>800000</v>
      </c>
      <c r="ACQ97" s="120">
        <f t="shared" si="136"/>
        <v>800000</v>
      </c>
      <c r="ACR97" s="120">
        <f t="shared" si="137"/>
        <v>800000</v>
      </c>
      <c r="ACS97" s="120">
        <f t="shared" si="138"/>
        <v>800000</v>
      </c>
      <c r="ADN97" s="121">
        <f t="shared" si="113"/>
        <v>800000</v>
      </c>
      <c r="ADO97" s="4" t="s">
        <v>1454</v>
      </c>
    </row>
    <row r="98" spans="1:795" x14ac:dyDescent="0.25">
      <c r="A98" s="4">
        <f t="shared" si="110"/>
        <v>94</v>
      </c>
      <c r="B98" s="4">
        <v>30475</v>
      </c>
      <c r="C98" s="4" t="s">
        <v>1125</v>
      </c>
      <c r="G98" s="4" t="s">
        <v>973</v>
      </c>
      <c r="O98" s="4">
        <v>22</v>
      </c>
      <c r="V98" s="4">
        <f t="shared" si="111"/>
        <v>0</v>
      </c>
      <c r="W98" s="4">
        <v>31</v>
      </c>
      <c r="X98" s="4">
        <v>21</v>
      </c>
      <c r="Y98" s="4">
        <v>7.75</v>
      </c>
      <c r="CH98" s="114">
        <f t="shared" si="114"/>
        <v>1</v>
      </c>
      <c r="CI98" s="4">
        <v>5</v>
      </c>
      <c r="CJ98" s="114">
        <f t="shared" si="115"/>
        <v>0.2</v>
      </c>
      <c r="CK98" s="114">
        <f t="shared" si="116"/>
        <v>1</v>
      </c>
      <c r="CL98" s="4">
        <v>5</v>
      </c>
      <c r="CM98" s="114">
        <f t="shared" si="117"/>
        <v>0.2</v>
      </c>
      <c r="ON98" s="4">
        <v>5</v>
      </c>
      <c r="OO98" s="116">
        <v>5</v>
      </c>
      <c r="OP98" s="114">
        <f t="shared" si="118"/>
        <v>0.15</v>
      </c>
      <c r="OQ98" s="114">
        <f t="shared" si="119"/>
        <v>1</v>
      </c>
      <c r="OR98" s="4">
        <v>5</v>
      </c>
      <c r="OS98" s="114">
        <f t="shared" si="120"/>
        <v>0.05</v>
      </c>
      <c r="OT98" s="114">
        <f t="shared" si="121"/>
        <v>1</v>
      </c>
      <c r="OU98" s="4">
        <v>5</v>
      </c>
      <c r="OV98" s="114">
        <f t="shared" si="122"/>
        <v>0.1</v>
      </c>
      <c r="OW98" s="114">
        <f t="shared" si="123"/>
        <v>1</v>
      </c>
      <c r="OX98" s="4">
        <v>5</v>
      </c>
      <c r="OY98" s="114">
        <f t="shared" si="124"/>
        <v>0.1</v>
      </c>
      <c r="OZ98" s="114">
        <f t="shared" si="125"/>
        <v>1</v>
      </c>
      <c r="PA98" s="4">
        <v>5</v>
      </c>
      <c r="PB98" s="114">
        <f t="shared" si="126"/>
        <v>0.1</v>
      </c>
      <c r="PC98" s="114">
        <f t="shared" si="127"/>
        <v>1</v>
      </c>
      <c r="PD98" s="4">
        <v>5</v>
      </c>
      <c r="PE98" s="4">
        <v>100</v>
      </c>
      <c r="PF98" s="114">
        <f t="shared" si="128"/>
        <v>0.05</v>
      </c>
      <c r="PG98" s="114">
        <f t="shared" si="129"/>
        <v>1</v>
      </c>
      <c r="PH98" s="4">
        <v>5</v>
      </c>
      <c r="PI98" s="114">
        <f t="shared" si="130"/>
        <v>0.05</v>
      </c>
      <c r="PJ98" s="114">
        <f t="shared" si="131"/>
        <v>1</v>
      </c>
      <c r="ACA98" s="114">
        <f t="shared" si="132"/>
        <v>0.4</v>
      </c>
      <c r="ACB98" s="114">
        <f t="shared" si="133"/>
        <v>0.60000000000000009</v>
      </c>
      <c r="ACC98" s="114">
        <f t="shared" si="134"/>
        <v>1</v>
      </c>
      <c r="ACN98" s="119" t="str">
        <f t="shared" si="112"/>
        <v>TERIMA</v>
      </c>
      <c r="ACO98" s="120">
        <f t="shared" si="135"/>
        <v>800000</v>
      </c>
      <c r="ACQ98" s="120">
        <f t="shared" si="136"/>
        <v>800000</v>
      </c>
      <c r="ACR98" s="120">
        <f t="shared" si="137"/>
        <v>800000</v>
      </c>
      <c r="ACS98" s="120">
        <f t="shared" si="138"/>
        <v>800000</v>
      </c>
      <c r="ADN98" s="121">
        <f t="shared" si="113"/>
        <v>800000</v>
      </c>
      <c r="ADO98" s="4" t="s">
        <v>1454</v>
      </c>
    </row>
    <row r="99" spans="1:795" x14ac:dyDescent="0.25">
      <c r="A99" s="4">
        <f t="shared" ref="A99:A133" si="139">ROW()-4</f>
        <v>95</v>
      </c>
      <c r="B99" s="4">
        <v>80954</v>
      </c>
      <c r="C99" s="4" t="s">
        <v>1010</v>
      </c>
      <c r="G99" s="4" t="s">
        <v>973</v>
      </c>
      <c r="O99" s="4">
        <v>22</v>
      </c>
      <c r="V99" s="4">
        <f t="shared" ref="V99:V133" si="140">SUM(Q99:S99)</f>
        <v>0</v>
      </c>
      <c r="W99" s="4">
        <v>31</v>
      </c>
      <c r="X99" s="4">
        <v>21</v>
      </c>
      <c r="Y99" s="4">
        <v>7.75</v>
      </c>
      <c r="CH99" s="114">
        <f t="shared" si="114"/>
        <v>1</v>
      </c>
      <c r="CI99" s="4">
        <v>5</v>
      </c>
      <c r="CJ99" s="114">
        <f t="shared" si="115"/>
        <v>0.2</v>
      </c>
      <c r="CK99" s="114">
        <f t="shared" si="116"/>
        <v>1</v>
      </c>
      <c r="CL99" s="4">
        <v>5</v>
      </c>
      <c r="CM99" s="114">
        <f t="shared" si="117"/>
        <v>0.2</v>
      </c>
      <c r="ON99" s="4">
        <v>5</v>
      </c>
      <c r="OO99" s="116">
        <v>5</v>
      </c>
      <c r="OP99" s="114">
        <f t="shared" si="118"/>
        <v>0.15</v>
      </c>
      <c r="OQ99" s="114">
        <f t="shared" si="119"/>
        <v>1</v>
      </c>
      <c r="OR99" s="4">
        <v>5</v>
      </c>
      <c r="OS99" s="114">
        <f t="shared" si="120"/>
        <v>0.05</v>
      </c>
      <c r="OT99" s="114">
        <f t="shared" si="121"/>
        <v>1</v>
      </c>
      <c r="OU99" s="4">
        <v>5</v>
      </c>
      <c r="OV99" s="114">
        <f t="shared" si="122"/>
        <v>0.1</v>
      </c>
      <c r="OW99" s="114">
        <f t="shared" si="123"/>
        <v>1</v>
      </c>
      <c r="OX99" s="4">
        <v>5</v>
      </c>
      <c r="OY99" s="114">
        <f t="shared" si="124"/>
        <v>0.1</v>
      </c>
      <c r="OZ99" s="114">
        <f t="shared" si="125"/>
        <v>1</v>
      </c>
      <c r="PA99" s="4">
        <v>5</v>
      </c>
      <c r="PB99" s="114">
        <f t="shared" si="126"/>
        <v>0.1</v>
      </c>
      <c r="PC99" s="114">
        <f t="shared" si="127"/>
        <v>1</v>
      </c>
      <c r="PD99" s="4">
        <v>5</v>
      </c>
      <c r="PE99" s="4">
        <v>100</v>
      </c>
      <c r="PF99" s="114">
        <f t="shared" si="128"/>
        <v>0.05</v>
      </c>
      <c r="PG99" s="114">
        <f t="shared" si="129"/>
        <v>1</v>
      </c>
      <c r="PH99" s="4">
        <v>5</v>
      </c>
      <c r="PI99" s="114">
        <f t="shared" si="130"/>
        <v>0.05</v>
      </c>
      <c r="PJ99" s="114">
        <f t="shared" si="131"/>
        <v>1</v>
      </c>
      <c r="ACA99" s="114">
        <f t="shared" si="132"/>
        <v>0.4</v>
      </c>
      <c r="ACB99" s="114">
        <f t="shared" si="133"/>
        <v>0.60000000000000009</v>
      </c>
      <c r="ACC99" s="114">
        <f t="shared" si="134"/>
        <v>1</v>
      </c>
      <c r="ACN99" s="119" t="str">
        <f t="shared" ref="ACN99:ACN130" si="141">IF(ACM99&gt;0,"GUGUR","TERIMA")</f>
        <v>TERIMA</v>
      </c>
      <c r="ACO99" s="120">
        <f t="shared" si="135"/>
        <v>800000</v>
      </c>
      <c r="ACQ99" s="120">
        <f t="shared" si="136"/>
        <v>800000</v>
      </c>
      <c r="ACR99" s="120">
        <f t="shared" si="137"/>
        <v>800000</v>
      </c>
      <c r="ACS99" s="120">
        <f t="shared" si="138"/>
        <v>800000</v>
      </c>
      <c r="ADN99" s="121">
        <f t="shared" ref="ADN99:ADN130" si="142">IF(M99="cumil",0,IF(ADM99="",IF(ADG99="",ACS99,ADG99),ADM99))</f>
        <v>800000</v>
      </c>
      <c r="ADO99" s="4" t="s">
        <v>1454</v>
      </c>
    </row>
    <row r="100" spans="1:795" x14ac:dyDescent="0.25">
      <c r="A100" s="4">
        <f t="shared" si="139"/>
        <v>96</v>
      </c>
      <c r="B100" s="4">
        <v>102338</v>
      </c>
      <c r="C100" s="4" t="s">
        <v>1127</v>
      </c>
      <c r="G100" s="4" t="s">
        <v>973</v>
      </c>
      <c r="O100" s="4">
        <v>22</v>
      </c>
      <c r="V100" s="4">
        <f t="shared" si="140"/>
        <v>0</v>
      </c>
      <c r="W100" s="4">
        <v>31</v>
      </c>
      <c r="X100" s="4">
        <v>21</v>
      </c>
      <c r="Y100" s="4">
        <v>7.75</v>
      </c>
      <c r="CH100" s="114">
        <f t="shared" si="114"/>
        <v>1</v>
      </c>
      <c r="CI100" s="4">
        <v>5</v>
      </c>
      <c r="CJ100" s="114">
        <f t="shared" si="115"/>
        <v>0.2</v>
      </c>
      <c r="CK100" s="114">
        <f t="shared" si="116"/>
        <v>1</v>
      </c>
      <c r="CL100" s="4">
        <v>5</v>
      </c>
      <c r="CM100" s="114">
        <f t="shared" si="117"/>
        <v>0.2</v>
      </c>
      <c r="ON100" s="4">
        <v>3</v>
      </c>
      <c r="OO100" s="116" t="s">
        <v>937</v>
      </c>
      <c r="OP100" s="114">
        <f t="shared" si="118"/>
        <v>0.09</v>
      </c>
      <c r="OQ100" s="114">
        <f t="shared" si="119"/>
        <v>0.6</v>
      </c>
      <c r="OR100" s="4">
        <v>5</v>
      </c>
      <c r="OS100" s="114">
        <f t="shared" si="120"/>
        <v>0.05</v>
      </c>
      <c r="OT100" s="114">
        <f t="shared" si="121"/>
        <v>1</v>
      </c>
      <c r="OU100" s="4">
        <v>5</v>
      </c>
      <c r="OV100" s="114">
        <f t="shared" si="122"/>
        <v>0.1</v>
      </c>
      <c r="OW100" s="114">
        <f t="shared" si="123"/>
        <v>1</v>
      </c>
      <c r="OX100" s="4">
        <v>5</v>
      </c>
      <c r="OY100" s="114">
        <f t="shared" si="124"/>
        <v>0.1</v>
      </c>
      <c r="OZ100" s="114">
        <f t="shared" si="125"/>
        <v>1</v>
      </c>
      <c r="PA100" s="4">
        <v>5</v>
      </c>
      <c r="PB100" s="114">
        <f t="shared" si="126"/>
        <v>0.1</v>
      </c>
      <c r="PC100" s="114">
        <f t="shared" si="127"/>
        <v>1</v>
      </c>
      <c r="PD100" s="4">
        <v>5</v>
      </c>
      <c r="PE100" s="4">
        <v>100</v>
      </c>
      <c r="PF100" s="114">
        <f t="shared" si="128"/>
        <v>0.05</v>
      </c>
      <c r="PG100" s="114">
        <f t="shared" si="129"/>
        <v>1</v>
      </c>
      <c r="PH100" s="4">
        <v>5</v>
      </c>
      <c r="PI100" s="114">
        <f t="shared" si="130"/>
        <v>0.05</v>
      </c>
      <c r="PJ100" s="114">
        <f t="shared" si="131"/>
        <v>1</v>
      </c>
      <c r="ACA100" s="114">
        <f t="shared" si="132"/>
        <v>0.4</v>
      </c>
      <c r="ACB100" s="114">
        <f t="shared" si="133"/>
        <v>0.54</v>
      </c>
      <c r="ACC100" s="114">
        <f t="shared" si="134"/>
        <v>0.94000000000000006</v>
      </c>
      <c r="ACN100" s="119" t="str">
        <f t="shared" si="141"/>
        <v>TERIMA</v>
      </c>
      <c r="ACO100" s="120">
        <f t="shared" si="135"/>
        <v>800000</v>
      </c>
      <c r="ACQ100" s="120">
        <f t="shared" si="136"/>
        <v>752000</v>
      </c>
      <c r="ACR100" s="120">
        <f t="shared" si="137"/>
        <v>752000</v>
      </c>
      <c r="ACS100" s="120">
        <f t="shared" si="138"/>
        <v>752000</v>
      </c>
      <c r="ADN100" s="121">
        <f t="shared" si="142"/>
        <v>752000</v>
      </c>
      <c r="ADO100" s="4" t="s">
        <v>1454</v>
      </c>
    </row>
    <row r="101" spans="1:795" x14ac:dyDescent="0.25">
      <c r="A101" s="4">
        <f t="shared" si="139"/>
        <v>97</v>
      </c>
      <c r="B101" s="4">
        <v>79932</v>
      </c>
      <c r="C101" s="4" t="s">
        <v>1129</v>
      </c>
      <c r="G101" s="4" t="s">
        <v>973</v>
      </c>
      <c r="O101" s="4">
        <v>22</v>
      </c>
      <c r="V101" s="4">
        <f t="shared" si="140"/>
        <v>0</v>
      </c>
      <c r="W101" s="4">
        <v>31</v>
      </c>
      <c r="X101" s="4">
        <v>21</v>
      </c>
      <c r="Y101" s="4">
        <v>7.75</v>
      </c>
      <c r="CH101" s="114">
        <f t="shared" si="114"/>
        <v>1</v>
      </c>
      <c r="CI101" s="4">
        <v>5</v>
      </c>
      <c r="CJ101" s="114">
        <f t="shared" si="115"/>
        <v>0.2</v>
      </c>
      <c r="CK101" s="114">
        <f t="shared" si="116"/>
        <v>1</v>
      </c>
      <c r="CL101" s="4">
        <v>5</v>
      </c>
      <c r="CM101" s="114">
        <f t="shared" si="117"/>
        <v>0.2</v>
      </c>
      <c r="ON101" s="4">
        <v>5</v>
      </c>
      <c r="OO101" s="116">
        <v>5</v>
      </c>
      <c r="OP101" s="114">
        <f t="shared" si="118"/>
        <v>0.15</v>
      </c>
      <c r="OQ101" s="114">
        <f t="shared" si="119"/>
        <v>1</v>
      </c>
      <c r="OR101" s="4">
        <v>5</v>
      </c>
      <c r="OS101" s="114">
        <f t="shared" si="120"/>
        <v>0.05</v>
      </c>
      <c r="OT101" s="114">
        <f t="shared" si="121"/>
        <v>1</v>
      </c>
      <c r="OU101" s="4">
        <v>5</v>
      </c>
      <c r="OV101" s="114">
        <f t="shared" si="122"/>
        <v>0.1</v>
      </c>
      <c r="OW101" s="114">
        <f t="shared" si="123"/>
        <v>1</v>
      </c>
      <c r="OX101" s="4">
        <v>5</v>
      </c>
      <c r="OY101" s="114">
        <f t="shared" si="124"/>
        <v>0.1</v>
      </c>
      <c r="OZ101" s="114">
        <f t="shared" si="125"/>
        <v>1</v>
      </c>
      <c r="PA101" s="4">
        <v>5</v>
      </c>
      <c r="PB101" s="114">
        <f t="shared" si="126"/>
        <v>0.1</v>
      </c>
      <c r="PC101" s="114">
        <f t="shared" si="127"/>
        <v>1</v>
      </c>
      <c r="PD101" s="4">
        <v>5</v>
      </c>
      <c r="PE101" s="4">
        <v>100</v>
      </c>
      <c r="PF101" s="114">
        <f t="shared" si="128"/>
        <v>0.05</v>
      </c>
      <c r="PG101" s="114">
        <f t="shared" si="129"/>
        <v>1</v>
      </c>
      <c r="PH101" s="4">
        <v>5</v>
      </c>
      <c r="PI101" s="114">
        <f t="shared" si="130"/>
        <v>0.05</v>
      </c>
      <c r="PJ101" s="114">
        <f t="shared" si="131"/>
        <v>1</v>
      </c>
      <c r="ACA101" s="114">
        <f t="shared" si="132"/>
        <v>0.4</v>
      </c>
      <c r="ACB101" s="114">
        <f t="shared" si="133"/>
        <v>0.60000000000000009</v>
      </c>
      <c r="ACC101" s="114">
        <f t="shared" si="134"/>
        <v>1</v>
      </c>
      <c r="ACN101" s="119" t="str">
        <f t="shared" si="141"/>
        <v>TERIMA</v>
      </c>
      <c r="ACO101" s="120">
        <f t="shared" si="135"/>
        <v>800000</v>
      </c>
      <c r="ACQ101" s="120">
        <f t="shared" si="136"/>
        <v>800000</v>
      </c>
      <c r="ACR101" s="120">
        <f t="shared" si="137"/>
        <v>800000</v>
      </c>
      <c r="ACS101" s="120">
        <f t="shared" si="138"/>
        <v>800000</v>
      </c>
      <c r="ADN101" s="121">
        <f t="shared" si="142"/>
        <v>800000</v>
      </c>
      <c r="ADO101" s="4" t="s">
        <v>1454</v>
      </c>
    </row>
    <row r="102" spans="1:795" x14ac:dyDescent="0.25">
      <c r="A102" s="4">
        <f t="shared" si="139"/>
        <v>98</v>
      </c>
      <c r="B102" s="4">
        <v>53819</v>
      </c>
      <c r="C102" s="4" t="s">
        <v>1031</v>
      </c>
      <c r="G102" s="4" t="s">
        <v>973</v>
      </c>
      <c r="O102" s="4">
        <v>22</v>
      </c>
      <c r="V102" s="4">
        <f t="shared" si="140"/>
        <v>0</v>
      </c>
      <c r="W102" s="4">
        <v>31</v>
      </c>
      <c r="X102" s="4">
        <v>21</v>
      </c>
      <c r="Y102" s="4">
        <v>7.75</v>
      </c>
      <c r="CH102" s="114">
        <f t="shared" si="114"/>
        <v>1</v>
      </c>
      <c r="CI102" s="4">
        <v>5</v>
      </c>
      <c r="CJ102" s="114">
        <f t="shared" si="115"/>
        <v>0.2</v>
      </c>
      <c r="CK102" s="114">
        <f t="shared" si="116"/>
        <v>1</v>
      </c>
      <c r="CL102" s="4">
        <v>5</v>
      </c>
      <c r="CM102" s="114">
        <f t="shared" si="117"/>
        <v>0.2</v>
      </c>
      <c r="ON102" s="4">
        <v>5</v>
      </c>
      <c r="OO102" s="116">
        <v>5</v>
      </c>
      <c r="OP102" s="114">
        <f t="shared" si="118"/>
        <v>0.15</v>
      </c>
      <c r="OQ102" s="114">
        <f t="shared" si="119"/>
        <v>1</v>
      </c>
      <c r="OR102" s="4">
        <v>5</v>
      </c>
      <c r="OS102" s="114">
        <f t="shared" si="120"/>
        <v>0.05</v>
      </c>
      <c r="OT102" s="114">
        <f t="shared" si="121"/>
        <v>1</v>
      </c>
      <c r="OU102" s="4">
        <v>5</v>
      </c>
      <c r="OV102" s="114">
        <f t="shared" si="122"/>
        <v>0.1</v>
      </c>
      <c r="OW102" s="114">
        <f t="shared" si="123"/>
        <v>1</v>
      </c>
      <c r="OX102" s="4">
        <v>5</v>
      </c>
      <c r="OY102" s="114">
        <f t="shared" si="124"/>
        <v>0.1</v>
      </c>
      <c r="OZ102" s="114">
        <f t="shared" si="125"/>
        <v>1</v>
      </c>
      <c r="PA102" s="4">
        <v>5</v>
      </c>
      <c r="PB102" s="114">
        <f t="shared" si="126"/>
        <v>0.1</v>
      </c>
      <c r="PC102" s="114">
        <f t="shared" si="127"/>
        <v>1</v>
      </c>
      <c r="PD102" s="4">
        <v>5</v>
      </c>
      <c r="PE102" s="4">
        <v>100</v>
      </c>
      <c r="PF102" s="114">
        <f t="shared" si="128"/>
        <v>0.05</v>
      </c>
      <c r="PG102" s="114">
        <f t="shared" si="129"/>
        <v>1</v>
      </c>
      <c r="PH102" s="4">
        <v>5</v>
      </c>
      <c r="PI102" s="114">
        <f t="shared" si="130"/>
        <v>0.05</v>
      </c>
      <c r="PJ102" s="114">
        <f t="shared" si="131"/>
        <v>1</v>
      </c>
      <c r="ACA102" s="114">
        <f t="shared" si="132"/>
        <v>0.4</v>
      </c>
      <c r="ACB102" s="114">
        <f t="shared" si="133"/>
        <v>0.60000000000000009</v>
      </c>
      <c r="ACC102" s="114">
        <f t="shared" si="134"/>
        <v>1</v>
      </c>
      <c r="ACN102" s="119" t="str">
        <f t="shared" si="141"/>
        <v>TERIMA</v>
      </c>
      <c r="ACO102" s="120">
        <f t="shared" si="135"/>
        <v>800000</v>
      </c>
      <c r="ACQ102" s="120">
        <f t="shared" si="136"/>
        <v>800000</v>
      </c>
      <c r="ACR102" s="120">
        <f t="shared" si="137"/>
        <v>800000</v>
      </c>
      <c r="ACS102" s="120">
        <f t="shared" si="138"/>
        <v>800000</v>
      </c>
      <c r="ADN102" s="121">
        <f t="shared" si="142"/>
        <v>800000</v>
      </c>
      <c r="ADO102" s="4" t="s">
        <v>1454</v>
      </c>
    </row>
    <row r="103" spans="1:795" x14ac:dyDescent="0.25">
      <c r="A103" s="4">
        <f t="shared" si="139"/>
        <v>99</v>
      </c>
      <c r="B103" s="4">
        <v>56063</v>
      </c>
      <c r="C103" s="4" t="s">
        <v>1131</v>
      </c>
      <c r="G103" s="4" t="s">
        <v>973</v>
      </c>
      <c r="O103" s="4">
        <v>22</v>
      </c>
      <c r="V103" s="4">
        <f t="shared" si="140"/>
        <v>0</v>
      </c>
      <c r="W103" s="4">
        <v>31</v>
      </c>
      <c r="X103" s="4">
        <v>21</v>
      </c>
      <c r="Y103" s="4">
        <v>7.75</v>
      </c>
      <c r="CH103" s="114">
        <f t="shared" si="114"/>
        <v>1</v>
      </c>
      <c r="CI103" s="4">
        <v>5</v>
      </c>
      <c r="CJ103" s="114">
        <f t="shared" si="115"/>
        <v>0.2</v>
      </c>
      <c r="CK103" s="114">
        <f t="shared" si="116"/>
        <v>1</v>
      </c>
      <c r="CL103" s="4">
        <v>5</v>
      </c>
      <c r="CM103" s="114">
        <f t="shared" si="117"/>
        <v>0.2</v>
      </c>
      <c r="ON103" s="4">
        <v>5</v>
      </c>
      <c r="OO103" s="116">
        <v>5</v>
      </c>
      <c r="OP103" s="114">
        <f t="shared" si="118"/>
        <v>0.15</v>
      </c>
      <c r="OQ103" s="114">
        <f t="shared" si="119"/>
        <v>1</v>
      </c>
      <c r="OR103" s="4">
        <v>5</v>
      </c>
      <c r="OS103" s="114">
        <f t="shared" si="120"/>
        <v>0.05</v>
      </c>
      <c r="OT103" s="114">
        <f t="shared" si="121"/>
        <v>1</v>
      </c>
      <c r="OU103" s="4">
        <v>5</v>
      </c>
      <c r="OV103" s="114">
        <f t="shared" si="122"/>
        <v>0.1</v>
      </c>
      <c r="OW103" s="114">
        <f t="shared" si="123"/>
        <v>1</v>
      </c>
      <c r="OX103" s="4">
        <v>5</v>
      </c>
      <c r="OY103" s="114">
        <f t="shared" si="124"/>
        <v>0.1</v>
      </c>
      <c r="OZ103" s="114">
        <f t="shared" si="125"/>
        <v>1</v>
      </c>
      <c r="PA103" s="4">
        <v>5</v>
      </c>
      <c r="PB103" s="114">
        <f t="shared" si="126"/>
        <v>0.1</v>
      </c>
      <c r="PC103" s="114">
        <f t="shared" si="127"/>
        <v>1</v>
      </c>
      <c r="PD103" s="4">
        <v>5</v>
      </c>
      <c r="PE103" s="4">
        <v>100</v>
      </c>
      <c r="PF103" s="114">
        <f t="shared" si="128"/>
        <v>0.05</v>
      </c>
      <c r="PG103" s="114">
        <f t="shared" si="129"/>
        <v>1</v>
      </c>
      <c r="PH103" s="4">
        <v>5</v>
      </c>
      <c r="PI103" s="114">
        <f t="shared" si="130"/>
        <v>0.05</v>
      </c>
      <c r="PJ103" s="114">
        <f t="shared" si="131"/>
        <v>1</v>
      </c>
      <c r="ACA103" s="114">
        <f t="shared" si="132"/>
        <v>0.4</v>
      </c>
      <c r="ACB103" s="114">
        <f t="shared" si="133"/>
        <v>0.60000000000000009</v>
      </c>
      <c r="ACC103" s="114">
        <f t="shared" si="134"/>
        <v>1</v>
      </c>
      <c r="ACN103" s="119" t="str">
        <f t="shared" si="141"/>
        <v>TERIMA</v>
      </c>
      <c r="ACO103" s="120">
        <f t="shared" si="135"/>
        <v>800000</v>
      </c>
      <c r="ACQ103" s="120">
        <f t="shared" si="136"/>
        <v>800000</v>
      </c>
      <c r="ACR103" s="120">
        <f t="shared" si="137"/>
        <v>800000</v>
      </c>
      <c r="ACS103" s="120">
        <f t="shared" si="138"/>
        <v>800000</v>
      </c>
      <c r="ADN103" s="121">
        <f t="shared" si="142"/>
        <v>800000</v>
      </c>
      <c r="ADO103" s="4" t="s">
        <v>1454</v>
      </c>
    </row>
    <row r="104" spans="1:795" x14ac:dyDescent="0.25">
      <c r="A104" s="4">
        <f t="shared" si="139"/>
        <v>100</v>
      </c>
      <c r="B104" s="4">
        <v>84272</v>
      </c>
      <c r="C104" s="4" t="s">
        <v>1133</v>
      </c>
      <c r="G104" s="4" t="s">
        <v>973</v>
      </c>
      <c r="O104" s="4">
        <v>22</v>
      </c>
      <c r="V104" s="4">
        <f t="shared" si="140"/>
        <v>0</v>
      </c>
      <c r="W104" s="4">
        <v>31</v>
      </c>
      <c r="X104" s="4">
        <v>21</v>
      </c>
      <c r="Y104" s="4">
        <v>7.75</v>
      </c>
      <c r="CH104" s="114">
        <f t="shared" ref="CH104:CH133" si="143">CJ104/CH$3*100%</f>
        <v>1</v>
      </c>
      <c r="CI104" s="4">
        <v>5</v>
      </c>
      <c r="CJ104" s="114">
        <f t="shared" ref="CJ104:CJ133" si="144">CI104*$CH$3/5</f>
        <v>0.2</v>
      </c>
      <c r="CK104" s="114">
        <f t="shared" ref="CK104:CK133" si="145">CM104/CK$3*100%</f>
        <v>1</v>
      </c>
      <c r="CL104" s="4">
        <v>5</v>
      </c>
      <c r="CM104" s="114">
        <f t="shared" ref="CM104:CM133" si="146">CL104*$CK$3/5</f>
        <v>0.2</v>
      </c>
      <c r="ON104" s="4">
        <v>5</v>
      </c>
      <c r="OO104" s="116">
        <v>5</v>
      </c>
      <c r="OP104" s="114">
        <f t="shared" ref="OP104:OP133" si="147">ON104*$ON$3/5</f>
        <v>0.15</v>
      </c>
      <c r="OQ104" s="114">
        <f t="shared" ref="OQ104:OQ133" si="148">OP104/ON$3*100%</f>
        <v>1</v>
      </c>
      <c r="OR104" s="4">
        <v>5</v>
      </c>
      <c r="OS104" s="114">
        <f t="shared" ref="OS104:OS133" si="149">OR104*$OR$3/5</f>
        <v>0.05</v>
      </c>
      <c r="OT104" s="114">
        <f t="shared" ref="OT104:OT133" si="150">OS104/$OR$3*100%</f>
        <v>1</v>
      </c>
      <c r="OU104" s="4">
        <v>5</v>
      </c>
      <c r="OV104" s="114">
        <f t="shared" ref="OV104:OV133" si="151">OU104*$OU$3/5</f>
        <v>0.1</v>
      </c>
      <c r="OW104" s="114">
        <f t="shared" ref="OW104:OW133" si="152">OV104/$OU$3*100%</f>
        <v>1</v>
      </c>
      <c r="OX104" s="4">
        <v>5</v>
      </c>
      <c r="OY104" s="114">
        <f t="shared" ref="OY104:OY133" si="153">OX104*$OX$3/5</f>
        <v>0.1</v>
      </c>
      <c r="OZ104" s="114">
        <f t="shared" ref="OZ104:OZ133" si="154">OY104/$OX$3*100%</f>
        <v>1</v>
      </c>
      <c r="PA104" s="4">
        <v>5</v>
      </c>
      <c r="PB104" s="114">
        <f t="shared" ref="PB104:PB133" si="155">PA104*$PA$3/5</f>
        <v>0.1</v>
      </c>
      <c r="PC104" s="114">
        <f t="shared" ref="PC104:PC133" si="156">PB104/$PA$3*100%</f>
        <v>1</v>
      </c>
      <c r="PD104" s="4">
        <v>5</v>
      </c>
      <c r="PE104" s="4">
        <v>100</v>
      </c>
      <c r="PF104" s="114">
        <f t="shared" ref="PF104:PF133" si="157">PD104*$PD$3/5</f>
        <v>0.05</v>
      </c>
      <c r="PG104" s="114">
        <f t="shared" ref="PG104:PG133" si="158">PF104/$PD$3*100%</f>
        <v>1</v>
      </c>
      <c r="PH104" s="4">
        <v>5</v>
      </c>
      <c r="PI104" s="114">
        <f t="shared" ref="PI104:PI133" si="159">PH104*$PH$3/5</f>
        <v>0.05</v>
      </c>
      <c r="PJ104" s="114">
        <f t="shared" ref="PJ104:PJ133" si="160">PI104/PH$3*100%</f>
        <v>1</v>
      </c>
      <c r="ACA104" s="114">
        <f t="shared" ref="ACA104:ACA133" si="161">IFERROR(CJ104+CM104,"")</f>
        <v>0.4</v>
      </c>
      <c r="ACB104" s="114">
        <f t="shared" ref="ACB104:ACB133" si="162">IFERROR(OP104+OS104+OV104+OY104+PB104+PF104+PI104,"")</f>
        <v>0.60000000000000009</v>
      </c>
      <c r="ACC104" s="114">
        <f t="shared" ref="ACC104:ACC133" si="163">IFERROR(ACA104+ACB104,"")</f>
        <v>1</v>
      </c>
      <c r="ACN104" s="119" t="str">
        <f t="shared" si="141"/>
        <v>TERIMA</v>
      </c>
      <c r="ACO104" s="120">
        <f t="shared" ref="ACO104:ACO133" si="164">IF(ACN104="GUGUR",0,IF(G104="CHO IBC CC TELKOMSEL",800000))</f>
        <v>800000</v>
      </c>
      <c r="ACQ104" s="120">
        <f t="shared" ref="ACQ104:ACQ133" si="165">ACO104*ACC104</f>
        <v>800000</v>
      </c>
      <c r="ACR104" s="120">
        <f t="shared" ref="ACR104:ACR133" si="166">IF($U104&gt;0,($W104/$O104)*$ACQ104,$ACQ104)</f>
        <v>800000</v>
      </c>
      <c r="ACS104" s="120">
        <f t="shared" ref="ACS104:ACS133" si="167">IF($N104=1,($W104/$O104)*ACR104,IF(ACK104&gt;0,ACR104*85%,IF(ACL104&gt;0,ACR104*60%,IF(ACM104&gt;0,ACR104*0%,ACR104))))</f>
        <v>800000</v>
      </c>
      <c r="ADN104" s="121">
        <f t="shared" si="142"/>
        <v>800000</v>
      </c>
      <c r="ADO104" s="4" t="s">
        <v>1454</v>
      </c>
    </row>
    <row r="105" spans="1:795" x14ac:dyDescent="0.25">
      <c r="A105" s="4">
        <f t="shared" si="139"/>
        <v>101</v>
      </c>
      <c r="B105" s="4">
        <v>97462</v>
      </c>
      <c r="C105" s="4" t="s">
        <v>1174</v>
      </c>
      <c r="G105" s="4" t="s">
        <v>973</v>
      </c>
      <c r="O105" s="4">
        <v>22</v>
      </c>
      <c r="V105" s="4">
        <f t="shared" si="140"/>
        <v>0</v>
      </c>
      <c r="W105" s="4">
        <v>31</v>
      </c>
      <c r="X105" s="4">
        <v>21</v>
      </c>
      <c r="Y105" s="4">
        <v>7.75</v>
      </c>
      <c r="CH105" s="114">
        <f t="shared" si="143"/>
        <v>1</v>
      </c>
      <c r="CI105" s="4">
        <v>5</v>
      </c>
      <c r="CJ105" s="114">
        <f t="shared" si="144"/>
        <v>0.2</v>
      </c>
      <c r="CK105" s="114">
        <f t="shared" si="145"/>
        <v>1</v>
      </c>
      <c r="CL105" s="4">
        <v>5</v>
      </c>
      <c r="CM105" s="114">
        <f t="shared" si="146"/>
        <v>0.2</v>
      </c>
      <c r="ON105" s="4">
        <v>5</v>
      </c>
      <c r="OO105" s="116">
        <v>5</v>
      </c>
      <c r="OP105" s="114">
        <f t="shared" si="147"/>
        <v>0.15</v>
      </c>
      <c r="OQ105" s="114">
        <f t="shared" si="148"/>
        <v>1</v>
      </c>
      <c r="OR105" s="4">
        <v>5</v>
      </c>
      <c r="OS105" s="114">
        <f t="shared" si="149"/>
        <v>0.05</v>
      </c>
      <c r="OT105" s="114">
        <f t="shared" si="150"/>
        <v>1</v>
      </c>
      <c r="OU105" s="4">
        <v>5</v>
      </c>
      <c r="OV105" s="114">
        <f t="shared" si="151"/>
        <v>0.1</v>
      </c>
      <c r="OW105" s="114">
        <f t="shared" si="152"/>
        <v>1</v>
      </c>
      <c r="OX105" s="4">
        <v>5</v>
      </c>
      <c r="OY105" s="114">
        <f t="shared" si="153"/>
        <v>0.1</v>
      </c>
      <c r="OZ105" s="114">
        <f t="shared" si="154"/>
        <v>1</v>
      </c>
      <c r="PA105" s="4">
        <v>5</v>
      </c>
      <c r="PB105" s="114">
        <f t="shared" si="155"/>
        <v>0.1</v>
      </c>
      <c r="PC105" s="114">
        <f t="shared" si="156"/>
        <v>1</v>
      </c>
      <c r="PD105" s="4">
        <v>5</v>
      </c>
      <c r="PE105" s="4">
        <v>100</v>
      </c>
      <c r="PF105" s="114">
        <f t="shared" si="157"/>
        <v>0.05</v>
      </c>
      <c r="PG105" s="114">
        <f t="shared" si="158"/>
        <v>1</v>
      </c>
      <c r="PH105" s="4">
        <v>5</v>
      </c>
      <c r="PI105" s="114">
        <f t="shared" si="159"/>
        <v>0.05</v>
      </c>
      <c r="PJ105" s="114">
        <f t="shared" si="160"/>
        <v>1</v>
      </c>
      <c r="ACA105" s="114">
        <f t="shared" si="161"/>
        <v>0.4</v>
      </c>
      <c r="ACB105" s="114">
        <f t="shared" si="162"/>
        <v>0.60000000000000009</v>
      </c>
      <c r="ACC105" s="114">
        <f t="shared" si="163"/>
        <v>1</v>
      </c>
      <c r="ACN105" s="119" t="str">
        <f t="shared" si="141"/>
        <v>TERIMA</v>
      </c>
      <c r="ACO105" s="120">
        <f t="shared" si="164"/>
        <v>800000</v>
      </c>
      <c r="ACQ105" s="120">
        <f t="shared" si="165"/>
        <v>800000</v>
      </c>
      <c r="ACR105" s="120">
        <f t="shared" si="166"/>
        <v>800000</v>
      </c>
      <c r="ACS105" s="120">
        <f t="shared" si="167"/>
        <v>800000</v>
      </c>
      <c r="ADN105" s="121">
        <f t="shared" si="142"/>
        <v>800000</v>
      </c>
      <c r="ADO105" s="4" t="s">
        <v>1454</v>
      </c>
    </row>
    <row r="106" spans="1:795" x14ac:dyDescent="0.25">
      <c r="A106" s="4">
        <f t="shared" si="139"/>
        <v>102</v>
      </c>
      <c r="B106" s="4">
        <v>53820</v>
      </c>
      <c r="C106" s="4" t="s">
        <v>1136</v>
      </c>
      <c r="G106" s="4" t="s">
        <v>973</v>
      </c>
      <c r="O106" s="4">
        <v>22</v>
      </c>
      <c r="V106" s="4">
        <f t="shared" si="140"/>
        <v>0</v>
      </c>
      <c r="W106" s="4">
        <v>31</v>
      </c>
      <c r="X106" s="4">
        <v>21</v>
      </c>
      <c r="Y106" s="4">
        <v>7.75</v>
      </c>
      <c r="CH106" s="114">
        <f t="shared" si="143"/>
        <v>1</v>
      </c>
      <c r="CI106" s="4">
        <v>5</v>
      </c>
      <c r="CJ106" s="114">
        <f t="shared" si="144"/>
        <v>0.2</v>
      </c>
      <c r="CK106" s="114">
        <f t="shared" si="145"/>
        <v>1</v>
      </c>
      <c r="CL106" s="4">
        <v>5</v>
      </c>
      <c r="CM106" s="114">
        <f t="shared" si="146"/>
        <v>0.2</v>
      </c>
      <c r="ON106" s="4">
        <v>5</v>
      </c>
      <c r="OO106" s="116">
        <v>5</v>
      </c>
      <c r="OP106" s="114">
        <f t="shared" si="147"/>
        <v>0.15</v>
      </c>
      <c r="OQ106" s="114">
        <f t="shared" si="148"/>
        <v>1</v>
      </c>
      <c r="OR106" s="4">
        <v>5</v>
      </c>
      <c r="OS106" s="114">
        <f t="shared" si="149"/>
        <v>0.05</v>
      </c>
      <c r="OT106" s="114">
        <f t="shared" si="150"/>
        <v>1</v>
      </c>
      <c r="OU106" s="4">
        <v>5</v>
      </c>
      <c r="OV106" s="114">
        <f t="shared" si="151"/>
        <v>0.1</v>
      </c>
      <c r="OW106" s="114">
        <f t="shared" si="152"/>
        <v>1</v>
      </c>
      <c r="OX106" s="4">
        <v>5</v>
      </c>
      <c r="OY106" s="114">
        <f t="shared" si="153"/>
        <v>0.1</v>
      </c>
      <c r="OZ106" s="114">
        <f t="shared" si="154"/>
        <v>1</v>
      </c>
      <c r="PA106" s="4">
        <v>5</v>
      </c>
      <c r="PB106" s="114">
        <f t="shared" si="155"/>
        <v>0.1</v>
      </c>
      <c r="PC106" s="114">
        <f t="shared" si="156"/>
        <v>1</v>
      </c>
      <c r="PD106" s="4">
        <v>5</v>
      </c>
      <c r="PE106" s="4">
        <v>100</v>
      </c>
      <c r="PF106" s="114">
        <f t="shared" si="157"/>
        <v>0.05</v>
      </c>
      <c r="PG106" s="114">
        <f t="shared" si="158"/>
        <v>1</v>
      </c>
      <c r="PH106" s="4">
        <v>5</v>
      </c>
      <c r="PI106" s="114">
        <f t="shared" si="159"/>
        <v>0.05</v>
      </c>
      <c r="PJ106" s="114">
        <f t="shared" si="160"/>
        <v>1</v>
      </c>
      <c r="ACA106" s="114">
        <f t="shared" si="161"/>
        <v>0.4</v>
      </c>
      <c r="ACB106" s="114">
        <f t="shared" si="162"/>
        <v>0.60000000000000009</v>
      </c>
      <c r="ACC106" s="114">
        <f t="shared" si="163"/>
        <v>1</v>
      </c>
      <c r="ACN106" s="119" t="str">
        <f t="shared" si="141"/>
        <v>TERIMA</v>
      </c>
      <c r="ACO106" s="120">
        <f t="shared" si="164"/>
        <v>800000</v>
      </c>
      <c r="ACQ106" s="120">
        <f t="shared" si="165"/>
        <v>800000</v>
      </c>
      <c r="ACR106" s="120">
        <f t="shared" si="166"/>
        <v>800000</v>
      </c>
      <c r="ACS106" s="120">
        <f t="shared" si="167"/>
        <v>800000</v>
      </c>
      <c r="ADN106" s="121">
        <f t="shared" si="142"/>
        <v>800000</v>
      </c>
      <c r="ADO106" s="4" t="s">
        <v>1454</v>
      </c>
    </row>
    <row r="107" spans="1:795" x14ac:dyDescent="0.25">
      <c r="A107" s="4">
        <f t="shared" si="139"/>
        <v>103</v>
      </c>
      <c r="B107" s="4">
        <v>30606</v>
      </c>
      <c r="C107" s="4" t="s">
        <v>976</v>
      </c>
      <c r="G107" s="4" t="s">
        <v>973</v>
      </c>
      <c r="O107" s="4">
        <v>22</v>
      </c>
      <c r="V107" s="4">
        <f t="shared" si="140"/>
        <v>0</v>
      </c>
      <c r="W107" s="4">
        <v>31</v>
      </c>
      <c r="X107" s="4">
        <v>21</v>
      </c>
      <c r="Y107" s="4">
        <v>7.75</v>
      </c>
      <c r="CH107" s="114">
        <f t="shared" si="143"/>
        <v>1</v>
      </c>
      <c r="CI107" s="4">
        <v>5</v>
      </c>
      <c r="CJ107" s="114">
        <f t="shared" si="144"/>
        <v>0.2</v>
      </c>
      <c r="CK107" s="114">
        <f t="shared" si="145"/>
        <v>1</v>
      </c>
      <c r="CL107" s="4">
        <v>5</v>
      </c>
      <c r="CM107" s="114">
        <f t="shared" si="146"/>
        <v>0.2</v>
      </c>
      <c r="ON107" s="4">
        <v>5</v>
      </c>
      <c r="OO107" s="116">
        <v>5</v>
      </c>
      <c r="OP107" s="114">
        <f t="shared" si="147"/>
        <v>0.15</v>
      </c>
      <c r="OQ107" s="114">
        <f t="shared" si="148"/>
        <v>1</v>
      </c>
      <c r="OR107" s="4">
        <v>5</v>
      </c>
      <c r="OS107" s="114">
        <f t="shared" si="149"/>
        <v>0.05</v>
      </c>
      <c r="OT107" s="114">
        <f t="shared" si="150"/>
        <v>1</v>
      </c>
      <c r="OU107" s="4">
        <v>5</v>
      </c>
      <c r="OV107" s="114">
        <f t="shared" si="151"/>
        <v>0.1</v>
      </c>
      <c r="OW107" s="114">
        <f t="shared" si="152"/>
        <v>1</v>
      </c>
      <c r="OX107" s="4">
        <v>5</v>
      </c>
      <c r="OY107" s="114">
        <f t="shared" si="153"/>
        <v>0.1</v>
      </c>
      <c r="OZ107" s="114">
        <f t="shared" si="154"/>
        <v>1</v>
      </c>
      <c r="PA107" s="4">
        <v>5</v>
      </c>
      <c r="PB107" s="114">
        <f t="shared" si="155"/>
        <v>0.1</v>
      </c>
      <c r="PC107" s="114">
        <f t="shared" si="156"/>
        <v>1</v>
      </c>
      <c r="PD107" s="4">
        <v>5</v>
      </c>
      <c r="PE107" s="4">
        <v>100</v>
      </c>
      <c r="PF107" s="114">
        <f t="shared" si="157"/>
        <v>0.05</v>
      </c>
      <c r="PG107" s="114">
        <f t="shared" si="158"/>
        <v>1</v>
      </c>
      <c r="PH107" s="4">
        <v>5</v>
      </c>
      <c r="PI107" s="114">
        <f t="shared" si="159"/>
        <v>0.05</v>
      </c>
      <c r="PJ107" s="114">
        <f t="shared" si="160"/>
        <v>1</v>
      </c>
      <c r="ACA107" s="114">
        <f t="shared" si="161"/>
        <v>0.4</v>
      </c>
      <c r="ACB107" s="114">
        <f t="shared" si="162"/>
        <v>0.60000000000000009</v>
      </c>
      <c r="ACC107" s="114">
        <f t="shared" si="163"/>
        <v>1</v>
      </c>
      <c r="ACN107" s="119" t="str">
        <f t="shared" si="141"/>
        <v>TERIMA</v>
      </c>
      <c r="ACO107" s="120">
        <f t="shared" si="164"/>
        <v>800000</v>
      </c>
      <c r="ACQ107" s="120">
        <f t="shared" si="165"/>
        <v>800000</v>
      </c>
      <c r="ACR107" s="120">
        <f t="shared" si="166"/>
        <v>800000</v>
      </c>
      <c r="ACS107" s="120">
        <f t="shared" si="167"/>
        <v>800000</v>
      </c>
      <c r="ADN107" s="121">
        <f t="shared" si="142"/>
        <v>800000</v>
      </c>
      <c r="ADO107" s="4" t="s">
        <v>1454</v>
      </c>
    </row>
    <row r="108" spans="1:795" x14ac:dyDescent="0.25">
      <c r="A108" s="4">
        <f t="shared" si="139"/>
        <v>104</v>
      </c>
      <c r="B108" s="4">
        <v>30327</v>
      </c>
      <c r="C108" s="4" t="s">
        <v>1140</v>
      </c>
      <c r="G108" s="4" t="s">
        <v>973</v>
      </c>
      <c r="O108" s="4">
        <v>22</v>
      </c>
      <c r="V108" s="4">
        <f t="shared" si="140"/>
        <v>0</v>
      </c>
      <c r="W108" s="4">
        <v>31</v>
      </c>
      <c r="X108" s="4">
        <v>21</v>
      </c>
      <c r="Y108" s="4">
        <v>7.75</v>
      </c>
      <c r="CH108" s="114">
        <f t="shared" si="143"/>
        <v>1</v>
      </c>
      <c r="CI108" s="4">
        <v>5</v>
      </c>
      <c r="CJ108" s="114">
        <f t="shared" si="144"/>
        <v>0.2</v>
      </c>
      <c r="CK108" s="114">
        <f t="shared" si="145"/>
        <v>1</v>
      </c>
      <c r="CL108" s="4">
        <v>5</v>
      </c>
      <c r="CM108" s="114">
        <f t="shared" si="146"/>
        <v>0.2</v>
      </c>
      <c r="ON108" s="4">
        <v>1</v>
      </c>
      <c r="OO108" s="116">
        <v>4</v>
      </c>
      <c r="OP108" s="114">
        <f t="shared" si="147"/>
        <v>0.03</v>
      </c>
      <c r="OQ108" s="114">
        <f t="shared" si="148"/>
        <v>0.2</v>
      </c>
      <c r="OR108" s="4">
        <v>5</v>
      </c>
      <c r="OS108" s="114">
        <f t="shared" si="149"/>
        <v>0.05</v>
      </c>
      <c r="OT108" s="114">
        <f t="shared" si="150"/>
        <v>1</v>
      </c>
      <c r="OU108" s="4">
        <v>5</v>
      </c>
      <c r="OV108" s="114">
        <f t="shared" si="151"/>
        <v>0.1</v>
      </c>
      <c r="OW108" s="114">
        <f t="shared" si="152"/>
        <v>1</v>
      </c>
      <c r="OX108" s="4">
        <v>5</v>
      </c>
      <c r="OY108" s="114">
        <f t="shared" si="153"/>
        <v>0.1</v>
      </c>
      <c r="OZ108" s="114">
        <f t="shared" si="154"/>
        <v>1</v>
      </c>
      <c r="PA108" s="4">
        <v>5</v>
      </c>
      <c r="PB108" s="114">
        <f t="shared" si="155"/>
        <v>0.1</v>
      </c>
      <c r="PC108" s="114">
        <f t="shared" si="156"/>
        <v>1</v>
      </c>
      <c r="PD108" s="4">
        <v>5</v>
      </c>
      <c r="PE108" s="4">
        <v>100</v>
      </c>
      <c r="PF108" s="114">
        <f t="shared" si="157"/>
        <v>0.05</v>
      </c>
      <c r="PG108" s="114">
        <f t="shared" si="158"/>
        <v>1</v>
      </c>
      <c r="PH108" s="4">
        <v>5</v>
      </c>
      <c r="PI108" s="114">
        <f t="shared" si="159"/>
        <v>0.05</v>
      </c>
      <c r="PJ108" s="114">
        <f t="shared" si="160"/>
        <v>1</v>
      </c>
      <c r="ACA108" s="114">
        <f t="shared" si="161"/>
        <v>0.4</v>
      </c>
      <c r="ACB108" s="114">
        <f t="shared" si="162"/>
        <v>0.48</v>
      </c>
      <c r="ACC108" s="114">
        <f t="shared" si="163"/>
        <v>0.88</v>
      </c>
      <c r="ACN108" s="119" t="str">
        <f t="shared" si="141"/>
        <v>TERIMA</v>
      </c>
      <c r="ACO108" s="120">
        <f t="shared" si="164"/>
        <v>800000</v>
      </c>
      <c r="ACQ108" s="120">
        <f t="shared" si="165"/>
        <v>704000</v>
      </c>
      <c r="ACR108" s="120">
        <f t="shared" si="166"/>
        <v>704000</v>
      </c>
      <c r="ACS108" s="120">
        <f t="shared" si="167"/>
        <v>704000</v>
      </c>
      <c r="ADN108" s="121">
        <f t="shared" si="142"/>
        <v>704000</v>
      </c>
      <c r="ADO108" s="4" t="s">
        <v>1454</v>
      </c>
    </row>
    <row r="109" spans="1:795" x14ac:dyDescent="0.25">
      <c r="A109" s="4">
        <f t="shared" si="139"/>
        <v>105</v>
      </c>
      <c r="B109" s="4">
        <v>30364</v>
      </c>
      <c r="C109" s="4" t="s">
        <v>981</v>
      </c>
      <c r="G109" s="4" t="s">
        <v>973</v>
      </c>
      <c r="O109" s="4">
        <v>22</v>
      </c>
      <c r="V109" s="4">
        <f t="shared" si="140"/>
        <v>0</v>
      </c>
      <c r="W109" s="4">
        <v>31</v>
      </c>
      <c r="X109" s="4">
        <v>21</v>
      </c>
      <c r="Y109" s="4">
        <v>7.75</v>
      </c>
      <c r="CH109" s="114">
        <f t="shared" si="143"/>
        <v>1</v>
      </c>
      <c r="CI109" s="4">
        <v>5</v>
      </c>
      <c r="CJ109" s="114">
        <f t="shared" si="144"/>
        <v>0.2</v>
      </c>
      <c r="CK109" s="114">
        <f t="shared" si="145"/>
        <v>1</v>
      </c>
      <c r="CL109" s="4">
        <v>5</v>
      </c>
      <c r="CM109" s="114">
        <f t="shared" si="146"/>
        <v>0.2</v>
      </c>
      <c r="ON109" s="4">
        <v>1</v>
      </c>
      <c r="OO109" s="116">
        <v>4</v>
      </c>
      <c r="OP109" s="114">
        <f t="shared" si="147"/>
        <v>0.03</v>
      </c>
      <c r="OQ109" s="114">
        <f t="shared" si="148"/>
        <v>0.2</v>
      </c>
      <c r="OR109" s="4">
        <v>5</v>
      </c>
      <c r="OS109" s="114">
        <f t="shared" si="149"/>
        <v>0.05</v>
      </c>
      <c r="OT109" s="114">
        <f t="shared" si="150"/>
        <v>1</v>
      </c>
      <c r="OU109" s="4">
        <v>5</v>
      </c>
      <c r="OV109" s="114">
        <f t="shared" si="151"/>
        <v>0.1</v>
      </c>
      <c r="OW109" s="114">
        <f t="shared" si="152"/>
        <v>1</v>
      </c>
      <c r="OX109" s="4">
        <v>5</v>
      </c>
      <c r="OY109" s="114">
        <f t="shared" si="153"/>
        <v>0.1</v>
      </c>
      <c r="OZ109" s="114">
        <f t="shared" si="154"/>
        <v>1</v>
      </c>
      <c r="PA109" s="4">
        <v>5</v>
      </c>
      <c r="PB109" s="114">
        <f t="shared" si="155"/>
        <v>0.1</v>
      </c>
      <c r="PC109" s="114">
        <f t="shared" si="156"/>
        <v>1</v>
      </c>
      <c r="PD109" s="4">
        <v>5</v>
      </c>
      <c r="PE109" s="4">
        <v>100</v>
      </c>
      <c r="PF109" s="114">
        <f t="shared" si="157"/>
        <v>0.05</v>
      </c>
      <c r="PG109" s="114">
        <f t="shared" si="158"/>
        <v>1</v>
      </c>
      <c r="PH109" s="4">
        <v>5</v>
      </c>
      <c r="PI109" s="114">
        <f t="shared" si="159"/>
        <v>0.05</v>
      </c>
      <c r="PJ109" s="114">
        <f t="shared" si="160"/>
        <v>1</v>
      </c>
      <c r="ACA109" s="114">
        <f t="shared" si="161"/>
        <v>0.4</v>
      </c>
      <c r="ACB109" s="114">
        <f t="shared" si="162"/>
        <v>0.48</v>
      </c>
      <c r="ACC109" s="114">
        <f t="shared" si="163"/>
        <v>0.88</v>
      </c>
      <c r="ACN109" s="119" t="str">
        <f t="shared" si="141"/>
        <v>TERIMA</v>
      </c>
      <c r="ACO109" s="120">
        <f t="shared" si="164"/>
        <v>800000</v>
      </c>
      <c r="ACQ109" s="120">
        <f t="shared" si="165"/>
        <v>704000</v>
      </c>
      <c r="ACR109" s="120">
        <f t="shared" si="166"/>
        <v>704000</v>
      </c>
      <c r="ACS109" s="120">
        <f t="shared" si="167"/>
        <v>704000</v>
      </c>
      <c r="ADN109" s="121">
        <f t="shared" si="142"/>
        <v>704000</v>
      </c>
      <c r="ADO109" s="4" t="s">
        <v>1454</v>
      </c>
    </row>
    <row r="110" spans="1:795" x14ac:dyDescent="0.25">
      <c r="A110" s="4">
        <f t="shared" si="139"/>
        <v>106</v>
      </c>
      <c r="B110" s="4">
        <v>30531</v>
      </c>
      <c r="C110" s="4" t="s">
        <v>1142</v>
      </c>
      <c r="G110" s="4" t="s">
        <v>973</v>
      </c>
      <c r="O110" s="4">
        <v>22</v>
      </c>
      <c r="V110" s="4">
        <f t="shared" si="140"/>
        <v>0</v>
      </c>
      <c r="W110" s="4">
        <v>31</v>
      </c>
      <c r="X110" s="4">
        <v>21</v>
      </c>
      <c r="Y110" s="4">
        <v>7.75</v>
      </c>
      <c r="CH110" s="114">
        <f t="shared" si="143"/>
        <v>1</v>
      </c>
      <c r="CI110" s="4">
        <v>5</v>
      </c>
      <c r="CJ110" s="114">
        <f t="shared" si="144"/>
        <v>0.2</v>
      </c>
      <c r="CK110" s="114">
        <f t="shared" si="145"/>
        <v>1</v>
      </c>
      <c r="CL110" s="4">
        <v>5</v>
      </c>
      <c r="CM110" s="114">
        <f t="shared" si="146"/>
        <v>0.2</v>
      </c>
      <c r="ON110" s="4">
        <v>3</v>
      </c>
      <c r="OO110" s="116" t="s">
        <v>937</v>
      </c>
      <c r="OP110" s="114">
        <f t="shared" si="147"/>
        <v>0.09</v>
      </c>
      <c r="OQ110" s="114">
        <f t="shared" si="148"/>
        <v>0.6</v>
      </c>
      <c r="OR110" s="4">
        <v>5</v>
      </c>
      <c r="OS110" s="114">
        <f t="shared" si="149"/>
        <v>0.05</v>
      </c>
      <c r="OT110" s="114">
        <f t="shared" si="150"/>
        <v>1</v>
      </c>
      <c r="OU110" s="4">
        <v>5</v>
      </c>
      <c r="OV110" s="114">
        <f t="shared" si="151"/>
        <v>0.1</v>
      </c>
      <c r="OW110" s="114">
        <f t="shared" si="152"/>
        <v>1</v>
      </c>
      <c r="OX110" s="4">
        <v>5</v>
      </c>
      <c r="OY110" s="114">
        <f t="shared" si="153"/>
        <v>0.1</v>
      </c>
      <c r="OZ110" s="114">
        <f t="shared" si="154"/>
        <v>1</v>
      </c>
      <c r="PA110" s="4">
        <v>5</v>
      </c>
      <c r="PB110" s="114">
        <f t="shared" si="155"/>
        <v>0.1</v>
      </c>
      <c r="PC110" s="114">
        <f t="shared" si="156"/>
        <v>1</v>
      </c>
      <c r="PD110" s="4">
        <v>5</v>
      </c>
      <c r="PE110" s="4">
        <v>100</v>
      </c>
      <c r="PF110" s="114">
        <f t="shared" si="157"/>
        <v>0.05</v>
      </c>
      <c r="PG110" s="114">
        <f t="shared" si="158"/>
        <v>1</v>
      </c>
      <c r="PH110" s="4">
        <v>5</v>
      </c>
      <c r="PI110" s="114">
        <f t="shared" si="159"/>
        <v>0.05</v>
      </c>
      <c r="PJ110" s="114">
        <f t="shared" si="160"/>
        <v>1</v>
      </c>
      <c r="ACA110" s="114">
        <f t="shared" si="161"/>
        <v>0.4</v>
      </c>
      <c r="ACB110" s="114">
        <f t="shared" si="162"/>
        <v>0.54</v>
      </c>
      <c r="ACC110" s="114">
        <f t="shared" si="163"/>
        <v>0.94000000000000006</v>
      </c>
      <c r="ACN110" s="119" t="str">
        <f t="shared" si="141"/>
        <v>TERIMA</v>
      </c>
      <c r="ACO110" s="120">
        <f t="shared" si="164"/>
        <v>800000</v>
      </c>
      <c r="ACQ110" s="120">
        <f t="shared" si="165"/>
        <v>752000</v>
      </c>
      <c r="ACR110" s="120">
        <f t="shared" si="166"/>
        <v>752000</v>
      </c>
      <c r="ACS110" s="120">
        <f t="shared" si="167"/>
        <v>752000</v>
      </c>
      <c r="ADN110" s="121">
        <f t="shared" si="142"/>
        <v>752000</v>
      </c>
      <c r="ADO110" s="4" t="s">
        <v>1454</v>
      </c>
    </row>
    <row r="111" spans="1:795" x14ac:dyDescent="0.25">
      <c r="A111" s="4">
        <f t="shared" si="139"/>
        <v>107</v>
      </c>
      <c r="B111" s="4">
        <v>64041</v>
      </c>
      <c r="C111" s="4" t="s">
        <v>1144</v>
      </c>
      <c r="G111" s="4" t="s">
        <v>973</v>
      </c>
      <c r="O111" s="4">
        <v>22</v>
      </c>
      <c r="V111" s="4">
        <f t="shared" si="140"/>
        <v>0</v>
      </c>
      <c r="W111" s="4">
        <v>31</v>
      </c>
      <c r="X111" s="4">
        <v>21</v>
      </c>
      <c r="Y111" s="4">
        <v>7.75</v>
      </c>
      <c r="CH111" s="114">
        <f t="shared" si="143"/>
        <v>1</v>
      </c>
      <c r="CI111" s="4">
        <v>5</v>
      </c>
      <c r="CJ111" s="114">
        <f t="shared" si="144"/>
        <v>0.2</v>
      </c>
      <c r="CK111" s="114">
        <f t="shared" si="145"/>
        <v>1</v>
      </c>
      <c r="CL111" s="4">
        <v>5</v>
      </c>
      <c r="CM111" s="114">
        <f t="shared" si="146"/>
        <v>0.2</v>
      </c>
      <c r="ON111" s="4">
        <v>5</v>
      </c>
      <c r="OO111" s="116">
        <v>5</v>
      </c>
      <c r="OP111" s="114">
        <f t="shared" si="147"/>
        <v>0.15</v>
      </c>
      <c r="OQ111" s="114">
        <f t="shared" si="148"/>
        <v>1</v>
      </c>
      <c r="OR111" s="4">
        <v>5</v>
      </c>
      <c r="OS111" s="114">
        <f t="shared" si="149"/>
        <v>0.05</v>
      </c>
      <c r="OT111" s="114">
        <f t="shared" si="150"/>
        <v>1</v>
      </c>
      <c r="OU111" s="4">
        <v>5</v>
      </c>
      <c r="OV111" s="114">
        <f t="shared" si="151"/>
        <v>0.1</v>
      </c>
      <c r="OW111" s="114">
        <f t="shared" si="152"/>
        <v>1</v>
      </c>
      <c r="OX111" s="4">
        <v>5</v>
      </c>
      <c r="OY111" s="114">
        <f t="shared" si="153"/>
        <v>0.1</v>
      </c>
      <c r="OZ111" s="114">
        <f t="shared" si="154"/>
        <v>1</v>
      </c>
      <c r="PA111" s="4">
        <v>5</v>
      </c>
      <c r="PB111" s="114">
        <f t="shared" si="155"/>
        <v>0.1</v>
      </c>
      <c r="PC111" s="114">
        <f t="shared" si="156"/>
        <v>1</v>
      </c>
      <c r="PD111" s="4">
        <v>5</v>
      </c>
      <c r="PE111" s="4">
        <v>100</v>
      </c>
      <c r="PF111" s="114">
        <f t="shared" si="157"/>
        <v>0.05</v>
      </c>
      <c r="PG111" s="114">
        <f t="shared" si="158"/>
        <v>1</v>
      </c>
      <c r="PH111" s="4">
        <v>5</v>
      </c>
      <c r="PI111" s="114">
        <f t="shared" si="159"/>
        <v>0.05</v>
      </c>
      <c r="PJ111" s="114">
        <f t="shared" si="160"/>
        <v>1</v>
      </c>
      <c r="ACA111" s="114">
        <f t="shared" si="161"/>
        <v>0.4</v>
      </c>
      <c r="ACB111" s="114">
        <f t="shared" si="162"/>
        <v>0.60000000000000009</v>
      </c>
      <c r="ACC111" s="114">
        <f t="shared" si="163"/>
        <v>1</v>
      </c>
      <c r="ACN111" s="119" t="str">
        <f t="shared" si="141"/>
        <v>TERIMA</v>
      </c>
      <c r="ACO111" s="120">
        <f t="shared" si="164"/>
        <v>800000</v>
      </c>
      <c r="ACQ111" s="120">
        <f t="shared" si="165"/>
        <v>800000</v>
      </c>
      <c r="ACR111" s="120">
        <f t="shared" si="166"/>
        <v>800000</v>
      </c>
      <c r="ACS111" s="120">
        <f t="shared" si="167"/>
        <v>800000</v>
      </c>
      <c r="ADN111" s="121">
        <f t="shared" si="142"/>
        <v>800000</v>
      </c>
      <c r="ADO111" s="4" t="s">
        <v>1454</v>
      </c>
    </row>
    <row r="112" spans="1:795" x14ac:dyDescent="0.25">
      <c r="A112" s="4">
        <f t="shared" si="139"/>
        <v>108</v>
      </c>
      <c r="B112" s="4">
        <v>79460</v>
      </c>
      <c r="C112" s="4" t="s">
        <v>997</v>
      </c>
      <c r="G112" s="4" t="s">
        <v>973</v>
      </c>
      <c r="O112" s="4">
        <v>22</v>
      </c>
      <c r="V112" s="4">
        <f t="shared" si="140"/>
        <v>0</v>
      </c>
      <c r="W112" s="4">
        <v>31</v>
      </c>
      <c r="X112" s="4">
        <v>21</v>
      </c>
      <c r="Y112" s="4">
        <v>7.75</v>
      </c>
      <c r="CH112" s="114">
        <f t="shared" si="143"/>
        <v>1</v>
      </c>
      <c r="CI112" s="4">
        <v>5</v>
      </c>
      <c r="CJ112" s="114">
        <f t="shared" si="144"/>
        <v>0.2</v>
      </c>
      <c r="CK112" s="114">
        <f t="shared" si="145"/>
        <v>1</v>
      </c>
      <c r="CL112" s="4">
        <v>5</v>
      </c>
      <c r="CM112" s="114">
        <f t="shared" si="146"/>
        <v>0.2</v>
      </c>
      <c r="ON112" s="4">
        <v>5</v>
      </c>
      <c r="OO112" s="116">
        <v>5</v>
      </c>
      <c r="OP112" s="114">
        <f t="shared" si="147"/>
        <v>0.15</v>
      </c>
      <c r="OQ112" s="114">
        <f t="shared" si="148"/>
        <v>1</v>
      </c>
      <c r="OR112" s="4">
        <v>5</v>
      </c>
      <c r="OS112" s="114">
        <f t="shared" si="149"/>
        <v>0.05</v>
      </c>
      <c r="OT112" s="114">
        <f t="shared" si="150"/>
        <v>1</v>
      </c>
      <c r="OU112" s="4">
        <v>5</v>
      </c>
      <c r="OV112" s="114">
        <f t="shared" si="151"/>
        <v>0.1</v>
      </c>
      <c r="OW112" s="114">
        <f t="shared" si="152"/>
        <v>1</v>
      </c>
      <c r="OX112" s="4">
        <v>5</v>
      </c>
      <c r="OY112" s="114">
        <f t="shared" si="153"/>
        <v>0.1</v>
      </c>
      <c r="OZ112" s="114">
        <f t="shared" si="154"/>
        <v>1</v>
      </c>
      <c r="PA112" s="4">
        <v>5</v>
      </c>
      <c r="PB112" s="114">
        <f t="shared" si="155"/>
        <v>0.1</v>
      </c>
      <c r="PC112" s="114">
        <f t="shared" si="156"/>
        <v>1</v>
      </c>
      <c r="PD112" s="4">
        <v>5</v>
      </c>
      <c r="PE112" s="4">
        <v>100</v>
      </c>
      <c r="PF112" s="114">
        <f t="shared" si="157"/>
        <v>0.05</v>
      </c>
      <c r="PG112" s="114">
        <f t="shared" si="158"/>
        <v>1</v>
      </c>
      <c r="PH112" s="4">
        <v>5</v>
      </c>
      <c r="PI112" s="114">
        <f t="shared" si="159"/>
        <v>0.05</v>
      </c>
      <c r="PJ112" s="114">
        <f t="shared" si="160"/>
        <v>1</v>
      </c>
      <c r="ACA112" s="114">
        <f t="shared" si="161"/>
        <v>0.4</v>
      </c>
      <c r="ACB112" s="114">
        <f t="shared" si="162"/>
        <v>0.60000000000000009</v>
      </c>
      <c r="ACC112" s="114">
        <f t="shared" si="163"/>
        <v>1</v>
      </c>
      <c r="ACN112" s="119" t="str">
        <f t="shared" si="141"/>
        <v>TERIMA</v>
      </c>
      <c r="ACO112" s="120">
        <f t="shared" si="164"/>
        <v>800000</v>
      </c>
      <c r="ACQ112" s="120">
        <f t="shared" si="165"/>
        <v>800000</v>
      </c>
      <c r="ACR112" s="120">
        <f t="shared" si="166"/>
        <v>800000</v>
      </c>
      <c r="ACS112" s="120">
        <f t="shared" si="167"/>
        <v>800000</v>
      </c>
      <c r="ADN112" s="121">
        <f t="shared" si="142"/>
        <v>800000</v>
      </c>
      <c r="ADO112" s="4" t="s">
        <v>1454</v>
      </c>
    </row>
    <row r="113" spans="1:795" x14ac:dyDescent="0.25">
      <c r="A113" s="4">
        <f t="shared" si="139"/>
        <v>109</v>
      </c>
      <c r="B113" s="4">
        <v>32468</v>
      </c>
      <c r="C113" s="4" t="s">
        <v>1187</v>
      </c>
      <c r="G113" s="4" t="s">
        <v>973</v>
      </c>
      <c r="O113" s="4">
        <v>22</v>
      </c>
      <c r="V113" s="4">
        <f t="shared" si="140"/>
        <v>0</v>
      </c>
      <c r="W113" s="4">
        <v>31</v>
      </c>
      <c r="X113" s="4">
        <v>21</v>
      </c>
      <c r="Y113" s="4">
        <v>7.75</v>
      </c>
      <c r="CH113" s="114">
        <f t="shared" si="143"/>
        <v>1</v>
      </c>
      <c r="CI113" s="4">
        <v>5</v>
      </c>
      <c r="CJ113" s="114">
        <f t="shared" si="144"/>
        <v>0.2</v>
      </c>
      <c r="CK113" s="114">
        <f t="shared" si="145"/>
        <v>1</v>
      </c>
      <c r="CL113" s="4">
        <v>5</v>
      </c>
      <c r="CM113" s="114">
        <f t="shared" si="146"/>
        <v>0.2</v>
      </c>
      <c r="ON113" s="4">
        <v>5</v>
      </c>
      <c r="OO113" s="116">
        <v>5</v>
      </c>
      <c r="OP113" s="114">
        <f t="shared" si="147"/>
        <v>0.15</v>
      </c>
      <c r="OQ113" s="114">
        <f t="shared" si="148"/>
        <v>1</v>
      </c>
      <c r="OR113" s="4">
        <v>5</v>
      </c>
      <c r="OS113" s="114">
        <f t="shared" si="149"/>
        <v>0.05</v>
      </c>
      <c r="OT113" s="114">
        <f t="shared" si="150"/>
        <v>1</v>
      </c>
      <c r="OU113" s="4">
        <v>5</v>
      </c>
      <c r="OV113" s="114">
        <f t="shared" si="151"/>
        <v>0.1</v>
      </c>
      <c r="OW113" s="114">
        <f t="shared" si="152"/>
        <v>1</v>
      </c>
      <c r="OX113" s="4">
        <v>5</v>
      </c>
      <c r="OY113" s="114">
        <f t="shared" si="153"/>
        <v>0.1</v>
      </c>
      <c r="OZ113" s="114">
        <f t="shared" si="154"/>
        <v>1</v>
      </c>
      <c r="PA113" s="4">
        <v>5</v>
      </c>
      <c r="PB113" s="114">
        <f t="shared" si="155"/>
        <v>0.1</v>
      </c>
      <c r="PC113" s="114">
        <f t="shared" si="156"/>
        <v>1</v>
      </c>
      <c r="PD113" s="4">
        <v>5</v>
      </c>
      <c r="PE113" s="4">
        <v>100</v>
      </c>
      <c r="PF113" s="114">
        <f t="shared" si="157"/>
        <v>0.05</v>
      </c>
      <c r="PG113" s="114">
        <f t="shared" si="158"/>
        <v>1</v>
      </c>
      <c r="PH113" s="4">
        <v>5</v>
      </c>
      <c r="PI113" s="114">
        <f t="shared" si="159"/>
        <v>0.05</v>
      </c>
      <c r="PJ113" s="114">
        <f t="shared" si="160"/>
        <v>1</v>
      </c>
      <c r="ACA113" s="114">
        <f t="shared" si="161"/>
        <v>0.4</v>
      </c>
      <c r="ACB113" s="114">
        <f t="shared" si="162"/>
        <v>0.60000000000000009</v>
      </c>
      <c r="ACC113" s="114">
        <f t="shared" si="163"/>
        <v>1</v>
      </c>
      <c r="ACN113" s="119" t="str">
        <f t="shared" si="141"/>
        <v>TERIMA</v>
      </c>
      <c r="ACO113" s="120">
        <f t="shared" si="164"/>
        <v>800000</v>
      </c>
      <c r="ACQ113" s="120">
        <f t="shared" si="165"/>
        <v>800000</v>
      </c>
      <c r="ACR113" s="120">
        <f t="shared" si="166"/>
        <v>800000</v>
      </c>
      <c r="ACS113" s="120">
        <f t="shared" si="167"/>
        <v>800000</v>
      </c>
      <c r="ADN113" s="121">
        <f t="shared" si="142"/>
        <v>800000</v>
      </c>
      <c r="ADO113" s="4" t="s">
        <v>1454</v>
      </c>
    </row>
    <row r="114" spans="1:795" x14ac:dyDescent="0.25">
      <c r="A114" s="4">
        <f t="shared" si="139"/>
        <v>110</v>
      </c>
      <c r="B114" s="4">
        <v>72302</v>
      </c>
      <c r="C114" s="4" t="s">
        <v>1146</v>
      </c>
      <c r="G114" s="4" t="s">
        <v>973</v>
      </c>
      <c r="O114" s="4">
        <v>22</v>
      </c>
      <c r="V114" s="4">
        <f t="shared" si="140"/>
        <v>0</v>
      </c>
      <c r="W114" s="4">
        <v>31</v>
      </c>
      <c r="X114" s="4">
        <v>21</v>
      </c>
      <c r="Y114" s="4">
        <v>7.75</v>
      </c>
      <c r="CH114" s="114">
        <f t="shared" si="143"/>
        <v>1</v>
      </c>
      <c r="CI114" s="4">
        <v>5</v>
      </c>
      <c r="CJ114" s="114">
        <f t="shared" si="144"/>
        <v>0.2</v>
      </c>
      <c r="CK114" s="114">
        <f t="shared" si="145"/>
        <v>1</v>
      </c>
      <c r="CL114" s="4">
        <v>5</v>
      </c>
      <c r="CM114" s="114">
        <f t="shared" si="146"/>
        <v>0.2</v>
      </c>
      <c r="ON114" s="4">
        <v>5</v>
      </c>
      <c r="OO114" s="116">
        <v>5</v>
      </c>
      <c r="OP114" s="114">
        <f t="shared" si="147"/>
        <v>0.15</v>
      </c>
      <c r="OQ114" s="114">
        <f t="shared" si="148"/>
        <v>1</v>
      </c>
      <c r="OR114" s="4">
        <v>5</v>
      </c>
      <c r="OS114" s="114">
        <f t="shared" si="149"/>
        <v>0.05</v>
      </c>
      <c r="OT114" s="114">
        <f t="shared" si="150"/>
        <v>1</v>
      </c>
      <c r="OU114" s="4">
        <v>5</v>
      </c>
      <c r="OV114" s="114">
        <f t="shared" si="151"/>
        <v>0.1</v>
      </c>
      <c r="OW114" s="114">
        <f t="shared" si="152"/>
        <v>1</v>
      </c>
      <c r="OX114" s="4">
        <v>5</v>
      </c>
      <c r="OY114" s="114">
        <f t="shared" si="153"/>
        <v>0.1</v>
      </c>
      <c r="OZ114" s="114">
        <f t="shared" si="154"/>
        <v>1</v>
      </c>
      <c r="PA114" s="4">
        <v>5</v>
      </c>
      <c r="PB114" s="114">
        <f t="shared" si="155"/>
        <v>0.1</v>
      </c>
      <c r="PC114" s="114">
        <f t="shared" si="156"/>
        <v>1</v>
      </c>
      <c r="PD114" s="4">
        <v>5</v>
      </c>
      <c r="PE114" s="4">
        <v>100</v>
      </c>
      <c r="PF114" s="114">
        <f t="shared" si="157"/>
        <v>0.05</v>
      </c>
      <c r="PG114" s="114">
        <f t="shared" si="158"/>
        <v>1</v>
      </c>
      <c r="PH114" s="4">
        <v>5</v>
      </c>
      <c r="PI114" s="114">
        <f t="shared" si="159"/>
        <v>0.05</v>
      </c>
      <c r="PJ114" s="114">
        <f t="shared" si="160"/>
        <v>1</v>
      </c>
      <c r="ACA114" s="114">
        <f t="shared" si="161"/>
        <v>0.4</v>
      </c>
      <c r="ACB114" s="114">
        <f t="shared" si="162"/>
        <v>0.60000000000000009</v>
      </c>
      <c r="ACC114" s="114">
        <f t="shared" si="163"/>
        <v>1</v>
      </c>
      <c r="ACN114" s="119" t="str">
        <f t="shared" si="141"/>
        <v>TERIMA</v>
      </c>
      <c r="ACO114" s="120">
        <f t="shared" si="164"/>
        <v>800000</v>
      </c>
      <c r="ACQ114" s="120">
        <f t="shared" si="165"/>
        <v>800000</v>
      </c>
      <c r="ACR114" s="120">
        <f t="shared" si="166"/>
        <v>800000</v>
      </c>
      <c r="ACS114" s="120">
        <f t="shared" si="167"/>
        <v>800000</v>
      </c>
      <c r="ADN114" s="121">
        <f t="shared" si="142"/>
        <v>800000</v>
      </c>
      <c r="ADO114" s="4" t="s">
        <v>1454</v>
      </c>
    </row>
    <row r="115" spans="1:795" x14ac:dyDescent="0.25">
      <c r="A115" s="4">
        <f t="shared" si="139"/>
        <v>111</v>
      </c>
      <c r="B115" s="4">
        <v>43249</v>
      </c>
      <c r="C115" s="4" t="s">
        <v>1000</v>
      </c>
      <c r="G115" s="4" t="s">
        <v>973</v>
      </c>
      <c r="O115" s="4">
        <v>22</v>
      </c>
      <c r="V115" s="4">
        <f t="shared" si="140"/>
        <v>0</v>
      </c>
      <c r="W115" s="4">
        <v>31</v>
      </c>
      <c r="X115" s="4">
        <v>21</v>
      </c>
      <c r="Y115" s="4">
        <v>7.75</v>
      </c>
      <c r="CH115" s="114">
        <f t="shared" si="143"/>
        <v>1</v>
      </c>
      <c r="CI115" s="4">
        <v>5</v>
      </c>
      <c r="CJ115" s="114">
        <f t="shared" si="144"/>
        <v>0.2</v>
      </c>
      <c r="CK115" s="114">
        <f t="shared" si="145"/>
        <v>1</v>
      </c>
      <c r="CL115" s="4">
        <v>5</v>
      </c>
      <c r="CM115" s="114">
        <f t="shared" si="146"/>
        <v>0.2</v>
      </c>
      <c r="ON115" s="4">
        <v>5</v>
      </c>
      <c r="OO115" s="116">
        <v>5</v>
      </c>
      <c r="OP115" s="114">
        <f t="shared" si="147"/>
        <v>0.15</v>
      </c>
      <c r="OQ115" s="114">
        <f t="shared" si="148"/>
        <v>1</v>
      </c>
      <c r="OR115" s="4">
        <v>5</v>
      </c>
      <c r="OS115" s="114">
        <f t="shared" si="149"/>
        <v>0.05</v>
      </c>
      <c r="OT115" s="114">
        <f t="shared" si="150"/>
        <v>1</v>
      </c>
      <c r="OU115" s="4">
        <v>5</v>
      </c>
      <c r="OV115" s="114">
        <f t="shared" si="151"/>
        <v>0.1</v>
      </c>
      <c r="OW115" s="114">
        <f t="shared" si="152"/>
        <v>1</v>
      </c>
      <c r="OX115" s="4">
        <v>5</v>
      </c>
      <c r="OY115" s="114">
        <f t="shared" si="153"/>
        <v>0.1</v>
      </c>
      <c r="OZ115" s="114">
        <f t="shared" si="154"/>
        <v>1</v>
      </c>
      <c r="PA115" s="4">
        <v>5</v>
      </c>
      <c r="PB115" s="114">
        <f t="shared" si="155"/>
        <v>0.1</v>
      </c>
      <c r="PC115" s="114">
        <f t="shared" si="156"/>
        <v>1</v>
      </c>
      <c r="PD115" s="4">
        <v>5</v>
      </c>
      <c r="PE115" s="4">
        <v>100</v>
      </c>
      <c r="PF115" s="114">
        <f t="shared" si="157"/>
        <v>0.05</v>
      </c>
      <c r="PG115" s="114">
        <f t="shared" si="158"/>
        <v>1</v>
      </c>
      <c r="PH115" s="4">
        <v>5</v>
      </c>
      <c r="PI115" s="114">
        <f t="shared" si="159"/>
        <v>0.05</v>
      </c>
      <c r="PJ115" s="114">
        <f t="shared" si="160"/>
        <v>1</v>
      </c>
      <c r="ACA115" s="114">
        <f t="shared" si="161"/>
        <v>0.4</v>
      </c>
      <c r="ACB115" s="114">
        <f t="shared" si="162"/>
        <v>0.60000000000000009</v>
      </c>
      <c r="ACC115" s="114">
        <f t="shared" si="163"/>
        <v>1</v>
      </c>
      <c r="ACN115" s="119" t="str">
        <f t="shared" si="141"/>
        <v>TERIMA</v>
      </c>
      <c r="ACO115" s="120">
        <f t="shared" si="164"/>
        <v>800000</v>
      </c>
      <c r="ACQ115" s="120">
        <f t="shared" si="165"/>
        <v>800000</v>
      </c>
      <c r="ACR115" s="120">
        <f t="shared" si="166"/>
        <v>800000</v>
      </c>
      <c r="ACS115" s="120">
        <f t="shared" si="167"/>
        <v>800000</v>
      </c>
      <c r="ADN115" s="121">
        <f t="shared" si="142"/>
        <v>800000</v>
      </c>
      <c r="ADO115" s="4" t="s">
        <v>1454</v>
      </c>
    </row>
    <row r="116" spans="1:795" x14ac:dyDescent="0.25">
      <c r="A116" s="4">
        <f t="shared" si="139"/>
        <v>112</v>
      </c>
      <c r="B116" s="4">
        <v>43182</v>
      </c>
      <c r="C116" s="4" t="s">
        <v>1148</v>
      </c>
      <c r="G116" s="4" t="s">
        <v>973</v>
      </c>
      <c r="O116" s="4">
        <v>22</v>
      </c>
      <c r="V116" s="4">
        <f t="shared" si="140"/>
        <v>0</v>
      </c>
      <c r="W116" s="4">
        <v>31</v>
      </c>
      <c r="X116" s="4">
        <v>21</v>
      </c>
      <c r="Y116" s="4">
        <v>7.75</v>
      </c>
      <c r="CH116" s="114">
        <f t="shared" si="143"/>
        <v>1</v>
      </c>
      <c r="CI116" s="4">
        <v>5</v>
      </c>
      <c r="CJ116" s="114">
        <f t="shared" si="144"/>
        <v>0.2</v>
      </c>
      <c r="CK116" s="114">
        <f t="shared" si="145"/>
        <v>1</v>
      </c>
      <c r="CL116" s="4">
        <v>5</v>
      </c>
      <c r="CM116" s="114">
        <f t="shared" si="146"/>
        <v>0.2</v>
      </c>
      <c r="ON116" s="4">
        <v>5</v>
      </c>
      <c r="OO116" s="116">
        <v>5</v>
      </c>
      <c r="OP116" s="114">
        <f t="shared" si="147"/>
        <v>0.15</v>
      </c>
      <c r="OQ116" s="114">
        <f t="shared" si="148"/>
        <v>1</v>
      </c>
      <c r="OR116" s="4">
        <v>5</v>
      </c>
      <c r="OS116" s="114">
        <f t="shared" si="149"/>
        <v>0.05</v>
      </c>
      <c r="OT116" s="114">
        <f t="shared" si="150"/>
        <v>1</v>
      </c>
      <c r="OU116" s="4">
        <v>5</v>
      </c>
      <c r="OV116" s="114">
        <f t="shared" si="151"/>
        <v>0.1</v>
      </c>
      <c r="OW116" s="114">
        <f t="shared" si="152"/>
        <v>1</v>
      </c>
      <c r="OX116" s="4">
        <v>5</v>
      </c>
      <c r="OY116" s="114">
        <f t="shared" si="153"/>
        <v>0.1</v>
      </c>
      <c r="OZ116" s="114">
        <f t="shared" si="154"/>
        <v>1</v>
      </c>
      <c r="PA116" s="4">
        <v>5</v>
      </c>
      <c r="PB116" s="114">
        <f t="shared" si="155"/>
        <v>0.1</v>
      </c>
      <c r="PC116" s="114">
        <f t="shared" si="156"/>
        <v>1</v>
      </c>
      <c r="PD116" s="4">
        <v>5</v>
      </c>
      <c r="PE116" s="4">
        <v>100</v>
      </c>
      <c r="PF116" s="114">
        <f t="shared" si="157"/>
        <v>0.05</v>
      </c>
      <c r="PG116" s="114">
        <f t="shared" si="158"/>
        <v>1</v>
      </c>
      <c r="PH116" s="4">
        <v>5</v>
      </c>
      <c r="PI116" s="114">
        <f t="shared" si="159"/>
        <v>0.05</v>
      </c>
      <c r="PJ116" s="114">
        <f t="shared" si="160"/>
        <v>1</v>
      </c>
      <c r="ACA116" s="114">
        <f t="shared" si="161"/>
        <v>0.4</v>
      </c>
      <c r="ACB116" s="114">
        <f t="shared" si="162"/>
        <v>0.60000000000000009</v>
      </c>
      <c r="ACC116" s="114">
        <f t="shared" si="163"/>
        <v>1</v>
      </c>
      <c r="ACN116" s="119" t="str">
        <f t="shared" si="141"/>
        <v>TERIMA</v>
      </c>
      <c r="ACO116" s="120">
        <f t="shared" si="164"/>
        <v>800000</v>
      </c>
      <c r="ACQ116" s="120">
        <f t="shared" si="165"/>
        <v>800000</v>
      </c>
      <c r="ACR116" s="120">
        <f t="shared" si="166"/>
        <v>800000</v>
      </c>
      <c r="ACS116" s="120">
        <f t="shared" si="167"/>
        <v>800000</v>
      </c>
      <c r="ADN116" s="121">
        <f t="shared" si="142"/>
        <v>800000</v>
      </c>
      <c r="ADO116" s="4" t="s">
        <v>1454</v>
      </c>
    </row>
    <row r="117" spans="1:795" x14ac:dyDescent="0.25">
      <c r="A117" s="4">
        <f t="shared" si="139"/>
        <v>113</v>
      </c>
      <c r="B117" s="4">
        <v>106435</v>
      </c>
      <c r="C117" s="4" t="s">
        <v>924</v>
      </c>
      <c r="G117" s="4" t="s">
        <v>973</v>
      </c>
      <c r="O117" s="4">
        <v>22</v>
      </c>
      <c r="V117" s="4">
        <f t="shared" si="140"/>
        <v>0</v>
      </c>
      <c r="W117" s="4">
        <v>31</v>
      </c>
      <c r="X117" s="4">
        <v>21</v>
      </c>
      <c r="Y117" s="4">
        <v>7.75</v>
      </c>
      <c r="CH117" s="114">
        <f t="shared" si="143"/>
        <v>1</v>
      </c>
      <c r="CI117" s="4">
        <v>5</v>
      </c>
      <c r="CJ117" s="114">
        <f t="shared" si="144"/>
        <v>0.2</v>
      </c>
      <c r="CK117" s="114">
        <f t="shared" si="145"/>
        <v>1</v>
      </c>
      <c r="CL117" s="4">
        <v>5</v>
      </c>
      <c r="CM117" s="114">
        <f t="shared" si="146"/>
        <v>0.2</v>
      </c>
      <c r="ON117" s="4">
        <v>5</v>
      </c>
      <c r="OO117" s="116">
        <v>5</v>
      </c>
      <c r="OP117" s="114">
        <f t="shared" si="147"/>
        <v>0.15</v>
      </c>
      <c r="OQ117" s="114">
        <f t="shared" si="148"/>
        <v>1</v>
      </c>
      <c r="OR117" s="4">
        <v>5</v>
      </c>
      <c r="OS117" s="114">
        <f t="shared" si="149"/>
        <v>0.05</v>
      </c>
      <c r="OT117" s="114">
        <f t="shared" si="150"/>
        <v>1</v>
      </c>
      <c r="OU117" s="4">
        <v>5</v>
      </c>
      <c r="OV117" s="114">
        <f t="shared" si="151"/>
        <v>0.1</v>
      </c>
      <c r="OW117" s="114">
        <f t="shared" si="152"/>
        <v>1</v>
      </c>
      <c r="OX117" s="4">
        <v>5</v>
      </c>
      <c r="OY117" s="114">
        <f t="shared" si="153"/>
        <v>0.1</v>
      </c>
      <c r="OZ117" s="114">
        <f t="shared" si="154"/>
        <v>1</v>
      </c>
      <c r="PA117" s="4">
        <v>5</v>
      </c>
      <c r="PB117" s="114">
        <f t="shared" si="155"/>
        <v>0.1</v>
      </c>
      <c r="PC117" s="114">
        <f t="shared" si="156"/>
        <v>1</v>
      </c>
      <c r="PD117" s="4">
        <v>5</v>
      </c>
      <c r="PE117" s="4">
        <v>95</v>
      </c>
      <c r="PF117" s="114">
        <f t="shared" si="157"/>
        <v>0.05</v>
      </c>
      <c r="PG117" s="114">
        <f t="shared" si="158"/>
        <v>1</v>
      </c>
      <c r="PH117" s="4">
        <v>5</v>
      </c>
      <c r="PI117" s="114">
        <f t="shared" si="159"/>
        <v>0.05</v>
      </c>
      <c r="PJ117" s="114">
        <f t="shared" si="160"/>
        <v>1</v>
      </c>
      <c r="ACA117" s="114">
        <f t="shared" si="161"/>
        <v>0.4</v>
      </c>
      <c r="ACB117" s="114">
        <f t="shared" si="162"/>
        <v>0.60000000000000009</v>
      </c>
      <c r="ACC117" s="114">
        <f t="shared" si="163"/>
        <v>1</v>
      </c>
      <c r="ACN117" s="119" t="str">
        <f t="shared" si="141"/>
        <v>TERIMA</v>
      </c>
      <c r="ACO117" s="120">
        <f t="shared" si="164"/>
        <v>800000</v>
      </c>
      <c r="ACQ117" s="120">
        <f t="shared" si="165"/>
        <v>800000</v>
      </c>
      <c r="ACR117" s="120">
        <f t="shared" si="166"/>
        <v>800000</v>
      </c>
      <c r="ACS117" s="120">
        <f t="shared" si="167"/>
        <v>800000</v>
      </c>
      <c r="ADN117" s="121">
        <f t="shared" si="142"/>
        <v>800000</v>
      </c>
      <c r="ADO117" s="4" t="s">
        <v>1454</v>
      </c>
    </row>
    <row r="118" spans="1:795" x14ac:dyDescent="0.25">
      <c r="A118" s="4">
        <f t="shared" si="139"/>
        <v>114</v>
      </c>
      <c r="B118" s="4">
        <v>150133</v>
      </c>
      <c r="C118" s="4" t="s">
        <v>1152</v>
      </c>
      <c r="G118" s="4" t="s">
        <v>973</v>
      </c>
      <c r="O118" s="4">
        <v>22</v>
      </c>
      <c r="V118" s="4">
        <f t="shared" si="140"/>
        <v>0</v>
      </c>
      <c r="W118" s="4">
        <v>31</v>
      </c>
      <c r="X118" s="4">
        <v>21</v>
      </c>
      <c r="Y118" s="4">
        <v>7.75</v>
      </c>
      <c r="CH118" s="114">
        <f t="shared" si="143"/>
        <v>1</v>
      </c>
      <c r="CI118" s="4">
        <v>5</v>
      </c>
      <c r="CJ118" s="114">
        <f t="shared" si="144"/>
        <v>0.2</v>
      </c>
      <c r="CK118" s="114">
        <f t="shared" si="145"/>
        <v>1</v>
      </c>
      <c r="CL118" s="4">
        <v>5</v>
      </c>
      <c r="CM118" s="114">
        <f t="shared" si="146"/>
        <v>0.2</v>
      </c>
      <c r="ON118" s="4">
        <v>5</v>
      </c>
      <c r="OO118" s="116">
        <v>5</v>
      </c>
      <c r="OP118" s="114">
        <f t="shared" si="147"/>
        <v>0.15</v>
      </c>
      <c r="OQ118" s="114">
        <f t="shared" si="148"/>
        <v>1</v>
      </c>
      <c r="OR118" s="4">
        <v>5</v>
      </c>
      <c r="OS118" s="114">
        <f t="shared" si="149"/>
        <v>0.05</v>
      </c>
      <c r="OT118" s="114">
        <f t="shared" si="150"/>
        <v>1</v>
      </c>
      <c r="OU118" s="4">
        <v>5</v>
      </c>
      <c r="OV118" s="114">
        <f t="shared" si="151"/>
        <v>0.1</v>
      </c>
      <c r="OW118" s="114">
        <f t="shared" si="152"/>
        <v>1</v>
      </c>
      <c r="OX118" s="4">
        <v>5</v>
      </c>
      <c r="OY118" s="114">
        <f t="shared" si="153"/>
        <v>0.1</v>
      </c>
      <c r="OZ118" s="114">
        <f t="shared" si="154"/>
        <v>1</v>
      </c>
      <c r="PA118" s="4">
        <v>5</v>
      </c>
      <c r="PB118" s="114">
        <f t="shared" si="155"/>
        <v>0.1</v>
      </c>
      <c r="PC118" s="114">
        <f t="shared" si="156"/>
        <v>1</v>
      </c>
      <c r="PD118" s="4">
        <v>5</v>
      </c>
      <c r="PE118" s="4">
        <v>100</v>
      </c>
      <c r="PF118" s="114">
        <f t="shared" si="157"/>
        <v>0.05</v>
      </c>
      <c r="PG118" s="114">
        <f t="shared" si="158"/>
        <v>1</v>
      </c>
      <c r="PH118" s="4">
        <v>5</v>
      </c>
      <c r="PI118" s="114">
        <f t="shared" si="159"/>
        <v>0.05</v>
      </c>
      <c r="PJ118" s="114">
        <f t="shared" si="160"/>
        <v>1</v>
      </c>
      <c r="ACA118" s="114">
        <f t="shared" si="161"/>
        <v>0.4</v>
      </c>
      <c r="ACB118" s="114">
        <f t="shared" si="162"/>
        <v>0.60000000000000009</v>
      </c>
      <c r="ACC118" s="114">
        <f t="shared" si="163"/>
        <v>1</v>
      </c>
      <c r="ACN118" s="119" t="str">
        <f t="shared" si="141"/>
        <v>TERIMA</v>
      </c>
      <c r="ACO118" s="120">
        <f t="shared" si="164"/>
        <v>800000</v>
      </c>
      <c r="ACQ118" s="120">
        <f t="shared" si="165"/>
        <v>800000</v>
      </c>
      <c r="ACR118" s="120">
        <f t="shared" si="166"/>
        <v>800000</v>
      </c>
      <c r="ACS118" s="120">
        <f t="shared" si="167"/>
        <v>800000</v>
      </c>
      <c r="ADN118" s="121">
        <f t="shared" si="142"/>
        <v>800000</v>
      </c>
      <c r="ADO118" s="4" t="s">
        <v>1454</v>
      </c>
    </row>
    <row r="119" spans="1:795" x14ac:dyDescent="0.25">
      <c r="A119" s="4">
        <f t="shared" si="139"/>
        <v>115</v>
      </c>
      <c r="B119" s="4">
        <v>68250</v>
      </c>
      <c r="C119" s="4" t="s">
        <v>1154</v>
      </c>
      <c r="G119" s="4" t="s">
        <v>973</v>
      </c>
      <c r="O119" s="4">
        <v>22</v>
      </c>
      <c r="V119" s="4">
        <f t="shared" si="140"/>
        <v>0</v>
      </c>
      <c r="W119" s="4">
        <v>31</v>
      </c>
      <c r="X119" s="4">
        <v>21</v>
      </c>
      <c r="Y119" s="4">
        <v>7.75</v>
      </c>
      <c r="CH119" s="114">
        <f t="shared" si="143"/>
        <v>1</v>
      </c>
      <c r="CI119" s="4">
        <v>5</v>
      </c>
      <c r="CJ119" s="114">
        <f t="shared" si="144"/>
        <v>0.2</v>
      </c>
      <c r="CK119" s="114">
        <f t="shared" si="145"/>
        <v>1</v>
      </c>
      <c r="CL119" s="4">
        <v>5</v>
      </c>
      <c r="CM119" s="114">
        <f t="shared" si="146"/>
        <v>0.2</v>
      </c>
      <c r="ON119" s="4">
        <v>5</v>
      </c>
      <c r="OO119" s="116">
        <v>5</v>
      </c>
      <c r="OP119" s="114">
        <f t="shared" si="147"/>
        <v>0.15</v>
      </c>
      <c r="OQ119" s="114">
        <f t="shared" si="148"/>
        <v>1</v>
      </c>
      <c r="OR119" s="4">
        <v>5</v>
      </c>
      <c r="OS119" s="114">
        <f t="shared" si="149"/>
        <v>0.05</v>
      </c>
      <c r="OT119" s="114">
        <f t="shared" si="150"/>
        <v>1</v>
      </c>
      <c r="OU119" s="4">
        <v>5</v>
      </c>
      <c r="OV119" s="114">
        <f t="shared" si="151"/>
        <v>0.1</v>
      </c>
      <c r="OW119" s="114">
        <f t="shared" si="152"/>
        <v>1</v>
      </c>
      <c r="OX119" s="4">
        <v>5</v>
      </c>
      <c r="OY119" s="114">
        <f t="shared" si="153"/>
        <v>0.1</v>
      </c>
      <c r="OZ119" s="114">
        <f t="shared" si="154"/>
        <v>1</v>
      </c>
      <c r="PA119" s="4">
        <v>5</v>
      </c>
      <c r="PB119" s="114">
        <f t="shared" si="155"/>
        <v>0.1</v>
      </c>
      <c r="PC119" s="114">
        <f t="shared" si="156"/>
        <v>1</v>
      </c>
      <c r="PD119" s="4">
        <v>5</v>
      </c>
      <c r="PE119" s="4">
        <v>100</v>
      </c>
      <c r="PF119" s="114">
        <f t="shared" si="157"/>
        <v>0.05</v>
      </c>
      <c r="PG119" s="114">
        <f t="shared" si="158"/>
        <v>1</v>
      </c>
      <c r="PH119" s="4">
        <v>5</v>
      </c>
      <c r="PI119" s="114">
        <f t="shared" si="159"/>
        <v>0.05</v>
      </c>
      <c r="PJ119" s="114">
        <f t="shared" si="160"/>
        <v>1</v>
      </c>
      <c r="ACA119" s="114">
        <f t="shared" si="161"/>
        <v>0.4</v>
      </c>
      <c r="ACB119" s="114">
        <f t="shared" si="162"/>
        <v>0.60000000000000009</v>
      </c>
      <c r="ACC119" s="114">
        <f t="shared" si="163"/>
        <v>1</v>
      </c>
      <c r="ACN119" s="119" t="str">
        <f t="shared" si="141"/>
        <v>TERIMA</v>
      </c>
      <c r="ACO119" s="120">
        <f t="shared" si="164"/>
        <v>800000</v>
      </c>
      <c r="ACQ119" s="120">
        <f t="shared" si="165"/>
        <v>800000</v>
      </c>
      <c r="ACR119" s="120">
        <f t="shared" si="166"/>
        <v>800000</v>
      </c>
      <c r="ACS119" s="120">
        <f t="shared" si="167"/>
        <v>800000</v>
      </c>
      <c r="ADN119" s="121">
        <f t="shared" si="142"/>
        <v>800000</v>
      </c>
      <c r="ADO119" s="4" t="s">
        <v>1454</v>
      </c>
    </row>
    <row r="120" spans="1:795" x14ac:dyDescent="0.25">
      <c r="A120" s="4">
        <f t="shared" si="139"/>
        <v>116</v>
      </c>
      <c r="B120" s="4">
        <v>156890</v>
      </c>
      <c r="C120" s="4" t="s">
        <v>1156</v>
      </c>
      <c r="G120" s="4" t="s">
        <v>973</v>
      </c>
      <c r="O120" s="4">
        <v>22</v>
      </c>
      <c r="V120" s="4">
        <f t="shared" si="140"/>
        <v>0</v>
      </c>
      <c r="W120" s="4">
        <v>31</v>
      </c>
      <c r="X120" s="4">
        <v>21</v>
      </c>
      <c r="Y120" s="4">
        <v>7.75</v>
      </c>
      <c r="CH120" s="114">
        <f t="shared" si="143"/>
        <v>1</v>
      </c>
      <c r="CI120" s="4">
        <v>5</v>
      </c>
      <c r="CJ120" s="114">
        <f t="shared" si="144"/>
        <v>0.2</v>
      </c>
      <c r="CK120" s="114">
        <f t="shared" si="145"/>
        <v>1</v>
      </c>
      <c r="CL120" s="4">
        <v>5</v>
      </c>
      <c r="CM120" s="114">
        <f t="shared" si="146"/>
        <v>0.2</v>
      </c>
      <c r="ON120" s="4">
        <v>5</v>
      </c>
      <c r="OO120" s="116">
        <v>5</v>
      </c>
      <c r="OP120" s="114">
        <f t="shared" si="147"/>
        <v>0.15</v>
      </c>
      <c r="OQ120" s="114">
        <f t="shared" si="148"/>
        <v>1</v>
      </c>
      <c r="OR120" s="4">
        <v>5</v>
      </c>
      <c r="OS120" s="114">
        <f t="shared" si="149"/>
        <v>0.05</v>
      </c>
      <c r="OT120" s="114">
        <f t="shared" si="150"/>
        <v>1</v>
      </c>
      <c r="OU120" s="4">
        <v>5</v>
      </c>
      <c r="OV120" s="114">
        <f t="shared" si="151"/>
        <v>0.1</v>
      </c>
      <c r="OW120" s="114">
        <f t="shared" si="152"/>
        <v>1</v>
      </c>
      <c r="OX120" s="4">
        <v>5</v>
      </c>
      <c r="OY120" s="114">
        <f t="shared" si="153"/>
        <v>0.1</v>
      </c>
      <c r="OZ120" s="114">
        <f t="shared" si="154"/>
        <v>1</v>
      </c>
      <c r="PA120" s="4">
        <v>5</v>
      </c>
      <c r="PB120" s="114">
        <f t="shared" si="155"/>
        <v>0.1</v>
      </c>
      <c r="PC120" s="114">
        <f t="shared" si="156"/>
        <v>1</v>
      </c>
      <c r="PD120" s="4">
        <v>5</v>
      </c>
      <c r="PE120" s="4">
        <v>100</v>
      </c>
      <c r="PF120" s="114">
        <f t="shared" si="157"/>
        <v>0.05</v>
      </c>
      <c r="PG120" s="114">
        <f t="shared" si="158"/>
        <v>1</v>
      </c>
      <c r="PH120" s="4">
        <v>5</v>
      </c>
      <c r="PI120" s="114">
        <f t="shared" si="159"/>
        <v>0.05</v>
      </c>
      <c r="PJ120" s="114">
        <f t="shared" si="160"/>
        <v>1</v>
      </c>
      <c r="ACA120" s="114">
        <f t="shared" si="161"/>
        <v>0.4</v>
      </c>
      <c r="ACB120" s="114">
        <f t="shared" si="162"/>
        <v>0.60000000000000009</v>
      </c>
      <c r="ACC120" s="114">
        <f t="shared" si="163"/>
        <v>1</v>
      </c>
      <c r="ACN120" s="119" t="str">
        <f t="shared" si="141"/>
        <v>TERIMA</v>
      </c>
      <c r="ACO120" s="120">
        <f t="shared" si="164"/>
        <v>800000</v>
      </c>
      <c r="ACQ120" s="120">
        <f t="shared" si="165"/>
        <v>800000</v>
      </c>
      <c r="ACR120" s="120">
        <f t="shared" si="166"/>
        <v>800000</v>
      </c>
      <c r="ACS120" s="120">
        <f t="shared" si="167"/>
        <v>800000</v>
      </c>
      <c r="ADN120" s="121">
        <f t="shared" si="142"/>
        <v>800000</v>
      </c>
      <c r="ADO120" s="4" t="s">
        <v>1454</v>
      </c>
    </row>
    <row r="121" spans="1:795" x14ac:dyDescent="0.25">
      <c r="A121" s="4">
        <f t="shared" si="139"/>
        <v>117</v>
      </c>
      <c r="B121" s="4">
        <v>30366</v>
      </c>
      <c r="C121" s="4" t="s">
        <v>1158</v>
      </c>
      <c r="G121" s="4" t="s">
        <v>973</v>
      </c>
      <c r="O121" s="4">
        <v>22</v>
      </c>
      <c r="V121" s="4">
        <f t="shared" si="140"/>
        <v>0</v>
      </c>
      <c r="W121" s="4">
        <v>31</v>
      </c>
      <c r="X121" s="4">
        <v>21</v>
      </c>
      <c r="Y121" s="4">
        <v>7.75</v>
      </c>
      <c r="CH121" s="114">
        <f t="shared" si="143"/>
        <v>1</v>
      </c>
      <c r="CI121" s="4">
        <v>5</v>
      </c>
      <c r="CJ121" s="114">
        <f t="shared" si="144"/>
        <v>0.2</v>
      </c>
      <c r="CK121" s="114">
        <f t="shared" si="145"/>
        <v>1</v>
      </c>
      <c r="CL121" s="4">
        <v>5</v>
      </c>
      <c r="CM121" s="114">
        <f t="shared" si="146"/>
        <v>0.2</v>
      </c>
      <c r="ON121" s="4">
        <v>3</v>
      </c>
      <c r="OO121" s="116" t="s">
        <v>937</v>
      </c>
      <c r="OP121" s="114">
        <f t="shared" si="147"/>
        <v>0.09</v>
      </c>
      <c r="OQ121" s="114">
        <f t="shared" si="148"/>
        <v>0.6</v>
      </c>
      <c r="OR121" s="4">
        <v>5</v>
      </c>
      <c r="OS121" s="114">
        <f t="shared" si="149"/>
        <v>0.05</v>
      </c>
      <c r="OT121" s="114">
        <f t="shared" si="150"/>
        <v>1</v>
      </c>
      <c r="OU121" s="4">
        <v>5</v>
      </c>
      <c r="OV121" s="114">
        <f t="shared" si="151"/>
        <v>0.1</v>
      </c>
      <c r="OW121" s="114">
        <f t="shared" si="152"/>
        <v>1</v>
      </c>
      <c r="OX121" s="4">
        <v>5</v>
      </c>
      <c r="OY121" s="114">
        <f t="shared" si="153"/>
        <v>0.1</v>
      </c>
      <c r="OZ121" s="114">
        <f t="shared" si="154"/>
        <v>1</v>
      </c>
      <c r="PA121" s="4">
        <v>5</v>
      </c>
      <c r="PB121" s="114">
        <f t="shared" si="155"/>
        <v>0.1</v>
      </c>
      <c r="PC121" s="114">
        <f t="shared" si="156"/>
        <v>1</v>
      </c>
      <c r="PD121" s="4">
        <v>5</v>
      </c>
      <c r="PE121" s="4">
        <v>100</v>
      </c>
      <c r="PF121" s="114">
        <f t="shared" si="157"/>
        <v>0.05</v>
      </c>
      <c r="PG121" s="114">
        <f t="shared" si="158"/>
        <v>1</v>
      </c>
      <c r="PH121" s="4">
        <v>5</v>
      </c>
      <c r="PI121" s="114">
        <f t="shared" si="159"/>
        <v>0.05</v>
      </c>
      <c r="PJ121" s="114">
        <f t="shared" si="160"/>
        <v>1</v>
      </c>
      <c r="ACA121" s="114">
        <f t="shared" si="161"/>
        <v>0.4</v>
      </c>
      <c r="ACB121" s="114">
        <f t="shared" si="162"/>
        <v>0.54</v>
      </c>
      <c r="ACC121" s="114">
        <f t="shared" si="163"/>
        <v>0.94000000000000006</v>
      </c>
      <c r="ACN121" s="119" t="str">
        <f t="shared" si="141"/>
        <v>TERIMA</v>
      </c>
      <c r="ACO121" s="120">
        <f t="shared" si="164"/>
        <v>800000</v>
      </c>
      <c r="ACQ121" s="120">
        <f t="shared" si="165"/>
        <v>752000</v>
      </c>
      <c r="ACR121" s="120">
        <f t="shared" si="166"/>
        <v>752000</v>
      </c>
      <c r="ACS121" s="120">
        <f t="shared" si="167"/>
        <v>752000</v>
      </c>
      <c r="ADN121" s="121">
        <f t="shared" si="142"/>
        <v>752000</v>
      </c>
      <c r="ADO121" s="4" t="s">
        <v>1454</v>
      </c>
    </row>
    <row r="122" spans="1:795" x14ac:dyDescent="0.25">
      <c r="A122" s="4">
        <f t="shared" si="139"/>
        <v>118</v>
      </c>
      <c r="B122" s="4">
        <v>30505</v>
      </c>
      <c r="C122" s="4" t="s">
        <v>1160</v>
      </c>
      <c r="G122" s="4" t="s">
        <v>973</v>
      </c>
      <c r="O122" s="4">
        <v>22</v>
      </c>
      <c r="V122" s="4">
        <f t="shared" si="140"/>
        <v>0</v>
      </c>
      <c r="W122" s="4">
        <v>31</v>
      </c>
      <c r="X122" s="4">
        <v>21</v>
      </c>
      <c r="Y122" s="4">
        <v>7.75</v>
      </c>
      <c r="CH122" s="114">
        <f t="shared" si="143"/>
        <v>1</v>
      </c>
      <c r="CI122" s="4">
        <v>5</v>
      </c>
      <c r="CJ122" s="114">
        <f t="shared" si="144"/>
        <v>0.2</v>
      </c>
      <c r="CK122" s="114">
        <f t="shared" si="145"/>
        <v>1</v>
      </c>
      <c r="CL122" s="4">
        <v>5</v>
      </c>
      <c r="CM122" s="114">
        <f t="shared" si="146"/>
        <v>0.2</v>
      </c>
      <c r="ON122" s="4">
        <v>5</v>
      </c>
      <c r="OO122" s="116">
        <v>5</v>
      </c>
      <c r="OP122" s="114">
        <f t="shared" si="147"/>
        <v>0.15</v>
      </c>
      <c r="OQ122" s="114">
        <f t="shared" si="148"/>
        <v>1</v>
      </c>
      <c r="OR122" s="4">
        <v>5</v>
      </c>
      <c r="OS122" s="114">
        <f t="shared" si="149"/>
        <v>0.05</v>
      </c>
      <c r="OT122" s="114">
        <f t="shared" si="150"/>
        <v>1</v>
      </c>
      <c r="OU122" s="4">
        <v>5</v>
      </c>
      <c r="OV122" s="114">
        <f t="shared" si="151"/>
        <v>0.1</v>
      </c>
      <c r="OW122" s="114">
        <f t="shared" si="152"/>
        <v>1</v>
      </c>
      <c r="OX122" s="4">
        <v>5</v>
      </c>
      <c r="OY122" s="114">
        <f t="shared" si="153"/>
        <v>0.1</v>
      </c>
      <c r="OZ122" s="114">
        <f t="shared" si="154"/>
        <v>1</v>
      </c>
      <c r="PA122" s="4">
        <v>5</v>
      </c>
      <c r="PB122" s="114">
        <f t="shared" si="155"/>
        <v>0.1</v>
      </c>
      <c r="PC122" s="114">
        <f t="shared" si="156"/>
        <v>1</v>
      </c>
      <c r="PD122" s="4">
        <v>5</v>
      </c>
      <c r="PE122" s="4">
        <v>95</v>
      </c>
      <c r="PF122" s="114">
        <f t="shared" si="157"/>
        <v>0.05</v>
      </c>
      <c r="PG122" s="114">
        <f t="shared" si="158"/>
        <v>1</v>
      </c>
      <c r="PH122" s="4">
        <v>5</v>
      </c>
      <c r="PI122" s="114">
        <f t="shared" si="159"/>
        <v>0.05</v>
      </c>
      <c r="PJ122" s="114">
        <f t="shared" si="160"/>
        <v>1</v>
      </c>
      <c r="ACA122" s="114">
        <f t="shared" si="161"/>
        <v>0.4</v>
      </c>
      <c r="ACB122" s="114">
        <f t="shared" si="162"/>
        <v>0.60000000000000009</v>
      </c>
      <c r="ACC122" s="114">
        <f t="shared" si="163"/>
        <v>1</v>
      </c>
      <c r="ACN122" s="119" t="str">
        <f t="shared" si="141"/>
        <v>TERIMA</v>
      </c>
      <c r="ACO122" s="120">
        <f t="shared" si="164"/>
        <v>800000</v>
      </c>
      <c r="ACQ122" s="120">
        <f t="shared" si="165"/>
        <v>800000</v>
      </c>
      <c r="ACR122" s="120">
        <f t="shared" si="166"/>
        <v>800000</v>
      </c>
      <c r="ACS122" s="120">
        <f t="shared" si="167"/>
        <v>800000</v>
      </c>
      <c r="ADN122" s="121">
        <f t="shared" si="142"/>
        <v>800000</v>
      </c>
      <c r="ADO122" s="4" t="s">
        <v>1454</v>
      </c>
    </row>
    <row r="123" spans="1:795" x14ac:dyDescent="0.25">
      <c r="A123" s="4">
        <f t="shared" si="139"/>
        <v>119</v>
      </c>
      <c r="B123" s="4">
        <v>30508</v>
      </c>
      <c r="C123" s="4" t="s">
        <v>1189</v>
      </c>
      <c r="G123" s="4" t="s">
        <v>973</v>
      </c>
      <c r="O123" s="4">
        <v>22</v>
      </c>
      <c r="V123" s="4">
        <f t="shared" si="140"/>
        <v>0</v>
      </c>
      <c r="W123" s="4">
        <v>31</v>
      </c>
      <c r="X123" s="4">
        <v>21</v>
      </c>
      <c r="Y123" s="4">
        <v>7.75</v>
      </c>
      <c r="CH123" s="114">
        <f t="shared" si="143"/>
        <v>1</v>
      </c>
      <c r="CI123" s="4">
        <v>5</v>
      </c>
      <c r="CJ123" s="114">
        <f t="shared" si="144"/>
        <v>0.2</v>
      </c>
      <c r="CK123" s="114">
        <f t="shared" si="145"/>
        <v>1</v>
      </c>
      <c r="CL123" s="4">
        <v>5</v>
      </c>
      <c r="CM123" s="114">
        <f t="shared" si="146"/>
        <v>0.2</v>
      </c>
      <c r="ON123" s="4">
        <v>3</v>
      </c>
      <c r="OO123" s="116" t="s">
        <v>937</v>
      </c>
      <c r="OP123" s="114">
        <f t="shared" si="147"/>
        <v>0.09</v>
      </c>
      <c r="OQ123" s="114">
        <f t="shared" si="148"/>
        <v>0.6</v>
      </c>
      <c r="OR123" s="4">
        <v>5</v>
      </c>
      <c r="OS123" s="114">
        <f t="shared" si="149"/>
        <v>0.05</v>
      </c>
      <c r="OT123" s="114">
        <f t="shared" si="150"/>
        <v>1</v>
      </c>
      <c r="OU123" s="4">
        <v>5</v>
      </c>
      <c r="OV123" s="114">
        <f t="shared" si="151"/>
        <v>0.1</v>
      </c>
      <c r="OW123" s="114">
        <f t="shared" si="152"/>
        <v>1</v>
      </c>
      <c r="OX123" s="4">
        <v>5</v>
      </c>
      <c r="OY123" s="114">
        <f t="shared" si="153"/>
        <v>0.1</v>
      </c>
      <c r="OZ123" s="114">
        <f t="shared" si="154"/>
        <v>1</v>
      </c>
      <c r="PA123" s="4">
        <v>5</v>
      </c>
      <c r="PB123" s="114">
        <f t="shared" si="155"/>
        <v>0.1</v>
      </c>
      <c r="PC123" s="114">
        <f t="shared" si="156"/>
        <v>1</v>
      </c>
      <c r="PD123" s="4">
        <v>5</v>
      </c>
      <c r="PE123" s="4">
        <v>100</v>
      </c>
      <c r="PF123" s="114">
        <f t="shared" si="157"/>
        <v>0.05</v>
      </c>
      <c r="PG123" s="114">
        <f t="shared" si="158"/>
        <v>1</v>
      </c>
      <c r="PH123" s="4">
        <v>5</v>
      </c>
      <c r="PI123" s="114">
        <f t="shared" si="159"/>
        <v>0.05</v>
      </c>
      <c r="PJ123" s="114">
        <f t="shared" si="160"/>
        <v>1</v>
      </c>
      <c r="ACA123" s="114">
        <f t="shared" si="161"/>
        <v>0.4</v>
      </c>
      <c r="ACB123" s="114">
        <f t="shared" si="162"/>
        <v>0.54</v>
      </c>
      <c r="ACC123" s="114">
        <f t="shared" si="163"/>
        <v>0.94000000000000006</v>
      </c>
      <c r="ACN123" s="119" t="str">
        <f t="shared" si="141"/>
        <v>TERIMA</v>
      </c>
      <c r="ACO123" s="120">
        <f t="shared" si="164"/>
        <v>800000</v>
      </c>
      <c r="ACQ123" s="120">
        <f t="shared" si="165"/>
        <v>752000</v>
      </c>
      <c r="ACR123" s="120">
        <f t="shared" si="166"/>
        <v>752000</v>
      </c>
      <c r="ACS123" s="120">
        <f t="shared" si="167"/>
        <v>752000</v>
      </c>
      <c r="ADN123" s="121">
        <f t="shared" si="142"/>
        <v>752000</v>
      </c>
      <c r="ADO123" s="4" t="s">
        <v>1454</v>
      </c>
    </row>
    <row r="124" spans="1:795" x14ac:dyDescent="0.25">
      <c r="A124" s="4">
        <f t="shared" si="139"/>
        <v>120</v>
      </c>
      <c r="B124" s="4">
        <v>72305</v>
      </c>
      <c r="C124" s="4" t="s">
        <v>1162</v>
      </c>
      <c r="G124" s="4" t="s">
        <v>973</v>
      </c>
      <c r="O124" s="4">
        <v>22</v>
      </c>
      <c r="V124" s="4">
        <f t="shared" si="140"/>
        <v>0</v>
      </c>
      <c r="W124" s="4">
        <v>31</v>
      </c>
      <c r="X124" s="4">
        <v>21</v>
      </c>
      <c r="Y124" s="4">
        <v>7.75</v>
      </c>
      <c r="CH124" s="114">
        <f t="shared" si="143"/>
        <v>1</v>
      </c>
      <c r="CI124" s="4">
        <v>5</v>
      </c>
      <c r="CJ124" s="114">
        <f t="shared" si="144"/>
        <v>0.2</v>
      </c>
      <c r="CK124" s="114">
        <f t="shared" si="145"/>
        <v>1</v>
      </c>
      <c r="CL124" s="4">
        <v>5</v>
      </c>
      <c r="CM124" s="114">
        <f t="shared" si="146"/>
        <v>0.2</v>
      </c>
      <c r="ON124" s="4">
        <v>5</v>
      </c>
      <c r="OO124" s="116">
        <v>5</v>
      </c>
      <c r="OP124" s="114">
        <f t="shared" si="147"/>
        <v>0.15</v>
      </c>
      <c r="OQ124" s="114">
        <f t="shared" si="148"/>
        <v>1</v>
      </c>
      <c r="OR124" s="4">
        <v>5</v>
      </c>
      <c r="OS124" s="114">
        <f t="shared" si="149"/>
        <v>0.05</v>
      </c>
      <c r="OT124" s="114">
        <f t="shared" si="150"/>
        <v>1</v>
      </c>
      <c r="OU124" s="4">
        <v>5</v>
      </c>
      <c r="OV124" s="114">
        <f t="shared" si="151"/>
        <v>0.1</v>
      </c>
      <c r="OW124" s="114">
        <f t="shared" si="152"/>
        <v>1</v>
      </c>
      <c r="OX124" s="4">
        <v>5</v>
      </c>
      <c r="OY124" s="114">
        <f t="shared" si="153"/>
        <v>0.1</v>
      </c>
      <c r="OZ124" s="114">
        <f t="shared" si="154"/>
        <v>1</v>
      </c>
      <c r="PA124" s="4">
        <v>5</v>
      </c>
      <c r="PB124" s="114">
        <f t="shared" si="155"/>
        <v>0.1</v>
      </c>
      <c r="PC124" s="114">
        <f t="shared" si="156"/>
        <v>1</v>
      </c>
      <c r="PD124" s="4">
        <v>5</v>
      </c>
      <c r="PE124" s="4">
        <v>100</v>
      </c>
      <c r="PF124" s="114">
        <f t="shared" si="157"/>
        <v>0.05</v>
      </c>
      <c r="PG124" s="114">
        <f t="shared" si="158"/>
        <v>1</v>
      </c>
      <c r="PH124" s="4">
        <v>5</v>
      </c>
      <c r="PI124" s="114">
        <f t="shared" si="159"/>
        <v>0.05</v>
      </c>
      <c r="PJ124" s="114">
        <f t="shared" si="160"/>
        <v>1</v>
      </c>
      <c r="ACA124" s="114">
        <f t="shared" si="161"/>
        <v>0.4</v>
      </c>
      <c r="ACB124" s="114">
        <f t="shared" si="162"/>
        <v>0.60000000000000009</v>
      </c>
      <c r="ACC124" s="114">
        <f t="shared" si="163"/>
        <v>1</v>
      </c>
      <c r="ACN124" s="119" t="str">
        <f t="shared" si="141"/>
        <v>TERIMA</v>
      </c>
      <c r="ACO124" s="120">
        <f t="shared" si="164"/>
        <v>800000</v>
      </c>
      <c r="ACQ124" s="120">
        <f t="shared" si="165"/>
        <v>800000</v>
      </c>
      <c r="ACR124" s="120">
        <f t="shared" si="166"/>
        <v>800000</v>
      </c>
      <c r="ACS124" s="120">
        <f t="shared" si="167"/>
        <v>800000</v>
      </c>
      <c r="ADN124" s="121">
        <f t="shared" si="142"/>
        <v>800000</v>
      </c>
      <c r="ADO124" s="4" t="s">
        <v>1454</v>
      </c>
    </row>
    <row r="125" spans="1:795" x14ac:dyDescent="0.25">
      <c r="A125" s="4">
        <f t="shared" si="139"/>
        <v>121</v>
      </c>
      <c r="B125" s="4">
        <v>80226</v>
      </c>
      <c r="C125" s="4" t="s">
        <v>1035</v>
      </c>
      <c r="G125" s="4" t="s">
        <v>973</v>
      </c>
      <c r="O125" s="4">
        <v>22</v>
      </c>
      <c r="V125" s="4">
        <f t="shared" si="140"/>
        <v>0</v>
      </c>
      <c r="W125" s="4">
        <v>31</v>
      </c>
      <c r="X125" s="4">
        <v>21</v>
      </c>
      <c r="Y125" s="4">
        <v>7.75</v>
      </c>
      <c r="CH125" s="114">
        <f t="shared" si="143"/>
        <v>1</v>
      </c>
      <c r="CI125" s="4">
        <v>5</v>
      </c>
      <c r="CJ125" s="114">
        <f t="shared" si="144"/>
        <v>0.2</v>
      </c>
      <c r="CK125" s="114">
        <f t="shared" si="145"/>
        <v>1</v>
      </c>
      <c r="CL125" s="4">
        <v>5</v>
      </c>
      <c r="CM125" s="114">
        <f t="shared" si="146"/>
        <v>0.2</v>
      </c>
      <c r="ON125" s="4">
        <v>1</v>
      </c>
      <c r="OO125" s="116">
        <v>4</v>
      </c>
      <c r="OP125" s="114">
        <f t="shared" si="147"/>
        <v>0.03</v>
      </c>
      <c r="OQ125" s="114">
        <f t="shared" si="148"/>
        <v>0.2</v>
      </c>
      <c r="OR125" s="4">
        <v>5</v>
      </c>
      <c r="OS125" s="114">
        <f t="shared" si="149"/>
        <v>0.05</v>
      </c>
      <c r="OT125" s="114">
        <f t="shared" si="150"/>
        <v>1</v>
      </c>
      <c r="OU125" s="4">
        <v>5</v>
      </c>
      <c r="OV125" s="114">
        <f t="shared" si="151"/>
        <v>0.1</v>
      </c>
      <c r="OW125" s="114">
        <f t="shared" si="152"/>
        <v>1</v>
      </c>
      <c r="OX125" s="4">
        <v>5</v>
      </c>
      <c r="OY125" s="114">
        <f t="shared" si="153"/>
        <v>0.1</v>
      </c>
      <c r="OZ125" s="114">
        <f t="shared" si="154"/>
        <v>1</v>
      </c>
      <c r="PA125" s="4">
        <v>5</v>
      </c>
      <c r="PB125" s="114">
        <f t="shared" si="155"/>
        <v>0.1</v>
      </c>
      <c r="PC125" s="114">
        <f t="shared" si="156"/>
        <v>1</v>
      </c>
      <c r="PD125" s="4">
        <v>5</v>
      </c>
      <c r="PE125" s="4">
        <v>100</v>
      </c>
      <c r="PF125" s="114">
        <f t="shared" si="157"/>
        <v>0.05</v>
      </c>
      <c r="PG125" s="114">
        <f t="shared" si="158"/>
        <v>1</v>
      </c>
      <c r="PH125" s="4">
        <v>5</v>
      </c>
      <c r="PI125" s="114">
        <f t="shared" si="159"/>
        <v>0.05</v>
      </c>
      <c r="PJ125" s="114">
        <f t="shared" si="160"/>
        <v>1</v>
      </c>
      <c r="ACA125" s="114">
        <f t="shared" si="161"/>
        <v>0.4</v>
      </c>
      <c r="ACB125" s="114">
        <f t="shared" si="162"/>
        <v>0.48</v>
      </c>
      <c r="ACC125" s="114">
        <f t="shared" si="163"/>
        <v>0.88</v>
      </c>
      <c r="ACN125" s="119" t="str">
        <f t="shared" si="141"/>
        <v>TERIMA</v>
      </c>
      <c r="ACO125" s="120">
        <f t="shared" si="164"/>
        <v>800000</v>
      </c>
      <c r="ACQ125" s="120">
        <f t="shared" si="165"/>
        <v>704000</v>
      </c>
      <c r="ACR125" s="120">
        <f t="shared" si="166"/>
        <v>704000</v>
      </c>
      <c r="ACS125" s="120">
        <f t="shared" si="167"/>
        <v>704000</v>
      </c>
      <c r="ADN125" s="121">
        <f t="shared" si="142"/>
        <v>704000</v>
      </c>
      <c r="ADO125" s="4" t="s">
        <v>1454</v>
      </c>
    </row>
    <row r="126" spans="1:795" x14ac:dyDescent="0.25">
      <c r="A126" s="4">
        <f t="shared" si="139"/>
        <v>122</v>
      </c>
      <c r="B126" s="4">
        <v>85023</v>
      </c>
      <c r="C126" s="4" t="s">
        <v>1390</v>
      </c>
      <c r="G126" s="4" t="s">
        <v>973</v>
      </c>
      <c r="O126" s="4">
        <v>22</v>
      </c>
      <c r="V126" s="4">
        <f t="shared" si="140"/>
        <v>0</v>
      </c>
      <c r="W126" s="4">
        <v>31</v>
      </c>
      <c r="X126" s="4">
        <v>21</v>
      </c>
      <c r="Y126" s="4">
        <v>7.75</v>
      </c>
      <c r="CH126" s="114">
        <f t="shared" si="143"/>
        <v>1</v>
      </c>
      <c r="CI126" s="4">
        <v>5</v>
      </c>
      <c r="CJ126" s="114">
        <f t="shared" si="144"/>
        <v>0.2</v>
      </c>
      <c r="CK126" s="114">
        <f t="shared" si="145"/>
        <v>1</v>
      </c>
      <c r="CL126" s="4">
        <v>5</v>
      </c>
      <c r="CM126" s="114">
        <f t="shared" si="146"/>
        <v>0.2</v>
      </c>
      <c r="ON126" s="4">
        <v>5</v>
      </c>
      <c r="OO126" s="116">
        <v>5</v>
      </c>
      <c r="OP126" s="114">
        <f t="shared" si="147"/>
        <v>0.15</v>
      </c>
      <c r="OQ126" s="114">
        <f t="shared" si="148"/>
        <v>1</v>
      </c>
      <c r="OR126" s="4">
        <v>5</v>
      </c>
      <c r="OS126" s="114">
        <f t="shared" si="149"/>
        <v>0.05</v>
      </c>
      <c r="OT126" s="114">
        <f t="shared" si="150"/>
        <v>1</v>
      </c>
      <c r="OU126" s="4">
        <v>5</v>
      </c>
      <c r="OV126" s="114">
        <f t="shared" si="151"/>
        <v>0.1</v>
      </c>
      <c r="OW126" s="114">
        <f t="shared" si="152"/>
        <v>1</v>
      </c>
      <c r="OX126" s="4">
        <v>5</v>
      </c>
      <c r="OY126" s="114">
        <f t="shared" si="153"/>
        <v>0.1</v>
      </c>
      <c r="OZ126" s="114">
        <f t="shared" si="154"/>
        <v>1</v>
      </c>
      <c r="PA126" s="4">
        <v>5</v>
      </c>
      <c r="PB126" s="114">
        <f t="shared" si="155"/>
        <v>0.1</v>
      </c>
      <c r="PC126" s="114">
        <f t="shared" si="156"/>
        <v>1</v>
      </c>
      <c r="PD126" s="4">
        <v>5</v>
      </c>
      <c r="PE126" s="4">
        <v>100</v>
      </c>
      <c r="PF126" s="114">
        <f t="shared" si="157"/>
        <v>0.05</v>
      </c>
      <c r="PG126" s="114">
        <f t="shared" si="158"/>
        <v>1</v>
      </c>
      <c r="PH126" s="4">
        <v>5</v>
      </c>
      <c r="PI126" s="114">
        <f t="shared" si="159"/>
        <v>0.05</v>
      </c>
      <c r="PJ126" s="114">
        <f t="shared" si="160"/>
        <v>1</v>
      </c>
      <c r="ACA126" s="114">
        <f t="shared" si="161"/>
        <v>0.4</v>
      </c>
      <c r="ACB126" s="114">
        <f t="shared" si="162"/>
        <v>0.60000000000000009</v>
      </c>
      <c r="ACC126" s="114">
        <f t="shared" si="163"/>
        <v>1</v>
      </c>
      <c r="ACN126" s="119" t="str">
        <f t="shared" si="141"/>
        <v>TERIMA</v>
      </c>
      <c r="ACO126" s="120">
        <f t="shared" si="164"/>
        <v>800000</v>
      </c>
      <c r="ACQ126" s="120">
        <f t="shared" si="165"/>
        <v>800000</v>
      </c>
      <c r="ACR126" s="120">
        <f t="shared" si="166"/>
        <v>800000</v>
      </c>
      <c r="ACS126" s="120">
        <f t="shared" si="167"/>
        <v>800000</v>
      </c>
      <c r="ADN126" s="121">
        <f t="shared" si="142"/>
        <v>800000</v>
      </c>
      <c r="ADO126" s="4" t="s">
        <v>1454</v>
      </c>
    </row>
    <row r="127" spans="1:795" x14ac:dyDescent="0.25">
      <c r="A127" s="4">
        <f t="shared" si="139"/>
        <v>123</v>
      </c>
      <c r="B127" s="4">
        <v>30513</v>
      </c>
      <c r="C127" s="4" t="s">
        <v>1172</v>
      </c>
      <c r="G127" s="4" t="s">
        <v>973</v>
      </c>
      <c r="O127" s="4">
        <v>22</v>
      </c>
      <c r="V127" s="4">
        <f t="shared" si="140"/>
        <v>0</v>
      </c>
      <c r="W127" s="4">
        <v>31</v>
      </c>
      <c r="X127" s="4">
        <v>21</v>
      </c>
      <c r="Y127" s="4">
        <v>7.75</v>
      </c>
      <c r="CH127" s="114">
        <f t="shared" si="143"/>
        <v>1</v>
      </c>
      <c r="CI127" s="4">
        <v>5</v>
      </c>
      <c r="CJ127" s="114">
        <f t="shared" si="144"/>
        <v>0.2</v>
      </c>
      <c r="CK127" s="114">
        <f t="shared" si="145"/>
        <v>1</v>
      </c>
      <c r="CL127" s="4">
        <v>5</v>
      </c>
      <c r="CM127" s="114">
        <f t="shared" si="146"/>
        <v>0.2</v>
      </c>
      <c r="ON127" s="4">
        <v>5</v>
      </c>
      <c r="OO127" s="116">
        <v>5</v>
      </c>
      <c r="OP127" s="114">
        <f t="shared" si="147"/>
        <v>0.15</v>
      </c>
      <c r="OQ127" s="114">
        <f t="shared" si="148"/>
        <v>1</v>
      </c>
      <c r="OR127" s="4">
        <v>5</v>
      </c>
      <c r="OS127" s="114">
        <f t="shared" si="149"/>
        <v>0.05</v>
      </c>
      <c r="OT127" s="114">
        <f t="shared" si="150"/>
        <v>1</v>
      </c>
      <c r="OU127" s="4">
        <v>5</v>
      </c>
      <c r="OV127" s="114">
        <f t="shared" si="151"/>
        <v>0.1</v>
      </c>
      <c r="OW127" s="114">
        <f t="shared" si="152"/>
        <v>1</v>
      </c>
      <c r="OX127" s="4">
        <v>5</v>
      </c>
      <c r="OY127" s="114">
        <f t="shared" si="153"/>
        <v>0.1</v>
      </c>
      <c r="OZ127" s="114">
        <f t="shared" si="154"/>
        <v>1</v>
      </c>
      <c r="PA127" s="4">
        <v>5</v>
      </c>
      <c r="PB127" s="114">
        <f t="shared" si="155"/>
        <v>0.1</v>
      </c>
      <c r="PC127" s="114">
        <f t="shared" si="156"/>
        <v>1</v>
      </c>
      <c r="PD127" s="4">
        <v>5</v>
      </c>
      <c r="PE127" s="4">
        <v>100</v>
      </c>
      <c r="PF127" s="114">
        <f t="shared" si="157"/>
        <v>0.05</v>
      </c>
      <c r="PG127" s="114">
        <f t="shared" si="158"/>
        <v>1</v>
      </c>
      <c r="PH127" s="4">
        <v>5</v>
      </c>
      <c r="PI127" s="114">
        <f t="shared" si="159"/>
        <v>0.05</v>
      </c>
      <c r="PJ127" s="114">
        <f t="shared" si="160"/>
        <v>1</v>
      </c>
      <c r="ACA127" s="114">
        <f t="shared" si="161"/>
        <v>0.4</v>
      </c>
      <c r="ACB127" s="114">
        <f t="shared" si="162"/>
        <v>0.60000000000000009</v>
      </c>
      <c r="ACC127" s="114">
        <f t="shared" si="163"/>
        <v>1</v>
      </c>
      <c r="ACN127" s="119" t="str">
        <f t="shared" si="141"/>
        <v>TERIMA</v>
      </c>
      <c r="ACO127" s="120">
        <f t="shared" si="164"/>
        <v>800000</v>
      </c>
      <c r="ACQ127" s="120">
        <f t="shared" si="165"/>
        <v>800000</v>
      </c>
      <c r="ACR127" s="120">
        <f t="shared" si="166"/>
        <v>800000</v>
      </c>
      <c r="ACS127" s="120">
        <f t="shared" si="167"/>
        <v>800000</v>
      </c>
      <c r="ADN127" s="121">
        <f t="shared" si="142"/>
        <v>800000</v>
      </c>
      <c r="ADO127" s="4" t="s">
        <v>1454</v>
      </c>
    </row>
    <row r="128" spans="1:795" x14ac:dyDescent="0.25">
      <c r="A128" s="4">
        <f t="shared" si="139"/>
        <v>124</v>
      </c>
      <c r="B128" s="4">
        <v>51738</v>
      </c>
      <c r="C128" s="4" t="s">
        <v>1004</v>
      </c>
      <c r="G128" s="4" t="s">
        <v>973</v>
      </c>
      <c r="O128" s="4">
        <v>22</v>
      </c>
      <c r="V128" s="4">
        <f t="shared" si="140"/>
        <v>0</v>
      </c>
      <c r="W128" s="4">
        <v>31</v>
      </c>
      <c r="X128" s="4">
        <v>21</v>
      </c>
      <c r="Y128" s="4">
        <v>7.75</v>
      </c>
      <c r="CH128" s="114">
        <f t="shared" si="143"/>
        <v>1</v>
      </c>
      <c r="CI128" s="4">
        <v>5</v>
      </c>
      <c r="CJ128" s="114">
        <f t="shared" si="144"/>
        <v>0.2</v>
      </c>
      <c r="CK128" s="114">
        <f t="shared" si="145"/>
        <v>1</v>
      </c>
      <c r="CL128" s="4">
        <v>5</v>
      </c>
      <c r="CM128" s="114">
        <f t="shared" si="146"/>
        <v>0.2</v>
      </c>
      <c r="ON128" s="4">
        <v>1</v>
      </c>
      <c r="OO128" s="116">
        <v>4</v>
      </c>
      <c r="OP128" s="114">
        <f t="shared" si="147"/>
        <v>0.03</v>
      </c>
      <c r="OQ128" s="114">
        <f t="shared" si="148"/>
        <v>0.2</v>
      </c>
      <c r="OR128" s="4">
        <v>5</v>
      </c>
      <c r="OS128" s="114">
        <f t="shared" si="149"/>
        <v>0.05</v>
      </c>
      <c r="OT128" s="114">
        <f t="shared" si="150"/>
        <v>1</v>
      </c>
      <c r="OU128" s="4">
        <v>5</v>
      </c>
      <c r="OV128" s="114">
        <f t="shared" si="151"/>
        <v>0.1</v>
      </c>
      <c r="OW128" s="114">
        <f t="shared" si="152"/>
        <v>1</v>
      </c>
      <c r="OX128" s="4">
        <v>5</v>
      </c>
      <c r="OY128" s="114">
        <f t="shared" si="153"/>
        <v>0.1</v>
      </c>
      <c r="OZ128" s="114">
        <f t="shared" si="154"/>
        <v>1</v>
      </c>
      <c r="PA128" s="4">
        <v>5</v>
      </c>
      <c r="PB128" s="114">
        <f t="shared" si="155"/>
        <v>0.1</v>
      </c>
      <c r="PC128" s="114">
        <f t="shared" si="156"/>
        <v>1</v>
      </c>
      <c r="PD128" s="4">
        <v>5</v>
      </c>
      <c r="PE128" s="4">
        <v>100</v>
      </c>
      <c r="PF128" s="114">
        <f t="shared" si="157"/>
        <v>0.05</v>
      </c>
      <c r="PG128" s="114">
        <f t="shared" si="158"/>
        <v>1</v>
      </c>
      <c r="PH128" s="4">
        <v>5</v>
      </c>
      <c r="PI128" s="114">
        <f t="shared" si="159"/>
        <v>0.05</v>
      </c>
      <c r="PJ128" s="114">
        <f t="shared" si="160"/>
        <v>1</v>
      </c>
      <c r="ACA128" s="114">
        <f t="shared" si="161"/>
        <v>0.4</v>
      </c>
      <c r="ACB128" s="114">
        <f t="shared" si="162"/>
        <v>0.48</v>
      </c>
      <c r="ACC128" s="114">
        <f t="shared" si="163"/>
        <v>0.88</v>
      </c>
      <c r="ACN128" s="119" t="str">
        <f t="shared" si="141"/>
        <v>TERIMA</v>
      </c>
      <c r="ACO128" s="120">
        <f t="shared" si="164"/>
        <v>800000</v>
      </c>
      <c r="ACQ128" s="120">
        <f t="shared" si="165"/>
        <v>704000</v>
      </c>
      <c r="ACR128" s="120">
        <f t="shared" si="166"/>
        <v>704000</v>
      </c>
      <c r="ACS128" s="120">
        <f t="shared" si="167"/>
        <v>704000</v>
      </c>
      <c r="ADN128" s="121">
        <f t="shared" si="142"/>
        <v>704000</v>
      </c>
      <c r="ADO128" s="4" t="s">
        <v>1454</v>
      </c>
    </row>
    <row r="129" spans="1:795" x14ac:dyDescent="0.25">
      <c r="A129" s="4">
        <f t="shared" si="139"/>
        <v>125</v>
      </c>
      <c r="B129" s="4">
        <v>154525</v>
      </c>
      <c r="C129" s="4" t="s">
        <v>970</v>
      </c>
      <c r="G129" s="4" t="s">
        <v>973</v>
      </c>
      <c r="O129" s="4">
        <v>22</v>
      </c>
      <c r="V129" s="4">
        <f t="shared" si="140"/>
        <v>0</v>
      </c>
      <c r="W129" s="4">
        <v>31</v>
      </c>
      <c r="X129" s="4">
        <v>21</v>
      </c>
      <c r="Y129" s="4">
        <v>7.75</v>
      </c>
      <c r="CH129" s="114">
        <f t="shared" si="143"/>
        <v>1</v>
      </c>
      <c r="CI129" s="4">
        <v>5</v>
      </c>
      <c r="CJ129" s="114">
        <f t="shared" si="144"/>
        <v>0.2</v>
      </c>
      <c r="CK129" s="114">
        <f t="shared" si="145"/>
        <v>1</v>
      </c>
      <c r="CL129" s="4">
        <v>5</v>
      </c>
      <c r="CM129" s="114">
        <f t="shared" si="146"/>
        <v>0.2</v>
      </c>
      <c r="ON129" s="4">
        <v>5</v>
      </c>
      <c r="OO129" s="116">
        <v>5</v>
      </c>
      <c r="OP129" s="114">
        <f t="shared" si="147"/>
        <v>0.15</v>
      </c>
      <c r="OQ129" s="114">
        <f t="shared" si="148"/>
        <v>1</v>
      </c>
      <c r="OR129" s="4">
        <v>5</v>
      </c>
      <c r="OS129" s="114">
        <f t="shared" si="149"/>
        <v>0.05</v>
      </c>
      <c r="OT129" s="114">
        <f t="shared" si="150"/>
        <v>1</v>
      </c>
      <c r="OU129" s="4">
        <v>5</v>
      </c>
      <c r="OV129" s="114">
        <f t="shared" si="151"/>
        <v>0.1</v>
      </c>
      <c r="OW129" s="114">
        <f t="shared" si="152"/>
        <v>1</v>
      </c>
      <c r="OX129" s="4">
        <v>5</v>
      </c>
      <c r="OY129" s="114">
        <f t="shared" si="153"/>
        <v>0.1</v>
      </c>
      <c r="OZ129" s="114">
        <f t="shared" si="154"/>
        <v>1</v>
      </c>
      <c r="PA129" s="4">
        <v>5</v>
      </c>
      <c r="PB129" s="114">
        <f t="shared" si="155"/>
        <v>0.1</v>
      </c>
      <c r="PC129" s="114">
        <f t="shared" si="156"/>
        <v>1</v>
      </c>
      <c r="PD129" s="4">
        <v>5</v>
      </c>
      <c r="PE129" s="4">
        <v>95</v>
      </c>
      <c r="PF129" s="114">
        <f t="shared" si="157"/>
        <v>0.05</v>
      </c>
      <c r="PG129" s="114">
        <f t="shared" si="158"/>
        <v>1</v>
      </c>
      <c r="PH129" s="4">
        <v>5</v>
      </c>
      <c r="PI129" s="114">
        <f t="shared" si="159"/>
        <v>0.05</v>
      </c>
      <c r="PJ129" s="114">
        <f t="shared" si="160"/>
        <v>1</v>
      </c>
      <c r="ACA129" s="114">
        <f t="shared" si="161"/>
        <v>0.4</v>
      </c>
      <c r="ACB129" s="114">
        <f t="shared" si="162"/>
        <v>0.60000000000000009</v>
      </c>
      <c r="ACC129" s="114">
        <f t="shared" si="163"/>
        <v>1</v>
      </c>
      <c r="ACN129" s="119" t="str">
        <f t="shared" si="141"/>
        <v>TERIMA</v>
      </c>
      <c r="ACO129" s="120">
        <f t="shared" si="164"/>
        <v>800000</v>
      </c>
      <c r="ACQ129" s="120">
        <f t="shared" si="165"/>
        <v>800000</v>
      </c>
      <c r="ACR129" s="120">
        <f t="shared" si="166"/>
        <v>800000</v>
      </c>
      <c r="ACS129" s="120">
        <f t="shared" si="167"/>
        <v>800000</v>
      </c>
      <c r="ADN129" s="121">
        <f t="shared" si="142"/>
        <v>800000</v>
      </c>
      <c r="ADO129" s="4" t="s">
        <v>1454</v>
      </c>
    </row>
    <row r="130" spans="1:795" x14ac:dyDescent="0.25">
      <c r="A130" s="4">
        <f t="shared" si="139"/>
        <v>126</v>
      </c>
      <c r="B130" s="4">
        <v>43180</v>
      </c>
      <c r="C130" s="4" t="s">
        <v>1166</v>
      </c>
      <c r="G130" s="4" t="s">
        <v>973</v>
      </c>
      <c r="O130" s="4">
        <v>22</v>
      </c>
      <c r="V130" s="4">
        <f t="shared" si="140"/>
        <v>0</v>
      </c>
      <c r="W130" s="4">
        <v>31</v>
      </c>
      <c r="X130" s="4">
        <v>21</v>
      </c>
      <c r="Y130" s="4">
        <v>7.75</v>
      </c>
      <c r="CH130" s="114">
        <f t="shared" si="143"/>
        <v>1</v>
      </c>
      <c r="CI130" s="4">
        <v>5</v>
      </c>
      <c r="CJ130" s="114">
        <f t="shared" si="144"/>
        <v>0.2</v>
      </c>
      <c r="CK130" s="114">
        <f t="shared" si="145"/>
        <v>1</v>
      </c>
      <c r="CL130" s="4">
        <v>5</v>
      </c>
      <c r="CM130" s="114">
        <f t="shared" si="146"/>
        <v>0.2</v>
      </c>
      <c r="ON130" s="4">
        <v>5</v>
      </c>
      <c r="OO130" s="116">
        <v>5</v>
      </c>
      <c r="OP130" s="114">
        <f t="shared" si="147"/>
        <v>0.15</v>
      </c>
      <c r="OQ130" s="114">
        <f t="shared" si="148"/>
        <v>1</v>
      </c>
      <c r="OR130" s="4">
        <v>5</v>
      </c>
      <c r="OS130" s="114">
        <f t="shared" si="149"/>
        <v>0.05</v>
      </c>
      <c r="OT130" s="114">
        <f t="shared" si="150"/>
        <v>1</v>
      </c>
      <c r="OU130" s="4">
        <v>5</v>
      </c>
      <c r="OV130" s="114">
        <f t="shared" si="151"/>
        <v>0.1</v>
      </c>
      <c r="OW130" s="114">
        <f t="shared" si="152"/>
        <v>1</v>
      </c>
      <c r="OX130" s="4">
        <v>5</v>
      </c>
      <c r="OY130" s="114">
        <f t="shared" si="153"/>
        <v>0.1</v>
      </c>
      <c r="OZ130" s="114">
        <f t="shared" si="154"/>
        <v>1</v>
      </c>
      <c r="PA130" s="4">
        <v>5</v>
      </c>
      <c r="PB130" s="114">
        <f t="shared" si="155"/>
        <v>0.1</v>
      </c>
      <c r="PC130" s="114">
        <f t="shared" si="156"/>
        <v>1</v>
      </c>
      <c r="PD130" s="4">
        <v>5</v>
      </c>
      <c r="PE130" s="4">
        <v>100</v>
      </c>
      <c r="PF130" s="114">
        <f t="shared" si="157"/>
        <v>0.05</v>
      </c>
      <c r="PG130" s="114">
        <f t="shared" si="158"/>
        <v>1</v>
      </c>
      <c r="PH130" s="4">
        <v>5</v>
      </c>
      <c r="PI130" s="114">
        <f t="shared" si="159"/>
        <v>0.05</v>
      </c>
      <c r="PJ130" s="114">
        <f t="shared" si="160"/>
        <v>1</v>
      </c>
      <c r="ACA130" s="114">
        <f t="shared" si="161"/>
        <v>0.4</v>
      </c>
      <c r="ACB130" s="114">
        <f t="shared" si="162"/>
        <v>0.60000000000000009</v>
      </c>
      <c r="ACC130" s="114">
        <f t="shared" si="163"/>
        <v>1</v>
      </c>
      <c r="ACN130" s="119" t="str">
        <f t="shared" si="141"/>
        <v>TERIMA</v>
      </c>
      <c r="ACO130" s="120">
        <f t="shared" si="164"/>
        <v>800000</v>
      </c>
      <c r="ACQ130" s="120">
        <f t="shared" si="165"/>
        <v>800000</v>
      </c>
      <c r="ACR130" s="120">
        <f t="shared" si="166"/>
        <v>800000</v>
      </c>
      <c r="ACS130" s="120">
        <f t="shared" si="167"/>
        <v>800000</v>
      </c>
      <c r="ADN130" s="121">
        <f t="shared" si="142"/>
        <v>800000</v>
      </c>
      <c r="ADO130" s="4" t="s">
        <v>1454</v>
      </c>
    </row>
    <row r="131" spans="1:795" x14ac:dyDescent="0.25">
      <c r="A131" s="4">
        <f t="shared" si="139"/>
        <v>127</v>
      </c>
      <c r="B131" s="4">
        <v>71995</v>
      </c>
      <c r="C131" s="4" t="s">
        <v>1168</v>
      </c>
      <c r="G131" s="4" t="s">
        <v>973</v>
      </c>
      <c r="O131" s="4">
        <v>22</v>
      </c>
      <c r="V131" s="4">
        <f t="shared" si="140"/>
        <v>0</v>
      </c>
      <c r="W131" s="4">
        <v>31</v>
      </c>
      <c r="X131" s="4">
        <v>21</v>
      </c>
      <c r="Y131" s="4">
        <v>7.75</v>
      </c>
      <c r="CH131" s="114">
        <f t="shared" si="143"/>
        <v>1</v>
      </c>
      <c r="CI131" s="4">
        <v>5</v>
      </c>
      <c r="CJ131" s="114">
        <f t="shared" si="144"/>
        <v>0.2</v>
      </c>
      <c r="CK131" s="114">
        <f t="shared" si="145"/>
        <v>1</v>
      </c>
      <c r="CL131" s="4">
        <v>5</v>
      </c>
      <c r="CM131" s="114">
        <f t="shared" si="146"/>
        <v>0.2</v>
      </c>
      <c r="ON131" s="4">
        <v>5</v>
      </c>
      <c r="OO131" s="116">
        <v>5</v>
      </c>
      <c r="OP131" s="114">
        <f t="shared" si="147"/>
        <v>0.15</v>
      </c>
      <c r="OQ131" s="114">
        <f t="shared" si="148"/>
        <v>1</v>
      </c>
      <c r="OR131" s="4">
        <v>5</v>
      </c>
      <c r="OS131" s="114">
        <f t="shared" si="149"/>
        <v>0.05</v>
      </c>
      <c r="OT131" s="114">
        <f t="shared" si="150"/>
        <v>1</v>
      </c>
      <c r="OU131" s="4">
        <v>5</v>
      </c>
      <c r="OV131" s="114">
        <f t="shared" si="151"/>
        <v>0.1</v>
      </c>
      <c r="OW131" s="114">
        <f t="shared" si="152"/>
        <v>1</v>
      </c>
      <c r="OX131" s="4">
        <v>5</v>
      </c>
      <c r="OY131" s="114">
        <f t="shared" si="153"/>
        <v>0.1</v>
      </c>
      <c r="OZ131" s="114">
        <f t="shared" si="154"/>
        <v>1</v>
      </c>
      <c r="PA131" s="4">
        <v>5</v>
      </c>
      <c r="PB131" s="114">
        <f t="shared" si="155"/>
        <v>0.1</v>
      </c>
      <c r="PC131" s="114">
        <f t="shared" si="156"/>
        <v>1</v>
      </c>
      <c r="PD131" s="4">
        <v>5</v>
      </c>
      <c r="PE131" s="4">
        <v>100</v>
      </c>
      <c r="PF131" s="114">
        <f t="shared" si="157"/>
        <v>0.05</v>
      </c>
      <c r="PG131" s="114">
        <f t="shared" si="158"/>
        <v>1</v>
      </c>
      <c r="PH131" s="4">
        <v>5</v>
      </c>
      <c r="PI131" s="114">
        <f t="shared" si="159"/>
        <v>0.05</v>
      </c>
      <c r="PJ131" s="114">
        <f t="shared" si="160"/>
        <v>1</v>
      </c>
      <c r="ACA131" s="114">
        <f t="shared" si="161"/>
        <v>0.4</v>
      </c>
      <c r="ACB131" s="114">
        <f t="shared" si="162"/>
        <v>0.60000000000000009</v>
      </c>
      <c r="ACC131" s="114">
        <f t="shared" si="163"/>
        <v>1</v>
      </c>
      <c r="ACN131" s="119" t="str">
        <f t="shared" ref="ACN131:ACN133" si="168">IF(ACM131&gt;0,"GUGUR","TERIMA")</f>
        <v>TERIMA</v>
      </c>
      <c r="ACO131" s="120">
        <f t="shared" si="164"/>
        <v>800000</v>
      </c>
      <c r="ACQ131" s="120">
        <f t="shared" si="165"/>
        <v>800000</v>
      </c>
      <c r="ACR131" s="120">
        <f t="shared" si="166"/>
        <v>800000</v>
      </c>
      <c r="ACS131" s="120">
        <f t="shared" si="167"/>
        <v>800000</v>
      </c>
      <c r="ADN131" s="121">
        <f t="shared" ref="ADN131:ADN133" si="169">IF(M131="cumil",0,IF(ADM131="",IF(ADG131="",ACS131,ADG131),ADM131))</f>
        <v>800000</v>
      </c>
      <c r="ADO131" s="4" t="s">
        <v>1454</v>
      </c>
    </row>
    <row r="132" spans="1:795" x14ac:dyDescent="0.25">
      <c r="A132" s="4">
        <f t="shared" si="139"/>
        <v>128</v>
      </c>
      <c r="B132" s="4">
        <v>62368</v>
      </c>
      <c r="C132" s="4" t="s">
        <v>1170</v>
      </c>
      <c r="G132" s="4" t="s">
        <v>973</v>
      </c>
      <c r="O132" s="4">
        <v>22</v>
      </c>
      <c r="V132" s="4">
        <f t="shared" si="140"/>
        <v>0</v>
      </c>
      <c r="W132" s="4">
        <v>31</v>
      </c>
      <c r="X132" s="4">
        <v>21</v>
      </c>
      <c r="Y132" s="4">
        <v>7.75</v>
      </c>
      <c r="CH132" s="114">
        <f t="shared" si="143"/>
        <v>1</v>
      </c>
      <c r="CI132" s="4">
        <v>5</v>
      </c>
      <c r="CJ132" s="114">
        <f t="shared" si="144"/>
        <v>0.2</v>
      </c>
      <c r="CK132" s="114">
        <f t="shared" si="145"/>
        <v>1</v>
      </c>
      <c r="CL132" s="4">
        <v>5</v>
      </c>
      <c r="CM132" s="114">
        <f t="shared" si="146"/>
        <v>0.2</v>
      </c>
      <c r="ON132" s="4">
        <v>5</v>
      </c>
      <c r="OO132" s="116">
        <v>5</v>
      </c>
      <c r="OP132" s="114">
        <f t="shared" si="147"/>
        <v>0.15</v>
      </c>
      <c r="OQ132" s="114">
        <f t="shared" si="148"/>
        <v>1</v>
      </c>
      <c r="OR132" s="4">
        <v>5</v>
      </c>
      <c r="OS132" s="114">
        <f t="shared" si="149"/>
        <v>0.05</v>
      </c>
      <c r="OT132" s="114">
        <f t="shared" si="150"/>
        <v>1</v>
      </c>
      <c r="OU132" s="4">
        <v>5</v>
      </c>
      <c r="OV132" s="114">
        <f t="shared" si="151"/>
        <v>0.1</v>
      </c>
      <c r="OW132" s="114">
        <f t="shared" si="152"/>
        <v>1</v>
      </c>
      <c r="OX132" s="4">
        <v>5</v>
      </c>
      <c r="OY132" s="114">
        <f t="shared" si="153"/>
        <v>0.1</v>
      </c>
      <c r="OZ132" s="114">
        <f t="shared" si="154"/>
        <v>1</v>
      </c>
      <c r="PA132" s="4">
        <v>5</v>
      </c>
      <c r="PB132" s="114">
        <f t="shared" si="155"/>
        <v>0.1</v>
      </c>
      <c r="PC132" s="114">
        <f t="shared" si="156"/>
        <v>1</v>
      </c>
      <c r="PD132" s="4">
        <v>5</v>
      </c>
      <c r="PE132" s="4">
        <v>100</v>
      </c>
      <c r="PF132" s="114">
        <f t="shared" si="157"/>
        <v>0.05</v>
      </c>
      <c r="PG132" s="114">
        <f t="shared" si="158"/>
        <v>1</v>
      </c>
      <c r="PH132" s="4">
        <v>5</v>
      </c>
      <c r="PI132" s="114">
        <f t="shared" si="159"/>
        <v>0.05</v>
      </c>
      <c r="PJ132" s="114">
        <f t="shared" si="160"/>
        <v>1</v>
      </c>
      <c r="ACA132" s="114">
        <f t="shared" si="161"/>
        <v>0.4</v>
      </c>
      <c r="ACB132" s="114">
        <f t="shared" si="162"/>
        <v>0.60000000000000009</v>
      </c>
      <c r="ACC132" s="114">
        <f t="shared" si="163"/>
        <v>1</v>
      </c>
      <c r="ACN132" s="119" t="str">
        <f t="shared" si="168"/>
        <v>TERIMA</v>
      </c>
      <c r="ACO132" s="120">
        <f t="shared" si="164"/>
        <v>800000</v>
      </c>
      <c r="ACQ132" s="120">
        <f t="shared" si="165"/>
        <v>800000</v>
      </c>
      <c r="ACR132" s="120">
        <f t="shared" si="166"/>
        <v>800000</v>
      </c>
      <c r="ACS132" s="120">
        <f t="shared" si="167"/>
        <v>800000</v>
      </c>
      <c r="ADN132" s="121">
        <f t="shared" si="169"/>
        <v>800000</v>
      </c>
      <c r="ADO132" s="4" t="s">
        <v>1454</v>
      </c>
    </row>
    <row r="133" spans="1:795" x14ac:dyDescent="0.25">
      <c r="A133" s="4">
        <f t="shared" si="139"/>
        <v>129</v>
      </c>
      <c r="B133" s="4">
        <v>192500</v>
      </c>
      <c r="C133" s="4" t="s">
        <v>1243</v>
      </c>
      <c r="G133" s="4" t="s">
        <v>973</v>
      </c>
      <c r="O133" s="4">
        <v>22</v>
      </c>
      <c r="V133" s="4">
        <f t="shared" si="140"/>
        <v>0</v>
      </c>
      <c r="W133" s="4">
        <v>31</v>
      </c>
      <c r="X133" s="4">
        <v>20</v>
      </c>
      <c r="Y133" s="4">
        <v>7.75</v>
      </c>
      <c r="CH133" s="114">
        <f t="shared" si="143"/>
        <v>1</v>
      </c>
      <c r="CI133" s="4">
        <v>5</v>
      </c>
      <c r="CJ133" s="114">
        <f t="shared" si="144"/>
        <v>0.2</v>
      </c>
      <c r="CK133" s="114">
        <f t="shared" si="145"/>
        <v>1</v>
      </c>
      <c r="CL133" s="4">
        <v>5</v>
      </c>
      <c r="CM133" s="114">
        <f t="shared" si="146"/>
        <v>0.2</v>
      </c>
      <c r="ON133" s="4">
        <v>1</v>
      </c>
      <c r="OO133" s="116">
        <v>4</v>
      </c>
      <c r="OP133" s="114">
        <f t="shared" si="147"/>
        <v>0.03</v>
      </c>
      <c r="OQ133" s="114">
        <f t="shared" si="148"/>
        <v>0.2</v>
      </c>
      <c r="OR133" s="4">
        <v>5</v>
      </c>
      <c r="OS133" s="114">
        <f t="shared" si="149"/>
        <v>0.05</v>
      </c>
      <c r="OT133" s="114">
        <f t="shared" si="150"/>
        <v>1</v>
      </c>
      <c r="OU133" s="4">
        <v>5</v>
      </c>
      <c r="OV133" s="114">
        <f t="shared" si="151"/>
        <v>0.1</v>
      </c>
      <c r="OW133" s="114">
        <f t="shared" si="152"/>
        <v>1</v>
      </c>
      <c r="OX133" s="4">
        <v>5</v>
      </c>
      <c r="OY133" s="114">
        <f t="shared" si="153"/>
        <v>0.1</v>
      </c>
      <c r="OZ133" s="114">
        <f t="shared" si="154"/>
        <v>1</v>
      </c>
      <c r="PA133" s="4">
        <v>5</v>
      </c>
      <c r="PB133" s="114">
        <f t="shared" si="155"/>
        <v>0.1</v>
      </c>
      <c r="PC133" s="114">
        <f t="shared" si="156"/>
        <v>1</v>
      </c>
      <c r="PD133" s="4">
        <v>5</v>
      </c>
      <c r="PE133" s="4">
        <v>100</v>
      </c>
      <c r="PF133" s="114">
        <f t="shared" si="157"/>
        <v>0.05</v>
      </c>
      <c r="PG133" s="114">
        <f t="shared" si="158"/>
        <v>1</v>
      </c>
      <c r="PH133" s="4">
        <v>5</v>
      </c>
      <c r="PI133" s="114">
        <f t="shared" si="159"/>
        <v>0.05</v>
      </c>
      <c r="PJ133" s="114">
        <f t="shared" si="160"/>
        <v>1</v>
      </c>
      <c r="ACA133" s="114">
        <f t="shared" si="161"/>
        <v>0.4</v>
      </c>
      <c r="ACB133" s="114">
        <f t="shared" si="162"/>
        <v>0.48</v>
      </c>
      <c r="ACC133" s="114">
        <f t="shared" si="163"/>
        <v>0.88</v>
      </c>
      <c r="ACN133" s="119" t="str">
        <f t="shared" si="168"/>
        <v>TERIMA</v>
      </c>
      <c r="ACO133" s="120">
        <f t="shared" si="164"/>
        <v>800000</v>
      </c>
      <c r="ACQ133" s="120">
        <f t="shared" si="165"/>
        <v>704000</v>
      </c>
      <c r="ACR133" s="120">
        <f t="shared" si="166"/>
        <v>704000</v>
      </c>
      <c r="ACS133" s="120">
        <f t="shared" si="167"/>
        <v>704000</v>
      </c>
      <c r="ADN133" s="121">
        <f t="shared" si="169"/>
        <v>704000</v>
      </c>
      <c r="ADO133" s="4" t="s">
        <v>1454</v>
      </c>
    </row>
    <row r="134" spans="1:795" x14ac:dyDescent="0.25">
      <c r="A134" s="4">
        <f t="shared" ref="A134:A141" si="170">ROW()-4</f>
        <v>130</v>
      </c>
      <c r="B134" s="4">
        <v>30683</v>
      </c>
      <c r="C134" s="4" t="s">
        <v>1303</v>
      </c>
      <c r="G134" s="4" t="s">
        <v>1299</v>
      </c>
      <c r="O134" s="4">
        <v>22</v>
      </c>
      <c r="P134" s="4">
        <v>22</v>
      </c>
      <c r="Q134" s="4">
        <v>0</v>
      </c>
      <c r="R134" s="4">
        <v>0</v>
      </c>
      <c r="S134" s="4">
        <v>0</v>
      </c>
      <c r="T134" s="4">
        <v>2</v>
      </c>
      <c r="U134" s="4">
        <v>0</v>
      </c>
      <c r="V134" s="4">
        <f t="shared" ref="V134:V141" si="171">SUM(Q134:S134)</f>
        <v>0</v>
      </c>
      <c r="W134" s="4">
        <v>22</v>
      </c>
      <c r="X134" s="4">
        <v>20</v>
      </c>
      <c r="Y134" s="4">
        <v>7.75</v>
      </c>
      <c r="AA134" s="4">
        <v>5</v>
      </c>
      <c r="AB134" s="114">
        <f t="shared" ref="AB134:AB141" si="172">$AA134/5*$AA$3</f>
        <v>0.15</v>
      </c>
      <c r="AC134" s="114">
        <f t="shared" ref="AC134:AC141" si="173">AB134/$AA$3*100%</f>
        <v>1</v>
      </c>
      <c r="AD134" s="4">
        <v>5</v>
      </c>
      <c r="AE134" s="114">
        <f t="shared" ref="AE134:AE141" si="174">$AD134/5*$AD$3</f>
        <v>0.15</v>
      </c>
      <c r="AF134" s="114">
        <f t="shared" ref="AF134:AF141" si="175">AE134/$AD$3*100%</f>
        <v>1</v>
      </c>
      <c r="KP134" s="4">
        <v>5</v>
      </c>
      <c r="KQ134" s="114">
        <f t="shared" ref="KQ134:KQ141" si="176">KP134/5*$KP$3</f>
        <v>0.2</v>
      </c>
      <c r="KR134" s="114">
        <f t="shared" ref="KR134:KR141" si="177">KQ134/$KP$3*100%</f>
        <v>1</v>
      </c>
      <c r="KS134" s="4">
        <v>5</v>
      </c>
      <c r="KT134" s="114">
        <f t="shared" ref="KT134:KT141" si="178">KS134/5*$KS$3</f>
        <v>0.2</v>
      </c>
      <c r="KU134" s="114">
        <f t="shared" ref="KU134:KU141" si="179">KT134/$KS$3*100%</f>
        <v>1</v>
      </c>
      <c r="KV134" s="4">
        <v>5</v>
      </c>
      <c r="KW134" s="114">
        <f t="shared" ref="KW134:KW141" si="180">KV134/5*$KV$3</f>
        <v>0.1</v>
      </c>
      <c r="KX134" s="114">
        <f t="shared" ref="KX134:KX141" si="181">KW134/$KV$3*100%</f>
        <v>1</v>
      </c>
      <c r="KY134" s="4">
        <v>5</v>
      </c>
      <c r="KZ134" s="114">
        <f t="shared" ref="KZ134:KZ141" si="182">KY134/5*$KY$3</f>
        <v>0.1</v>
      </c>
      <c r="LA134" s="114">
        <f t="shared" ref="LA134:LA141" si="183">KZ134/$KY$3*100%</f>
        <v>1</v>
      </c>
      <c r="LB134" s="4">
        <v>5</v>
      </c>
      <c r="LC134" s="114">
        <f t="shared" ref="LC134:LC141" si="184">LB134/5*$LB$3</f>
        <v>0.1</v>
      </c>
      <c r="LD134" s="114">
        <f t="shared" ref="LD134:LD141" si="185">LC134/$LB$3*100%</f>
        <v>1</v>
      </c>
      <c r="ACH134" s="114">
        <f t="shared" ref="ACH134:ACH141" si="186">AB134+AE134</f>
        <v>0.3</v>
      </c>
      <c r="ACI134" s="114">
        <f t="shared" ref="ACI134:ACI141" si="187">KQ134+KT134+KW134+KZ134+LC134</f>
        <v>0.7</v>
      </c>
      <c r="ACJ134" s="114">
        <f t="shared" ref="ACJ134:ACJ141" si="188">ACH134+ACI134</f>
        <v>1</v>
      </c>
      <c r="ACN134" s="119" t="str">
        <f t="shared" ref="ACN134:ACN141" si="189">IF(ACM134&gt;0,"GUGUR","TERIMA")</f>
        <v>TERIMA</v>
      </c>
      <c r="ACO134" s="120">
        <f t="shared" ref="ACO134:ACO141" si="190">IF(ACN134="GUGUR",0,IF(G134="STAFF IT CC TELKOMSEL",1000000))</f>
        <v>1000000</v>
      </c>
      <c r="ACQ134" s="120">
        <f t="shared" ref="ACQ134:ACQ141" si="191">ACO134*ACJ134</f>
        <v>1000000</v>
      </c>
      <c r="ACR134" s="120">
        <f t="shared" ref="ACR134:ACR141" si="192">IF(U134&gt;0,(W134/O134)*ACQ134,ACQ134)</f>
        <v>1000000</v>
      </c>
      <c r="ACS134" s="120">
        <f t="shared" ref="ACS134:ACS141" si="193">IF(N134=1,(W134/O134)*ACR134,IF(ACK134&gt;0,ACR134*85%,IF(ACL134&gt;0,ACR134*60%,IF(ACM134&gt;0,ACR134*0%,ACR134))))</f>
        <v>1000000</v>
      </c>
      <c r="ADN134" s="121">
        <f t="shared" ref="ADN134:ADN141" si="194">IF(M134="cumil",0,IF(ADM134="",IF(ADG134="",ACS134,ADG134),ADM134))</f>
        <v>1000000</v>
      </c>
      <c r="ADO134" s="4" t="s">
        <v>1454</v>
      </c>
    </row>
    <row r="135" spans="1:795" x14ac:dyDescent="0.25">
      <c r="A135" s="4">
        <f t="shared" si="170"/>
        <v>131</v>
      </c>
      <c r="B135" s="4">
        <v>30687</v>
      </c>
      <c r="C135" s="4" t="s">
        <v>1304</v>
      </c>
      <c r="G135" s="4" t="s">
        <v>1299</v>
      </c>
      <c r="O135" s="4">
        <v>22</v>
      </c>
      <c r="P135" s="4">
        <v>22</v>
      </c>
      <c r="Q135" s="4">
        <v>0</v>
      </c>
      <c r="R135" s="4">
        <v>0</v>
      </c>
      <c r="S135" s="4">
        <v>0</v>
      </c>
      <c r="T135" s="4">
        <v>2</v>
      </c>
      <c r="U135" s="4">
        <v>0</v>
      </c>
      <c r="V135" s="4">
        <f t="shared" si="171"/>
        <v>0</v>
      </c>
      <c r="W135" s="4">
        <v>22</v>
      </c>
      <c r="X135" s="4">
        <v>20</v>
      </c>
      <c r="Y135" s="4">
        <v>7.75</v>
      </c>
      <c r="AA135" s="4">
        <v>5</v>
      </c>
      <c r="AB135" s="114">
        <f t="shared" si="172"/>
        <v>0.15</v>
      </c>
      <c r="AC135" s="114">
        <f t="shared" si="173"/>
        <v>1</v>
      </c>
      <c r="AD135" s="4">
        <v>5</v>
      </c>
      <c r="AE135" s="114">
        <f t="shared" si="174"/>
        <v>0.15</v>
      </c>
      <c r="AF135" s="114">
        <f t="shared" si="175"/>
        <v>1</v>
      </c>
      <c r="KP135" s="4">
        <v>5</v>
      </c>
      <c r="KQ135" s="114">
        <f t="shared" si="176"/>
        <v>0.2</v>
      </c>
      <c r="KR135" s="114">
        <f t="shared" si="177"/>
        <v>1</v>
      </c>
      <c r="KS135" s="4">
        <v>5</v>
      </c>
      <c r="KT135" s="114">
        <f t="shared" si="178"/>
        <v>0.2</v>
      </c>
      <c r="KU135" s="114">
        <f t="shared" si="179"/>
        <v>1</v>
      </c>
      <c r="KV135" s="4">
        <v>5</v>
      </c>
      <c r="KW135" s="114">
        <f t="shared" si="180"/>
        <v>0.1</v>
      </c>
      <c r="KX135" s="114">
        <f t="shared" si="181"/>
        <v>1</v>
      </c>
      <c r="KY135" s="4">
        <v>5</v>
      </c>
      <c r="KZ135" s="114">
        <f t="shared" si="182"/>
        <v>0.1</v>
      </c>
      <c r="LA135" s="114">
        <f t="shared" si="183"/>
        <v>1</v>
      </c>
      <c r="LB135" s="4">
        <v>5</v>
      </c>
      <c r="LC135" s="114">
        <f t="shared" si="184"/>
        <v>0.1</v>
      </c>
      <c r="LD135" s="114">
        <f t="shared" si="185"/>
        <v>1</v>
      </c>
      <c r="ACH135" s="114">
        <f t="shared" si="186"/>
        <v>0.3</v>
      </c>
      <c r="ACI135" s="114">
        <f t="shared" si="187"/>
        <v>0.7</v>
      </c>
      <c r="ACJ135" s="114">
        <f t="shared" si="188"/>
        <v>1</v>
      </c>
      <c r="ACN135" s="119" t="str">
        <f t="shared" si="189"/>
        <v>TERIMA</v>
      </c>
      <c r="ACO135" s="120">
        <f t="shared" si="190"/>
        <v>1000000</v>
      </c>
      <c r="ACQ135" s="120">
        <f t="shared" si="191"/>
        <v>1000000</v>
      </c>
      <c r="ACR135" s="120">
        <f t="shared" si="192"/>
        <v>1000000</v>
      </c>
      <c r="ACS135" s="120">
        <f t="shared" si="193"/>
        <v>1000000</v>
      </c>
      <c r="ADN135" s="121">
        <f t="shared" si="194"/>
        <v>1000000</v>
      </c>
      <c r="ADO135" s="4" t="s">
        <v>1454</v>
      </c>
    </row>
    <row r="136" spans="1:795" x14ac:dyDescent="0.25">
      <c r="A136" s="4">
        <f t="shared" si="170"/>
        <v>132</v>
      </c>
      <c r="B136" s="4">
        <v>43337</v>
      </c>
      <c r="C136" s="4" t="s">
        <v>1301</v>
      </c>
      <c r="G136" s="4" t="s">
        <v>1299</v>
      </c>
      <c r="O136" s="4">
        <v>22</v>
      </c>
      <c r="P136" s="4">
        <v>23</v>
      </c>
      <c r="Q136" s="4">
        <v>0</v>
      </c>
      <c r="R136" s="4">
        <v>0</v>
      </c>
      <c r="S136" s="4">
        <v>0</v>
      </c>
      <c r="T136" s="4">
        <v>2</v>
      </c>
      <c r="U136" s="4">
        <v>0</v>
      </c>
      <c r="V136" s="4">
        <f t="shared" si="171"/>
        <v>0</v>
      </c>
      <c r="W136" s="4">
        <v>23</v>
      </c>
      <c r="X136" s="4">
        <v>21</v>
      </c>
      <c r="Y136" s="4">
        <v>7.75</v>
      </c>
      <c r="AA136" s="4">
        <v>5</v>
      </c>
      <c r="AB136" s="114">
        <f t="shared" si="172"/>
        <v>0.15</v>
      </c>
      <c r="AC136" s="114">
        <f t="shared" si="173"/>
        <v>1</v>
      </c>
      <c r="AD136" s="4">
        <v>5</v>
      </c>
      <c r="AE136" s="114">
        <f t="shared" si="174"/>
        <v>0.15</v>
      </c>
      <c r="AF136" s="114">
        <f t="shared" si="175"/>
        <v>1</v>
      </c>
      <c r="KP136" s="4">
        <v>5</v>
      </c>
      <c r="KQ136" s="114">
        <f t="shared" si="176"/>
        <v>0.2</v>
      </c>
      <c r="KR136" s="114">
        <f t="shared" si="177"/>
        <v>1</v>
      </c>
      <c r="KS136" s="4">
        <v>5</v>
      </c>
      <c r="KT136" s="114">
        <f t="shared" si="178"/>
        <v>0.2</v>
      </c>
      <c r="KU136" s="114">
        <f t="shared" si="179"/>
        <v>1</v>
      </c>
      <c r="KV136" s="4">
        <v>5</v>
      </c>
      <c r="KW136" s="114">
        <f t="shared" si="180"/>
        <v>0.1</v>
      </c>
      <c r="KX136" s="114">
        <f t="shared" si="181"/>
        <v>1</v>
      </c>
      <c r="KY136" s="4">
        <v>5</v>
      </c>
      <c r="KZ136" s="114">
        <f t="shared" si="182"/>
        <v>0.1</v>
      </c>
      <c r="LA136" s="114">
        <f t="shared" si="183"/>
        <v>1</v>
      </c>
      <c r="LB136" s="4">
        <v>5</v>
      </c>
      <c r="LC136" s="114">
        <f t="shared" si="184"/>
        <v>0.1</v>
      </c>
      <c r="LD136" s="114">
        <f t="shared" si="185"/>
        <v>1</v>
      </c>
      <c r="ACH136" s="114">
        <f t="shared" si="186"/>
        <v>0.3</v>
      </c>
      <c r="ACI136" s="114">
        <f t="shared" si="187"/>
        <v>0.7</v>
      </c>
      <c r="ACJ136" s="114">
        <f t="shared" si="188"/>
        <v>1</v>
      </c>
      <c r="ACN136" s="119" t="str">
        <f t="shared" si="189"/>
        <v>TERIMA</v>
      </c>
      <c r="ACO136" s="120">
        <f t="shared" si="190"/>
        <v>1000000</v>
      </c>
      <c r="ACQ136" s="120">
        <f t="shared" si="191"/>
        <v>1000000</v>
      </c>
      <c r="ACR136" s="120">
        <f t="shared" si="192"/>
        <v>1000000</v>
      </c>
      <c r="ACS136" s="120">
        <f t="shared" si="193"/>
        <v>1000000</v>
      </c>
      <c r="ADN136" s="121">
        <f t="shared" si="194"/>
        <v>1000000</v>
      </c>
      <c r="ADO136" s="4" t="s">
        <v>1454</v>
      </c>
    </row>
    <row r="137" spans="1:795" x14ac:dyDescent="0.25">
      <c r="A137" s="4">
        <f t="shared" si="170"/>
        <v>133</v>
      </c>
      <c r="B137" s="4">
        <v>30679</v>
      </c>
      <c r="C137" s="4" t="s">
        <v>1302</v>
      </c>
      <c r="G137" s="4" t="s">
        <v>1299</v>
      </c>
      <c r="O137" s="4">
        <v>22</v>
      </c>
      <c r="P137" s="4">
        <v>23</v>
      </c>
      <c r="Q137" s="4">
        <v>0</v>
      </c>
      <c r="R137" s="4">
        <v>0</v>
      </c>
      <c r="S137" s="4">
        <v>0</v>
      </c>
      <c r="T137" s="4">
        <v>1</v>
      </c>
      <c r="U137" s="4">
        <v>0</v>
      </c>
      <c r="V137" s="4">
        <f t="shared" si="171"/>
        <v>0</v>
      </c>
      <c r="W137" s="4">
        <v>23</v>
      </c>
      <c r="X137" s="4">
        <v>22</v>
      </c>
      <c r="Y137" s="4">
        <v>7.75</v>
      </c>
      <c r="AA137" s="4">
        <v>5</v>
      </c>
      <c r="AB137" s="114">
        <f t="shared" si="172"/>
        <v>0.15</v>
      </c>
      <c r="AC137" s="114">
        <f t="shared" si="173"/>
        <v>1</v>
      </c>
      <c r="AD137" s="4">
        <v>5</v>
      </c>
      <c r="AE137" s="114">
        <f t="shared" si="174"/>
        <v>0.15</v>
      </c>
      <c r="AF137" s="114">
        <f t="shared" si="175"/>
        <v>1</v>
      </c>
      <c r="KP137" s="4">
        <v>5</v>
      </c>
      <c r="KQ137" s="114">
        <f t="shared" si="176"/>
        <v>0.2</v>
      </c>
      <c r="KR137" s="114">
        <f t="shared" si="177"/>
        <v>1</v>
      </c>
      <c r="KS137" s="4">
        <v>5</v>
      </c>
      <c r="KT137" s="114">
        <f t="shared" si="178"/>
        <v>0.2</v>
      </c>
      <c r="KU137" s="114">
        <f t="shared" si="179"/>
        <v>1</v>
      </c>
      <c r="KV137" s="4">
        <v>5</v>
      </c>
      <c r="KW137" s="114">
        <f t="shared" si="180"/>
        <v>0.1</v>
      </c>
      <c r="KX137" s="114">
        <f t="shared" si="181"/>
        <v>1</v>
      </c>
      <c r="KY137" s="4">
        <v>5</v>
      </c>
      <c r="KZ137" s="114">
        <f t="shared" si="182"/>
        <v>0.1</v>
      </c>
      <c r="LA137" s="114">
        <f t="shared" si="183"/>
        <v>1</v>
      </c>
      <c r="LB137" s="4">
        <v>5</v>
      </c>
      <c r="LC137" s="114">
        <f t="shared" si="184"/>
        <v>0.1</v>
      </c>
      <c r="LD137" s="114">
        <f t="shared" si="185"/>
        <v>1</v>
      </c>
      <c r="ACH137" s="114">
        <f t="shared" si="186"/>
        <v>0.3</v>
      </c>
      <c r="ACI137" s="114">
        <f t="shared" si="187"/>
        <v>0.7</v>
      </c>
      <c r="ACJ137" s="114">
        <f t="shared" si="188"/>
        <v>1</v>
      </c>
      <c r="ACN137" s="119" t="str">
        <f t="shared" si="189"/>
        <v>TERIMA</v>
      </c>
      <c r="ACO137" s="120">
        <f t="shared" si="190"/>
        <v>1000000</v>
      </c>
      <c r="ACQ137" s="120">
        <f t="shared" si="191"/>
        <v>1000000</v>
      </c>
      <c r="ACR137" s="120">
        <f t="shared" si="192"/>
        <v>1000000</v>
      </c>
      <c r="ACS137" s="120">
        <f t="shared" si="193"/>
        <v>1000000</v>
      </c>
      <c r="ADN137" s="121">
        <f t="shared" si="194"/>
        <v>1000000</v>
      </c>
      <c r="ADO137" s="4" t="s">
        <v>1454</v>
      </c>
    </row>
    <row r="138" spans="1:795" x14ac:dyDescent="0.25">
      <c r="A138" s="4">
        <f t="shared" si="170"/>
        <v>134</v>
      </c>
      <c r="B138" s="4">
        <v>60153</v>
      </c>
      <c r="C138" s="4" t="s">
        <v>1306</v>
      </c>
      <c r="G138" s="4" t="s">
        <v>1299</v>
      </c>
      <c r="O138" s="4">
        <v>22</v>
      </c>
      <c r="P138" s="4">
        <v>22</v>
      </c>
      <c r="Q138" s="4">
        <v>0</v>
      </c>
      <c r="R138" s="4">
        <v>0</v>
      </c>
      <c r="S138" s="4">
        <v>0</v>
      </c>
      <c r="T138" s="4">
        <v>1</v>
      </c>
      <c r="U138" s="4">
        <v>0</v>
      </c>
      <c r="V138" s="4">
        <f t="shared" si="171"/>
        <v>0</v>
      </c>
      <c r="W138" s="4">
        <v>22</v>
      </c>
      <c r="X138" s="4">
        <v>21</v>
      </c>
      <c r="Y138" s="4">
        <v>7.75</v>
      </c>
      <c r="AA138" s="4">
        <v>5</v>
      </c>
      <c r="AB138" s="114">
        <f t="shared" si="172"/>
        <v>0.15</v>
      </c>
      <c r="AC138" s="114">
        <f t="shared" si="173"/>
        <v>1</v>
      </c>
      <c r="AD138" s="4">
        <v>5</v>
      </c>
      <c r="AE138" s="114">
        <f t="shared" si="174"/>
        <v>0.15</v>
      </c>
      <c r="AF138" s="114">
        <f t="shared" si="175"/>
        <v>1</v>
      </c>
      <c r="KP138" s="4">
        <v>5</v>
      </c>
      <c r="KQ138" s="114">
        <f t="shared" si="176"/>
        <v>0.2</v>
      </c>
      <c r="KR138" s="114">
        <f t="shared" si="177"/>
        <v>1</v>
      </c>
      <c r="KS138" s="4">
        <v>5</v>
      </c>
      <c r="KT138" s="114">
        <f t="shared" si="178"/>
        <v>0.2</v>
      </c>
      <c r="KU138" s="114">
        <f t="shared" si="179"/>
        <v>1</v>
      </c>
      <c r="KV138" s="4">
        <v>5</v>
      </c>
      <c r="KW138" s="114">
        <f t="shared" si="180"/>
        <v>0.1</v>
      </c>
      <c r="KX138" s="114">
        <f t="shared" si="181"/>
        <v>1</v>
      </c>
      <c r="KY138" s="4">
        <v>5</v>
      </c>
      <c r="KZ138" s="114">
        <f t="shared" si="182"/>
        <v>0.1</v>
      </c>
      <c r="LA138" s="114">
        <f t="shared" si="183"/>
        <v>1</v>
      </c>
      <c r="LB138" s="4">
        <v>5</v>
      </c>
      <c r="LC138" s="114">
        <f t="shared" si="184"/>
        <v>0.1</v>
      </c>
      <c r="LD138" s="114">
        <f t="shared" si="185"/>
        <v>1</v>
      </c>
      <c r="ACH138" s="114">
        <f t="shared" si="186"/>
        <v>0.3</v>
      </c>
      <c r="ACI138" s="114">
        <f t="shared" si="187"/>
        <v>0.7</v>
      </c>
      <c r="ACJ138" s="114">
        <f t="shared" si="188"/>
        <v>1</v>
      </c>
      <c r="ACN138" s="119" t="str">
        <f t="shared" si="189"/>
        <v>TERIMA</v>
      </c>
      <c r="ACO138" s="120">
        <f t="shared" si="190"/>
        <v>1000000</v>
      </c>
      <c r="ACQ138" s="120">
        <f t="shared" si="191"/>
        <v>1000000</v>
      </c>
      <c r="ACR138" s="120">
        <f t="shared" si="192"/>
        <v>1000000</v>
      </c>
      <c r="ACS138" s="120">
        <f t="shared" si="193"/>
        <v>1000000</v>
      </c>
      <c r="ADN138" s="121">
        <f t="shared" si="194"/>
        <v>1000000</v>
      </c>
      <c r="ADO138" s="4" t="s">
        <v>1454</v>
      </c>
    </row>
    <row r="139" spans="1:795" x14ac:dyDescent="0.25">
      <c r="A139" s="4">
        <f t="shared" si="170"/>
        <v>135</v>
      </c>
      <c r="B139" s="4">
        <v>76831</v>
      </c>
      <c r="C139" s="4" t="s">
        <v>1307</v>
      </c>
      <c r="G139" s="4" t="s">
        <v>1299</v>
      </c>
      <c r="O139" s="4">
        <v>22</v>
      </c>
      <c r="P139" s="4">
        <v>23</v>
      </c>
      <c r="Q139" s="4">
        <v>0</v>
      </c>
      <c r="R139" s="4">
        <v>0</v>
      </c>
      <c r="S139" s="4">
        <v>0</v>
      </c>
      <c r="T139" s="4">
        <v>1</v>
      </c>
      <c r="U139" s="4">
        <v>0</v>
      </c>
      <c r="V139" s="4">
        <f t="shared" si="171"/>
        <v>0</v>
      </c>
      <c r="W139" s="4">
        <v>22</v>
      </c>
      <c r="X139" s="4">
        <v>22</v>
      </c>
      <c r="Y139" s="4">
        <v>7.75</v>
      </c>
      <c r="AA139" s="4">
        <v>5</v>
      </c>
      <c r="AB139" s="114">
        <f t="shared" si="172"/>
        <v>0.15</v>
      </c>
      <c r="AC139" s="114">
        <f t="shared" si="173"/>
        <v>1</v>
      </c>
      <c r="AD139" s="4">
        <v>5</v>
      </c>
      <c r="AE139" s="114">
        <f t="shared" si="174"/>
        <v>0.15</v>
      </c>
      <c r="AF139" s="114">
        <f t="shared" si="175"/>
        <v>1</v>
      </c>
      <c r="KP139" s="4">
        <v>5</v>
      </c>
      <c r="KQ139" s="114">
        <f t="shared" si="176"/>
        <v>0.2</v>
      </c>
      <c r="KR139" s="114">
        <f t="shared" si="177"/>
        <v>1</v>
      </c>
      <c r="KS139" s="4">
        <v>5</v>
      </c>
      <c r="KT139" s="114">
        <f t="shared" si="178"/>
        <v>0.2</v>
      </c>
      <c r="KU139" s="114">
        <f t="shared" si="179"/>
        <v>1</v>
      </c>
      <c r="KV139" s="4">
        <v>5</v>
      </c>
      <c r="KW139" s="114">
        <f t="shared" si="180"/>
        <v>0.1</v>
      </c>
      <c r="KX139" s="114">
        <f t="shared" si="181"/>
        <v>1</v>
      </c>
      <c r="KY139" s="4">
        <v>5</v>
      </c>
      <c r="KZ139" s="114">
        <f t="shared" si="182"/>
        <v>0.1</v>
      </c>
      <c r="LA139" s="114">
        <f t="shared" si="183"/>
        <v>1</v>
      </c>
      <c r="LB139" s="4">
        <v>5</v>
      </c>
      <c r="LC139" s="114">
        <f t="shared" si="184"/>
        <v>0.1</v>
      </c>
      <c r="LD139" s="114">
        <f t="shared" si="185"/>
        <v>1</v>
      </c>
      <c r="ACH139" s="114">
        <f t="shared" si="186"/>
        <v>0.3</v>
      </c>
      <c r="ACI139" s="114">
        <f t="shared" si="187"/>
        <v>0.7</v>
      </c>
      <c r="ACJ139" s="114">
        <f t="shared" si="188"/>
        <v>1</v>
      </c>
      <c r="ACN139" s="119" t="str">
        <f t="shared" si="189"/>
        <v>TERIMA</v>
      </c>
      <c r="ACO139" s="120">
        <f t="shared" si="190"/>
        <v>1000000</v>
      </c>
      <c r="ACQ139" s="120">
        <f t="shared" si="191"/>
        <v>1000000</v>
      </c>
      <c r="ACR139" s="120">
        <f t="shared" si="192"/>
        <v>1000000</v>
      </c>
      <c r="ACS139" s="120">
        <f t="shared" si="193"/>
        <v>1000000</v>
      </c>
      <c r="ADN139" s="121">
        <f t="shared" si="194"/>
        <v>1000000</v>
      </c>
      <c r="ADO139" s="4" t="s">
        <v>1454</v>
      </c>
    </row>
    <row r="140" spans="1:795" x14ac:dyDescent="0.25">
      <c r="A140" s="4">
        <f t="shared" si="170"/>
        <v>136</v>
      </c>
      <c r="B140" s="4">
        <v>30688</v>
      </c>
      <c r="C140" s="4" t="s">
        <v>1305</v>
      </c>
      <c r="G140" s="4" t="s">
        <v>1299</v>
      </c>
      <c r="O140" s="4">
        <v>22</v>
      </c>
      <c r="P140" s="4">
        <v>24</v>
      </c>
      <c r="Q140" s="4">
        <v>0</v>
      </c>
      <c r="R140" s="4">
        <v>0</v>
      </c>
      <c r="S140" s="4">
        <v>0</v>
      </c>
      <c r="T140" s="4">
        <v>1</v>
      </c>
      <c r="U140" s="4">
        <v>0</v>
      </c>
      <c r="V140" s="4">
        <f t="shared" si="171"/>
        <v>0</v>
      </c>
      <c r="W140" s="4">
        <v>24</v>
      </c>
      <c r="X140" s="4">
        <v>23</v>
      </c>
      <c r="Y140" s="4">
        <v>7.75</v>
      </c>
      <c r="AA140" s="4">
        <v>5</v>
      </c>
      <c r="AB140" s="114">
        <f t="shared" si="172"/>
        <v>0.15</v>
      </c>
      <c r="AC140" s="114">
        <f t="shared" si="173"/>
        <v>1</v>
      </c>
      <c r="AD140" s="4">
        <v>5</v>
      </c>
      <c r="AE140" s="114">
        <f t="shared" si="174"/>
        <v>0.15</v>
      </c>
      <c r="AF140" s="114">
        <f t="shared" si="175"/>
        <v>1</v>
      </c>
      <c r="KP140" s="4">
        <v>5</v>
      </c>
      <c r="KQ140" s="114">
        <f t="shared" si="176"/>
        <v>0.2</v>
      </c>
      <c r="KR140" s="114">
        <f t="shared" si="177"/>
        <v>1</v>
      </c>
      <c r="KS140" s="4">
        <v>5</v>
      </c>
      <c r="KT140" s="114">
        <f t="shared" si="178"/>
        <v>0.2</v>
      </c>
      <c r="KU140" s="114">
        <f t="shared" si="179"/>
        <v>1</v>
      </c>
      <c r="KV140" s="4">
        <v>5</v>
      </c>
      <c r="KW140" s="114">
        <f t="shared" si="180"/>
        <v>0.1</v>
      </c>
      <c r="KX140" s="114">
        <f t="shared" si="181"/>
        <v>1</v>
      </c>
      <c r="KY140" s="4">
        <v>5</v>
      </c>
      <c r="KZ140" s="114">
        <f t="shared" si="182"/>
        <v>0.1</v>
      </c>
      <c r="LA140" s="114">
        <f t="shared" si="183"/>
        <v>1</v>
      </c>
      <c r="LB140" s="4">
        <v>5</v>
      </c>
      <c r="LC140" s="114">
        <f t="shared" si="184"/>
        <v>0.1</v>
      </c>
      <c r="LD140" s="114">
        <f t="shared" si="185"/>
        <v>1</v>
      </c>
      <c r="ACH140" s="114">
        <f t="shared" si="186"/>
        <v>0.3</v>
      </c>
      <c r="ACI140" s="114">
        <f t="shared" si="187"/>
        <v>0.7</v>
      </c>
      <c r="ACJ140" s="114">
        <f t="shared" si="188"/>
        <v>1</v>
      </c>
      <c r="ACN140" s="119" t="str">
        <f t="shared" si="189"/>
        <v>TERIMA</v>
      </c>
      <c r="ACO140" s="120">
        <f t="shared" si="190"/>
        <v>1000000</v>
      </c>
      <c r="ACQ140" s="120">
        <f t="shared" si="191"/>
        <v>1000000</v>
      </c>
      <c r="ACR140" s="120">
        <f t="shared" si="192"/>
        <v>1000000</v>
      </c>
      <c r="ACS140" s="120">
        <f t="shared" si="193"/>
        <v>1000000</v>
      </c>
      <c r="ADN140" s="121">
        <f t="shared" si="194"/>
        <v>1000000</v>
      </c>
      <c r="ADO140" s="4" t="s">
        <v>1454</v>
      </c>
    </row>
    <row r="141" spans="1:795" x14ac:dyDescent="0.25">
      <c r="A141" s="4">
        <f t="shared" si="170"/>
        <v>137</v>
      </c>
      <c r="B141" s="4">
        <v>30680</v>
      </c>
      <c r="C141" s="4" t="s">
        <v>1298</v>
      </c>
      <c r="G141" s="4" t="s">
        <v>1299</v>
      </c>
      <c r="O141" s="4">
        <v>22</v>
      </c>
      <c r="P141" s="4">
        <v>23</v>
      </c>
      <c r="Q141" s="4">
        <v>0</v>
      </c>
      <c r="R141" s="4">
        <v>0</v>
      </c>
      <c r="S141" s="4">
        <v>0</v>
      </c>
      <c r="T141" s="4">
        <v>1</v>
      </c>
      <c r="U141" s="4">
        <v>0</v>
      </c>
      <c r="V141" s="4">
        <f t="shared" si="171"/>
        <v>0</v>
      </c>
      <c r="W141" s="4">
        <v>23</v>
      </c>
      <c r="X141" s="4">
        <v>22</v>
      </c>
      <c r="Y141" s="4">
        <v>7.75</v>
      </c>
      <c r="AA141" s="4">
        <v>5</v>
      </c>
      <c r="AB141" s="114">
        <f t="shared" si="172"/>
        <v>0.15</v>
      </c>
      <c r="AC141" s="114">
        <f t="shared" si="173"/>
        <v>1</v>
      </c>
      <c r="AD141" s="4">
        <v>5</v>
      </c>
      <c r="AE141" s="114">
        <f t="shared" si="174"/>
        <v>0.15</v>
      </c>
      <c r="AF141" s="114">
        <f t="shared" si="175"/>
        <v>1</v>
      </c>
      <c r="KP141" s="4">
        <v>5</v>
      </c>
      <c r="KQ141" s="114">
        <f t="shared" si="176"/>
        <v>0.2</v>
      </c>
      <c r="KR141" s="114">
        <f t="shared" si="177"/>
        <v>1</v>
      </c>
      <c r="KS141" s="4">
        <v>5</v>
      </c>
      <c r="KT141" s="114">
        <f t="shared" si="178"/>
        <v>0.2</v>
      </c>
      <c r="KU141" s="114">
        <f t="shared" si="179"/>
        <v>1</v>
      </c>
      <c r="KV141" s="4">
        <v>5</v>
      </c>
      <c r="KW141" s="114">
        <f t="shared" si="180"/>
        <v>0.1</v>
      </c>
      <c r="KX141" s="114">
        <f t="shared" si="181"/>
        <v>1</v>
      </c>
      <c r="KY141" s="4">
        <v>5</v>
      </c>
      <c r="KZ141" s="114">
        <f t="shared" si="182"/>
        <v>0.1</v>
      </c>
      <c r="LA141" s="114">
        <f t="shared" si="183"/>
        <v>1</v>
      </c>
      <c r="LB141" s="4">
        <v>5</v>
      </c>
      <c r="LC141" s="114">
        <f t="shared" si="184"/>
        <v>0.1</v>
      </c>
      <c r="LD141" s="114">
        <f t="shared" si="185"/>
        <v>1</v>
      </c>
      <c r="ACH141" s="114">
        <f t="shared" si="186"/>
        <v>0.3</v>
      </c>
      <c r="ACI141" s="114">
        <f t="shared" si="187"/>
        <v>0.7</v>
      </c>
      <c r="ACJ141" s="114">
        <f t="shared" si="188"/>
        <v>1</v>
      </c>
      <c r="ACN141" s="119" t="str">
        <f t="shared" si="189"/>
        <v>TERIMA</v>
      </c>
      <c r="ACO141" s="120">
        <f t="shared" si="190"/>
        <v>1000000</v>
      </c>
      <c r="ACQ141" s="120">
        <f t="shared" si="191"/>
        <v>1000000</v>
      </c>
      <c r="ACR141" s="120">
        <f t="shared" si="192"/>
        <v>1000000</v>
      </c>
      <c r="ACS141" s="120">
        <f t="shared" si="193"/>
        <v>1000000</v>
      </c>
      <c r="ADN141" s="121">
        <f t="shared" si="194"/>
        <v>1000000</v>
      </c>
      <c r="ADO141" s="4" t="s">
        <v>1454</v>
      </c>
    </row>
    <row r="142" spans="1:795" x14ac:dyDescent="0.25">
      <c r="A142" s="4">
        <f t="shared" ref="A142:A173" si="195">ROW()-4</f>
        <v>138</v>
      </c>
      <c r="B142" s="4">
        <v>30689</v>
      </c>
      <c r="C142" s="4" t="s">
        <v>1300</v>
      </c>
      <c r="G142" s="4" t="s">
        <v>1311</v>
      </c>
      <c r="O142" s="4">
        <v>20</v>
      </c>
      <c r="P142" s="4">
        <v>15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f t="shared" ref="V142:V173" si="196">SUM(Q142:S142)</f>
        <v>0</v>
      </c>
      <c r="W142" s="4">
        <v>15</v>
      </c>
      <c r="X142" s="4">
        <v>15</v>
      </c>
      <c r="Y142" s="4">
        <v>7.75</v>
      </c>
      <c r="AA142" s="4">
        <v>5</v>
      </c>
      <c r="AB142" s="114">
        <f>$AA142/5*$AA$3</f>
        <v>0.15</v>
      </c>
      <c r="AC142" s="114">
        <f>AB142/$AA$3*100%</f>
        <v>1</v>
      </c>
      <c r="AD142" s="4">
        <v>5</v>
      </c>
      <c r="AE142" s="114">
        <f>$AD142/5*$AD$3</f>
        <v>0.15</v>
      </c>
      <c r="AF142" s="114">
        <f>AE142/$AD$3*100%</f>
        <v>1</v>
      </c>
      <c r="XL142" s="4">
        <v>5</v>
      </c>
      <c r="XM142" s="114">
        <f>XL142/5*XL3</f>
        <v>0.1</v>
      </c>
      <c r="XN142" s="114">
        <f>XM142/XL3*100%</f>
        <v>1</v>
      </c>
      <c r="XO142" s="4">
        <v>5</v>
      </c>
      <c r="XP142" s="114">
        <f>XO142/5*XO3</f>
        <v>0.1</v>
      </c>
      <c r="XQ142" s="114">
        <f>XP142/XO3*100%</f>
        <v>1</v>
      </c>
      <c r="XR142" s="4">
        <v>5</v>
      </c>
      <c r="XS142" s="114">
        <f>XR142/5*XR3</f>
        <v>0.05</v>
      </c>
      <c r="XT142" s="114">
        <f>XS142/XR3*100%</f>
        <v>1</v>
      </c>
      <c r="XU142" s="4">
        <v>5</v>
      </c>
      <c r="XV142" s="114">
        <f>XU142/5*XU3</f>
        <v>0.05</v>
      </c>
      <c r="XW142" s="114">
        <f>XV142/XU3*100%</f>
        <v>1</v>
      </c>
      <c r="XX142" s="4">
        <v>5</v>
      </c>
      <c r="XY142" s="114">
        <f>XX142/5*XX3</f>
        <v>0.1</v>
      </c>
      <c r="XZ142" s="114">
        <f>XY142/XX3*100%</f>
        <v>1</v>
      </c>
      <c r="YA142" s="4">
        <v>5</v>
      </c>
      <c r="YB142" s="114">
        <f>YA142/5*YA3</f>
        <v>0.1</v>
      </c>
      <c r="YC142" s="114">
        <f>YB142/YA3*100%</f>
        <v>1</v>
      </c>
      <c r="YD142" s="4">
        <v>5</v>
      </c>
      <c r="YE142" s="114">
        <f>YD142/5*YD3</f>
        <v>0.1</v>
      </c>
      <c r="YF142" s="114">
        <f>YE142/YD3*100%</f>
        <v>1</v>
      </c>
      <c r="YG142" s="4">
        <v>5</v>
      </c>
      <c r="YH142" s="114">
        <f>YG142/5*YG3</f>
        <v>0.1</v>
      </c>
      <c r="YI142" s="114">
        <f>YH142/YG3*100%</f>
        <v>1</v>
      </c>
      <c r="ACH142" s="114">
        <f>AB142+AE142</f>
        <v>0.3</v>
      </c>
      <c r="ACI142" s="114">
        <f>XM142+XP142+XS142+XV142+XY142+YB142+YE142+YH142</f>
        <v>0.7</v>
      </c>
      <c r="ACJ142" s="114">
        <f>ACH142+ACI142</f>
        <v>1</v>
      </c>
      <c r="ACN142" s="119" t="str">
        <f>IF(ACM142&gt;0,"GUGUR","TERIMA")</f>
        <v>TERIMA</v>
      </c>
      <c r="ACO142" s="120">
        <f>IF(ABS142="GUGUR",0,IF(G142="SPV IT CC TELKOMSEL",2500000))</f>
        <v>2500000</v>
      </c>
      <c r="ACQ142" s="120">
        <f>ACO142*ACJ142</f>
        <v>2500000</v>
      </c>
      <c r="ACR142" s="120">
        <f>IF(U142&gt;0,(W142/O142)*ACQ142,ACQ142)</f>
        <v>2500000</v>
      </c>
      <c r="ACS142" s="120">
        <f>IF(N142=1,(W142/O142)*ACR142,IF(ACK142&gt;0,ACR142*85%,IF(ACL142&gt;0,ACR142*60%,IF(ACM142&gt;0,ACR142*0%,ACR142))))</f>
        <v>2500000</v>
      </c>
      <c r="ADN142" s="121">
        <f t="shared" ref="ADN142:ADN173" si="197">IF(M142="cumil",0,IF(ADM142="",IF(ADG142="",ACS142,ADG142),ADM142))</f>
        <v>2500000</v>
      </c>
      <c r="ADO142" s="4" t="s">
        <v>1454</v>
      </c>
    </row>
    <row r="143" spans="1:795" x14ac:dyDescent="0.25">
      <c r="A143" s="4">
        <f t="shared" si="195"/>
        <v>139</v>
      </c>
      <c r="B143" s="4">
        <v>58391</v>
      </c>
      <c r="C143" s="4" t="s">
        <v>1309</v>
      </c>
      <c r="G143" s="4" t="s">
        <v>1310</v>
      </c>
      <c r="O143" s="4">
        <v>22</v>
      </c>
      <c r="P143" s="4">
        <v>23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f t="shared" si="196"/>
        <v>0</v>
      </c>
      <c r="W143" s="4">
        <v>23</v>
      </c>
      <c r="X143" s="4">
        <v>23</v>
      </c>
      <c r="Y143" s="4">
        <v>7.75</v>
      </c>
      <c r="AA143" s="4">
        <v>5</v>
      </c>
      <c r="AB143" s="114">
        <f>$AA143/5*$AA$3</f>
        <v>0.15</v>
      </c>
      <c r="AC143" s="114">
        <f>AB143/$AA$3*100%</f>
        <v>1</v>
      </c>
      <c r="AD143" s="4">
        <v>5</v>
      </c>
      <c r="AE143" s="114">
        <f>$AD143/5*$AD$3</f>
        <v>0.15</v>
      </c>
      <c r="AF143" s="114">
        <f>AE143/$AD$3*100%</f>
        <v>1</v>
      </c>
      <c r="KD143" s="4">
        <v>5</v>
      </c>
      <c r="KE143" s="114">
        <f>KD143/5*KD3</f>
        <v>0.2</v>
      </c>
      <c r="KF143" s="114">
        <f>KE143/KD3*100%</f>
        <v>1</v>
      </c>
      <c r="KG143" s="4">
        <v>5</v>
      </c>
      <c r="KH143" s="114">
        <f>KG143/5*KG3</f>
        <v>0.2</v>
      </c>
      <c r="KI143" s="114">
        <f>KH143/KG3*100%</f>
        <v>1</v>
      </c>
      <c r="KJ143" s="4">
        <v>5</v>
      </c>
      <c r="KK143" s="114">
        <f>KJ143/5*KJ3</f>
        <v>0.15</v>
      </c>
      <c r="KL143" s="114">
        <f>KK143/KJ3*100%</f>
        <v>1</v>
      </c>
      <c r="KM143" s="4">
        <v>5</v>
      </c>
      <c r="KN143" s="114">
        <f>KM143/5*KM3</f>
        <v>0.15</v>
      </c>
      <c r="KO143" s="114">
        <f>KN143/KM3*100%</f>
        <v>1</v>
      </c>
      <c r="ACH143" s="114">
        <f>AB143+AE143</f>
        <v>0.3</v>
      </c>
      <c r="ACI143" s="114">
        <f>KE143+KH143+KK143+KN143</f>
        <v>0.70000000000000007</v>
      </c>
      <c r="ACJ143" s="114">
        <f>ACH143+ACI143</f>
        <v>1</v>
      </c>
      <c r="ACN143" s="119" t="str">
        <f>IF(ACM143&gt;0,"GUGUR","TERIMA")</f>
        <v>TERIMA</v>
      </c>
      <c r="ACO143" s="120">
        <f>IF(ACN143="GUGUR",0,IF(G143="PC CLEANING CC TELKOMSEL",150000))</f>
        <v>150000</v>
      </c>
      <c r="ACQ143" s="120">
        <f>ACO143*ACJ143</f>
        <v>150000</v>
      </c>
      <c r="ACR143" s="120">
        <f>IF(U143&gt;0,(W143/O143)*ACQ143,ACQ143)</f>
        <v>150000</v>
      </c>
      <c r="ACS143" s="120">
        <f>IF(N143=1,(W143/O143)*ACR143,IF(ACK143&gt;0,ACR143*85%,IF(ACL143&gt;0,ACR143*60%,IF(ACM143&gt;0,ACR143*0%,ACR143))))</f>
        <v>150000</v>
      </c>
      <c r="ADN143" s="121">
        <f t="shared" si="197"/>
        <v>150000</v>
      </c>
      <c r="ADO143" s="4" t="s">
        <v>1454</v>
      </c>
    </row>
    <row r="144" spans="1:795" x14ac:dyDescent="0.25">
      <c r="A144" s="4">
        <f t="shared" si="195"/>
        <v>140</v>
      </c>
      <c r="B144" s="4">
        <v>30643</v>
      </c>
      <c r="C144" s="4" t="s">
        <v>1391</v>
      </c>
      <c r="G144" s="4" t="s">
        <v>967</v>
      </c>
      <c r="O144" s="4">
        <v>22</v>
      </c>
      <c r="P144" s="4">
        <v>22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f t="shared" si="196"/>
        <v>0</v>
      </c>
      <c r="W144" s="4">
        <v>22</v>
      </c>
      <c r="X144" s="4">
        <v>22</v>
      </c>
      <c r="Y144" s="4">
        <v>7.75</v>
      </c>
      <c r="EJ144" s="114">
        <v>1</v>
      </c>
      <c r="EK144" s="4">
        <f>IF(EJ144&lt;60%,1,IF(AND(EJ144&gt;=60%,EJ144&lt;70%),2,IF(AND(EJ144&gt;=70%,EJ144&lt;80%),3,IF(AND(EJ144&gt;=80%,EJ144&lt;90%),4,5))))</f>
        <v>5</v>
      </c>
      <c r="EL144" s="114">
        <f>EK144*$EJ$3/5</f>
        <v>0.1</v>
      </c>
      <c r="EM144" s="115">
        <v>0.85057471264367801</v>
      </c>
      <c r="EN144" s="4">
        <f>IF(EM144&lt;70%,1,IF(AND(EM144&gt;=70%,EM144&lt;80%),2,IF(AND(EM144&gt;=80%,EM144&lt;90%),3,IF(AND(EM144&gt;=90%,EM144&lt;100%),4,5))))</f>
        <v>3</v>
      </c>
      <c r="EO144" s="114">
        <f>$EN$144*$EM$3/5</f>
        <v>6.0000000000000012E-2</v>
      </c>
      <c r="EP144" s="117">
        <v>277.70999999999998</v>
      </c>
      <c r="EQ144" s="4">
        <f>IF(EP144&gt;300,1,5)</f>
        <v>5</v>
      </c>
      <c r="ER144" s="114">
        <f>EQ144*$EP$3/5</f>
        <v>0.1</v>
      </c>
      <c r="ES144" s="114">
        <v>1</v>
      </c>
      <c r="ET144" s="4">
        <f>IF(ES144&gt;95%,5,IF(ES144=95%,3,1))</f>
        <v>5</v>
      </c>
      <c r="EU144" s="114">
        <f>ET144*$ES$3/5</f>
        <v>0.1</v>
      </c>
      <c r="EV144" s="114">
        <v>1</v>
      </c>
      <c r="EW144" s="4">
        <f>IF(EV144&lt;100%,1,5)</f>
        <v>5</v>
      </c>
      <c r="EX144" s="114">
        <f>EW144*$EV$3/5</f>
        <v>0.1</v>
      </c>
      <c r="UN144" s="115">
        <v>0.92</v>
      </c>
      <c r="UO144" s="115">
        <v>0.93479999999999996</v>
      </c>
      <c r="UP144" s="4">
        <f>IF(UO144&lt;60%,1,IF(AND(UO144&gt;=60%,UO144&lt;70%),2,IF(AND(UO144&gt;=70%,UO144&lt;80%),3,IF(AND(UO144&gt;=80%,UO144&lt;90%),4,5))))</f>
        <v>5</v>
      </c>
      <c r="UQ144" s="114">
        <f>UP144*$UN$3/5</f>
        <v>0.08</v>
      </c>
      <c r="UR144" s="115">
        <v>0.252873563218391</v>
      </c>
      <c r="US144" s="4">
        <f>IF(UR144&gt;=90%,5,IF(AND(UR144&gt;=80%,UR144&lt;90%),4,IF(AND(UR144&gt;=70%,UR144&lt;80%),3,IF(AND(UR144&gt;=60%,UR144&lt;70%),2,1))))</f>
        <v>1</v>
      </c>
      <c r="UT144" s="115">
        <f>US144*$UR$3/5</f>
        <v>1.6E-2</v>
      </c>
      <c r="UU144" s="115">
        <v>1</v>
      </c>
      <c r="UV144" s="4">
        <f>IF(UU144&gt;=90%,5,IF(AND(UU144&gt;=80%,UU144&lt;90%),4,IF(AND(UU144&gt;=70%,UU144&lt;80%),3,IF(AND(UU144&gt;=60%,UU144&lt;70%),2,1))))</f>
        <v>5</v>
      </c>
      <c r="UW144" s="114">
        <f>UV144*$UU$3/5</f>
        <v>0.06</v>
      </c>
      <c r="UX144" s="115">
        <v>0.83908045977011503</v>
      </c>
      <c r="UY144" s="4">
        <f>IF(UX144&lt;100%,1,5)</f>
        <v>1</v>
      </c>
      <c r="UZ144" s="115">
        <f>UY144*$UX$3/5</f>
        <v>1.6E-2</v>
      </c>
      <c r="VA144" s="115">
        <v>0.91890000000000005</v>
      </c>
      <c r="VB144" s="4">
        <f>IF(VA144&lt;85%,1,5)</f>
        <v>5</v>
      </c>
      <c r="VC144" s="114">
        <f>VB144*$VA$3/5</f>
        <v>0.05</v>
      </c>
      <c r="VD144" s="115">
        <v>0.64680000000000004</v>
      </c>
      <c r="VE144" s="4">
        <f>IF(VD144&lt;40%,1,5)</f>
        <v>5</v>
      </c>
      <c r="VF144" s="114">
        <f>VE144*$VD$3/5</f>
        <v>0.05</v>
      </c>
      <c r="VG144" s="4">
        <v>2</v>
      </c>
      <c r="VH144" s="4">
        <f>IF(VG144=0,1,IF(VG144=1,3,IF(VG144&gt;1,5)))</f>
        <v>5</v>
      </c>
      <c r="VI144" s="114">
        <f>VH144*$VG$3/5</f>
        <v>0.05</v>
      </c>
      <c r="ZX144" s="115">
        <v>0.98476613725775897</v>
      </c>
      <c r="ZY144" s="4">
        <f>IF(ZX144&lt;95%,1,IF(AND(ZX144&gt;=95%,ZX144&lt;100%),3,5))</f>
        <v>3</v>
      </c>
      <c r="ZZ144" s="114">
        <f>ZY144*$ZX$3/5</f>
        <v>3.0000000000000006E-2</v>
      </c>
      <c r="AAD144" s="114">
        <f>EL144+EO144+ER144+EU144+EX144</f>
        <v>0.45999999999999996</v>
      </c>
      <c r="AAE144" s="115">
        <f>UQ144+UT144+UW144+UZ144+VC144+VF144+VI144</f>
        <v>0.32199999999999995</v>
      </c>
      <c r="AAF144" s="115">
        <f>ZZ144</f>
        <v>3.0000000000000006E-2</v>
      </c>
      <c r="AAG144" s="115">
        <f>SUM(AAD144:AAF144)</f>
        <v>0.81199999999999994</v>
      </c>
      <c r="ACN144" s="119" t="str">
        <f>IF(ACM144&gt;0,"GUGUR","TERIMA")</f>
        <v>TERIMA</v>
      </c>
      <c r="ACO144" s="120">
        <f>IF(ACN144="GUGUR",0,IF(G144="SPV OPS IBC CC TELKOMSEL",2550000))</f>
        <v>2550000</v>
      </c>
      <c r="ACQ144" s="120">
        <f>ACO144*AAG144</f>
        <v>2070599.9999999998</v>
      </c>
      <c r="ACR144" s="120">
        <f>IF(U144&gt;0,(W144/O144)*ACQ144,ACQ144)</f>
        <v>2070599.9999999998</v>
      </c>
      <c r="ACS144" s="120">
        <f>IF(N144=1,(W144/O144)*ACR144,IF(ACK144&gt;0,ACR144*85%,IF(ACL144&gt;0,ACR144*60%,IF(ACM144&gt;0,ACR144*0%,ACR144))))</f>
        <v>2070599.9999999998</v>
      </c>
      <c r="ADN144" s="121">
        <f t="shared" si="197"/>
        <v>2070599.9999999998</v>
      </c>
      <c r="ADO144" s="4" t="s">
        <v>1454</v>
      </c>
    </row>
    <row r="145" spans="1:795" x14ac:dyDescent="0.25">
      <c r="A145" s="4">
        <f t="shared" si="195"/>
        <v>141</v>
      </c>
      <c r="B145" s="4">
        <v>30703</v>
      </c>
      <c r="C145" s="4" t="s">
        <v>1392</v>
      </c>
      <c r="G145" s="4" t="s">
        <v>967</v>
      </c>
      <c r="O145" s="4">
        <v>22</v>
      </c>
      <c r="P145" s="4">
        <v>22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f t="shared" si="196"/>
        <v>0</v>
      </c>
      <c r="W145" s="4">
        <v>22</v>
      </c>
      <c r="X145" s="4">
        <v>22</v>
      </c>
      <c r="Y145" s="4">
        <v>7.75</v>
      </c>
      <c r="EJ145" s="114">
        <v>1</v>
      </c>
      <c r="EK145" s="4">
        <f>IF(EJ145&lt;60%,1,IF(AND(EJ145&gt;=60%,EJ145&lt;70%),2,IF(AND(EJ145&gt;=70%,EJ145&lt;80%),3,IF(AND(EJ145&gt;=80%,EJ145&lt;90%),4,5))))</f>
        <v>5</v>
      </c>
      <c r="EL145" s="114">
        <f>EK145*$EJ$3/5</f>
        <v>0.1</v>
      </c>
      <c r="EM145" s="114">
        <v>0.76</v>
      </c>
      <c r="EN145" s="4">
        <f>IF(EM145&lt;70%,1,IF(AND(EM145&gt;=70%,EM145&lt;80%),2,IF(AND(EM145&gt;=80%,EM145&lt;90%),3,IF(AND(EM145&gt;=90%,EM145&lt;100%),4,5))))</f>
        <v>2</v>
      </c>
      <c r="EO145" s="114">
        <f>$EN$145*$EM$3/5</f>
        <v>0.04</v>
      </c>
      <c r="EP145" s="117">
        <v>277.70999999999998</v>
      </c>
      <c r="EQ145" s="4">
        <f>IF(EP145&gt;300,1,5)</f>
        <v>5</v>
      </c>
      <c r="ER145" s="114">
        <f>EQ145*$EP$3/5</f>
        <v>0.1</v>
      </c>
      <c r="ES145" s="114">
        <v>1.01</v>
      </c>
      <c r="ET145" s="4">
        <f>IF(ES145&gt;95%,5,IF(ES145=95%,3,1))</f>
        <v>5</v>
      </c>
      <c r="EU145" s="114">
        <f>ET145*$ES$3/5</f>
        <v>0.1</v>
      </c>
      <c r="EV145" s="114">
        <v>1</v>
      </c>
      <c r="EW145" s="4">
        <f>IF(EV145&lt;100%,1,5)</f>
        <v>5</v>
      </c>
      <c r="EX145" s="114">
        <f>EW145*$EV$3/5</f>
        <v>0.1</v>
      </c>
      <c r="UN145" s="115">
        <v>0.92</v>
      </c>
      <c r="UO145" s="115">
        <v>0.93479999999999996</v>
      </c>
      <c r="UP145" s="4">
        <f>IF(UO145&lt;60%,1,IF(AND(UO145&gt;=60%,UO145&lt;70%),2,IF(AND(UO145&gt;=70%,UO145&lt;80%),3,IF(AND(UO145&gt;=80%,UO145&lt;90%),4,5))))</f>
        <v>5</v>
      </c>
      <c r="UQ145" s="114">
        <f>UP145*$UN$3/5</f>
        <v>0.08</v>
      </c>
      <c r="UR145" s="115">
        <v>0.27</v>
      </c>
      <c r="US145" s="4">
        <f>IF(UR145&gt;=90%,5,IF(AND(UR145&gt;=80%,UR145&lt;90%),4,IF(AND(UR145&gt;=70%,UR145&lt;80%),3,IF(AND(UR145&gt;=60%,UR145&lt;70%),2,1))))</f>
        <v>1</v>
      </c>
      <c r="UT145" s="115">
        <f>US145*$UR$3/5</f>
        <v>1.6E-2</v>
      </c>
      <c r="UU145" s="115">
        <v>0.98</v>
      </c>
      <c r="UV145" s="4">
        <f>IF(UU145&gt;=90%,5,IF(AND(UU145&gt;=80%,UU145&lt;90%),4,IF(AND(UU145&gt;=70%,UU145&lt;80%),3,IF(AND(UU145&gt;=60%,UU145&lt;70%),2,1))))</f>
        <v>5</v>
      </c>
      <c r="UW145" s="114">
        <f>UV145*$UU$3/5</f>
        <v>0.06</v>
      </c>
      <c r="UX145" s="115">
        <v>0.84</v>
      </c>
      <c r="UY145" s="4">
        <f>IF(UX145&lt;100%,1,5)</f>
        <v>1</v>
      </c>
      <c r="UZ145" s="115">
        <f>UY145*$UX$3/5</f>
        <v>1.6E-2</v>
      </c>
      <c r="VA145" s="115">
        <v>0.91890000000000005</v>
      </c>
      <c r="VB145" s="4">
        <f>IF(VA145&lt;85%,1,5)</f>
        <v>5</v>
      </c>
      <c r="VC145" s="114">
        <f>VB145*$VA$3/5</f>
        <v>0.05</v>
      </c>
      <c r="VD145" s="115">
        <v>0.64680000000000004</v>
      </c>
      <c r="VE145" s="4">
        <f>IF(VD145&lt;40%,1,5)</f>
        <v>5</v>
      </c>
      <c r="VF145" s="114">
        <f>VE145*$VD$3/5</f>
        <v>0.05</v>
      </c>
      <c r="VG145" s="4">
        <v>2</v>
      </c>
      <c r="VH145" s="4">
        <f>IF(VG145=0,1,IF(VG145=1,3,IF(VG145&gt;1,5)))</f>
        <v>5</v>
      </c>
      <c r="VI145" s="114">
        <f>VH145*$VG$3/5</f>
        <v>0.05</v>
      </c>
      <c r="ZX145" s="115">
        <v>0.98476613725775897</v>
      </c>
      <c r="ZY145" s="4">
        <f>IF(ZX145&lt;95%,1,IF(AND(ZX145&gt;=95%,ZX145&lt;100%),3,5))</f>
        <v>3</v>
      </c>
      <c r="ZZ145" s="114">
        <f>ZY145*$ZX$3/5</f>
        <v>3.0000000000000006E-2</v>
      </c>
      <c r="AAD145" s="114">
        <f>EL145+EO145+ER145+EU145+EX145</f>
        <v>0.44000000000000006</v>
      </c>
      <c r="AAE145" s="115">
        <f>UQ145+UT145+UW145+UZ145+VC145+VF145+VI145</f>
        <v>0.32199999999999995</v>
      </c>
      <c r="AAF145" s="115">
        <f>ZZ145</f>
        <v>3.0000000000000006E-2</v>
      </c>
      <c r="AAG145" s="115">
        <f>SUM(AAD145:AAF145)</f>
        <v>0.79200000000000004</v>
      </c>
      <c r="ACN145" s="119" t="str">
        <f>IF(ACM145&gt;0,"GUGUR","TERIMA")</f>
        <v>TERIMA</v>
      </c>
      <c r="ACO145" s="120">
        <f>IF(ACN145="GUGUR",0,IF(G145="SPV OPS IBC CC TELKOMSEL",2550000))</f>
        <v>2550000</v>
      </c>
      <c r="ACQ145" s="120">
        <f>ACO145*AAG145</f>
        <v>2019600</v>
      </c>
      <c r="ACR145" s="120">
        <f>IF(U145&gt;0,(W145/O145)*ACQ145,ACQ145)</f>
        <v>2019600</v>
      </c>
      <c r="ACS145" s="120">
        <f>IF(N145=1,(W145/O145)*ACR145,IF(ACK145&gt;0,ACR145*85%,IF(ACL145&gt;0,ACR145*60%,IF(ACM145&gt;0,ACR145*0%,ACR145))))</f>
        <v>2019600</v>
      </c>
      <c r="ADN145" s="121">
        <f t="shared" si="197"/>
        <v>2019600</v>
      </c>
      <c r="ADO145" s="4" t="s">
        <v>1454</v>
      </c>
    </row>
    <row r="146" spans="1:795" x14ac:dyDescent="0.25">
      <c r="A146" s="4">
        <f t="shared" si="195"/>
        <v>142</v>
      </c>
      <c r="B146" s="4">
        <v>33506</v>
      </c>
      <c r="C146" s="4" t="s">
        <v>1214</v>
      </c>
      <c r="G146" s="4" t="s">
        <v>1295</v>
      </c>
      <c r="O146" s="4">
        <v>22</v>
      </c>
      <c r="P146" s="4">
        <v>22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f t="shared" si="196"/>
        <v>0</v>
      </c>
      <c r="W146" s="4">
        <v>22</v>
      </c>
      <c r="X146" s="4">
        <v>22</v>
      </c>
      <c r="Y146" s="4">
        <v>7.75</v>
      </c>
      <c r="DU146" s="4">
        <v>5</v>
      </c>
      <c r="DV146" s="114">
        <f>DU146/5*DU3</f>
        <v>0.1</v>
      </c>
      <c r="DW146" s="114">
        <f>DV146/DU3*100%</f>
        <v>1</v>
      </c>
      <c r="DX146" s="4">
        <v>5</v>
      </c>
      <c r="DY146" s="114">
        <f>DX146/5*DX3</f>
        <v>0.1</v>
      </c>
      <c r="DZ146" s="114">
        <f>DY146/DX3*100%</f>
        <v>1</v>
      </c>
      <c r="EA146" s="4">
        <v>5</v>
      </c>
      <c r="EB146" s="114">
        <f>EA146/5*EA3</f>
        <v>0.1</v>
      </c>
      <c r="EC146" s="114">
        <f>EB146/EA3*100%</f>
        <v>1</v>
      </c>
      <c r="SR146" s="4">
        <v>5</v>
      </c>
      <c r="SS146" s="114">
        <f>SR146/5*SR3</f>
        <v>0.1</v>
      </c>
      <c r="ST146" s="114">
        <f>SS146/SR3*100%</f>
        <v>1</v>
      </c>
      <c r="SU146" s="4">
        <v>5</v>
      </c>
      <c r="SV146" s="114">
        <f>SU146/5*SU3</f>
        <v>0.1</v>
      </c>
      <c r="SW146" s="114">
        <f>SV146/SU3*100%</f>
        <v>1</v>
      </c>
      <c r="SX146" s="4">
        <v>1</v>
      </c>
      <c r="SY146" s="114">
        <f>SX146/5*SX3</f>
        <v>2.0000000000000004E-2</v>
      </c>
      <c r="SZ146" s="114">
        <f>SY146/SX3*100%</f>
        <v>0.20000000000000004</v>
      </c>
      <c r="TA146" s="4">
        <v>5</v>
      </c>
      <c r="TB146" s="114">
        <f>TA146/5*TA3</f>
        <v>0.05</v>
      </c>
      <c r="TC146" s="114">
        <f>TB146/TA3*100%</f>
        <v>1</v>
      </c>
      <c r="TD146" s="4">
        <v>5</v>
      </c>
      <c r="TE146" s="114">
        <f>TD146/5*TD3</f>
        <v>0.05</v>
      </c>
      <c r="TF146" s="114">
        <f>TE146/TD3*100%</f>
        <v>1</v>
      </c>
      <c r="TG146" s="4">
        <v>5</v>
      </c>
      <c r="TH146" s="114">
        <f>TG146/5*TG3</f>
        <v>0.1</v>
      </c>
      <c r="TI146" s="114">
        <f>TH146/TG3*100%</f>
        <v>1</v>
      </c>
      <c r="TJ146" s="4">
        <v>5</v>
      </c>
      <c r="TK146" s="114">
        <f>TJ146/5*TJ3</f>
        <v>0.1</v>
      </c>
      <c r="TL146" s="114">
        <f>TK146/TJ3*100%</f>
        <v>1</v>
      </c>
      <c r="TM146" s="4">
        <v>5</v>
      </c>
      <c r="TN146" s="114">
        <f>TM146/5*TM3</f>
        <v>0.05</v>
      </c>
      <c r="TO146" s="114">
        <f>TN146/TM3*100%</f>
        <v>1</v>
      </c>
      <c r="TP146" s="4">
        <v>5</v>
      </c>
      <c r="TQ146" s="114">
        <f>TP146/5*TP3</f>
        <v>0.05</v>
      </c>
      <c r="TR146" s="114">
        <f>TQ146/TP3*100%</f>
        <v>1</v>
      </c>
      <c r="AAY146" s="114">
        <f>DV146+DY146+EB146</f>
        <v>0.30000000000000004</v>
      </c>
      <c r="AAZ146" s="114">
        <f>SS146+SV146+SY146+TB146+TE146+TH146+TK146+TN146+TQ146</f>
        <v>0.62000000000000011</v>
      </c>
      <c r="ABA146" s="114">
        <f>AAY146+AAZ146</f>
        <v>0.92000000000000015</v>
      </c>
      <c r="ACN146" s="119" t="str">
        <f>IF(ACM146&gt;0,"GUGUR","TERIMA")</f>
        <v>TERIMA</v>
      </c>
      <c r="ACO146" s="120">
        <f>IF(ACN146="GUGUR",0,IF(G146="TL QCO IBC CC TELKOMSEL",1000000))</f>
        <v>1000000</v>
      </c>
      <c r="ACQ146" s="120">
        <f>ACO146*ABA146</f>
        <v>920000.00000000012</v>
      </c>
      <c r="ACR146" s="120">
        <f>IF(U146&gt;0,(W146/O146)*ACQ146,ACQ146)</f>
        <v>920000.00000000012</v>
      </c>
      <c r="ACS146" s="120">
        <f>IF(N146=1,(W146/O146)*ACR146,IF(ACK146&gt;0,ACR146*85%,IF(ACL146&gt;0,ACR146*60%,IF(ACM146&gt;0,ACR146*0%,ACR146))))</f>
        <v>920000.00000000012</v>
      </c>
      <c r="ADN146" s="121">
        <f t="shared" si="197"/>
        <v>920000.00000000012</v>
      </c>
      <c r="ADO146" s="4" t="s">
        <v>1454</v>
      </c>
    </row>
    <row r="147" spans="1:795" x14ac:dyDescent="0.25">
      <c r="A147" s="4">
        <f t="shared" si="195"/>
        <v>143</v>
      </c>
      <c r="B147" s="4">
        <v>105787</v>
      </c>
      <c r="C147" s="4" t="s">
        <v>345</v>
      </c>
      <c r="G147" s="4" t="s">
        <v>351</v>
      </c>
      <c r="O147" s="4">
        <v>22</v>
      </c>
      <c r="P147" s="4">
        <v>24</v>
      </c>
      <c r="Q147" s="4">
        <v>0</v>
      </c>
      <c r="R147" s="4">
        <v>0</v>
      </c>
      <c r="S147" s="4">
        <v>0</v>
      </c>
      <c r="T147" s="4">
        <v>1</v>
      </c>
      <c r="U147" s="4">
        <v>0</v>
      </c>
      <c r="V147" s="4">
        <f t="shared" si="196"/>
        <v>0</v>
      </c>
      <c r="W147" s="4">
        <v>24</v>
      </c>
      <c r="X147" s="4">
        <v>23</v>
      </c>
      <c r="Y147" s="4">
        <v>7.75</v>
      </c>
      <c r="BQ147" s="4">
        <v>0</v>
      </c>
      <c r="BR147" s="114">
        <f t="shared" ref="BR147:BR178" si="198">(W147-BQ147)/W147</f>
        <v>1</v>
      </c>
      <c r="BS147" s="4">
        <f t="shared" ref="BS147:BS178" si="199">IF(R147&gt;0,0,IF(BQ147&gt;2,0,IF(BQ147=2,1,IF(BQ147=1,2,IF(BQ147&lt;=0,5)))))</f>
        <v>5</v>
      </c>
      <c r="BT147" s="114">
        <f t="shared" ref="BT147:BT178" si="200">BS147*$BQ$3/5</f>
        <v>0.1</v>
      </c>
      <c r="BU147" s="4">
        <v>0</v>
      </c>
      <c r="BV147" s="114">
        <f t="shared" ref="BV147:BV178" si="201">(W147-BU147)/W147</f>
        <v>1</v>
      </c>
      <c r="BW147" s="4">
        <f t="shared" ref="BW147:BW178" si="202">IF(R147&gt;0,0,IF(BU147&lt;=0,5,IF(BU147=1,1,0)))</f>
        <v>5</v>
      </c>
      <c r="BX147" s="114">
        <f t="shared" ref="BX147:BX178" si="203">BW147*$BU$3/5</f>
        <v>0.15</v>
      </c>
      <c r="BY147" s="4">
        <f t="shared" ref="BY147:BY178" si="204">X147*(Y147*60)</f>
        <v>10695</v>
      </c>
      <c r="BZ147" s="4">
        <v>11127.85</v>
      </c>
      <c r="CA147" s="115">
        <f t="shared" ref="CA147:CA178" si="205">BZ147/BY147</f>
        <v>1.0404721832632071</v>
      </c>
      <c r="CB147" s="4">
        <f t="shared" ref="CB147:CB178" si="206">IF(CA147&lt;=90%,1,IF(AND(CA147&gt;90%,CA147&lt;100%),2,IF(CA147=100%,3,IF(AND(CA147&gt;100%,CA147&lt;=105%),4,5))))</f>
        <v>4</v>
      </c>
      <c r="CC147" s="114">
        <f t="shared" ref="CC147:CC178" si="207">CB147*$BY$3/5</f>
        <v>0.08</v>
      </c>
      <c r="CD147" s="4">
        <v>300</v>
      </c>
      <c r="CE147" s="116">
        <v>290.07142857142901</v>
      </c>
      <c r="CF147" s="4">
        <f t="shared" ref="CF147:CF178" si="208">IF(CD147&gt;CE147,5,IF(CE147=CD147,3,1))</f>
        <v>5</v>
      </c>
      <c r="CG147" s="114">
        <f t="shared" ref="CG147:CG178" si="209">CF147*$CD$3/5</f>
        <v>0.15</v>
      </c>
      <c r="MX147" s="116">
        <v>95</v>
      </c>
      <c r="MY147" s="116">
        <v>98.3333333333333</v>
      </c>
      <c r="MZ147" s="4">
        <f t="shared" ref="MZ147:MZ178" si="210">IF(MY147&gt;MX147,5,IF(MY147=MX147,3,1))</f>
        <v>5</v>
      </c>
      <c r="NA147" s="114">
        <f t="shared" ref="NA147:NA178" si="211">MZ147*$MX$3/5</f>
        <v>0.1</v>
      </c>
      <c r="NB147" s="115">
        <v>0.92</v>
      </c>
      <c r="NC147" s="115">
        <v>0.92820512820512802</v>
      </c>
      <c r="ND147" s="4">
        <f t="shared" ref="ND147:ND178" si="212">IF(NC147&gt;NB147,5,IF(NC147=NB147,3,1))</f>
        <v>5</v>
      </c>
      <c r="NE147" s="114">
        <f t="shared" ref="NE147:NE178" si="213">ND147*$NB$3/5</f>
        <v>0.1</v>
      </c>
      <c r="NF147" s="116">
        <v>90</v>
      </c>
      <c r="NG147" s="118">
        <v>100</v>
      </c>
      <c r="NH147" s="4">
        <f t="shared" ref="NH147:NH178" si="214">IF(NG147&gt;NF147,5,IF(NG147=NF147,3,1))</f>
        <v>5</v>
      </c>
      <c r="NI147" s="114">
        <f t="shared" ref="NI147:NI178" si="215">NH147*$NF$3/5</f>
        <v>0.08</v>
      </c>
      <c r="NJ147" s="114">
        <v>0.85</v>
      </c>
      <c r="NK147" s="114">
        <v>0.85294117647058798</v>
      </c>
      <c r="NM147" s="4">
        <f t="shared" ref="NM147:NM178" si="216">IF(NL147=1,0,IF(NK147&gt;NJ147,5,IF(NJ147=NK147,4,IF(NK147="",3,1))))</f>
        <v>5</v>
      </c>
      <c r="NN147" s="114">
        <f t="shared" ref="NN147:NN178" si="217">NM147*$NJ$3/5</f>
        <v>0.06</v>
      </c>
      <c r="NO147" s="114">
        <v>0.4</v>
      </c>
      <c r="NP147" s="114">
        <v>0.53846153846153799</v>
      </c>
      <c r="NQ147" s="4">
        <f t="shared" ref="NQ147:NQ178" si="218">IF(NP147&gt;NO147,5,IF(NP147=NO147,4,IF(NP147="",3,1)))</f>
        <v>5</v>
      </c>
      <c r="NR147" s="114">
        <f t="shared" ref="NR147:NR178" si="219">NQ147*$NO$3/5</f>
        <v>0.06</v>
      </c>
      <c r="ZQ147" s="114">
        <v>0.95</v>
      </c>
      <c r="ZR147" s="114">
        <v>0.99404761904761896</v>
      </c>
      <c r="ZS147" s="4">
        <f t="shared" ref="ZS147:ZS178" si="220">IF(ZR147&gt;ZQ147,5,IF(ZR147=ZQ147,4,IF(ZR147="",3,1)))</f>
        <v>5</v>
      </c>
      <c r="ZT147" s="114">
        <f t="shared" ref="ZT147:ZT178" si="221">ZS147*$ZQ$3/5</f>
        <v>0.05</v>
      </c>
      <c r="ZU147" s="4">
        <v>2</v>
      </c>
      <c r="ZV147" s="4">
        <f t="shared" ref="ZV147:ZV178" si="222">IF(ZU147&gt;1,5,IF(ZU147=1,3,1))</f>
        <v>5</v>
      </c>
      <c r="ZW147" s="114">
        <f t="shared" ref="ZW147:ZW178" si="223">ZV147*$ZU$3/5</f>
        <v>0.05</v>
      </c>
      <c r="ACD147" s="114">
        <f t="shared" ref="ACD147:ACD178" si="224">IFERROR(BT147+BX147+CC147+CG147,"")</f>
        <v>0.48</v>
      </c>
      <c r="ACE147" s="114">
        <f t="shared" ref="ACE147:ACE178" si="225">NA147+NE147+NI147+NN147+NR147</f>
        <v>0.4</v>
      </c>
      <c r="ACF147" s="114">
        <f t="shared" ref="ACF147:ACF178" si="226">ZT147+ZW147</f>
        <v>0.1</v>
      </c>
      <c r="ACG147" s="114">
        <f t="shared" ref="ACG147:ACG178" si="227">SUM(ACD147:ACF147)</f>
        <v>0.98</v>
      </c>
      <c r="ACN147" s="119" t="str">
        <f t="shared" ref="ACN147:ACN178" si="228">IF(AI147="TIDAK","GUGUR",IF(ACM147&gt;0,"GUGUR","TERIMA"))</f>
        <v>TERIMA</v>
      </c>
      <c r="ACO147" s="120">
        <f t="shared" ref="ACO147:ACO178" si="229">IF(ACN147="GUGUR",0,IF(G147="AGENT IBC CC TELKOMSEL",670000,IF(G147="AGENT IBC PRIORITY CC TELKOMSEL",670000,IF(G147="AGENT PREPAID",670000,))))</f>
        <v>670000</v>
      </c>
      <c r="ACP147" s="120">
        <f t="shared" ref="ACP147:ACP178" si="230">ACO147*ACE147</f>
        <v>268000</v>
      </c>
      <c r="ADH147" s="121">
        <f t="shared" ref="ADH147:ADH178" si="231">IFERROR(ACO147*ACD147,"")</f>
        <v>321600</v>
      </c>
      <c r="ADI147" s="121">
        <f t="shared" ref="ADI147:ADI178" si="232">IFERROR(IF(M147="YA",(W147/O147)*ACP147,IF(N147="YA",(W147/O147)*ACP147,IF(U147&gt;0,(W147/O147)*ACP147,IF(ACK147&gt;0,ACP147*85%,IF(ACL147&gt;0,ACP147*60%,IF(ACM147&gt;0,ACP147*0%,ACP147)))))),"")</f>
        <v>268000</v>
      </c>
      <c r="ADJ147" s="121">
        <f t="shared" ref="ADJ147:ADJ178" si="233">IFERROR(ACF147*ACO147,"")</f>
        <v>67000</v>
      </c>
      <c r="ADL147" s="121">
        <f t="shared" ref="ADL147:ADL178" si="234">IFERROR(IF(ACN147="GUGUR",0,IF(ACG147=100%,200000,IF(AND(ACG147&gt;=98%,ACG147&lt;100%),100000,IF(AND(ACG147&gt;=97%,ACG147&lt;99%),50000,)))),"")</f>
        <v>100000</v>
      </c>
      <c r="ADM147" s="121">
        <f t="shared" ref="ADM147:ADM178" si="235">SUM(ADH147:ADJ147,ADL147)</f>
        <v>756600</v>
      </c>
      <c r="ADN147" s="121">
        <f t="shared" si="197"/>
        <v>756600</v>
      </c>
      <c r="ADO147" s="4" t="s">
        <v>1454</v>
      </c>
    </row>
    <row r="148" spans="1:795" x14ac:dyDescent="0.25">
      <c r="A148" s="4">
        <f t="shared" si="195"/>
        <v>144</v>
      </c>
      <c r="B148" s="4">
        <v>95694</v>
      </c>
      <c r="C148" s="4" t="s">
        <v>364</v>
      </c>
      <c r="G148" s="4" t="s">
        <v>351</v>
      </c>
      <c r="O148" s="4">
        <v>22</v>
      </c>
      <c r="P148" s="4">
        <v>24</v>
      </c>
      <c r="Q148" s="4">
        <v>0</v>
      </c>
      <c r="R148" s="4">
        <v>0</v>
      </c>
      <c r="S148" s="4">
        <v>0</v>
      </c>
      <c r="T148" s="4">
        <v>1</v>
      </c>
      <c r="U148" s="4">
        <v>0</v>
      </c>
      <c r="V148" s="4">
        <f t="shared" si="196"/>
        <v>0</v>
      </c>
      <c r="W148" s="4">
        <v>24</v>
      </c>
      <c r="X148" s="4">
        <v>23</v>
      </c>
      <c r="Y148" s="4">
        <v>7.75</v>
      </c>
      <c r="BQ148" s="4">
        <v>0</v>
      </c>
      <c r="BR148" s="114">
        <f t="shared" si="198"/>
        <v>1</v>
      </c>
      <c r="BS148" s="4">
        <f t="shared" si="199"/>
        <v>5</v>
      </c>
      <c r="BT148" s="114">
        <f t="shared" si="200"/>
        <v>0.1</v>
      </c>
      <c r="BU148" s="4">
        <v>0</v>
      </c>
      <c r="BV148" s="114">
        <f t="shared" si="201"/>
        <v>1</v>
      </c>
      <c r="BW148" s="4">
        <f t="shared" si="202"/>
        <v>5</v>
      </c>
      <c r="BX148" s="114">
        <f t="shared" si="203"/>
        <v>0.15</v>
      </c>
      <c r="BY148" s="4">
        <f t="shared" si="204"/>
        <v>10695</v>
      </c>
      <c r="BZ148" s="4">
        <v>11425</v>
      </c>
      <c r="CA148" s="115">
        <f t="shared" si="205"/>
        <v>1.0682561944834035</v>
      </c>
      <c r="CB148" s="4">
        <f t="shared" si="206"/>
        <v>5</v>
      </c>
      <c r="CC148" s="114">
        <f t="shared" si="207"/>
        <v>0.1</v>
      </c>
      <c r="CD148" s="4">
        <v>300</v>
      </c>
      <c r="CE148" s="116">
        <v>287.00923482849601</v>
      </c>
      <c r="CF148" s="4">
        <f t="shared" si="208"/>
        <v>5</v>
      </c>
      <c r="CG148" s="114">
        <f t="shared" si="209"/>
        <v>0.15</v>
      </c>
      <c r="MX148" s="116">
        <v>95</v>
      </c>
      <c r="MY148" s="116">
        <v>97.0833333333333</v>
      </c>
      <c r="MZ148" s="4">
        <f t="shared" si="210"/>
        <v>5</v>
      </c>
      <c r="NA148" s="114">
        <f t="shared" si="211"/>
        <v>0.1</v>
      </c>
      <c r="NB148" s="115">
        <v>0.92</v>
      </c>
      <c r="NC148" s="115">
        <v>0.93191489361702096</v>
      </c>
      <c r="ND148" s="4">
        <f t="shared" si="212"/>
        <v>5</v>
      </c>
      <c r="NE148" s="114">
        <f t="shared" si="213"/>
        <v>0.1</v>
      </c>
      <c r="NF148" s="116">
        <v>90</v>
      </c>
      <c r="NG148" s="118">
        <v>100</v>
      </c>
      <c r="NH148" s="4">
        <f t="shared" si="214"/>
        <v>5</v>
      </c>
      <c r="NI148" s="114">
        <f t="shared" si="215"/>
        <v>0.08</v>
      </c>
      <c r="NJ148" s="114">
        <v>0.85</v>
      </c>
      <c r="NK148" s="114">
        <v>0.87804878048780499</v>
      </c>
      <c r="NM148" s="4">
        <f t="shared" si="216"/>
        <v>5</v>
      </c>
      <c r="NN148" s="114">
        <f t="shared" si="217"/>
        <v>0.06</v>
      </c>
      <c r="NO148" s="114">
        <v>0.4</v>
      </c>
      <c r="NP148" s="114">
        <v>0.659574468085106</v>
      </c>
      <c r="NQ148" s="4">
        <f t="shared" si="218"/>
        <v>5</v>
      </c>
      <c r="NR148" s="114">
        <f t="shared" si="219"/>
        <v>0.06</v>
      </c>
      <c r="ZQ148" s="114">
        <v>0.95</v>
      </c>
      <c r="ZR148" s="114">
        <v>0.99076517150395804</v>
      </c>
      <c r="ZS148" s="4">
        <f t="shared" si="220"/>
        <v>5</v>
      </c>
      <c r="ZT148" s="114">
        <f t="shared" si="221"/>
        <v>0.05</v>
      </c>
      <c r="ZU148" s="4">
        <v>2</v>
      </c>
      <c r="ZV148" s="4">
        <f t="shared" si="222"/>
        <v>5</v>
      </c>
      <c r="ZW148" s="114">
        <f t="shared" si="223"/>
        <v>0.05</v>
      </c>
      <c r="ACD148" s="114">
        <f t="shared" si="224"/>
        <v>0.5</v>
      </c>
      <c r="ACE148" s="114">
        <f t="shared" si="225"/>
        <v>0.4</v>
      </c>
      <c r="ACF148" s="114">
        <f t="shared" si="226"/>
        <v>0.1</v>
      </c>
      <c r="ACG148" s="114">
        <f t="shared" si="227"/>
        <v>1</v>
      </c>
      <c r="ACN148" s="119" t="str">
        <f t="shared" si="228"/>
        <v>TERIMA</v>
      </c>
      <c r="ACO148" s="120">
        <f t="shared" si="229"/>
        <v>670000</v>
      </c>
      <c r="ACP148" s="120">
        <f t="shared" si="230"/>
        <v>268000</v>
      </c>
      <c r="ADH148" s="121">
        <f t="shared" si="231"/>
        <v>335000</v>
      </c>
      <c r="ADI148" s="121">
        <f t="shared" si="232"/>
        <v>268000</v>
      </c>
      <c r="ADJ148" s="121">
        <f t="shared" si="233"/>
        <v>67000</v>
      </c>
      <c r="ADL148" s="121">
        <f t="shared" si="234"/>
        <v>200000</v>
      </c>
      <c r="ADM148" s="121">
        <f t="shared" si="235"/>
        <v>870000</v>
      </c>
      <c r="ADN148" s="121">
        <f t="shared" si="197"/>
        <v>870000</v>
      </c>
      <c r="ADO148" s="4" t="s">
        <v>1454</v>
      </c>
    </row>
    <row r="149" spans="1:795" x14ac:dyDescent="0.25">
      <c r="A149" s="4">
        <f t="shared" si="195"/>
        <v>145</v>
      </c>
      <c r="B149" s="4">
        <v>72307</v>
      </c>
      <c r="C149" s="4" t="s">
        <v>376</v>
      </c>
      <c r="G149" s="4" t="s">
        <v>351</v>
      </c>
      <c r="O149" s="4">
        <v>22</v>
      </c>
      <c r="P149" s="4">
        <v>24</v>
      </c>
      <c r="Q149" s="4">
        <v>0</v>
      </c>
      <c r="R149" s="4">
        <v>0</v>
      </c>
      <c r="S149" s="4">
        <v>0</v>
      </c>
      <c r="T149" s="4">
        <v>1</v>
      </c>
      <c r="U149" s="4">
        <v>0</v>
      </c>
      <c r="V149" s="4">
        <f t="shared" si="196"/>
        <v>0</v>
      </c>
      <c r="W149" s="4">
        <v>24</v>
      </c>
      <c r="X149" s="4">
        <v>23</v>
      </c>
      <c r="Y149" s="4">
        <v>7.75</v>
      </c>
      <c r="BQ149" s="4">
        <v>0</v>
      </c>
      <c r="BR149" s="114">
        <f t="shared" si="198"/>
        <v>1</v>
      </c>
      <c r="BS149" s="4">
        <f t="shared" si="199"/>
        <v>5</v>
      </c>
      <c r="BT149" s="114">
        <f t="shared" si="200"/>
        <v>0.1</v>
      </c>
      <c r="BU149" s="4">
        <v>0</v>
      </c>
      <c r="BV149" s="114">
        <f t="shared" si="201"/>
        <v>1</v>
      </c>
      <c r="BW149" s="4">
        <f t="shared" si="202"/>
        <v>5</v>
      </c>
      <c r="BX149" s="114">
        <f t="shared" si="203"/>
        <v>0.15</v>
      </c>
      <c r="BY149" s="4">
        <f t="shared" si="204"/>
        <v>10695</v>
      </c>
      <c r="BZ149" s="4">
        <v>13592.1</v>
      </c>
      <c r="CA149" s="115">
        <f t="shared" si="205"/>
        <v>1.2708835904628331</v>
      </c>
      <c r="CB149" s="4">
        <f t="shared" si="206"/>
        <v>5</v>
      </c>
      <c r="CC149" s="114">
        <f t="shared" si="207"/>
        <v>0.1</v>
      </c>
      <c r="CD149" s="4">
        <v>300</v>
      </c>
      <c r="CE149" s="116">
        <v>292.79281302638998</v>
      </c>
      <c r="CF149" s="4">
        <f t="shared" si="208"/>
        <v>5</v>
      </c>
      <c r="CG149" s="114">
        <f t="shared" si="209"/>
        <v>0.15</v>
      </c>
      <c r="MX149" s="116">
        <v>95</v>
      </c>
      <c r="MY149" s="116">
        <v>100</v>
      </c>
      <c r="MZ149" s="4">
        <f t="shared" si="210"/>
        <v>5</v>
      </c>
      <c r="NA149" s="114">
        <f t="shared" si="211"/>
        <v>0.1</v>
      </c>
      <c r="NB149" s="115">
        <v>0.92</v>
      </c>
      <c r="NC149" s="115">
        <v>0.924050632911392</v>
      </c>
      <c r="ND149" s="4">
        <f t="shared" si="212"/>
        <v>5</v>
      </c>
      <c r="NE149" s="114">
        <f t="shared" si="213"/>
        <v>0.1</v>
      </c>
      <c r="NF149" s="116">
        <v>90</v>
      </c>
      <c r="NG149" s="118">
        <v>100</v>
      </c>
      <c r="NH149" s="4">
        <f t="shared" si="214"/>
        <v>5</v>
      </c>
      <c r="NI149" s="114">
        <f t="shared" si="215"/>
        <v>0.08</v>
      </c>
      <c r="NJ149" s="114">
        <v>0.85</v>
      </c>
      <c r="NK149" s="114">
        <v>0.84057971014492705</v>
      </c>
      <c r="NM149" s="4">
        <f t="shared" si="216"/>
        <v>1</v>
      </c>
      <c r="NN149" s="114">
        <f t="shared" si="217"/>
        <v>1.2E-2</v>
      </c>
      <c r="NO149" s="114">
        <v>0.4</v>
      </c>
      <c r="NP149" s="114">
        <v>0.607594936708861</v>
      </c>
      <c r="NQ149" s="4">
        <f t="shared" si="218"/>
        <v>5</v>
      </c>
      <c r="NR149" s="114">
        <f t="shared" si="219"/>
        <v>0.06</v>
      </c>
      <c r="ZQ149" s="114">
        <v>0.95</v>
      </c>
      <c r="ZR149" s="114">
        <v>0.98933183604716401</v>
      </c>
      <c r="ZS149" s="4">
        <f t="shared" si="220"/>
        <v>5</v>
      </c>
      <c r="ZT149" s="114">
        <f t="shared" si="221"/>
        <v>0.05</v>
      </c>
      <c r="ZU149" s="4">
        <v>2</v>
      </c>
      <c r="ZV149" s="4">
        <f t="shared" si="222"/>
        <v>5</v>
      </c>
      <c r="ZW149" s="114">
        <f t="shared" si="223"/>
        <v>0.05</v>
      </c>
      <c r="ACD149" s="114">
        <f t="shared" si="224"/>
        <v>0.5</v>
      </c>
      <c r="ACE149" s="114">
        <f t="shared" si="225"/>
        <v>0.35200000000000004</v>
      </c>
      <c r="ACF149" s="114">
        <f t="shared" si="226"/>
        <v>0.1</v>
      </c>
      <c r="ACG149" s="114">
        <f t="shared" si="227"/>
        <v>0.95200000000000007</v>
      </c>
      <c r="ACN149" s="119" t="str">
        <f t="shared" si="228"/>
        <v>TERIMA</v>
      </c>
      <c r="ACO149" s="120">
        <f t="shared" si="229"/>
        <v>670000</v>
      </c>
      <c r="ACP149" s="120">
        <f t="shared" si="230"/>
        <v>235840.00000000003</v>
      </c>
      <c r="ADH149" s="121">
        <f t="shared" si="231"/>
        <v>335000</v>
      </c>
      <c r="ADI149" s="121">
        <f t="shared" si="232"/>
        <v>235840.00000000003</v>
      </c>
      <c r="ADJ149" s="121">
        <f t="shared" si="233"/>
        <v>67000</v>
      </c>
      <c r="ADL149" s="121">
        <f t="shared" si="234"/>
        <v>0</v>
      </c>
      <c r="ADM149" s="121">
        <f t="shared" si="235"/>
        <v>637840</v>
      </c>
      <c r="ADN149" s="121">
        <f t="shared" si="197"/>
        <v>637840</v>
      </c>
      <c r="ADO149" s="4" t="s">
        <v>1454</v>
      </c>
    </row>
    <row r="150" spans="1:795" x14ac:dyDescent="0.25">
      <c r="A150" s="4">
        <f t="shared" si="195"/>
        <v>146</v>
      </c>
      <c r="B150" s="4">
        <v>160066</v>
      </c>
      <c r="C150" s="4" t="s">
        <v>382</v>
      </c>
      <c r="G150" s="4" t="s">
        <v>351</v>
      </c>
      <c r="O150" s="4">
        <v>22</v>
      </c>
      <c r="P150" s="4">
        <v>21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f t="shared" si="196"/>
        <v>0</v>
      </c>
      <c r="W150" s="4">
        <v>21</v>
      </c>
      <c r="X150" s="4">
        <v>21</v>
      </c>
      <c r="Y150" s="4">
        <v>7.75</v>
      </c>
      <c r="BQ150" s="4">
        <v>0</v>
      </c>
      <c r="BR150" s="114">
        <f t="shared" si="198"/>
        <v>1</v>
      </c>
      <c r="BS150" s="4">
        <f t="shared" si="199"/>
        <v>5</v>
      </c>
      <c r="BT150" s="114">
        <f t="shared" si="200"/>
        <v>0.1</v>
      </c>
      <c r="BU150" s="4">
        <v>0</v>
      </c>
      <c r="BV150" s="114">
        <f t="shared" si="201"/>
        <v>1</v>
      </c>
      <c r="BW150" s="4">
        <f t="shared" si="202"/>
        <v>5</v>
      </c>
      <c r="BX150" s="114">
        <f t="shared" si="203"/>
        <v>0.15</v>
      </c>
      <c r="BY150" s="4">
        <f t="shared" si="204"/>
        <v>9765</v>
      </c>
      <c r="BZ150" s="4">
        <v>12127.25</v>
      </c>
      <c r="CA150" s="115">
        <f t="shared" si="205"/>
        <v>1.2419098822324628</v>
      </c>
      <c r="CB150" s="4">
        <f t="shared" si="206"/>
        <v>5</v>
      </c>
      <c r="CC150" s="114">
        <f t="shared" si="207"/>
        <v>0.1</v>
      </c>
      <c r="CD150" s="4">
        <v>300</v>
      </c>
      <c r="CE150" s="116">
        <v>278.40930787589502</v>
      </c>
      <c r="CF150" s="4">
        <f t="shared" si="208"/>
        <v>5</v>
      </c>
      <c r="CG150" s="114">
        <f t="shared" si="209"/>
        <v>0.15</v>
      </c>
      <c r="MX150" s="116">
        <v>95</v>
      </c>
      <c r="MY150" s="116">
        <v>100</v>
      </c>
      <c r="MZ150" s="4">
        <f t="shared" si="210"/>
        <v>5</v>
      </c>
      <c r="NA150" s="114">
        <f t="shared" si="211"/>
        <v>0.1</v>
      </c>
      <c r="NB150" s="115">
        <v>0.92</v>
      </c>
      <c r="NC150" s="115">
        <v>0.90793650793650804</v>
      </c>
      <c r="ND150" s="4">
        <f t="shared" si="212"/>
        <v>1</v>
      </c>
      <c r="NE150" s="114">
        <f t="shared" si="213"/>
        <v>0.02</v>
      </c>
      <c r="NF150" s="116">
        <v>90</v>
      </c>
      <c r="NG150" s="118">
        <v>100</v>
      </c>
      <c r="NH150" s="4">
        <f t="shared" si="214"/>
        <v>5</v>
      </c>
      <c r="NI150" s="114">
        <f t="shared" si="215"/>
        <v>0.08</v>
      </c>
      <c r="NJ150" s="114">
        <v>0.85</v>
      </c>
      <c r="NK150" s="114">
        <v>0.907407407407407</v>
      </c>
      <c r="NM150" s="4">
        <f t="shared" si="216"/>
        <v>5</v>
      </c>
      <c r="NN150" s="114">
        <f t="shared" si="217"/>
        <v>0.06</v>
      </c>
      <c r="NO150" s="114">
        <v>0.4</v>
      </c>
      <c r="NP150" s="114">
        <v>0.53968253968253999</v>
      </c>
      <c r="NQ150" s="4">
        <f t="shared" si="218"/>
        <v>5</v>
      </c>
      <c r="NR150" s="114">
        <f t="shared" si="219"/>
        <v>0.06</v>
      </c>
      <c r="ZQ150" s="114">
        <v>0.95</v>
      </c>
      <c r="ZR150" s="114">
        <v>0.99164677804295898</v>
      </c>
      <c r="ZS150" s="4">
        <f t="shared" si="220"/>
        <v>5</v>
      </c>
      <c r="ZT150" s="114">
        <f t="shared" si="221"/>
        <v>0.05</v>
      </c>
      <c r="ZU150" s="4">
        <v>2</v>
      </c>
      <c r="ZV150" s="4">
        <f t="shared" si="222"/>
        <v>5</v>
      </c>
      <c r="ZW150" s="114">
        <f t="shared" si="223"/>
        <v>0.05</v>
      </c>
      <c r="ACD150" s="114">
        <f t="shared" si="224"/>
        <v>0.5</v>
      </c>
      <c r="ACE150" s="114">
        <f t="shared" si="225"/>
        <v>0.32</v>
      </c>
      <c r="ACF150" s="114">
        <f t="shared" si="226"/>
        <v>0.1</v>
      </c>
      <c r="ACG150" s="114">
        <f t="shared" si="227"/>
        <v>0.92</v>
      </c>
      <c r="ACN150" s="119" t="str">
        <f t="shared" si="228"/>
        <v>TERIMA</v>
      </c>
      <c r="ACO150" s="120">
        <f t="shared" si="229"/>
        <v>670000</v>
      </c>
      <c r="ACP150" s="120">
        <f t="shared" si="230"/>
        <v>214400</v>
      </c>
      <c r="ADH150" s="121">
        <f t="shared" si="231"/>
        <v>335000</v>
      </c>
      <c r="ADI150" s="121">
        <f t="shared" si="232"/>
        <v>214400</v>
      </c>
      <c r="ADJ150" s="121">
        <f t="shared" si="233"/>
        <v>67000</v>
      </c>
      <c r="ADL150" s="121">
        <f t="shared" si="234"/>
        <v>0</v>
      </c>
      <c r="ADM150" s="121">
        <f t="shared" si="235"/>
        <v>616400</v>
      </c>
      <c r="ADN150" s="121">
        <f t="shared" si="197"/>
        <v>616400</v>
      </c>
      <c r="ADO150" s="4" t="s">
        <v>1454</v>
      </c>
    </row>
    <row r="151" spans="1:795" x14ac:dyDescent="0.25">
      <c r="A151" s="4">
        <f t="shared" si="195"/>
        <v>147</v>
      </c>
      <c r="B151" s="4">
        <v>153878</v>
      </c>
      <c r="C151" s="4" t="s">
        <v>465</v>
      </c>
      <c r="G151" s="4" t="s">
        <v>351</v>
      </c>
      <c r="O151" s="4">
        <v>22</v>
      </c>
      <c r="P151" s="4">
        <v>21</v>
      </c>
      <c r="Q151" s="4">
        <v>0</v>
      </c>
      <c r="R151" s="4">
        <v>0</v>
      </c>
      <c r="S151" s="4">
        <v>0</v>
      </c>
      <c r="T151" s="4">
        <v>1</v>
      </c>
      <c r="U151" s="4">
        <v>0</v>
      </c>
      <c r="V151" s="4">
        <f t="shared" si="196"/>
        <v>0</v>
      </c>
      <c r="W151" s="4">
        <v>21</v>
      </c>
      <c r="X151" s="4">
        <v>20</v>
      </c>
      <c r="Y151" s="4">
        <v>7.75</v>
      </c>
      <c r="BQ151" s="4">
        <v>0</v>
      </c>
      <c r="BR151" s="114">
        <f t="shared" si="198"/>
        <v>1</v>
      </c>
      <c r="BS151" s="4">
        <f t="shared" si="199"/>
        <v>5</v>
      </c>
      <c r="BT151" s="114">
        <f t="shared" si="200"/>
        <v>0.1</v>
      </c>
      <c r="BU151" s="4">
        <v>0</v>
      </c>
      <c r="BV151" s="114">
        <f t="shared" si="201"/>
        <v>1</v>
      </c>
      <c r="BW151" s="4">
        <f t="shared" si="202"/>
        <v>5</v>
      </c>
      <c r="BX151" s="114">
        <f t="shared" si="203"/>
        <v>0.15</v>
      </c>
      <c r="BY151" s="4">
        <f t="shared" si="204"/>
        <v>9300</v>
      </c>
      <c r="BZ151" s="4">
        <v>11387.65</v>
      </c>
      <c r="CA151" s="115">
        <f t="shared" si="205"/>
        <v>1.2244784946236558</v>
      </c>
      <c r="CB151" s="4">
        <f t="shared" si="206"/>
        <v>5</v>
      </c>
      <c r="CC151" s="114">
        <f t="shared" si="207"/>
        <v>0.1</v>
      </c>
      <c r="CD151" s="4">
        <v>300</v>
      </c>
      <c r="CE151" s="116">
        <v>297.34785615491</v>
      </c>
      <c r="CF151" s="4">
        <f t="shared" si="208"/>
        <v>5</v>
      </c>
      <c r="CG151" s="114">
        <f t="shared" si="209"/>
        <v>0.15</v>
      </c>
      <c r="MX151" s="116">
        <v>95</v>
      </c>
      <c r="MY151" s="116">
        <v>95.8333333333333</v>
      </c>
      <c r="MZ151" s="4">
        <f t="shared" si="210"/>
        <v>5</v>
      </c>
      <c r="NA151" s="114">
        <f t="shared" si="211"/>
        <v>0.1</v>
      </c>
      <c r="NB151" s="115">
        <v>0.92</v>
      </c>
      <c r="NC151" s="115">
        <v>0.79512195121951201</v>
      </c>
      <c r="ND151" s="4">
        <f t="shared" si="212"/>
        <v>1</v>
      </c>
      <c r="NE151" s="114">
        <f t="shared" si="213"/>
        <v>0.02</v>
      </c>
      <c r="NF151" s="116">
        <v>90</v>
      </c>
      <c r="NG151" s="118">
        <v>100</v>
      </c>
      <c r="NH151" s="4">
        <f t="shared" si="214"/>
        <v>5</v>
      </c>
      <c r="NI151" s="114">
        <f t="shared" si="215"/>
        <v>0.08</v>
      </c>
      <c r="NJ151" s="114">
        <v>0.85</v>
      </c>
      <c r="NK151" s="114">
        <v>0.71428571428571397</v>
      </c>
      <c r="NL151" s="4">
        <v>1</v>
      </c>
      <c r="NM151" s="4">
        <f t="shared" si="216"/>
        <v>0</v>
      </c>
      <c r="NN151" s="114">
        <f t="shared" si="217"/>
        <v>0</v>
      </c>
      <c r="NO151" s="114">
        <v>0.4</v>
      </c>
      <c r="NP151" s="114">
        <v>0.146341463414634</v>
      </c>
      <c r="NQ151" s="4">
        <f t="shared" si="218"/>
        <v>1</v>
      </c>
      <c r="NR151" s="114">
        <f t="shared" si="219"/>
        <v>1.2E-2</v>
      </c>
      <c r="ZQ151" s="114">
        <v>0.95</v>
      </c>
      <c r="ZR151" s="114">
        <v>0.98686030428769</v>
      </c>
      <c r="ZS151" s="4">
        <f t="shared" si="220"/>
        <v>5</v>
      </c>
      <c r="ZT151" s="114">
        <f t="shared" si="221"/>
        <v>0.05</v>
      </c>
      <c r="ZU151" s="4">
        <v>2</v>
      </c>
      <c r="ZV151" s="4">
        <f t="shared" si="222"/>
        <v>5</v>
      </c>
      <c r="ZW151" s="114">
        <f t="shared" si="223"/>
        <v>0.05</v>
      </c>
      <c r="ACD151" s="114">
        <f t="shared" si="224"/>
        <v>0.5</v>
      </c>
      <c r="ACE151" s="114">
        <f t="shared" si="225"/>
        <v>0.21200000000000002</v>
      </c>
      <c r="ACF151" s="114">
        <f t="shared" si="226"/>
        <v>0.1</v>
      </c>
      <c r="ACG151" s="114">
        <f t="shared" si="227"/>
        <v>0.81199999999999994</v>
      </c>
      <c r="ACL151" s="4">
        <v>1</v>
      </c>
      <c r="ACN151" s="119" t="str">
        <f t="shared" si="228"/>
        <v>TERIMA</v>
      </c>
      <c r="ACO151" s="120">
        <f t="shared" si="229"/>
        <v>670000</v>
      </c>
      <c r="ACP151" s="120">
        <f t="shared" si="230"/>
        <v>142040.00000000003</v>
      </c>
      <c r="ADH151" s="121">
        <f t="shared" si="231"/>
        <v>335000</v>
      </c>
      <c r="ADI151" s="121">
        <f t="shared" si="232"/>
        <v>85224.000000000015</v>
      </c>
      <c r="ADJ151" s="121">
        <f t="shared" si="233"/>
        <v>67000</v>
      </c>
      <c r="ADL151" s="121">
        <f t="shared" si="234"/>
        <v>0</v>
      </c>
      <c r="ADM151" s="121">
        <f t="shared" si="235"/>
        <v>487224</v>
      </c>
      <c r="ADN151" s="121">
        <f t="shared" si="197"/>
        <v>487224</v>
      </c>
      <c r="ADO151" s="4" t="s">
        <v>1454</v>
      </c>
    </row>
    <row r="152" spans="1:795" x14ac:dyDescent="0.25">
      <c r="A152" s="4">
        <f t="shared" si="195"/>
        <v>148</v>
      </c>
      <c r="B152" s="4">
        <v>71958</v>
      </c>
      <c r="C152" s="4" t="s">
        <v>596</v>
      </c>
      <c r="G152" s="4" t="s">
        <v>351</v>
      </c>
      <c r="O152" s="4">
        <v>22</v>
      </c>
      <c r="P152" s="4">
        <v>21</v>
      </c>
      <c r="Q152" s="4">
        <v>0</v>
      </c>
      <c r="R152" s="4">
        <v>0</v>
      </c>
      <c r="S152" s="4">
        <v>0</v>
      </c>
      <c r="T152" s="4">
        <v>1</v>
      </c>
      <c r="U152" s="4">
        <v>0</v>
      </c>
      <c r="V152" s="4">
        <f t="shared" si="196"/>
        <v>0</v>
      </c>
      <c r="W152" s="4">
        <v>21</v>
      </c>
      <c r="X152" s="4">
        <v>20</v>
      </c>
      <c r="Y152" s="4">
        <v>7.75</v>
      </c>
      <c r="BQ152" s="4">
        <v>0</v>
      </c>
      <c r="BR152" s="114">
        <f t="shared" si="198"/>
        <v>1</v>
      </c>
      <c r="BS152" s="4">
        <f t="shared" si="199"/>
        <v>5</v>
      </c>
      <c r="BT152" s="114">
        <f t="shared" si="200"/>
        <v>0.1</v>
      </c>
      <c r="BU152" s="4">
        <v>0</v>
      </c>
      <c r="BV152" s="114">
        <f t="shared" si="201"/>
        <v>1</v>
      </c>
      <c r="BW152" s="4">
        <f t="shared" si="202"/>
        <v>5</v>
      </c>
      <c r="BX152" s="114">
        <f t="shared" si="203"/>
        <v>0.15</v>
      </c>
      <c r="BY152" s="4">
        <f t="shared" si="204"/>
        <v>9300</v>
      </c>
      <c r="BZ152" s="4">
        <v>11712.5666666667</v>
      </c>
      <c r="CA152" s="115">
        <f t="shared" si="205"/>
        <v>1.2594157706093225</v>
      </c>
      <c r="CB152" s="4">
        <f t="shared" si="206"/>
        <v>5</v>
      </c>
      <c r="CC152" s="114">
        <f t="shared" si="207"/>
        <v>0.1</v>
      </c>
      <c r="CD152" s="4">
        <v>300</v>
      </c>
      <c r="CE152" s="116">
        <v>289.62282398452601</v>
      </c>
      <c r="CF152" s="4">
        <f t="shared" si="208"/>
        <v>5</v>
      </c>
      <c r="CG152" s="114">
        <f t="shared" si="209"/>
        <v>0.15</v>
      </c>
      <c r="MX152" s="116">
        <v>95</v>
      </c>
      <c r="MY152" s="116">
        <v>98.6666666666667</v>
      </c>
      <c r="MZ152" s="4">
        <f t="shared" si="210"/>
        <v>5</v>
      </c>
      <c r="NA152" s="114">
        <f t="shared" si="211"/>
        <v>0.1</v>
      </c>
      <c r="NB152" s="115">
        <v>0.92</v>
      </c>
      <c r="NC152" s="115">
        <v>0.84680851063829798</v>
      </c>
      <c r="ND152" s="4">
        <f t="shared" si="212"/>
        <v>1</v>
      </c>
      <c r="NE152" s="114">
        <f t="shared" si="213"/>
        <v>0.02</v>
      </c>
      <c r="NF152" s="116">
        <v>90</v>
      </c>
      <c r="NG152" s="118">
        <v>95</v>
      </c>
      <c r="NH152" s="4">
        <f t="shared" si="214"/>
        <v>5</v>
      </c>
      <c r="NI152" s="114">
        <f t="shared" si="215"/>
        <v>0.08</v>
      </c>
      <c r="NJ152" s="114">
        <v>0.85</v>
      </c>
      <c r="NK152" s="114">
        <v>0.83870967741935498</v>
      </c>
      <c r="NM152" s="4">
        <f t="shared" si="216"/>
        <v>1</v>
      </c>
      <c r="NN152" s="114">
        <f t="shared" si="217"/>
        <v>1.2E-2</v>
      </c>
      <c r="NO152" s="114">
        <v>0.4</v>
      </c>
      <c r="NP152" s="114">
        <v>0.44680851063829802</v>
      </c>
      <c r="NQ152" s="4">
        <f t="shared" si="218"/>
        <v>5</v>
      </c>
      <c r="NR152" s="114">
        <f t="shared" si="219"/>
        <v>0.06</v>
      </c>
      <c r="ZQ152" s="114">
        <v>0.95</v>
      </c>
      <c r="ZR152" s="114">
        <v>0.99548678272082503</v>
      </c>
      <c r="ZS152" s="4">
        <f t="shared" si="220"/>
        <v>5</v>
      </c>
      <c r="ZT152" s="114">
        <f t="shared" si="221"/>
        <v>0.05</v>
      </c>
      <c r="ZU152" s="4">
        <v>2</v>
      </c>
      <c r="ZV152" s="4">
        <f t="shared" si="222"/>
        <v>5</v>
      </c>
      <c r="ZW152" s="114">
        <f t="shared" si="223"/>
        <v>0.05</v>
      </c>
      <c r="ACD152" s="114">
        <f t="shared" si="224"/>
        <v>0.5</v>
      </c>
      <c r="ACE152" s="114">
        <f t="shared" si="225"/>
        <v>0.27200000000000002</v>
      </c>
      <c r="ACF152" s="114">
        <f t="shared" si="226"/>
        <v>0.1</v>
      </c>
      <c r="ACG152" s="114">
        <f t="shared" si="227"/>
        <v>0.872</v>
      </c>
      <c r="ACL152" s="4">
        <v>1</v>
      </c>
      <c r="ACN152" s="119" t="str">
        <f t="shared" si="228"/>
        <v>TERIMA</v>
      </c>
      <c r="ACO152" s="120">
        <f t="shared" si="229"/>
        <v>670000</v>
      </c>
      <c r="ACP152" s="120">
        <f t="shared" si="230"/>
        <v>182240</v>
      </c>
      <c r="ADH152" s="121">
        <f t="shared" si="231"/>
        <v>335000</v>
      </c>
      <c r="ADI152" s="121">
        <f t="shared" si="232"/>
        <v>109344</v>
      </c>
      <c r="ADJ152" s="121">
        <f t="shared" si="233"/>
        <v>67000</v>
      </c>
      <c r="ADL152" s="121">
        <f t="shared" si="234"/>
        <v>0</v>
      </c>
      <c r="ADM152" s="121">
        <f t="shared" si="235"/>
        <v>511344</v>
      </c>
      <c r="ADN152" s="121">
        <f t="shared" si="197"/>
        <v>511344</v>
      </c>
      <c r="ADO152" s="4" t="s">
        <v>1454</v>
      </c>
    </row>
    <row r="153" spans="1:795" x14ac:dyDescent="0.25">
      <c r="A153" s="4">
        <f t="shared" si="195"/>
        <v>149</v>
      </c>
      <c r="B153" s="4">
        <v>71814</v>
      </c>
      <c r="C153" s="4" t="s">
        <v>633</v>
      </c>
      <c r="G153" s="4" t="s">
        <v>351</v>
      </c>
      <c r="O153" s="4">
        <v>22</v>
      </c>
      <c r="P153" s="4">
        <v>21</v>
      </c>
      <c r="Q153" s="4">
        <v>0</v>
      </c>
      <c r="R153" s="4">
        <v>0</v>
      </c>
      <c r="S153" s="4">
        <v>0</v>
      </c>
      <c r="T153" s="4">
        <v>1</v>
      </c>
      <c r="U153" s="4">
        <v>0</v>
      </c>
      <c r="V153" s="4">
        <f t="shared" si="196"/>
        <v>0</v>
      </c>
      <c r="W153" s="4">
        <v>21</v>
      </c>
      <c r="X153" s="4">
        <v>20</v>
      </c>
      <c r="Y153" s="4">
        <v>7.75</v>
      </c>
      <c r="BQ153" s="4">
        <v>0</v>
      </c>
      <c r="BR153" s="114">
        <f t="shared" si="198"/>
        <v>1</v>
      </c>
      <c r="BS153" s="4">
        <f t="shared" si="199"/>
        <v>5</v>
      </c>
      <c r="BT153" s="114">
        <f t="shared" si="200"/>
        <v>0.1</v>
      </c>
      <c r="BU153" s="4">
        <v>0</v>
      </c>
      <c r="BV153" s="114">
        <f t="shared" si="201"/>
        <v>1</v>
      </c>
      <c r="BW153" s="4">
        <f t="shared" si="202"/>
        <v>5</v>
      </c>
      <c r="BX153" s="114">
        <f t="shared" si="203"/>
        <v>0.15</v>
      </c>
      <c r="BY153" s="4">
        <f t="shared" si="204"/>
        <v>9300</v>
      </c>
      <c r="BZ153" s="4">
        <v>11760.95</v>
      </c>
      <c r="CA153" s="115">
        <f t="shared" si="205"/>
        <v>1.2646182795698926</v>
      </c>
      <c r="CB153" s="4">
        <f t="shared" si="206"/>
        <v>5</v>
      </c>
      <c r="CC153" s="114">
        <f t="shared" si="207"/>
        <v>0.1</v>
      </c>
      <c r="CD153" s="4">
        <v>300</v>
      </c>
      <c r="CE153" s="116">
        <v>274.56968215158901</v>
      </c>
      <c r="CF153" s="4">
        <f t="shared" si="208"/>
        <v>5</v>
      </c>
      <c r="CG153" s="114">
        <f t="shared" si="209"/>
        <v>0.15</v>
      </c>
      <c r="MX153" s="116">
        <v>95</v>
      </c>
      <c r="MY153" s="116">
        <v>100</v>
      </c>
      <c r="MZ153" s="4">
        <f t="shared" si="210"/>
        <v>5</v>
      </c>
      <c r="NA153" s="114">
        <f t="shared" si="211"/>
        <v>0.1</v>
      </c>
      <c r="NB153" s="115">
        <v>0.92</v>
      </c>
      <c r="NC153" s="115">
        <v>0.89375000000000004</v>
      </c>
      <c r="ND153" s="4">
        <f t="shared" si="212"/>
        <v>1</v>
      </c>
      <c r="NE153" s="114">
        <f t="shared" si="213"/>
        <v>0.02</v>
      </c>
      <c r="NF153" s="116">
        <v>90</v>
      </c>
      <c r="NG153" s="118">
        <v>100</v>
      </c>
      <c r="NH153" s="4">
        <f t="shared" si="214"/>
        <v>5</v>
      </c>
      <c r="NI153" s="114">
        <f t="shared" si="215"/>
        <v>0.08</v>
      </c>
      <c r="NJ153" s="114">
        <v>0.85</v>
      </c>
      <c r="NK153" s="114">
        <v>0.8</v>
      </c>
      <c r="NM153" s="4">
        <f t="shared" si="216"/>
        <v>1</v>
      </c>
      <c r="NN153" s="114">
        <f t="shared" si="217"/>
        <v>1.2E-2</v>
      </c>
      <c r="NO153" s="114">
        <v>0.4</v>
      </c>
      <c r="NP153" s="114">
        <v>0.4375</v>
      </c>
      <c r="NQ153" s="4">
        <f t="shared" si="218"/>
        <v>5</v>
      </c>
      <c r="NR153" s="114">
        <f t="shared" si="219"/>
        <v>0.06</v>
      </c>
      <c r="ZQ153" s="114">
        <v>0.95</v>
      </c>
      <c r="ZR153" s="114">
        <v>0.99266503667481698</v>
      </c>
      <c r="ZS153" s="4">
        <f t="shared" si="220"/>
        <v>5</v>
      </c>
      <c r="ZT153" s="114">
        <f t="shared" si="221"/>
        <v>0.05</v>
      </c>
      <c r="ZU153" s="4">
        <v>2</v>
      </c>
      <c r="ZV153" s="4">
        <f t="shared" si="222"/>
        <v>5</v>
      </c>
      <c r="ZW153" s="114">
        <f t="shared" si="223"/>
        <v>0.05</v>
      </c>
      <c r="ACD153" s="114">
        <f t="shared" si="224"/>
        <v>0.5</v>
      </c>
      <c r="ACE153" s="114">
        <f t="shared" si="225"/>
        <v>0.27200000000000002</v>
      </c>
      <c r="ACF153" s="114">
        <f t="shared" si="226"/>
        <v>0.1</v>
      </c>
      <c r="ACG153" s="114">
        <f t="shared" si="227"/>
        <v>0.872</v>
      </c>
      <c r="ACK153" s="4">
        <v>1</v>
      </c>
      <c r="ACN153" s="119" t="str">
        <f t="shared" si="228"/>
        <v>TERIMA</v>
      </c>
      <c r="ACO153" s="120">
        <f t="shared" si="229"/>
        <v>670000</v>
      </c>
      <c r="ACP153" s="120">
        <f t="shared" si="230"/>
        <v>182240</v>
      </c>
      <c r="ADH153" s="121">
        <f t="shared" si="231"/>
        <v>335000</v>
      </c>
      <c r="ADI153" s="121">
        <f t="shared" si="232"/>
        <v>154904</v>
      </c>
      <c r="ADJ153" s="121">
        <f t="shared" si="233"/>
        <v>67000</v>
      </c>
      <c r="ADL153" s="121">
        <f t="shared" si="234"/>
        <v>0</v>
      </c>
      <c r="ADM153" s="121">
        <f t="shared" si="235"/>
        <v>556904</v>
      </c>
      <c r="ADN153" s="121">
        <f t="shared" si="197"/>
        <v>556904</v>
      </c>
      <c r="ADO153" s="4" t="s">
        <v>1454</v>
      </c>
    </row>
    <row r="154" spans="1:795" x14ac:dyDescent="0.25">
      <c r="A154" s="4">
        <f t="shared" si="195"/>
        <v>150</v>
      </c>
      <c r="B154" s="4">
        <v>30540</v>
      </c>
      <c r="C154" s="4" t="s">
        <v>712</v>
      </c>
      <c r="G154" s="4" t="s">
        <v>351</v>
      </c>
      <c r="O154" s="4">
        <v>22</v>
      </c>
      <c r="P154" s="4">
        <v>21</v>
      </c>
      <c r="Q154" s="4">
        <v>0</v>
      </c>
      <c r="R154" s="4">
        <v>0</v>
      </c>
      <c r="S154" s="4">
        <v>0</v>
      </c>
      <c r="T154" s="4">
        <v>1</v>
      </c>
      <c r="U154" s="4">
        <v>0</v>
      </c>
      <c r="V154" s="4">
        <f t="shared" si="196"/>
        <v>0</v>
      </c>
      <c r="W154" s="4">
        <v>21</v>
      </c>
      <c r="X154" s="4">
        <v>20</v>
      </c>
      <c r="Y154" s="4">
        <v>7.75</v>
      </c>
      <c r="BQ154" s="4">
        <v>0</v>
      </c>
      <c r="BR154" s="114">
        <f t="shared" si="198"/>
        <v>1</v>
      </c>
      <c r="BS154" s="4">
        <f t="shared" si="199"/>
        <v>5</v>
      </c>
      <c r="BT154" s="114">
        <f t="shared" si="200"/>
        <v>0.1</v>
      </c>
      <c r="BU154" s="4">
        <v>0</v>
      </c>
      <c r="BV154" s="114">
        <f t="shared" si="201"/>
        <v>1</v>
      </c>
      <c r="BW154" s="4">
        <f t="shared" si="202"/>
        <v>5</v>
      </c>
      <c r="BX154" s="114">
        <f t="shared" si="203"/>
        <v>0.15</v>
      </c>
      <c r="BY154" s="4">
        <f t="shared" si="204"/>
        <v>9300</v>
      </c>
      <c r="BZ154" s="4">
        <v>11087.0666666667</v>
      </c>
      <c r="CA154" s="115">
        <f t="shared" si="205"/>
        <v>1.1921577060931936</v>
      </c>
      <c r="CB154" s="4">
        <f t="shared" si="206"/>
        <v>5</v>
      </c>
      <c r="CC154" s="114">
        <f t="shared" si="207"/>
        <v>0.1</v>
      </c>
      <c r="CD154" s="4">
        <v>300</v>
      </c>
      <c r="CE154" s="116">
        <v>268.93625498007998</v>
      </c>
      <c r="CF154" s="4">
        <f t="shared" si="208"/>
        <v>5</v>
      </c>
      <c r="CG154" s="114">
        <f t="shared" si="209"/>
        <v>0.15</v>
      </c>
      <c r="MX154" s="116">
        <v>95</v>
      </c>
      <c r="MY154" s="116">
        <v>100</v>
      </c>
      <c r="MZ154" s="4">
        <f t="shared" si="210"/>
        <v>5</v>
      </c>
      <c r="NA154" s="114">
        <f t="shared" si="211"/>
        <v>0.1</v>
      </c>
      <c r="NB154" s="115">
        <v>0.92</v>
      </c>
      <c r="NC154" s="115">
        <v>0.74782608695652197</v>
      </c>
      <c r="ND154" s="4">
        <f t="shared" si="212"/>
        <v>1</v>
      </c>
      <c r="NE154" s="114">
        <f t="shared" si="213"/>
        <v>0.02</v>
      </c>
      <c r="NF154" s="116">
        <v>90</v>
      </c>
      <c r="NG154" s="118">
        <v>100</v>
      </c>
      <c r="NH154" s="4">
        <f t="shared" si="214"/>
        <v>5</v>
      </c>
      <c r="NI154" s="114">
        <f t="shared" si="215"/>
        <v>0.08</v>
      </c>
      <c r="NJ154" s="114">
        <v>0.85</v>
      </c>
      <c r="NK154" s="114">
        <v>0.88888888888888895</v>
      </c>
      <c r="NM154" s="4">
        <f t="shared" si="216"/>
        <v>5</v>
      </c>
      <c r="NN154" s="114">
        <f t="shared" si="217"/>
        <v>0.06</v>
      </c>
      <c r="NO154" s="114">
        <v>0.4</v>
      </c>
      <c r="NP154" s="114">
        <v>8.6956521739130405E-2</v>
      </c>
      <c r="NQ154" s="4">
        <f t="shared" si="218"/>
        <v>1</v>
      </c>
      <c r="NR154" s="114">
        <f t="shared" si="219"/>
        <v>1.2E-2</v>
      </c>
      <c r="ZQ154" s="114">
        <v>0.95</v>
      </c>
      <c r="ZR154" s="114">
        <v>0.98671978751660006</v>
      </c>
      <c r="ZS154" s="4">
        <f t="shared" si="220"/>
        <v>5</v>
      </c>
      <c r="ZT154" s="114">
        <f t="shared" si="221"/>
        <v>0.05</v>
      </c>
      <c r="ZU154" s="4">
        <v>2</v>
      </c>
      <c r="ZV154" s="4">
        <f t="shared" si="222"/>
        <v>5</v>
      </c>
      <c r="ZW154" s="114">
        <f t="shared" si="223"/>
        <v>0.05</v>
      </c>
      <c r="ACD154" s="114">
        <f t="shared" si="224"/>
        <v>0.5</v>
      </c>
      <c r="ACE154" s="114">
        <f t="shared" si="225"/>
        <v>0.27200000000000002</v>
      </c>
      <c r="ACF154" s="114">
        <f t="shared" si="226"/>
        <v>0.1</v>
      </c>
      <c r="ACG154" s="114">
        <f t="shared" si="227"/>
        <v>0.872</v>
      </c>
      <c r="ACK154" s="4">
        <v>1</v>
      </c>
      <c r="ACN154" s="119" t="str">
        <f t="shared" si="228"/>
        <v>TERIMA</v>
      </c>
      <c r="ACO154" s="120">
        <f t="shared" si="229"/>
        <v>670000</v>
      </c>
      <c r="ACP154" s="120">
        <f t="shared" si="230"/>
        <v>182240</v>
      </c>
      <c r="ADH154" s="121">
        <f t="shared" si="231"/>
        <v>335000</v>
      </c>
      <c r="ADI154" s="121">
        <f t="shared" si="232"/>
        <v>154904</v>
      </c>
      <c r="ADJ154" s="121">
        <f t="shared" si="233"/>
        <v>67000</v>
      </c>
      <c r="ADL154" s="121">
        <f t="shared" si="234"/>
        <v>0</v>
      </c>
      <c r="ADM154" s="121">
        <f t="shared" si="235"/>
        <v>556904</v>
      </c>
      <c r="ADN154" s="121">
        <f t="shared" si="197"/>
        <v>556904</v>
      </c>
      <c r="ADO154" s="4" t="s">
        <v>1454</v>
      </c>
    </row>
    <row r="155" spans="1:795" x14ac:dyDescent="0.25">
      <c r="A155" s="4">
        <f t="shared" si="195"/>
        <v>151</v>
      </c>
      <c r="B155" s="4">
        <v>76490</v>
      </c>
      <c r="C155" s="4" t="s">
        <v>728</v>
      </c>
      <c r="G155" s="4" t="s">
        <v>351</v>
      </c>
      <c r="O155" s="4">
        <v>22</v>
      </c>
      <c r="P155" s="4">
        <v>20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f t="shared" si="196"/>
        <v>0</v>
      </c>
      <c r="W155" s="4">
        <v>20</v>
      </c>
      <c r="X155" s="4">
        <v>20</v>
      </c>
      <c r="Y155" s="4">
        <v>7.75</v>
      </c>
      <c r="BQ155" s="4">
        <v>0</v>
      </c>
      <c r="BR155" s="114">
        <f t="shared" si="198"/>
        <v>1</v>
      </c>
      <c r="BS155" s="4">
        <f t="shared" si="199"/>
        <v>5</v>
      </c>
      <c r="BT155" s="114">
        <f t="shared" si="200"/>
        <v>0.1</v>
      </c>
      <c r="BU155" s="4">
        <v>0</v>
      </c>
      <c r="BV155" s="114">
        <f t="shared" si="201"/>
        <v>1</v>
      </c>
      <c r="BW155" s="4">
        <f t="shared" si="202"/>
        <v>5</v>
      </c>
      <c r="BX155" s="114">
        <f t="shared" si="203"/>
        <v>0.15</v>
      </c>
      <c r="BY155" s="4">
        <f t="shared" si="204"/>
        <v>9300</v>
      </c>
      <c r="BZ155" s="4">
        <v>11573.083333333299</v>
      </c>
      <c r="CA155" s="115">
        <f t="shared" si="205"/>
        <v>1.2444175627240106</v>
      </c>
      <c r="CB155" s="4">
        <f t="shared" si="206"/>
        <v>5</v>
      </c>
      <c r="CC155" s="114">
        <f t="shared" si="207"/>
        <v>0.1</v>
      </c>
      <c r="CD155" s="4">
        <v>300</v>
      </c>
      <c r="CE155" s="116">
        <v>274.475270479134</v>
      </c>
      <c r="CF155" s="4">
        <f t="shared" si="208"/>
        <v>5</v>
      </c>
      <c r="CG155" s="114">
        <f t="shared" si="209"/>
        <v>0.15</v>
      </c>
      <c r="MX155" s="116">
        <v>95</v>
      </c>
      <c r="MY155" s="116">
        <v>100</v>
      </c>
      <c r="MZ155" s="4">
        <f t="shared" si="210"/>
        <v>5</v>
      </c>
      <c r="NA155" s="114">
        <f t="shared" si="211"/>
        <v>0.1</v>
      </c>
      <c r="NB155" s="115">
        <v>0.92</v>
      </c>
      <c r="NC155" s="115">
        <v>0.8</v>
      </c>
      <c r="ND155" s="4">
        <f t="shared" si="212"/>
        <v>1</v>
      </c>
      <c r="NE155" s="114">
        <f t="shared" si="213"/>
        <v>0.02</v>
      </c>
      <c r="NF155" s="116">
        <v>90</v>
      </c>
      <c r="NG155" s="118">
        <v>100</v>
      </c>
      <c r="NH155" s="4">
        <f t="shared" si="214"/>
        <v>5</v>
      </c>
      <c r="NI155" s="114">
        <f t="shared" si="215"/>
        <v>0.08</v>
      </c>
      <c r="NJ155" s="114">
        <v>0.85</v>
      </c>
      <c r="NK155" s="114">
        <v>0.71428571428571397</v>
      </c>
      <c r="NM155" s="4">
        <f t="shared" si="216"/>
        <v>1</v>
      </c>
      <c r="NN155" s="114">
        <f t="shared" si="217"/>
        <v>1.2E-2</v>
      </c>
      <c r="NO155" s="114">
        <v>0.4</v>
      </c>
      <c r="NP155" s="114">
        <v>0.30303030303030298</v>
      </c>
      <c r="NQ155" s="4">
        <f t="shared" si="218"/>
        <v>1</v>
      </c>
      <c r="NR155" s="114">
        <f t="shared" si="219"/>
        <v>1.2E-2</v>
      </c>
      <c r="ZQ155" s="114">
        <v>0.95</v>
      </c>
      <c r="ZR155" s="114">
        <v>0.98840803709428104</v>
      </c>
      <c r="ZS155" s="4">
        <f t="shared" si="220"/>
        <v>5</v>
      </c>
      <c r="ZT155" s="114">
        <f t="shared" si="221"/>
        <v>0.05</v>
      </c>
      <c r="ZU155" s="4">
        <v>2</v>
      </c>
      <c r="ZV155" s="4">
        <f t="shared" si="222"/>
        <v>5</v>
      </c>
      <c r="ZW155" s="114">
        <f t="shared" si="223"/>
        <v>0.05</v>
      </c>
      <c r="ACD155" s="114">
        <f t="shared" si="224"/>
        <v>0.5</v>
      </c>
      <c r="ACE155" s="114">
        <f t="shared" si="225"/>
        <v>0.22400000000000003</v>
      </c>
      <c r="ACF155" s="114">
        <f t="shared" si="226"/>
        <v>0.1</v>
      </c>
      <c r="ACG155" s="114">
        <f t="shared" si="227"/>
        <v>0.82399999999999995</v>
      </c>
      <c r="ACN155" s="119" t="str">
        <f t="shared" si="228"/>
        <v>TERIMA</v>
      </c>
      <c r="ACO155" s="120">
        <f t="shared" si="229"/>
        <v>670000</v>
      </c>
      <c r="ACP155" s="120">
        <f t="shared" si="230"/>
        <v>150080.00000000003</v>
      </c>
      <c r="ADH155" s="121">
        <f t="shared" si="231"/>
        <v>335000</v>
      </c>
      <c r="ADI155" s="121">
        <f t="shared" si="232"/>
        <v>150080.00000000003</v>
      </c>
      <c r="ADJ155" s="121">
        <f t="shared" si="233"/>
        <v>67000</v>
      </c>
      <c r="ADL155" s="121">
        <f t="shared" si="234"/>
        <v>0</v>
      </c>
      <c r="ADM155" s="121">
        <f t="shared" si="235"/>
        <v>552080</v>
      </c>
      <c r="ADN155" s="121">
        <f t="shared" si="197"/>
        <v>552080</v>
      </c>
      <c r="ADO155" s="4" t="s">
        <v>1454</v>
      </c>
    </row>
    <row r="156" spans="1:795" x14ac:dyDescent="0.25">
      <c r="A156" s="4">
        <f t="shared" si="195"/>
        <v>152</v>
      </c>
      <c r="B156" s="4">
        <v>95691</v>
      </c>
      <c r="C156" s="4" t="s">
        <v>798</v>
      </c>
      <c r="G156" s="4" t="s">
        <v>351</v>
      </c>
      <c r="O156" s="4">
        <v>22</v>
      </c>
      <c r="P156" s="4">
        <v>21</v>
      </c>
      <c r="Q156" s="4">
        <v>3</v>
      </c>
      <c r="R156" s="4">
        <v>0</v>
      </c>
      <c r="S156" s="4">
        <v>0</v>
      </c>
      <c r="T156" s="4">
        <v>1</v>
      </c>
      <c r="U156" s="4">
        <v>0</v>
      </c>
      <c r="V156" s="4">
        <f t="shared" si="196"/>
        <v>3</v>
      </c>
      <c r="W156" s="4">
        <v>18</v>
      </c>
      <c r="X156" s="4">
        <v>20</v>
      </c>
      <c r="Y156" s="4">
        <v>7.75</v>
      </c>
      <c r="BQ156" s="4">
        <v>0</v>
      </c>
      <c r="BR156" s="114">
        <f t="shared" si="198"/>
        <v>1</v>
      </c>
      <c r="BS156" s="4">
        <f t="shared" si="199"/>
        <v>5</v>
      </c>
      <c r="BT156" s="114">
        <f t="shared" si="200"/>
        <v>0.1</v>
      </c>
      <c r="BU156" s="4">
        <v>3</v>
      </c>
      <c r="BV156" s="114">
        <f t="shared" si="201"/>
        <v>0.83333333333333337</v>
      </c>
      <c r="BW156" s="4">
        <f t="shared" si="202"/>
        <v>0</v>
      </c>
      <c r="BX156" s="114">
        <f t="shared" si="203"/>
        <v>0</v>
      </c>
      <c r="BY156" s="4">
        <f t="shared" si="204"/>
        <v>9300</v>
      </c>
      <c r="BZ156" s="4">
        <v>9877.9833333333299</v>
      </c>
      <c r="CA156" s="115">
        <f t="shared" si="205"/>
        <v>1.0621487455197129</v>
      </c>
      <c r="CB156" s="4">
        <f t="shared" si="206"/>
        <v>5</v>
      </c>
      <c r="CC156" s="114">
        <f t="shared" si="207"/>
        <v>0.1</v>
      </c>
      <c r="CD156" s="4">
        <v>300</v>
      </c>
      <c r="CE156" s="116">
        <v>285.03392568659098</v>
      </c>
      <c r="CF156" s="4">
        <f t="shared" si="208"/>
        <v>5</v>
      </c>
      <c r="CG156" s="114">
        <f t="shared" si="209"/>
        <v>0.15</v>
      </c>
      <c r="MX156" s="116">
        <v>95</v>
      </c>
      <c r="MY156" s="116">
        <v>98.75</v>
      </c>
      <c r="MZ156" s="4">
        <f t="shared" si="210"/>
        <v>5</v>
      </c>
      <c r="NA156" s="114">
        <f t="shared" si="211"/>
        <v>0.1</v>
      </c>
      <c r="NB156" s="115">
        <v>0.92</v>
      </c>
      <c r="NC156" s="115">
        <v>0.871428571428571</v>
      </c>
      <c r="ND156" s="4">
        <f t="shared" si="212"/>
        <v>1</v>
      </c>
      <c r="NE156" s="114">
        <f t="shared" si="213"/>
        <v>0.02</v>
      </c>
      <c r="NF156" s="116">
        <v>90</v>
      </c>
      <c r="NG156" s="118">
        <v>100</v>
      </c>
      <c r="NH156" s="4">
        <f t="shared" si="214"/>
        <v>5</v>
      </c>
      <c r="NI156" s="114">
        <f t="shared" si="215"/>
        <v>0.08</v>
      </c>
      <c r="NJ156" s="114">
        <v>0.85</v>
      </c>
      <c r="NK156" s="114">
        <v>0.75</v>
      </c>
      <c r="NM156" s="4">
        <f t="shared" si="216"/>
        <v>1</v>
      </c>
      <c r="NN156" s="114">
        <f t="shared" si="217"/>
        <v>1.2E-2</v>
      </c>
      <c r="NO156" s="114">
        <v>0.4</v>
      </c>
      <c r="NP156" s="114">
        <v>0.53571428571428603</v>
      </c>
      <c r="NQ156" s="4">
        <f t="shared" si="218"/>
        <v>5</v>
      </c>
      <c r="NR156" s="114">
        <f t="shared" si="219"/>
        <v>0.06</v>
      </c>
      <c r="ZQ156" s="114">
        <v>0.95</v>
      </c>
      <c r="ZR156" s="114">
        <v>0.987883683360258</v>
      </c>
      <c r="ZS156" s="4">
        <f t="shared" si="220"/>
        <v>5</v>
      </c>
      <c r="ZT156" s="114">
        <f t="shared" si="221"/>
        <v>0.05</v>
      </c>
      <c r="ZU156" s="4">
        <v>2</v>
      </c>
      <c r="ZV156" s="4">
        <f t="shared" si="222"/>
        <v>5</v>
      </c>
      <c r="ZW156" s="114">
        <f t="shared" si="223"/>
        <v>0.05</v>
      </c>
      <c r="ACD156" s="114">
        <f t="shared" si="224"/>
        <v>0.35</v>
      </c>
      <c r="ACE156" s="114">
        <f t="shared" si="225"/>
        <v>0.27200000000000002</v>
      </c>
      <c r="ACF156" s="114">
        <f t="shared" si="226"/>
        <v>0.1</v>
      </c>
      <c r="ACG156" s="114">
        <f t="shared" si="227"/>
        <v>0.72199999999999998</v>
      </c>
      <c r="ACN156" s="119" t="str">
        <f t="shared" si="228"/>
        <v>TERIMA</v>
      </c>
      <c r="ACO156" s="120">
        <f t="shared" si="229"/>
        <v>670000</v>
      </c>
      <c r="ACP156" s="120">
        <f t="shared" si="230"/>
        <v>182240</v>
      </c>
      <c r="ADH156" s="121">
        <f t="shared" si="231"/>
        <v>234499.99999999997</v>
      </c>
      <c r="ADI156" s="121">
        <f t="shared" si="232"/>
        <v>182240</v>
      </c>
      <c r="ADJ156" s="121">
        <f t="shared" si="233"/>
        <v>67000</v>
      </c>
      <c r="ADL156" s="121">
        <f t="shared" si="234"/>
        <v>0</v>
      </c>
      <c r="ADM156" s="121">
        <f t="shared" si="235"/>
        <v>483740</v>
      </c>
      <c r="ADN156" s="121">
        <f t="shared" si="197"/>
        <v>483740</v>
      </c>
      <c r="ADO156" s="4" t="s">
        <v>1454</v>
      </c>
    </row>
    <row r="157" spans="1:795" x14ac:dyDescent="0.25">
      <c r="A157" s="4">
        <f t="shared" si="195"/>
        <v>153</v>
      </c>
      <c r="B157" s="4">
        <v>105768</v>
      </c>
      <c r="C157" s="4" t="s">
        <v>411</v>
      </c>
      <c r="G157" s="4" t="s">
        <v>351</v>
      </c>
      <c r="O157" s="4">
        <v>22</v>
      </c>
      <c r="P157" s="4">
        <v>24</v>
      </c>
      <c r="Q157" s="4">
        <v>0</v>
      </c>
      <c r="R157" s="4">
        <v>0</v>
      </c>
      <c r="S157" s="4">
        <v>0</v>
      </c>
      <c r="T157" s="4">
        <v>1</v>
      </c>
      <c r="U157" s="4">
        <v>0</v>
      </c>
      <c r="V157" s="4">
        <f t="shared" si="196"/>
        <v>0</v>
      </c>
      <c r="W157" s="4">
        <v>24</v>
      </c>
      <c r="X157" s="4">
        <v>23</v>
      </c>
      <c r="Y157" s="4">
        <v>7.75</v>
      </c>
      <c r="BQ157" s="4">
        <v>0</v>
      </c>
      <c r="BR157" s="114">
        <f t="shared" si="198"/>
        <v>1</v>
      </c>
      <c r="BS157" s="4">
        <f t="shared" si="199"/>
        <v>5</v>
      </c>
      <c r="BT157" s="114">
        <f t="shared" si="200"/>
        <v>0.1</v>
      </c>
      <c r="BU157" s="4">
        <v>0</v>
      </c>
      <c r="BV157" s="114">
        <f t="shared" si="201"/>
        <v>1</v>
      </c>
      <c r="BW157" s="4">
        <f t="shared" si="202"/>
        <v>5</v>
      </c>
      <c r="BX157" s="114">
        <f t="shared" si="203"/>
        <v>0.15</v>
      </c>
      <c r="BY157" s="4">
        <f t="shared" si="204"/>
        <v>10695</v>
      </c>
      <c r="BZ157" s="4">
        <v>12578.6833333333</v>
      </c>
      <c r="CA157" s="115">
        <f t="shared" si="205"/>
        <v>1.1761274738974568</v>
      </c>
      <c r="CB157" s="4">
        <f t="shared" si="206"/>
        <v>5</v>
      </c>
      <c r="CC157" s="114">
        <f t="shared" si="207"/>
        <v>0.1</v>
      </c>
      <c r="CD157" s="4">
        <v>300</v>
      </c>
      <c r="CE157" s="116">
        <v>292.229823212913</v>
      </c>
      <c r="CF157" s="4">
        <f t="shared" si="208"/>
        <v>5</v>
      </c>
      <c r="CG157" s="114">
        <f t="shared" si="209"/>
        <v>0.15</v>
      </c>
      <c r="MX157" s="116">
        <v>95</v>
      </c>
      <c r="MY157" s="116">
        <v>98.3333333333333</v>
      </c>
      <c r="MZ157" s="4">
        <f t="shared" si="210"/>
        <v>5</v>
      </c>
      <c r="NA157" s="114">
        <f t="shared" si="211"/>
        <v>0.1</v>
      </c>
      <c r="NB157" s="115">
        <v>0.92</v>
      </c>
      <c r="NC157" s="115">
        <v>0.96111111111111103</v>
      </c>
      <c r="ND157" s="4">
        <f t="shared" si="212"/>
        <v>5</v>
      </c>
      <c r="NE157" s="114">
        <f t="shared" si="213"/>
        <v>0.1</v>
      </c>
      <c r="NF157" s="116">
        <v>90</v>
      </c>
      <c r="NG157" s="118">
        <v>100</v>
      </c>
      <c r="NH157" s="4">
        <f t="shared" si="214"/>
        <v>5</v>
      </c>
      <c r="NI157" s="114">
        <f t="shared" si="215"/>
        <v>0.08</v>
      </c>
      <c r="NJ157" s="114">
        <v>0.85</v>
      </c>
      <c r="NK157" s="114">
        <v>0.93333333333333302</v>
      </c>
      <c r="NM157" s="4">
        <f t="shared" si="216"/>
        <v>5</v>
      </c>
      <c r="NN157" s="114">
        <f t="shared" si="217"/>
        <v>0.06</v>
      </c>
      <c r="NO157" s="114">
        <v>0.4</v>
      </c>
      <c r="NP157" s="114">
        <v>0.75</v>
      </c>
      <c r="NQ157" s="4">
        <f t="shared" si="218"/>
        <v>5</v>
      </c>
      <c r="NR157" s="114">
        <f t="shared" si="219"/>
        <v>0.06</v>
      </c>
      <c r="ZQ157" s="114">
        <v>0.95</v>
      </c>
      <c r="ZR157" s="114">
        <v>0.99308224442736404</v>
      </c>
      <c r="ZS157" s="4">
        <f t="shared" si="220"/>
        <v>5</v>
      </c>
      <c r="ZT157" s="114">
        <f t="shared" si="221"/>
        <v>0.05</v>
      </c>
      <c r="ZU157" s="4">
        <v>2</v>
      </c>
      <c r="ZV157" s="4">
        <f t="shared" si="222"/>
        <v>5</v>
      </c>
      <c r="ZW157" s="114">
        <f t="shared" si="223"/>
        <v>0.05</v>
      </c>
      <c r="ACD157" s="114">
        <f t="shared" si="224"/>
        <v>0.5</v>
      </c>
      <c r="ACE157" s="114">
        <f t="shared" si="225"/>
        <v>0.4</v>
      </c>
      <c r="ACF157" s="114">
        <f t="shared" si="226"/>
        <v>0.1</v>
      </c>
      <c r="ACG157" s="114">
        <f t="shared" si="227"/>
        <v>1</v>
      </c>
      <c r="ACN157" s="119" t="str">
        <f t="shared" si="228"/>
        <v>TERIMA</v>
      </c>
      <c r="ACO157" s="120">
        <f t="shared" si="229"/>
        <v>670000</v>
      </c>
      <c r="ACP157" s="120">
        <f t="shared" si="230"/>
        <v>268000</v>
      </c>
      <c r="ADH157" s="121">
        <f t="shared" si="231"/>
        <v>335000</v>
      </c>
      <c r="ADI157" s="121">
        <f t="shared" si="232"/>
        <v>268000</v>
      </c>
      <c r="ADJ157" s="121">
        <f t="shared" si="233"/>
        <v>67000</v>
      </c>
      <c r="ADL157" s="121">
        <f t="shared" si="234"/>
        <v>200000</v>
      </c>
      <c r="ADM157" s="121">
        <f t="shared" si="235"/>
        <v>870000</v>
      </c>
      <c r="ADN157" s="121">
        <f t="shared" si="197"/>
        <v>870000</v>
      </c>
      <c r="ADO157" s="4" t="s">
        <v>1454</v>
      </c>
    </row>
    <row r="158" spans="1:795" x14ac:dyDescent="0.25">
      <c r="A158" s="4">
        <f t="shared" si="195"/>
        <v>154</v>
      </c>
      <c r="B158" s="4">
        <v>87812</v>
      </c>
      <c r="C158" s="4" t="s">
        <v>745</v>
      </c>
      <c r="G158" s="4" t="s">
        <v>351</v>
      </c>
      <c r="O158" s="4">
        <v>22</v>
      </c>
      <c r="P158" s="4">
        <v>21</v>
      </c>
      <c r="Q158" s="4">
        <v>1</v>
      </c>
      <c r="R158" s="4">
        <v>0</v>
      </c>
      <c r="S158" s="4">
        <v>0</v>
      </c>
      <c r="T158" s="4">
        <v>1</v>
      </c>
      <c r="U158" s="4">
        <v>0</v>
      </c>
      <c r="V158" s="4">
        <f t="shared" si="196"/>
        <v>1</v>
      </c>
      <c r="W158" s="4">
        <v>20</v>
      </c>
      <c r="X158" s="4">
        <v>20</v>
      </c>
      <c r="Y158" s="4">
        <v>7.75</v>
      </c>
      <c r="BQ158" s="4">
        <v>0</v>
      </c>
      <c r="BR158" s="114">
        <f t="shared" si="198"/>
        <v>1</v>
      </c>
      <c r="BS158" s="4">
        <f t="shared" si="199"/>
        <v>5</v>
      </c>
      <c r="BT158" s="114">
        <f t="shared" si="200"/>
        <v>0.1</v>
      </c>
      <c r="BU158" s="4">
        <v>1</v>
      </c>
      <c r="BV158" s="114">
        <f t="shared" si="201"/>
        <v>0.95</v>
      </c>
      <c r="BW158" s="4">
        <f t="shared" si="202"/>
        <v>1</v>
      </c>
      <c r="BX158" s="114">
        <f t="shared" si="203"/>
        <v>0.03</v>
      </c>
      <c r="BY158" s="4">
        <f t="shared" si="204"/>
        <v>9300</v>
      </c>
      <c r="BZ158" s="4">
        <v>10542.05</v>
      </c>
      <c r="CA158" s="115">
        <f t="shared" si="205"/>
        <v>1.1335537634408601</v>
      </c>
      <c r="CB158" s="4">
        <f t="shared" si="206"/>
        <v>5</v>
      </c>
      <c r="CC158" s="114">
        <f t="shared" si="207"/>
        <v>0.1</v>
      </c>
      <c r="CD158" s="4">
        <v>300</v>
      </c>
      <c r="CE158" s="116">
        <v>267.92566371681397</v>
      </c>
      <c r="CF158" s="4">
        <f t="shared" si="208"/>
        <v>5</v>
      </c>
      <c r="CG158" s="114">
        <f t="shared" si="209"/>
        <v>0.15</v>
      </c>
      <c r="MX158" s="116">
        <v>95</v>
      </c>
      <c r="MY158" s="116">
        <v>98.6666666666667</v>
      </c>
      <c r="MZ158" s="4">
        <f t="shared" si="210"/>
        <v>5</v>
      </c>
      <c r="NA158" s="114">
        <f t="shared" si="211"/>
        <v>0.1</v>
      </c>
      <c r="NB158" s="115">
        <v>0.92</v>
      </c>
      <c r="NC158" s="115">
        <v>0.89523809523809506</v>
      </c>
      <c r="ND158" s="4">
        <f t="shared" si="212"/>
        <v>1</v>
      </c>
      <c r="NE158" s="114">
        <f t="shared" si="213"/>
        <v>0.02</v>
      </c>
      <c r="NF158" s="116">
        <v>90</v>
      </c>
      <c r="NG158" s="118">
        <v>100</v>
      </c>
      <c r="NH158" s="4">
        <f t="shared" si="214"/>
        <v>5</v>
      </c>
      <c r="NI158" s="114">
        <f t="shared" si="215"/>
        <v>0.08</v>
      </c>
      <c r="NJ158" s="114">
        <v>0.85</v>
      </c>
      <c r="NK158" s="114">
        <v>0.75</v>
      </c>
      <c r="NM158" s="4">
        <f t="shared" si="216"/>
        <v>1</v>
      </c>
      <c r="NN158" s="114">
        <f t="shared" si="217"/>
        <v>1.2E-2</v>
      </c>
      <c r="NO158" s="114">
        <v>0.4</v>
      </c>
      <c r="NP158" s="114">
        <v>0.61904761904761896</v>
      </c>
      <c r="NQ158" s="4">
        <f t="shared" si="218"/>
        <v>5</v>
      </c>
      <c r="NR158" s="114">
        <f t="shared" si="219"/>
        <v>0.06</v>
      </c>
      <c r="ZQ158" s="114">
        <v>0.95</v>
      </c>
      <c r="ZR158" s="114">
        <v>0.95398230088495595</v>
      </c>
      <c r="ZS158" s="4">
        <f t="shared" si="220"/>
        <v>5</v>
      </c>
      <c r="ZT158" s="114">
        <f t="shared" si="221"/>
        <v>0.05</v>
      </c>
      <c r="ZU158" s="4">
        <v>2</v>
      </c>
      <c r="ZV158" s="4">
        <f t="shared" si="222"/>
        <v>5</v>
      </c>
      <c r="ZW158" s="114">
        <f t="shared" si="223"/>
        <v>0.05</v>
      </c>
      <c r="ACD158" s="114">
        <f t="shared" si="224"/>
        <v>0.38</v>
      </c>
      <c r="ACE158" s="114">
        <f t="shared" si="225"/>
        <v>0.27200000000000002</v>
      </c>
      <c r="ACF158" s="114">
        <f t="shared" si="226"/>
        <v>0.1</v>
      </c>
      <c r="ACG158" s="114">
        <f t="shared" si="227"/>
        <v>0.752</v>
      </c>
      <c r="ACN158" s="119" t="str">
        <f t="shared" si="228"/>
        <v>TERIMA</v>
      </c>
      <c r="ACO158" s="120">
        <f t="shared" si="229"/>
        <v>670000</v>
      </c>
      <c r="ACP158" s="120">
        <f t="shared" si="230"/>
        <v>182240</v>
      </c>
      <c r="ADH158" s="121">
        <f t="shared" si="231"/>
        <v>254600</v>
      </c>
      <c r="ADI158" s="121">
        <f t="shared" si="232"/>
        <v>182240</v>
      </c>
      <c r="ADJ158" s="121">
        <f t="shared" si="233"/>
        <v>67000</v>
      </c>
      <c r="ADL158" s="121">
        <f t="shared" si="234"/>
        <v>0</v>
      </c>
      <c r="ADM158" s="121">
        <f t="shared" si="235"/>
        <v>503840</v>
      </c>
      <c r="ADN158" s="121">
        <f t="shared" si="197"/>
        <v>503840</v>
      </c>
      <c r="ADO158" s="4" t="s">
        <v>1454</v>
      </c>
    </row>
    <row r="159" spans="1:795" x14ac:dyDescent="0.25">
      <c r="A159" s="4">
        <f t="shared" si="195"/>
        <v>155</v>
      </c>
      <c r="B159" s="4">
        <v>74499</v>
      </c>
      <c r="C159" s="4" t="s">
        <v>665</v>
      </c>
      <c r="G159" s="4" t="s">
        <v>351</v>
      </c>
      <c r="O159" s="4">
        <v>22</v>
      </c>
      <c r="P159" s="4">
        <v>21</v>
      </c>
      <c r="Q159" s="4">
        <v>0</v>
      </c>
      <c r="R159" s="4">
        <v>0</v>
      </c>
      <c r="S159" s="4">
        <v>0</v>
      </c>
      <c r="T159" s="4">
        <v>1</v>
      </c>
      <c r="U159" s="4">
        <v>0</v>
      </c>
      <c r="V159" s="4">
        <f t="shared" si="196"/>
        <v>0</v>
      </c>
      <c r="W159" s="4">
        <v>21</v>
      </c>
      <c r="X159" s="4">
        <v>20</v>
      </c>
      <c r="Y159" s="4">
        <v>7.75</v>
      </c>
      <c r="BQ159" s="4">
        <v>0</v>
      </c>
      <c r="BR159" s="114">
        <f t="shared" si="198"/>
        <v>1</v>
      </c>
      <c r="BS159" s="4">
        <f t="shared" si="199"/>
        <v>5</v>
      </c>
      <c r="BT159" s="114">
        <f t="shared" si="200"/>
        <v>0.1</v>
      </c>
      <c r="BU159" s="4">
        <v>0</v>
      </c>
      <c r="BV159" s="114">
        <f t="shared" si="201"/>
        <v>1</v>
      </c>
      <c r="BW159" s="4">
        <f t="shared" si="202"/>
        <v>5</v>
      </c>
      <c r="BX159" s="114">
        <f t="shared" si="203"/>
        <v>0.15</v>
      </c>
      <c r="BY159" s="4">
        <f t="shared" si="204"/>
        <v>9300</v>
      </c>
      <c r="BZ159" s="4">
        <v>11316</v>
      </c>
      <c r="CA159" s="115">
        <f t="shared" si="205"/>
        <v>1.2167741935483871</v>
      </c>
      <c r="CB159" s="4">
        <f t="shared" si="206"/>
        <v>5</v>
      </c>
      <c r="CC159" s="114">
        <f t="shared" si="207"/>
        <v>0.1</v>
      </c>
      <c r="CD159" s="4">
        <v>300</v>
      </c>
      <c r="CE159" s="116">
        <v>278.54733727810702</v>
      </c>
      <c r="CF159" s="4">
        <f t="shared" si="208"/>
        <v>5</v>
      </c>
      <c r="CG159" s="114">
        <f t="shared" si="209"/>
        <v>0.15</v>
      </c>
      <c r="MX159" s="116">
        <v>95</v>
      </c>
      <c r="MY159" s="116">
        <v>100</v>
      </c>
      <c r="MZ159" s="4">
        <f t="shared" si="210"/>
        <v>5</v>
      </c>
      <c r="NA159" s="114">
        <f t="shared" si="211"/>
        <v>0.1</v>
      </c>
      <c r="NB159" s="115">
        <v>0.92</v>
      </c>
      <c r="NC159" s="115">
        <v>0.89166666666666705</v>
      </c>
      <c r="ND159" s="4">
        <f t="shared" si="212"/>
        <v>1</v>
      </c>
      <c r="NE159" s="114">
        <f t="shared" si="213"/>
        <v>0.02</v>
      </c>
      <c r="NF159" s="116">
        <v>90</v>
      </c>
      <c r="NG159" s="118">
        <v>100</v>
      </c>
      <c r="NH159" s="4">
        <f t="shared" si="214"/>
        <v>5</v>
      </c>
      <c r="NI159" s="114">
        <f t="shared" si="215"/>
        <v>0.08</v>
      </c>
      <c r="NJ159" s="114">
        <v>0.85</v>
      </c>
      <c r="NK159" s="114">
        <v>0.84210526315789502</v>
      </c>
      <c r="NM159" s="4">
        <f t="shared" si="216"/>
        <v>1</v>
      </c>
      <c r="NN159" s="114">
        <f t="shared" si="217"/>
        <v>1.2E-2</v>
      </c>
      <c r="NO159" s="114">
        <v>0.4</v>
      </c>
      <c r="NP159" s="114">
        <v>0.54166666666666696</v>
      </c>
      <c r="NQ159" s="4">
        <f t="shared" si="218"/>
        <v>5</v>
      </c>
      <c r="NR159" s="114">
        <f t="shared" si="219"/>
        <v>0.06</v>
      </c>
      <c r="ZQ159" s="114">
        <v>0.95</v>
      </c>
      <c r="ZR159" s="114">
        <v>0.98520710059171601</v>
      </c>
      <c r="ZS159" s="4">
        <f t="shared" si="220"/>
        <v>5</v>
      </c>
      <c r="ZT159" s="114">
        <f t="shared" si="221"/>
        <v>0.05</v>
      </c>
      <c r="ZU159" s="4">
        <v>2</v>
      </c>
      <c r="ZV159" s="4">
        <f t="shared" si="222"/>
        <v>5</v>
      </c>
      <c r="ZW159" s="114">
        <f t="shared" si="223"/>
        <v>0.05</v>
      </c>
      <c r="ACD159" s="114">
        <f t="shared" si="224"/>
        <v>0.5</v>
      </c>
      <c r="ACE159" s="114">
        <f t="shared" si="225"/>
        <v>0.27200000000000002</v>
      </c>
      <c r="ACF159" s="114">
        <f t="shared" si="226"/>
        <v>0.1</v>
      </c>
      <c r="ACG159" s="114">
        <f t="shared" si="227"/>
        <v>0.872</v>
      </c>
      <c r="ACN159" s="119" t="str">
        <f t="shared" si="228"/>
        <v>TERIMA</v>
      </c>
      <c r="ACO159" s="120">
        <f t="shared" si="229"/>
        <v>670000</v>
      </c>
      <c r="ACP159" s="120">
        <f t="shared" si="230"/>
        <v>182240</v>
      </c>
      <c r="ADH159" s="121">
        <f t="shared" si="231"/>
        <v>335000</v>
      </c>
      <c r="ADI159" s="121">
        <f t="shared" si="232"/>
        <v>182240</v>
      </c>
      <c r="ADJ159" s="121">
        <f t="shared" si="233"/>
        <v>67000</v>
      </c>
      <c r="ADL159" s="121">
        <f t="shared" si="234"/>
        <v>0</v>
      </c>
      <c r="ADM159" s="121">
        <f t="shared" si="235"/>
        <v>584240</v>
      </c>
      <c r="ADN159" s="121">
        <f t="shared" si="197"/>
        <v>584240</v>
      </c>
      <c r="ADO159" s="4" t="s">
        <v>1454</v>
      </c>
    </row>
    <row r="160" spans="1:795" x14ac:dyDescent="0.25">
      <c r="A160" s="4">
        <f t="shared" si="195"/>
        <v>156</v>
      </c>
      <c r="B160" s="4">
        <v>157011</v>
      </c>
      <c r="C160" s="4" t="s">
        <v>369</v>
      </c>
      <c r="G160" s="4" t="s">
        <v>351</v>
      </c>
      <c r="M160" s="4" t="s">
        <v>1393</v>
      </c>
      <c r="O160" s="4">
        <v>22</v>
      </c>
      <c r="P160" s="4">
        <v>31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f t="shared" si="196"/>
        <v>0</v>
      </c>
      <c r="W160" s="4">
        <v>31</v>
      </c>
      <c r="X160" s="4">
        <v>31</v>
      </c>
      <c r="Y160" s="4">
        <v>7.75</v>
      </c>
      <c r="BQ160" s="4">
        <v>0</v>
      </c>
      <c r="BR160" s="114">
        <f t="shared" si="198"/>
        <v>1</v>
      </c>
      <c r="BS160" s="4">
        <f t="shared" si="199"/>
        <v>5</v>
      </c>
      <c r="BT160" s="114">
        <f t="shared" si="200"/>
        <v>0.1</v>
      </c>
      <c r="BU160" s="4">
        <v>0</v>
      </c>
      <c r="BV160" s="114">
        <f t="shared" si="201"/>
        <v>1</v>
      </c>
      <c r="BW160" s="4">
        <f t="shared" si="202"/>
        <v>5</v>
      </c>
      <c r="BX160" s="114">
        <f t="shared" si="203"/>
        <v>0.15</v>
      </c>
      <c r="BY160" s="4">
        <f t="shared" si="204"/>
        <v>14415</v>
      </c>
      <c r="BZ160" s="4">
        <v>0</v>
      </c>
      <c r="CA160" s="115">
        <f t="shared" si="205"/>
        <v>0</v>
      </c>
      <c r="CB160" s="4">
        <f t="shared" si="206"/>
        <v>1</v>
      </c>
      <c r="CC160" s="114">
        <f t="shared" si="207"/>
        <v>0.02</v>
      </c>
      <c r="CD160" s="4">
        <v>300</v>
      </c>
      <c r="CF160" s="4">
        <f t="shared" si="208"/>
        <v>5</v>
      </c>
      <c r="CG160" s="114">
        <f t="shared" si="209"/>
        <v>0.15</v>
      </c>
      <c r="MX160" s="116">
        <v>95</v>
      </c>
      <c r="MZ160" s="4">
        <f t="shared" si="210"/>
        <v>1</v>
      </c>
      <c r="NA160" s="114">
        <f t="shared" si="211"/>
        <v>0.02</v>
      </c>
      <c r="NB160" s="115">
        <v>0.92</v>
      </c>
      <c r="ND160" s="4">
        <f t="shared" si="212"/>
        <v>1</v>
      </c>
      <c r="NE160" s="114">
        <f t="shared" si="213"/>
        <v>0.02</v>
      </c>
      <c r="NF160" s="116">
        <v>90</v>
      </c>
      <c r="NG160" s="118">
        <v>0</v>
      </c>
      <c r="NH160" s="4">
        <f t="shared" si="214"/>
        <v>1</v>
      </c>
      <c r="NI160" s="114">
        <f t="shared" si="215"/>
        <v>1.6E-2</v>
      </c>
      <c r="NJ160" s="114">
        <v>0.85</v>
      </c>
      <c r="NK160" s="114" t="s">
        <v>937</v>
      </c>
      <c r="NM160" s="4">
        <f t="shared" si="216"/>
        <v>5</v>
      </c>
      <c r="NN160" s="114">
        <f t="shared" si="217"/>
        <v>0.06</v>
      </c>
      <c r="NO160" s="114">
        <v>0.4</v>
      </c>
      <c r="NP160" s="114" t="s">
        <v>937</v>
      </c>
      <c r="NQ160" s="4">
        <f t="shared" si="218"/>
        <v>5</v>
      </c>
      <c r="NR160" s="114">
        <f t="shared" si="219"/>
        <v>0.06</v>
      </c>
      <c r="ZQ160" s="114">
        <v>0.95</v>
      </c>
      <c r="ZS160" s="4">
        <f t="shared" si="220"/>
        <v>3</v>
      </c>
      <c r="ZT160" s="114">
        <f t="shared" si="221"/>
        <v>3.0000000000000006E-2</v>
      </c>
      <c r="ZU160" s="4">
        <v>2</v>
      </c>
      <c r="ZV160" s="4">
        <f t="shared" si="222"/>
        <v>5</v>
      </c>
      <c r="ZW160" s="114">
        <f t="shared" si="223"/>
        <v>0.05</v>
      </c>
      <c r="ACD160" s="114">
        <f t="shared" si="224"/>
        <v>0.42000000000000004</v>
      </c>
      <c r="ACE160" s="114">
        <f t="shared" si="225"/>
        <v>0.17599999999999999</v>
      </c>
      <c r="ACF160" s="114">
        <f t="shared" si="226"/>
        <v>8.0000000000000016E-2</v>
      </c>
      <c r="ACG160" s="114">
        <f t="shared" si="227"/>
        <v>0.67600000000000016</v>
      </c>
      <c r="ACN160" s="119" t="str">
        <f t="shared" si="228"/>
        <v>TERIMA</v>
      </c>
      <c r="ACO160" s="120">
        <f t="shared" si="229"/>
        <v>670000</v>
      </c>
      <c r="ACP160" s="120">
        <f t="shared" si="230"/>
        <v>117920</v>
      </c>
      <c r="ADH160" s="121">
        <f t="shared" si="231"/>
        <v>281400</v>
      </c>
      <c r="ADI160" s="121">
        <f t="shared" si="232"/>
        <v>117920</v>
      </c>
      <c r="ADJ160" s="121">
        <f t="shared" si="233"/>
        <v>53600.000000000007</v>
      </c>
      <c r="ADL160" s="121">
        <f t="shared" si="234"/>
        <v>0</v>
      </c>
      <c r="ADM160" s="121">
        <f t="shared" si="235"/>
        <v>452920</v>
      </c>
      <c r="ADN160" s="121">
        <f t="shared" si="197"/>
        <v>0</v>
      </c>
      <c r="ADO160" s="4" t="s">
        <v>1454</v>
      </c>
    </row>
    <row r="161" spans="1:795" x14ac:dyDescent="0.25">
      <c r="A161" s="4">
        <f t="shared" si="195"/>
        <v>157</v>
      </c>
      <c r="B161" s="4">
        <v>84656</v>
      </c>
      <c r="C161" s="4" t="s">
        <v>816</v>
      </c>
      <c r="G161" s="4" t="s">
        <v>351</v>
      </c>
      <c r="M161" s="4" t="s">
        <v>1393</v>
      </c>
      <c r="O161" s="4">
        <v>22</v>
      </c>
      <c r="P161" s="4">
        <v>31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f t="shared" si="196"/>
        <v>0</v>
      </c>
      <c r="W161" s="4">
        <v>31</v>
      </c>
      <c r="X161" s="4">
        <v>31</v>
      </c>
      <c r="Y161" s="4">
        <v>7.75</v>
      </c>
      <c r="BQ161" s="4">
        <v>0</v>
      </c>
      <c r="BR161" s="114">
        <f t="shared" si="198"/>
        <v>1</v>
      </c>
      <c r="BS161" s="4">
        <f t="shared" si="199"/>
        <v>5</v>
      </c>
      <c r="BT161" s="114">
        <f t="shared" si="200"/>
        <v>0.1</v>
      </c>
      <c r="BU161" s="4">
        <v>0</v>
      </c>
      <c r="BV161" s="114">
        <f t="shared" si="201"/>
        <v>1</v>
      </c>
      <c r="BW161" s="4">
        <f t="shared" si="202"/>
        <v>5</v>
      </c>
      <c r="BX161" s="114">
        <f t="shared" si="203"/>
        <v>0.15</v>
      </c>
      <c r="BY161" s="4">
        <f t="shared" si="204"/>
        <v>14415</v>
      </c>
      <c r="BZ161" s="4">
        <v>0</v>
      </c>
      <c r="CA161" s="115">
        <f t="shared" si="205"/>
        <v>0</v>
      </c>
      <c r="CB161" s="4">
        <f t="shared" si="206"/>
        <v>1</v>
      </c>
      <c r="CC161" s="114">
        <f t="shared" si="207"/>
        <v>0.02</v>
      </c>
      <c r="CD161" s="4">
        <v>300</v>
      </c>
      <c r="CF161" s="4">
        <f t="shared" si="208"/>
        <v>5</v>
      </c>
      <c r="CG161" s="114">
        <f t="shared" si="209"/>
        <v>0.15</v>
      </c>
      <c r="MX161" s="116">
        <v>95</v>
      </c>
      <c r="MZ161" s="4">
        <f t="shared" si="210"/>
        <v>1</v>
      </c>
      <c r="NA161" s="114">
        <f t="shared" si="211"/>
        <v>0.02</v>
      </c>
      <c r="NB161" s="115">
        <v>0.92</v>
      </c>
      <c r="ND161" s="4">
        <f t="shared" si="212"/>
        <v>1</v>
      </c>
      <c r="NE161" s="114">
        <f t="shared" si="213"/>
        <v>0.02</v>
      </c>
      <c r="NF161" s="116">
        <v>90</v>
      </c>
      <c r="NG161" s="118">
        <v>0</v>
      </c>
      <c r="NH161" s="4">
        <f t="shared" si="214"/>
        <v>1</v>
      </c>
      <c r="NI161" s="114">
        <f t="shared" si="215"/>
        <v>1.6E-2</v>
      </c>
      <c r="NJ161" s="114">
        <v>0.85</v>
      </c>
      <c r="NK161" s="114" t="s">
        <v>937</v>
      </c>
      <c r="NM161" s="4">
        <f t="shared" si="216"/>
        <v>5</v>
      </c>
      <c r="NN161" s="114">
        <f t="shared" si="217"/>
        <v>0.06</v>
      </c>
      <c r="NO161" s="114">
        <v>0.4</v>
      </c>
      <c r="NP161" s="114" t="s">
        <v>937</v>
      </c>
      <c r="NQ161" s="4">
        <f t="shared" si="218"/>
        <v>5</v>
      </c>
      <c r="NR161" s="114">
        <f t="shared" si="219"/>
        <v>0.06</v>
      </c>
      <c r="ZQ161" s="114">
        <v>0.95</v>
      </c>
      <c r="ZS161" s="4">
        <f t="shared" si="220"/>
        <v>3</v>
      </c>
      <c r="ZT161" s="114">
        <f t="shared" si="221"/>
        <v>3.0000000000000006E-2</v>
      </c>
      <c r="ZU161" s="4">
        <v>2</v>
      </c>
      <c r="ZV161" s="4">
        <f t="shared" si="222"/>
        <v>5</v>
      </c>
      <c r="ZW161" s="114">
        <f t="shared" si="223"/>
        <v>0.05</v>
      </c>
      <c r="ACD161" s="114">
        <f t="shared" si="224"/>
        <v>0.42000000000000004</v>
      </c>
      <c r="ACE161" s="114">
        <f t="shared" si="225"/>
        <v>0.17599999999999999</v>
      </c>
      <c r="ACF161" s="114">
        <f t="shared" si="226"/>
        <v>8.0000000000000016E-2</v>
      </c>
      <c r="ACG161" s="114">
        <f t="shared" si="227"/>
        <v>0.67600000000000016</v>
      </c>
      <c r="ACN161" s="119" t="str">
        <f t="shared" si="228"/>
        <v>TERIMA</v>
      </c>
      <c r="ACO161" s="120">
        <f t="shared" si="229"/>
        <v>670000</v>
      </c>
      <c r="ACP161" s="120">
        <f t="shared" si="230"/>
        <v>117920</v>
      </c>
      <c r="ADH161" s="121">
        <f t="shared" si="231"/>
        <v>281400</v>
      </c>
      <c r="ADI161" s="121">
        <f t="shared" si="232"/>
        <v>117920</v>
      </c>
      <c r="ADJ161" s="121">
        <f t="shared" si="233"/>
        <v>53600.000000000007</v>
      </c>
      <c r="ADL161" s="121">
        <f t="shared" si="234"/>
        <v>0</v>
      </c>
      <c r="ADM161" s="121">
        <f t="shared" si="235"/>
        <v>452920</v>
      </c>
      <c r="ADN161" s="121">
        <f t="shared" si="197"/>
        <v>0</v>
      </c>
      <c r="ADO161" s="4" t="s">
        <v>1454</v>
      </c>
    </row>
    <row r="162" spans="1:795" x14ac:dyDescent="0.25">
      <c r="A162" s="4">
        <f t="shared" si="195"/>
        <v>158</v>
      </c>
      <c r="B162" s="4">
        <v>154672</v>
      </c>
      <c r="C162" s="4" t="s">
        <v>494</v>
      </c>
      <c r="G162" s="4" t="s">
        <v>351</v>
      </c>
      <c r="M162" s="4" t="s">
        <v>1393</v>
      </c>
      <c r="O162" s="4">
        <v>22</v>
      </c>
      <c r="P162" s="4">
        <v>31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f t="shared" si="196"/>
        <v>0</v>
      </c>
      <c r="W162" s="4">
        <v>31</v>
      </c>
      <c r="X162" s="4">
        <v>31</v>
      </c>
      <c r="Y162" s="4">
        <v>7.75</v>
      </c>
      <c r="BQ162" s="4">
        <v>0</v>
      </c>
      <c r="BR162" s="114">
        <f t="shared" si="198"/>
        <v>1</v>
      </c>
      <c r="BS162" s="4">
        <f t="shared" si="199"/>
        <v>5</v>
      </c>
      <c r="BT162" s="114">
        <f t="shared" si="200"/>
        <v>0.1</v>
      </c>
      <c r="BU162" s="4">
        <v>0</v>
      </c>
      <c r="BV162" s="114">
        <f t="shared" si="201"/>
        <v>1</v>
      </c>
      <c r="BW162" s="4">
        <f t="shared" si="202"/>
        <v>5</v>
      </c>
      <c r="BX162" s="114">
        <f t="shared" si="203"/>
        <v>0.15</v>
      </c>
      <c r="BY162" s="4">
        <f t="shared" si="204"/>
        <v>14415</v>
      </c>
      <c r="BZ162" s="4">
        <v>0</v>
      </c>
      <c r="CA162" s="115">
        <f t="shared" si="205"/>
        <v>0</v>
      </c>
      <c r="CB162" s="4">
        <f t="shared" si="206"/>
        <v>1</v>
      </c>
      <c r="CC162" s="114">
        <f t="shared" si="207"/>
        <v>0.02</v>
      </c>
      <c r="CD162" s="4">
        <v>300</v>
      </c>
      <c r="CF162" s="4">
        <f t="shared" si="208"/>
        <v>5</v>
      </c>
      <c r="CG162" s="114">
        <f t="shared" si="209"/>
        <v>0.15</v>
      </c>
      <c r="MX162" s="116">
        <v>95</v>
      </c>
      <c r="MZ162" s="4">
        <f t="shared" si="210"/>
        <v>1</v>
      </c>
      <c r="NA162" s="114">
        <f t="shared" si="211"/>
        <v>0.02</v>
      </c>
      <c r="NB162" s="115">
        <v>0.92</v>
      </c>
      <c r="ND162" s="4">
        <f t="shared" si="212"/>
        <v>1</v>
      </c>
      <c r="NE162" s="114">
        <f t="shared" si="213"/>
        <v>0.02</v>
      </c>
      <c r="NF162" s="116">
        <v>90</v>
      </c>
      <c r="NG162" s="118">
        <v>0</v>
      </c>
      <c r="NH162" s="4">
        <f t="shared" si="214"/>
        <v>1</v>
      </c>
      <c r="NI162" s="114">
        <f t="shared" si="215"/>
        <v>1.6E-2</v>
      </c>
      <c r="NJ162" s="114">
        <v>0.85</v>
      </c>
      <c r="NK162" s="114" t="s">
        <v>937</v>
      </c>
      <c r="NM162" s="4">
        <f t="shared" si="216"/>
        <v>5</v>
      </c>
      <c r="NN162" s="114">
        <f t="shared" si="217"/>
        <v>0.06</v>
      </c>
      <c r="NO162" s="114">
        <v>0.4</v>
      </c>
      <c r="NP162" s="114" t="s">
        <v>937</v>
      </c>
      <c r="NQ162" s="4">
        <f t="shared" si="218"/>
        <v>5</v>
      </c>
      <c r="NR162" s="114">
        <f t="shared" si="219"/>
        <v>0.06</v>
      </c>
      <c r="ZQ162" s="114">
        <v>0.95</v>
      </c>
      <c r="ZS162" s="4">
        <f t="shared" si="220"/>
        <v>3</v>
      </c>
      <c r="ZT162" s="114">
        <f t="shared" si="221"/>
        <v>3.0000000000000006E-2</v>
      </c>
      <c r="ZU162" s="4">
        <v>2</v>
      </c>
      <c r="ZV162" s="4">
        <f t="shared" si="222"/>
        <v>5</v>
      </c>
      <c r="ZW162" s="114">
        <f t="shared" si="223"/>
        <v>0.05</v>
      </c>
      <c r="ACD162" s="114">
        <f t="shared" si="224"/>
        <v>0.42000000000000004</v>
      </c>
      <c r="ACE162" s="114">
        <f t="shared" si="225"/>
        <v>0.17599999999999999</v>
      </c>
      <c r="ACF162" s="114">
        <f t="shared" si="226"/>
        <v>8.0000000000000016E-2</v>
      </c>
      <c r="ACG162" s="114">
        <f t="shared" si="227"/>
        <v>0.67600000000000016</v>
      </c>
      <c r="ACN162" s="119" t="str">
        <f t="shared" si="228"/>
        <v>TERIMA</v>
      </c>
      <c r="ACO162" s="120">
        <f t="shared" si="229"/>
        <v>670000</v>
      </c>
      <c r="ACP162" s="120">
        <f t="shared" si="230"/>
        <v>117920</v>
      </c>
      <c r="ADH162" s="121">
        <f t="shared" si="231"/>
        <v>281400</v>
      </c>
      <c r="ADI162" s="121">
        <f t="shared" si="232"/>
        <v>117920</v>
      </c>
      <c r="ADJ162" s="121">
        <f t="shared" si="233"/>
        <v>53600.000000000007</v>
      </c>
      <c r="ADL162" s="121">
        <f t="shared" si="234"/>
        <v>0</v>
      </c>
      <c r="ADM162" s="121">
        <f t="shared" si="235"/>
        <v>452920</v>
      </c>
      <c r="ADN162" s="121">
        <f t="shared" si="197"/>
        <v>0</v>
      </c>
      <c r="ADO162" s="4" t="s">
        <v>1454</v>
      </c>
    </row>
    <row r="163" spans="1:795" x14ac:dyDescent="0.25">
      <c r="A163" s="4">
        <f t="shared" si="195"/>
        <v>159</v>
      </c>
      <c r="B163" s="4">
        <v>181878</v>
      </c>
      <c r="C163" s="4" t="s">
        <v>865</v>
      </c>
      <c r="G163" s="4" t="s">
        <v>351</v>
      </c>
      <c r="O163" s="4">
        <v>22</v>
      </c>
      <c r="P163" s="4">
        <v>7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f t="shared" si="196"/>
        <v>0</v>
      </c>
      <c r="W163" s="4">
        <v>7</v>
      </c>
      <c r="X163" s="4">
        <v>7</v>
      </c>
      <c r="Y163" s="4">
        <v>7.75</v>
      </c>
      <c r="BQ163" s="4">
        <v>0</v>
      </c>
      <c r="BR163" s="114">
        <f t="shared" si="198"/>
        <v>1</v>
      </c>
      <c r="BS163" s="4">
        <f t="shared" si="199"/>
        <v>5</v>
      </c>
      <c r="BT163" s="114">
        <f t="shared" si="200"/>
        <v>0.1</v>
      </c>
      <c r="BU163" s="4">
        <v>0</v>
      </c>
      <c r="BV163" s="114">
        <f t="shared" si="201"/>
        <v>1</v>
      </c>
      <c r="BW163" s="4">
        <f t="shared" si="202"/>
        <v>5</v>
      </c>
      <c r="BX163" s="114">
        <f t="shared" si="203"/>
        <v>0.15</v>
      </c>
      <c r="BY163" s="4">
        <f t="shared" si="204"/>
        <v>3255</v>
      </c>
      <c r="BZ163" s="4">
        <v>3425</v>
      </c>
      <c r="CA163" s="115">
        <f t="shared" si="205"/>
        <v>1.0522273425499231</v>
      </c>
      <c r="CB163" s="4">
        <f t="shared" si="206"/>
        <v>5</v>
      </c>
      <c r="CC163" s="114">
        <f t="shared" si="207"/>
        <v>0.1</v>
      </c>
      <c r="CD163" s="4">
        <v>300</v>
      </c>
      <c r="CE163" s="116">
        <v>266.06867671691799</v>
      </c>
      <c r="CF163" s="4">
        <f t="shared" si="208"/>
        <v>5</v>
      </c>
      <c r="CG163" s="114">
        <f t="shared" si="209"/>
        <v>0.15</v>
      </c>
      <c r="MX163" s="116">
        <v>95</v>
      </c>
      <c r="MZ163" s="4">
        <f t="shared" si="210"/>
        <v>1</v>
      </c>
      <c r="NA163" s="114">
        <f t="shared" si="211"/>
        <v>0.02</v>
      </c>
      <c r="NB163" s="115">
        <v>0.92</v>
      </c>
      <c r="NC163" s="115">
        <v>0.76923076923076905</v>
      </c>
      <c r="ND163" s="4">
        <f t="shared" si="212"/>
        <v>1</v>
      </c>
      <c r="NE163" s="114">
        <f t="shared" si="213"/>
        <v>0.02</v>
      </c>
      <c r="NF163" s="116">
        <v>90</v>
      </c>
      <c r="NG163" s="118">
        <v>100</v>
      </c>
      <c r="NH163" s="4">
        <f t="shared" si="214"/>
        <v>5</v>
      </c>
      <c r="NI163" s="114">
        <f t="shared" si="215"/>
        <v>0.08</v>
      </c>
      <c r="NJ163" s="114">
        <v>0.85</v>
      </c>
      <c r="NK163" s="114">
        <v>0.5</v>
      </c>
      <c r="NM163" s="4">
        <f t="shared" si="216"/>
        <v>1</v>
      </c>
      <c r="NN163" s="114">
        <f t="shared" si="217"/>
        <v>1.2E-2</v>
      </c>
      <c r="NO163" s="114">
        <v>0.4</v>
      </c>
      <c r="NP163" s="114">
        <v>0.30769230769230799</v>
      </c>
      <c r="NQ163" s="4">
        <f t="shared" si="218"/>
        <v>1</v>
      </c>
      <c r="NR163" s="114">
        <f t="shared" si="219"/>
        <v>1.2E-2</v>
      </c>
      <c r="ZQ163" s="114">
        <v>0.95</v>
      </c>
      <c r="ZR163" s="114">
        <v>0.98659966499162499</v>
      </c>
      <c r="ZS163" s="4">
        <f t="shared" si="220"/>
        <v>5</v>
      </c>
      <c r="ZT163" s="114">
        <f t="shared" si="221"/>
        <v>0.05</v>
      </c>
      <c r="ZU163" s="4">
        <v>2</v>
      </c>
      <c r="ZV163" s="4">
        <f t="shared" si="222"/>
        <v>5</v>
      </c>
      <c r="ZW163" s="114">
        <f t="shared" si="223"/>
        <v>0.05</v>
      </c>
      <c r="ACD163" s="114">
        <f t="shared" si="224"/>
        <v>0.5</v>
      </c>
      <c r="ACE163" s="114">
        <f t="shared" si="225"/>
        <v>0.14400000000000002</v>
      </c>
      <c r="ACF163" s="114">
        <f t="shared" si="226"/>
        <v>0.1</v>
      </c>
      <c r="ACG163" s="114">
        <f t="shared" si="227"/>
        <v>0.74399999999999999</v>
      </c>
      <c r="ACL163" s="4">
        <v>1</v>
      </c>
      <c r="ACN163" s="119" t="str">
        <f t="shared" si="228"/>
        <v>TERIMA</v>
      </c>
      <c r="ACO163" s="120">
        <f t="shared" si="229"/>
        <v>670000</v>
      </c>
      <c r="ACP163" s="120">
        <f t="shared" si="230"/>
        <v>96480.000000000015</v>
      </c>
      <c r="ADH163" s="121">
        <f t="shared" si="231"/>
        <v>335000</v>
      </c>
      <c r="ADI163" s="121">
        <f t="shared" si="232"/>
        <v>57888.000000000007</v>
      </c>
      <c r="ADJ163" s="121">
        <f t="shared" si="233"/>
        <v>67000</v>
      </c>
      <c r="ADL163" s="121">
        <f t="shared" si="234"/>
        <v>0</v>
      </c>
      <c r="ADM163" s="121">
        <f t="shared" si="235"/>
        <v>459888</v>
      </c>
      <c r="ADN163" s="121">
        <f t="shared" si="197"/>
        <v>459888</v>
      </c>
      <c r="ADO163" s="4" t="s">
        <v>1454</v>
      </c>
    </row>
    <row r="164" spans="1:795" x14ac:dyDescent="0.25">
      <c r="A164" s="4">
        <f t="shared" si="195"/>
        <v>160</v>
      </c>
      <c r="B164" s="4">
        <v>168590</v>
      </c>
      <c r="C164" s="4" t="s">
        <v>527</v>
      </c>
      <c r="G164" s="4" t="s">
        <v>351</v>
      </c>
      <c r="O164" s="4">
        <v>22</v>
      </c>
      <c r="P164" s="4">
        <v>17</v>
      </c>
      <c r="Q164" s="4">
        <v>0</v>
      </c>
      <c r="R164" s="4">
        <v>0</v>
      </c>
      <c r="S164" s="4">
        <v>0</v>
      </c>
      <c r="T164" s="4">
        <v>1</v>
      </c>
      <c r="U164" s="4">
        <v>0</v>
      </c>
      <c r="V164" s="4">
        <f t="shared" si="196"/>
        <v>0</v>
      </c>
      <c r="W164" s="4">
        <v>17</v>
      </c>
      <c r="X164" s="4">
        <v>16</v>
      </c>
      <c r="Y164" s="4">
        <v>7.75</v>
      </c>
      <c r="BQ164" s="4">
        <v>0</v>
      </c>
      <c r="BR164" s="114">
        <f t="shared" si="198"/>
        <v>1</v>
      </c>
      <c r="BS164" s="4">
        <f t="shared" si="199"/>
        <v>5</v>
      </c>
      <c r="BT164" s="114">
        <f t="shared" si="200"/>
        <v>0.1</v>
      </c>
      <c r="BU164" s="4">
        <v>0</v>
      </c>
      <c r="BV164" s="114">
        <f t="shared" si="201"/>
        <v>1</v>
      </c>
      <c r="BW164" s="4">
        <f t="shared" si="202"/>
        <v>5</v>
      </c>
      <c r="BX164" s="114">
        <f t="shared" si="203"/>
        <v>0.15</v>
      </c>
      <c r="BY164" s="4">
        <f t="shared" si="204"/>
        <v>7440</v>
      </c>
      <c r="BZ164" s="4">
        <v>10273.25</v>
      </c>
      <c r="CA164" s="115">
        <f t="shared" si="205"/>
        <v>1.3808131720430108</v>
      </c>
      <c r="CB164" s="4">
        <f t="shared" si="206"/>
        <v>5</v>
      </c>
      <c r="CC164" s="114">
        <f t="shared" si="207"/>
        <v>0.1</v>
      </c>
      <c r="CD164" s="4">
        <v>300</v>
      </c>
      <c r="CE164" s="116">
        <v>279.79243542435398</v>
      </c>
      <c r="CF164" s="4">
        <f t="shared" si="208"/>
        <v>5</v>
      </c>
      <c r="CG164" s="114">
        <f t="shared" si="209"/>
        <v>0.15</v>
      </c>
      <c r="MX164" s="116">
        <v>95</v>
      </c>
      <c r="MY164" s="116">
        <v>100</v>
      </c>
      <c r="MZ164" s="4">
        <f t="shared" si="210"/>
        <v>5</v>
      </c>
      <c r="NA164" s="114">
        <f t="shared" si="211"/>
        <v>0.1</v>
      </c>
      <c r="NB164" s="115">
        <v>0.92</v>
      </c>
      <c r="NC164" s="115">
        <v>0.81818181818181801</v>
      </c>
      <c r="ND164" s="4">
        <f t="shared" si="212"/>
        <v>1</v>
      </c>
      <c r="NE164" s="114">
        <f t="shared" si="213"/>
        <v>0.02</v>
      </c>
      <c r="NF164" s="116">
        <v>90</v>
      </c>
      <c r="NG164" s="118">
        <v>100</v>
      </c>
      <c r="NH164" s="4">
        <f t="shared" si="214"/>
        <v>5</v>
      </c>
      <c r="NI164" s="114">
        <f t="shared" si="215"/>
        <v>0.08</v>
      </c>
      <c r="NJ164" s="114">
        <v>0.85</v>
      </c>
      <c r="NK164" s="114">
        <v>0.54545454545454497</v>
      </c>
      <c r="NM164" s="4">
        <f t="shared" si="216"/>
        <v>1</v>
      </c>
      <c r="NN164" s="114">
        <f t="shared" si="217"/>
        <v>1.2E-2</v>
      </c>
      <c r="NO164" s="114">
        <v>0.4</v>
      </c>
      <c r="NP164" s="114">
        <v>0.27272727272727298</v>
      </c>
      <c r="NQ164" s="4">
        <f t="shared" si="218"/>
        <v>1</v>
      </c>
      <c r="NR164" s="114">
        <f t="shared" si="219"/>
        <v>1.2E-2</v>
      </c>
      <c r="ZQ164" s="114">
        <v>0.95</v>
      </c>
      <c r="ZR164" s="114">
        <v>0.97140221402214</v>
      </c>
      <c r="ZS164" s="4">
        <f t="shared" si="220"/>
        <v>5</v>
      </c>
      <c r="ZT164" s="114">
        <f t="shared" si="221"/>
        <v>0.05</v>
      </c>
      <c r="ZU164" s="4">
        <v>2</v>
      </c>
      <c r="ZV164" s="4">
        <f t="shared" si="222"/>
        <v>5</v>
      </c>
      <c r="ZW164" s="114">
        <f t="shared" si="223"/>
        <v>0.05</v>
      </c>
      <c r="ACD164" s="114">
        <f t="shared" si="224"/>
        <v>0.5</v>
      </c>
      <c r="ACE164" s="114">
        <f t="shared" si="225"/>
        <v>0.22400000000000003</v>
      </c>
      <c r="ACF164" s="114">
        <f t="shared" si="226"/>
        <v>0.1</v>
      </c>
      <c r="ACG164" s="114">
        <f t="shared" si="227"/>
        <v>0.82399999999999995</v>
      </c>
      <c r="ACK164" s="4">
        <v>1</v>
      </c>
      <c r="ACN164" s="119" t="str">
        <f t="shared" si="228"/>
        <v>TERIMA</v>
      </c>
      <c r="ACO164" s="120">
        <f t="shared" si="229"/>
        <v>670000</v>
      </c>
      <c r="ACP164" s="120">
        <f t="shared" si="230"/>
        <v>150080.00000000003</v>
      </c>
      <c r="ADH164" s="121">
        <f t="shared" si="231"/>
        <v>335000</v>
      </c>
      <c r="ADI164" s="121">
        <f t="shared" si="232"/>
        <v>127568.00000000001</v>
      </c>
      <c r="ADJ164" s="121">
        <f t="shared" si="233"/>
        <v>67000</v>
      </c>
      <c r="ADL164" s="121">
        <f t="shared" si="234"/>
        <v>0</v>
      </c>
      <c r="ADM164" s="121">
        <f t="shared" si="235"/>
        <v>529568</v>
      </c>
      <c r="ADN164" s="121">
        <f t="shared" si="197"/>
        <v>529568</v>
      </c>
      <c r="ADO164" s="4" t="s">
        <v>1454</v>
      </c>
    </row>
    <row r="165" spans="1:795" x14ac:dyDescent="0.25">
      <c r="A165" s="4">
        <f t="shared" si="195"/>
        <v>161</v>
      </c>
      <c r="B165" s="4">
        <v>106108</v>
      </c>
      <c r="C165" s="4" t="s">
        <v>581</v>
      </c>
      <c r="G165" s="4" t="s">
        <v>351</v>
      </c>
      <c r="O165" s="4">
        <v>22</v>
      </c>
      <c r="P165" s="4">
        <v>18</v>
      </c>
      <c r="Q165" s="4">
        <v>3</v>
      </c>
      <c r="R165" s="4">
        <v>0</v>
      </c>
      <c r="S165" s="4">
        <v>0</v>
      </c>
      <c r="T165" s="4">
        <v>1</v>
      </c>
      <c r="U165" s="4">
        <v>0</v>
      </c>
      <c r="V165" s="4">
        <f t="shared" si="196"/>
        <v>3</v>
      </c>
      <c r="W165" s="4">
        <v>15</v>
      </c>
      <c r="X165" s="4">
        <v>17</v>
      </c>
      <c r="Y165" s="4">
        <v>7.75</v>
      </c>
      <c r="BQ165" s="4">
        <v>0</v>
      </c>
      <c r="BR165" s="114">
        <f t="shared" si="198"/>
        <v>1</v>
      </c>
      <c r="BS165" s="4">
        <f t="shared" si="199"/>
        <v>5</v>
      </c>
      <c r="BT165" s="114">
        <f t="shared" si="200"/>
        <v>0.1</v>
      </c>
      <c r="BU165" s="4">
        <v>3</v>
      </c>
      <c r="BV165" s="114">
        <f t="shared" si="201"/>
        <v>0.8</v>
      </c>
      <c r="BW165" s="4">
        <f t="shared" si="202"/>
        <v>0</v>
      </c>
      <c r="BX165" s="114">
        <f t="shared" si="203"/>
        <v>0</v>
      </c>
      <c r="BY165" s="4">
        <f t="shared" si="204"/>
        <v>7905</v>
      </c>
      <c r="BZ165" s="4">
        <v>7192.8</v>
      </c>
      <c r="CA165" s="115">
        <f t="shared" si="205"/>
        <v>0.90990512333965845</v>
      </c>
      <c r="CB165" s="4">
        <f t="shared" si="206"/>
        <v>2</v>
      </c>
      <c r="CC165" s="114">
        <f t="shared" si="207"/>
        <v>0.04</v>
      </c>
      <c r="CD165" s="4">
        <v>300</v>
      </c>
      <c r="CE165" s="116">
        <v>330.25906040268501</v>
      </c>
      <c r="CF165" s="4">
        <f t="shared" si="208"/>
        <v>1</v>
      </c>
      <c r="CG165" s="114">
        <f t="shared" si="209"/>
        <v>0.03</v>
      </c>
      <c r="MX165" s="116">
        <v>95</v>
      </c>
      <c r="MY165" s="116">
        <v>95</v>
      </c>
      <c r="MZ165" s="4">
        <f t="shared" si="210"/>
        <v>3</v>
      </c>
      <c r="NA165" s="114">
        <f t="shared" si="211"/>
        <v>6.0000000000000012E-2</v>
      </c>
      <c r="NB165" s="115">
        <v>0.92</v>
      </c>
      <c r="NC165" s="115">
        <v>0.87272727272727302</v>
      </c>
      <c r="ND165" s="4">
        <f t="shared" si="212"/>
        <v>1</v>
      </c>
      <c r="NE165" s="114">
        <f t="shared" si="213"/>
        <v>0.02</v>
      </c>
      <c r="NF165" s="116">
        <v>90</v>
      </c>
      <c r="NG165" s="118">
        <v>100</v>
      </c>
      <c r="NH165" s="4">
        <f t="shared" si="214"/>
        <v>5</v>
      </c>
      <c r="NI165" s="114">
        <f t="shared" si="215"/>
        <v>0.08</v>
      </c>
      <c r="NJ165" s="114">
        <v>0.85</v>
      </c>
      <c r="NK165" s="114">
        <v>0.76470588235294101</v>
      </c>
      <c r="NM165" s="4">
        <f t="shared" si="216"/>
        <v>1</v>
      </c>
      <c r="NN165" s="114">
        <f t="shared" si="217"/>
        <v>1.2E-2</v>
      </c>
      <c r="NO165" s="114">
        <v>0.4</v>
      </c>
      <c r="NP165" s="114">
        <v>0.54545454545454497</v>
      </c>
      <c r="NQ165" s="4">
        <f t="shared" si="218"/>
        <v>5</v>
      </c>
      <c r="NR165" s="114">
        <f t="shared" si="219"/>
        <v>0.06</v>
      </c>
      <c r="ZQ165" s="114">
        <v>0.95</v>
      </c>
      <c r="ZR165" s="114">
        <v>0.98926174496644304</v>
      </c>
      <c r="ZS165" s="4">
        <f t="shared" si="220"/>
        <v>5</v>
      </c>
      <c r="ZT165" s="114">
        <f t="shared" si="221"/>
        <v>0.05</v>
      </c>
      <c r="ZU165" s="4">
        <v>2</v>
      </c>
      <c r="ZV165" s="4">
        <f t="shared" si="222"/>
        <v>5</v>
      </c>
      <c r="ZW165" s="114">
        <f t="shared" si="223"/>
        <v>0.05</v>
      </c>
      <c r="ACD165" s="114">
        <f t="shared" si="224"/>
        <v>0.17</v>
      </c>
      <c r="ACE165" s="114">
        <f t="shared" si="225"/>
        <v>0.23200000000000004</v>
      </c>
      <c r="ACF165" s="114">
        <f t="shared" si="226"/>
        <v>0.1</v>
      </c>
      <c r="ACG165" s="114">
        <f t="shared" si="227"/>
        <v>0.502</v>
      </c>
      <c r="ACK165" s="4">
        <v>1</v>
      </c>
      <c r="ACN165" s="119" t="str">
        <f t="shared" si="228"/>
        <v>TERIMA</v>
      </c>
      <c r="ACO165" s="120">
        <f t="shared" si="229"/>
        <v>670000</v>
      </c>
      <c r="ACP165" s="120">
        <f t="shared" si="230"/>
        <v>155440.00000000003</v>
      </c>
      <c r="ADH165" s="121">
        <f t="shared" si="231"/>
        <v>113900.00000000001</v>
      </c>
      <c r="ADI165" s="121">
        <f t="shared" si="232"/>
        <v>132124.00000000003</v>
      </c>
      <c r="ADJ165" s="121">
        <f t="shared" si="233"/>
        <v>67000</v>
      </c>
      <c r="ADL165" s="121">
        <f t="shared" si="234"/>
        <v>0</v>
      </c>
      <c r="ADM165" s="121">
        <f t="shared" si="235"/>
        <v>313024.00000000006</v>
      </c>
      <c r="ADN165" s="121">
        <f t="shared" si="197"/>
        <v>313024.00000000006</v>
      </c>
      <c r="ADO165" s="4" t="s">
        <v>1454</v>
      </c>
    </row>
    <row r="166" spans="1:795" x14ac:dyDescent="0.25">
      <c r="A166" s="4">
        <f t="shared" si="195"/>
        <v>162</v>
      </c>
      <c r="B166" s="4">
        <v>183254</v>
      </c>
      <c r="C166" s="4" t="s">
        <v>901</v>
      </c>
      <c r="G166" s="4" t="s">
        <v>351</v>
      </c>
      <c r="O166" s="4">
        <v>22</v>
      </c>
      <c r="P166" s="4">
        <v>21</v>
      </c>
      <c r="Q166" s="4">
        <v>9</v>
      </c>
      <c r="R166" s="4">
        <v>2</v>
      </c>
      <c r="S166" s="4">
        <v>0</v>
      </c>
      <c r="T166" s="4">
        <v>0</v>
      </c>
      <c r="U166" s="4">
        <v>9</v>
      </c>
      <c r="V166" s="4">
        <f t="shared" si="196"/>
        <v>11</v>
      </c>
      <c r="W166" s="4">
        <v>1</v>
      </c>
      <c r="X166" s="4">
        <v>12</v>
      </c>
      <c r="Y166" s="4">
        <v>7.75</v>
      </c>
      <c r="BQ166" s="4">
        <v>0</v>
      </c>
      <c r="BR166" s="114">
        <f t="shared" si="198"/>
        <v>1</v>
      </c>
      <c r="BS166" s="4">
        <f t="shared" si="199"/>
        <v>0</v>
      </c>
      <c r="BT166" s="114">
        <f t="shared" si="200"/>
        <v>0</v>
      </c>
      <c r="BU166" s="4">
        <v>11</v>
      </c>
      <c r="BV166" s="114">
        <f t="shared" si="201"/>
        <v>-10</v>
      </c>
      <c r="BW166" s="4">
        <f t="shared" si="202"/>
        <v>0</v>
      </c>
      <c r="BX166" s="114">
        <f t="shared" si="203"/>
        <v>0</v>
      </c>
      <c r="BY166" s="4">
        <f t="shared" si="204"/>
        <v>5580</v>
      </c>
      <c r="BZ166" s="4">
        <v>5666.7666666666701</v>
      </c>
      <c r="CA166" s="115">
        <f t="shared" si="205"/>
        <v>1.015549581839905</v>
      </c>
      <c r="CB166" s="4">
        <f t="shared" si="206"/>
        <v>4</v>
      </c>
      <c r="CC166" s="114">
        <f t="shared" si="207"/>
        <v>0.08</v>
      </c>
      <c r="CD166" s="4">
        <v>300</v>
      </c>
      <c r="CE166" s="116">
        <v>219.138328530259</v>
      </c>
      <c r="CF166" s="4">
        <f t="shared" si="208"/>
        <v>5</v>
      </c>
      <c r="CG166" s="114">
        <f t="shared" si="209"/>
        <v>0.15</v>
      </c>
      <c r="MX166" s="116">
        <v>95</v>
      </c>
      <c r="MY166" s="116">
        <v>98.125</v>
      </c>
      <c r="MZ166" s="4">
        <f t="shared" si="210"/>
        <v>5</v>
      </c>
      <c r="NA166" s="114">
        <f t="shared" si="211"/>
        <v>0.1</v>
      </c>
      <c r="NB166" s="115">
        <v>0.92</v>
      </c>
      <c r="NC166" s="115">
        <v>0.75862068965517204</v>
      </c>
      <c r="ND166" s="4">
        <f t="shared" si="212"/>
        <v>1</v>
      </c>
      <c r="NE166" s="114">
        <f t="shared" si="213"/>
        <v>0.02</v>
      </c>
      <c r="NF166" s="116">
        <v>90</v>
      </c>
      <c r="NG166" s="118">
        <v>95</v>
      </c>
      <c r="NH166" s="4">
        <f t="shared" si="214"/>
        <v>5</v>
      </c>
      <c r="NI166" s="114">
        <f t="shared" si="215"/>
        <v>0.08</v>
      </c>
      <c r="NJ166" s="114">
        <v>0.85</v>
      </c>
      <c r="NK166" s="114">
        <v>0.71428571428571397</v>
      </c>
      <c r="NM166" s="4">
        <f t="shared" si="216"/>
        <v>1</v>
      </c>
      <c r="NN166" s="114">
        <f t="shared" si="217"/>
        <v>1.2E-2</v>
      </c>
      <c r="NO166" s="114">
        <v>0.4</v>
      </c>
      <c r="NP166" s="114">
        <v>0.27586206896551702</v>
      </c>
      <c r="NQ166" s="4">
        <f t="shared" si="218"/>
        <v>1</v>
      </c>
      <c r="NR166" s="114">
        <f t="shared" si="219"/>
        <v>1.2E-2</v>
      </c>
      <c r="ZQ166" s="114">
        <v>0.95</v>
      </c>
      <c r="ZR166" s="114">
        <v>0.99039385206532204</v>
      </c>
      <c r="ZS166" s="4">
        <f t="shared" si="220"/>
        <v>5</v>
      </c>
      <c r="ZT166" s="114">
        <f t="shared" si="221"/>
        <v>0.05</v>
      </c>
      <c r="ZU166" s="4">
        <v>2</v>
      </c>
      <c r="ZV166" s="4">
        <f t="shared" si="222"/>
        <v>5</v>
      </c>
      <c r="ZW166" s="114">
        <f t="shared" si="223"/>
        <v>0.05</v>
      </c>
      <c r="ACD166" s="114">
        <f t="shared" si="224"/>
        <v>0.22999999999999998</v>
      </c>
      <c r="ACE166" s="114">
        <f t="shared" si="225"/>
        <v>0.22400000000000003</v>
      </c>
      <c r="ACF166" s="114">
        <f t="shared" si="226"/>
        <v>0.1</v>
      </c>
      <c r="ACG166" s="114">
        <f t="shared" si="227"/>
        <v>0.55400000000000005</v>
      </c>
      <c r="ACL166" s="4">
        <v>1</v>
      </c>
      <c r="ACN166" s="119" t="str">
        <f t="shared" si="228"/>
        <v>TERIMA</v>
      </c>
      <c r="ACO166" s="120">
        <f t="shared" si="229"/>
        <v>670000</v>
      </c>
      <c r="ACP166" s="120">
        <f t="shared" si="230"/>
        <v>150080.00000000003</v>
      </c>
      <c r="ADH166" s="121">
        <f t="shared" si="231"/>
        <v>154100</v>
      </c>
      <c r="ADI166" s="121">
        <f t="shared" si="232"/>
        <v>6821.8181818181829</v>
      </c>
      <c r="ADJ166" s="121">
        <f t="shared" si="233"/>
        <v>67000</v>
      </c>
      <c r="ADL166" s="121">
        <f t="shared" si="234"/>
        <v>0</v>
      </c>
      <c r="ADM166" s="121">
        <f t="shared" si="235"/>
        <v>227921.81818181818</v>
      </c>
      <c r="ADN166" s="121">
        <f t="shared" si="197"/>
        <v>227921.81818181818</v>
      </c>
      <c r="ADO166" s="4" t="s">
        <v>1454</v>
      </c>
    </row>
    <row r="167" spans="1:795" x14ac:dyDescent="0.25">
      <c r="A167" s="4">
        <f t="shared" si="195"/>
        <v>163</v>
      </c>
      <c r="B167" s="4">
        <v>103453</v>
      </c>
      <c r="C167" s="4" t="s">
        <v>415</v>
      </c>
      <c r="G167" s="4" t="s">
        <v>351</v>
      </c>
      <c r="O167" s="4">
        <v>22</v>
      </c>
      <c r="P167" s="4">
        <v>24</v>
      </c>
      <c r="Q167" s="4">
        <v>3</v>
      </c>
      <c r="R167" s="4">
        <v>0</v>
      </c>
      <c r="S167" s="4">
        <v>0</v>
      </c>
      <c r="T167" s="4">
        <v>1</v>
      </c>
      <c r="U167" s="4">
        <v>0</v>
      </c>
      <c r="V167" s="4">
        <f t="shared" si="196"/>
        <v>3</v>
      </c>
      <c r="W167" s="4">
        <v>21</v>
      </c>
      <c r="X167" s="4">
        <v>23</v>
      </c>
      <c r="Y167" s="4">
        <v>7.75</v>
      </c>
      <c r="BQ167" s="4">
        <v>0</v>
      </c>
      <c r="BR167" s="114">
        <f t="shared" si="198"/>
        <v>1</v>
      </c>
      <c r="BS167" s="4">
        <f t="shared" si="199"/>
        <v>5</v>
      </c>
      <c r="BT167" s="114">
        <f t="shared" si="200"/>
        <v>0.1</v>
      </c>
      <c r="BU167" s="4">
        <v>3</v>
      </c>
      <c r="BV167" s="114">
        <f t="shared" si="201"/>
        <v>0.8571428571428571</v>
      </c>
      <c r="BW167" s="4">
        <f t="shared" si="202"/>
        <v>0</v>
      </c>
      <c r="BX167" s="114">
        <f t="shared" si="203"/>
        <v>0</v>
      </c>
      <c r="BY167" s="4">
        <f t="shared" si="204"/>
        <v>10695</v>
      </c>
      <c r="BZ167" s="4">
        <v>10225.75</v>
      </c>
      <c r="CA167" s="115">
        <f t="shared" si="205"/>
        <v>0.95612435717625055</v>
      </c>
      <c r="CB167" s="4">
        <f t="shared" si="206"/>
        <v>2</v>
      </c>
      <c r="CC167" s="114">
        <f t="shared" si="207"/>
        <v>0.04</v>
      </c>
      <c r="CD167" s="4">
        <v>300</v>
      </c>
      <c r="CE167" s="116">
        <v>298.13447432762803</v>
      </c>
      <c r="CF167" s="4">
        <f t="shared" si="208"/>
        <v>5</v>
      </c>
      <c r="CG167" s="114">
        <f t="shared" si="209"/>
        <v>0.15</v>
      </c>
      <c r="MX167" s="116">
        <v>95</v>
      </c>
      <c r="MY167" s="116">
        <v>80</v>
      </c>
      <c r="MZ167" s="4">
        <f t="shared" si="210"/>
        <v>1</v>
      </c>
      <c r="NA167" s="114">
        <f t="shared" si="211"/>
        <v>0.02</v>
      </c>
      <c r="NB167" s="115">
        <v>0.92</v>
      </c>
      <c r="NC167" s="115">
        <v>0.97333333333333305</v>
      </c>
      <c r="ND167" s="4">
        <f t="shared" si="212"/>
        <v>5</v>
      </c>
      <c r="NE167" s="114">
        <f t="shared" si="213"/>
        <v>0.1</v>
      </c>
      <c r="NF167" s="116">
        <v>90</v>
      </c>
      <c r="NG167" s="118">
        <v>100</v>
      </c>
      <c r="NH167" s="4">
        <f t="shared" si="214"/>
        <v>5</v>
      </c>
      <c r="NI167" s="114">
        <f t="shared" si="215"/>
        <v>0.08</v>
      </c>
      <c r="NJ167" s="114">
        <v>0.85</v>
      </c>
      <c r="NK167" s="114">
        <v>0.92307692307692302</v>
      </c>
      <c r="NM167" s="4">
        <f t="shared" si="216"/>
        <v>5</v>
      </c>
      <c r="NN167" s="114">
        <f t="shared" si="217"/>
        <v>0.06</v>
      </c>
      <c r="NO167" s="114">
        <v>0.4</v>
      </c>
      <c r="NP167" s="114">
        <v>0.73333333333333295</v>
      </c>
      <c r="NQ167" s="4">
        <f t="shared" si="218"/>
        <v>5</v>
      </c>
      <c r="NR167" s="114">
        <f t="shared" si="219"/>
        <v>0.06</v>
      </c>
      <c r="ZQ167" s="114">
        <v>0.95</v>
      </c>
      <c r="ZR167" s="114">
        <v>0.986552567237164</v>
      </c>
      <c r="ZS167" s="4">
        <f t="shared" si="220"/>
        <v>5</v>
      </c>
      <c r="ZT167" s="114">
        <f t="shared" si="221"/>
        <v>0.05</v>
      </c>
      <c r="ZU167" s="4">
        <v>2</v>
      </c>
      <c r="ZV167" s="4">
        <f t="shared" si="222"/>
        <v>5</v>
      </c>
      <c r="ZW167" s="114">
        <f t="shared" si="223"/>
        <v>0.05</v>
      </c>
      <c r="ACD167" s="114">
        <f t="shared" si="224"/>
        <v>0.29000000000000004</v>
      </c>
      <c r="ACE167" s="114">
        <f t="shared" si="225"/>
        <v>0.32</v>
      </c>
      <c r="ACF167" s="114">
        <f t="shared" si="226"/>
        <v>0.1</v>
      </c>
      <c r="ACG167" s="114">
        <f t="shared" si="227"/>
        <v>0.71000000000000008</v>
      </c>
      <c r="ACK167" s="4">
        <v>1</v>
      </c>
      <c r="ACN167" s="119" t="str">
        <f t="shared" si="228"/>
        <v>TERIMA</v>
      </c>
      <c r="ACO167" s="120">
        <f t="shared" si="229"/>
        <v>670000</v>
      </c>
      <c r="ACP167" s="120">
        <f t="shared" si="230"/>
        <v>214400</v>
      </c>
      <c r="ADH167" s="121">
        <f t="shared" si="231"/>
        <v>194300.00000000003</v>
      </c>
      <c r="ADI167" s="121">
        <f t="shared" si="232"/>
        <v>182240</v>
      </c>
      <c r="ADJ167" s="121">
        <f t="shared" si="233"/>
        <v>67000</v>
      </c>
      <c r="ADL167" s="121">
        <f t="shared" si="234"/>
        <v>0</v>
      </c>
      <c r="ADM167" s="121">
        <f t="shared" si="235"/>
        <v>443540</v>
      </c>
      <c r="ADN167" s="121">
        <f t="shared" si="197"/>
        <v>443540</v>
      </c>
      <c r="ADO167" s="4" t="s">
        <v>1454</v>
      </c>
    </row>
    <row r="168" spans="1:795" x14ac:dyDescent="0.25">
      <c r="A168" s="4">
        <f t="shared" si="195"/>
        <v>164</v>
      </c>
      <c r="B168" s="4">
        <v>105769</v>
      </c>
      <c r="C168" s="4" t="s">
        <v>419</v>
      </c>
      <c r="G168" s="4" t="s">
        <v>351</v>
      </c>
      <c r="O168" s="4">
        <v>22</v>
      </c>
      <c r="P168" s="4">
        <v>24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4">
        <f t="shared" si="196"/>
        <v>0</v>
      </c>
      <c r="W168" s="4">
        <v>24</v>
      </c>
      <c r="X168" s="4">
        <v>23</v>
      </c>
      <c r="Y168" s="4">
        <v>7.75</v>
      </c>
      <c r="BQ168" s="4">
        <v>0</v>
      </c>
      <c r="BR168" s="114">
        <f t="shared" si="198"/>
        <v>1</v>
      </c>
      <c r="BS168" s="4">
        <f t="shared" si="199"/>
        <v>5</v>
      </c>
      <c r="BT168" s="114">
        <f t="shared" si="200"/>
        <v>0.1</v>
      </c>
      <c r="BU168" s="4">
        <v>0</v>
      </c>
      <c r="BV168" s="114">
        <f t="shared" si="201"/>
        <v>1</v>
      </c>
      <c r="BW168" s="4">
        <f t="shared" si="202"/>
        <v>5</v>
      </c>
      <c r="BX168" s="114">
        <f t="shared" si="203"/>
        <v>0.15</v>
      </c>
      <c r="BY168" s="4">
        <f t="shared" si="204"/>
        <v>10695</v>
      </c>
      <c r="BZ168" s="4">
        <v>11810.3</v>
      </c>
      <c r="CA168" s="115">
        <f t="shared" si="205"/>
        <v>1.1042823749415613</v>
      </c>
      <c r="CB168" s="4">
        <f t="shared" si="206"/>
        <v>5</v>
      </c>
      <c r="CC168" s="114">
        <f t="shared" si="207"/>
        <v>0.1</v>
      </c>
      <c r="CD168" s="4">
        <v>300</v>
      </c>
      <c r="CE168" s="116">
        <v>291.19470977222602</v>
      </c>
      <c r="CF168" s="4">
        <f t="shared" si="208"/>
        <v>5</v>
      </c>
      <c r="CG168" s="114">
        <f t="shared" si="209"/>
        <v>0.15</v>
      </c>
      <c r="MX168" s="116">
        <v>95</v>
      </c>
      <c r="MY168" s="116">
        <v>99.1666666666667</v>
      </c>
      <c r="MZ168" s="4">
        <f t="shared" si="210"/>
        <v>5</v>
      </c>
      <c r="NA168" s="114">
        <f t="shared" si="211"/>
        <v>0.1</v>
      </c>
      <c r="NB168" s="115">
        <v>0.92</v>
      </c>
      <c r="NC168" s="115">
        <v>0.93043478260869605</v>
      </c>
      <c r="ND168" s="4">
        <f t="shared" si="212"/>
        <v>5</v>
      </c>
      <c r="NE168" s="114">
        <f t="shared" si="213"/>
        <v>0.1</v>
      </c>
      <c r="NF168" s="116">
        <v>90</v>
      </c>
      <c r="NG168" s="118">
        <v>100</v>
      </c>
      <c r="NH168" s="4">
        <f t="shared" si="214"/>
        <v>5</v>
      </c>
      <c r="NI168" s="114">
        <f t="shared" si="215"/>
        <v>0.08</v>
      </c>
      <c r="NJ168" s="114">
        <v>0.85</v>
      </c>
      <c r="NK168" s="114">
        <v>0.86486486486486502</v>
      </c>
      <c r="NL168" s="4">
        <v>1</v>
      </c>
      <c r="NM168" s="4">
        <f t="shared" si="216"/>
        <v>0</v>
      </c>
      <c r="NN168" s="114">
        <f t="shared" si="217"/>
        <v>0</v>
      </c>
      <c r="NO168" s="114">
        <v>0.4</v>
      </c>
      <c r="NP168" s="114">
        <v>0.65217391304347805</v>
      </c>
      <c r="NQ168" s="4">
        <f t="shared" si="218"/>
        <v>5</v>
      </c>
      <c r="NR168" s="114">
        <f t="shared" si="219"/>
        <v>0.06</v>
      </c>
      <c r="ZQ168" s="114">
        <v>0.95</v>
      </c>
      <c r="ZR168" s="114">
        <v>0.99265246142542296</v>
      </c>
      <c r="ZS168" s="4">
        <f t="shared" si="220"/>
        <v>5</v>
      </c>
      <c r="ZT168" s="114">
        <f t="shared" si="221"/>
        <v>0.05</v>
      </c>
      <c r="ZU168" s="4">
        <v>2</v>
      </c>
      <c r="ZV168" s="4">
        <f t="shared" si="222"/>
        <v>5</v>
      </c>
      <c r="ZW168" s="114">
        <f t="shared" si="223"/>
        <v>0.05</v>
      </c>
      <c r="ACD168" s="114">
        <f t="shared" si="224"/>
        <v>0.5</v>
      </c>
      <c r="ACE168" s="114">
        <f t="shared" si="225"/>
        <v>0.34</v>
      </c>
      <c r="ACF168" s="114">
        <f t="shared" si="226"/>
        <v>0.1</v>
      </c>
      <c r="ACG168" s="114">
        <f t="shared" si="227"/>
        <v>0.94000000000000006</v>
      </c>
      <c r="ACN168" s="119" t="str">
        <f t="shared" si="228"/>
        <v>TERIMA</v>
      </c>
      <c r="ACO168" s="120">
        <f t="shared" si="229"/>
        <v>670000</v>
      </c>
      <c r="ACP168" s="120">
        <f t="shared" si="230"/>
        <v>227800.00000000003</v>
      </c>
      <c r="ADH168" s="121">
        <f t="shared" si="231"/>
        <v>335000</v>
      </c>
      <c r="ADI168" s="121">
        <f t="shared" si="232"/>
        <v>227800.00000000003</v>
      </c>
      <c r="ADJ168" s="121">
        <f t="shared" si="233"/>
        <v>67000</v>
      </c>
      <c r="ADL168" s="121">
        <f t="shared" si="234"/>
        <v>0</v>
      </c>
      <c r="ADM168" s="121">
        <f t="shared" si="235"/>
        <v>629800</v>
      </c>
      <c r="ADN168" s="121">
        <f t="shared" si="197"/>
        <v>629800</v>
      </c>
      <c r="ADO168" s="4" t="s">
        <v>1454</v>
      </c>
    </row>
    <row r="169" spans="1:795" x14ac:dyDescent="0.25">
      <c r="A169" s="4">
        <f t="shared" si="195"/>
        <v>165</v>
      </c>
      <c r="B169" s="4">
        <v>160709</v>
      </c>
      <c r="C169" s="4" t="s">
        <v>422</v>
      </c>
      <c r="G169" s="4" t="s">
        <v>351</v>
      </c>
      <c r="O169" s="4">
        <v>22</v>
      </c>
      <c r="P169" s="4">
        <v>24</v>
      </c>
      <c r="Q169" s="4">
        <v>0</v>
      </c>
      <c r="R169" s="4">
        <v>0</v>
      </c>
      <c r="S169" s="4">
        <v>0</v>
      </c>
      <c r="T169" s="4">
        <v>1</v>
      </c>
      <c r="U169" s="4">
        <v>0</v>
      </c>
      <c r="V169" s="4">
        <f t="shared" si="196"/>
        <v>0</v>
      </c>
      <c r="W169" s="4">
        <v>24</v>
      </c>
      <c r="X169" s="4">
        <v>23</v>
      </c>
      <c r="Y169" s="4">
        <v>7.75</v>
      </c>
      <c r="BQ169" s="4">
        <v>0</v>
      </c>
      <c r="BR169" s="114">
        <f t="shared" si="198"/>
        <v>1</v>
      </c>
      <c r="BS169" s="4">
        <f t="shared" si="199"/>
        <v>5</v>
      </c>
      <c r="BT169" s="114">
        <f t="shared" si="200"/>
        <v>0.1</v>
      </c>
      <c r="BU169" s="4">
        <v>0</v>
      </c>
      <c r="BV169" s="114">
        <f t="shared" si="201"/>
        <v>1</v>
      </c>
      <c r="BW169" s="4">
        <f t="shared" si="202"/>
        <v>5</v>
      </c>
      <c r="BX169" s="114">
        <f t="shared" si="203"/>
        <v>0.15</v>
      </c>
      <c r="BY169" s="4">
        <f t="shared" si="204"/>
        <v>10695</v>
      </c>
      <c r="BZ169" s="4">
        <v>12970.75</v>
      </c>
      <c r="CA169" s="115">
        <f t="shared" si="205"/>
        <v>1.2127863487611033</v>
      </c>
      <c r="CB169" s="4">
        <f t="shared" si="206"/>
        <v>5</v>
      </c>
      <c r="CC169" s="114">
        <f t="shared" si="207"/>
        <v>0.1</v>
      </c>
      <c r="CD169" s="4">
        <v>300</v>
      </c>
      <c r="CE169" s="116">
        <v>294.29206963249499</v>
      </c>
      <c r="CF169" s="4">
        <f t="shared" si="208"/>
        <v>5</v>
      </c>
      <c r="CG169" s="114">
        <f t="shared" si="209"/>
        <v>0.15</v>
      </c>
      <c r="MX169" s="116">
        <v>95</v>
      </c>
      <c r="MY169" s="116">
        <v>98.3333333333333</v>
      </c>
      <c r="MZ169" s="4">
        <f t="shared" si="210"/>
        <v>5</v>
      </c>
      <c r="NA169" s="114">
        <f t="shared" si="211"/>
        <v>0.1</v>
      </c>
      <c r="NB169" s="115">
        <v>0.92</v>
      </c>
      <c r="NC169" s="115">
        <v>0.91803278688524603</v>
      </c>
      <c r="ND169" s="4">
        <f t="shared" si="212"/>
        <v>1</v>
      </c>
      <c r="NE169" s="114">
        <f t="shared" si="213"/>
        <v>0.02</v>
      </c>
      <c r="NF169" s="116">
        <v>90</v>
      </c>
      <c r="NG169" s="118">
        <v>100</v>
      </c>
      <c r="NH169" s="4">
        <f t="shared" si="214"/>
        <v>5</v>
      </c>
      <c r="NI169" s="114">
        <f t="shared" si="215"/>
        <v>0.08</v>
      </c>
      <c r="NJ169" s="114">
        <v>0.85</v>
      </c>
      <c r="NK169" s="114">
        <v>0.8125</v>
      </c>
      <c r="NM169" s="4">
        <f t="shared" si="216"/>
        <v>1</v>
      </c>
      <c r="NN169" s="114">
        <f t="shared" si="217"/>
        <v>1.2E-2</v>
      </c>
      <c r="NO169" s="114">
        <v>0.4</v>
      </c>
      <c r="NP169" s="114">
        <v>0.49180327868852503</v>
      </c>
      <c r="NQ169" s="4">
        <f t="shared" si="218"/>
        <v>5</v>
      </c>
      <c r="NR169" s="114">
        <f t="shared" si="219"/>
        <v>0.06</v>
      </c>
      <c r="ZQ169" s="114">
        <v>0.95</v>
      </c>
      <c r="ZR169" s="114">
        <v>0.99419729206963203</v>
      </c>
      <c r="ZS169" s="4">
        <f t="shared" si="220"/>
        <v>5</v>
      </c>
      <c r="ZT169" s="114">
        <f t="shared" si="221"/>
        <v>0.05</v>
      </c>
      <c r="ZU169" s="4">
        <v>2</v>
      </c>
      <c r="ZV169" s="4">
        <f t="shared" si="222"/>
        <v>5</v>
      </c>
      <c r="ZW169" s="114">
        <f t="shared" si="223"/>
        <v>0.05</v>
      </c>
      <c r="ACD169" s="114">
        <f t="shared" si="224"/>
        <v>0.5</v>
      </c>
      <c r="ACE169" s="114">
        <f t="shared" si="225"/>
        <v>0.27200000000000002</v>
      </c>
      <c r="ACF169" s="114">
        <f t="shared" si="226"/>
        <v>0.1</v>
      </c>
      <c r="ACG169" s="114">
        <f t="shared" si="227"/>
        <v>0.872</v>
      </c>
      <c r="ACN169" s="119" t="str">
        <f t="shared" si="228"/>
        <v>TERIMA</v>
      </c>
      <c r="ACO169" s="120">
        <f t="shared" si="229"/>
        <v>670000</v>
      </c>
      <c r="ACP169" s="120">
        <f t="shared" si="230"/>
        <v>182240</v>
      </c>
      <c r="ADH169" s="121">
        <f t="shared" si="231"/>
        <v>335000</v>
      </c>
      <c r="ADI169" s="121">
        <f t="shared" si="232"/>
        <v>182240</v>
      </c>
      <c r="ADJ169" s="121">
        <f t="shared" si="233"/>
        <v>67000</v>
      </c>
      <c r="ADL169" s="121">
        <f t="shared" si="234"/>
        <v>0</v>
      </c>
      <c r="ADM169" s="121">
        <f t="shared" si="235"/>
        <v>584240</v>
      </c>
      <c r="ADN169" s="121">
        <f t="shared" si="197"/>
        <v>584240</v>
      </c>
      <c r="ADO169" s="4" t="s">
        <v>1454</v>
      </c>
    </row>
    <row r="170" spans="1:795" x14ac:dyDescent="0.25">
      <c r="A170" s="4">
        <f t="shared" si="195"/>
        <v>166</v>
      </c>
      <c r="B170" s="4">
        <v>161143</v>
      </c>
      <c r="C170" s="4" t="s">
        <v>430</v>
      </c>
      <c r="G170" s="4" t="s">
        <v>351</v>
      </c>
      <c r="O170" s="4">
        <v>22</v>
      </c>
      <c r="P170" s="4">
        <v>24</v>
      </c>
      <c r="Q170" s="4">
        <v>0</v>
      </c>
      <c r="R170" s="4">
        <v>0</v>
      </c>
      <c r="S170" s="4">
        <v>0</v>
      </c>
      <c r="T170" s="4">
        <v>1</v>
      </c>
      <c r="U170" s="4">
        <v>0</v>
      </c>
      <c r="V170" s="4">
        <f t="shared" si="196"/>
        <v>0</v>
      </c>
      <c r="W170" s="4">
        <v>24</v>
      </c>
      <c r="X170" s="4">
        <v>23</v>
      </c>
      <c r="Y170" s="4">
        <v>7.75</v>
      </c>
      <c r="BQ170" s="4">
        <v>0</v>
      </c>
      <c r="BR170" s="114">
        <f t="shared" si="198"/>
        <v>1</v>
      </c>
      <c r="BS170" s="4">
        <f t="shared" si="199"/>
        <v>5</v>
      </c>
      <c r="BT170" s="114">
        <f t="shared" si="200"/>
        <v>0.1</v>
      </c>
      <c r="BU170" s="4">
        <v>0</v>
      </c>
      <c r="BV170" s="114">
        <f t="shared" si="201"/>
        <v>1</v>
      </c>
      <c r="BW170" s="4">
        <f t="shared" si="202"/>
        <v>5</v>
      </c>
      <c r="BX170" s="114">
        <f t="shared" si="203"/>
        <v>0.15</v>
      </c>
      <c r="BY170" s="4">
        <f t="shared" si="204"/>
        <v>10695</v>
      </c>
      <c r="BZ170" s="4">
        <v>13715.6833333333</v>
      </c>
      <c r="CA170" s="115">
        <f t="shared" si="205"/>
        <v>1.2824388343462645</v>
      </c>
      <c r="CB170" s="4">
        <f t="shared" si="206"/>
        <v>5</v>
      </c>
      <c r="CC170" s="114">
        <f t="shared" si="207"/>
        <v>0.1</v>
      </c>
      <c r="CD170" s="4">
        <v>300</v>
      </c>
      <c r="CE170" s="116">
        <v>283.96774193548401</v>
      </c>
      <c r="CF170" s="4">
        <f t="shared" si="208"/>
        <v>5</v>
      </c>
      <c r="CG170" s="114">
        <f t="shared" si="209"/>
        <v>0.15</v>
      </c>
      <c r="MX170" s="116">
        <v>95</v>
      </c>
      <c r="MY170" s="116">
        <v>100</v>
      </c>
      <c r="MZ170" s="4">
        <f t="shared" si="210"/>
        <v>5</v>
      </c>
      <c r="NA170" s="114">
        <f t="shared" si="211"/>
        <v>0.1</v>
      </c>
      <c r="NB170" s="115">
        <v>0.92</v>
      </c>
      <c r="NC170" s="115">
        <v>0.83548387096774201</v>
      </c>
      <c r="ND170" s="4">
        <f t="shared" si="212"/>
        <v>1</v>
      </c>
      <c r="NE170" s="114">
        <f t="shared" si="213"/>
        <v>0.02</v>
      </c>
      <c r="NF170" s="116">
        <v>90</v>
      </c>
      <c r="NG170" s="118">
        <v>100</v>
      </c>
      <c r="NH170" s="4">
        <f t="shared" si="214"/>
        <v>5</v>
      </c>
      <c r="NI170" s="114">
        <f t="shared" si="215"/>
        <v>0.08</v>
      </c>
      <c r="NJ170" s="114">
        <v>0.85</v>
      </c>
      <c r="NK170" s="114">
        <v>0.76086956521739102</v>
      </c>
      <c r="NM170" s="4">
        <f t="shared" si="216"/>
        <v>1</v>
      </c>
      <c r="NN170" s="114">
        <f t="shared" si="217"/>
        <v>1.2E-2</v>
      </c>
      <c r="NO170" s="114">
        <v>0.4</v>
      </c>
      <c r="NP170" s="114">
        <v>0.35483870967741898</v>
      </c>
      <c r="NQ170" s="4">
        <f t="shared" si="218"/>
        <v>1</v>
      </c>
      <c r="NR170" s="114">
        <f t="shared" si="219"/>
        <v>1.2E-2</v>
      </c>
      <c r="ZQ170" s="114">
        <v>0.95</v>
      </c>
      <c r="ZR170" s="114">
        <v>0.99473337722185695</v>
      </c>
      <c r="ZS170" s="4">
        <f t="shared" si="220"/>
        <v>5</v>
      </c>
      <c r="ZT170" s="114">
        <f t="shared" si="221"/>
        <v>0.05</v>
      </c>
      <c r="ZU170" s="4">
        <v>2</v>
      </c>
      <c r="ZV170" s="4">
        <f t="shared" si="222"/>
        <v>5</v>
      </c>
      <c r="ZW170" s="114">
        <f t="shared" si="223"/>
        <v>0.05</v>
      </c>
      <c r="ACD170" s="114">
        <f t="shared" si="224"/>
        <v>0.5</v>
      </c>
      <c r="ACE170" s="114">
        <f t="shared" si="225"/>
        <v>0.22400000000000003</v>
      </c>
      <c r="ACF170" s="114">
        <f t="shared" si="226"/>
        <v>0.1</v>
      </c>
      <c r="ACG170" s="114">
        <f t="shared" si="227"/>
        <v>0.82399999999999995</v>
      </c>
      <c r="ACL170" s="4">
        <v>1</v>
      </c>
      <c r="ACN170" s="119" t="str">
        <f t="shared" si="228"/>
        <v>TERIMA</v>
      </c>
      <c r="ACO170" s="120">
        <f t="shared" si="229"/>
        <v>670000</v>
      </c>
      <c r="ACP170" s="120">
        <f t="shared" si="230"/>
        <v>150080.00000000003</v>
      </c>
      <c r="ADH170" s="121">
        <f t="shared" si="231"/>
        <v>335000</v>
      </c>
      <c r="ADI170" s="121">
        <f t="shared" si="232"/>
        <v>90048.000000000015</v>
      </c>
      <c r="ADJ170" s="121">
        <f t="shared" si="233"/>
        <v>67000</v>
      </c>
      <c r="ADL170" s="121">
        <f t="shared" si="234"/>
        <v>0</v>
      </c>
      <c r="ADM170" s="121">
        <f t="shared" si="235"/>
        <v>492048</v>
      </c>
      <c r="ADN170" s="121">
        <f t="shared" si="197"/>
        <v>492048</v>
      </c>
      <c r="ADO170" s="4" t="s">
        <v>1454</v>
      </c>
    </row>
    <row r="171" spans="1:795" x14ac:dyDescent="0.25">
      <c r="A171" s="4">
        <f t="shared" si="195"/>
        <v>167</v>
      </c>
      <c r="B171" s="4">
        <v>160079</v>
      </c>
      <c r="C171" s="4" t="s">
        <v>433</v>
      </c>
      <c r="G171" s="4" t="s">
        <v>351</v>
      </c>
      <c r="O171" s="4">
        <v>22</v>
      </c>
      <c r="P171" s="4">
        <v>24</v>
      </c>
      <c r="Q171" s="4">
        <v>0</v>
      </c>
      <c r="R171" s="4">
        <v>0</v>
      </c>
      <c r="S171" s="4">
        <v>0</v>
      </c>
      <c r="T171" s="4">
        <v>1</v>
      </c>
      <c r="U171" s="4">
        <v>0</v>
      </c>
      <c r="V171" s="4">
        <f t="shared" si="196"/>
        <v>0</v>
      </c>
      <c r="W171" s="4">
        <v>24</v>
      </c>
      <c r="X171" s="4">
        <v>23</v>
      </c>
      <c r="Y171" s="4">
        <v>7.75</v>
      </c>
      <c r="BQ171" s="4">
        <v>0</v>
      </c>
      <c r="BR171" s="114">
        <f t="shared" si="198"/>
        <v>1</v>
      </c>
      <c r="BS171" s="4">
        <f t="shared" si="199"/>
        <v>5</v>
      </c>
      <c r="BT171" s="114">
        <f t="shared" si="200"/>
        <v>0.1</v>
      </c>
      <c r="BU171" s="4">
        <v>0</v>
      </c>
      <c r="BV171" s="114">
        <f t="shared" si="201"/>
        <v>1</v>
      </c>
      <c r="BW171" s="4">
        <f t="shared" si="202"/>
        <v>5</v>
      </c>
      <c r="BX171" s="114">
        <f t="shared" si="203"/>
        <v>0.15</v>
      </c>
      <c r="BY171" s="4">
        <f t="shared" si="204"/>
        <v>10695</v>
      </c>
      <c r="BZ171" s="4">
        <v>13483.15</v>
      </c>
      <c r="CA171" s="115">
        <f t="shared" si="205"/>
        <v>1.2606965871902758</v>
      </c>
      <c r="CB171" s="4">
        <f t="shared" si="206"/>
        <v>5</v>
      </c>
      <c r="CC171" s="114">
        <f t="shared" si="207"/>
        <v>0.1</v>
      </c>
      <c r="CD171" s="4">
        <v>300</v>
      </c>
      <c r="CE171" s="116">
        <v>284.02031340684903</v>
      </c>
      <c r="CF171" s="4">
        <f t="shared" si="208"/>
        <v>5</v>
      </c>
      <c r="CG171" s="114">
        <f t="shared" si="209"/>
        <v>0.15</v>
      </c>
      <c r="MX171" s="116">
        <v>95</v>
      </c>
      <c r="MY171" s="116">
        <v>100</v>
      </c>
      <c r="MZ171" s="4">
        <f t="shared" si="210"/>
        <v>5</v>
      </c>
      <c r="NA171" s="114">
        <f t="shared" si="211"/>
        <v>0.1</v>
      </c>
      <c r="NB171" s="115">
        <v>0.92</v>
      </c>
      <c r="NC171" s="115">
        <v>0.89122807017543804</v>
      </c>
      <c r="ND171" s="4">
        <f t="shared" si="212"/>
        <v>1</v>
      </c>
      <c r="NE171" s="114">
        <f t="shared" si="213"/>
        <v>0.02</v>
      </c>
      <c r="NF171" s="116">
        <v>90</v>
      </c>
      <c r="NG171" s="118">
        <v>100</v>
      </c>
      <c r="NH171" s="4">
        <f t="shared" si="214"/>
        <v>5</v>
      </c>
      <c r="NI171" s="114">
        <f t="shared" si="215"/>
        <v>0.08</v>
      </c>
      <c r="NJ171" s="114">
        <v>0.85</v>
      </c>
      <c r="NK171" s="114">
        <v>0.92307692307692302</v>
      </c>
      <c r="NM171" s="4">
        <f t="shared" si="216"/>
        <v>5</v>
      </c>
      <c r="NN171" s="114">
        <f t="shared" si="217"/>
        <v>0.06</v>
      </c>
      <c r="NO171" s="114">
        <v>0.4</v>
      </c>
      <c r="NP171" s="114">
        <v>0.47368421052631599</v>
      </c>
      <c r="NQ171" s="4">
        <f t="shared" si="218"/>
        <v>5</v>
      </c>
      <c r="NR171" s="114">
        <f t="shared" si="219"/>
        <v>0.06</v>
      </c>
      <c r="ZQ171" s="114">
        <v>0.95</v>
      </c>
      <c r="ZR171" s="114">
        <v>0.99419616947185097</v>
      </c>
      <c r="ZS171" s="4">
        <f t="shared" si="220"/>
        <v>5</v>
      </c>
      <c r="ZT171" s="114">
        <f t="shared" si="221"/>
        <v>0.05</v>
      </c>
      <c r="ZU171" s="4">
        <v>2</v>
      </c>
      <c r="ZV171" s="4">
        <f t="shared" si="222"/>
        <v>5</v>
      </c>
      <c r="ZW171" s="114">
        <f t="shared" si="223"/>
        <v>0.05</v>
      </c>
      <c r="ACD171" s="114">
        <f t="shared" si="224"/>
        <v>0.5</v>
      </c>
      <c r="ACE171" s="114">
        <f t="shared" si="225"/>
        <v>0.32</v>
      </c>
      <c r="ACF171" s="114">
        <f t="shared" si="226"/>
        <v>0.1</v>
      </c>
      <c r="ACG171" s="114">
        <f t="shared" si="227"/>
        <v>0.92</v>
      </c>
      <c r="ACK171" s="4">
        <v>1</v>
      </c>
      <c r="ACN171" s="119" t="str">
        <f t="shared" si="228"/>
        <v>TERIMA</v>
      </c>
      <c r="ACO171" s="120">
        <f t="shared" si="229"/>
        <v>670000</v>
      </c>
      <c r="ACP171" s="120">
        <f t="shared" si="230"/>
        <v>214400</v>
      </c>
      <c r="ADH171" s="121">
        <f t="shared" si="231"/>
        <v>335000</v>
      </c>
      <c r="ADI171" s="121">
        <f t="shared" si="232"/>
        <v>182240</v>
      </c>
      <c r="ADJ171" s="121">
        <f t="shared" si="233"/>
        <v>67000</v>
      </c>
      <c r="ADL171" s="121">
        <f t="shared" si="234"/>
        <v>0</v>
      </c>
      <c r="ADM171" s="121">
        <f t="shared" si="235"/>
        <v>584240</v>
      </c>
      <c r="ADN171" s="121">
        <f t="shared" si="197"/>
        <v>584240</v>
      </c>
      <c r="ADO171" s="4" t="s">
        <v>1454</v>
      </c>
    </row>
    <row r="172" spans="1:795" x14ac:dyDescent="0.25">
      <c r="A172" s="4">
        <f t="shared" si="195"/>
        <v>168</v>
      </c>
      <c r="B172" s="4">
        <v>160028</v>
      </c>
      <c r="C172" s="4" t="s">
        <v>436</v>
      </c>
      <c r="G172" s="4" t="s">
        <v>351</v>
      </c>
      <c r="O172" s="4">
        <v>22</v>
      </c>
      <c r="P172" s="4">
        <v>24</v>
      </c>
      <c r="Q172" s="4">
        <v>1</v>
      </c>
      <c r="R172" s="4">
        <v>0</v>
      </c>
      <c r="S172" s="4">
        <v>0</v>
      </c>
      <c r="T172" s="4">
        <v>1</v>
      </c>
      <c r="U172" s="4">
        <v>0</v>
      </c>
      <c r="V172" s="4">
        <f t="shared" si="196"/>
        <v>1</v>
      </c>
      <c r="W172" s="4">
        <v>23</v>
      </c>
      <c r="X172" s="4">
        <v>23</v>
      </c>
      <c r="Y172" s="4">
        <v>7.75</v>
      </c>
      <c r="BQ172" s="4">
        <v>0</v>
      </c>
      <c r="BR172" s="114">
        <f t="shared" si="198"/>
        <v>1</v>
      </c>
      <c r="BS172" s="4">
        <f t="shared" si="199"/>
        <v>5</v>
      </c>
      <c r="BT172" s="114">
        <f t="shared" si="200"/>
        <v>0.1</v>
      </c>
      <c r="BU172" s="4">
        <v>1</v>
      </c>
      <c r="BV172" s="114">
        <f t="shared" si="201"/>
        <v>0.95652173913043481</v>
      </c>
      <c r="BW172" s="4">
        <f t="shared" si="202"/>
        <v>1</v>
      </c>
      <c r="BX172" s="114">
        <f t="shared" si="203"/>
        <v>0.03</v>
      </c>
      <c r="BY172" s="4">
        <f t="shared" si="204"/>
        <v>10695</v>
      </c>
      <c r="BZ172" s="4">
        <v>12622.766666666699</v>
      </c>
      <c r="CA172" s="115">
        <f t="shared" si="205"/>
        <v>1.180249337696746</v>
      </c>
      <c r="CB172" s="4">
        <f t="shared" si="206"/>
        <v>5</v>
      </c>
      <c r="CC172" s="114">
        <f t="shared" si="207"/>
        <v>0.1</v>
      </c>
      <c r="CD172" s="4">
        <v>300</v>
      </c>
      <c r="CE172" s="116">
        <v>275.03354746609602</v>
      </c>
      <c r="CF172" s="4">
        <f t="shared" si="208"/>
        <v>5</v>
      </c>
      <c r="CG172" s="114">
        <f t="shared" si="209"/>
        <v>0.15</v>
      </c>
      <c r="MX172" s="116">
        <v>95</v>
      </c>
      <c r="MY172" s="116">
        <v>98.3333333333333</v>
      </c>
      <c r="MZ172" s="4">
        <f t="shared" si="210"/>
        <v>5</v>
      </c>
      <c r="NA172" s="114">
        <f t="shared" si="211"/>
        <v>0.1</v>
      </c>
      <c r="NB172" s="115">
        <v>0.92</v>
      </c>
      <c r="NC172" s="115">
        <v>0.871428571428571</v>
      </c>
      <c r="ND172" s="4">
        <f t="shared" si="212"/>
        <v>1</v>
      </c>
      <c r="NE172" s="114">
        <f t="shared" si="213"/>
        <v>0.02</v>
      </c>
      <c r="NF172" s="116">
        <v>90</v>
      </c>
      <c r="NG172" s="118">
        <v>100</v>
      </c>
      <c r="NH172" s="4">
        <f t="shared" si="214"/>
        <v>5</v>
      </c>
      <c r="NI172" s="114">
        <f t="shared" si="215"/>
        <v>0.08</v>
      </c>
      <c r="NJ172" s="114">
        <v>0.85</v>
      </c>
      <c r="NK172" s="114">
        <v>0.86</v>
      </c>
      <c r="NM172" s="4">
        <f t="shared" si="216"/>
        <v>5</v>
      </c>
      <c r="NN172" s="114">
        <f t="shared" si="217"/>
        <v>0.06</v>
      </c>
      <c r="NO172" s="114">
        <v>0.4</v>
      </c>
      <c r="NP172" s="114">
        <v>0.51785714285714302</v>
      </c>
      <c r="NQ172" s="4">
        <f t="shared" si="218"/>
        <v>5</v>
      </c>
      <c r="NR172" s="114">
        <f t="shared" si="219"/>
        <v>0.06</v>
      </c>
      <c r="ZQ172" s="114">
        <v>0.95</v>
      </c>
      <c r="ZR172" s="114">
        <v>0.99072091363311898</v>
      </c>
      <c r="ZS172" s="4">
        <f t="shared" si="220"/>
        <v>5</v>
      </c>
      <c r="ZT172" s="114">
        <f t="shared" si="221"/>
        <v>0.05</v>
      </c>
      <c r="ZU172" s="4">
        <v>2</v>
      </c>
      <c r="ZV172" s="4">
        <f t="shared" si="222"/>
        <v>5</v>
      </c>
      <c r="ZW172" s="114">
        <f t="shared" si="223"/>
        <v>0.05</v>
      </c>
      <c r="ACD172" s="114">
        <f t="shared" si="224"/>
        <v>0.38</v>
      </c>
      <c r="ACE172" s="114">
        <f t="shared" si="225"/>
        <v>0.32</v>
      </c>
      <c r="ACF172" s="114">
        <f t="shared" si="226"/>
        <v>0.1</v>
      </c>
      <c r="ACG172" s="114">
        <f t="shared" si="227"/>
        <v>0.79999999999999993</v>
      </c>
      <c r="ACN172" s="119" t="str">
        <f t="shared" si="228"/>
        <v>TERIMA</v>
      </c>
      <c r="ACO172" s="120">
        <f t="shared" si="229"/>
        <v>670000</v>
      </c>
      <c r="ACP172" s="120">
        <f t="shared" si="230"/>
        <v>214400</v>
      </c>
      <c r="ADH172" s="121">
        <f t="shared" si="231"/>
        <v>254600</v>
      </c>
      <c r="ADI172" s="121">
        <f t="shared" si="232"/>
        <v>214400</v>
      </c>
      <c r="ADJ172" s="121">
        <f t="shared" si="233"/>
        <v>67000</v>
      </c>
      <c r="ADL172" s="121">
        <f t="shared" si="234"/>
        <v>0</v>
      </c>
      <c r="ADM172" s="121">
        <f t="shared" si="235"/>
        <v>536000</v>
      </c>
      <c r="ADN172" s="121">
        <f t="shared" si="197"/>
        <v>536000</v>
      </c>
      <c r="ADO172" s="4" t="s">
        <v>1454</v>
      </c>
    </row>
    <row r="173" spans="1:795" x14ac:dyDescent="0.25">
      <c r="A173" s="4">
        <f t="shared" si="195"/>
        <v>169</v>
      </c>
      <c r="B173" s="4">
        <v>153783</v>
      </c>
      <c r="C173" s="4" t="s">
        <v>439</v>
      </c>
      <c r="G173" s="4" t="s">
        <v>351</v>
      </c>
      <c r="O173" s="4">
        <v>22</v>
      </c>
      <c r="P173" s="4">
        <v>24</v>
      </c>
      <c r="Q173" s="4">
        <v>0</v>
      </c>
      <c r="R173" s="4">
        <v>0</v>
      </c>
      <c r="S173" s="4">
        <v>0</v>
      </c>
      <c r="T173" s="4">
        <v>1</v>
      </c>
      <c r="U173" s="4">
        <v>0</v>
      </c>
      <c r="V173" s="4">
        <f t="shared" si="196"/>
        <v>0</v>
      </c>
      <c r="W173" s="4">
        <v>24</v>
      </c>
      <c r="X173" s="4">
        <v>23</v>
      </c>
      <c r="Y173" s="4">
        <v>7.75</v>
      </c>
      <c r="BQ173" s="4">
        <v>0</v>
      </c>
      <c r="BR173" s="114">
        <f t="shared" si="198"/>
        <v>1</v>
      </c>
      <c r="BS173" s="4">
        <f t="shared" si="199"/>
        <v>5</v>
      </c>
      <c r="BT173" s="114">
        <f t="shared" si="200"/>
        <v>0.1</v>
      </c>
      <c r="BU173" s="4">
        <v>0</v>
      </c>
      <c r="BV173" s="114">
        <f t="shared" si="201"/>
        <v>1</v>
      </c>
      <c r="BW173" s="4">
        <f t="shared" si="202"/>
        <v>5</v>
      </c>
      <c r="BX173" s="114">
        <f t="shared" si="203"/>
        <v>0.15</v>
      </c>
      <c r="BY173" s="4">
        <f t="shared" si="204"/>
        <v>10695</v>
      </c>
      <c r="BZ173" s="4">
        <v>12764.5333333333</v>
      </c>
      <c r="CA173" s="115">
        <f t="shared" si="205"/>
        <v>1.193504752999841</v>
      </c>
      <c r="CB173" s="4">
        <f t="shared" si="206"/>
        <v>5</v>
      </c>
      <c r="CC173" s="114">
        <f t="shared" si="207"/>
        <v>0.1</v>
      </c>
      <c r="CD173" s="4">
        <v>300</v>
      </c>
      <c r="CE173" s="116">
        <v>296.14570685169099</v>
      </c>
      <c r="CF173" s="4">
        <f t="shared" si="208"/>
        <v>5</v>
      </c>
      <c r="CG173" s="114">
        <f t="shared" si="209"/>
        <v>0.15</v>
      </c>
      <c r="MX173" s="116">
        <v>95</v>
      </c>
      <c r="MY173" s="116">
        <v>95</v>
      </c>
      <c r="MZ173" s="4">
        <f t="shared" si="210"/>
        <v>3</v>
      </c>
      <c r="NA173" s="114">
        <f t="shared" si="211"/>
        <v>6.0000000000000012E-2</v>
      </c>
      <c r="NB173" s="115">
        <v>0.92</v>
      </c>
      <c r="NC173" s="115">
        <v>0.942372881355932</v>
      </c>
      <c r="ND173" s="4">
        <f t="shared" si="212"/>
        <v>5</v>
      </c>
      <c r="NE173" s="114">
        <f t="shared" si="213"/>
        <v>0.1</v>
      </c>
      <c r="NF173" s="116">
        <v>90</v>
      </c>
      <c r="NG173" s="118">
        <v>100</v>
      </c>
      <c r="NH173" s="4">
        <f t="shared" si="214"/>
        <v>5</v>
      </c>
      <c r="NI173" s="114">
        <f t="shared" si="215"/>
        <v>0.08</v>
      </c>
      <c r="NJ173" s="114">
        <v>0.85</v>
      </c>
      <c r="NK173" s="114">
        <v>0.98214285714285698</v>
      </c>
      <c r="NM173" s="4">
        <f t="shared" si="216"/>
        <v>5</v>
      </c>
      <c r="NN173" s="114">
        <f t="shared" si="217"/>
        <v>0.06</v>
      </c>
      <c r="NO173" s="114">
        <v>0.4</v>
      </c>
      <c r="NP173" s="114">
        <v>0.79661016949152497</v>
      </c>
      <c r="NQ173" s="4">
        <f t="shared" si="218"/>
        <v>5</v>
      </c>
      <c r="NR173" s="114">
        <f t="shared" si="219"/>
        <v>0.06</v>
      </c>
      <c r="ZQ173" s="114">
        <v>0.95</v>
      </c>
      <c r="ZR173" s="114">
        <v>0.98699045967042498</v>
      </c>
      <c r="ZS173" s="4">
        <f t="shared" si="220"/>
        <v>5</v>
      </c>
      <c r="ZT173" s="114">
        <f t="shared" si="221"/>
        <v>0.05</v>
      </c>
      <c r="ZU173" s="4">
        <v>2</v>
      </c>
      <c r="ZV173" s="4">
        <f t="shared" si="222"/>
        <v>5</v>
      </c>
      <c r="ZW173" s="114">
        <f t="shared" si="223"/>
        <v>0.05</v>
      </c>
      <c r="ACD173" s="114">
        <f t="shared" si="224"/>
        <v>0.5</v>
      </c>
      <c r="ACE173" s="114">
        <f t="shared" si="225"/>
        <v>0.36000000000000004</v>
      </c>
      <c r="ACF173" s="114">
        <f t="shared" si="226"/>
        <v>0.1</v>
      </c>
      <c r="ACG173" s="114">
        <f t="shared" si="227"/>
        <v>0.96000000000000008</v>
      </c>
      <c r="ACN173" s="119" t="str">
        <f t="shared" si="228"/>
        <v>TERIMA</v>
      </c>
      <c r="ACO173" s="120">
        <f t="shared" si="229"/>
        <v>670000</v>
      </c>
      <c r="ACP173" s="120">
        <f t="shared" si="230"/>
        <v>241200.00000000003</v>
      </c>
      <c r="ADH173" s="121">
        <f t="shared" si="231"/>
        <v>335000</v>
      </c>
      <c r="ADI173" s="121">
        <f t="shared" si="232"/>
        <v>241200.00000000003</v>
      </c>
      <c r="ADJ173" s="121">
        <f t="shared" si="233"/>
        <v>67000</v>
      </c>
      <c r="ADL173" s="121">
        <f t="shared" si="234"/>
        <v>0</v>
      </c>
      <c r="ADM173" s="121">
        <f t="shared" si="235"/>
        <v>643200</v>
      </c>
      <c r="ADN173" s="121">
        <f t="shared" si="197"/>
        <v>643200</v>
      </c>
      <c r="ADO173" s="4" t="s">
        <v>1454</v>
      </c>
    </row>
    <row r="174" spans="1:795" x14ac:dyDescent="0.25">
      <c r="A174" s="4">
        <f t="shared" ref="A174:A205" si="236">ROW()-4</f>
        <v>170</v>
      </c>
      <c r="B174" s="4">
        <v>159687</v>
      </c>
      <c r="C174" s="4" t="s">
        <v>442</v>
      </c>
      <c r="G174" s="4" t="s">
        <v>351</v>
      </c>
      <c r="O174" s="4">
        <v>22</v>
      </c>
      <c r="P174" s="4">
        <v>24</v>
      </c>
      <c r="Q174" s="4">
        <v>0</v>
      </c>
      <c r="R174" s="4">
        <v>0</v>
      </c>
      <c r="S174" s="4">
        <v>0</v>
      </c>
      <c r="T174" s="4">
        <v>1</v>
      </c>
      <c r="U174" s="4">
        <v>0</v>
      </c>
      <c r="V174" s="4">
        <f t="shared" ref="V174:V205" si="237">SUM(Q174:S174)</f>
        <v>0</v>
      </c>
      <c r="W174" s="4">
        <v>24</v>
      </c>
      <c r="X174" s="4">
        <v>23</v>
      </c>
      <c r="Y174" s="4">
        <v>7.75</v>
      </c>
      <c r="BQ174" s="4">
        <v>0</v>
      </c>
      <c r="BR174" s="114">
        <f t="shared" si="198"/>
        <v>1</v>
      </c>
      <c r="BS174" s="4">
        <f t="shared" si="199"/>
        <v>5</v>
      </c>
      <c r="BT174" s="114">
        <f t="shared" si="200"/>
        <v>0.1</v>
      </c>
      <c r="BU174" s="4">
        <v>0</v>
      </c>
      <c r="BV174" s="114">
        <f t="shared" si="201"/>
        <v>1</v>
      </c>
      <c r="BW174" s="4">
        <f t="shared" si="202"/>
        <v>5</v>
      </c>
      <c r="BX174" s="114">
        <f t="shared" si="203"/>
        <v>0.15</v>
      </c>
      <c r="BY174" s="4">
        <f t="shared" si="204"/>
        <v>10695</v>
      </c>
      <c r="BZ174" s="4">
        <v>11385.4333333333</v>
      </c>
      <c r="CA174" s="115">
        <f t="shared" si="205"/>
        <v>1.0645566464079756</v>
      </c>
      <c r="CB174" s="4">
        <f t="shared" si="206"/>
        <v>5</v>
      </c>
      <c r="CC174" s="114">
        <f t="shared" si="207"/>
        <v>0.1</v>
      </c>
      <c r="CD174" s="4">
        <v>300</v>
      </c>
      <c r="CE174" s="116">
        <v>299.89255014326602</v>
      </c>
      <c r="CF174" s="4">
        <f t="shared" si="208"/>
        <v>5</v>
      </c>
      <c r="CG174" s="114">
        <f t="shared" si="209"/>
        <v>0.15</v>
      </c>
      <c r="MX174" s="116">
        <v>95</v>
      </c>
      <c r="MY174" s="116">
        <v>95.8333333333333</v>
      </c>
      <c r="MZ174" s="4">
        <f t="shared" si="210"/>
        <v>5</v>
      </c>
      <c r="NA174" s="114">
        <f t="shared" si="211"/>
        <v>0.1</v>
      </c>
      <c r="NB174" s="115">
        <v>0.92</v>
      </c>
      <c r="NC174" s="115">
        <v>0.90571428571428603</v>
      </c>
      <c r="ND174" s="4">
        <f t="shared" si="212"/>
        <v>1</v>
      </c>
      <c r="NE174" s="114">
        <f t="shared" si="213"/>
        <v>0.02</v>
      </c>
      <c r="NF174" s="116">
        <v>90</v>
      </c>
      <c r="NG174" s="118">
        <v>95</v>
      </c>
      <c r="NH174" s="4">
        <f t="shared" si="214"/>
        <v>5</v>
      </c>
      <c r="NI174" s="114">
        <f t="shared" si="215"/>
        <v>0.08</v>
      </c>
      <c r="NJ174" s="114">
        <v>0.85</v>
      </c>
      <c r="NK174" s="114">
        <v>0.80701754385964897</v>
      </c>
      <c r="NM174" s="4">
        <f t="shared" si="216"/>
        <v>1</v>
      </c>
      <c r="NN174" s="114">
        <f t="shared" si="217"/>
        <v>1.2E-2</v>
      </c>
      <c r="NO174" s="114">
        <v>0.4</v>
      </c>
      <c r="NP174" s="114">
        <v>0.57142857142857095</v>
      </c>
      <c r="NQ174" s="4">
        <f t="shared" si="218"/>
        <v>5</v>
      </c>
      <c r="NR174" s="114">
        <f t="shared" si="219"/>
        <v>0.06</v>
      </c>
      <c r="ZQ174" s="114">
        <v>0.95</v>
      </c>
      <c r="ZR174" s="114">
        <v>0.99140401146131796</v>
      </c>
      <c r="ZS174" s="4">
        <f t="shared" si="220"/>
        <v>5</v>
      </c>
      <c r="ZT174" s="114">
        <f t="shared" si="221"/>
        <v>0.05</v>
      </c>
      <c r="ZU174" s="4">
        <v>2</v>
      </c>
      <c r="ZV174" s="4">
        <f t="shared" si="222"/>
        <v>5</v>
      </c>
      <c r="ZW174" s="114">
        <f t="shared" si="223"/>
        <v>0.05</v>
      </c>
      <c r="ACD174" s="114">
        <f t="shared" si="224"/>
        <v>0.5</v>
      </c>
      <c r="ACE174" s="114">
        <f t="shared" si="225"/>
        <v>0.27200000000000002</v>
      </c>
      <c r="ACF174" s="114">
        <f t="shared" si="226"/>
        <v>0.1</v>
      </c>
      <c r="ACG174" s="114">
        <f t="shared" si="227"/>
        <v>0.872</v>
      </c>
      <c r="ACN174" s="119" t="str">
        <f t="shared" si="228"/>
        <v>TERIMA</v>
      </c>
      <c r="ACO174" s="120">
        <f t="shared" si="229"/>
        <v>670000</v>
      </c>
      <c r="ACP174" s="120">
        <f t="shared" si="230"/>
        <v>182240</v>
      </c>
      <c r="ADH174" s="121">
        <f t="shared" si="231"/>
        <v>335000</v>
      </c>
      <c r="ADI174" s="121">
        <f t="shared" si="232"/>
        <v>182240</v>
      </c>
      <c r="ADJ174" s="121">
        <f t="shared" si="233"/>
        <v>67000</v>
      </c>
      <c r="ADL174" s="121">
        <f t="shared" si="234"/>
        <v>0</v>
      </c>
      <c r="ADM174" s="121">
        <f t="shared" si="235"/>
        <v>584240</v>
      </c>
      <c r="ADN174" s="121">
        <f t="shared" ref="ADN174:ADN205" si="238">IF(M174="cumil",0,IF(ADM174="",IF(ADG174="",ACS174,ADG174),ADM174))</f>
        <v>584240</v>
      </c>
      <c r="ADO174" s="4" t="s">
        <v>1454</v>
      </c>
    </row>
    <row r="175" spans="1:795" x14ac:dyDescent="0.25">
      <c r="A175" s="4">
        <f t="shared" si="236"/>
        <v>171</v>
      </c>
      <c r="B175" s="4">
        <v>101574</v>
      </c>
      <c r="C175" s="4" t="s">
        <v>445</v>
      </c>
      <c r="G175" s="4" t="s">
        <v>351</v>
      </c>
      <c r="O175" s="4">
        <v>22</v>
      </c>
      <c r="P175" s="4">
        <v>24</v>
      </c>
      <c r="Q175" s="4">
        <v>0</v>
      </c>
      <c r="R175" s="4">
        <v>0</v>
      </c>
      <c r="S175" s="4">
        <v>0</v>
      </c>
      <c r="T175" s="4">
        <v>1</v>
      </c>
      <c r="U175" s="4">
        <v>0</v>
      </c>
      <c r="V175" s="4">
        <f t="shared" si="237"/>
        <v>0</v>
      </c>
      <c r="W175" s="4">
        <v>24</v>
      </c>
      <c r="X175" s="4">
        <v>23</v>
      </c>
      <c r="Y175" s="4">
        <v>7.75</v>
      </c>
      <c r="BQ175" s="4">
        <v>0</v>
      </c>
      <c r="BR175" s="114">
        <f t="shared" si="198"/>
        <v>1</v>
      </c>
      <c r="BS175" s="4">
        <f t="shared" si="199"/>
        <v>5</v>
      </c>
      <c r="BT175" s="114">
        <f t="shared" si="200"/>
        <v>0.1</v>
      </c>
      <c r="BU175" s="4">
        <v>0</v>
      </c>
      <c r="BV175" s="114">
        <f t="shared" si="201"/>
        <v>1</v>
      </c>
      <c r="BW175" s="4">
        <f t="shared" si="202"/>
        <v>5</v>
      </c>
      <c r="BX175" s="114">
        <f t="shared" si="203"/>
        <v>0.15</v>
      </c>
      <c r="BY175" s="4">
        <f t="shared" si="204"/>
        <v>10695</v>
      </c>
      <c r="BZ175" s="4">
        <v>12359.2166666667</v>
      </c>
      <c r="CA175" s="115">
        <f t="shared" si="205"/>
        <v>1.1556069814555119</v>
      </c>
      <c r="CB175" s="4">
        <f t="shared" si="206"/>
        <v>5</v>
      </c>
      <c r="CC175" s="114">
        <f t="shared" si="207"/>
        <v>0.1</v>
      </c>
      <c r="CD175" s="4">
        <v>300</v>
      </c>
      <c r="CE175" s="116">
        <v>292.65809589993103</v>
      </c>
      <c r="CF175" s="4">
        <f t="shared" si="208"/>
        <v>5</v>
      </c>
      <c r="CG175" s="114">
        <f t="shared" si="209"/>
        <v>0.15</v>
      </c>
      <c r="MX175" s="116">
        <v>95</v>
      </c>
      <c r="MY175" s="116">
        <v>100</v>
      </c>
      <c r="MZ175" s="4">
        <f t="shared" si="210"/>
        <v>5</v>
      </c>
      <c r="NA175" s="114">
        <f t="shared" si="211"/>
        <v>0.1</v>
      </c>
      <c r="NB175" s="115">
        <v>0.92</v>
      </c>
      <c r="NC175" s="115">
        <v>0.89230769230769202</v>
      </c>
      <c r="ND175" s="4">
        <f t="shared" si="212"/>
        <v>1</v>
      </c>
      <c r="NE175" s="114">
        <f t="shared" si="213"/>
        <v>0.02</v>
      </c>
      <c r="NF175" s="116">
        <v>90</v>
      </c>
      <c r="NG175" s="118">
        <v>100</v>
      </c>
      <c r="NH175" s="4">
        <f t="shared" si="214"/>
        <v>5</v>
      </c>
      <c r="NI175" s="114">
        <f t="shared" si="215"/>
        <v>0.08</v>
      </c>
      <c r="NJ175" s="114">
        <v>0.85</v>
      </c>
      <c r="NK175" s="114">
        <v>0.625</v>
      </c>
      <c r="NM175" s="4">
        <f t="shared" si="216"/>
        <v>1</v>
      </c>
      <c r="NN175" s="114">
        <f t="shared" si="217"/>
        <v>1.2E-2</v>
      </c>
      <c r="NO175" s="114">
        <v>0.4</v>
      </c>
      <c r="NP175" s="114">
        <v>0.30769230769230799</v>
      </c>
      <c r="NQ175" s="4">
        <f t="shared" si="218"/>
        <v>1</v>
      </c>
      <c r="NR175" s="114">
        <f t="shared" si="219"/>
        <v>1.2E-2</v>
      </c>
      <c r="ZQ175" s="114">
        <v>0.95</v>
      </c>
      <c r="ZR175" s="114">
        <v>0.99444058373870703</v>
      </c>
      <c r="ZS175" s="4">
        <f t="shared" si="220"/>
        <v>5</v>
      </c>
      <c r="ZT175" s="114">
        <f t="shared" si="221"/>
        <v>0.05</v>
      </c>
      <c r="ZU175" s="4">
        <v>2</v>
      </c>
      <c r="ZV175" s="4">
        <f t="shared" si="222"/>
        <v>5</v>
      </c>
      <c r="ZW175" s="114">
        <f t="shared" si="223"/>
        <v>0.05</v>
      </c>
      <c r="ACD175" s="114">
        <f t="shared" si="224"/>
        <v>0.5</v>
      </c>
      <c r="ACE175" s="114">
        <f t="shared" si="225"/>
        <v>0.22400000000000003</v>
      </c>
      <c r="ACF175" s="114">
        <f t="shared" si="226"/>
        <v>0.1</v>
      </c>
      <c r="ACG175" s="114">
        <f t="shared" si="227"/>
        <v>0.82399999999999995</v>
      </c>
      <c r="ACN175" s="119" t="str">
        <f t="shared" si="228"/>
        <v>TERIMA</v>
      </c>
      <c r="ACO175" s="120">
        <f t="shared" si="229"/>
        <v>670000</v>
      </c>
      <c r="ACP175" s="120">
        <f t="shared" si="230"/>
        <v>150080.00000000003</v>
      </c>
      <c r="ADH175" s="121">
        <f t="shared" si="231"/>
        <v>335000</v>
      </c>
      <c r="ADI175" s="121">
        <f t="shared" si="232"/>
        <v>150080.00000000003</v>
      </c>
      <c r="ADJ175" s="121">
        <f t="shared" si="233"/>
        <v>67000</v>
      </c>
      <c r="ADL175" s="121">
        <f t="shared" si="234"/>
        <v>0</v>
      </c>
      <c r="ADM175" s="121">
        <f t="shared" si="235"/>
        <v>552080</v>
      </c>
      <c r="ADN175" s="121">
        <f t="shared" si="238"/>
        <v>552080</v>
      </c>
      <c r="ADO175" s="4" t="s">
        <v>1454</v>
      </c>
    </row>
    <row r="176" spans="1:795" x14ac:dyDescent="0.25">
      <c r="A176" s="4">
        <f t="shared" si="236"/>
        <v>172</v>
      </c>
      <c r="B176" s="4">
        <v>101063</v>
      </c>
      <c r="C176" s="4" t="s">
        <v>449</v>
      </c>
      <c r="G176" s="4" t="s">
        <v>351</v>
      </c>
      <c r="O176" s="4">
        <v>22</v>
      </c>
      <c r="P176" s="4">
        <v>24</v>
      </c>
      <c r="Q176" s="4">
        <v>0</v>
      </c>
      <c r="R176" s="4">
        <v>0</v>
      </c>
      <c r="S176" s="4">
        <v>0</v>
      </c>
      <c r="T176" s="4">
        <v>1</v>
      </c>
      <c r="U176" s="4">
        <v>0</v>
      </c>
      <c r="V176" s="4">
        <f t="shared" si="237"/>
        <v>0</v>
      </c>
      <c r="W176" s="4">
        <v>24</v>
      </c>
      <c r="X176" s="4">
        <v>23</v>
      </c>
      <c r="Y176" s="4">
        <v>7.75</v>
      </c>
      <c r="BQ176" s="4">
        <v>0</v>
      </c>
      <c r="BR176" s="114">
        <f t="shared" si="198"/>
        <v>1</v>
      </c>
      <c r="BS176" s="4">
        <f t="shared" si="199"/>
        <v>5</v>
      </c>
      <c r="BT176" s="114">
        <f t="shared" si="200"/>
        <v>0.1</v>
      </c>
      <c r="BU176" s="4">
        <v>0</v>
      </c>
      <c r="BV176" s="114">
        <f t="shared" si="201"/>
        <v>1</v>
      </c>
      <c r="BW176" s="4">
        <f t="shared" si="202"/>
        <v>5</v>
      </c>
      <c r="BX176" s="114">
        <f t="shared" si="203"/>
        <v>0.15</v>
      </c>
      <c r="BY176" s="4">
        <f t="shared" si="204"/>
        <v>10695</v>
      </c>
      <c r="BZ176" s="4">
        <v>12933.55</v>
      </c>
      <c r="CA176" s="115">
        <f t="shared" si="205"/>
        <v>1.2093080878915381</v>
      </c>
      <c r="CB176" s="4">
        <f t="shared" si="206"/>
        <v>5</v>
      </c>
      <c r="CC176" s="114">
        <f t="shared" si="207"/>
        <v>0.1</v>
      </c>
      <c r="CD176" s="4">
        <v>300</v>
      </c>
      <c r="CE176" s="116">
        <v>292.71258609893601</v>
      </c>
      <c r="CF176" s="4">
        <f t="shared" si="208"/>
        <v>5</v>
      </c>
      <c r="CG176" s="114">
        <f t="shared" si="209"/>
        <v>0.15</v>
      </c>
      <c r="MX176" s="116">
        <v>95</v>
      </c>
      <c r="MY176" s="116">
        <v>98.3333333333333</v>
      </c>
      <c r="MZ176" s="4">
        <f t="shared" si="210"/>
        <v>5</v>
      </c>
      <c r="NA176" s="114">
        <f t="shared" si="211"/>
        <v>0.1</v>
      </c>
      <c r="NB176" s="115">
        <v>0.92</v>
      </c>
      <c r="NC176" s="115">
        <v>0.90140845070422504</v>
      </c>
      <c r="ND176" s="4">
        <f t="shared" si="212"/>
        <v>1</v>
      </c>
      <c r="NE176" s="114">
        <f t="shared" si="213"/>
        <v>0.02</v>
      </c>
      <c r="NF176" s="116">
        <v>90</v>
      </c>
      <c r="NG176" s="118">
        <v>100</v>
      </c>
      <c r="NH176" s="4">
        <f t="shared" si="214"/>
        <v>5</v>
      </c>
      <c r="NI176" s="114">
        <f t="shared" si="215"/>
        <v>0.08</v>
      </c>
      <c r="NJ176" s="114">
        <v>0.85</v>
      </c>
      <c r="NK176" s="114">
        <v>0.83928571428571397</v>
      </c>
      <c r="NM176" s="4">
        <f t="shared" si="216"/>
        <v>1</v>
      </c>
      <c r="NN176" s="114">
        <f t="shared" si="217"/>
        <v>1.2E-2</v>
      </c>
      <c r="NO176" s="114">
        <v>0.4</v>
      </c>
      <c r="NP176" s="114">
        <v>0.52112676056338003</v>
      </c>
      <c r="NQ176" s="4">
        <f t="shared" si="218"/>
        <v>5</v>
      </c>
      <c r="NR176" s="114">
        <f t="shared" si="219"/>
        <v>0.06</v>
      </c>
      <c r="ZQ176" s="114">
        <v>0.95</v>
      </c>
      <c r="ZR176" s="114">
        <v>0.99436443331246105</v>
      </c>
      <c r="ZS176" s="4">
        <f t="shared" si="220"/>
        <v>5</v>
      </c>
      <c r="ZT176" s="114">
        <f t="shared" si="221"/>
        <v>0.05</v>
      </c>
      <c r="ZU176" s="4">
        <v>2</v>
      </c>
      <c r="ZV176" s="4">
        <f t="shared" si="222"/>
        <v>5</v>
      </c>
      <c r="ZW176" s="114">
        <f t="shared" si="223"/>
        <v>0.05</v>
      </c>
      <c r="ACD176" s="114">
        <f t="shared" si="224"/>
        <v>0.5</v>
      </c>
      <c r="ACE176" s="114">
        <f t="shared" si="225"/>
        <v>0.27200000000000002</v>
      </c>
      <c r="ACF176" s="114">
        <f t="shared" si="226"/>
        <v>0.1</v>
      </c>
      <c r="ACG176" s="114">
        <f t="shared" si="227"/>
        <v>0.872</v>
      </c>
      <c r="ACK176" s="4">
        <v>1</v>
      </c>
      <c r="ACN176" s="119" t="str">
        <f t="shared" si="228"/>
        <v>TERIMA</v>
      </c>
      <c r="ACO176" s="120">
        <f t="shared" si="229"/>
        <v>670000</v>
      </c>
      <c r="ACP176" s="120">
        <f t="shared" si="230"/>
        <v>182240</v>
      </c>
      <c r="ADH176" s="121">
        <f t="shared" si="231"/>
        <v>335000</v>
      </c>
      <c r="ADI176" s="121">
        <f t="shared" si="232"/>
        <v>154904</v>
      </c>
      <c r="ADJ176" s="121">
        <f t="shared" si="233"/>
        <v>67000</v>
      </c>
      <c r="ADL176" s="121">
        <f t="shared" si="234"/>
        <v>0</v>
      </c>
      <c r="ADM176" s="121">
        <f t="shared" si="235"/>
        <v>556904</v>
      </c>
      <c r="ADN176" s="121">
        <f t="shared" si="238"/>
        <v>556904</v>
      </c>
      <c r="ADO176" s="4" t="s">
        <v>1454</v>
      </c>
    </row>
    <row r="177" spans="1:795" x14ac:dyDescent="0.25">
      <c r="A177" s="4">
        <f t="shared" si="236"/>
        <v>173</v>
      </c>
      <c r="B177" s="4">
        <v>154502</v>
      </c>
      <c r="C177" s="4" t="s">
        <v>451</v>
      </c>
      <c r="G177" s="4" t="s">
        <v>351</v>
      </c>
      <c r="O177" s="4">
        <v>22</v>
      </c>
      <c r="P177" s="4">
        <v>24</v>
      </c>
      <c r="Q177" s="4">
        <v>1</v>
      </c>
      <c r="R177" s="4">
        <v>0</v>
      </c>
      <c r="S177" s="4">
        <v>0</v>
      </c>
      <c r="T177" s="4">
        <v>1</v>
      </c>
      <c r="U177" s="4">
        <v>0</v>
      </c>
      <c r="V177" s="4">
        <f t="shared" si="237"/>
        <v>1</v>
      </c>
      <c r="W177" s="4">
        <v>23</v>
      </c>
      <c r="X177" s="4">
        <v>23</v>
      </c>
      <c r="Y177" s="4">
        <v>7.75</v>
      </c>
      <c r="BQ177" s="4">
        <v>0</v>
      </c>
      <c r="BR177" s="114">
        <f t="shared" si="198"/>
        <v>1</v>
      </c>
      <c r="BS177" s="4">
        <f t="shared" si="199"/>
        <v>5</v>
      </c>
      <c r="BT177" s="114">
        <f t="shared" si="200"/>
        <v>0.1</v>
      </c>
      <c r="BU177" s="4">
        <v>1</v>
      </c>
      <c r="BV177" s="114">
        <f t="shared" si="201"/>
        <v>0.95652173913043481</v>
      </c>
      <c r="BW177" s="4">
        <f t="shared" si="202"/>
        <v>1</v>
      </c>
      <c r="BX177" s="114">
        <f t="shared" si="203"/>
        <v>0.03</v>
      </c>
      <c r="BY177" s="4">
        <f t="shared" si="204"/>
        <v>10695</v>
      </c>
      <c r="BZ177" s="4">
        <v>12615.666666666701</v>
      </c>
      <c r="CA177" s="115">
        <f t="shared" si="205"/>
        <v>1.179585476079168</v>
      </c>
      <c r="CB177" s="4">
        <f t="shared" si="206"/>
        <v>5</v>
      </c>
      <c r="CC177" s="114">
        <f t="shared" si="207"/>
        <v>0.1</v>
      </c>
      <c r="CD177" s="4">
        <v>300</v>
      </c>
      <c r="CE177" s="116">
        <v>305.68637110016402</v>
      </c>
      <c r="CF177" s="4">
        <f t="shared" si="208"/>
        <v>1</v>
      </c>
      <c r="CG177" s="114">
        <f t="shared" si="209"/>
        <v>0.03</v>
      </c>
      <c r="MX177" s="116">
        <v>95</v>
      </c>
      <c r="MY177" s="116">
        <v>97.5</v>
      </c>
      <c r="MZ177" s="4">
        <f t="shared" si="210"/>
        <v>5</v>
      </c>
      <c r="NA177" s="114">
        <f t="shared" si="211"/>
        <v>0.1</v>
      </c>
      <c r="NB177" s="115">
        <v>0.92</v>
      </c>
      <c r="NC177" s="115">
        <v>0.95185185185185195</v>
      </c>
      <c r="ND177" s="4">
        <f t="shared" si="212"/>
        <v>5</v>
      </c>
      <c r="NE177" s="114">
        <f t="shared" si="213"/>
        <v>0.1</v>
      </c>
      <c r="NF177" s="116">
        <v>90</v>
      </c>
      <c r="NG177" s="118">
        <v>100</v>
      </c>
      <c r="NH177" s="4">
        <f t="shared" si="214"/>
        <v>5</v>
      </c>
      <c r="NI177" s="114">
        <f t="shared" si="215"/>
        <v>0.08</v>
      </c>
      <c r="NJ177" s="114">
        <v>0.85</v>
      </c>
      <c r="NK177" s="114">
        <v>0.9375</v>
      </c>
      <c r="NM177" s="4">
        <f t="shared" si="216"/>
        <v>5</v>
      </c>
      <c r="NN177" s="114">
        <f t="shared" si="217"/>
        <v>0.06</v>
      </c>
      <c r="NO177" s="114">
        <v>0.4</v>
      </c>
      <c r="NP177" s="114">
        <v>0.62962962962962998</v>
      </c>
      <c r="NQ177" s="4">
        <f t="shared" si="218"/>
        <v>5</v>
      </c>
      <c r="NR177" s="114">
        <f t="shared" si="219"/>
        <v>0.06</v>
      </c>
      <c r="ZQ177" s="114">
        <v>0.95</v>
      </c>
      <c r="ZR177" s="114">
        <v>0.99753694581280805</v>
      </c>
      <c r="ZS177" s="4">
        <f t="shared" si="220"/>
        <v>5</v>
      </c>
      <c r="ZT177" s="114">
        <f t="shared" si="221"/>
        <v>0.05</v>
      </c>
      <c r="ZU177" s="4">
        <v>2</v>
      </c>
      <c r="ZV177" s="4">
        <f t="shared" si="222"/>
        <v>5</v>
      </c>
      <c r="ZW177" s="114">
        <f t="shared" si="223"/>
        <v>0.05</v>
      </c>
      <c r="ACD177" s="114">
        <f t="shared" si="224"/>
        <v>0.26</v>
      </c>
      <c r="ACE177" s="114">
        <f t="shared" si="225"/>
        <v>0.4</v>
      </c>
      <c r="ACF177" s="114">
        <f t="shared" si="226"/>
        <v>0.1</v>
      </c>
      <c r="ACG177" s="114">
        <f t="shared" si="227"/>
        <v>0.76</v>
      </c>
      <c r="ACN177" s="119" t="str">
        <f t="shared" si="228"/>
        <v>TERIMA</v>
      </c>
      <c r="ACO177" s="120">
        <f t="shared" si="229"/>
        <v>670000</v>
      </c>
      <c r="ACP177" s="120">
        <f t="shared" si="230"/>
        <v>268000</v>
      </c>
      <c r="ADH177" s="121">
        <f t="shared" si="231"/>
        <v>174200</v>
      </c>
      <c r="ADI177" s="121">
        <f t="shared" si="232"/>
        <v>268000</v>
      </c>
      <c r="ADJ177" s="121">
        <f t="shared" si="233"/>
        <v>67000</v>
      </c>
      <c r="ADL177" s="121">
        <f t="shared" si="234"/>
        <v>0</v>
      </c>
      <c r="ADM177" s="121">
        <f t="shared" si="235"/>
        <v>509200</v>
      </c>
      <c r="ADN177" s="121">
        <f t="shared" si="238"/>
        <v>509200</v>
      </c>
      <c r="ADO177" s="4" t="s">
        <v>1454</v>
      </c>
    </row>
    <row r="178" spans="1:795" x14ac:dyDescent="0.25">
      <c r="A178" s="4">
        <f t="shared" si="236"/>
        <v>174</v>
      </c>
      <c r="B178" s="4">
        <v>156228</v>
      </c>
      <c r="C178" s="4" t="s">
        <v>453</v>
      </c>
      <c r="G178" s="4" t="s">
        <v>351</v>
      </c>
      <c r="O178" s="4">
        <v>22</v>
      </c>
      <c r="P178" s="4">
        <v>24</v>
      </c>
      <c r="Q178" s="4">
        <v>0</v>
      </c>
      <c r="R178" s="4">
        <v>0</v>
      </c>
      <c r="S178" s="4">
        <v>0</v>
      </c>
      <c r="T178" s="4">
        <v>1</v>
      </c>
      <c r="U178" s="4">
        <v>0</v>
      </c>
      <c r="V178" s="4">
        <f t="shared" si="237"/>
        <v>0</v>
      </c>
      <c r="W178" s="4">
        <v>24</v>
      </c>
      <c r="X178" s="4">
        <v>23</v>
      </c>
      <c r="Y178" s="4">
        <v>7.75</v>
      </c>
      <c r="BQ178" s="4">
        <v>0</v>
      </c>
      <c r="BR178" s="114">
        <f t="shared" si="198"/>
        <v>1</v>
      </c>
      <c r="BS178" s="4">
        <f t="shared" si="199"/>
        <v>5</v>
      </c>
      <c r="BT178" s="114">
        <f t="shared" si="200"/>
        <v>0.1</v>
      </c>
      <c r="BU178" s="4">
        <v>0</v>
      </c>
      <c r="BV178" s="114">
        <f t="shared" si="201"/>
        <v>1</v>
      </c>
      <c r="BW178" s="4">
        <f t="shared" si="202"/>
        <v>5</v>
      </c>
      <c r="BX178" s="114">
        <f t="shared" si="203"/>
        <v>0.15</v>
      </c>
      <c r="BY178" s="4">
        <f t="shared" si="204"/>
        <v>10695</v>
      </c>
      <c r="BZ178" s="4">
        <v>12844.1833333333</v>
      </c>
      <c r="CA178" s="115">
        <f t="shared" si="205"/>
        <v>1.2009521583294342</v>
      </c>
      <c r="CB178" s="4">
        <f t="shared" si="206"/>
        <v>5</v>
      </c>
      <c r="CC178" s="114">
        <f t="shared" si="207"/>
        <v>0.1</v>
      </c>
      <c r="CD178" s="4">
        <v>300</v>
      </c>
      <c r="CE178" s="116">
        <v>289.04912935323398</v>
      </c>
      <c r="CF178" s="4">
        <f t="shared" si="208"/>
        <v>5</v>
      </c>
      <c r="CG178" s="114">
        <f t="shared" si="209"/>
        <v>0.15</v>
      </c>
      <c r="MX178" s="116">
        <v>95</v>
      </c>
      <c r="MY178" s="116">
        <v>100</v>
      </c>
      <c r="MZ178" s="4">
        <f t="shared" si="210"/>
        <v>5</v>
      </c>
      <c r="NA178" s="114">
        <f t="shared" si="211"/>
        <v>0.1</v>
      </c>
      <c r="NB178" s="115">
        <v>0.92</v>
      </c>
      <c r="NC178" s="115">
        <v>0.87692307692307703</v>
      </c>
      <c r="ND178" s="4">
        <f t="shared" si="212"/>
        <v>1</v>
      </c>
      <c r="NE178" s="114">
        <f t="shared" si="213"/>
        <v>0.02</v>
      </c>
      <c r="NF178" s="116">
        <v>90</v>
      </c>
      <c r="NG178" s="118">
        <v>100</v>
      </c>
      <c r="NH178" s="4">
        <f t="shared" si="214"/>
        <v>5</v>
      </c>
      <c r="NI178" s="114">
        <f t="shared" si="215"/>
        <v>0.08</v>
      </c>
      <c r="NJ178" s="114">
        <v>0.85</v>
      </c>
      <c r="NK178" s="114">
        <v>0.82926829268292701</v>
      </c>
      <c r="NM178" s="4">
        <f t="shared" si="216"/>
        <v>1</v>
      </c>
      <c r="NN178" s="114">
        <f t="shared" si="217"/>
        <v>1.2E-2</v>
      </c>
      <c r="NO178" s="114">
        <v>0.4</v>
      </c>
      <c r="NP178" s="114">
        <v>0.51923076923076905</v>
      </c>
      <c r="NQ178" s="4">
        <f t="shared" si="218"/>
        <v>5</v>
      </c>
      <c r="NR178" s="114">
        <f t="shared" si="219"/>
        <v>0.06</v>
      </c>
      <c r="ZQ178" s="114">
        <v>0.95</v>
      </c>
      <c r="ZR178" s="114">
        <v>0.99502487562189101</v>
      </c>
      <c r="ZS178" s="4">
        <f t="shared" si="220"/>
        <v>5</v>
      </c>
      <c r="ZT178" s="114">
        <f t="shared" si="221"/>
        <v>0.05</v>
      </c>
      <c r="ZU178" s="4">
        <v>2</v>
      </c>
      <c r="ZV178" s="4">
        <f t="shared" si="222"/>
        <v>5</v>
      </c>
      <c r="ZW178" s="114">
        <f t="shared" si="223"/>
        <v>0.05</v>
      </c>
      <c r="ACD178" s="114">
        <f t="shared" si="224"/>
        <v>0.5</v>
      </c>
      <c r="ACE178" s="114">
        <f t="shared" si="225"/>
        <v>0.27200000000000002</v>
      </c>
      <c r="ACF178" s="114">
        <f t="shared" si="226"/>
        <v>0.1</v>
      </c>
      <c r="ACG178" s="114">
        <f t="shared" si="227"/>
        <v>0.872</v>
      </c>
      <c r="ACN178" s="119" t="str">
        <f t="shared" si="228"/>
        <v>TERIMA</v>
      </c>
      <c r="ACO178" s="120">
        <f t="shared" si="229"/>
        <v>670000</v>
      </c>
      <c r="ACP178" s="120">
        <f t="shared" si="230"/>
        <v>182240</v>
      </c>
      <c r="ADH178" s="121">
        <f t="shared" si="231"/>
        <v>335000</v>
      </c>
      <c r="ADI178" s="121">
        <f t="shared" si="232"/>
        <v>182240</v>
      </c>
      <c r="ADJ178" s="121">
        <f t="shared" si="233"/>
        <v>67000</v>
      </c>
      <c r="ADL178" s="121">
        <f t="shared" si="234"/>
        <v>0</v>
      </c>
      <c r="ADM178" s="121">
        <f t="shared" si="235"/>
        <v>584240</v>
      </c>
      <c r="ADN178" s="121">
        <f t="shared" si="238"/>
        <v>584240</v>
      </c>
      <c r="ADO178" s="4" t="s">
        <v>1454</v>
      </c>
    </row>
    <row r="179" spans="1:795" x14ac:dyDescent="0.25">
      <c r="A179" s="4">
        <f t="shared" si="236"/>
        <v>175</v>
      </c>
      <c r="B179" s="4">
        <v>154682</v>
      </c>
      <c r="C179" s="4" t="s">
        <v>455</v>
      </c>
      <c r="G179" s="4" t="s">
        <v>351</v>
      </c>
      <c r="O179" s="4">
        <v>22</v>
      </c>
      <c r="P179" s="4">
        <v>24</v>
      </c>
      <c r="Q179" s="4">
        <v>0</v>
      </c>
      <c r="R179" s="4">
        <v>0</v>
      </c>
      <c r="S179" s="4">
        <v>0</v>
      </c>
      <c r="T179" s="4">
        <v>1</v>
      </c>
      <c r="U179" s="4">
        <v>0</v>
      </c>
      <c r="V179" s="4">
        <f t="shared" si="237"/>
        <v>0</v>
      </c>
      <c r="W179" s="4">
        <v>24</v>
      </c>
      <c r="X179" s="4">
        <v>23</v>
      </c>
      <c r="Y179" s="4">
        <v>7.75</v>
      </c>
      <c r="BQ179" s="4">
        <v>0</v>
      </c>
      <c r="BR179" s="114">
        <f t="shared" ref="BR179:BR210" si="239">(W179-BQ179)/W179</f>
        <v>1</v>
      </c>
      <c r="BS179" s="4">
        <f t="shared" ref="BS179:BS210" si="240">IF(R179&gt;0,0,IF(BQ179&gt;2,0,IF(BQ179=2,1,IF(BQ179=1,2,IF(BQ179&lt;=0,5)))))</f>
        <v>5</v>
      </c>
      <c r="BT179" s="114">
        <f t="shared" ref="BT179:BT210" si="241">BS179*$BQ$3/5</f>
        <v>0.1</v>
      </c>
      <c r="BU179" s="4">
        <v>0</v>
      </c>
      <c r="BV179" s="114">
        <f t="shared" ref="BV179:BV210" si="242">(W179-BU179)/W179</f>
        <v>1</v>
      </c>
      <c r="BW179" s="4">
        <f t="shared" ref="BW179:BW210" si="243">IF(R179&gt;0,0,IF(BU179&lt;=0,5,IF(BU179=1,1,0)))</f>
        <v>5</v>
      </c>
      <c r="BX179" s="114">
        <f t="shared" ref="BX179:BX210" si="244">BW179*$BU$3/5</f>
        <v>0.15</v>
      </c>
      <c r="BY179" s="4">
        <f t="shared" ref="BY179:BY210" si="245">X179*(Y179*60)</f>
        <v>10695</v>
      </c>
      <c r="BZ179" s="4">
        <v>12858.6833333333</v>
      </c>
      <c r="CA179" s="115">
        <f t="shared" ref="CA179:CA210" si="246">BZ179/BY179</f>
        <v>1.2023079320554746</v>
      </c>
      <c r="CB179" s="4">
        <f t="shared" ref="CB179:CB210" si="247">IF(CA179&lt;=90%,1,IF(AND(CA179&gt;90%,CA179&lt;100%),2,IF(CA179=100%,3,IF(AND(CA179&gt;100%,CA179&lt;=105%),4,5))))</f>
        <v>5</v>
      </c>
      <c r="CC179" s="114">
        <f t="shared" ref="CC179:CC210" si="248">CB179*$BY$3/5</f>
        <v>0.1</v>
      </c>
      <c r="CD179" s="4">
        <v>300</v>
      </c>
      <c r="CE179" s="116">
        <v>260.76867736579999</v>
      </c>
      <c r="CF179" s="4">
        <f t="shared" ref="CF179:CF210" si="249">IF(CD179&gt;CE179,5,IF(CE179=CD179,3,1))</f>
        <v>5</v>
      </c>
      <c r="CG179" s="114">
        <f t="shared" ref="CG179:CG210" si="250">CF179*$CD$3/5</f>
        <v>0.15</v>
      </c>
      <c r="MX179" s="116">
        <v>95</v>
      </c>
      <c r="MY179" s="116">
        <v>98.75</v>
      </c>
      <c r="MZ179" s="4">
        <f t="shared" ref="MZ179:MZ210" si="251">IF(MY179&gt;MX179,5,IF(MY179=MX179,3,1))</f>
        <v>5</v>
      </c>
      <c r="NA179" s="114">
        <f t="shared" ref="NA179:NA210" si="252">MZ179*$MX$3/5</f>
        <v>0.1</v>
      </c>
      <c r="NB179" s="115">
        <v>0.92</v>
      </c>
      <c r="NC179" s="115">
        <v>0.9</v>
      </c>
      <c r="ND179" s="4">
        <f t="shared" ref="ND179:ND210" si="253">IF(NC179&gt;NB179,5,IF(NC179=NB179,3,1))</f>
        <v>1</v>
      </c>
      <c r="NE179" s="114">
        <f t="shared" ref="NE179:NE210" si="254">ND179*$NB$3/5</f>
        <v>0.02</v>
      </c>
      <c r="NF179" s="116">
        <v>90</v>
      </c>
      <c r="NG179" s="118">
        <v>100</v>
      </c>
      <c r="NH179" s="4">
        <f t="shared" ref="NH179:NH210" si="255">IF(NG179&gt;NF179,5,IF(NG179=NF179,3,1))</f>
        <v>5</v>
      </c>
      <c r="NI179" s="114">
        <f t="shared" ref="NI179:NI210" si="256">NH179*$NF$3/5</f>
        <v>0.08</v>
      </c>
      <c r="NJ179" s="114">
        <v>0.85</v>
      </c>
      <c r="NK179" s="114">
        <v>0.81481481481481499</v>
      </c>
      <c r="NM179" s="4">
        <f t="shared" ref="NM179:NM210" si="257">IF(NL179=1,0,IF(NK179&gt;NJ179,5,IF(NJ179=NK179,4,IF(NK179="",3,1))))</f>
        <v>1</v>
      </c>
      <c r="NN179" s="114">
        <f t="shared" ref="NN179:NN210" si="258">NM179*$NJ$3/5</f>
        <v>1.2E-2</v>
      </c>
      <c r="NO179" s="114">
        <v>0.4</v>
      </c>
      <c r="NP179" s="114">
        <v>0.640625</v>
      </c>
      <c r="NQ179" s="4">
        <f t="shared" ref="NQ179:NQ210" si="259">IF(NP179&gt;NO179,5,IF(NP179=NO179,4,IF(NP179="",3,1)))</f>
        <v>5</v>
      </c>
      <c r="NR179" s="114">
        <f t="shared" ref="NR179:NR210" si="260">NQ179*$NO$3/5</f>
        <v>0.06</v>
      </c>
      <c r="ZQ179" s="114">
        <v>0.95</v>
      </c>
      <c r="ZR179" s="114">
        <v>0.99280575539568405</v>
      </c>
      <c r="ZS179" s="4">
        <f t="shared" ref="ZS179:ZS210" si="261">IF(ZR179&gt;ZQ179,5,IF(ZR179=ZQ179,4,IF(ZR179="",3,1)))</f>
        <v>5</v>
      </c>
      <c r="ZT179" s="114">
        <f t="shared" ref="ZT179:ZT210" si="262">ZS179*$ZQ$3/5</f>
        <v>0.05</v>
      </c>
      <c r="ZU179" s="4">
        <v>2</v>
      </c>
      <c r="ZV179" s="4">
        <f t="shared" ref="ZV179:ZV210" si="263">IF(ZU179&gt;1,5,IF(ZU179=1,3,1))</f>
        <v>5</v>
      </c>
      <c r="ZW179" s="114">
        <f t="shared" ref="ZW179:ZW210" si="264">ZV179*$ZU$3/5</f>
        <v>0.05</v>
      </c>
      <c r="ACD179" s="114">
        <f t="shared" ref="ACD179:ACD210" si="265">IFERROR(BT179+BX179+CC179+CG179,"")</f>
        <v>0.5</v>
      </c>
      <c r="ACE179" s="114">
        <f t="shared" ref="ACE179:ACE210" si="266">NA179+NE179+NI179+NN179+NR179</f>
        <v>0.27200000000000002</v>
      </c>
      <c r="ACF179" s="114">
        <f t="shared" ref="ACF179:ACF210" si="267">ZT179+ZW179</f>
        <v>0.1</v>
      </c>
      <c r="ACG179" s="114">
        <f t="shared" ref="ACG179:ACG210" si="268">SUM(ACD179:ACF179)</f>
        <v>0.872</v>
      </c>
      <c r="ACN179" s="119" t="str">
        <f t="shared" ref="ACN179:ACN210" si="269">IF(AI179="TIDAK","GUGUR",IF(ACM179&gt;0,"GUGUR","TERIMA"))</f>
        <v>TERIMA</v>
      </c>
      <c r="ACO179" s="120">
        <f t="shared" ref="ACO179:ACO197" si="270">IF(ACN179="GUGUR",0,IF(G179="AGENT IBC CC TELKOMSEL",670000,IF(G179="AGENT IBC PRIORITY CC TELKOMSEL",670000,IF(G179="AGENT PREPAID",670000,))))</f>
        <v>670000</v>
      </c>
      <c r="ACP179" s="120">
        <f t="shared" ref="ACP179:ACP210" si="271">ACO179*ACE179</f>
        <v>182240</v>
      </c>
      <c r="ADH179" s="121">
        <f t="shared" ref="ADH179:ADH210" si="272">IFERROR(ACO179*ACD179,"")</f>
        <v>335000</v>
      </c>
      <c r="ADI179" s="121">
        <f t="shared" ref="ADI179:ADI210" si="273">IFERROR(IF(M179="YA",(W179/O179)*ACP179,IF(N179="YA",(W179/O179)*ACP179,IF(U179&gt;0,(W179/O179)*ACP179,IF(ACK179&gt;0,ACP179*85%,IF(ACL179&gt;0,ACP179*60%,IF(ACM179&gt;0,ACP179*0%,ACP179)))))),"")</f>
        <v>182240</v>
      </c>
      <c r="ADJ179" s="121">
        <f t="shared" ref="ADJ179:ADJ210" si="274">IFERROR(ACF179*ACO179,"")</f>
        <v>67000</v>
      </c>
      <c r="ADL179" s="121">
        <f t="shared" ref="ADL179:ADL210" si="275">IFERROR(IF(ACN179="GUGUR",0,IF(ACG179=100%,200000,IF(AND(ACG179&gt;=98%,ACG179&lt;100%),100000,IF(AND(ACG179&gt;=97%,ACG179&lt;99%),50000,)))),"")</f>
        <v>0</v>
      </c>
      <c r="ADM179" s="121">
        <f t="shared" ref="ADM179:ADM210" si="276">SUM(ADH179:ADJ179,ADL179)</f>
        <v>584240</v>
      </c>
      <c r="ADN179" s="121">
        <f t="shared" si="238"/>
        <v>584240</v>
      </c>
      <c r="ADO179" s="4" t="s">
        <v>1454</v>
      </c>
    </row>
    <row r="180" spans="1:795" x14ac:dyDescent="0.25">
      <c r="A180" s="4">
        <f t="shared" si="236"/>
        <v>176</v>
      </c>
      <c r="B180" s="4">
        <v>106036</v>
      </c>
      <c r="C180" s="4" t="s">
        <v>458</v>
      </c>
      <c r="G180" s="4" t="s">
        <v>351</v>
      </c>
      <c r="O180" s="4">
        <v>22</v>
      </c>
      <c r="P180" s="4">
        <v>24</v>
      </c>
      <c r="Q180" s="4">
        <v>2</v>
      </c>
      <c r="R180" s="4">
        <v>0</v>
      </c>
      <c r="S180" s="4">
        <v>0</v>
      </c>
      <c r="T180" s="4">
        <v>1</v>
      </c>
      <c r="U180" s="4">
        <v>0</v>
      </c>
      <c r="V180" s="4">
        <f t="shared" si="237"/>
        <v>2</v>
      </c>
      <c r="W180" s="4">
        <v>22</v>
      </c>
      <c r="X180" s="4">
        <v>23</v>
      </c>
      <c r="Y180" s="4">
        <v>7.75</v>
      </c>
      <c r="BQ180" s="4">
        <v>0</v>
      </c>
      <c r="BR180" s="114">
        <f t="shared" si="239"/>
        <v>1</v>
      </c>
      <c r="BS180" s="4">
        <f t="shared" si="240"/>
        <v>5</v>
      </c>
      <c r="BT180" s="114">
        <f t="shared" si="241"/>
        <v>0.1</v>
      </c>
      <c r="BU180" s="4">
        <v>2</v>
      </c>
      <c r="BV180" s="114">
        <f t="shared" si="242"/>
        <v>0.90909090909090906</v>
      </c>
      <c r="BW180" s="4">
        <f t="shared" si="243"/>
        <v>0</v>
      </c>
      <c r="BX180" s="114">
        <f t="shared" si="244"/>
        <v>0</v>
      </c>
      <c r="BY180" s="4">
        <f t="shared" si="245"/>
        <v>10695</v>
      </c>
      <c r="BZ180" s="4">
        <v>12101.516666666699</v>
      </c>
      <c r="CA180" s="115">
        <f t="shared" si="246"/>
        <v>1.1315116097865077</v>
      </c>
      <c r="CB180" s="4">
        <f t="shared" si="247"/>
        <v>5</v>
      </c>
      <c r="CC180" s="114">
        <f t="shared" si="248"/>
        <v>0.1</v>
      </c>
      <c r="CD180" s="4">
        <v>300</v>
      </c>
      <c r="CE180" s="116">
        <v>275.90820165538003</v>
      </c>
      <c r="CF180" s="4">
        <f t="shared" si="249"/>
        <v>5</v>
      </c>
      <c r="CG180" s="114">
        <f t="shared" si="250"/>
        <v>0.15</v>
      </c>
      <c r="MX180" s="116">
        <v>95</v>
      </c>
      <c r="MY180" s="116">
        <v>90</v>
      </c>
      <c r="MZ180" s="4">
        <f t="shared" si="251"/>
        <v>1</v>
      </c>
      <c r="NA180" s="114">
        <f t="shared" si="252"/>
        <v>0.02</v>
      </c>
      <c r="NB180" s="115">
        <v>0.92</v>
      </c>
      <c r="NC180" s="115">
        <v>0.875</v>
      </c>
      <c r="ND180" s="4">
        <f t="shared" si="253"/>
        <v>1</v>
      </c>
      <c r="NE180" s="114">
        <f t="shared" si="254"/>
        <v>0.02</v>
      </c>
      <c r="NF180" s="116">
        <v>90</v>
      </c>
      <c r="NG180" s="118">
        <v>100</v>
      </c>
      <c r="NH180" s="4">
        <f t="shared" si="255"/>
        <v>5</v>
      </c>
      <c r="NI180" s="114">
        <f t="shared" si="256"/>
        <v>0.08</v>
      </c>
      <c r="NJ180" s="114">
        <v>0.85</v>
      </c>
      <c r="NK180" s="114">
        <v>0.78947368421052599</v>
      </c>
      <c r="NM180" s="4">
        <f t="shared" si="257"/>
        <v>1</v>
      </c>
      <c r="NN180" s="114">
        <f t="shared" si="258"/>
        <v>1.2E-2</v>
      </c>
      <c r="NO180" s="114">
        <v>0.4</v>
      </c>
      <c r="NP180" s="114">
        <v>0.5</v>
      </c>
      <c r="NQ180" s="4">
        <f t="shared" si="259"/>
        <v>5</v>
      </c>
      <c r="NR180" s="114">
        <f t="shared" si="260"/>
        <v>0.06</v>
      </c>
      <c r="ZQ180" s="114">
        <v>0.95</v>
      </c>
      <c r="ZR180" s="114">
        <v>0.99548532731377004</v>
      </c>
      <c r="ZS180" s="4">
        <f t="shared" si="261"/>
        <v>5</v>
      </c>
      <c r="ZT180" s="114">
        <f t="shared" si="262"/>
        <v>0.05</v>
      </c>
      <c r="ZU180" s="4">
        <v>2</v>
      </c>
      <c r="ZV180" s="4">
        <f t="shared" si="263"/>
        <v>5</v>
      </c>
      <c r="ZW180" s="114">
        <f t="shared" si="264"/>
        <v>0.05</v>
      </c>
      <c r="ACD180" s="114">
        <f t="shared" si="265"/>
        <v>0.35</v>
      </c>
      <c r="ACE180" s="114">
        <f t="shared" si="266"/>
        <v>0.192</v>
      </c>
      <c r="ACF180" s="114">
        <f t="shared" si="267"/>
        <v>0.1</v>
      </c>
      <c r="ACG180" s="114">
        <f t="shared" si="268"/>
        <v>0.64200000000000002</v>
      </c>
      <c r="ACK180" s="4">
        <v>1</v>
      </c>
      <c r="ACN180" s="119" t="str">
        <f t="shared" si="269"/>
        <v>TERIMA</v>
      </c>
      <c r="ACO180" s="120">
        <f t="shared" si="270"/>
        <v>670000</v>
      </c>
      <c r="ACP180" s="120">
        <f t="shared" si="271"/>
        <v>128640</v>
      </c>
      <c r="ADH180" s="121">
        <f t="shared" si="272"/>
        <v>234499.99999999997</v>
      </c>
      <c r="ADI180" s="121">
        <f t="shared" si="273"/>
        <v>109344</v>
      </c>
      <c r="ADJ180" s="121">
        <f t="shared" si="274"/>
        <v>67000</v>
      </c>
      <c r="ADL180" s="121">
        <f t="shared" si="275"/>
        <v>0</v>
      </c>
      <c r="ADM180" s="121">
        <f t="shared" si="276"/>
        <v>410844</v>
      </c>
      <c r="ADN180" s="121">
        <f t="shared" si="238"/>
        <v>410844</v>
      </c>
      <c r="ADO180" s="4" t="s">
        <v>1454</v>
      </c>
    </row>
    <row r="181" spans="1:795" x14ac:dyDescent="0.25">
      <c r="A181" s="4">
        <f t="shared" si="236"/>
        <v>177</v>
      </c>
      <c r="B181" s="4">
        <v>154477</v>
      </c>
      <c r="C181" s="4" t="s">
        <v>460</v>
      </c>
      <c r="G181" s="4" t="s">
        <v>351</v>
      </c>
      <c r="O181" s="4">
        <v>22</v>
      </c>
      <c r="P181" s="4">
        <v>24</v>
      </c>
      <c r="Q181" s="4">
        <v>0</v>
      </c>
      <c r="R181" s="4">
        <v>0</v>
      </c>
      <c r="S181" s="4">
        <v>0</v>
      </c>
      <c r="T181" s="4">
        <v>1</v>
      </c>
      <c r="U181" s="4">
        <v>0</v>
      </c>
      <c r="V181" s="4">
        <f t="shared" si="237"/>
        <v>0</v>
      </c>
      <c r="W181" s="4">
        <v>24</v>
      </c>
      <c r="X181" s="4">
        <v>23</v>
      </c>
      <c r="Y181" s="4">
        <v>7.75</v>
      </c>
      <c r="BQ181" s="4">
        <v>0</v>
      </c>
      <c r="BR181" s="114">
        <f t="shared" si="239"/>
        <v>1</v>
      </c>
      <c r="BS181" s="4">
        <f t="shared" si="240"/>
        <v>5</v>
      </c>
      <c r="BT181" s="114">
        <f t="shared" si="241"/>
        <v>0.1</v>
      </c>
      <c r="BU181" s="4">
        <v>0</v>
      </c>
      <c r="BV181" s="114">
        <f t="shared" si="242"/>
        <v>1</v>
      </c>
      <c r="BW181" s="4">
        <f t="shared" si="243"/>
        <v>5</v>
      </c>
      <c r="BX181" s="114">
        <f t="shared" si="244"/>
        <v>0.15</v>
      </c>
      <c r="BY181" s="4">
        <f t="shared" si="245"/>
        <v>10695</v>
      </c>
      <c r="BZ181" s="4">
        <v>12748.0666666667</v>
      </c>
      <c r="CA181" s="115">
        <f t="shared" si="246"/>
        <v>1.1919650927224592</v>
      </c>
      <c r="CB181" s="4">
        <f t="shared" si="247"/>
        <v>5</v>
      </c>
      <c r="CC181" s="114">
        <f t="shared" si="248"/>
        <v>0.1</v>
      </c>
      <c r="CD181" s="4">
        <v>300</v>
      </c>
      <c r="CE181" s="116">
        <v>275.45903544450903</v>
      </c>
      <c r="CF181" s="4">
        <f t="shared" si="249"/>
        <v>5</v>
      </c>
      <c r="CG181" s="114">
        <f t="shared" si="250"/>
        <v>0.15</v>
      </c>
      <c r="MX181" s="116">
        <v>95</v>
      </c>
      <c r="MY181" s="116">
        <v>96.6666666666667</v>
      </c>
      <c r="MZ181" s="4">
        <f t="shared" si="251"/>
        <v>5</v>
      </c>
      <c r="NA181" s="114">
        <f t="shared" si="252"/>
        <v>0.1</v>
      </c>
      <c r="NB181" s="115">
        <v>0.92</v>
      </c>
      <c r="NC181" s="115">
        <v>0.90877192982456101</v>
      </c>
      <c r="ND181" s="4">
        <f t="shared" si="253"/>
        <v>1</v>
      </c>
      <c r="NE181" s="114">
        <f t="shared" si="254"/>
        <v>0.02</v>
      </c>
      <c r="NF181" s="116">
        <v>90</v>
      </c>
      <c r="NG181" s="118">
        <v>100</v>
      </c>
      <c r="NH181" s="4">
        <f t="shared" si="255"/>
        <v>5</v>
      </c>
      <c r="NI181" s="114">
        <f t="shared" si="256"/>
        <v>0.08</v>
      </c>
      <c r="NJ181" s="114">
        <v>0.85</v>
      </c>
      <c r="NK181" s="114">
        <v>0.75</v>
      </c>
      <c r="NM181" s="4">
        <f t="shared" si="257"/>
        <v>1</v>
      </c>
      <c r="NN181" s="114">
        <f t="shared" si="258"/>
        <v>1.2E-2</v>
      </c>
      <c r="NO181" s="114">
        <v>0.4</v>
      </c>
      <c r="NP181" s="114">
        <v>0.52631578947368396</v>
      </c>
      <c r="NQ181" s="4">
        <f t="shared" si="259"/>
        <v>5</v>
      </c>
      <c r="NR181" s="114">
        <f t="shared" si="260"/>
        <v>0.06</v>
      </c>
      <c r="ZQ181" s="114">
        <v>0.95</v>
      </c>
      <c r="ZR181" s="114">
        <v>0.99244625217896598</v>
      </c>
      <c r="ZS181" s="4">
        <f t="shared" si="261"/>
        <v>5</v>
      </c>
      <c r="ZT181" s="114">
        <f t="shared" si="262"/>
        <v>0.05</v>
      </c>
      <c r="ZU181" s="4">
        <v>2</v>
      </c>
      <c r="ZV181" s="4">
        <f t="shared" si="263"/>
        <v>5</v>
      </c>
      <c r="ZW181" s="114">
        <f t="shared" si="264"/>
        <v>0.05</v>
      </c>
      <c r="ACD181" s="114">
        <f t="shared" si="265"/>
        <v>0.5</v>
      </c>
      <c r="ACE181" s="114">
        <f t="shared" si="266"/>
        <v>0.27200000000000002</v>
      </c>
      <c r="ACF181" s="114">
        <f t="shared" si="267"/>
        <v>0.1</v>
      </c>
      <c r="ACG181" s="114">
        <f t="shared" si="268"/>
        <v>0.872</v>
      </c>
      <c r="ACN181" s="119" t="str">
        <f t="shared" si="269"/>
        <v>TERIMA</v>
      </c>
      <c r="ACO181" s="120">
        <f t="shared" si="270"/>
        <v>670000</v>
      </c>
      <c r="ACP181" s="120">
        <f t="shared" si="271"/>
        <v>182240</v>
      </c>
      <c r="ADH181" s="121">
        <f t="shared" si="272"/>
        <v>335000</v>
      </c>
      <c r="ADI181" s="121">
        <f t="shared" si="273"/>
        <v>182240</v>
      </c>
      <c r="ADJ181" s="121">
        <f t="shared" si="274"/>
        <v>67000</v>
      </c>
      <c r="ADL181" s="121">
        <f t="shared" si="275"/>
        <v>0</v>
      </c>
      <c r="ADM181" s="121">
        <f t="shared" si="276"/>
        <v>584240</v>
      </c>
      <c r="ADN181" s="121">
        <f t="shared" si="238"/>
        <v>584240</v>
      </c>
      <c r="ADO181" s="4" t="s">
        <v>1454</v>
      </c>
    </row>
    <row r="182" spans="1:795" x14ac:dyDescent="0.25">
      <c r="A182" s="4">
        <f t="shared" si="236"/>
        <v>178</v>
      </c>
      <c r="B182" s="4">
        <v>154489</v>
      </c>
      <c r="C182" s="4" t="s">
        <v>463</v>
      </c>
      <c r="G182" s="4" t="s">
        <v>351</v>
      </c>
      <c r="O182" s="4">
        <v>22</v>
      </c>
      <c r="P182" s="4">
        <v>24</v>
      </c>
      <c r="Q182" s="4">
        <v>0</v>
      </c>
      <c r="R182" s="4">
        <v>0</v>
      </c>
      <c r="S182" s="4">
        <v>0</v>
      </c>
      <c r="T182" s="4">
        <v>1</v>
      </c>
      <c r="U182" s="4">
        <v>0</v>
      </c>
      <c r="V182" s="4">
        <f t="shared" si="237"/>
        <v>0</v>
      </c>
      <c r="W182" s="4">
        <v>24</v>
      </c>
      <c r="X182" s="4">
        <v>23</v>
      </c>
      <c r="Y182" s="4">
        <v>7.75</v>
      </c>
      <c r="BQ182" s="4">
        <v>0</v>
      </c>
      <c r="BR182" s="114">
        <f t="shared" si="239"/>
        <v>1</v>
      </c>
      <c r="BS182" s="4">
        <f t="shared" si="240"/>
        <v>5</v>
      </c>
      <c r="BT182" s="114">
        <f t="shared" si="241"/>
        <v>0.1</v>
      </c>
      <c r="BU182" s="4">
        <v>0</v>
      </c>
      <c r="BV182" s="114">
        <f t="shared" si="242"/>
        <v>1</v>
      </c>
      <c r="BW182" s="4">
        <f t="shared" si="243"/>
        <v>5</v>
      </c>
      <c r="BX182" s="114">
        <f t="shared" si="244"/>
        <v>0.15</v>
      </c>
      <c r="BY182" s="4">
        <f t="shared" si="245"/>
        <v>10695</v>
      </c>
      <c r="BZ182" s="4">
        <v>12835.833333333299</v>
      </c>
      <c r="CA182" s="115">
        <f t="shared" si="246"/>
        <v>1.2001714196665076</v>
      </c>
      <c r="CB182" s="4">
        <f t="shared" si="247"/>
        <v>5</v>
      </c>
      <c r="CC182" s="114">
        <f t="shared" si="248"/>
        <v>0.1</v>
      </c>
      <c r="CD182" s="4">
        <v>300</v>
      </c>
      <c r="CE182" s="116">
        <v>311.92929292929301</v>
      </c>
      <c r="CF182" s="4">
        <f t="shared" si="249"/>
        <v>1</v>
      </c>
      <c r="CG182" s="114">
        <f t="shared" si="250"/>
        <v>0.03</v>
      </c>
      <c r="MX182" s="116">
        <v>95</v>
      </c>
      <c r="MY182" s="116">
        <v>95.8333333333333</v>
      </c>
      <c r="MZ182" s="4">
        <f t="shared" si="251"/>
        <v>5</v>
      </c>
      <c r="NA182" s="114">
        <f t="shared" si="252"/>
        <v>0.1</v>
      </c>
      <c r="NB182" s="115">
        <v>0.92</v>
      </c>
      <c r="NC182" s="115">
        <v>0.9</v>
      </c>
      <c r="ND182" s="4">
        <f t="shared" si="253"/>
        <v>1</v>
      </c>
      <c r="NE182" s="114">
        <f t="shared" si="254"/>
        <v>0.02</v>
      </c>
      <c r="NF182" s="116">
        <v>90</v>
      </c>
      <c r="NG182" s="118">
        <v>100</v>
      </c>
      <c r="NH182" s="4">
        <f t="shared" si="255"/>
        <v>5</v>
      </c>
      <c r="NI182" s="114">
        <f t="shared" si="256"/>
        <v>0.08</v>
      </c>
      <c r="NJ182" s="114">
        <v>0.85</v>
      </c>
      <c r="NK182" s="114">
        <v>0.80555555555555602</v>
      </c>
      <c r="NM182" s="4">
        <f t="shared" si="257"/>
        <v>1</v>
      </c>
      <c r="NN182" s="114">
        <f t="shared" si="258"/>
        <v>1.2E-2</v>
      </c>
      <c r="NO182" s="114">
        <v>0.4</v>
      </c>
      <c r="NP182" s="114">
        <v>0.39130434782608697</v>
      </c>
      <c r="NQ182" s="4">
        <f t="shared" si="259"/>
        <v>1</v>
      </c>
      <c r="NR182" s="114">
        <f t="shared" si="260"/>
        <v>1.2E-2</v>
      </c>
      <c r="ZQ182" s="114">
        <v>0.95</v>
      </c>
      <c r="ZR182" s="114">
        <v>0.99621212121212099</v>
      </c>
      <c r="ZS182" s="4">
        <f t="shared" si="261"/>
        <v>5</v>
      </c>
      <c r="ZT182" s="114">
        <f t="shared" si="262"/>
        <v>0.05</v>
      </c>
      <c r="ZU182" s="4">
        <v>2</v>
      </c>
      <c r="ZV182" s="4">
        <f t="shared" si="263"/>
        <v>5</v>
      </c>
      <c r="ZW182" s="114">
        <f t="shared" si="264"/>
        <v>0.05</v>
      </c>
      <c r="ACD182" s="114">
        <f t="shared" si="265"/>
        <v>0.38</v>
      </c>
      <c r="ACE182" s="114">
        <f t="shared" si="266"/>
        <v>0.22400000000000003</v>
      </c>
      <c r="ACF182" s="114">
        <f t="shared" si="267"/>
        <v>0.1</v>
      </c>
      <c r="ACG182" s="114">
        <f t="shared" si="268"/>
        <v>0.70400000000000007</v>
      </c>
      <c r="ACL182" s="4">
        <v>1</v>
      </c>
      <c r="ACN182" s="119" t="str">
        <f t="shared" si="269"/>
        <v>TERIMA</v>
      </c>
      <c r="ACO182" s="120">
        <f t="shared" si="270"/>
        <v>670000</v>
      </c>
      <c r="ACP182" s="120">
        <f t="shared" si="271"/>
        <v>150080.00000000003</v>
      </c>
      <c r="ADH182" s="121">
        <f t="shared" si="272"/>
        <v>254600</v>
      </c>
      <c r="ADI182" s="121">
        <f t="shared" si="273"/>
        <v>90048.000000000015</v>
      </c>
      <c r="ADJ182" s="121">
        <f t="shared" si="274"/>
        <v>67000</v>
      </c>
      <c r="ADL182" s="121">
        <f t="shared" si="275"/>
        <v>0</v>
      </c>
      <c r="ADM182" s="121">
        <f t="shared" si="276"/>
        <v>411648</v>
      </c>
      <c r="ADN182" s="121">
        <f t="shared" si="238"/>
        <v>411648</v>
      </c>
      <c r="ADO182" s="4" t="s">
        <v>1454</v>
      </c>
    </row>
    <row r="183" spans="1:795" x14ac:dyDescent="0.25">
      <c r="A183" s="4">
        <f t="shared" si="236"/>
        <v>179</v>
      </c>
      <c r="B183" s="4">
        <v>160065</v>
      </c>
      <c r="C183" s="4" t="s">
        <v>468</v>
      </c>
      <c r="G183" s="4" t="s">
        <v>351</v>
      </c>
      <c r="O183" s="4">
        <v>22</v>
      </c>
      <c r="P183" s="4">
        <v>24</v>
      </c>
      <c r="Q183" s="4">
        <v>0</v>
      </c>
      <c r="R183" s="4">
        <v>0</v>
      </c>
      <c r="S183" s="4">
        <v>0</v>
      </c>
      <c r="T183" s="4">
        <v>1</v>
      </c>
      <c r="U183" s="4">
        <v>0</v>
      </c>
      <c r="V183" s="4">
        <f t="shared" si="237"/>
        <v>0</v>
      </c>
      <c r="W183" s="4">
        <v>24</v>
      </c>
      <c r="X183" s="4">
        <v>23</v>
      </c>
      <c r="Y183" s="4">
        <v>7.75</v>
      </c>
      <c r="BQ183" s="4">
        <v>0</v>
      </c>
      <c r="BR183" s="114">
        <f t="shared" si="239"/>
        <v>1</v>
      </c>
      <c r="BS183" s="4">
        <f t="shared" si="240"/>
        <v>5</v>
      </c>
      <c r="BT183" s="114">
        <f t="shared" si="241"/>
        <v>0.1</v>
      </c>
      <c r="BU183" s="4">
        <v>0</v>
      </c>
      <c r="BV183" s="114">
        <f t="shared" si="242"/>
        <v>1</v>
      </c>
      <c r="BW183" s="4">
        <f t="shared" si="243"/>
        <v>5</v>
      </c>
      <c r="BX183" s="114">
        <f t="shared" si="244"/>
        <v>0.15</v>
      </c>
      <c r="BY183" s="4">
        <f t="shared" si="245"/>
        <v>10695</v>
      </c>
      <c r="BZ183" s="4">
        <v>11958.35</v>
      </c>
      <c r="CA183" s="115">
        <f t="shared" si="246"/>
        <v>1.1181252921926135</v>
      </c>
      <c r="CB183" s="4">
        <f t="shared" si="247"/>
        <v>5</v>
      </c>
      <c r="CC183" s="114">
        <f t="shared" si="248"/>
        <v>0.1</v>
      </c>
      <c r="CD183" s="4">
        <v>300</v>
      </c>
      <c r="CE183" s="116">
        <v>301.17814009661799</v>
      </c>
      <c r="CF183" s="4">
        <f t="shared" si="249"/>
        <v>1</v>
      </c>
      <c r="CG183" s="114">
        <f t="shared" si="250"/>
        <v>0.03</v>
      </c>
      <c r="MX183" s="116">
        <v>95</v>
      </c>
      <c r="MY183" s="116">
        <v>100</v>
      </c>
      <c r="MZ183" s="4">
        <f t="shared" si="251"/>
        <v>5</v>
      </c>
      <c r="NA183" s="114">
        <f t="shared" si="252"/>
        <v>0.1</v>
      </c>
      <c r="NB183" s="115">
        <v>0.92</v>
      </c>
      <c r="NC183" s="115">
        <v>0.91739130434782601</v>
      </c>
      <c r="ND183" s="4">
        <f t="shared" si="253"/>
        <v>1</v>
      </c>
      <c r="NE183" s="114">
        <f t="shared" si="254"/>
        <v>0.02</v>
      </c>
      <c r="NF183" s="116">
        <v>90</v>
      </c>
      <c r="NG183" s="118">
        <v>90</v>
      </c>
      <c r="NH183" s="4">
        <f t="shared" si="255"/>
        <v>3</v>
      </c>
      <c r="NI183" s="114">
        <f t="shared" si="256"/>
        <v>4.8000000000000001E-2</v>
      </c>
      <c r="NJ183" s="114">
        <v>0.85</v>
      </c>
      <c r="NK183" s="114">
        <v>0.86486486486486502</v>
      </c>
      <c r="NM183" s="4">
        <f t="shared" si="257"/>
        <v>5</v>
      </c>
      <c r="NN183" s="114">
        <f t="shared" si="258"/>
        <v>0.06</v>
      </c>
      <c r="NO183" s="114">
        <v>0.4</v>
      </c>
      <c r="NP183" s="114">
        <v>0.65217391304347805</v>
      </c>
      <c r="NQ183" s="4">
        <f t="shared" si="259"/>
        <v>5</v>
      </c>
      <c r="NR183" s="114">
        <f t="shared" si="260"/>
        <v>0.06</v>
      </c>
      <c r="ZQ183" s="114">
        <v>0.95</v>
      </c>
      <c r="ZR183" s="114">
        <v>0.99154589371980695</v>
      </c>
      <c r="ZS183" s="4">
        <f t="shared" si="261"/>
        <v>5</v>
      </c>
      <c r="ZT183" s="114">
        <f t="shared" si="262"/>
        <v>0.05</v>
      </c>
      <c r="ZU183" s="4">
        <v>2</v>
      </c>
      <c r="ZV183" s="4">
        <f t="shared" si="263"/>
        <v>5</v>
      </c>
      <c r="ZW183" s="114">
        <f t="shared" si="264"/>
        <v>0.05</v>
      </c>
      <c r="ACD183" s="114">
        <f t="shared" si="265"/>
        <v>0.38</v>
      </c>
      <c r="ACE183" s="114">
        <f t="shared" si="266"/>
        <v>0.28800000000000003</v>
      </c>
      <c r="ACF183" s="114">
        <f t="shared" si="267"/>
        <v>0.1</v>
      </c>
      <c r="ACG183" s="114">
        <f t="shared" si="268"/>
        <v>0.76800000000000002</v>
      </c>
      <c r="ACN183" s="119" t="str">
        <f t="shared" si="269"/>
        <v>TERIMA</v>
      </c>
      <c r="ACO183" s="120">
        <f t="shared" si="270"/>
        <v>670000</v>
      </c>
      <c r="ACP183" s="120">
        <f t="shared" si="271"/>
        <v>192960.00000000003</v>
      </c>
      <c r="ADH183" s="121">
        <f t="shared" si="272"/>
        <v>254600</v>
      </c>
      <c r="ADI183" s="121">
        <f t="shared" si="273"/>
        <v>192960.00000000003</v>
      </c>
      <c r="ADJ183" s="121">
        <f t="shared" si="274"/>
        <v>67000</v>
      </c>
      <c r="ADL183" s="121">
        <f t="shared" si="275"/>
        <v>0</v>
      </c>
      <c r="ADM183" s="121">
        <f t="shared" si="276"/>
        <v>514560</v>
      </c>
      <c r="ADN183" s="121">
        <f t="shared" si="238"/>
        <v>514560</v>
      </c>
      <c r="ADO183" s="4" t="s">
        <v>1454</v>
      </c>
    </row>
    <row r="184" spans="1:795" x14ac:dyDescent="0.25">
      <c r="A184" s="4">
        <f t="shared" si="236"/>
        <v>180</v>
      </c>
      <c r="B184" s="4">
        <v>161151</v>
      </c>
      <c r="C184" s="4" t="s">
        <v>470</v>
      </c>
      <c r="G184" s="4" t="s">
        <v>351</v>
      </c>
      <c r="O184" s="4">
        <v>22</v>
      </c>
      <c r="P184" s="4">
        <v>20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f t="shared" si="237"/>
        <v>0</v>
      </c>
      <c r="W184" s="4">
        <v>20</v>
      </c>
      <c r="X184" s="4">
        <v>20</v>
      </c>
      <c r="Y184" s="4">
        <v>7.75</v>
      </c>
      <c r="BQ184" s="4">
        <v>0</v>
      </c>
      <c r="BR184" s="114">
        <f t="shared" si="239"/>
        <v>1</v>
      </c>
      <c r="BS184" s="4">
        <f t="shared" si="240"/>
        <v>5</v>
      </c>
      <c r="BT184" s="114">
        <f t="shared" si="241"/>
        <v>0.1</v>
      </c>
      <c r="BU184" s="4">
        <v>0</v>
      </c>
      <c r="BV184" s="114">
        <f t="shared" si="242"/>
        <v>1</v>
      </c>
      <c r="BW184" s="4">
        <f t="shared" si="243"/>
        <v>5</v>
      </c>
      <c r="BX184" s="114">
        <f t="shared" si="244"/>
        <v>0.15</v>
      </c>
      <c r="BY184" s="4">
        <f t="shared" si="245"/>
        <v>9300</v>
      </c>
      <c r="BZ184" s="4">
        <v>11885.016666666699</v>
      </c>
      <c r="CA184" s="115">
        <f t="shared" si="246"/>
        <v>1.2779587813620106</v>
      </c>
      <c r="CB184" s="4">
        <f t="shared" si="247"/>
        <v>5</v>
      </c>
      <c r="CC184" s="114">
        <f t="shared" si="248"/>
        <v>0.1</v>
      </c>
      <c r="CD184" s="4">
        <v>300</v>
      </c>
      <c r="CE184" s="116">
        <v>278.35633626097899</v>
      </c>
      <c r="CF184" s="4">
        <f t="shared" si="249"/>
        <v>5</v>
      </c>
      <c r="CG184" s="114">
        <f t="shared" si="250"/>
        <v>0.15</v>
      </c>
      <c r="MX184" s="116">
        <v>95</v>
      </c>
      <c r="MY184" s="116">
        <v>98.3333333333333</v>
      </c>
      <c r="MZ184" s="4">
        <f t="shared" si="251"/>
        <v>5</v>
      </c>
      <c r="NA184" s="114">
        <f t="shared" si="252"/>
        <v>0.1</v>
      </c>
      <c r="NB184" s="115">
        <v>0.92</v>
      </c>
      <c r="NC184" s="115">
        <v>1</v>
      </c>
      <c r="ND184" s="4">
        <f t="shared" si="253"/>
        <v>5</v>
      </c>
      <c r="NE184" s="114">
        <f t="shared" si="254"/>
        <v>0.1</v>
      </c>
      <c r="NF184" s="116">
        <v>90</v>
      </c>
      <c r="NG184" s="118">
        <v>95</v>
      </c>
      <c r="NH184" s="4">
        <f t="shared" si="255"/>
        <v>5</v>
      </c>
      <c r="NI184" s="114">
        <f t="shared" si="256"/>
        <v>0.08</v>
      </c>
      <c r="NJ184" s="114">
        <v>0.85</v>
      </c>
      <c r="NK184" s="114">
        <v>0.83333333333333304</v>
      </c>
      <c r="NM184" s="4">
        <f t="shared" si="257"/>
        <v>1</v>
      </c>
      <c r="NN184" s="114">
        <f t="shared" si="258"/>
        <v>1.2E-2</v>
      </c>
      <c r="NO184" s="114">
        <v>0.4</v>
      </c>
      <c r="NP184" s="114">
        <v>0.5</v>
      </c>
      <c r="NQ184" s="4">
        <f t="shared" si="259"/>
        <v>5</v>
      </c>
      <c r="NR184" s="114">
        <f t="shared" si="260"/>
        <v>0.06</v>
      </c>
      <c r="ZQ184" s="114">
        <v>0.95</v>
      </c>
      <c r="ZR184" s="114">
        <v>0.98243412797992502</v>
      </c>
      <c r="ZS184" s="4">
        <f t="shared" si="261"/>
        <v>5</v>
      </c>
      <c r="ZT184" s="114">
        <f t="shared" si="262"/>
        <v>0.05</v>
      </c>
      <c r="ZU184" s="4">
        <v>2</v>
      </c>
      <c r="ZV184" s="4">
        <f t="shared" si="263"/>
        <v>5</v>
      </c>
      <c r="ZW184" s="114">
        <f t="shared" si="264"/>
        <v>0.05</v>
      </c>
      <c r="ACD184" s="114">
        <f t="shared" si="265"/>
        <v>0.5</v>
      </c>
      <c r="ACE184" s="114">
        <f t="shared" si="266"/>
        <v>0.35200000000000004</v>
      </c>
      <c r="ACF184" s="114">
        <f t="shared" si="267"/>
        <v>0.1</v>
      </c>
      <c r="ACG184" s="114">
        <f t="shared" si="268"/>
        <v>0.95200000000000007</v>
      </c>
      <c r="ACN184" s="119" t="str">
        <f t="shared" si="269"/>
        <v>TERIMA</v>
      </c>
      <c r="ACO184" s="120">
        <f t="shared" si="270"/>
        <v>670000</v>
      </c>
      <c r="ACP184" s="120">
        <f t="shared" si="271"/>
        <v>235840.00000000003</v>
      </c>
      <c r="ADH184" s="121">
        <f t="shared" si="272"/>
        <v>335000</v>
      </c>
      <c r="ADI184" s="121">
        <f t="shared" si="273"/>
        <v>235840.00000000003</v>
      </c>
      <c r="ADJ184" s="121">
        <f t="shared" si="274"/>
        <v>67000</v>
      </c>
      <c r="ADL184" s="121">
        <f t="shared" si="275"/>
        <v>0</v>
      </c>
      <c r="ADM184" s="121">
        <f t="shared" si="276"/>
        <v>637840</v>
      </c>
      <c r="ADN184" s="121">
        <f t="shared" si="238"/>
        <v>637840</v>
      </c>
      <c r="ADO184" s="4" t="s">
        <v>1454</v>
      </c>
    </row>
    <row r="185" spans="1:795" x14ac:dyDescent="0.25">
      <c r="A185" s="4">
        <f t="shared" si="236"/>
        <v>181</v>
      </c>
      <c r="B185" s="4">
        <v>160821</v>
      </c>
      <c r="C185" s="4" t="s">
        <v>472</v>
      </c>
      <c r="G185" s="4" t="s">
        <v>351</v>
      </c>
      <c r="O185" s="4">
        <v>22</v>
      </c>
      <c r="P185" s="4">
        <v>21</v>
      </c>
      <c r="Q185" s="4">
        <v>2</v>
      </c>
      <c r="R185" s="4">
        <v>0</v>
      </c>
      <c r="S185" s="4">
        <v>0</v>
      </c>
      <c r="T185" s="4">
        <v>1</v>
      </c>
      <c r="U185" s="4">
        <v>0</v>
      </c>
      <c r="V185" s="4">
        <f t="shared" si="237"/>
        <v>2</v>
      </c>
      <c r="W185" s="4">
        <v>19</v>
      </c>
      <c r="X185" s="4">
        <v>20</v>
      </c>
      <c r="Y185" s="4">
        <v>7.75</v>
      </c>
      <c r="BQ185" s="4">
        <v>0</v>
      </c>
      <c r="BR185" s="114">
        <f t="shared" si="239"/>
        <v>1</v>
      </c>
      <c r="BS185" s="4">
        <f t="shared" si="240"/>
        <v>5</v>
      </c>
      <c r="BT185" s="114">
        <f t="shared" si="241"/>
        <v>0.1</v>
      </c>
      <c r="BU185" s="4">
        <v>2</v>
      </c>
      <c r="BV185" s="114">
        <f t="shared" si="242"/>
        <v>0.89473684210526316</v>
      </c>
      <c r="BW185" s="4">
        <f t="shared" si="243"/>
        <v>0</v>
      </c>
      <c r="BX185" s="114">
        <f t="shared" si="244"/>
        <v>0</v>
      </c>
      <c r="BY185" s="4">
        <f t="shared" si="245"/>
        <v>9300</v>
      </c>
      <c r="BZ185" s="4">
        <v>10119.9666666667</v>
      </c>
      <c r="CA185" s="115">
        <f t="shared" si="246"/>
        <v>1.0881684587813656</v>
      </c>
      <c r="CB185" s="4">
        <f t="shared" si="247"/>
        <v>5</v>
      </c>
      <c r="CC185" s="114">
        <f t="shared" si="248"/>
        <v>0.1</v>
      </c>
      <c r="CD185" s="4">
        <v>300</v>
      </c>
      <c r="CE185" s="116">
        <v>279.22602739726</v>
      </c>
      <c r="CF185" s="4">
        <f t="shared" si="249"/>
        <v>5</v>
      </c>
      <c r="CG185" s="114">
        <f t="shared" si="250"/>
        <v>0.15</v>
      </c>
      <c r="MX185" s="116">
        <v>95</v>
      </c>
      <c r="MY185" s="116">
        <v>100</v>
      </c>
      <c r="MZ185" s="4">
        <f t="shared" si="251"/>
        <v>5</v>
      </c>
      <c r="NA185" s="114">
        <f t="shared" si="252"/>
        <v>0.1</v>
      </c>
      <c r="NB185" s="115">
        <v>0.92</v>
      </c>
      <c r="NC185" s="115">
        <v>0.95</v>
      </c>
      <c r="ND185" s="4">
        <f t="shared" si="253"/>
        <v>5</v>
      </c>
      <c r="NE185" s="114">
        <f t="shared" si="254"/>
        <v>0.1</v>
      </c>
      <c r="NF185" s="116">
        <v>90</v>
      </c>
      <c r="NG185" s="118">
        <v>100</v>
      </c>
      <c r="NH185" s="4">
        <f t="shared" si="255"/>
        <v>5</v>
      </c>
      <c r="NI185" s="114">
        <f t="shared" si="256"/>
        <v>0.08</v>
      </c>
      <c r="NJ185" s="114">
        <v>0.85</v>
      </c>
      <c r="NK185" s="114">
        <v>1</v>
      </c>
      <c r="NM185" s="4">
        <f t="shared" si="257"/>
        <v>5</v>
      </c>
      <c r="NN185" s="114">
        <f t="shared" si="258"/>
        <v>0.06</v>
      </c>
      <c r="NO185" s="114">
        <v>0.4</v>
      </c>
      <c r="NP185" s="114">
        <v>0.58333333333333304</v>
      </c>
      <c r="NQ185" s="4">
        <f t="shared" si="259"/>
        <v>5</v>
      </c>
      <c r="NR185" s="114">
        <f t="shared" si="260"/>
        <v>0.06</v>
      </c>
      <c r="ZQ185" s="114">
        <v>0.95</v>
      </c>
      <c r="ZR185" s="114">
        <v>0.97808219178082201</v>
      </c>
      <c r="ZS185" s="4">
        <f t="shared" si="261"/>
        <v>5</v>
      </c>
      <c r="ZT185" s="114">
        <f t="shared" si="262"/>
        <v>0.05</v>
      </c>
      <c r="ZU185" s="4">
        <v>2</v>
      </c>
      <c r="ZV185" s="4">
        <f t="shared" si="263"/>
        <v>5</v>
      </c>
      <c r="ZW185" s="114">
        <f t="shared" si="264"/>
        <v>0.05</v>
      </c>
      <c r="ACD185" s="114">
        <f t="shared" si="265"/>
        <v>0.35</v>
      </c>
      <c r="ACE185" s="114">
        <f t="shared" si="266"/>
        <v>0.4</v>
      </c>
      <c r="ACF185" s="114">
        <f t="shared" si="267"/>
        <v>0.1</v>
      </c>
      <c r="ACG185" s="114">
        <f t="shared" si="268"/>
        <v>0.85</v>
      </c>
      <c r="ACN185" s="119" t="str">
        <f t="shared" si="269"/>
        <v>TERIMA</v>
      </c>
      <c r="ACO185" s="120">
        <f t="shared" si="270"/>
        <v>670000</v>
      </c>
      <c r="ACP185" s="120">
        <f t="shared" si="271"/>
        <v>268000</v>
      </c>
      <c r="ADH185" s="121">
        <f t="shared" si="272"/>
        <v>234499.99999999997</v>
      </c>
      <c r="ADI185" s="121">
        <f t="shared" si="273"/>
        <v>268000</v>
      </c>
      <c r="ADJ185" s="121">
        <f t="shared" si="274"/>
        <v>67000</v>
      </c>
      <c r="ADL185" s="121">
        <f t="shared" si="275"/>
        <v>0</v>
      </c>
      <c r="ADM185" s="121">
        <f t="shared" si="276"/>
        <v>569500</v>
      </c>
      <c r="ADN185" s="121">
        <f t="shared" si="238"/>
        <v>569500</v>
      </c>
      <c r="ADO185" s="4" t="s">
        <v>1454</v>
      </c>
    </row>
    <row r="186" spans="1:795" x14ac:dyDescent="0.25">
      <c r="A186" s="4">
        <f t="shared" si="236"/>
        <v>182</v>
      </c>
      <c r="B186" s="4">
        <v>166733</v>
      </c>
      <c r="C186" s="4" t="s">
        <v>476</v>
      </c>
      <c r="G186" s="4" t="s">
        <v>351</v>
      </c>
      <c r="O186" s="4">
        <v>22</v>
      </c>
      <c r="P186" s="4">
        <v>21</v>
      </c>
      <c r="Q186" s="4">
        <v>0</v>
      </c>
      <c r="R186" s="4">
        <v>0</v>
      </c>
      <c r="S186" s="4">
        <v>0</v>
      </c>
      <c r="T186" s="4">
        <v>1</v>
      </c>
      <c r="U186" s="4">
        <v>0</v>
      </c>
      <c r="V186" s="4">
        <f t="shared" si="237"/>
        <v>0</v>
      </c>
      <c r="W186" s="4">
        <v>21</v>
      </c>
      <c r="X186" s="4">
        <v>20</v>
      </c>
      <c r="Y186" s="4">
        <v>7.75</v>
      </c>
      <c r="BQ186" s="4">
        <v>0</v>
      </c>
      <c r="BR186" s="114">
        <f t="shared" si="239"/>
        <v>1</v>
      </c>
      <c r="BS186" s="4">
        <f t="shared" si="240"/>
        <v>5</v>
      </c>
      <c r="BT186" s="114">
        <f t="shared" si="241"/>
        <v>0.1</v>
      </c>
      <c r="BU186" s="4">
        <v>0</v>
      </c>
      <c r="BV186" s="114">
        <f t="shared" si="242"/>
        <v>1</v>
      </c>
      <c r="BW186" s="4">
        <f t="shared" si="243"/>
        <v>5</v>
      </c>
      <c r="BX186" s="114">
        <f t="shared" si="244"/>
        <v>0.15</v>
      </c>
      <c r="BY186" s="4">
        <f t="shared" si="245"/>
        <v>9300</v>
      </c>
      <c r="BZ186" s="4">
        <v>11390.1</v>
      </c>
      <c r="CA186" s="115">
        <f t="shared" si="246"/>
        <v>1.2247419354838711</v>
      </c>
      <c r="CB186" s="4">
        <f t="shared" si="247"/>
        <v>5</v>
      </c>
      <c r="CC186" s="114">
        <f t="shared" si="248"/>
        <v>0.1</v>
      </c>
      <c r="CD186" s="4">
        <v>300</v>
      </c>
      <c r="CE186" s="116">
        <v>261.99877974374601</v>
      </c>
      <c r="CF186" s="4">
        <f t="shared" si="249"/>
        <v>5</v>
      </c>
      <c r="CG186" s="114">
        <f t="shared" si="250"/>
        <v>0.15</v>
      </c>
      <c r="MX186" s="116">
        <v>95</v>
      </c>
      <c r="MY186" s="116">
        <v>100</v>
      </c>
      <c r="MZ186" s="4">
        <f t="shared" si="251"/>
        <v>5</v>
      </c>
      <c r="NA186" s="114">
        <f t="shared" si="252"/>
        <v>0.1</v>
      </c>
      <c r="NB186" s="115">
        <v>0.92</v>
      </c>
      <c r="NC186" s="115">
        <v>0.84705882352941197</v>
      </c>
      <c r="ND186" s="4">
        <f t="shared" si="253"/>
        <v>1</v>
      </c>
      <c r="NE186" s="114">
        <f t="shared" si="254"/>
        <v>0.02</v>
      </c>
      <c r="NF186" s="116">
        <v>90</v>
      </c>
      <c r="NG186" s="118">
        <v>100</v>
      </c>
      <c r="NH186" s="4">
        <f t="shared" si="255"/>
        <v>5</v>
      </c>
      <c r="NI186" s="114">
        <f t="shared" si="256"/>
        <v>0.08</v>
      </c>
      <c r="NJ186" s="114">
        <v>0.85</v>
      </c>
      <c r="NK186" s="114">
        <v>0.77419354838709697</v>
      </c>
      <c r="NM186" s="4">
        <f t="shared" si="257"/>
        <v>1</v>
      </c>
      <c r="NN186" s="114">
        <f t="shared" si="258"/>
        <v>1.2E-2</v>
      </c>
      <c r="NO186" s="114">
        <v>0.4</v>
      </c>
      <c r="NP186" s="114">
        <v>0.37254901960784298</v>
      </c>
      <c r="NQ186" s="4">
        <f t="shared" si="259"/>
        <v>1</v>
      </c>
      <c r="NR186" s="114">
        <f t="shared" si="260"/>
        <v>1.2E-2</v>
      </c>
      <c r="ZQ186" s="114">
        <v>0.95</v>
      </c>
      <c r="ZR186" s="114">
        <v>0.99023794996949399</v>
      </c>
      <c r="ZS186" s="4">
        <f t="shared" si="261"/>
        <v>5</v>
      </c>
      <c r="ZT186" s="114">
        <f t="shared" si="262"/>
        <v>0.05</v>
      </c>
      <c r="ZU186" s="4">
        <v>2</v>
      </c>
      <c r="ZV186" s="4">
        <f t="shared" si="263"/>
        <v>5</v>
      </c>
      <c r="ZW186" s="114">
        <f t="shared" si="264"/>
        <v>0.05</v>
      </c>
      <c r="ACD186" s="114">
        <f t="shared" si="265"/>
        <v>0.5</v>
      </c>
      <c r="ACE186" s="114">
        <f t="shared" si="266"/>
        <v>0.22400000000000003</v>
      </c>
      <c r="ACF186" s="114">
        <f t="shared" si="267"/>
        <v>0.1</v>
      </c>
      <c r="ACG186" s="114">
        <f t="shared" si="268"/>
        <v>0.82399999999999995</v>
      </c>
      <c r="ACN186" s="119" t="str">
        <f t="shared" si="269"/>
        <v>TERIMA</v>
      </c>
      <c r="ACO186" s="120">
        <f t="shared" si="270"/>
        <v>670000</v>
      </c>
      <c r="ACP186" s="120">
        <f t="shared" si="271"/>
        <v>150080.00000000003</v>
      </c>
      <c r="ADH186" s="121">
        <f t="shared" si="272"/>
        <v>335000</v>
      </c>
      <c r="ADI186" s="121">
        <f t="shared" si="273"/>
        <v>150080.00000000003</v>
      </c>
      <c r="ADJ186" s="121">
        <f t="shared" si="274"/>
        <v>67000</v>
      </c>
      <c r="ADL186" s="121">
        <f t="shared" si="275"/>
        <v>0</v>
      </c>
      <c r="ADM186" s="121">
        <f t="shared" si="276"/>
        <v>552080</v>
      </c>
      <c r="ADN186" s="121">
        <f t="shared" si="238"/>
        <v>552080</v>
      </c>
      <c r="ADO186" s="4" t="s">
        <v>1454</v>
      </c>
    </row>
    <row r="187" spans="1:795" x14ac:dyDescent="0.25">
      <c r="A187" s="4">
        <f t="shared" si="236"/>
        <v>183</v>
      </c>
      <c r="B187" s="4">
        <v>160829</v>
      </c>
      <c r="C187" s="4" t="s">
        <v>482</v>
      </c>
      <c r="G187" s="4" t="s">
        <v>351</v>
      </c>
      <c r="O187" s="4">
        <v>22</v>
      </c>
      <c r="P187" s="4">
        <v>21</v>
      </c>
      <c r="Q187" s="4">
        <v>0</v>
      </c>
      <c r="R187" s="4">
        <v>0</v>
      </c>
      <c r="S187" s="4">
        <v>0</v>
      </c>
      <c r="T187" s="4">
        <v>1</v>
      </c>
      <c r="U187" s="4">
        <v>0</v>
      </c>
      <c r="V187" s="4">
        <f t="shared" si="237"/>
        <v>0</v>
      </c>
      <c r="W187" s="4">
        <v>21</v>
      </c>
      <c r="X187" s="4">
        <v>20</v>
      </c>
      <c r="Y187" s="4">
        <v>7.75</v>
      </c>
      <c r="BQ187" s="4">
        <v>0</v>
      </c>
      <c r="BR187" s="114">
        <f t="shared" si="239"/>
        <v>1</v>
      </c>
      <c r="BS187" s="4">
        <f t="shared" si="240"/>
        <v>5</v>
      </c>
      <c r="BT187" s="114">
        <f t="shared" si="241"/>
        <v>0.1</v>
      </c>
      <c r="BU187" s="4">
        <v>0</v>
      </c>
      <c r="BV187" s="114">
        <f t="shared" si="242"/>
        <v>1</v>
      </c>
      <c r="BW187" s="4">
        <f t="shared" si="243"/>
        <v>5</v>
      </c>
      <c r="BX187" s="114">
        <f t="shared" si="244"/>
        <v>0.15</v>
      </c>
      <c r="BY187" s="4">
        <f t="shared" si="245"/>
        <v>9300</v>
      </c>
      <c r="BZ187" s="4">
        <v>12012.3166666667</v>
      </c>
      <c r="CA187" s="115">
        <f t="shared" si="246"/>
        <v>1.2916469534050214</v>
      </c>
      <c r="CB187" s="4">
        <f t="shared" si="247"/>
        <v>5</v>
      </c>
      <c r="CC187" s="114">
        <f t="shared" si="248"/>
        <v>0.1</v>
      </c>
      <c r="CD187" s="4">
        <v>300</v>
      </c>
      <c r="CE187" s="116">
        <v>288.38172043010798</v>
      </c>
      <c r="CF187" s="4">
        <f t="shared" si="249"/>
        <v>5</v>
      </c>
      <c r="CG187" s="114">
        <f t="shared" si="250"/>
        <v>0.15</v>
      </c>
      <c r="MX187" s="116">
        <v>95</v>
      </c>
      <c r="MY187" s="116">
        <v>98.75</v>
      </c>
      <c r="MZ187" s="4">
        <f t="shared" si="251"/>
        <v>5</v>
      </c>
      <c r="NA187" s="114">
        <f t="shared" si="252"/>
        <v>0.1</v>
      </c>
      <c r="NB187" s="115">
        <v>0.92</v>
      </c>
      <c r="NC187" s="115">
        <v>0.94736842105263197</v>
      </c>
      <c r="ND187" s="4">
        <f t="shared" si="253"/>
        <v>5</v>
      </c>
      <c r="NE187" s="114">
        <f t="shared" si="254"/>
        <v>0.1</v>
      </c>
      <c r="NF187" s="116">
        <v>90</v>
      </c>
      <c r="NG187" s="118">
        <v>100</v>
      </c>
      <c r="NH187" s="4">
        <f t="shared" si="255"/>
        <v>5</v>
      </c>
      <c r="NI187" s="114">
        <f t="shared" si="256"/>
        <v>0.08</v>
      </c>
      <c r="NJ187" s="114">
        <v>0.85</v>
      </c>
      <c r="NK187" s="114">
        <v>0.86666666666666703</v>
      </c>
      <c r="NM187" s="4">
        <f t="shared" si="257"/>
        <v>5</v>
      </c>
      <c r="NN187" s="114">
        <f t="shared" si="258"/>
        <v>0.06</v>
      </c>
      <c r="NO187" s="114">
        <v>0.4</v>
      </c>
      <c r="NP187" s="114">
        <v>0.68421052631578905</v>
      </c>
      <c r="NQ187" s="4">
        <f t="shared" si="259"/>
        <v>5</v>
      </c>
      <c r="NR187" s="114">
        <f t="shared" si="260"/>
        <v>0.06</v>
      </c>
      <c r="ZQ187" s="114">
        <v>0.95</v>
      </c>
      <c r="ZR187" s="114">
        <v>0.98790322580645196</v>
      </c>
      <c r="ZS187" s="4">
        <f t="shared" si="261"/>
        <v>5</v>
      </c>
      <c r="ZT187" s="114">
        <f t="shared" si="262"/>
        <v>0.05</v>
      </c>
      <c r="ZU187" s="4">
        <v>2</v>
      </c>
      <c r="ZV187" s="4">
        <f t="shared" si="263"/>
        <v>5</v>
      </c>
      <c r="ZW187" s="114">
        <f t="shared" si="264"/>
        <v>0.05</v>
      </c>
      <c r="ACD187" s="114">
        <f t="shared" si="265"/>
        <v>0.5</v>
      </c>
      <c r="ACE187" s="114">
        <f t="shared" si="266"/>
        <v>0.4</v>
      </c>
      <c r="ACF187" s="114">
        <f t="shared" si="267"/>
        <v>0.1</v>
      </c>
      <c r="ACG187" s="114">
        <f t="shared" si="268"/>
        <v>1</v>
      </c>
      <c r="ACN187" s="119" t="str">
        <f t="shared" si="269"/>
        <v>TERIMA</v>
      </c>
      <c r="ACO187" s="120">
        <f t="shared" si="270"/>
        <v>670000</v>
      </c>
      <c r="ACP187" s="120">
        <f t="shared" si="271"/>
        <v>268000</v>
      </c>
      <c r="ADH187" s="121">
        <f t="shared" si="272"/>
        <v>335000</v>
      </c>
      <c r="ADI187" s="121">
        <f t="shared" si="273"/>
        <v>268000</v>
      </c>
      <c r="ADJ187" s="121">
        <f t="shared" si="274"/>
        <v>67000</v>
      </c>
      <c r="ADL187" s="121">
        <f t="shared" si="275"/>
        <v>200000</v>
      </c>
      <c r="ADM187" s="121">
        <f t="shared" si="276"/>
        <v>870000</v>
      </c>
      <c r="ADN187" s="121">
        <f t="shared" si="238"/>
        <v>870000</v>
      </c>
      <c r="ADO187" s="4" t="s">
        <v>1454</v>
      </c>
    </row>
    <row r="188" spans="1:795" x14ac:dyDescent="0.25">
      <c r="A188" s="4">
        <f t="shared" si="236"/>
        <v>184</v>
      </c>
      <c r="B188" s="4">
        <v>170012</v>
      </c>
      <c r="C188" s="4" t="s">
        <v>484</v>
      </c>
      <c r="G188" s="4" t="s">
        <v>351</v>
      </c>
      <c r="O188" s="4">
        <v>22</v>
      </c>
      <c r="P188" s="4">
        <v>21</v>
      </c>
      <c r="Q188" s="4">
        <v>0</v>
      </c>
      <c r="R188" s="4">
        <v>0</v>
      </c>
      <c r="S188" s="4">
        <v>0</v>
      </c>
      <c r="T188" s="4">
        <v>1</v>
      </c>
      <c r="U188" s="4">
        <v>0</v>
      </c>
      <c r="V188" s="4">
        <f t="shared" si="237"/>
        <v>0</v>
      </c>
      <c r="W188" s="4">
        <v>21</v>
      </c>
      <c r="X188" s="4">
        <v>20</v>
      </c>
      <c r="Y188" s="4">
        <v>7.75</v>
      </c>
      <c r="BQ188" s="4">
        <v>0</v>
      </c>
      <c r="BR188" s="114">
        <f t="shared" si="239"/>
        <v>1</v>
      </c>
      <c r="BS188" s="4">
        <f t="shared" si="240"/>
        <v>5</v>
      </c>
      <c r="BT188" s="114">
        <f t="shared" si="241"/>
        <v>0.1</v>
      </c>
      <c r="BU188" s="4">
        <v>0</v>
      </c>
      <c r="BV188" s="114">
        <f t="shared" si="242"/>
        <v>1</v>
      </c>
      <c r="BW188" s="4">
        <f t="shared" si="243"/>
        <v>5</v>
      </c>
      <c r="BX188" s="114">
        <f t="shared" si="244"/>
        <v>0.15</v>
      </c>
      <c r="BY188" s="4">
        <f t="shared" si="245"/>
        <v>9300</v>
      </c>
      <c r="BZ188" s="4">
        <v>11559.983333333301</v>
      </c>
      <c r="CA188" s="115">
        <f t="shared" si="246"/>
        <v>1.2430089605734731</v>
      </c>
      <c r="CB188" s="4">
        <f t="shared" si="247"/>
        <v>5</v>
      </c>
      <c r="CC188" s="114">
        <f t="shared" si="248"/>
        <v>0.1</v>
      </c>
      <c r="CD188" s="4">
        <v>300</v>
      </c>
      <c r="CE188" s="116">
        <v>220.45120081757801</v>
      </c>
      <c r="CF188" s="4">
        <f t="shared" si="249"/>
        <v>5</v>
      </c>
      <c r="CG188" s="114">
        <f t="shared" si="250"/>
        <v>0.15</v>
      </c>
      <c r="MX188" s="116">
        <v>95</v>
      </c>
      <c r="MY188" s="116">
        <v>100</v>
      </c>
      <c r="MZ188" s="4">
        <f t="shared" si="251"/>
        <v>5</v>
      </c>
      <c r="NA188" s="114">
        <f t="shared" si="252"/>
        <v>0.1</v>
      </c>
      <c r="NB188" s="115">
        <v>0.92</v>
      </c>
      <c r="NC188" s="115">
        <v>0.78947368421052599</v>
      </c>
      <c r="ND188" s="4">
        <f t="shared" si="253"/>
        <v>1</v>
      </c>
      <c r="NE188" s="114">
        <f t="shared" si="254"/>
        <v>0.02</v>
      </c>
      <c r="NF188" s="116">
        <v>90</v>
      </c>
      <c r="NG188" s="118">
        <v>100</v>
      </c>
      <c r="NH188" s="4">
        <f t="shared" si="255"/>
        <v>5</v>
      </c>
      <c r="NI188" s="114">
        <f t="shared" si="256"/>
        <v>0.08</v>
      </c>
      <c r="NJ188" s="114">
        <v>0.85</v>
      </c>
      <c r="NK188" s="114">
        <v>0.73076923076923095</v>
      </c>
      <c r="NL188" s="4">
        <v>1</v>
      </c>
      <c r="NM188" s="4">
        <f t="shared" si="257"/>
        <v>0</v>
      </c>
      <c r="NN188" s="114">
        <f t="shared" si="258"/>
        <v>0</v>
      </c>
      <c r="NO188" s="114">
        <v>0.4</v>
      </c>
      <c r="NP188" s="114">
        <v>0.157894736842105</v>
      </c>
      <c r="NQ188" s="4">
        <f t="shared" si="259"/>
        <v>1</v>
      </c>
      <c r="NR188" s="114">
        <f t="shared" si="260"/>
        <v>1.2E-2</v>
      </c>
      <c r="ZQ188" s="114">
        <v>0.95</v>
      </c>
      <c r="ZR188" s="114">
        <v>0.98620337250894197</v>
      </c>
      <c r="ZS188" s="4">
        <f t="shared" si="261"/>
        <v>5</v>
      </c>
      <c r="ZT188" s="114">
        <f t="shared" si="262"/>
        <v>0.05</v>
      </c>
      <c r="ZU188" s="4">
        <v>2</v>
      </c>
      <c r="ZV188" s="4">
        <f t="shared" si="263"/>
        <v>5</v>
      </c>
      <c r="ZW188" s="114">
        <f t="shared" si="264"/>
        <v>0.05</v>
      </c>
      <c r="ACD188" s="114">
        <f t="shared" si="265"/>
        <v>0.5</v>
      </c>
      <c r="ACE188" s="114">
        <f t="shared" si="266"/>
        <v>0.21200000000000002</v>
      </c>
      <c r="ACF188" s="114">
        <f t="shared" si="267"/>
        <v>0.1</v>
      </c>
      <c r="ACG188" s="114">
        <f t="shared" si="268"/>
        <v>0.81199999999999994</v>
      </c>
      <c r="ACN188" s="119" t="str">
        <f t="shared" si="269"/>
        <v>TERIMA</v>
      </c>
      <c r="ACO188" s="120">
        <f t="shared" si="270"/>
        <v>670000</v>
      </c>
      <c r="ACP188" s="120">
        <f t="shared" si="271"/>
        <v>142040.00000000003</v>
      </c>
      <c r="ADH188" s="121">
        <f t="shared" si="272"/>
        <v>335000</v>
      </c>
      <c r="ADI188" s="121">
        <f t="shared" si="273"/>
        <v>142040.00000000003</v>
      </c>
      <c r="ADJ188" s="121">
        <f t="shared" si="274"/>
        <v>67000</v>
      </c>
      <c r="ADL188" s="121">
        <f t="shared" si="275"/>
        <v>0</v>
      </c>
      <c r="ADM188" s="121">
        <f t="shared" si="276"/>
        <v>544040</v>
      </c>
      <c r="ADN188" s="121">
        <f t="shared" si="238"/>
        <v>544040</v>
      </c>
      <c r="ADO188" s="4" t="s">
        <v>1454</v>
      </c>
    </row>
    <row r="189" spans="1:795" x14ac:dyDescent="0.25">
      <c r="A189" s="4">
        <f t="shared" si="236"/>
        <v>185</v>
      </c>
      <c r="B189" s="4">
        <v>157006</v>
      </c>
      <c r="C189" s="4" t="s">
        <v>486</v>
      </c>
      <c r="G189" s="4" t="s">
        <v>351</v>
      </c>
      <c r="O189" s="4">
        <v>22</v>
      </c>
      <c r="P189" s="4">
        <v>24</v>
      </c>
      <c r="Q189" s="4">
        <v>0</v>
      </c>
      <c r="R189" s="4">
        <v>0</v>
      </c>
      <c r="S189" s="4">
        <v>0</v>
      </c>
      <c r="T189" s="4">
        <v>1</v>
      </c>
      <c r="U189" s="4">
        <v>0</v>
      </c>
      <c r="V189" s="4">
        <f t="shared" si="237"/>
        <v>0</v>
      </c>
      <c r="W189" s="4">
        <v>24</v>
      </c>
      <c r="X189" s="4">
        <v>23</v>
      </c>
      <c r="Y189" s="4">
        <v>7.75</v>
      </c>
      <c r="BQ189" s="4">
        <v>0</v>
      </c>
      <c r="BR189" s="114">
        <f t="shared" si="239"/>
        <v>1</v>
      </c>
      <c r="BS189" s="4">
        <f t="shared" si="240"/>
        <v>5</v>
      </c>
      <c r="BT189" s="114">
        <f t="shared" si="241"/>
        <v>0.1</v>
      </c>
      <c r="BU189" s="4">
        <v>0</v>
      </c>
      <c r="BV189" s="114">
        <f t="shared" si="242"/>
        <v>1</v>
      </c>
      <c r="BW189" s="4">
        <f t="shared" si="243"/>
        <v>5</v>
      </c>
      <c r="BX189" s="114">
        <f t="shared" si="244"/>
        <v>0.15</v>
      </c>
      <c r="BY189" s="4">
        <f t="shared" si="245"/>
        <v>10695</v>
      </c>
      <c r="BZ189" s="4">
        <v>12643.166666666701</v>
      </c>
      <c r="CA189" s="115">
        <f t="shared" si="246"/>
        <v>1.1821567710768304</v>
      </c>
      <c r="CB189" s="4">
        <f t="shared" si="247"/>
        <v>5</v>
      </c>
      <c r="CC189" s="114">
        <f t="shared" si="248"/>
        <v>0.1</v>
      </c>
      <c r="CD189" s="4">
        <v>300</v>
      </c>
      <c r="CE189" s="116">
        <v>278.23927038626601</v>
      </c>
      <c r="CF189" s="4">
        <f t="shared" si="249"/>
        <v>5</v>
      </c>
      <c r="CG189" s="114">
        <f t="shared" si="250"/>
        <v>0.15</v>
      </c>
      <c r="MX189" s="116">
        <v>95</v>
      </c>
      <c r="MY189" s="116">
        <v>100</v>
      </c>
      <c r="MZ189" s="4">
        <f t="shared" si="251"/>
        <v>5</v>
      </c>
      <c r="NA189" s="114">
        <f t="shared" si="252"/>
        <v>0.1</v>
      </c>
      <c r="NB189" s="115">
        <v>0.92</v>
      </c>
      <c r="NC189" s="115">
        <v>0.93913043478260905</v>
      </c>
      <c r="ND189" s="4">
        <f t="shared" si="253"/>
        <v>5</v>
      </c>
      <c r="NE189" s="114">
        <f t="shared" si="254"/>
        <v>0.1</v>
      </c>
      <c r="NF189" s="116">
        <v>90</v>
      </c>
      <c r="NG189" s="118">
        <v>100</v>
      </c>
      <c r="NH189" s="4">
        <f t="shared" si="255"/>
        <v>5</v>
      </c>
      <c r="NI189" s="114">
        <f t="shared" si="256"/>
        <v>0.08</v>
      </c>
      <c r="NJ189" s="114">
        <v>0.85</v>
      </c>
      <c r="NK189" s="114">
        <v>1</v>
      </c>
      <c r="NM189" s="4">
        <f t="shared" si="257"/>
        <v>5</v>
      </c>
      <c r="NN189" s="114">
        <f t="shared" si="258"/>
        <v>0.06</v>
      </c>
      <c r="NO189" s="114">
        <v>0.4</v>
      </c>
      <c r="NP189" s="114">
        <v>0.65217391304347805</v>
      </c>
      <c r="NQ189" s="4">
        <f t="shared" si="259"/>
        <v>5</v>
      </c>
      <c r="NR189" s="114">
        <f t="shared" si="260"/>
        <v>0.06</v>
      </c>
      <c r="ZQ189" s="114">
        <v>0.95</v>
      </c>
      <c r="ZR189" s="114">
        <v>0.99141630901287603</v>
      </c>
      <c r="ZS189" s="4">
        <f t="shared" si="261"/>
        <v>5</v>
      </c>
      <c r="ZT189" s="114">
        <f t="shared" si="262"/>
        <v>0.05</v>
      </c>
      <c r="ZU189" s="4">
        <v>2</v>
      </c>
      <c r="ZV189" s="4">
        <f t="shared" si="263"/>
        <v>5</v>
      </c>
      <c r="ZW189" s="114">
        <f t="shared" si="264"/>
        <v>0.05</v>
      </c>
      <c r="ACD189" s="114">
        <f t="shared" si="265"/>
        <v>0.5</v>
      </c>
      <c r="ACE189" s="114">
        <f t="shared" si="266"/>
        <v>0.4</v>
      </c>
      <c r="ACF189" s="114">
        <f t="shared" si="267"/>
        <v>0.1</v>
      </c>
      <c r="ACG189" s="114">
        <f t="shared" si="268"/>
        <v>1</v>
      </c>
      <c r="ACN189" s="119" t="str">
        <f t="shared" si="269"/>
        <v>TERIMA</v>
      </c>
      <c r="ACO189" s="120">
        <f t="shared" si="270"/>
        <v>670000</v>
      </c>
      <c r="ACP189" s="120">
        <f t="shared" si="271"/>
        <v>268000</v>
      </c>
      <c r="ADH189" s="121">
        <f t="shared" si="272"/>
        <v>335000</v>
      </c>
      <c r="ADI189" s="121">
        <f t="shared" si="273"/>
        <v>268000</v>
      </c>
      <c r="ADJ189" s="121">
        <f t="shared" si="274"/>
        <v>67000</v>
      </c>
      <c r="ADL189" s="121">
        <f t="shared" si="275"/>
        <v>200000</v>
      </c>
      <c r="ADM189" s="121">
        <f t="shared" si="276"/>
        <v>870000</v>
      </c>
      <c r="ADN189" s="121">
        <f t="shared" si="238"/>
        <v>870000</v>
      </c>
      <c r="ADO189" s="4" t="s">
        <v>1454</v>
      </c>
    </row>
    <row r="190" spans="1:795" x14ac:dyDescent="0.25">
      <c r="A190" s="4">
        <f t="shared" si="236"/>
        <v>186</v>
      </c>
      <c r="B190" s="4">
        <v>160020</v>
      </c>
      <c r="C190" s="4" t="s">
        <v>488</v>
      </c>
      <c r="G190" s="4" t="s">
        <v>351</v>
      </c>
      <c r="O190" s="4">
        <v>22</v>
      </c>
      <c r="P190" s="4">
        <v>24</v>
      </c>
      <c r="Q190" s="4">
        <v>1</v>
      </c>
      <c r="R190" s="4">
        <v>0</v>
      </c>
      <c r="S190" s="4">
        <v>0</v>
      </c>
      <c r="T190" s="4">
        <v>1</v>
      </c>
      <c r="U190" s="4">
        <v>0</v>
      </c>
      <c r="V190" s="4">
        <f t="shared" si="237"/>
        <v>1</v>
      </c>
      <c r="W190" s="4">
        <v>23</v>
      </c>
      <c r="X190" s="4">
        <v>23</v>
      </c>
      <c r="Y190" s="4">
        <v>7.75</v>
      </c>
      <c r="BQ190" s="4">
        <v>0</v>
      </c>
      <c r="BR190" s="114">
        <f t="shared" si="239"/>
        <v>1</v>
      </c>
      <c r="BS190" s="4">
        <f t="shared" si="240"/>
        <v>5</v>
      </c>
      <c r="BT190" s="114">
        <f t="shared" si="241"/>
        <v>0.1</v>
      </c>
      <c r="BU190" s="4">
        <v>1</v>
      </c>
      <c r="BV190" s="114">
        <f t="shared" si="242"/>
        <v>0.95652173913043481</v>
      </c>
      <c r="BW190" s="4">
        <f t="shared" si="243"/>
        <v>1</v>
      </c>
      <c r="BX190" s="114">
        <f t="shared" si="244"/>
        <v>0.03</v>
      </c>
      <c r="BY190" s="4">
        <f t="shared" si="245"/>
        <v>10695</v>
      </c>
      <c r="BZ190" s="4">
        <v>11792.1833333333</v>
      </c>
      <c r="CA190" s="115">
        <f t="shared" si="246"/>
        <v>1.1025884369643104</v>
      </c>
      <c r="CB190" s="4">
        <f t="shared" si="247"/>
        <v>5</v>
      </c>
      <c r="CC190" s="114">
        <f t="shared" si="248"/>
        <v>0.1</v>
      </c>
      <c r="CD190" s="4">
        <v>300</v>
      </c>
      <c r="CE190" s="116">
        <v>276.15167432698598</v>
      </c>
      <c r="CF190" s="4">
        <f t="shared" si="249"/>
        <v>5</v>
      </c>
      <c r="CG190" s="114">
        <f t="shared" si="250"/>
        <v>0.15</v>
      </c>
      <c r="MX190" s="116">
        <v>95</v>
      </c>
      <c r="MY190" s="116">
        <v>97.0833333333333</v>
      </c>
      <c r="MZ190" s="4">
        <f t="shared" si="251"/>
        <v>5</v>
      </c>
      <c r="NA190" s="114">
        <f t="shared" si="252"/>
        <v>0.1</v>
      </c>
      <c r="NB190" s="115">
        <v>0.92</v>
      </c>
      <c r="NC190" s="115">
        <v>0.89142857142857101</v>
      </c>
      <c r="ND190" s="4">
        <f t="shared" si="253"/>
        <v>1</v>
      </c>
      <c r="NE190" s="114">
        <f t="shared" si="254"/>
        <v>0.02</v>
      </c>
      <c r="NF190" s="116">
        <v>90</v>
      </c>
      <c r="NG190" s="118">
        <v>100</v>
      </c>
      <c r="NH190" s="4">
        <f t="shared" si="255"/>
        <v>5</v>
      </c>
      <c r="NI190" s="114">
        <f t="shared" si="256"/>
        <v>0.08</v>
      </c>
      <c r="NJ190" s="114">
        <v>0.85</v>
      </c>
      <c r="NK190" s="114">
        <v>0.69565217391304301</v>
      </c>
      <c r="NM190" s="4">
        <f t="shared" si="257"/>
        <v>1</v>
      </c>
      <c r="NN190" s="114">
        <f t="shared" si="258"/>
        <v>1.2E-2</v>
      </c>
      <c r="NO190" s="114">
        <v>0.4</v>
      </c>
      <c r="NP190" s="114">
        <v>0.74285714285714299</v>
      </c>
      <c r="NQ190" s="4">
        <f t="shared" si="259"/>
        <v>5</v>
      </c>
      <c r="NR190" s="114">
        <f t="shared" si="260"/>
        <v>0.06</v>
      </c>
      <c r="ZQ190" s="114">
        <v>0.95</v>
      </c>
      <c r="ZR190" s="114">
        <v>0.99606040709126697</v>
      </c>
      <c r="ZS190" s="4">
        <f t="shared" si="261"/>
        <v>5</v>
      </c>
      <c r="ZT190" s="114">
        <f t="shared" si="262"/>
        <v>0.05</v>
      </c>
      <c r="ZU190" s="4">
        <v>2</v>
      </c>
      <c r="ZV190" s="4">
        <f t="shared" si="263"/>
        <v>5</v>
      </c>
      <c r="ZW190" s="114">
        <f t="shared" si="264"/>
        <v>0.05</v>
      </c>
      <c r="ACD190" s="114">
        <f t="shared" si="265"/>
        <v>0.38</v>
      </c>
      <c r="ACE190" s="114">
        <f t="shared" si="266"/>
        <v>0.27200000000000002</v>
      </c>
      <c r="ACF190" s="114">
        <f t="shared" si="267"/>
        <v>0.1</v>
      </c>
      <c r="ACG190" s="114">
        <f t="shared" si="268"/>
        <v>0.752</v>
      </c>
      <c r="ACN190" s="119" t="str">
        <f t="shared" si="269"/>
        <v>TERIMA</v>
      </c>
      <c r="ACO190" s="120">
        <f t="shared" si="270"/>
        <v>670000</v>
      </c>
      <c r="ACP190" s="120">
        <f t="shared" si="271"/>
        <v>182240</v>
      </c>
      <c r="ADH190" s="121">
        <f t="shared" si="272"/>
        <v>254600</v>
      </c>
      <c r="ADI190" s="121">
        <f t="shared" si="273"/>
        <v>182240</v>
      </c>
      <c r="ADJ190" s="121">
        <f t="shared" si="274"/>
        <v>67000</v>
      </c>
      <c r="ADL190" s="121">
        <f t="shared" si="275"/>
        <v>0</v>
      </c>
      <c r="ADM190" s="121">
        <f t="shared" si="276"/>
        <v>503840</v>
      </c>
      <c r="ADN190" s="121">
        <f t="shared" si="238"/>
        <v>503840</v>
      </c>
      <c r="ADO190" s="4" t="s">
        <v>1454</v>
      </c>
    </row>
    <row r="191" spans="1:795" x14ac:dyDescent="0.25">
      <c r="A191" s="4">
        <f t="shared" si="236"/>
        <v>187</v>
      </c>
      <c r="B191" s="4">
        <v>159678</v>
      </c>
      <c r="C191" s="4" t="s">
        <v>492</v>
      </c>
      <c r="G191" s="4" t="s">
        <v>351</v>
      </c>
      <c r="O191" s="4">
        <v>22</v>
      </c>
      <c r="P191" s="4">
        <v>24</v>
      </c>
      <c r="Q191" s="4">
        <v>2</v>
      </c>
      <c r="R191" s="4">
        <v>0</v>
      </c>
      <c r="S191" s="4">
        <v>0</v>
      </c>
      <c r="T191" s="4">
        <v>1</v>
      </c>
      <c r="U191" s="4">
        <v>0</v>
      </c>
      <c r="V191" s="4">
        <f t="shared" si="237"/>
        <v>2</v>
      </c>
      <c r="W191" s="4">
        <v>22</v>
      </c>
      <c r="X191" s="4">
        <v>23</v>
      </c>
      <c r="Y191" s="4">
        <v>7.75</v>
      </c>
      <c r="BQ191" s="4">
        <v>0</v>
      </c>
      <c r="BR191" s="114">
        <f t="shared" si="239"/>
        <v>1</v>
      </c>
      <c r="BS191" s="4">
        <f t="shared" si="240"/>
        <v>5</v>
      </c>
      <c r="BT191" s="114">
        <f t="shared" si="241"/>
        <v>0.1</v>
      </c>
      <c r="BU191" s="4">
        <v>2</v>
      </c>
      <c r="BV191" s="114">
        <f t="shared" si="242"/>
        <v>0.90909090909090906</v>
      </c>
      <c r="BW191" s="4">
        <f t="shared" si="243"/>
        <v>0</v>
      </c>
      <c r="BX191" s="114">
        <f t="shared" si="244"/>
        <v>0</v>
      </c>
      <c r="BY191" s="4">
        <f t="shared" si="245"/>
        <v>10695</v>
      </c>
      <c r="BZ191" s="4">
        <v>10261.6166666667</v>
      </c>
      <c r="CA191" s="115">
        <f t="shared" si="246"/>
        <v>0.95947794919744733</v>
      </c>
      <c r="CB191" s="4">
        <f t="shared" si="247"/>
        <v>2</v>
      </c>
      <c r="CC191" s="114">
        <f t="shared" si="248"/>
        <v>0.04</v>
      </c>
      <c r="CD191" s="4">
        <v>300</v>
      </c>
      <c r="CE191" s="116">
        <v>276.58547008546998</v>
      </c>
      <c r="CF191" s="4">
        <f t="shared" si="249"/>
        <v>5</v>
      </c>
      <c r="CG191" s="114">
        <f t="shared" si="250"/>
        <v>0.15</v>
      </c>
      <c r="MX191" s="116">
        <v>95</v>
      </c>
      <c r="MY191" s="116">
        <v>100</v>
      </c>
      <c r="MZ191" s="4">
        <f t="shared" si="251"/>
        <v>5</v>
      </c>
      <c r="NA191" s="114">
        <f t="shared" si="252"/>
        <v>0.1</v>
      </c>
      <c r="NB191" s="115">
        <v>0.92</v>
      </c>
      <c r="NC191" s="115">
        <v>0.90303030303030296</v>
      </c>
      <c r="ND191" s="4">
        <f t="shared" si="253"/>
        <v>1</v>
      </c>
      <c r="NE191" s="114">
        <f t="shared" si="254"/>
        <v>0.02</v>
      </c>
      <c r="NF191" s="116">
        <v>90</v>
      </c>
      <c r="NG191" s="118">
        <v>100</v>
      </c>
      <c r="NH191" s="4">
        <f t="shared" si="255"/>
        <v>5</v>
      </c>
      <c r="NI191" s="114">
        <f t="shared" si="256"/>
        <v>0.08</v>
      </c>
      <c r="NJ191" s="114">
        <v>0.85</v>
      </c>
      <c r="NK191" s="114">
        <v>0.88461538461538503</v>
      </c>
      <c r="NM191" s="4">
        <f t="shared" si="257"/>
        <v>5</v>
      </c>
      <c r="NN191" s="114">
        <f t="shared" si="258"/>
        <v>0.06</v>
      </c>
      <c r="NO191" s="114">
        <v>0.4</v>
      </c>
      <c r="NP191" s="114">
        <v>0.63636363636363602</v>
      </c>
      <c r="NQ191" s="4">
        <f t="shared" si="259"/>
        <v>5</v>
      </c>
      <c r="NR191" s="114">
        <f t="shared" si="260"/>
        <v>0.06</v>
      </c>
      <c r="ZQ191" s="114">
        <v>0.95</v>
      </c>
      <c r="ZR191" s="114">
        <v>0.99145299145299104</v>
      </c>
      <c r="ZS191" s="4">
        <f t="shared" si="261"/>
        <v>5</v>
      </c>
      <c r="ZT191" s="114">
        <f t="shared" si="262"/>
        <v>0.05</v>
      </c>
      <c r="ZU191" s="4">
        <v>2</v>
      </c>
      <c r="ZV191" s="4">
        <f t="shared" si="263"/>
        <v>5</v>
      </c>
      <c r="ZW191" s="114">
        <f t="shared" si="264"/>
        <v>0.05</v>
      </c>
      <c r="ACD191" s="114">
        <f t="shared" si="265"/>
        <v>0.29000000000000004</v>
      </c>
      <c r="ACE191" s="114">
        <f t="shared" si="266"/>
        <v>0.32</v>
      </c>
      <c r="ACF191" s="114">
        <f t="shared" si="267"/>
        <v>0.1</v>
      </c>
      <c r="ACG191" s="114">
        <f t="shared" si="268"/>
        <v>0.71000000000000008</v>
      </c>
      <c r="ACN191" s="119" t="str">
        <f t="shared" si="269"/>
        <v>TERIMA</v>
      </c>
      <c r="ACO191" s="120">
        <f t="shared" si="270"/>
        <v>670000</v>
      </c>
      <c r="ACP191" s="120">
        <f t="shared" si="271"/>
        <v>214400</v>
      </c>
      <c r="ADH191" s="121">
        <f t="shared" si="272"/>
        <v>194300.00000000003</v>
      </c>
      <c r="ADI191" s="121">
        <f t="shared" si="273"/>
        <v>214400</v>
      </c>
      <c r="ADJ191" s="121">
        <f t="shared" si="274"/>
        <v>67000</v>
      </c>
      <c r="ADL191" s="121">
        <f t="shared" si="275"/>
        <v>0</v>
      </c>
      <c r="ADM191" s="121">
        <f t="shared" si="276"/>
        <v>475700</v>
      </c>
      <c r="ADN191" s="121">
        <f t="shared" si="238"/>
        <v>475700</v>
      </c>
      <c r="ADO191" s="4" t="s">
        <v>1454</v>
      </c>
    </row>
    <row r="192" spans="1:795" x14ac:dyDescent="0.25">
      <c r="A192" s="4">
        <f t="shared" si="236"/>
        <v>188</v>
      </c>
      <c r="B192" s="4">
        <v>159677</v>
      </c>
      <c r="C192" s="4" t="s">
        <v>496</v>
      </c>
      <c r="G192" s="4" t="s">
        <v>351</v>
      </c>
      <c r="O192" s="4">
        <v>22</v>
      </c>
      <c r="P192" s="4">
        <v>24</v>
      </c>
      <c r="Q192" s="4">
        <v>0</v>
      </c>
      <c r="R192" s="4">
        <v>0</v>
      </c>
      <c r="S192" s="4">
        <v>0</v>
      </c>
      <c r="T192" s="4">
        <v>1</v>
      </c>
      <c r="U192" s="4">
        <v>0</v>
      </c>
      <c r="V192" s="4">
        <f t="shared" si="237"/>
        <v>0</v>
      </c>
      <c r="W192" s="4">
        <v>24</v>
      </c>
      <c r="X192" s="4">
        <v>23</v>
      </c>
      <c r="Y192" s="4">
        <v>7.75</v>
      </c>
      <c r="BQ192" s="4">
        <v>0</v>
      </c>
      <c r="BR192" s="114">
        <f t="shared" si="239"/>
        <v>1</v>
      </c>
      <c r="BS192" s="4">
        <f t="shared" si="240"/>
        <v>5</v>
      </c>
      <c r="BT192" s="114">
        <f t="shared" si="241"/>
        <v>0.1</v>
      </c>
      <c r="BU192" s="4">
        <v>0</v>
      </c>
      <c r="BV192" s="114">
        <f t="shared" si="242"/>
        <v>1</v>
      </c>
      <c r="BW192" s="4">
        <f t="shared" si="243"/>
        <v>5</v>
      </c>
      <c r="BX192" s="114">
        <f t="shared" si="244"/>
        <v>0.15</v>
      </c>
      <c r="BY192" s="4">
        <f t="shared" si="245"/>
        <v>10695</v>
      </c>
      <c r="BZ192" s="4">
        <v>12059.166666666701</v>
      </c>
      <c r="CA192" s="115">
        <f t="shared" si="246"/>
        <v>1.1275518154901076</v>
      </c>
      <c r="CB192" s="4">
        <f t="shared" si="247"/>
        <v>5</v>
      </c>
      <c r="CC192" s="114">
        <f t="shared" si="248"/>
        <v>0.1</v>
      </c>
      <c r="CD192" s="4">
        <v>300</v>
      </c>
      <c r="CE192" s="116">
        <v>294.35780423280403</v>
      </c>
      <c r="CF192" s="4">
        <f t="shared" si="249"/>
        <v>5</v>
      </c>
      <c r="CG192" s="114">
        <f t="shared" si="250"/>
        <v>0.15</v>
      </c>
      <c r="MX192" s="116">
        <v>95</v>
      </c>
      <c r="MY192" s="116">
        <v>100</v>
      </c>
      <c r="MZ192" s="4">
        <f t="shared" si="251"/>
        <v>5</v>
      </c>
      <c r="NA192" s="114">
        <f t="shared" si="252"/>
        <v>0.1</v>
      </c>
      <c r="NB192" s="115">
        <v>0.92</v>
      </c>
      <c r="NC192" s="115">
        <v>0.83333333333333304</v>
      </c>
      <c r="ND192" s="4">
        <f t="shared" si="253"/>
        <v>1</v>
      </c>
      <c r="NE192" s="114">
        <f t="shared" si="254"/>
        <v>0.02</v>
      </c>
      <c r="NF192" s="116">
        <v>90</v>
      </c>
      <c r="NG192" s="118">
        <v>100</v>
      </c>
      <c r="NH192" s="4">
        <f t="shared" si="255"/>
        <v>5</v>
      </c>
      <c r="NI192" s="114">
        <f t="shared" si="256"/>
        <v>0.08</v>
      </c>
      <c r="NJ192" s="114">
        <v>0.85</v>
      </c>
      <c r="NK192" s="114">
        <v>0.69696969696969702</v>
      </c>
      <c r="NM192" s="4">
        <f t="shared" si="257"/>
        <v>1</v>
      </c>
      <c r="NN192" s="114">
        <f t="shared" si="258"/>
        <v>1.2E-2</v>
      </c>
      <c r="NO192" s="114">
        <v>0.4</v>
      </c>
      <c r="NP192" s="114">
        <v>0.38095238095238099</v>
      </c>
      <c r="NQ192" s="4">
        <f t="shared" si="259"/>
        <v>1</v>
      </c>
      <c r="NR192" s="114">
        <f t="shared" si="260"/>
        <v>1.2E-2</v>
      </c>
      <c r="ZQ192" s="114">
        <v>0.95</v>
      </c>
      <c r="ZR192" s="114">
        <v>0.99140211640211595</v>
      </c>
      <c r="ZS192" s="4">
        <f t="shared" si="261"/>
        <v>5</v>
      </c>
      <c r="ZT192" s="114">
        <f t="shared" si="262"/>
        <v>0.05</v>
      </c>
      <c r="ZU192" s="4">
        <v>2</v>
      </c>
      <c r="ZV192" s="4">
        <f t="shared" si="263"/>
        <v>5</v>
      </c>
      <c r="ZW192" s="114">
        <f t="shared" si="264"/>
        <v>0.05</v>
      </c>
      <c r="ACD192" s="114">
        <f t="shared" si="265"/>
        <v>0.5</v>
      </c>
      <c r="ACE192" s="114">
        <f t="shared" si="266"/>
        <v>0.22400000000000003</v>
      </c>
      <c r="ACF192" s="114">
        <f t="shared" si="267"/>
        <v>0.1</v>
      </c>
      <c r="ACG192" s="114">
        <f t="shared" si="268"/>
        <v>0.82399999999999995</v>
      </c>
      <c r="ACN192" s="119" t="str">
        <f t="shared" si="269"/>
        <v>TERIMA</v>
      </c>
      <c r="ACO192" s="120">
        <f t="shared" si="270"/>
        <v>670000</v>
      </c>
      <c r="ACP192" s="120">
        <f t="shared" si="271"/>
        <v>150080.00000000003</v>
      </c>
      <c r="ADH192" s="121">
        <f t="shared" si="272"/>
        <v>335000</v>
      </c>
      <c r="ADI192" s="121">
        <f t="shared" si="273"/>
        <v>150080.00000000003</v>
      </c>
      <c r="ADJ192" s="121">
        <f t="shared" si="274"/>
        <v>67000</v>
      </c>
      <c r="ADL192" s="121">
        <f t="shared" si="275"/>
        <v>0</v>
      </c>
      <c r="ADM192" s="121">
        <f t="shared" si="276"/>
        <v>552080</v>
      </c>
      <c r="ADN192" s="121">
        <f t="shared" si="238"/>
        <v>552080</v>
      </c>
      <c r="ADO192" s="4" t="s">
        <v>1454</v>
      </c>
    </row>
    <row r="193" spans="1:795" x14ac:dyDescent="0.25">
      <c r="A193" s="4">
        <f t="shared" si="236"/>
        <v>189</v>
      </c>
      <c r="B193" s="4">
        <v>160712</v>
      </c>
      <c r="C193" s="4" t="s">
        <v>498</v>
      </c>
      <c r="G193" s="4" t="s">
        <v>351</v>
      </c>
      <c r="O193" s="4">
        <v>22</v>
      </c>
      <c r="P193" s="4">
        <v>7</v>
      </c>
      <c r="Q193" s="4">
        <v>1</v>
      </c>
      <c r="R193" s="4">
        <v>0</v>
      </c>
      <c r="S193" s="4">
        <v>0</v>
      </c>
      <c r="T193" s="4">
        <v>0</v>
      </c>
      <c r="U193" s="4">
        <v>0</v>
      </c>
      <c r="V193" s="4">
        <f t="shared" si="237"/>
        <v>1</v>
      </c>
      <c r="W193" s="4">
        <v>6</v>
      </c>
      <c r="X193" s="4">
        <v>7</v>
      </c>
      <c r="Y193" s="4">
        <v>7.75</v>
      </c>
      <c r="BQ193" s="4">
        <v>0</v>
      </c>
      <c r="BR193" s="114">
        <f t="shared" si="239"/>
        <v>1</v>
      </c>
      <c r="BS193" s="4">
        <f t="shared" si="240"/>
        <v>5</v>
      </c>
      <c r="BT193" s="114">
        <f t="shared" si="241"/>
        <v>0.1</v>
      </c>
      <c r="BU193" s="4">
        <v>1</v>
      </c>
      <c r="BV193" s="114">
        <f t="shared" si="242"/>
        <v>0.83333333333333337</v>
      </c>
      <c r="BW193" s="4">
        <f t="shared" si="243"/>
        <v>1</v>
      </c>
      <c r="BX193" s="114">
        <f t="shared" si="244"/>
        <v>0.03</v>
      </c>
      <c r="BY193" s="4">
        <f t="shared" si="245"/>
        <v>3255</v>
      </c>
      <c r="BZ193" s="4">
        <v>3376.0666666666698</v>
      </c>
      <c r="CA193" s="115">
        <f t="shared" si="246"/>
        <v>1.0371940604198677</v>
      </c>
      <c r="CB193" s="4">
        <f t="shared" si="247"/>
        <v>4</v>
      </c>
      <c r="CC193" s="114">
        <f t="shared" si="248"/>
        <v>0.08</v>
      </c>
      <c r="CD193" s="4">
        <v>300</v>
      </c>
      <c r="CE193" s="116">
        <v>308.57082452431302</v>
      </c>
      <c r="CF193" s="4">
        <f t="shared" si="249"/>
        <v>1</v>
      </c>
      <c r="CG193" s="114">
        <f t="shared" si="250"/>
        <v>0.03</v>
      </c>
      <c r="MX193" s="116">
        <v>95</v>
      </c>
      <c r="MY193" s="116">
        <v>100</v>
      </c>
      <c r="MZ193" s="4">
        <f t="shared" si="251"/>
        <v>5</v>
      </c>
      <c r="NA193" s="114">
        <f t="shared" si="252"/>
        <v>0.1</v>
      </c>
      <c r="NB193" s="115">
        <v>0.92</v>
      </c>
      <c r="NC193" s="115">
        <v>0.871428571428571</v>
      </c>
      <c r="ND193" s="4">
        <f t="shared" si="253"/>
        <v>1</v>
      </c>
      <c r="NE193" s="114">
        <f t="shared" si="254"/>
        <v>0.02</v>
      </c>
      <c r="NF193" s="116">
        <v>90</v>
      </c>
      <c r="NG193" s="118">
        <v>95</v>
      </c>
      <c r="NH193" s="4">
        <f t="shared" si="255"/>
        <v>5</v>
      </c>
      <c r="NI193" s="114">
        <f t="shared" si="256"/>
        <v>0.08</v>
      </c>
      <c r="NJ193" s="114">
        <v>0.85</v>
      </c>
      <c r="NK193" s="114">
        <v>1</v>
      </c>
      <c r="NM193" s="4">
        <f t="shared" si="257"/>
        <v>5</v>
      </c>
      <c r="NN193" s="114">
        <f t="shared" si="258"/>
        <v>0.06</v>
      </c>
      <c r="NO193" s="114">
        <v>0.4</v>
      </c>
      <c r="NP193" s="114">
        <v>0.42857142857142899</v>
      </c>
      <c r="NQ193" s="4">
        <f t="shared" si="259"/>
        <v>5</v>
      </c>
      <c r="NR193" s="114">
        <f t="shared" si="260"/>
        <v>0.06</v>
      </c>
      <c r="ZQ193" s="114">
        <v>0.95</v>
      </c>
      <c r="ZR193" s="114">
        <v>0.98942917547568698</v>
      </c>
      <c r="ZS193" s="4">
        <f t="shared" si="261"/>
        <v>5</v>
      </c>
      <c r="ZT193" s="114">
        <f t="shared" si="262"/>
        <v>0.05</v>
      </c>
      <c r="ZU193" s="4">
        <v>2</v>
      </c>
      <c r="ZV193" s="4">
        <f t="shared" si="263"/>
        <v>5</v>
      </c>
      <c r="ZW193" s="114">
        <f t="shared" si="264"/>
        <v>0.05</v>
      </c>
      <c r="ACD193" s="114">
        <f t="shared" si="265"/>
        <v>0.24000000000000002</v>
      </c>
      <c r="ACE193" s="114">
        <f t="shared" si="266"/>
        <v>0.32</v>
      </c>
      <c r="ACF193" s="114">
        <f t="shared" si="267"/>
        <v>0.1</v>
      </c>
      <c r="ACG193" s="114">
        <f t="shared" si="268"/>
        <v>0.66</v>
      </c>
      <c r="ACN193" s="119" t="str">
        <f t="shared" si="269"/>
        <v>TERIMA</v>
      </c>
      <c r="ACO193" s="120">
        <f t="shared" si="270"/>
        <v>670000</v>
      </c>
      <c r="ACP193" s="120">
        <f t="shared" si="271"/>
        <v>214400</v>
      </c>
      <c r="ADH193" s="121">
        <f t="shared" si="272"/>
        <v>160800</v>
      </c>
      <c r="ADI193" s="121">
        <f t="shared" si="273"/>
        <v>214400</v>
      </c>
      <c r="ADJ193" s="121">
        <f t="shared" si="274"/>
        <v>67000</v>
      </c>
      <c r="ADL193" s="121">
        <f t="shared" si="275"/>
        <v>0</v>
      </c>
      <c r="ADM193" s="121">
        <f t="shared" si="276"/>
        <v>442200</v>
      </c>
      <c r="ADN193" s="121">
        <f t="shared" si="238"/>
        <v>442200</v>
      </c>
      <c r="ADO193" s="4" t="s">
        <v>1454</v>
      </c>
    </row>
    <row r="194" spans="1:795" x14ac:dyDescent="0.25">
      <c r="A194" s="4">
        <f t="shared" si="236"/>
        <v>190</v>
      </c>
      <c r="B194" s="4">
        <v>160682</v>
      </c>
      <c r="C194" s="4" t="s">
        <v>500</v>
      </c>
      <c r="G194" s="4" t="s">
        <v>351</v>
      </c>
      <c r="O194" s="4">
        <v>22</v>
      </c>
      <c r="P194" s="4">
        <v>24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f t="shared" si="237"/>
        <v>0</v>
      </c>
      <c r="W194" s="4">
        <v>24</v>
      </c>
      <c r="X194" s="4">
        <v>23</v>
      </c>
      <c r="Y194" s="4">
        <v>7.75</v>
      </c>
      <c r="BQ194" s="4">
        <v>0</v>
      </c>
      <c r="BR194" s="114">
        <f t="shared" si="239"/>
        <v>1</v>
      </c>
      <c r="BS194" s="4">
        <f t="shared" si="240"/>
        <v>5</v>
      </c>
      <c r="BT194" s="114">
        <f t="shared" si="241"/>
        <v>0.1</v>
      </c>
      <c r="BU194" s="4">
        <v>0</v>
      </c>
      <c r="BV194" s="114">
        <f t="shared" si="242"/>
        <v>1</v>
      </c>
      <c r="BW194" s="4">
        <f t="shared" si="243"/>
        <v>5</v>
      </c>
      <c r="BX194" s="114">
        <f t="shared" si="244"/>
        <v>0.15</v>
      </c>
      <c r="BY194" s="4">
        <f t="shared" si="245"/>
        <v>10695</v>
      </c>
      <c r="BZ194" s="4">
        <v>11958.583333333299</v>
      </c>
      <c r="CA194" s="115">
        <f t="shared" si="246"/>
        <v>1.1181471092410753</v>
      </c>
      <c r="CB194" s="4">
        <f t="shared" si="247"/>
        <v>5</v>
      </c>
      <c r="CC194" s="114">
        <f t="shared" si="248"/>
        <v>0.1</v>
      </c>
      <c r="CD194" s="4">
        <v>300</v>
      </c>
      <c r="CE194" s="116">
        <v>265.11524163568799</v>
      </c>
      <c r="CF194" s="4">
        <f t="shared" si="249"/>
        <v>5</v>
      </c>
      <c r="CG194" s="114">
        <f t="shared" si="250"/>
        <v>0.15</v>
      </c>
      <c r="MX194" s="116">
        <v>95</v>
      </c>
      <c r="MY194" s="116">
        <v>97.5</v>
      </c>
      <c r="MZ194" s="4">
        <f t="shared" si="251"/>
        <v>5</v>
      </c>
      <c r="NA194" s="114">
        <f t="shared" si="252"/>
        <v>0.1</v>
      </c>
      <c r="NB194" s="115">
        <v>0.92</v>
      </c>
      <c r="NC194" s="115">
        <v>0.92307692307692302</v>
      </c>
      <c r="ND194" s="4">
        <f t="shared" si="253"/>
        <v>5</v>
      </c>
      <c r="NE194" s="114">
        <f t="shared" si="254"/>
        <v>0.1</v>
      </c>
      <c r="NF194" s="116">
        <v>90</v>
      </c>
      <c r="NG194" s="118">
        <v>100</v>
      </c>
      <c r="NH194" s="4">
        <f t="shared" si="255"/>
        <v>5</v>
      </c>
      <c r="NI194" s="114">
        <f t="shared" si="256"/>
        <v>0.08</v>
      </c>
      <c r="NJ194" s="114">
        <v>0.85</v>
      </c>
      <c r="NK194" s="114">
        <v>0.83333333333333304</v>
      </c>
      <c r="NM194" s="4">
        <f t="shared" si="257"/>
        <v>1</v>
      </c>
      <c r="NN194" s="114">
        <f t="shared" si="258"/>
        <v>1.2E-2</v>
      </c>
      <c r="NO194" s="114">
        <v>0.4</v>
      </c>
      <c r="NP194" s="114">
        <v>0.38461538461538503</v>
      </c>
      <c r="NQ194" s="4">
        <f t="shared" si="259"/>
        <v>1</v>
      </c>
      <c r="NR194" s="114">
        <f t="shared" si="260"/>
        <v>1.2E-2</v>
      </c>
      <c r="ZQ194" s="114">
        <v>0.95</v>
      </c>
      <c r="ZR194" s="114">
        <v>0.98605947955390305</v>
      </c>
      <c r="ZS194" s="4">
        <f t="shared" si="261"/>
        <v>5</v>
      </c>
      <c r="ZT194" s="114">
        <f t="shared" si="262"/>
        <v>0.05</v>
      </c>
      <c r="ZU194" s="4">
        <v>2</v>
      </c>
      <c r="ZV194" s="4">
        <f t="shared" si="263"/>
        <v>5</v>
      </c>
      <c r="ZW194" s="114">
        <f t="shared" si="264"/>
        <v>0.05</v>
      </c>
      <c r="ACD194" s="114">
        <f t="shared" si="265"/>
        <v>0.5</v>
      </c>
      <c r="ACE194" s="114">
        <f t="shared" si="266"/>
        <v>0.30400000000000005</v>
      </c>
      <c r="ACF194" s="114">
        <f t="shared" si="267"/>
        <v>0.1</v>
      </c>
      <c r="ACG194" s="114">
        <f t="shared" si="268"/>
        <v>0.90400000000000003</v>
      </c>
      <c r="ACN194" s="119" t="str">
        <f t="shared" si="269"/>
        <v>TERIMA</v>
      </c>
      <c r="ACO194" s="120">
        <f t="shared" si="270"/>
        <v>670000</v>
      </c>
      <c r="ACP194" s="120">
        <f t="shared" si="271"/>
        <v>203680.00000000003</v>
      </c>
      <c r="ADH194" s="121">
        <f t="shared" si="272"/>
        <v>335000</v>
      </c>
      <c r="ADI194" s="121">
        <f t="shared" si="273"/>
        <v>203680.00000000003</v>
      </c>
      <c r="ADJ194" s="121">
        <f t="shared" si="274"/>
        <v>67000</v>
      </c>
      <c r="ADL194" s="121">
        <f t="shared" si="275"/>
        <v>0</v>
      </c>
      <c r="ADM194" s="121">
        <f t="shared" si="276"/>
        <v>605680</v>
      </c>
      <c r="ADN194" s="121">
        <f t="shared" si="238"/>
        <v>605680</v>
      </c>
      <c r="ADO194" s="4" t="s">
        <v>1454</v>
      </c>
    </row>
    <row r="195" spans="1:795" x14ac:dyDescent="0.25">
      <c r="A195" s="4">
        <f t="shared" si="236"/>
        <v>191</v>
      </c>
      <c r="B195" s="4">
        <v>160690</v>
      </c>
      <c r="C195" s="4" t="s">
        <v>503</v>
      </c>
      <c r="G195" s="4" t="s">
        <v>351</v>
      </c>
      <c r="O195" s="4">
        <v>22</v>
      </c>
      <c r="P195" s="4">
        <v>24</v>
      </c>
      <c r="Q195" s="4">
        <v>0</v>
      </c>
      <c r="R195" s="4">
        <v>0</v>
      </c>
      <c r="S195" s="4">
        <v>0</v>
      </c>
      <c r="T195" s="4">
        <v>1</v>
      </c>
      <c r="U195" s="4">
        <v>0</v>
      </c>
      <c r="V195" s="4">
        <f t="shared" si="237"/>
        <v>0</v>
      </c>
      <c r="W195" s="4">
        <v>24</v>
      </c>
      <c r="X195" s="4">
        <v>23</v>
      </c>
      <c r="Y195" s="4">
        <v>7.75</v>
      </c>
      <c r="BQ195" s="4">
        <v>0</v>
      </c>
      <c r="BR195" s="114">
        <f t="shared" si="239"/>
        <v>1</v>
      </c>
      <c r="BS195" s="4">
        <f t="shared" si="240"/>
        <v>5</v>
      </c>
      <c r="BT195" s="114">
        <f t="shared" si="241"/>
        <v>0.1</v>
      </c>
      <c r="BU195" s="4">
        <v>0</v>
      </c>
      <c r="BV195" s="114">
        <f t="shared" si="242"/>
        <v>1</v>
      </c>
      <c r="BW195" s="4">
        <f t="shared" si="243"/>
        <v>5</v>
      </c>
      <c r="BX195" s="114">
        <f t="shared" si="244"/>
        <v>0.15</v>
      </c>
      <c r="BY195" s="4">
        <f t="shared" si="245"/>
        <v>10695</v>
      </c>
      <c r="BZ195" s="4">
        <v>12990.583333333299</v>
      </c>
      <c r="CA195" s="115">
        <f t="shared" si="246"/>
        <v>1.2146407978806264</v>
      </c>
      <c r="CB195" s="4">
        <f t="shared" si="247"/>
        <v>5</v>
      </c>
      <c r="CC195" s="114">
        <f t="shared" si="248"/>
        <v>0.1</v>
      </c>
      <c r="CD195" s="4">
        <v>300</v>
      </c>
      <c r="CE195" s="116">
        <v>283.67548387096798</v>
      </c>
      <c r="CF195" s="4">
        <f t="shared" si="249"/>
        <v>5</v>
      </c>
      <c r="CG195" s="114">
        <f t="shared" si="250"/>
        <v>0.15</v>
      </c>
      <c r="MX195" s="116">
        <v>95</v>
      </c>
      <c r="MY195" s="116">
        <v>91.6666666666667</v>
      </c>
      <c r="MZ195" s="4">
        <f t="shared" si="251"/>
        <v>1</v>
      </c>
      <c r="NA195" s="114">
        <f t="shared" si="252"/>
        <v>0.02</v>
      </c>
      <c r="NB195" s="115">
        <v>0.92</v>
      </c>
      <c r="NC195" s="115">
        <v>0.93559322033898296</v>
      </c>
      <c r="ND195" s="4">
        <f t="shared" si="253"/>
        <v>5</v>
      </c>
      <c r="NE195" s="114">
        <f t="shared" si="254"/>
        <v>0.1</v>
      </c>
      <c r="NF195" s="116">
        <v>90</v>
      </c>
      <c r="NG195" s="118">
        <v>100</v>
      </c>
      <c r="NH195" s="4">
        <f t="shared" si="255"/>
        <v>5</v>
      </c>
      <c r="NI195" s="114">
        <f t="shared" si="256"/>
        <v>0.08</v>
      </c>
      <c r="NJ195" s="114">
        <v>0.85</v>
      </c>
      <c r="NK195" s="114">
        <v>0.85416666666666696</v>
      </c>
      <c r="NL195" s="4">
        <v>1</v>
      </c>
      <c r="NM195" s="4">
        <f t="shared" si="257"/>
        <v>0</v>
      </c>
      <c r="NN195" s="114">
        <f t="shared" si="258"/>
        <v>0</v>
      </c>
      <c r="NO195" s="114">
        <v>0.4</v>
      </c>
      <c r="NP195" s="114">
        <v>0.50847457627118597</v>
      </c>
      <c r="NQ195" s="4">
        <f t="shared" si="259"/>
        <v>5</v>
      </c>
      <c r="NR195" s="114">
        <f t="shared" si="260"/>
        <v>0.06</v>
      </c>
      <c r="ZQ195" s="114">
        <v>0.95</v>
      </c>
      <c r="ZR195" s="114">
        <v>0.99612903225806404</v>
      </c>
      <c r="ZS195" s="4">
        <f t="shared" si="261"/>
        <v>5</v>
      </c>
      <c r="ZT195" s="114">
        <f t="shared" si="262"/>
        <v>0.05</v>
      </c>
      <c r="ZU195" s="4">
        <v>2</v>
      </c>
      <c r="ZV195" s="4">
        <f t="shared" si="263"/>
        <v>5</v>
      </c>
      <c r="ZW195" s="114">
        <f t="shared" si="264"/>
        <v>0.05</v>
      </c>
      <c r="ACD195" s="114">
        <f t="shared" si="265"/>
        <v>0.5</v>
      </c>
      <c r="ACE195" s="114">
        <f t="shared" si="266"/>
        <v>0.26</v>
      </c>
      <c r="ACF195" s="114">
        <f t="shared" si="267"/>
        <v>0.1</v>
      </c>
      <c r="ACG195" s="114">
        <f t="shared" si="268"/>
        <v>0.86</v>
      </c>
      <c r="ACN195" s="119" t="str">
        <f t="shared" si="269"/>
        <v>TERIMA</v>
      </c>
      <c r="ACO195" s="120">
        <f t="shared" si="270"/>
        <v>670000</v>
      </c>
      <c r="ACP195" s="120">
        <f t="shared" si="271"/>
        <v>174200</v>
      </c>
      <c r="ADH195" s="121">
        <f t="shared" si="272"/>
        <v>335000</v>
      </c>
      <c r="ADI195" s="121">
        <f t="shared" si="273"/>
        <v>174200</v>
      </c>
      <c r="ADJ195" s="121">
        <f t="shared" si="274"/>
        <v>67000</v>
      </c>
      <c r="ADL195" s="121">
        <f t="shared" si="275"/>
        <v>0</v>
      </c>
      <c r="ADM195" s="121">
        <f t="shared" si="276"/>
        <v>576200</v>
      </c>
      <c r="ADN195" s="121">
        <f t="shared" si="238"/>
        <v>576200</v>
      </c>
      <c r="ADO195" s="4" t="s">
        <v>1454</v>
      </c>
    </row>
    <row r="196" spans="1:795" x14ac:dyDescent="0.25">
      <c r="A196" s="4">
        <f t="shared" si="236"/>
        <v>192</v>
      </c>
      <c r="B196" s="4">
        <v>160685</v>
      </c>
      <c r="C196" s="4" t="s">
        <v>507</v>
      </c>
      <c r="G196" s="4" t="s">
        <v>351</v>
      </c>
      <c r="O196" s="4">
        <v>22</v>
      </c>
      <c r="P196" s="4">
        <v>24</v>
      </c>
      <c r="Q196" s="4">
        <v>0</v>
      </c>
      <c r="R196" s="4">
        <v>0</v>
      </c>
      <c r="S196" s="4">
        <v>0</v>
      </c>
      <c r="T196" s="4">
        <v>1</v>
      </c>
      <c r="U196" s="4">
        <v>0</v>
      </c>
      <c r="V196" s="4">
        <f t="shared" si="237"/>
        <v>0</v>
      </c>
      <c r="W196" s="4">
        <v>24</v>
      </c>
      <c r="X196" s="4">
        <v>23</v>
      </c>
      <c r="Y196" s="4">
        <v>7.75</v>
      </c>
      <c r="BQ196" s="4">
        <v>0</v>
      </c>
      <c r="BR196" s="114">
        <f t="shared" si="239"/>
        <v>1</v>
      </c>
      <c r="BS196" s="4">
        <f t="shared" si="240"/>
        <v>5</v>
      </c>
      <c r="BT196" s="114">
        <f t="shared" si="241"/>
        <v>0.1</v>
      </c>
      <c r="BU196" s="4">
        <v>0</v>
      </c>
      <c r="BV196" s="114">
        <f t="shared" si="242"/>
        <v>1</v>
      </c>
      <c r="BW196" s="4">
        <f t="shared" si="243"/>
        <v>5</v>
      </c>
      <c r="BX196" s="114">
        <f t="shared" si="244"/>
        <v>0.15</v>
      </c>
      <c r="BY196" s="4">
        <f t="shared" si="245"/>
        <v>10695</v>
      </c>
      <c r="BZ196" s="4">
        <v>12953</v>
      </c>
      <c r="CA196" s="115">
        <f t="shared" si="246"/>
        <v>1.2111266947171575</v>
      </c>
      <c r="CB196" s="4">
        <f t="shared" si="247"/>
        <v>5</v>
      </c>
      <c r="CC196" s="114">
        <f t="shared" si="248"/>
        <v>0.1</v>
      </c>
      <c r="CD196" s="4">
        <v>300</v>
      </c>
      <c r="CE196" s="116">
        <v>269.862711864407</v>
      </c>
      <c r="CF196" s="4">
        <f t="shared" si="249"/>
        <v>5</v>
      </c>
      <c r="CG196" s="114">
        <f t="shared" si="250"/>
        <v>0.15</v>
      </c>
      <c r="MX196" s="116">
        <v>95</v>
      </c>
      <c r="MY196" s="116">
        <v>95.8333333333333</v>
      </c>
      <c r="MZ196" s="4">
        <f t="shared" si="251"/>
        <v>5</v>
      </c>
      <c r="NA196" s="114">
        <f t="shared" si="252"/>
        <v>0.1</v>
      </c>
      <c r="NB196" s="115">
        <v>0.92</v>
      </c>
      <c r="NC196" s="115">
        <v>0.91785714285714304</v>
      </c>
      <c r="ND196" s="4">
        <f t="shared" si="253"/>
        <v>1</v>
      </c>
      <c r="NE196" s="114">
        <f t="shared" si="254"/>
        <v>0.02</v>
      </c>
      <c r="NF196" s="116">
        <v>90</v>
      </c>
      <c r="NG196" s="118">
        <v>100</v>
      </c>
      <c r="NH196" s="4">
        <f t="shared" si="255"/>
        <v>5</v>
      </c>
      <c r="NI196" s="114">
        <f t="shared" si="256"/>
        <v>0.08</v>
      </c>
      <c r="NJ196" s="114">
        <v>0.85</v>
      </c>
      <c r="NK196" s="114">
        <v>0.80952380952380998</v>
      </c>
      <c r="NM196" s="4">
        <f t="shared" si="257"/>
        <v>1</v>
      </c>
      <c r="NN196" s="114">
        <f t="shared" si="258"/>
        <v>1.2E-2</v>
      </c>
      <c r="NO196" s="114">
        <v>0.4</v>
      </c>
      <c r="NP196" s="114">
        <v>0.53571428571428603</v>
      </c>
      <c r="NQ196" s="4">
        <f t="shared" si="259"/>
        <v>5</v>
      </c>
      <c r="NR196" s="114">
        <f t="shared" si="260"/>
        <v>0.06</v>
      </c>
      <c r="ZQ196" s="114">
        <v>0.95</v>
      </c>
      <c r="ZR196" s="114">
        <v>0.99152542372881403</v>
      </c>
      <c r="ZS196" s="4">
        <f t="shared" si="261"/>
        <v>5</v>
      </c>
      <c r="ZT196" s="114">
        <f t="shared" si="262"/>
        <v>0.05</v>
      </c>
      <c r="ZU196" s="4">
        <v>2</v>
      </c>
      <c r="ZV196" s="4">
        <f t="shared" si="263"/>
        <v>5</v>
      </c>
      <c r="ZW196" s="114">
        <f t="shared" si="264"/>
        <v>0.05</v>
      </c>
      <c r="ACD196" s="114">
        <f t="shared" si="265"/>
        <v>0.5</v>
      </c>
      <c r="ACE196" s="114">
        <f t="shared" si="266"/>
        <v>0.27200000000000002</v>
      </c>
      <c r="ACF196" s="114">
        <f t="shared" si="267"/>
        <v>0.1</v>
      </c>
      <c r="ACG196" s="114">
        <f t="shared" si="268"/>
        <v>0.872</v>
      </c>
      <c r="ACK196" s="4">
        <v>1</v>
      </c>
      <c r="ACN196" s="119" t="str">
        <f t="shared" si="269"/>
        <v>TERIMA</v>
      </c>
      <c r="ACO196" s="120">
        <f t="shared" si="270"/>
        <v>670000</v>
      </c>
      <c r="ACP196" s="120">
        <f t="shared" si="271"/>
        <v>182240</v>
      </c>
      <c r="ADH196" s="121">
        <f t="shared" si="272"/>
        <v>335000</v>
      </c>
      <c r="ADI196" s="121">
        <f t="shared" si="273"/>
        <v>154904</v>
      </c>
      <c r="ADJ196" s="121">
        <f t="shared" si="274"/>
        <v>67000</v>
      </c>
      <c r="ADL196" s="121">
        <f t="shared" si="275"/>
        <v>0</v>
      </c>
      <c r="ADM196" s="121">
        <f t="shared" si="276"/>
        <v>556904</v>
      </c>
      <c r="ADN196" s="121">
        <f t="shared" si="238"/>
        <v>556904</v>
      </c>
      <c r="ADO196" s="4" t="s">
        <v>1454</v>
      </c>
    </row>
    <row r="197" spans="1:795" x14ac:dyDescent="0.25">
      <c r="A197" s="4">
        <f t="shared" si="236"/>
        <v>193</v>
      </c>
      <c r="B197" s="4">
        <v>160033</v>
      </c>
      <c r="C197" s="4" t="s">
        <v>509</v>
      </c>
      <c r="G197" s="4" t="s">
        <v>351</v>
      </c>
      <c r="O197" s="4">
        <v>22</v>
      </c>
      <c r="P197" s="4">
        <v>24</v>
      </c>
      <c r="Q197" s="4">
        <v>0</v>
      </c>
      <c r="R197" s="4">
        <v>0</v>
      </c>
      <c r="S197" s="4">
        <v>0</v>
      </c>
      <c r="T197" s="4">
        <v>2</v>
      </c>
      <c r="U197" s="4">
        <v>0</v>
      </c>
      <c r="V197" s="4">
        <f t="shared" si="237"/>
        <v>0</v>
      </c>
      <c r="W197" s="4">
        <v>24</v>
      </c>
      <c r="X197" s="4">
        <v>22</v>
      </c>
      <c r="Y197" s="4">
        <v>7.75</v>
      </c>
      <c r="BQ197" s="4">
        <v>0</v>
      </c>
      <c r="BR197" s="114">
        <f t="shared" si="239"/>
        <v>1</v>
      </c>
      <c r="BS197" s="4">
        <f t="shared" si="240"/>
        <v>5</v>
      </c>
      <c r="BT197" s="114">
        <f t="shared" si="241"/>
        <v>0.1</v>
      </c>
      <c r="BU197" s="4">
        <v>0</v>
      </c>
      <c r="BV197" s="114">
        <f t="shared" si="242"/>
        <v>1</v>
      </c>
      <c r="BW197" s="4">
        <f t="shared" si="243"/>
        <v>5</v>
      </c>
      <c r="BX197" s="114">
        <f t="shared" si="244"/>
        <v>0.15</v>
      </c>
      <c r="BY197" s="4">
        <f t="shared" si="245"/>
        <v>10230</v>
      </c>
      <c r="BZ197" s="4">
        <v>11511.416666666701</v>
      </c>
      <c r="CA197" s="115">
        <f t="shared" si="246"/>
        <v>1.1252606712284166</v>
      </c>
      <c r="CB197" s="4">
        <f t="shared" si="247"/>
        <v>5</v>
      </c>
      <c r="CC197" s="114">
        <f t="shared" si="248"/>
        <v>0.1</v>
      </c>
      <c r="CD197" s="4">
        <v>300</v>
      </c>
      <c r="CE197" s="116">
        <v>253.97898883782</v>
      </c>
      <c r="CF197" s="4">
        <f t="shared" si="249"/>
        <v>5</v>
      </c>
      <c r="CG197" s="114">
        <f t="shared" si="250"/>
        <v>0.15</v>
      </c>
      <c r="MX197" s="116">
        <v>95</v>
      </c>
      <c r="MY197" s="116">
        <v>97.5</v>
      </c>
      <c r="MZ197" s="4">
        <f t="shared" si="251"/>
        <v>5</v>
      </c>
      <c r="NA197" s="114">
        <f t="shared" si="252"/>
        <v>0.1</v>
      </c>
      <c r="NB197" s="115">
        <v>0.92</v>
      </c>
      <c r="NC197" s="115">
        <v>0.84102564102564104</v>
      </c>
      <c r="ND197" s="4">
        <f t="shared" si="253"/>
        <v>1</v>
      </c>
      <c r="NE197" s="114">
        <f t="shared" si="254"/>
        <v>0.02</v>
      </c>
      <c r="NF197" s="116">
        <v>90</v>
      </c>
      <c r="NG197" s="118">
        <v>100</v>
      </c>
      <c r="NH197" s="4">
        <f t="shared" si="255"/>
        <v>5</v>
      </c>
      <c r="NI197" s="114">
        <f t="shared" si="256"/>
        <v>0.08</v>
      </c>
      <c r="NJ197" s="114">
        <v>0.85</v>
      </c>
      <c r="NK197" s="114">
        <v>0.95652173913043503</v>
      </c>
      <c r="NM197" s="4">
        <f t="shared" si="257"/>
        <v>5</v>
      </c>
      <c r="NN197" s="114">
        <f t="shared" si="258"/>
        <v>0.06</v>
      </c>
      <c r="NO197" s="114">
        <v>0.4</v>
      </c>
      <c r="NP197" s="114">
        <v>0.256410256410256</v>
      </c>
      <c r="NQ197" s="4">
        <f t="shared" si="259"/>
        <v>1</v>
      </c>
      <c r="NR197" s="114">
        <f t="shared" si="260"/>
        <v>1.2E-2</v>
      </c>
      <c r="ZQ197" s="114">
        <v>0.95</v>
      </c>
      <c r="ZR197" s="114">
        <v>0.98555482600131294</v>
      </c>
      <c r="ZS197" s="4">
        <f t="shared" si="261"/>
        <v>5</v>
      </c>
      <c r="ZT197" s="114">
        <f t="shared" si="262"/>
        <v>0.05</v>
      </c>
      <c r="ZU197" s="4">
        <v>2</v>
      </c>
      <c r="ZV197" s="4">
        <f t="shared" si="263"/>
        <v>5</v>
      </c>
      <c r="ZW197" s="114">
        <f t="shared" si="264"/>
        <v>0.05</v>
      </c>
      <c r="ACD197" s="114">
        <f t="shared" si="265"/>
        <v>0.5</v>
      </c>
      <c r="ACE197" s="114">
        <f t="shared" si="266"/>
        <v>0.27200000000000002</v>
      </c>
      <c r="ACF197" s="114">
        <f t="shared" si="267"/>
        <v>0.1</v>
      </c>
      <c r="ACG197" s="114">
        <f t="shared" si="268"/>
        <v>0.872</v>
      </c>
      <c r="ACN197" s="119" t="str">
        <f t="shared" si="269"/>
        <v>TERIMA</v>
      </c>
      <c r="ACO197" s="120">
        <f t="shared" si="270"/>
        <v>670000</v>
      </c>
      <c r="ACP197" s="120">
        <f t="shared" si="271"/>
        <v>182240</v>
      </c>
      <c r="ADH197" s="121">
        <f t="shared" si="272"/>
        <v>335000</v>
      </c>
      <c r="ADI197" s="121">
        <f t="shared" si="273"/>
        <v>182240</v>
      </c>
      <c r="ADJ197" s="121">
        <f t="shared" si="274"/>
        <v>67000</v>
      </c>
      <c r="ADL197" s="121">
        <f t="shared" si="275"/>
        <v>0</v>
      </c>
      <c r="ADM197" s="121">
        <f t="shared" si="276"/>
        <v>584240</v>
      </c>
      <c r="ADN197" s="121">
        <f t="shared" si="238"/>
        <v>584240</v>
      </c>
      <c r="ADO197" s="4" t="s">
        <v>1454</v>
      </c>
    </row>
    <row r="198" spans="1:795" x14ac:dyDescent="0.25">
      <c r="A198" s="4">
        <f t="shared" si="236"/>
        <v>194</v>
      </c>
      <c r="B198" s="4">
        <v>87990</v>
      </c>
      <c r="C198" s="4" t="s">
        <v>511</v>
      </c>
      <c r="G198" s="4" t="s">
        <v>351</v>
      </c>
      <c r="O198" s="4">
        <v>22</v>
      </c>
      <c r="P198" s="4">
        <v>24</v>
      </c>
      <c r="Q198" s="4">
        <v>3</v>
      </c>
      <c r="R198" s="4">
        <v>0</v>
      </c>
      <c r="S198" s="4">
        <v>0</v>
      </c>
      <c r="T198" s="4">
        <v>1</v>
      </c>
      <c r="U198" s="4">
        <v>0</v>
      </c>
      <c r="V198" s="4">
        <f t="shared" si="237"/>
        <v>3</v>
      </c>
      <c r="W198" s="4">
        <v>21</v>
      </c>
      <c r="X198" s="4">
        <v>23</v>
      </c>
      <c r="Y198" s="4">
        <v>7.75</v>
      </c>
      <c r="BQ198" s="4">
        <v>0</v>
      </c>
      <c r="BR198" s="114">
        <f t="shared" si="239"/>
        <v>1</v>
      </c>
      <c r="BS198" s="4">
        <f t="shared" si="240"/>
        <v>5</v>
      </c>
      <c r="BT198" s="114">
        <f t="shared" si="241"/>
        <v>0.1</v>
      </c>
      <c r="BU198" s="4">
        <v>3</v>
      </c>
      <c r="BV198" s="114">
        <f t="shared" si="242"/>
        <v>0.8571428571428571</v>
      </c>
      <c r="BW198" s="4">
        <f t="shared" si="243"/>
        <v>0</v>
      </c>
      <c r="BX198" s="114">
        <f t="shared" si="244"/>
        <v>0</v>
      </c>
      <c r="BY198" s="4">
        <f t="shared" si="245"/>
        <v>10695</v>
      </c>
      <c r="BZ198" s="4">
        <v>11108.0666666667</v>
      </c>
      <c r="CA198" s="115">
        <f t="shared" si="246"/>
        <v>1.0386224092254979</v>
      </c>
      <c r="CB198" s="4">
        <f t="shared" si="247"/>
        <v>4</v>
      </c>
      <c r="CC198" s="114">
        <f t="shared" si="248"/>
        <v>0.08</v>
      </c>
      <c r="CD198" s="4">
        <v>300</v>
      </c>
      <c r="CE198" s="116">
        <v>293.379951495554</v>
      </c>
      <c r="CF198" s="4">
        <f t="shared" si="249"/>
        <v>5</v>
      </c>
      <c r="CG198" s="114">
        <f t="shared" si="250"/>
        <v>0.15</v>
      </c>
      <c r="MX198" s="116">
        <v>95</v>
      </c>
      <c r="MY198" s="116">
        <v>97.0833333333333</v>
      </c>
      <c r="MZ198" s="4">
        <f t="shared" si="251"/>
        <v>5</v>
      </c>
      <c r="NA198" s="114">
        <f t="shared" si="252"/>
        <v>0.1</v>
      </c>
      <c r="NB198" s="115">
        <v>0.92</v>
      </c>
      <c r="NC198" s="115">
        <v>0.86250000000000004</v>
      </c>
      <c r="ND198" s="4">
        <f t="shared" si="253"/>
        <v>1</v>
      </c>
      <c r="NE198" s="114">
        <f t="shared" si="254"/>
        <v>0.02</v>
      </c>
      <c r="NF198" s="116">
        <v>90</v>
      </c>
      <c r="NG198" s="118">
        <v>95</v>
      </c>
      <c r="NH198" s="4">
        <f t="shared" si="255"/>
        <v>5</v>
      </c>
      <c r="NI198" s="114">
        <f t="shared" si="256"/>
        <v>0.08</v>
      </c>
      <c r="NJ198" s="114">
        <v>0.85</v>
      </c>
      <c r="NK198" s="114">
        <v>0.65384615384615397</v>
      </c>
      <c r="NM198" s="4">
        <f t="shared" si="257"/>
        <v>1</v>
      </c>
      <c r="NN198" s="114">
        <f t="shared" si="258"/>
        <v>1.2E-2</v>
      </c>
      <c r="NO198" s="114">
        <v>0.4</v>
      </c>
      <c r="NP198" s="114">
        <v>0.4375</v>
      </c>
      <c r="NQ198" s="4">
        <f t="shared" si="259"/>
        <v>5</v>
      </c>
      <c r="NR198" s="114">
        <f t="shared" si="260"/>
        <v>0.06</v>
      </c>
      <c r="ZQ198" s="114">
        <v>0.95</v>
      </c>
      <c r="ZR198" s="114">
        <v>0.99514955537590899</v>
      </c>
      <c r="ZS198" s="4">
        <f t="shared" si="261"/>
        <v>5</v>
      </c>
      <c r="ZT198" s="114">
        <f t="shared" si="262"/>
        <v>0.05</v>
      </c>
      <c r="ZU198" s="4">
        <v>2</v>
      </c>
      <c r="ZV198" s="4">
        <f t="shared" si="263"/>
        <v>5</v>
      </c>
      <c r="ZW198" s="114">
        <f t="shared" si="264"/>
        <v>0.05</v>
      </c>
      <c r="ACD198" s="114">
        <f t="shared" si="265"/>
        <v>0.32999999999999996</v>
      </c>
      <c r="ACE198" s="114">
        <f t="shared" si="266"/>
        <v>0.27200000000000002</v>
      </c>
      <c r="ACF198" s="114">
        <f t="shared" si="267"/>
        <v>0.1</v>
      </c>
      <c r="ACG198" s="114">
        <f t="shared" si="268"/>
        <v>0.70199999999999996</v>
      </c>
      <c r="ACM198" s="4">
        <v>1</v>
      </c>
      <c r="ACN198" s="119" t="str">
        <f t="shared" si="269"/>
        <v>GUGUR</v>
      </c>
      <c r="ACO198" s="120">
        <f>IF(ACN198="GUGUR",0,IF(G198="AGENT IBC CC TELKOMSEL",0,IF(G198="AGENT IBC PRIORITY CC TELKOMSEL",0,IF(G198="AGENT PREPAID",0,))))</f>
        <v>0</v>
      </c>
      <c r="ACP198" s="120">
        <f t="shared" si="271"/>
        <v>0</v>
      </c>
      <c r="ADH198" s="121">
        <f t="shared" si="272"/>
        <v>0</v>
      </c>
      <c r="ADI198" s="121">
        <f t="shared" si="273"/>
        <v>0</v>
      </c>
      <c r="ADJ198" s="121">
        <f t="shared" si="274"/>
        <v>0</v>
      </c>
      <c r="ADL198" s="121">
        <f t="shared" si="275"/>
        <v>0</v>
      </c>
      <c r="ADM198" s="121">
        <f t="shared" si="276"/>
        <v>0</v>
      </c>
      <c r="ADN198" s="121">
        <f t="shared" si="238"/>
        <v>0</v>
      </c>
      <c r="ADO198" s="4" t="s">
        <v>1454</v>
      </c>
    </row>
    <row r="199" spans="1:795" x14ac:dyDescent="0.25">
      <c r="A199" s="4">
        <f t="shared" si="236"/>
        <v>195</v>
      </c>
      <c r="B199" s="4">
        <v>160027</v>
      </c>
      <c r="C199" s="4" t="s">
        <v>513</v>
      </c>
      <c r="G199" s="4" t="s">
        <v>351</v>
      </c>
      <c r="O199" s="4">
        <v>22</v>
      </c>
      <c r="P199" s="4">
        <v>24</v>
      </c>
      <c r="Q199" s="4">
        <v>0</v>
      </c>
      <c r="R199" s="4">
        <v>0</v>
      </c>
      <c r="S199" s="4">
        <v>0</v>
      </c>
      <c r="T199" s="4">
        <v>1</v>
      </c>
      <c r="U199" s="4">
        <v>0</v>
      </c>
      <c r="V199" s="4">
        <f t="shared" si="237"/>
        <v>0</v>
      </c>
      <c r="W199" s="4">
        <v>24</v>
      </c>
      <c r="X199" s="4">
        <v>23</v>
      </c>
      <c r="Y199" s="4">
        <v>7.75</v>
      </c>
      <c r="BQ199" s="4">
        <v>0</v>
      </c>
      <c r="BR199" s="114">
        <f t="shared" si="239"/>
        <v>1</v>
      </c>
      <c r="BS199" s="4">
        <f t="shared" si="240"/>
        <v>5</v>
      </c>
      <c r="BT199" s="114">
        <f t="shared" si="241"/>
        <v>0.1</v>
      </c>
      <c r="BU199" s="4">
        <v>0</v>
      </c>
      <c r="BV199" s="114">
        <f t="shared" si="242"/>
        <v>1</v>
      </c>
      <c r="BW199" s="4">
        <f t="shared" si="243"/>
        <v>5</v>
      </c>
      <c r="BX199" s="114">
        <f t="shared" si="244"/>
        <v>0.15</v>
      </c>
      <c r="BY199" s="4">
        <f t="shared" si="245"/>
        <v>10695</v>
      </c>
      <c r="BZ199" s="4">
        <v>12737.983333333301</v>
      </c>
      <c r="CA199" s="115">
        <f t="shared" si="246"/>
        <v>1.1910222845566434</v>
      </c>
      <c r="CB199" s="4">
        <f t="shared" si="247"/>
        <v>5</v>
      </c>
      <c r="CC199" s="114">
        <f t="shared" si="248"/>
        <v>0.1</v>
      </c>
      <c r="CD199" s="4">
        <v>300</v>
      </c>
      <c r="CE199" s="116">
        <v>256.66512968299702</v>
      </c>
      <c r="CF199" s="4">
        <f t="shared" si="249"/>
        <v>5</v>
      </c>
      <c r="CG199" s="114">
        <f t="shared" si="250"/>
        <v>0.15</v>
      </c>
      <c r="MX199" s="116">
        <v>95</v>
      </c>
      <c r="MY199" s="116">
        <v>97.0833333333333</v>
      </c>
      <c r="MZ199" s="4">
        <f t="shared" si="251"/>
        <v>5</v>
      </c>
      <c r="NA199" s="114">
        <f t="shared" si="252"/>
        <v>0.1</v>
      </c>
      <c r="NB199" s="115">
        <v>0.92</v>
      </c>
      <c r="NC199" s="115">
        <v>0.92558139534883699</v>
      </c>
      <c r="ND199" s="4">
        <f t="shared" si="253"/>
        <v>5</v>
      </c>
      <c r="NE199" s="114">
        <f t="shared" si="254"/>
        <v>0.1</v>
      </c>
      <c r="NF199" s="116">
        <v>90</v>
      </c>
      <c r="NG199" s="118">
        <v>100</v>
      </c>
      <c r="NH199" s="4">
        <f t="shared" si="255"/>
        <v>5</v>
      </c>
      <c r="NI199" s="114">
        <f t="shared" si="256"/>
        <v>0.08</v>
      </c>
      <c r="NJ199" s="114">
        <v>0.85</v>
      </c>
      <c r="NK199" s="114">
        <v>0.859375</v>
      </c>
      <c r="NM199" s="4">
        <f t="shared" si="257"/>
        <v>5</v>
      </c>
      <c r="NN199" s="114">
        <f t="shared" si="258"/>
        <v>0.06</v>
      </c>
      <c r="NO199" s="114">
        <v>0.4</v>
      </c>
      <c r="NP199" s="114">
        <v>0.60465116279069797</v>
      </c>
      <c r="NQ199" s="4">
        <f t="shared" si="259"/>
        <v>5</v>
      </c>
      <c r="NR199" s="114">
        <f t="shared" si="260"/>
        <v>0.06</v>
      </c>
      <c r="ZQ199" s="114">
        <v>0.95</v>
      </c>
      <c r="ZR199" s="114">
        <v>0.99135446685879003</v>
      </c>
      <c r="ZS199" s="4">
        <f t="shared" si="261"/>
        <v>5</v>
      </c>
      <c r="ZT199" s="114">
        <f t="shared" si="262"/>
        <v>0.05</v>
      </c>
      <c r="ZU199" s="4">
        <v>2</v>
      </c>
      <c r="ZV199" s="4">
        <f t="shared" si="263"/>
        <v>5</v>
      </c>
      <c r="ZW199" s="114">
        <f t="shared" si="264"/>
        <v>0.05</v>
      </c>
      <c r="ACD199" s="114">
        <f t="shared" si="265"/>
        <v>0.5</v>
      </c>
      <c r="ACE199" s="114">
        <f t="shared" si="266"/>
        <v>0.4</v>
      </c>
      <c r="ACF199" s="114">
        <f t="shared" si="267"/>
        <v>0.1</v>
      </c>
      <c r="ACG199" s="114">
        <f t="shared" si="268"/>
        <v>1</v>
      </c>
      <c r="ACN199" s="119" t="str">
        <f t="shared" si="269"/>
        <v>TERIMA</v>
      </c>
      <c r="ACO199" s="120">
        <f>IF(ACN199="GUGUR",0,IF(G199="AGENT IBC CC TELKOMSEL",670000,IF(G199="AGENT IBC PRIORITY CC TELKOMSEL",670000,IF(G199="AGENT PREPAID",670000,))))</f>
        <v>670000</v>
      </c>
      <c r="ACP199" s="120">
        <f t="shared" si="271"/>
        <v>268000</v>
      </c>
      <c r="ADH199" s="121">
        <f t="shared" si="272"/>
        <v>335000</v>
      </c>
      <c r="ADI199" s="121">
        <f t="shared" si="273"/>
        <v>268000</v>
      </c>
      <c r="ADJ199" s="121">
        <f t="shared" si="274"/>
        <v>67000</v>
      </c>
      <c r="ADL199" s="121">
        <f t="shared" si="275"/>
        <v>200000</v>
      </c>
      <c r="ADM199" s="121">
        <f t="shared" si="276"/>
        <v>870000</v>
      </c>
      <c r="ADN199" s="121">
        <f t="shared" si="238"/>
        <v>870000</v>
      </c>
      <c r="ADO199" s="4" t="s">
        <v>1454</v>
      </c>
    </row>
    <row r="200" spans="1:795" x14ac:dyDescent="0.25">
      <c r="A200" s="4">
        <f t="shared" si="236"/>
        <v>196</v>
      </c>
      <c r="B200" s="4">
        <v>150752</v>
      </c>
      <c r="C200" s="4" t="s">
        <v>517</v>
      </c>
      <c r="G200" s="4" t="s">
        <v>351</v>
      </c>
      <c r="O200" s="4">
        <v>22</v>
      </c>
      <c r="P200" s="4">
        <v>24</v>
      </c>
      <c r="Q200" s="4">
        <v>0</v>
      </c>
      <c r="R200" s="4">
        <v>0</v>
      </c>
      <c r="S200" s="4">
        <v>0</v>
      </c>
      <c r="T200" s="4">
        <v>1</v>
      </c>
      <c r="U200" s="4">
        <v>0</v>
      </c>
      <c r="V200" s="4">
        <f t="shared" si="237"/>
        <v>0</v>
      </c>
      <c r="W200" s="4">
        <v>24</v>
      </c>
      <c r="X200" s="4">
        <v>23</v>
      </c>
      <c r="Y200" s="4">
        <v>7.75</v>
      </c>
      <c r="BQ200" s="4">
        <v>0</v>
      </c>
      <c r="BR200" s="114">
        <f t="shared" si="239"/>
        <v>1</v>
      </c>
      <c r="BS200" s="4">
        <f t="shared" si="240"/>
        <v>5</v>
      </c>
      <c r="BT200" s="114">
        <f t="shared" si="241"/>
        <v>0.1</v>
      </c>
      <c r="BU200" s="4">
        <v>0</v>
      </c>
      <c r="BV200" s="114">
        <f t="shared" si="242"/>
        <v>1</v>
      </c>
      <c r="BW200" s="4">
        <f t="shared" si="243"/>
        <v>5</v>
      </c>
      <c r="BX200" s="114">
        <f t="shared" si="244"/>
        <v>0.15</v>
      </c>
      <c r="BY200" s="4">
        <f t="shared" si="245"/>
        <v>10695</v>
      </c>
      <c r="BZ200" s="4">
        <v>12427.233333333301</v>
      </c>
      <c r="CA200" s="115">
        <f t="shared" si="246"/>
        <v>1.1619666510830575</v>
      </c>
      <c r="CB200" s="4">
        <f t="shared" si="247"/>
        <v>5</v>
      </c>
      <c r="CC200" s="114">
        <f t="shared" si="248"/>
        <v>0.1</v>
      </c>
      <c r="CD200" s="4">
        <v>300</v>
      </c>
      <c r="CE200" s="116">
        <v>268.16469816273002</v>
      </c>
      <c r="CF200" s="4">
        <f t="shared" si="249"/>
        <v>5</v>
      </c>
      <c r="CG200" s="114">
        <f t="shared" si="250"/>
        <v>0.15</v>
      </c>
      <c r="MX200" s="116">
        <v>95</v>
      </c>
      <c r="MY200" s="116">
        <v>97.0833333333333</v>
      </c>
      <c r="MZ200" s="4">
        <f t="shared" si="251"/>
        <v>5</v>
      </c>
      <c r="NA200" s="114">
        <f t="shared" si="252"/>
        <v>0.1</v>
      </c>
      <c r="NB200" s="115">
        <v>0.92</v>
      </c>
      <c r="NC200" s="115">
        <v>0.86382978723404302</v>
      </c>
      <c r="ND200" s="4">
        <f t="shared" si="253"/>
        <v>1</v>
      </c>
      <c r="NE200" s="114">
        <f t="shared" si="254"/>
        <v>0.02</v>
      </c>
      <c r="NF200" s="116">
        <v>90</v>
      </c>
      <c r="NG200" s="118">
        <v>100</v>
      </c>
      <c r="NH200" s="4">
        <f t="shared" si="255"/>
        <v>5</v>
      </c>
      <c r="NI200" s="114">
        <f t="shared" si="256"/>
        <v>0.08</v>
      </c>
      <c r="NJ200" s="114">
        <v>0.85</v>
      </c>
      <c r="NK200" s="114">
        <v>0.84848484848484895</v>
      </c>
      <c r="NM200" s="4">
        <f t="shared" si="257"/>
        <v>1</v>
      </c>
      <c r="NN200" s="114">
        <f t="shared" si="258"/>
        <v>1.2E-2</v>
      </c>
      <c r="NO200" s="114">
        <v>0.4</v>
      </c>
      <c r="NP200" s="114">
        <v>0.55319148936170204</v>
      </c>
      <c r="NQ200" s="4">
        <f t="shared" si="259"/>
        <v>5</v>
      </c>
      <c r="NR200" s="114">
        <f t="shared" si="260"/>
        <v>0.06</v>
      </c>
      <c r="ZQ200" s="114">
        <v>0.95</v>
      </c>
      <c r="ZR200" s="114">
        <v>0.98950131233595795</v>
      </c>
      <c r="ZS200" s="4">
        <f t="shared" si="261"/>
        <v>5</v>
      </c>
      <c r="ZT200" s="114">
        <f t="shared" si="262"/>
        <v>0.05</v>
      </c>
      <c r="ZU200" s="4">
        <v>2</v>
      </c>
      <c r="ZV200" s="4">
        <f t="shared" si="263"/>
        <v>5</v>
      </c>
      <c r="ZW200" s="114">
        <f t="shared" si="264"/>
        <v>0.05</v>
      </c>
      <c r="ACD200" s="114">
        <f t="shared" si="265"/>
        <v>0.5</v>
      </c>
      <c r="ACE200" s="114">
        <f t="shared" si="266"/>
        <v>0.27200000000000002</v>
      </c>
      <c r="ACF200" s="114">
        <f t="shared" si="267"/>
        <v>0.1</v>
      </c>
      <c r="ACG200" s="114">
        <f t="shared" si="268"/>
        <v>0.872</v>
      </c>
      <c r="ACK200" s="4">
        <v>1</v>
      </c>
      <c r="ACN200" s="119" t="str">
        <f t="shared" si="269"/>
        <v>TERIMA</v>
      </c>
      <c r="ACO200" s="120">
        <f>IF(ACN200="GUGUR",0,IF(G200="AGENT IBC CC TELKOMSEL",670000,IF(G200="AGENT IBC PRIORITY CC TELKOMSEL",670000,IF(G200="AGENT PREPAID",670000,))))</f>
        <v>670000</v>
      </c>
      <c r="ACP200" s="120">
        <f t="shared" si="271"/>
        <v>182240</v>
      </c>
      <c r="ADH200" s="121">
        <f t="shared" si="272"/>
        <v>335000</v>
      </c>
      <c r="ADI200" s="121">
        <f t="shared" si="273"/>
        <v>154904</v>
      </c>
      <c r="ADJ200" s="121">
        <f t="shared" si="274"/>
        <v>67000</v>
      </c>
      <c r="ADL200" s="121">
        <f t="shared" si="275"/>
        <v>0</v>
      </c>
      <c r="ADM200" s="121">
        <f t="shared" si="276"/>
        <v>556904</v>
      </c>
      <c r="ADN200" s="121">
        <f t="shared" si="238"/>
        <v>556904</v>
      </c>
      <c r="ADO200" s="4" t="s">
        <v>1454</v>
      </c>
    </row>
    <row r="201" spans="1:795" x14ac:dyDescent="0.25">
      <c r="A201" s="4">
        <f t="shared" si="236"/>
        <v>197</v>
      </c>
      <c r="B201" s="4">
        <v>178137</v>
      </c>
      <c r="C201" s="4" t="s">
        <v>521</v>
      </c>
      <c r="G201" s="4" t="s">
        <v>351</v>
      </c>
      <c r="O201" s="4">
        <v>22</v>
      </c>
      <c r="P201" s="4">
        <v>21</v>
      </c>
      <c r="Q201" s="4">
        <v>0</v>
      </c>
      <c r="R201" s="4">
        <v>0</v>
      </c>
      <c r="S201" s="4">
        <v>0</v>
      </c>
      <c r="T201" s="4">
        <v>1</v>
      </c>
      <c r="U201" s="4">
        <v>0</v>
      </c>
      <c r="V201" s="4">
        <f t="shared" si="237"/>
        <v>0</v>
      </c>
      <c r="W201" s="4">
        <v>21</v>
      </c>
      <c r="X201" s="4">
        <v>20</v>
      </c>
      <c r="Y201" s="4">
        <v>7.75</v>
      </c>
      <c r="BQ201" s="4">
        <v>0</v>
      </c>
      <c r="BR201" s="114">
        <f t="shared" si="239"/>
        <v>1</v>
      </c>
      <c r="BS201" s="4">
        <f t="shared" si="240"/>
        <v>5</v>
      </c>
      <c r="BT201" s="114">
        <f t="shared" si="241"/>
        <v>0.1</v>
      </c>
      <c r="BU201" s="4">
        <v>0</v>
      </c>
      <c r="BV201" s="114">
        <f t="shared" si="242"/>
        <v>1</v>
      </c>
      <c r="BW201" s="4">
        <f t="shared" si="243"/>
        <v>5</v>
      </c>
      <c r="BX201" s="114">
        <f t="shared" si="244"/>
        <v>0.15</v>
      </c>
      <c r="BY201" s="4">
        <f t="shared" si="245"/>
        <v>9300</v>
      </c>
      <c r="BZ201" s="4">
        <v>11471.016666666699</v>
      </c>
      <c r="CA201" s="115">
        <f t="shared" si="246"/>
        <v>1.2334426523297526</v>
      </c>
      <c r="CB201" s="4">
        <f t="shared" si="247"/>
        <v>5</v>
      </c>
      <c r="CC201" s="114">
        <f t="shared" si="248"/>
        <v>0.1</v>
      </c>
      <c r="CD201" s="4">
        <v>300</v>
      </c>
      <c r="CE201" s="116">
        <v>294.16072545340802</v>
      </c>
      <c r="CF201" s="4">
        <f t="shared" si="249"/>
        <v>5</v>
      </c>
      <c r="CG201" s="114">
        <f t="shared" si="250"/>
        <v>0.15</v>
      </c>
      <c r="MX201" s="116">
        <v>95</v>
      </c>
      <c r="MY201" s="116">
        <v>100</v>
      </c>
      <c r="MZ201" s="4">
        <f t="shared" si="251"/>
        <v>5</v>
      </c>
      <c r="NA201" s="114">
        <f t="shared" si="252"/>
        <v>0.1</v>
      </c>
      <c r="NB201" s="115">
        <v>0.92</v>
      </c>
      <c r="NC201" s="115">
        <v>0.82222222222222197</v>
      </c>
      <c r="ND201" s="4">
        <f t="shared" si="253"/>
        <v>1</v>
      </c>
      <c r="NE201" s="114">
        <f t="shared" si="254"/>
        <v>0.02</v>
      </c>
      <c r="NF201" s="116">
        <v>90</v>
      </c>
      <c r="NG201" s="118">
        <v>100</v>
      </c>
      <c r="NH201" s="4">
        <f t="shared" si="255"/>
        <v>5</v>
      </c>
      <c r="NI201" s="114">
        <f t="shared" si="256"/>
        <v>0.08</v>
      </c>
      <c r="NJ201" s="114">
        <v>0.85</v>
      </c>
      <c r="NK201" s="114">
        <v>0.75862068965517204</v>
      </c>
      <c r="NM201" s="4">
        <f t="shared" si="257"/>
        <v>1</v>
      </c>
      <c r="NN201" s="114">
        <f t="shared" si="258"/>
        <v>1.2E-2</v>
      </c>
      <c r="NO201" s="114">
        <v>0.4</v>
      </c>
      <c r="NP201" s="114">
        <v>0.296296296296296</v>
      </c>
      <c r="NQ201" s="4">
        <f t="shared" si="259"/>
        <v>1</v>
      </c>
      <c r="NR201" s="114">
        <f t="shared" si="260"/>
        <v>1.2E-2</v>
      </c>
      <c r="ZQ201" s="114">
        <v>0.95</v>
      </c>
      <c r="ZR201" s="114">
        <v>0.99624765478424004</v>
      </c>
      <c r="ZS201" s="4">
        <f t="shared" si="261"/>
        <v>5</v>
      </c>
      <c r="ZT201" s="114">
        <f t="shared" si="262"/>
        <v>0.05</v>
      </c>
      <c r="ZU201" s="4">
        <v>2</v>
      </c>
      <c r="ZV201" s="4">
        <f t="shared" si="263"/>
        <v>5</v>
      </c>
      <c r="ZW201" s="114">
        <f t="shared" si="264"/>
        <v>0.05</v>
      </c>
      <c r="ACD201" s="114">
        <f t="shared" si="265"/>
        <v>0.5</v>
      </c>
      <c r="ACE201" s="114">
        <f t="shared" si="266"/>
        <v>0.22400000000000003</v>
      </c>
      <c r="ACF201" s="114">
        <f t="shared" si="267"/>
        <v>0.1</v>
      </c>
      <c r="ACG201" s="114">
        <f t="shared" si="268"/>
        <v>0.82399999999999995</v>
      </c>
      <c r="ACM201" s="4">
        <v>1</v>
      </c>
      <c r="ACN201" s="119" t="str">
        <f t="shared" si="269"/>
        <v>GUGUR</v>
      </c>
      <c r="ACO201" s="120">
        <f>IF(ACN201="GUGUR",0,IF(G201="AGENT IBC CC TELKOMSEL",0,IF(G201="AGENT IBC PRIORITY CC TELKOMSEL",0,IF(G201="AGENT PREPAID",0,))))</f>
        <v>0</v>
      </c>
      <c r="ACP201" s="120">
        <f t="shared" si="271"/>
        <v>0</v>
      </c>
      <c r="ADH201" s="121">
        <f t="shared" si="272"/>
        <v>0</v>
      </c>
      <c r="ADI201" s="121">
        <f t="shared" si="273"/>
        <v>0</v>
      </c>
      <c r="ADJ201" s="121">
        <f t="shared" si="274"/>
        <v>0</v>
      </c>
      <c r="ADL201" s="121">
        <f t="shared" si="275"/>
        <v>0</v>
      </c>
      <c r="ADM201" s="121">
        <f t="shared" si="276"/>
        <v>0</v>
      </c>
      <c r="ADN201" s="121">
        <f t="shared" si="238"/>
        <v>0</v>
      </c>
      <c r="ADO201" s="4" t="s">
        <v>1454</v>
      </c>
    </row>
    <row r="202" spans="1:795" x14ac:dyDescent="0.25">
      <c r="A202" s="4">
        <f t="shared" si="236"/>
        <v>198</v>
      </c>
      <c r="B202" s="4">
        <v>160824</v>
      </c>
      <c r="C202" s="4" t="s">
        <v>525</v>
      </c>
      <c r="G202" s="4" t="s">
        <v>351</v>
      </c>
      <c r="O202" s="4">
        <v>22</v>
      </c>
      <c r="P202" s="4">
        <v>21</v>
      </c>
      <c r="Q202" s="4">
        <v>0</v>
      </c>
      <c r="R202" s="4">
        <v>0</v>
      </c>
      <c r="S202" s="4">
        <v>0</v>
      </c>
      <c r="T202" s="4">
        <v>1</v>
      </c>
      <c r="U202" s="4">
        <v>0</v>
      </c>
      <c r="V202" s="4">
        <f t="shared" si="237"/>
        <v>0</v>
      </c>
      <c r="W202" s="4">
        <v>21</v>
      </c>
      <c r="X202" s="4">
        <v>20</v>
      </c>
      <c r="Y202" s="4">
        <v>7.75</v>
      </c>
      <c r="BQ202" s="4">
        <v>0</v>
      </c>
      <c r="BR202" s="114">
        <f t="shared" si="239"/>
        <v>1</v>
      </c>
      <c r="BS202" s="4">
        <f t="shared" si="240"/>
        <v>5</v>
      </c>
      <c r="BT202" s="114">
        <f t="shared" si="241"/>
        <v>0.1</v>
      </c>
      <c r="BU202" s="4">
        <v>0</v>
      </c>
      <c r="BV202" s="114">
        <f t="shared" si="242"/>
        <v>1</v>
      </c>
      <c r="BW202" s="4">
        <f t="shared" si="243"/>
        <v>5</v>
      </c>
      <c r="BX202" s="114">
        <f t="shared" si="244"/>
        <v>0.15</v>
      </c>
      <c r="BY202" s="4">
        <f t="shared" si="245"/>
        <v>9300</v>
      </c>
      <c r="BZ202" s="4">
        <v>11419.2166666667</v>
      </c>
      <c r="CA202" s="115">
        <f t="shared" si="246"/>
        <v>1.2278727598566344</v>
      </c>
      <c r="CB202" s="4">
        <f t="shared" si="247"/>
        <v>5</v>
      </c>
      <c r="CC202" s="114">
        <f t="shared" si="248"/>
        <v>0.1</v>
      </c>
      <c r="CD202" s="4">
        <v>300</v>
      </c>
      <c r="CE202" s="116">
        <v>279.01518987341802</v>
      </c>
      <c r="CF202" s="4">
        <f t="shared" si="249"/>
        <v>5</v>
      </c>
      <c r="CG202" s="114">
        <f t="shared" si="250"/>
        <v>0.15</v>
      </c>
      <c r="MX202" s="116">
        <v>95</v>
      </c>
      <c r="MY202" s="116">
        <v>98.3333333333333</v>
      </c>
      <c r="MZ202" s="4">
        <f t="shared" si="251"/>
        <v>5</v>
      </c>
      <c r="NA202" s="114">
        <f t="shared" si="252"/>
        <v>0.1</v>
      </c>
      <c r="NB202" s="115">
        <v>0.92</v>
      </c>
      <c r="NC202" s="115">
        <v>0.88235294117647101</v>
      </c>
      <c r="ND202" s="4">
        <f t="shared" si="253"/>
        <v>1</v>
      </c>
      <c r="NE202" s="114">
        <f t="shared" si="254"/>
        <v>0.02</v>
      </c>
      <c r="NF202" s="116">
        <v>90</v>
      </c>
      <c r="NG202" s="118">
        <v>100</v>
      </c>
      <c r="NH202" s="4">
        <f t="shared" si="255"/>
        <v>5</v>
      </c>
      <c r="NI202" s="114">
        <f t="shared" si="256"/>
        <v>0.08</v>
      </c>
      <c r="NJ202" s="114">
        <v>0.85</v>
      </c>
      <c r="NK202" s="114">
        <v>0.71428571428571397</v>
      </c>
      <c r="NM202" s="4">
        <f t="shared" si="257"/>
        <v>1</v>
      </c>
      <c r="NN202" s="114">
        <f t="shared" si="258"/>
        <v>1.2E-2</v>
      </c>
      <c r="NO202" s="114">
        <v>0.4</v>
      </c>
      <c r="NP202" s="114">
        <v>0.52941176470588203</v>
      </c>
      <c r="NQ202" s="4">
        <f t="shared" si="259"/>
        <v>5</v>
      </c>
      <c r="NR202" s="114">
        <f t="shared" si="260"/>
        <v>0.06</v>
      </c>
      <c r="ZQ202" s="114">
        <v>0.95</v>
      </c>
      <c r="ZR202" s="114">
        <v>0.97088607594936704</v>
      </c>
      <c r="ZS202" s="4">
        <f t="shared" si="261"/>
        <v>5</v>
      </c>
      <c r="ZT202" s="114">
        <f t="shared" si="262"/>
        <v>0.05</v>
      </c>
      <c r="ZU202" s="4">
        <v>2</v>
      </c>
      <c r="ZV202" s="4">
        <f t="shared" si="263"/>
        <v>5</v>
      </c>
      <c r="ZW202" s="114">
        <f t="shared" si="264"/>
        <v>0.05</v>
      </c>
      <c r="ACD202" s="114">
        <f t="shared" si="265"/>
        <v>0.5</v>
      </c>
      <c r="ACE202" s="114">
        <f t="shared" si="266"/>
        <v>0.27200000000000002</v>
      </c>
      <c r="ACF202" s="114">
        <f t="shared" si="267"/>
        <v>0.1</v>
      </c>
      <c r="ACG202" s="114">
        <f t="shared" si="268"/>
        <v>0.872</v>
      </c>
      <c r="ACN202" s="119" t="str">
        <f t="shared" si="269"/>
        <v>TERIMA</v>
      </c>
      <c r="ACO202" s="120">
        <f t="shared" ref="ACO202:ACO233" si="277">IF(ACN202="GUGUR",0,IF(G202="AGENT IBC CC TELKOMSEL",670000,IF(G202="AGENT IBC PRIORITY CC TELKOMSEL",670000,IF(G202="AGENT PREPAID",670000,))))</f>
        <v>670000</v>
      </c>
      <c r="ACP202" s="120">
        <f t="shared" si="271"/>
        <v>182240</v>
      </c>
      <c r="ADH202" s="121">
        <f t="shared" si="272"/>
        <v>335000</v>
      </c>
      <c r="ADI202" s="121">
        <f t="shared" si="273"/>
        <v>182240</v>
      </c>
      <c r="ADJ202" s="121">
        <f t="shared" si="274"/>
        <v>67000</v>
      </c>
      <c r="ADL202" s="121">
        <f t="shared" si="275"/>
        <v>0</v>
      </c>
      <c r="ADM202" s="121">
        <f t="shared" si="276"/>
        <v>584240</v>
      </c>
      <c r="ADN202" s="121">
        <f t="shared" si="238"/>
        <v>584240</v>
      </c>
      <c r="ADO202" s="4" t="s">
        <v>1454</v>
      </c>
    </row>
    <row r="203" spans="1:795" x14ac:dyDescent="0.25">
      <c r="A203" s="4">
        <f t="shared" si="236"/>
        <v>199</v>
      </c>
      <c r="B203" s="4">
        <v>170002</v>
      </c>
      <c r="C203" s="4" t="s">
        <v>529</v>
      </c>
      <c r="G203" s="4" t="s">
        <v>351</v>
      </c>
      <c r="O203" s="4">
        <v>22</v>
      </c>
      <c r="P203" s="4">
        <v>21</v>
      </c>
      <c r="Q203" s="4">
        <v>0</v>
      </c>
      <c r="R203" s="4">
        <v>0</v>
      </c>
      <c r="S203" s="4">
        <v>0</v>
      </c>
      <c r="T203" s="4">
        <v>1</v>
      </c>
      <c r="U203" s="4">
        <v>0</v>
      </c>
      <c r="V203" s="4">
        <f t="shared" si="237"/>
        <v>0</v>
      </c>
      <c r="W203" s="4">
        <v>21</v>
      </c>
      <c r="X203" s="4">
        <v>20</v>
      </c>
      <c r="Y203" s="4">
        <v>7.75</v>
      </c>
      <c r="BQ203" s="4">
        <v>0</v>
      </c>
      <c r="BR203" s="114">
        <f t="shared" si="239"/>
        <v>1</v>
      </c>
      <c r="BS203" s="4">
        <f t="shared" si="240"/>
        <v>5</v>
      </c>
      <c r="BT203" s="114">
        <f t="shared" si="241"/>
        <v>0.1</v>
      </c>
      <c r="BU203" s="4">
        <v>0</v>
      </c>
      <c r="BV203" s="114">
        <f t="shared" si="242"/>
        <v>1</v>
      </c>
      <c r="BW203" s="4">
        <f t="shared" si="243"/>
        <v>5</v>
      </c>
      <c r="BX203" s="114">
        <f t="shared" si="244"/>
        <v>0.15</v>
      </c>
      <c r="BY203" s="4">
        <f t="shared" si="245"/>
        <v>9300</v>
      </c>
      <c r="BZ203" s="4">
        <v>11021.15</v>
      </c>
      <c r="CA203" s="115">
        <f t="shared" si="246"/>
        <v>1.1850698924731182</v>
      </c>
      <c r="CB203" s="4">
        <f t="shared" si="247"/>
        <v>5</v>
      </c>
      <c r="CC203" s="114">
        <f t="shared" si="248"/>
        <v>0.1</v>
      </c>
      <c r="CD203" s="4">
        <v>300</v>
      </c>
      <c r="CE203" s="116">
        <v>289.29624379872399</v>
      </c>
      <c r="CF203" s="4">
        <f t="shared" si="249"/>
        <v>5</v>
      </c>
      <c r="CG203" s="114">
        <f t="shared" si="250"/>
        <v>0.15</v>
      </c>
      <c r="MX203" s="116">
        <v>95</v>
      </c>
      <c r="MY203" s="116">
        <v>100</v>
      </c>
      <c r="MZ203" s="4">
        <f t="shared" si="251"/>
        <v>5</v>
      </c>
      <c r="NA203" s="114">
        <f t="shared" si="252"/>
        <v>0.1</v>
      </c>
      <c r="NB203" s="115">
        <v>0.92</v>
      </c>
      <c r="NC203" s="115">
        <v>0.89565217391304397</v>
      </c>
      <c r="ND203" s="4">
        <f t="shared" si="253"/>
        <v>1</v>
      </c>
      <c r="NE203" s="114">
        <f t="shared" si="254"/>
        <v>0.02</v>
      </c>
      <c r="NF203" s="116">
        <v>90</v>
      </c>
      <c r="NG203" s="118">
        <v>100</v>
      </c>
      <c r="NH203" s="4">
        <f t="shared" si="255"/>
        <v>5</v>
      </c>
      <c r="NI203" s="114">
        <f t="shared" si="256"/>
        <v>0.08</v>
      </c>
      <c r="NJ203" s="114">
        <v>0.85</v>
      </c>
      <c r="NK203" s="114">
        <v>0.77419354838709697</v>
      </c>
      <c r="NM203" s="4">
        <f t="shared" si="257"/>
        <v>1</v>
      </c>
      <c r="NN203" s="114">
        <f t="shared" si="258"/>
        <v>1.2E-2</v>
      </c>
      <c r="NO203" s="114">
        <v>0.4</v>
      </c>
      <c r="NP203" s="114">
        <v>0.58695652173913004</v>
      </c>
      <c r="NQ203" s="4">
        <f t="shared" si="259"/>
        <v>5</v>
      </c>
      <c r="NR203" s="114">
        <f t="shared" si="260"/>
        <v>0.06</v>
      </c>
      <c r="ZQ203" s="114">
        <v>0.95</v>
      </c>
      <c r="ZR203" s="114">
        <v>0.99149539333805803</v>
      </c>
      <c r="ZS203" s="4">
        <f t="shared" si="261"/>
        <v>5</v>
      </c>
      <c r="ZT203" s="114">
        <f t="shared" si="262"/>
        <v>0.05</v>
      </c>
      <c r="ZU203" s="4">
        <v>2</v>
      </c>
      <c r="ZV203" s="4">
        <f t="shared" si="263"/>
        <v>5</v>
      </c>
      <c r="ZW203" s="114">
        <f t="shared" si="264"/>
        <v>0.05</v>
      </c>
      <c r="ACD203" s="114">
        <f t="shared" si="265"/>
        <v>0.5</v>
      </c>
      <c r="ACE203" s="114">
        <f t="shared" si="266"/>
        <v>0.27200000000000002</v>
      </c>
      <c r="ACF203" s="114">
        <f t="shared" si="267"/>
        <v>0.1</v>
      </c>
      <c r="ACG203" s="114">
        <f t="shared" si="268"/>
        <v>0.872</v>
      </c>
      <c r="ACN203" s="119" t="str">
        <f t="shared" si="269"/>
        <v>TERIMA</v>
      </c>
      <c r="ACO203" s="120">
        <f t="shared" si="277"/>
        <v>670000</v>
      </c>
      <c r="ACP203" s="120">
        <f t="shared" si="271"/>
        <v>182240</v>
      </c>
      <c r="ADH203" s="121">
        <f t="shared" si="272"/>
        <v>335000</v>
      </c>
      <c r="ADI203" s="121">
        <f t="shared" si="273"/>
        <v>182240</v>
      </c>
      <c r="ADJ203" s="121">
        <f t="shared" si="274"/>
        <v>67000</v>
      </c>
      <c r="ADL203" s="121">
        <f t="shared" si="275"/>
        <v>0</v>
      </c>
      <c r="ADM203" s="121">
        <f t="shared" si="276"/>
        <v>584240</v>
      </c>
      <c r="ADN203" s="121">
        <f t="shared" si="238"/>
        <v>584240</v>
      </c>
      <c r="ADO203" s="4" t="s">
        <v>1454</v>
      </c>
    </row>
    <row r="204" spans="1:795" x14ac:dyDescent="0.25">
      <c r="A204" s="4">
        <f t="shared" si="236"/>
        <v>200</v>
      </c>
      <c r="B204" s="4">
        <v>170001</v>
      </c>
      <c r="C204" s="4" t="s">
        <v>532</v>
      </c>
      <c r="G204" s="4" t="s">
        <v>351</v>
      </c>
      <c r="O204" s="4">
        <v>22</v>
      </c>
      <c r="P204" s="4">
        <v>21</v>
      </c>
      <c r="Q204" s="4">
        <v>2</v>
      </c>
      <c r="R204" s="4">
        <v>0</v>
      </c>
      <c r="S204" s="4">
        <v>0</v>
      </c>
      <c r="T204" s="4">
        <v>1</v>
      </c>
      <c r="U204" s="4">
        <v>0</v>
      </c>
      <c r="V204" s="4">
        <f t="shared" si="237"/>
        <v>2</v>
      </c>
      <c r="W204" s="4">
        <v>19</v>
      </c>
      <c r="X204" s="4">
        <v>20</v>
      </c>
      <c r="Y204" s="4">
        <v>7.75</v>
      </c>
      <c r="BQ204" s="4">
        <v>0</v>
      </c>
      <c r="BR204" s="114">
        <f t="shared" si="239"/>
        <v>1</v>
      </c>
      <c r="BS204" s="4">
        <f t="shared" si="240"/>
        <v>5</v>
      </c>
      <c r="BT204" s="114">
        <f t="shared" si="241"/>
        <v>0.1</v>
      </c>
      <c r="BU204" s="4">
        <v>2</v>
      </c>
      <c r="BV204" s="114">
        <f t="shared" si="242"/>
        <v>0.89473684210526316</v>
      </c>
      <c r="BW204" s="4">
        <f t="shared" si="243"/>
        <v>0</v>
      </c>
      <c r="BX204" s="114">
        <f t="shared" si="244"/>
        <v>0</v>
      </c>
      <c r="BY204" s="4">
        <f t="shared" si="245"/>
        <v>9300</v>
      </c>
      <c r="BZ204" s="4">
        <v>10165.4</v>
      </c>
      <c r="CA204" s="115">
        <f t="shared" si="246"/>
        <v>1.0930537634408601</v>
      </c>
      <c r="CB204" s="4">
        <f t="shared" si="247"/>
        <v>5</v>
      </c>
      <c r="CC204" s="114">
        <f t="shared" si="248"/>
        <v>0.1</v>
      </c>
      <c r="CD204" s="4">
        <v>300</v>
      </c>
      <c r="CE204" s="116">
        <v>254.36817653890799</v>
      </c>
      <c r="CF204" s="4">
        <f t="shared" si="249"/>
        <v>5</v>
      </c>
      <c r="CG204" s="114">
        <f t="shared" si="250"/>
        <v>0.15</v>
      </c>
      <c r="MX204" s="116">
        <v>95</v>
      </c>
      <c r="MY204" s="116">
        <v>100</v>
      </c>
      <c r="MZ204" s="4">
        <f t="shared" si="251"/>
        <v>5</v>
      </c>
      <c r="NA204" s="114">
        <f t="shared" si="252"/>
        <v>0.1</v>
      </c>
      <c r="NB204" s="115">
        <v>0.92</v>
      </c>
      <c r="NC204" s="115">
        <v>0.82439024390243898</v>
      </c>
      <c r="ND204" s="4">
        <f t="shared" si="253"/>
        <v>1</v>
      </c>
      <c r="NE204" s="114">
        <f t="shared" si="254"/>
        <v>0.02</v>
      </c>
      <c r="NF204" s="116">
        <v>90</v>
      </c>
      <c r="NG204" s="118">
        <v>100</v>
      </c>
      <c r="NH204" s="4">
        <f t="shared" si="255"/>
        <v>5</v>
      </c>
      <c r="NI204" s="114">
        <f t="shared" si="256"/>
        <v>0.08</v>
      </c>
      <c r="NJ204" s="114">
        <v>0.85</v>
      </c>
      <c r="NK204" s="114">
        <v>0.65</v>
      </c>
      <c r="NM204" s="4">
        <f t="shared" si="257"/>
        <v>1</v>
      </c>
      <c r="NN204" s="114">
        <f t="shared" si="258"/>
        <v>1.2E-2</v>
      </c>
      <c r="NO204" s="114">
        <v>0.4</v>
      </c>
      <c r="NP204" s="114">
        <v>4.8780487804878099E-2</v>
      </c>
      <c r="NQ204" s="4">
        <f t="shared" si="259"/>
        <v>1</v>
      </c>
      <c r="NR204" s="114">
        <f t="shared" si="260"/>
        <v>1.2E-2</v>
      </c>
      <c r="ZQ204" s="114">
        <v>0.95</v>
      </c>
      <c r="ZR204" s="114">
        <v>0.99012775842044098</v>
      </c>
      <c r="ZS204" s="4">
        <f t="shared" si="261"/>
        <v>5</v>
      </c>
      <c r="ZT204" s="114">
        <f t="shared" si="262"/>
        <v>0.05</v>
      </c>
      <c r="ZU204" s="4">
        <v>2</v>
      </c>
      <c r="ZV204" s="4">
        <f t="shared" si="263"/>
        <v>5</v>
      </c>
      <c r="ZW204" s="114">
        <f t="shared" si="264"/>
        <v>0.05</v>
      </c>
      <c r="ACD204" s="114">
        <f t="shared" si="265"/>
        <v>0.35</v>
      </c>
      <c r="ACE204" s="114">
        <f t="shared" si="266"/>
        <v>0.22400000000000003</v>
      </c>
      <c r="ACF204" s="114">
        <f t="shared" si="267"/>
        <v>0.1</v>
      </c>
      <c r="ACG204" s="114">
        <f t="shared" si="268"/>
        <v>0.67400000000000004</v>
      </c>
      <c r="ACK204" s="4">
        <v>1</v>
      </c>
      <c r="ACN204" s="119" t="str">
        <f t="shared" si="269"/>
        <v>TERIMA</v>
      </c>
      <c r="ACO204" s="120">
        <f t="shared" si="277"/>
        <v>670000</v>
      </c>
      <c r="ACP204" s="120">
        <f t="shared" si="271"/>
        <v>150080.00000000003</v>
      </c>
      <c r="ADH204" s="121">
        <f t="shared" si="272"/>
        <v>234499.99999999997</v>
      </c>
      <c r="ADI204" s="121">
        <f t="shared" si="273"/>
        <v>127568.00000000001</v>
      </c>
      <c r="ADJ204" s="121">
        <f t="shared" si="274"/>
        <v>67000</v>
      </c>
      <c r="ADL204" s="121">
        <f t="shared" si="275"/>
        <v>0</v>
      </c>
      <c r="ADM204" s="121">
        <f t="shared" si="276"/>
        <v>429068</v>
      </c>
      <c r="ADN204" s="121">
        <f t="shared" si="238"/>
        <v>429068</v>
      </c>
      <c r="ADO204" s="4" t="s">
        <v>1454</v>
      </c>
    </row>
    <row r="205" spans="1:795" x14ac:dyDescent="0.25">
      <c r="A205" s="4">
        <f t="shared" si="236"/>
        <v>201</v>
      </c>
      <c r="B205" s="4">
        <v>160831</v>
      </c>
      <c r="C205" s="4" t="s">
        <v>534</v>
      </c>
      <c r="G205" s="4" t="s">
        <v>351</v>
      </c>
      <c r="O205" s="4">
        <v>22</v>
      </c>
      <c r="P205" s="4">
        <v>21</v>
      </c>
      <c r="Q205" s="4">
        <v>0</v>
      </c>
      <c r="R205" s="4">
        <v>0</v>
      </c>
      <c r="S205" s="4">
        <v>0</v>
      </c>
      <c r="T205" s="4">
        <v>1</v>
      </c>
      <c r="U205" s="4">
        <v>0</v>
      </c>
      <c r="V205" s="4">
        <f t="shared" si="237"/>
        <v>0</v>
      </c>
      <c r="W205" s="4">
        <v>21</v>
      </c>
      <c r="X205" s="4">
        <v>20</v>
      </c>
      <c r="Y205" s="4">
        <v>7.75</v>
      </c>
      <c r="BQ205" s="4">
        <v>0</v>
      </c>
      <c r="BR205" s="114">
        <f t="shared" si="239"/>
        <v>1</v>
      </c>
      <c r="BS205" s="4">
        <f t="shared" si="240"/>
        <v>5</v>
      </c>
      <c r="BT205" s="114">
        <f t="shared" si="241"/>
        <v>0.1</v>
      </c>
      <c r="BU205" s="4">
        <v>0</v>
      </c>
      <c r="BV205" s="114">
        <f t="shared" si="242"/>
        <v>1</v>
      </c>
      <c r="BW205" s="4">
        <f t="shared" si="243"/>
        <v>5</v>
      </c>
      <c r="BX205" s="114">
        <f t="shared" si="244"/>
        <v>0.15</v>
      </c>
      <c r="BY205" s="4">
        <f t="shared" si="245"/>
        <v>9300</v>
      </c>
      <c r="BZ205" s="4">
        <v>11290.516666666699</v>
      </c>
      <c r="CA205" s="115">
        <f t="shared" si="246"/>
        <v>1.2140340501792151</v>
      </c>
      <c r="CB205" s="4">
        <f t="shared" si="247"/>
        <v>5</v>
      </c>
      <c r="CC205" s="114">
        <f t="shared" si="248"/>
        <v>0.1</v>
      </c>
      <c r="CD205" s="4">
        <v>300</v>
      </c>
      <c r="CE205" s="116">
        <v>276.67543859649101</v>
      </c>
      <c r="CF205" s="4">
        <f t="shared" si="249"/>
        <v>5</v>
      </c>
      <c r="CG205" s="114">
        <f t="shared" si="250"/>
        <v>0.15</v>
      </c>
      <c r="MX205" s="116">
        <v>95</v>
      </c>
      <c r="MY205" s="116">
        <v>100</v>
      </c>
      <c r="MZ205" s="4">
        <f t="shared" si="251"/>
        <v>5</v>
      </c>
      <c r="NA205" s="114">
        <f t="shared" si="252"/>
        <v>0.1</v>
      </c>
      <c r="NB205" s="115">
        <v>0.92</v>
      </c>
      <c r="NC205" s="115">
        <v>0.83333333333333304</v>
      </c>
      <c r="ND205" s="4">
        <f t="shared" si="253"/>
        <v>1</v>
      </c>
      <c r="NE205" s="114">
        <f t="shared" si="254"/>
        <v>0.02</v>
      </c>
      <c r="NF205" s="116">
        <v>90</v>
      </c>
      <c r="NG205" s="118">
        <v>100</v>
      </c>
      <c r="NH205" s="4">
        <f t="shared" si="255"/>
        <v>5</v>
      </c>
      <c r="NI205" s="114">
        <f t="shared" si="256"/>
        <v>0.08</v>
      </c>
      <c r="NJ205" s="114">
        <v>0.85</v>
      </c>
      <c r="NK205" s="114">
        <v>0.625</v>
      </c>
      <c r="NL205" s="4">
        <v>1</v>
      </c>
      <c r="NM205" s="4">
        <f t="shared" si="257"/>
        <v>0</v>
      </c>
      <c r="NN205" s="114">
        <f t="shared" si="258"/>
        <v>0</v>
      </c>
      <c r="NO205" s="114">
        <v>0.4</v>
      </c>
      <c r="NP205" s="114">
        <v>0.33333333333333298</v>
      </c>
      <c r="NQ205" s="4">
        <f t="shared" si="259"/>
        <v>1</v>
      </c>
      <c r="NR205" s="114">
        <f t="shared" si="260"/>
        <v>1.2E-2</v>
      </c>
      <c r="ZQ205" s="114">
        <v>0.95</v>
      </c>
      <c r="ZR205" s="114">
        <v>0.966374269005848</v>
      </c>
      <c r="ZS205" s="4">
        <f t="shared" si="261"/>
        <v>5</v>
      </c>
      <c r="ZT205" s="114">
        <f t="shared" si="262"/>
        <v>0.05</v>
      </c>
      <c r="ZU205" s="4">
        <v>2</v>
      </c>
      <c r="ZV205" s="4">
        <f t="shared" si="263"/>
        <v>5</v>
      </c>
      <c r="ZW205" s="114">
        <f t="shared" si="264"/>
        <v>0.05</v>
      </c>
      <c r="ACD205" s="114">
        <f t="shared" si="265"/>
        <v>0.5</v>
      </c>
      <c r="ACE205" s="114">
        <f t="shared" si="266"/>
        <v>0.21200000000000002</v>
      </c>
      <c r="ACF205" s="114">
        <f t="shared" si="267"/>
        <v>0.1</v>
      </c>
      <c r="ACG205" s="114">
        <f t="shared" si="268"/>
        <v>0.81199999999999994</v>
      </c>
      <c r="ACN205" s="119" t="str">
        <f t="shared" si="269"/>
        <v>TERIMA</v>
      </c>
      <c r="ACO205" s="120">
        <f t="shared" si="277"/>
        <v>670000</v>
      </c>
      <c r="ACP205" s="120">
        <f t="shared" si="271"/>
        <v>142040.00000000003</v>
      </c>
      <c r="ADH205" s="121">
        <f t="shared" si="272"/>
        <v>335000</v>
      </c>
      <c r="ADI205" s="121">
        <f t="shared" si="273"/>
        <v>142040.00000000003</v>
      </c>
      <c r="ADJ205" s="121">
        <f t="shared" si="274"/>
        <v>67000</v>
      </c>
      <c r="ADL205" s="121">
        <f t="shared" si="275"/>
        <v>0</v>
      </c>
      <c r="ADM205" s="121">
        <f t="shared" si="276"/>
        <v>544040</v>
      </c>
      <c r="ADN205" s="121">
        <f t="shared" si="238"/>
        <v>544040</v>
      </c>
      <c r="ADO205" s="4" t="s">
        <v>1454</v>
      </c>
    </row>
    <row r="206" spans="1:795" x14ac:dyDescent="0.25">
      <c r="A206" s="4">
        <f t="shared" ref="A206:A237" si="278">ROW()-4</f>
        <v>202</v>
      </c>
      <c r="B206" s="4">
        <v>156542</v>
      </c>
      <c r="C206" s="4" t="s">
        <v>536</v>
      </c>
      <c r="G206" s="4" t="s">
        <v>351</v>
      </c>
      <c r="O206" s="4">
        <v>22</v>
      </c>
      <c r="P206" s="4">
        <v>24</v>
      </c>
      <c r="Q206" s="4">
        <v>0</v>
      </c>
      <c r="R206" s="4">
        <v>0</v>
      </c>
      <c r="S206" s="4">
        <v>0</v>
      </c>
      <c r="T206" s="4">
        <v>1</v>
      </c>
      <c r="U206" s="4">
        <v>0</v>
      </c>
      <c r="V206" s="4">
        <f t="shared" ref="V206:V237" si="279">SUM(Q206:S206)</f>
        <v>0</v>
      </c>
      <c r="W206" s="4">
        <v>24</v>
      </c>
      <c r="X206" s="4">
        <v>23</v>
      </c>
      <c r="Y206" s="4">
        <v>7.75</v>
      </c>
      <c r="BQ206" s="4">
        <v>0</v>
      </c>
      <c r="BR206" s="114">
        <f t="shared" si="239"/>
        <v>1</v>
      </c>
      <c r="BS206" s="4">
        <f t="shared" si="240"/>
        <v>5</v>
      </c>
      <c r="BT206" s="114">
        <f t="shared" si="241"/>
        <v>0.1</v>
      </c>
      <c r="BU206" s="4">
        <v>0</v>
      </c>
      <c r="BV206" s="114">
        <f t="shared" si="242"/>
        <v>1</v>
      </c>
      <c r="BW206" s="4">
        <f t="shared" si="243"/>
        <v>5</v>
      </c>
      <c r="BX206" s="114">
        <f t="shared" si="244"/>
        <v>0.15</v>
      </c>
      <c r="BY206" s="4">
        <f t="shared" si="245"/>
        <v>10695</v>
      </c>
      <c r="BZ206" s="4">
        <v>12193.05</v>
      </c>
      <c r="CA206" s="115">
        <f t="shared" si="246"/>
        <v>1.1400701262272088</v>
      </c>
      <c r="CB206" s="4">
        <f t="shared" si="247"/>
        <v>5</v>
      </c>
      <c r="CC206" s="114">
        <f t="shared" si="248"/>
        <v>0.1</v>
      </c>
      <c r="CD206" s="4">
        <v>300</v>
      </c>
      <c r="CE206" s="116">
        <v>339.66558089033703</v>
      </c>
      <c r="CF206" s="4">
        <f t="shared" si="249"/>
        <v>1</v>
      </c>
      <c r="CG206" s="114">
        <f t="shared" si="250"/>
        <v>0.03</v>
      </c>
      <c r="MX206" s="116">
        <v>95</v>
      </c>
      <c r="MY206" s="116">
        <v>90</v>
      </c>
      <c r="MZ206" s="4">
        <f t="shared" si="251"/>
        <v>1</v>
      </c>
      <c r="NA206" s="114">
        <f t="shared" si="252"/>
        <v>0.02</v>
      </c>
      <c r="NB206" s="115">
        <v>0.92</v>
      </c>
      <c r="NC206" s="115">
        <v>0.93043478260869605</v>
      </c>
      <c r="ND206" s="4">
        <f t="shared" si="253"/>
        <v>5</v>
      </c>
      <c r="NE206" s="114">
        <f t="shared" si="254"/>
        <v>0.1</v>
      </c>
      <c r="NF206" s="116">
        <v>90</v>
      </c>
      <c r="NG206" s="118">
        <v>100</v>
      </c>
      <c r="NH206" s="4">
        <f t="shared" si="255"/>
        <v>5</v>
      </c>
      <c r="NI206" s="114">
        <f t="shared" si="256"/>
        <v>0.08</v>
      </c>
      <c r="NJ206" s="114">
        <v>0.85</v>
      </c>
      <c r="NK206" s="114">
        <v>0.78571428571428603</v>
      </c>
      <c r="NL206" s="4">
        <v>1</v>
      </c>
      <c r="NM206" s="4">
        <f t="shared" si="257"/>
        <v>0</v>
      </c>
      <c r="NN206" s="114">
        <f t="shared" si="258"/>
        <v>0</v>
      </c>
      <c r="NO206" s="114">
        <v>0.4</v>
      </c>
      <c r="NP206" s="114">
        <v>0.69565217391304301</v>
      </c>
      <c r="NQ206" s="4">
        <f t="shared" si="259"/>
        <v>5</v>
      </c>
      <c r="NR206" s="114">
        <f t="shared" si="260"/>
        <v>0.06</v>
      </c>
      <c r="ZQ206" s="114">
        <v>0.95</v>
      </c>
      <c r="ZR206" s="114">
        <v>0.98697068403908805</v>
      </c>
      <c r="ZS206" s="4">
        <f t="shared" si="261"/>
        <v>5</v>
      </c>
      <c r="ZT206" s="114">
        <f t="shared" si="262"/>
        <v>0.05</v>
      </c>
      <c r="ZU206" s="4">
        <v>2</v>
      </c>
      <c r="ZV206" s="4">
        <f t="shared" si="263"/>
        <v>5</v>
      </c>
      <c r="ZW206" s="114">
        <f t="shared" si="264"/>
        <v>0.05</v>
      </c>
      <c r="ACD206" s="114">
        <f t="shared" si="265"/>
        <v>0.38</v>
      </c>
      <c r="ACE206" s="114">
        <f t="shared" si="266"/>
        <v>0.26</v>
      </c>
      <c r="ACF206" s="114">
        <f t="shared" si="267"/>
        <v>0.1</v>
      </c>
      <c r="ACG206" s="114">
        <f t="shared" si="268"/>
        <v>0.74</v>
      </c>
      <c r="ACK206" s="4">
        <v>1</v>
      </c>
      <c r="ACN206" s="119" t="str">
        <f t="shared" si="269"/>
        <v>TERIMA</v>
      </c>
      <c r="ACO206" s="120">
        <f t="shared" si="277"/>
        <v>670000</v>
      </c>
      <c r="ACP206" s="120">
        <f t="shared" si="271"/>
        <v>174200</v>
      </c>
      <c r="ADH206" s="121">
        <f t="shared" si="272"/>
        <v>254600</v>
      </c>
      <c r="ADI206" s="121">
        <f t="shared" si="273"/>
        <v>148070</v>
      </c>
      <c r="ADJ206" s="121">
        <f t="shared" si="274"/>
        <v>67000</v>
      </c>
      <c r="ADL206" s="121">
        <f t="shared" si="275"/>
        <v>0</v>
      </c>
      <c r="ADM206" s="121">
        <f t="shared" si="276"/>
        <v>469670</v>
      </c>
      <c r="ADN206" s="121">
        <f t="shared" ref="ADN206:ADN237" si="280">IF(M206="cumil",0,IF(ADM206="",IF(ADG206="",ACS206,ADG206),ADM206))</f>
        <v>469670</v>
      </c>
      <c r="ADO206" s="4" t="s">
        <v>1454</v>
      </c>
    </row>
    <row r="207" spans="1:795" x14ac:dyDescent="0.25">
      <c r="A207" s="4">
        <f t="shared" si="278"/>
        <v>203</v>
      </c>
      <c r="B207" s="4">
        <v>157018</v>
      </c>
      <c r="C207" s="4" t="s">
        <v>538</v>
      </c>
      <c r="G207" s="4" t="s">
        <v>351</v>
      </c>
      <c r="O207" s="4">
        <v>22</v>
      </c>
      <c r="P207" s="4">
        <v>24</v>
      </c>
      <c r="Q207" s="4">
        <v>0</v>
      </c>
      <c r="R207" s="4">
        <v>0</v>
      </c>
      <c r="S207" s="4">
        <v>0</v>
      </c>
      <c r="T207" s="4">
        <v>1</v>
      </c>
      <c r="U207" s="4">
        <v>0</v>
      </c>
      <c r="V207" s="4">
        <f t="shared" si="279"/>
        <v>0</v>
      </c>
      <c r="W207" s="4">
        <v>24</v>
      </c>
      <c r="X207" s="4">
        <v>23</v>
      </c>
      <c r="Y207" s="4">
        <v>7.75</v>
      </c>
      <c r="BQ207" s="4">
        <v>0</v>
      </c>
      <c r="BR207" s="114">
        <f t="shared" si="239"/>
        <v>1</v>
      </c>
      <c r="BS207" s="4">
        <f t="shared" si="240"/>
        <v>5</v>
      </c>
      <c r="BT207" s="114">
        <f t="shared" si="241"/>
        <v>0.1</v>
      </c>
      <c r="BU207" s="4">
        <v>0</v>
      </c>
      <c r="BV207" s="114">
        <f t="shared" si="242"/>
        <v>1</v>
      </c>
      <c r="BW207" s="4">
        <f t="shared" si="243"/>
        <v>5</v>
      </c>
      <c r="BX207" s="114">
        <f t="shared" si="244"/>
        <v>0.15</v>
      </c>
      <c r="BY207" s="4">
        <f t="shared" si="245"/>
        <v>10695</v>
      </c>
      <c r="BZ207" s="4">
        <v>11847.1833333333</v>
      </c>
      <c r="CA207" s="115">
        <f t="shared" si="246"/>
        <v>1.1077310269596352</v>
      </c>
      <c r="CB207" s="4">
        <f t="shared" si="247"/>
        <v>5</v>
      </c>
      <c r="CC207" s="114">
        <f t="shared" si="248"/>
        <v>0.1</v>
      </c>
      <c r="CD207" s="4">
        <v>300</v>
      </c>
      <c r="CE207" s="116">
        <v>298.87782101167301</v>
      </c>
      <c r="CF207" s="4">
        <f t="shared" si="249"/>
        <v>5</v>
      </c>
      <c r="CG207" s="114">
        <f t="shared" si="250"/>
        <v>0.15</v>
      </c>
      <c r="MX207" s="116">
        <v>95</v>
      </c>
      <c r="MY207" s="116">
        <v>97.9166666666667</v>
      </c>
      <c r="MZ207" s="4">
        <f t="shared" si="251"/>
        <v>5</v>
      </c>
      <c r="NA207" s="114">
        <f t="shared" si="252"/>
        <v>0.1</v>
      </c>
      <c r="NB207" s="115">
        <v>0.92</v>
      </c>
      <c r="NC207" s="115">
        <v>0.89375000000000004</v>
      </c>
      <c r="ND207" s="4">
        <f t="shared" si="253"/>
        <v>1</v>
      </c>
      <c r="NE207" s="114">
        <f t="shared" si="254"/>
        <v>0.02</v>
      </c>
      <c r="NF207" s="116">
        <v>90</v>
      </c>
      <c r="NG207" s="118">
        <v>100</v>
      </c>
      <c r="NH207" s="4">
        <f t="shared" si="255"/>
        <v>5</v>
      </c>
      <c r="NI207" s="114">
        <f t="shared" si="256"/>
        <v>0.08</v>
      </c>
      <c r="NJ207" s="114">
        <v>0.85</v>
      </c>
      <c r="NK207" s="114">
        <v>1</v>
      </c>
      <c r="NM207" s="4">
        <f t="shared" si="257"/>
        <v>5</v>
      </c>
      <c r="NN207" s="114">
        <f t="shared" si="258"/>
        <v>0.06</v>
      </c>
      <c r="NO207" s="114">
        <v>0.4</v>
      </c>
      <c r="NP207" s="114">
        <v>0.6875</v>
      </c>
      <c r="NQ207" s="4">
        <f t="shared" si="259"/>
        <v>5</v>
      </c>
      <c r="NR207" s="114">
        <f t="shared" si="260"/>
        <v>0.06</v>
      </c>
      <c r="ZQ207" s="114">
        <v>0.95</v>
      </c>
      <c r="ZR207" s="114">
        <v>0.98677042801556403</v>
      </c>
      <c r="ZS207" s="4">
        <f t="shared" si="261"/>
        <v>5</v>
      </c>
      <c r="ZT207" s="114">
        <f t="shared" si="262"/>
        <v>0.05</v>
      </c>
      <c r="ZU207" s="4">
        <v>2</v>
      </c>
      <c r="ZV207" s="4">
        <f t="shared" si="263"/>
        <v>5</v>
      </c>
      <c r="ZW207" s="114">
        <f t="shared" si="264"/>
        <v>0.05</v>
      </c>
      <c r="ACD207" s="114">
        <f t="shared" si="265"/>
        <v>0.5</v>
      </c>
      <c r="ACE207" s="114">
        <f t="shared" si="266"/>
        <v>0.32</v>
      </c>
      <c r="ACF207" s="114">
        <f t="shared" si="267"/>
        <v>0.1</v>
      </c>
      <c r="ACG207" s="114">
        <f t="shared" si="268"/>
        <v>0.92</v>
      </c>
      <c r="ACK207" s="4">
        <v>1</v>
      </c>
      <c r="ACN207" s="119" t="str">
        <f t="shared" si="269"/>
        <v>TERIMA</v>
      </c>
      <c r="ACO207" s="120">
        <f t="shared" si="277"/>
        <v>670000</v>
      </c>
      <c r="ACP207" s="120">
        <f t="shared" si="271"/>
        <v>214400</v>
      </c>
      <c r="ADH207" s="121">
        <f t="shared" si="272"/>
        <v>335000</v>
      </c>
      <c r="ADI207" s="121">
        <f t="shared" si="273"/>
        <v>182240</v>
      </c>
      <c r="ADJ207" s="121">
        <f t="shared" si="274"/>
        <v>67000</v>
      </c>
      <c r="ADL207" s="121">
        <f t="shared" si="275"/>
        <v>0</v>
      </c>
      <c r="ADM207" s="121">
        <f t="shared" si="276"/>
        <v>584240</v>
      </c>
      <c r="ADN207" s="121">
        <f t="shared" si="280"/>
        <v>584240</v>
      </c>
      <c r="ADO207" s="4" t="s">
        <v>1454</v>
      </c>
    </row>
    <row r="208" spans="1:795" x14ac:dyDescent="0.25">
      <c r="A208" s="4">
        <f t="shared" si="278"/>
        <v>204</v>
      </c>
      <c r="B208" s="4">
        <v>160072</v>
      </c>
      <c r="C208" s="4" t="s">
        <v>540</v>
      </c>
      <c r="G208" s="4" t="s">
        <v>351</v>
      </c>
      <c r="O208" s="4">
        <v>22</v>
      </c>
      <c r="P208" s="4">
        <v>21</v>
      </c>
      <c r="Q208" s="4">
        <v>0</v>
      </c>
      <c r="R208" s="4">
        <v>0</v>
      </c>
      <c r="S208" s="4">
        <v>0</v>
      </c>
      <c r="T208" s="4">
        <v>1</v>
      </c>
      <c r="U208" s="4">
        <v>0</v>
      </c>
      <c r="V208" s="4">
        <f t="shared" si="279"/>
        <v>0</v>
      </c>
      <c r="W208" s="4">
        <v>21</v>
      </c>
      <c r="X208" s="4">
        <v>20</v>
      </c>
      <c r="Y208" s="4">
        <v>7.75</v>
      </c>
      <c r="BQ208" s="4">
        <v>0</v>
      </c>
      <c r="BR208" s="114">
        <f t="shared" si="239"/>
        <v>1</v>
      </c>
      <c r="BS208" s="4">
        <f t="shared" si="240"/>
        <v>5</v>
      </c>
      <c r="BT208" s="114">
        <f t="shared" si="241"/>
        <v>0.1</v>
      </c>
      <c r="BU208" s="4">
        <v>0</v>
      </c>
      <c r="BV208" s="114">
        <f t="shared" si="242"/>
        <v>1</v>
      </c>
      <c r="BW208" s="4">
        <f t="shared" si="243"/>
        <v>5</v>
      </c>
      <c r="BX208" s="114">
        <f t="shared" si="244"/>
        <v>0.15</v>
      </c>
      <c r="BY208" s="4">
        <f t="shared" si="245"/>
        <v>9300</v>
      </c>
      <c r="BZ208" s="4">
        <v>11615.8166666667</v>
      </c>
      <c r="CA208" s="115">
        <f t="shared" si="246"/>
        <v>1.249012544802871</v>
      </c>
      <c r="CB208" s="4">
        <f t="shared" si="247"/>
        <v>5</v>
      </c>
      <c r="CC208" s="114">
        <f t="shared" si="248"/>
        <v>0.1</v>
      </c>
      <c r="CD208" s="4">
        <v>300</v>
      </c>
      <c r="CE208" s="116">
        <v>258.29050279329601</v>
      </c>
      <c r="CF208" s="4">
        <f t="shared" si="249"/>
        <v>5</v>
      </c>
      <c r="CG208" s="114">
        <f t="shared" si="250"/>
        <v>0.15</v>
      </c>
      <c r="MX208" s="116">
        <v>95</v>
      </c>
      <c r="MY208" s="116">
        <v>98.75</v>
      </c>
      <c r="MZ208" s="4">
        <f t="shared" si="251"/>
        <v>5</v>
      </c>
      <c r="NA208" s="114">
        <f t="shared" si="252"/>
        <v>0.1</v>
      </c>
      <c r="NB208" s="115">
        <v>0.92</v>
      </c>
      <c r="NC208" s="115">
        <v>0.78749999999999998</v>
      </c>
      <c r="ND208" s="4">
        <f t="shared" si="253"/>
        <v>1</v>
      </c>
      <c r="NE208" s="114">
        <f t="shared" si="254"/>
        <v>0.02</v>
      </c>
      <c r="NF208" s="116">
        <v>90</v>
      </c>
      <c r="NG208" s="118">
        <v>100</v>
      </c>
      <c r="NH208" s="4">
        <f t="shared" si="255"/>
        <v>5</v>
      </c>
      <c r="NI208" s="114">
        <f t="shared" si="256"/>
        <v>0.08</v>
      </c>
      <c r="NJ208" s="114">
        <v>0.85</v>
      </c>
      <c r="NK208" s="114">
        <v>0.83333333333333304</v>
      </c>
      <c r="NM208" s="4">
        <f t="shared" si="257"/>
        <v>1</v>
      </c>
      <c r="NN208" s="114">
        <f t="shared" si="258"/>
        <v>1.2E-2</v>
      </c>
      <c r="NO208" s="114">
        <v>0.4</v>
      </c>
      <c r="NP208" s="114">
        <v>0.125</v>
      </c>
      <c r="NQ208" s="4">
        <f t="shared" si="259"/>
        <v>1</v>
      </c>
      <c r="NR208" s="114">
        <f t="shared" si="260"/>
        <v>1.2E-2</v>
      </c>
      <c r="ZQ208" s="114">
        <v>0.95</v>
      </c>
      <c r="ZR208" s="114">
        <v>0.98184357541899403</v>
      </c>
      <c r="ZS208" s="4">
        <f t="shared" si="261"/>
        <v>5</v>
      </c>
      <c r="ZT208" s="114">
        <f t="shared" si="262"/>
        <v>0.05</v>
      </c>
      <c r="ZU208" s="4">
        <v>2</v>
      </c>
      <c r="ZV208" s="4">
        <f t="shared" si="263"/>
        <v>5</v>
      </c>
      <c r="ZW208" s="114">
        <f t="shared" si="264"/>
        <v>0.05</v>
      </c>
      <c r="ACD208" s="114">
        <f t="shared" si="265"/>
        <v>0.5</v>
      </c>
      <c r="ACE208" s="114">
        <f t="shared" si="266"/>
        <v>0.22400000000000003</v>
      </c>
      <c r="ACF208" s="114">
        <f t="shared" si="267"/>
        <v>0.1</v>
      </c>
      <c r="ACG208" s="114">
        <f t="shared" si="268"/>
        <v>0.82399999999999995</v>
      </c>
      <c r="ACN208" s="119" t="str">
        <f t="shared" si="269"/>
        <v>TERIMA</v>
      </c>
      <c r="ACO208" s="120">
        <f t="shared" si="277"/>
        <v>670000</v>
      </c>
      <c r="ACP208" s="120">
        <f t="shared" si="271"/>
        <v>150080.00000000003</v>
      </c>
      <c r="ADH208" s="121">
        <f t="shared" si="272"/>
        <v>335000</v>
      </c>
      <c r="ADI208" s="121">
        <f t="shared" si="273"/>
        <v>150080.00000000003</v>
      </c>
      <c r="ADJ208" s="121">
        <f t="shared" si="274"/>
        <v>67000</v>
      </c>
      <c r="ADL208" s="121">
        <f t="shared" si="275"/>
        <v>0</v>
      </c>
      <c r="ADM208" s="121">
        <f t="shared" si="276"/>
        <v>552080</v>
      </c>
      <c r="ADN208" s="121">
        <f t="shared" si="280"/>
        <v>552080</v>
      </c>
      <c r="ADO208" s="4" t="s">
        <v>1454</v>
      </c>
    </row>
    <row r="209" spans="1:795" x14ac:dyDescent="0.25">
      <c r="A209" s="4">
        <f t="shared" si="278"/>
        <v>205</v>
      </c>
      <c r="B209" s="4">
        <v>160697</v>
      </c>
      <c r="C209" s="4" t="s">
        <v>542</v>
      </c>
      <c r="G209" s="4" t="s">
        <v>351</v>
      </c>
      <c r="O209" s="4">
        <v>22</v>
      </c>
      <c r="P209" s="4">
        <v>21</v>
      </c>
      <c r="Q209" s="4">
        <v>0</v>
      </c>
      <c r="R209" s="4">
        <v>0</v>
      </c>
      <c r="S209" s="4">
        <v>0</v>
      </c>
      <c r="T209" s="4">
        <v>1</v>
      </c>
      <c r="U209" s="4">
        <v>0</v>
      </c>
      <c r="V209" s="4">
        <f t="shared" si="279"/>
        <v>0</v>
      </c>
      <c r="W209" s="4">
        <v>21</v>
      </c>
      <c r="X209" s="4">
        <v>20</v>
      </c>
      <c r="Y209" s="4">
        <v>7.75</v>
      </c>
      <c r="BQ209" s="4">
        <v>0</v>
      </c>
      <c r="BR209" s="114">
        <f t="shared" si="239"/>
        <v>1</v>
      </c>
      <c r="BS209" s="4">
        <f t="shared" si="240"/>
        <v>5</v>
      </c>
      <c r="BT209" s="114">
        <f t="shared" si="241"/>
        <v>0.1</v>
      </c>
      <c r="BU209" s="4">
        <v>0</v>
      </c>
      <c r="BV209" s="114">
        <f t="shared" si="242"/>
        <v>1</v>
      </c>
      <c r="BW209" s="4">
        <f t="shared" si="243"/>
        <v>5</v>
      </c>
      <c r="BX209" s="114">
        <f t="shared" si="244"/>
        <v>0.15</v>
      </c>
      <c r="BY209" s="4">
        <f t="shared" si="245"/>
        <v>9300</v>
      </c>
      <c r="BZ209" s="4">
        <v>11734.35</v>
      </c>
      <c r="CA209" s="115">
        <f t="shared" si="246"/>
        <v>1.261758064516129</v>
      </c>
      <c r="CB209" s="4">
        <f t="shared" si="247"/>
        <v>5</v>
      </c>
      <c r="CC209" s="114">
        <f t="shared" si="248"/>
        <v>0.1</v>
      </c>
      <c r="CD209" s="4">
        <v>300</v>
      </c>
      <c r="CE209" s="116">
        <v>292.08977900552497</v>
      </c>
      <c r="CF209" s="4">
        <f t="shared" si="249"/>
        <v>5</v>
      </c>
      <c r="CG209" s="114">
        <f t="shared" si="250"/>
        <v>0.15</v>
      </c>
      <c r="MX209" s="116">
        <v>95</v>
      </c>
      <c r="MY209" s="116">
        <v>100</v>
      </c>
      <c r="MZ209" s="4">
        <f t="shared" si="251"/>
        <v>5</v>
      </c>
      <c r="NA209" s="114">
        <f t="shared" si="252"/>
        <v>0.1</v>
      </c>
      <c r="NB209" s="115">
        <v>0.92</v>
      </c>
      <c r="NC209" s="115">
        <v>0.9</v>
      </c>
      <c r="ND209" s="4">
        <f t="shared" si="253"/>
        <v>1</v>
      </c>
      <c r="NE209" s="114">
        <f t="shared" si="254"/>
        <v>0.02</v>
      </c>
      <c r="NF209" s="116">
        <v>90</v>
      </c>
      <c r="NG209" s="118">
        <v>100</v>
      </c>
      <c r="NH209" s="4">
        <f t="shared" si="255"/>
        <v>5</v>
      </c>
      <c r="NI209" s="114">
        <f t="shared" si="256"/>
        <v>0.08</v>
      </c>
      <c r="NJ209" s="114">
        <v>0.85</v>
      </c>
      <c r="NK209" s="114">
        <v>0.9</v>
      </c>
      <c r="NM209" s="4">
        <f t="shared" si="257"/>
        <v>5</v>
      </c>
      <c r="NN209" s="114">
        <f t="shared" si="258"/>
        <v>0.06</v>
      </c>
      <c r="NO209" s="114">
        <v>0.4</v>
      </c>
      <c r="NP209" s="114">
        <v>0.61111111111111105</v>
      </c>
      <c r="NQ209" s="4">
        <f t="shared" si="259"/>
        <v>5</v>
      </c>
      <c r="NR209" s="114">
        <f t="shared" si="260"/>
        <v>0.06</v>
      </c>
      <c r="ZQ209" s="114">
        <v>0.95</v>
      </c>
      <c r="ZR209" s="114">
        <v>0.99171270718231996</v>
      </c>
      <c r="ZS209" s="4">
        <f t="shared" si="261"/>
        <v>5</v>
      </c>
      <c r="ZT209" s="114">
        <f t="shared" si="262"/>
        <v>0.05</v>
      </c>
      <c r="ZU209" s="4">
        <v>2</v>
      </c>
      <c r="ZV209" s="4">
        <f t="shared" si="263"/>
        <v>5</v>
      </c>
      <c r="ZW209" s="114">
        <f t="shared" si="264"/>
        <v>0.05</v>
      </c>
      <c r="ACD209" s="114">
        <f t="shared" si="265"/>
        <v>0.5</v>
      </c>
      <c r="ACE209" s="114">
        <f t="shared" si="266"/>
        <v>0.32</v>
      </c>
      <c r="ACF209" s="114">
        <f t="shared" si="267"/>
        <v>0.1</v>
      </c>
      <c r="ACG209" s="114">
        <f t="shared" si="268"/>
        <v>0.92</v>
      </c>
      <c r="ACN209" s="119" t="str">
        <f t="shared" si="269"/>
        <v>TERIMA</v>
      </c>
      <c r="ACO209" s="120">
        <f t="shared" si="277"/>
        <v>670000</v>
      </c>
      <c r="ACP209" s="120">
        <f t="shared" si="271"/>
        <v>214400</v>
      </c>
      <c r="ADH209" s="121">
        <f t="shared" si="272"/>
        <v>335000</v>
      </c>
      <c r="ADI209" s="121">
        <f t="shared" si="273"/>
        <v>214400</v>
      </c>
      <c r="ADJ209" s="121">
        <f t="shared" si="274"/>
        <v>67000</v>
      </c>
      <c r="ADL209" s="121">
        <f t="shared" si="275"/>
        <v>0</v>
      </c>
      <c r="ADM209" s="121">
        <f t="shared" si="276"/>
        <v>616400</v>
      </c>
      <c r="ADN209" s="121">
        <f t="shared" si="280"/>
        <v>616400</v>
      </c>
      <c r="ADO209" s="4" t="s">
        <v>1454</v>
      </c>
    </row>
    <row r="210" spans="1:795" x14ac:dyDescent="0.25">
      <c r="A210" s="4">
        <f t="shared" si="278"/>
        <v>206</v>
      </c>
      <c r="B210" s="4">
        <v>157010</v>
      </c>
      <c r="C210" s="4" t="s">
        <v>544</v>
      </c>
      <c r="G210" s="4" t="s">
        <v>351</v>
      </c>
      <c r="O210" s="4">
        <v>22</v>
      </c>
      <c r="P210" s="4">
        <v>21</v>
      </c>
      <c r="Q210" s="4">
        <v>2</v>
      </c>
      <c r="R210" s="4">
        <v>0</v>
      </c>
      <c r="S210" s="4">
        <v>0</v>
      </c>
      <c r="T210" s="4">
        <v>1</v>
      </c>
      <c r="U210" s="4">
        <v>0</v>
      </c>
      <c r="V210" s="4">
        <f t="shared" si="279"/>
        <v>2</v>
      </c>
      <c r="W210" s="4">
        <v>19</v>
      </c>
      <c r="X210" s="4">
        <v>20</v>
      </c>
      <c r="Y210" s="4">
        <v>7.75</v>
      </c>
      <c r="BQ210" s="4">
        <v>0</v>
      </c>
      <c r="BR210" s="114">
        <f t="shared" si="239"/>
        <v>1</v>
      </c>
      <c r="BS210" s="4">
        <f t="shared" si="240"/>
        <v>5</v>
      </c>
      <c r="BT210" s="114">
        <f t="shared" si="241"/>
        <v>0.1</v>
      </c>
      <c r="BU210" s="4">
        <v>2</v>
      </c>
      <c r="BV210" s="114">
        <f t="shared" si="242"/>
        <v>0.89473684210526316</v>
      </c>
      <c r="BW210" s="4">
        <f t="shared" si="243"/>
        <v>0</v>
      </c>
      <c r="BX210" s="114">
        <f t="shared" si="244"/>
        <v>0</v>
      </c>
      <c r="BY210" s="4">
        <f t="shared" si="245"/>
        <v>9300</v>
      </c>
      <c r="BZ210" s="4">
        <v>9929.9</v>
      </c>
      <c r="CA210" s="115">
        <f t="shared" si="246"/>
        <v>1.0677311827956988</v>
      </c>
      <c r="CB210" s="4">
        <f t="shared" si="247"/>
        <v>5</v>
      </c>
      <c r="CC210" s="114">
        <f t="shared" si="248"/>
        <v>0.1</v>
      </c>
      <c r="CD210" s="4">
        <v>300</v>
      </c>
      <c r="CE210" s="116">
        <v>293.86885245901601</v>
      </c>
      <c r="CF210" s="4">
        <f t="shared" si="249"/>
        <v>5</v>
      </c>
      <c r="CG210" s="114">
        <f t="shared" si="250"/>
        <v>0.15</v>
      </c>
      <c r="MX210" s="116">
        <v>95</v>
      </c>
      <c r="MY210" s="116">
        <v>98.75</v>
      </c>
      <c r="MZ210" s="4">
        <f t="shared" si="251"/>
        <v>5</v>
      </c>
      <c r="NA210" s="114">
        <f t="shared" si="252"/>
        <v>0.1</v>
      </c>
      <c r="NB210" s="115">
        <v>0.92</v>
      </c>
      <c r="NC210" s="115">
        <v>0.95</v>
      </c>
      <c r="ND210" s="4">
        <f t="shared" si="253"/>
        <v>5</v>
      </c>
      <c r="NE210" s="114">
        <f t="shared" si="254"/>
        <v>0.1</v>
      </c>
      <c r="NF210" s="116">
        <v>90</v>
      </c>
      <c r="NG210" s="118">
        <v>100</v>
      </c>
      <c r="NH210" s="4">
        <f t="shared" si="255"/>
        <v>5</v>
      </c>
      <c r="NI210" s="114">
        <f t="shared" si="256"/>
        <v>0.08</v>
      </c>
      <c r="NJ210" s="114">
        <v>0.85</v>
      </c>
      <c r="NK210" s="114" t="s">
        <v>937</v>
      </c>
      <c r="NM210" s="4">
        <f t="shared" si="257"/>
        <v>5</v>
      </c>
      <c r="NN210" s="114">
        <f t="shared" si="258"/>
        <v>0.06</v>
      </c>
      <c r="NO210" s="114">
        <v>0.4</v>
      </c>
      <c r="NP210" s="114">
        <v>0.5</v>
      </c>
      <c r="NQ210" s="4">
        <f t="shared" si="259"/>
        <v>5</v>
      </c>
      <c r="NR210" s="114">
        <f t="shared" si="260"/>
        <v>0.06</v>
      </c>
      <c r="ZQ210" s="114">
        <v>0.95</v>
      </c>
      <c r="ZR210" s="114">
        <v>0.97704918032786903</v>
      </c>
      <c r="ZS210" s="4">
        <f t="shared" si="261"/>
        <v>5</v>
      </c>
      <c r="ZT210" s="114">
        <f t="shared" si="262"/>
        <v>0.05</v>
      </c>
      <c r="ZU210" s="4">
        <v>2</v>
      </c>
      <c r="ZV210" s="4">
        <f t="shared" si="263"/>
        <v>5</v>
      </c>
      <c r="ZW210" s="114">
        <f t="shared" si="264"/>
        <v>0.05</v>
      </c>
      <c r="ACD210" s="114">
        <f t="shared" si="265"/>
        <v>0.35</v>
      </c>
      <c r="ACE210" s="114">
        <f t="shared" si="266"/>
        <v>0.4</v>
      </c>
      <c r="ACF210" s="114">
        <f t="shared" si="267"/>
        <v>0.1</v>
      </c>
      <c r="ACG210" s="114">
        <f t="shared" si="268"/>
        <v>0.85</v>
      </c>
      <c r="ACN210" s="119" t="str">
        <f t="shared" si="269"/>
        <v>TERIMA</v>
      </c>
      <c r="ACO210" s="120">
        <f t="shared" si="277"/>
        <v>670000</v>
      </c>
      <c r="ACP210" s="120">
        <f t="shared" si="271"/>
        <v>268000</v>
      </c>
      <c r="ADH210" s="121">
        <f t="shared" si="272"/>
        <v>234499.99999999997</v>
      </c>
      <c r="ADI210" s="121">
        <f t="shared" si="273"/>
        <v>268000</v>
      </c>
      <c r="ADJ210" s="121">
        <f t="shared" si="274"/>
        <v>67000</v>
      </c>
      <c r="ADL210" s="121">
        <f t="shared" si="275"/>
        <v>0</v>
      </c>
      <c r="ADM210" s="121">
        <f t="shared" si="276"/>
        <v>569500</v>
      </c>
      <c r="ADN210" s="121">
        <f t="shared" si="280"/>
        <v>569500</v>
      </c>
      <c r="ADO210" s="4" t="s">
        <v>1454</v>
      </c>
    </row>
    <row r="211" spans="1:795" x14ac:dyDescent="0.25">
      <c r="A211" s="4">
        <f t="shared" si="278"/>
        <v>207</v>
      </c>
      <c r="B211" s="4">
        <v>157016</v>
      </c>
      <c r="C211" s="4" t="s">
        <v>546</v>
      </c>
      <c r="G211" s="4" t="s">
        <v>351</v>
      </c>
      <c r="O211" s="4">
        <v>22</v>
      </c>
      <c r="P211" s="4">
        <v>21</v>
      </c>
      <c r="Q211" s="4">
        <v>0</v>
      </c>
      <c r="R211" s="4">
        <v>0</v>
      </c>
      <c r="S211" s="4">
        <v>0</v>
      </c>
      <c r="T211" s="4">
        <v>1</v>
      </c>
      <c r="U211" s="4">
        <v>0</v>
      </c>
      <c r="V211" s="4">
        <f t="shared" si="279"/>
        <v>0</v>
      </c>
      <c r="W211" s="4">
        <v>21</v>
      </c>
      <c r="X211" s="4">
        <v>20</v>
      </c>
      <c r="Y211" s="4">
        <v>7.75</v>
      </c>
      <c r="BQ211" s="4">
        <v>0</v>
      </c>
      <c r="BR211" s="114">
        <f t="shared" ref="BR211:BR242" si="281">(W211-BQ211)/W211</f>
        <v>1</v>
      </c>
      <c r="BS211" s="4">
        <f t="shared" ref="BS211:BS242" si="282">IF(R211&gt;0,0,IF(BQ211&gt;2,0,IF(BQ211=2,1,IF(BQ211=1,2,IF(BQ211&lt;=0,5)))))</f>
        <v>5</v>
      </c>
      <c r="BT211" s="114">
        <f t="shared" ref="BT211:BT242" si="283">BS211*$BQ$3/5</f>
        <v>0.1</v>
      </c>
      <c r="BU211" s="4">
        <v>0</v>
      </c>
      <c r="BV211" s="114">
        <f t="shared" ref="BV211:BV242" si="284">(W211-BU211)/W211</f>
        <v>1</v>
      </c>
      <c r="BW211" s="4">
        <f t="shared" ref="BW211:BW242" si="285">IF(R211&gt;0,0,IF(BU211&lt;=0,5,IF(BU211=1,1,0)))</f>
        <v>5</v>
      </c>
      <c r="BX211" s="114">
        <f t="shared" ref="BX211:BX242" si="286">BW211*$BU$3/5</f>
        <v>0.15</v>
      </c>
      <c r="BY211" s="4">
        <f t="shared" ref="BY211:BY242" si="287">X211*(Y211*60)</f>
        <v>9300</v>
      </c>
      <c r="BZ211" s="4">
        <v>11519.95</v>
      </c>
      <c r="CA211" s="115">
        <f t="shared" ref="CA211:CA242" si="288">BZ211/BY211</f>
        <v>1.238704301075269</v>
      </c>
      <c r="CB211" s="4">
        <f t="shared" ref="CB211:CB242" si="289">IF(CA211&lt;=90%,1,IF(AND(CA211&gt;90%,CA211&lt;100%),2,IF(CA211=100%,3,IF(AND(CA211&gt;100%,CA211&lt;=105%),4,5))))</f>
        <v>5</v>
      </c>
      <c r="CC211" s="114">
        <f t="shared" ref="CC211:CC242" si="290">CB211*$BY$3/5</f>
        <v>0.1</v>
      </c>
      <c r="CD211" s="4">
        <v>300</v>
      </c>
      <c r="CE211" s="116">
        <v>266.39454806312801</v>
      </c>
      <c r="CF211" s="4">
        <f t="shared" ref="CF211:CF242" si="291">IF(CD211&gt;CE211,5,IF(CE211=CD211,3,1))</f>
        <v>5</v>
      </c>
      <c r="CG211" s="114">
        <f t="shared" ref="CG211:CG242" si="292">CF211*$CD$3/5</f>
        <v>0.15</v>
      </c>
      <c r="MX211" s="116">
        <v>95</v>
      </c>
      <c r="MY211" s="116">
        <v>100</v>
      </c>
      <c r="MZ211" s="4">
        <f t="shared" ref="MZ211:MZ242" si="293">IF(MY211&gt;MX211,5,IF(MY211=MX211,3,1))</f>
        <v>5</v>
      </c>
      <c r="NA211" s="114">
        <f t="shared" ref="NA211:NA242" si="294">MZ211*$MX$3/5</f>
        <v>0.1</v>
      </c>
      <c r="NB211" s="115">
        <v>0.92</v>
      </c>
      <c r="NC211" s="115">
        <v>0.96363636363636396</v>
      </c>
      <c r="ND211" s="4">
        <f t="shared" ref="ND211:ND242" si="295">IF(NC211&gt;NB211,5,IF(NC211=NB211,3,1))</f>
        <v>5</v>
      </c>
      <c r="NE211" s="114">
        <f t="shared" ref="NE211:NE242" si="296">ND211*$NB$3/5</f>
        <v>0.1</v>
      </c>
      <c r="NF211" s="116">
        <v>90</v>
      </c>
      <c r="NG211" s="118">
        <v>100</v>
      </c>
      <c r="NH211" s="4">
        <f t="shared" ref="NH211:NH242" si="297">IF(NG211&gt;NF211,5,IF(NG211=NF211,3,1))</f>
        <v>5</v>
      </c>
      <c r="NI211" s="114">
        <f t="shared" ref="NI211:NI242" si="298">NH211*$NF$3/5</f>
        <v>0.08</v>
      </c>
      <c r="NJ211" s="114">
        <v>0.85</v>
      </c>
      <c r="NK211" s="114">
        <v>0.90909090909090895</v>
      </c>
      <c r="NM211" s="4">
        <f t="shared" ref="NM211:NM242" si="299">IF(NL211=1,0,IF(NK211&gt;NJ211,5,IF(NJ211=NK211,4,IF(NK211="",3,1))))</f>
        <v>5</v>
      </c>
      <c r="NN211" s="114">
        <f t="shared" ref="NN211:NN242" si="300">NM211*$NJ$3/5</f>
        <v>0.06</v>
      </c>
      <c r="NO211" s="114">
        <v>0.4</v>
      </c>
      <c r="NP211" s="114">
        <v>0.72727272727272696</v>
      </c>
      <c r="NQ211" s="4">
        <f t="shared" ref="NQ211:NQ242" si="301">IF(NP211&gt;NO211,5,IF(NP211=NO211,4,IF(NP211="",3,1)))</f>
        <v>5</v>
      </c>
      <c r="NR211" s="114">
        <f t="shared" ref="NR211:NR242" si="302">NQ211*$NO$3/5</f>
        <v>0.06</v>
      </c>
      <c r="ZQ211" s="114">
        <v>0.95</v>
      </c>
      <c r="ZR211" s="114">
        <v>0.988522238163558</v>
      </c>
      <c r="ZS211" s="4">
        <f t="shared" ref="ZS211:ZS242" si="303">IF(ZR211&gt;ZQ211,5,IF(ZR211=ZQ211,4,IF(ZR211="",3,1)))</f>
        <v>5</v>
      </c>
      <c r="ZT211" s="114">
        <f t="shared" ref="ZT211:ZT242" si="304">ZS211*$ZQ$3/5</f>
        <v>0.05</v>
      </c>
      <c r="ZU211" s="4">
        <v>2</v>
      </c>
      <c r="ZV211" s="4">
        <f t="shared" ref="ZV211:ZV242" si="305">IF(ZU211&gt;1,5,IF(ZU211=1,3,1))</f>
        <v>5</v>
      </c>
      <c r="ZW211" s="114">
        <f t="shared" ref="ZW211:ZW242" si="306">ZV211*$ZU$3/5</f>
        <v>0.05</v>
      </c>
      <c r="ACD211" s="114">
        <f t="shared" ref="ACD211:ACD242" si="307">IFERROR(BT211+BX211+CC211+CG211,"")</f>
        <v>0.5</v>
      </c>
      <c r="ACE211" s="114">
        <f t="shared" ref="ACE211:ACE242" si="308">NA211+NE211+NI211+NN211+NR211</f>
        <v>0.4</v>
      </c>
      <c r="ACF211" s="114">
        <f t="shared" ref="ACF211:ACF242" si="309">ZT211+ZW211</f>
        <v>0.1</v>
      </c>
      <c r="ACG211" s="114">
        <f t="shared" ref="ACG211:ACG242" si="310">SUM(ACD211:ACF211)</f>
        <v>1</v>
      </c>
      <c r="ACN211" s="119" t="str">
        <f t="shared" ref="ACN211:ACN242" si="311">IF(AI211="TIDAK","GUGUR",IF(ACM211&gt;0,"GUGUR","TERIMA"))</f>
        <v>TERIMA</v>
      </c>
      <c r="ACO211" s="120">
        <f t="shared" si="277"/>
        <v>670000</v>
      </c>
      <c r="ACP211" s="120">
        <f t="shared" ref="ACP211:ACP242" si="312">ACO211*ACE211</f>
        <v>268000</v>
      </c>
      <c r="ADH211" s="121">
        <f t="shared" ref="ADH211:ADH242" si="313">IFERROR(ACO211*ACD211,"")</f>
        <v>335000</v>
      </c>
      <c r="ADI211" s="121">
        <f t="shared" ref="ADI211:ADI242" si="314">IFERROR(IF(M211="YA",(W211/O211)*ACP211,IF(N211="YA",(W211/O211)*ACP211,IF(U211&gt;0,(W211/O211)*ACP211,IF(ACK211&gt;0,ACP211*85%,IF(ACL211&gt;0,ACP211*60%,IF(ACM211&gt;0,ACP211*0%,ACP211)))))),"")</f>
        <v>268000</v>
      </c>
      <c r="ADJ211" s="121">
        <f t="shared" ref="ADJ211:ADJ242" si="315">IFERROR(ACF211*ACO211,"")</f>
        <v>67000</v>
      </c>
      <c r="ADL211" s="121">
        <f t="shared" ref="ADL211:ADL242" si="316">IFERROR(IF(ACN211="GUGUR",0,IF(ACG211=100%,200000,IF(AND(ACG211&gt;=98%,ACG211&lt;100%),100000,IF(AND(ACG211&gt;=97%,ACG211&lt;99%),50000,)))),"")</f>
        <v>200000</v>
      </c>
      <c r="ADM211" s="121">
        <f t="shared" ref="ADM211:ADM242" si="317">SUM(ADH211:ADJ211,ADL211)</f>
        <v>870000</v>
      </c>
      <c r="ADN211" s="121">
        <f t="shared" si="280"/>
        <v>870000</v>
      </c>
      <c r="ADO211" s="4" t="s">
        <v>1454</v>
      </c>
    </row>
    <row r="212" spans="1:795" x14ac:dyDescent="0.25">
      <c r="A212" s="4">
        <f t="shared" si="278"/>
        <v>208</v>
      </c>
      <c r="B212" s="4">
        <v>157021</v>
      </c>
      <c r="C212" s="4" t="s">
        <v>549</v>
      </c>
      <c r="G212" s="4" t="s">
        <v>351</v>
      </c>
      <c r="O212" s="4">
        <v>22</v>
      </c>
      <c r="P212" s="4">
        <v>21</v>
      </c>
      <c r="Q212" s="4">
        <v>0</v>
      </c>
      <c r="R212" s="4">
        <v>0</v>
      </c>
      <c r="S212" s="4">
        <v>0</v>
      </c>
      <c r="T212" s="4">
        <v>1</v>
      </c>
      <c r="U212" s="4">
        <v>0</v>
      </c>
      <c r="V212" s="4">
        <f t="shared" si="279"/>
        <v>0</v>
      </c>
      <c r="W212" s="4">
        <v>21</v>
      </c>
      <c r="X212" s="4">
        <v>20</v>
      </c>
      <c r="Y212" s="4">
        <v>7.75</v>
      </c>
      <c r="BQ212" s="4">
        <v>0</v>
      </c>
      <c r="BR212" s="114">
        <f t="shared" si="281"/>
        <v>1</v>
      </c>
      <c r="BS212" s="4">
        <f t="shared" si="282"/>
        <v>5</v>
      </c>
      <c r="BT212" s="114">
        <f t="shared" si="283"/>
        <v>0.1</v>
      </c>
      <c r="BU212" s="4">
        <v>0</v>
      </c>
      <c r="BV212" s="114">
        <f t="shared" si="284"/>
        <v>1</v>
      </c>
      <c r="BW212" s="4">
        <f t="shared" si="285"/>
        <v>5</v>
      </c>
      <c r="BX212" s="114">
        <f t="shared" si="286"/>
        <v>0.15</v>
      </c>
      <c r="BY212" s="4">
        <f t="shared" si="287"/>
        <v>9300</v>
      </c>
      <c r="BZ212" s="4">
        <v>11365.233333333301</v>
      </c>
      <c r="CA212" s="115">
        <f t="shared" si="288"/>
        <v>1.2220681003584195</v>
      </c>
      <c r="CB212" s="4">
        <f t="shared" si="289"/>
        <v>5</v>
      </c>
      <c r="CC212" s="114">
        <f t="shared" si="290"/>
        <v>0.1</v>
      </c>
      <c r="CD212" s="4">
        <v>300</v>
      </c>
      <c r="CE212" s="116">
        <v>293.84459459459498</v>
      </c>
      <c r="CF212" s="4">
        <f t="shared" si="291"/>
        <v>5</v>
      </c>
      <c r="CG212" s="114">
        <f t="shared" si="292"/>
        <v>0.15</v>
      </c>
      <c r="MX212" s="116">
        <v>95</v>
      </c>
      <c r="MY212" s="116">
        <v>100</v>
      </c>
      <c r="MZ212" s="4">
        <f t="shared" si="293"/>
        <v>5</v>
      </c>
      <c r="NA212" s="114">
        <f t="shared" si="294"/>
        <v>0.1</v>
      </c>
      <c r="NB212" s="115">
        <v>0.92</v>
      </c>
      <c r="NC212" s="115">
        <v>0.94285714285714295</v>
      </c>
      <c r="ND212" s="4">
        <f t="shared" si="295"/>
        <v>5</v>
      </c>
      <c r="NE212" s="114">
        <f t="shared" si="296"/>
        <v>0.1</v>
      </c>
      <c r="NF212" s="116">
        <v>90</v>
      </c>
      <c r="NG212" s="118">
        <v>100</v>
      </c>
      <c r="NH212" s="4">
        <f t="shared" si="297"/>
        <v>5</v>
      </c>
      <c r="NI212" s="114">
        <f t="shared" si="298"/>
        <v>0.08</v>
      </c>
      <c r="NJ212" s="114">
        <v>0.85</v>
      </c>
      <c r="NK212" s="114">
        <v>0.77777777777777801</v>
      </c>
      <c r="NM212" s="4">
        <f t="shared" si="299"/>
        <v>1</v>
      </c>
      <c r="NN212" s="114">
        <f t="shared" si="300"/>
        <v>1.2E-2</v>
      </c>
      <c r="NO212" s="114">
        <v>0.4</v>
      </c>
      <c r="NP212" s="114">
        <v>0.78571428571428603</v>
      </c>
      <c r="NQ212" s="4">
        <f t="shared" si="301"/>
        <v>5</v>
      </c>
      <c r="NR212" s="114">
        <f t="shared" si="302"/>
        <v>0.06</v>
      </c>
      <c r="ZQ212" s="114">
        <v>0.95</v>
      </c>
      <c r="ZR212" s="114">
        <v>0.97972972972973005</v>
      </c>
      <c r="ZS212" s="4">
        <f t="shared" si="303"/>
        <v>5</v>
      </c>
      <c r="ZT212" s="114">
        <f t="shared" si="304"/>
        <v>0.05</v>
      </c>
      <c r="ZU212" s="4">
        <v>2</v>
      </c>
      <c r="ZV212" s="4">
        <f t="shared" si="305"/>
        <v>5</v>
      </c>
      <c r="ZW212" s="114">
        <f t="shared" si="306"/>
        <v>0.05</v>
      </c>
      <c r="ACD212" s="114">
        <f t="shared" si="307"/>
        <v>0.5</v>
      </c>
      <c r="ACE212" s="114">
        <f t="shared" si="308"/>
        <v>0.35200000000000004</v>
      </c>
      <c r="ACF212" s="114">
        <f t="shared" si="309"/>
        <v>0.1</v>
      </c>
      <c r="ACG212" s="114">
        <f t="shared" si="310"/>
        <v>0.95200000000000007</v>
      </c>
      <c r="ACN212" s="119" t="str">
        <f t="shared" si="311"/>
        <v>TERIMA</v>
      </c>
      <c r="ACO212" s="120">
        <f t="shared" si="277"/>
        <v>670000</v>
      </c>
      <c r="ACP212" s="120">
        <f t="shared" si="312"/>
        <v>235840.00000000003</v>
      </c>
      <c r="ADH212" s="121">
        <f t="shared" si="313"/>
        <v>335000</v>
      </c>
      <c r="ADI212" s="121">
        <f t="shared" si="314"/>
        <v>235840.00000000003</v>
      </c>
      <c r="ADJ212" s="121">
        <f t="shared" si="315"/>
        <v>67000</v>
      </c>
      <c r="ADL212" s="121">
        <f t="shared" si="316"/>
        <v>0</v>
      </c>
      <c r="ADM212" s="121">
        <f t="shared" si="317"/>
        <v>637840</v>
      </c>
      <c r="ADN212" s="121">
        <f t="shared" si="280"/>
        <v>637840</v>
      </c>
      <c r="ADO212" s="4" t="s">
        <v>1454</v>
      </c>
    </row>
    <row r="213" spans="1:795" x14ac:dyDescent="0.25">
      <c r="A213" s="4">
        <f t="shared" si="278"/>
        <v>209</v>
      </c>
      <c r="B213" s="4">
        <v>168487</v>
      </c>
      <c r="C213" s="4" t="s">
        <v>551</v>
      </c>
      <c r="G213" s="4" t="s">
        <v>351</v>
      </c>
      <c r="O213" s="4">
        <v>22</v>
      </c>
      <c r="P213" s="4">
        <v>21</v>
      </c>
      <c r="Q213" s="4">
        <v>2</v>
      </c>
      <c r="R213" s="4">
        <v>0</v>
      </c>
      <c r="S213" s="4">
        <v>0</v>
      </c>
      <c r="T213" s="4">
        <v>1</v>
      </c>
      <c r="U213" s="4">
        <v>0</v>
      </c>
      <c r="V213" s="4">
        <f t="shared" si="279"/>
        <v>2</v>
      </c>
      <c r="W213" s="4">
        <v>19</v>
      </c>
      <c r="X213" s="4">
        <v>20</v>
      </c>
      <c r="Y213" s="4">
        <v>7.75</v>
      </c>
      <c r="BQ213" s="4">
        <v>0</v>
      </c>
      <c r="BR213" s="114">
        <f t="shared" si="281"/>
        <v>1</v>
      </c>
      <c r="BS213" s="4">
        <f t="shared" si="282"/>
        <v>5</v>
      </c>
      <c r="BT213" s="114">
        <f t="shared" si="283"/>
        <v>0.1</v>
      </c>
      <c r="BU213" s="4">
        <v>2</v>
      </c>
      <c r="BV213" s="114">
        <f t="shared" si="284"/>
        <v>0.89473684210526316</v>
      </c>
      <c r="BW213" s="4">
        <f t="shared" si="285"/>
        <v>0</v>
      </c>
      <c r="BX213" s="114">
        <f t="shared" si="286"/>
        <v>0</v>
      </c>
      <c r="BY213" s="4">
        <f t="shared" si="287"/>
        <v>9300</v>
      </c>
      <c r="BZ213" s="4">
        <v>10622.05</v>
      </c>
      <c r="CA213" s="115">
        <f t="shared" si="288"/>
        <v>1.1421559139784945</v>
      </c>
      <c r="CB213" s="4">
        <f t="shared" si="289"/>
        <v>5</v>
      </c>
      <c r="CC213" s="114">
        <f t="shared" si="290"/>
        <v>0.1</v>
      </c>
      <c r="CD213" s="4">
        <v>300</v>
      </c>
      <c r="CE213" s="116">
        <v>278.35166327223402</v>
      </c>
      <c r="CF213" s="4">
        <f t="shared" si="291"/>
        <v>5</v>
      </c>
      <c r="CG213" s="114">
        <f t="shared" si="292"/>
        <v>0.15</v>
      </c>
      <c r="MX213" s="116">
        <v>95</v>
      </c>
      <c r="MY213" s="116">
        <v>94.5833333333333</v>
      </c>
      <c r="MZ213" s="4">
        <f t="shared" si="293"/>
        <v>1</v>
      </c>
      <c r="NA213" s="114">
        <f t="shared" si="294"/>
        <v>0.02</v>
      </c>
      <c r="NB213" s="115">
        <v>0.92</v>
      </c>
      <c r="NC213" s="115">
        <v>0.66666666666666696</v>
      </c>
      <c r="ND213" s="4">
        <f t="shared" si="295"/>
        <v>1</v>
      </c>
      <c r="NE213" s="114">
        <f t="shared" si="296"/>
        <v>0.02</v>
      </c>
      <c r="NF213" s="116">
        <v>90</v>
      </c>
      <c r="NG213" s="118">
        <v>100</v>
      </c>
      <c r="NH213" s="4">
        <f t="shared" si="297"/>
        <v>5</v>
      </c>
      <c r="NI213" s="114">
        <f t="shared" si="298"/>
        <v>0.08</v>
      </c>
      <c r="NJ213" s="114">
        <v>0.85</v>
      </c>
      <c r="NK213" s="114">
        <v>0.214285714285714</v>
      </c>
      <c r="NM213" s="4">
        <f t="shared" si="299"/>
        <v>1</v>
      </c>
      <c r="NN213" s="114">
        <f t="shared" si="300"/>
        <v>1.2E-2</v>
      </c>
      <c r="NO213" s="114">
        <v>0.4</v>
      </c>
      <c r="NP213" s="114">
        <v>-0.13888888888888901</v>
      </c>
      <c r="NQ213" s="4">
        <f t="shared" si="301"/>
        <v>1</v>
      </c>
      <c r="NR213" s="114">
        <f t="shared" si="302"/>
        <v>1.2E-2</v>
      </c>
      <c r="ZQ213" s="114">
        <v>0.95</v>
      </c>
      <c r="ZR213" s="114">
        <v>0.98913781398506495</v>
      </c>
      <c r="ZS213" s="4">
        <f t="shared" si="303"/>
        <v>5</v>
      </c>
      <c r="ZT213" s="114">
        <f t="shared" si="304"/>
        <v>0.05</v>
      </c>
      <c r="ZU213" s="4">
        <v>2</v>
      </c>
      <c r="ZV213" s="4">
        <f t="shared" si="305"/>
        <v>5</v>
      </c>
      <c r="ZW213" s="114">
        <f t="shared" si="306"/>
        <v>0.05</v>
      </c>
      <c r="ACD213" s="114">
        <f t="shared" si="307"/>
        <v>0.35</v>
      </c>
      <c r="ACE213" s="114">
        <f t="shared" si="308"/>
        <v>0.14400000000000002</v>
      </c>
      <c r="ACF213" s="114">
        <f t="shared" si="309"/>
        <v>0.1</v>
      </c>
      <c r="ACG213" s="114">
        <f t="shared" si="310"/>
        <v>0.59399999999999997</v>
      </c>
      <c r="ACK213" s="4">
        <v>1</v>
      </c>
      <c r="ACN213" s="119" t="str">
        <f t="shared" si="311"/>
        <v>TERIMA</v>
      </c>
      <c r="ACO213" s="120">
        <f t="shared" si="277"/>
        <v>670000</v>
      </c>
      <c r="ACP213" s="120">
        <f t="shared" si="312"/>
        <v>96480.000000000015</v>
      </c>
      <c r="ADH213" s="121">
        <f t="shared" si="313"/>
        <v>234499.99999999997</v>
      </c>
      <c r="ADI213" s="121">
        <f t="shared" si="314"/>
        <v>82008.000000000015</v>
      </c>
      <c r="ADJ213" s="121">
        <f t="shared" si="315"/>
        <v>67000</v>
      </c>
      <c r="ADL213" s="121">
        <f t="shared" si="316"/>
        <v>0</v>
      </c>
      <c r="ADM213" s="121">
        <f t="shared" si="317"/>
        <v>383508</v>
      </c>
      <c r="ADN213" s="121">
        <f t="shared" si="280"/>
        <v>383508</v>
      </c>
      <c r="ADO213" s="4" t="s">
        <v>1454</v>
      </c>
    </row>
    <row r="214" spans="1:795" x14ac:dyDescent="0.25">
      <c r="A214" s="4">
        <f t="shared" si="278"/>
        <v>210</v>
      </c>
      <c r="B214" s="4">
        <v>157022</v>
      </c>
      <c r="C214" s="4" t="s">
        <v>553</v>
      </c>
      <c r="G214" s="4" t="s">
        <v>351</v>
      </c>
      <c r="O214" s="4">
        <v>22</v>
      </c>
      <c r="P214" s="4">
        <v>21</v>
      </c>
      <c r="Q214" s="4">
        <v>0</v>
      </c>
      <c r="R214" s="4">
        <v>0</v>
      </c>
      <c r="S214" s="4">
        <v>0</v>
      </c>
      <c r="T214" s="4">
        <v>1</v>
      </c>
      <c r="U214" s="4">
        <v>0</v>
      </c>
      <c r="V214" s="4">
        <f t="shared" si="279"/>
        <v>0</v>
      </c>
      <c r="W214" s="4">
        <v>21</v>
      </c>
      <c r="X214" s="4">
        <v>20</v>
      </c>
      <c r="Y214" s="4">
        <v>7.75</v>
      </c>
      <c r="BQ214" s="4">
        <v>0</v>
      </c>
      <c r="BR214" s="114">
        <f t="shared" si="281"/>
        <v>1</v>
      </c>
      <c r="BS214" s="4">
        <f t="shared" si="282"/>
        <v>5</v>
      </c>
      <c r="BT214" s="114">
        <f t="shared" si="283"/>
        <v>0.1</v>
      </c>
      <c r="BU214" s="4">
        <v>0</v>
      </c>
      <c r="BV214" s="114">
        <f t="shared" si="284"/>
        <v>1</v>
      </c>
      <c r="BW214" s="4">
        <f t="shared" si="285"/>
        <v>5</v>
      </c>
      <c r="BX214" s="114">
        <f t="shared" si="286"/>
        <v>0.15</v>
      </c>
      <c r="BY214" s="4">
        <f t="shared" si="287"/>
        <v>9300</v>
      </c>
      <c r="BZ214" s="4">
        <v>11204.2166666667</v>
      </c>
      <c r="CA214" s="115">
        <f t="shared" si="288"/>
        <v>1.2047544802867418</v>
      </c>
      <c r="CB214" s="4">
        <f t="shared" si="289"/>
        <v>5</v>
      </c>
      <c r="CC214" s="114">
        <f t="shared" si="290"/>
        <v>0.1</v>
      </c>
      <c r="CD214" s="4">
        <v>300</v>
      </c>
      <c r="CE214" s="116">
        <v>297.55430183356799</v>
      </c>
      <c r="CF214" s="4">
        <f t="shared" si="291"/>
        <v>5</v>
      </c>
      <c r="CG214" s="114">
        <f t="shared" si="292"/>
        <v>0.15</v>
      </c>
      <c r="MX214" s="116">
        <v>95</v>
      </c>
      <c r="MY214" s="116">
        <v>100</v>
      </c>
      <c r="MZ214" s="4">
        <f t="shared" si="293"/>
        <v>5</v>
      </c>
      <c r="NA214" s="114">
        <f t="shared" si="294"/>
        <v>0.1</v>
      </c>
      <c r="NB214" s="115">
        <v>0.92</v>
      </c>
      <c r="NC214" s="115">
        <v>0.870588235294118</v>
      </c>
      <c r="ND214" s="4">
        <f t="shared" si="295"/>
        <v>1</v>
      </c>
      <c r="NE214" s="114">
        <f t="shared" si="296"/>
        <v>0.02</v>
      </c>
      <c r="NF214" s="116">
        <v>90</v>
      </c>
      <c r="NG214" s="118">
        <v>100</v>
      </c>
      <c r="NH214" s="4">
        <f t="shared" si="297"/>
        <v>5</v>
      </c>
      <c r="NI214" s="114">
        <f t="shared" si="298"/>
        <v>0.08</v>
      </c>
      <c r="NJ214" s="114">
        <v>0.85</v>
      </c>
      <c r="NK214" s="114">
        <v>0.75</v>
      </c>
      <c r="NL214" s="4">
        <v>1</v>
      </c>
      <c r="NM214" s="4">
        <f t="shared" si="299"/>
        <v>0</v>
      </c>
      <c r="NN214" s="114">
        <f t="shared" si="300"/>
        <v>0</v>
      </c>
      <c r="NO214" s="114">
        <v>0.4</v>
      </c>
      <c r="NP214" s="114">
        <v>0.58823529411764697</v>
      </c>
      <c r="NQ214" s="4">
        <f t="shared" si="301"/>
        <v>5</v>
      </c>
      <c r="NR214" s="114">
        <f t="shared" si="302"/>
        <v>0.06</v>
      </c>
      <c r="ZQ214" s="114">
        <v>0.95</v>
      </c>
      <c r="ZR214" s="114">
        <v>0.98307475317348403</v>
      </c>
      <c r="ZS214" s="4">
        <f t="shared" si="303"/>
        <v>5</v>
      </c>
      <c r="ZT214" s="114">
        <f t="shared" si="304"/>
        <v>0.05</v>
      </c>
      <c r="ZU214" s="4">
        <v>2</v>
      </c>
      <c r="ZV214" s="4">
        <f t="shared" si="305"/>
        <v>5</v>
      </c>
      <c r="ZW214" s="114">
        <f t="shared" si="306"/>
        <v>0.05</v>
      </c>
      <c r="ACD214" s="114">
        <f t="shared" si="307"/>
        <v>0.5</v>
      </c>
      <c r="ACE214" s="114">
        <f t="shared" si="308"/>
        <v>0.26</v>
      </c>
      <c r="ACF214" s="114">
        <f t="shared" si="309"/>
        <v>0.1</v>
      </c>
      <c r="ACG214" s="114">
        <f t="shared" si="310"/>
        <v>0.86</v>
      </c>
      <c r="ACK214" s="4">
        <v>1</v>
      </c>
      <c r="ACN214" s="119" t="str">
        <f t="shared" si="311"/>
        <v>TERIMA</v>
      </c>
      <c r="ACO214" s="120">
        <f t="shared" si="277"/>
        <v>670000</v>
      </c>
      <c r="ACP214" s="120">
        <f t="shared" si="312"/>
        <v>174200</v>
      </c>
      <c r="ADH214" s="121">
        <f t="shared" si="313"/>
        <v>335000</v>
      </c>
      <c r="ADI214" s="121">
        <f t="shared" si="314"/>
        <v>148070</v>
      </c>
      <c r="ADJ214" s="121">
        <f t="shared" si="315"/>
        <v>67000</v>
      </c>
      <c r="ADL214" s="121">
        <f t="shared" si="316"/>
        <v>0</v>
      </c>
      <c r="ADM214" s="121">
        <f t="shared" si="317"/>
        <v>550070</v>
      </c>
      <c r="ADN214" s="121">
        <f t="shared" si="280"/>
        <v>550070</v>
      </c>
      <c r="ADO214" s="4" t="s">
        <v>1454</v>
      </c>
    </row>
    <row r="215" spans="1:795" x14ac:dyDescent="0.25">
      <c r="A215" s="4">
        <f t="shared" si="278"/>
        <v>211</v>
      </c>
      <c r="B215" s="4">
        <v>101973</v>
      </c>
      <c r="C215" s="4" t="s">
        <v>556</v>
      </c>
      <c r="G215" s="4" t="s">
        <v>351</v>
      </c>
      <c r="O215" s="4">
        <v>22</v>
      </c>
      <c r="P215" s="4">
        <v>24</v>
      </c>
      <c r="Q215" s="4">
        <v>0</v>
      </c>
      <c r="R215" s="4">
        <v>0</v>
      </c>
      <c r="S215" s="4">
        <v>0</v>
      </c>
      <c r="T215" s="4">
        <v>1</v>
      </c>
      <c r="U215" s="4">
        <v>0</v>
      </c>
      <c r="V215" s="4">
        <f t="shared" si="279"/>
        <v>0</v>
      </c>
      <c r="W215" s="4">
        <v>24</v>
      </c>
      <c r="X215" s="4">
        <v>23</v>
      </c>
      <c r="Y215" s="4">
        <v>7.75</v>
      </c>
      <c r="BQ215" s="4">
        <v>0</v>
      </c>
      <c r="BR215" s="114">
        <f t="shared" si="281"/>
        <v>1</v>
      </c>
      <c r="BS215" s="4">
        <f t="shared" si="282"/>
        <v>5</v>
      </c>
      <c r="BT215" s="114">
        <f t="shared" si="283"/>
        <v>0.1</v>
      </c>
      <c r="BU215" s="4">
        <v>0</v>
      </c>
      <c r="BV215" s="114">
        <f t="shared" si="284"/>
        <v>1</v>
      </c>
      <c r="BW215" s="4">
        <f t="shared" si="285"/>
        <v>5</v>
      </c>
      <c r="BX215" s="114">
        <f t="shared" si="286"/>
        <v>0.15</v>
      </c>
      <c r="BY215" s="4">
        <f t="shared" si="287"/>
        <v>10695</v>
      </c>
      <c r="BZ215" s="4">
        <v>12937.266666666699</v>
      </c>
      <c r="CA215" s="115">
        <f t="shared" si="288"/>
        <v>1.2096556023063767</v>
      </c>
      <c r="CB215" s="4">
        <f t="shared" si="289"/>
        <v>5</v>
      </c>
      <c r="CC215" s="114">
        <f t="shared" si="290"/>
        <v>0.1</v>
      </c>
      <c r="CD215" s="4">
        <v>300</v>
      </c>
      <c r="CE215" s="116">
        <v>270.44503311258302</v>
      </c>
      <c r="CF215" s="4">
        <f t="shared" si="291"/>
        <v>5</v>
      </c>
      <c r="CG215" s="114">
        <f t="shared" si="292"/>
        <v>0.15</v>
      </c>
      <c r="MX215" s="116">
        <v>95</v>
      </c>
      <c r="MY215" s="116">
        <v>100</v>
      </c>
      <c r="MZ215" s="4">
        <f t="shared" si="293"/>
        <v>5</v>
      </c>
      <c r="NA215" s="114">
        <f t="shared" si="294"/>
        <v>0.1</v>
      </c>
      <c r="NB215" s="115">
        <v>0.92</v>
      </c>
      <c r="NC215" s="115">
        <v>0.92238805970149296</v>
      </c>
      <c r="ND215" s="4">
        <f t="shared" si="295"/>
        <v>5</v>
      </c>
      <c r="NE215" s="114">
        <f t="shared" si="296"/>
        <v>0.1</v>
      </c>
      <c r="NF215" s="116">
        <v>90</v>
      </c>
      <c r="NG215" s="118">
        <v>100</v>
      </c>
      <c r="NH215" s="4">
        <f t="shared" si="297"/>
        <v>5</v>
      </c>
      <c r="NI215" s="114">
        <f t="shared" si="298"/>
        <v>0.08</v>
      </c>
      <c r="NJ215" s="114">
        <v>0.85</v>
      </c>
      <c r="NK215" s="114">
        <v>0.94736842105263197</v>
      </c>
      <c r="NM215" s="4">
        <f t="shared" si="299"/>
        <v>5</v>
      </c>
      <c r="NN215" s="114">
        <f t="shared" si="300"/>
        <v>0.06</v>
      </c>
      <c r="NO215" s="114">
        <v>0.4</v>
      </c>
      <c r="NP215" s="114">
        <v>0.56716417910447803</v>
      </c>
      <c r="NQ215" s="4">
        <f t="shared" si="301"/>
        <v>5</v>
      </c>
      <c r="NR215" s="114">
        <f t="shared" si="302"/>
        <v>0.06</v>
      </c>
      <c r="ZQ215" s="114">
        <v>0.95</v>
      </c>
      <c r="ZR215" s="114">
        <v>0.99403973509933796</v>
      </c>
      <c r="ZS215" s="4">
        <f t="shared" si="303"/>
        <v>5</v>
      </c>
      <c r="ZT215" s="114">
        <f t="shared" si="304"/>
        <v>0.05</v>
      </c>
      <c r="ZU215" s="4">
        <v>2</v>
      </c>
      <c r="ZV215" s="4">
        <f t="shared" si="305"/>
        <v>5</v>
      </c>
      <c r="ZW215" s="114">
        <f t="shared" si="306"/>
        <v>0.05</v>
      </c>
      <c r="ACD215" s="114">
        <f t="shared" si="307"/>
        <v>0.5</v>
      </c>
      <c r="ACE215" s="114">
        <f t="shared" si="308"/>
        <v>0.4</v>
      </c>
      <c r="ACF215" s="114">
        <f t="shared" si="309"/>
        <v>0.1</v>
      </c>
      <c r="ACG215" s="114">
        <f t="shared" si="310"/>
        <v>1</v>
      </c>
      <c r="ACN215" s="119" t="str">
        <f t="shared" si="311"/>
        <v>TERIMA</v>
      </c>
      <c r="ACO215" s="120">
        <f t="shared" si="277"/>
        <v>670000</v>
      </c>
      <c r="ACP215" s="120">
        <f t="shared" si="312"/>
        <v>268000</v>
      </c>
      <c r="ADH215" s="121">
        <f t="shared" si="313"/>
        <v>335000</v>
      </c>
      <c r="ADI215" s="121">
        <f t="shared" si="314"/>
        <v>268000</v>
      </c>
      <c r="ADJ215" s="121">
        <f t="shared" si="315"/>
        <v>67000</v>
      </c>
      <c r="ADL215" s="121">
        <f t="shared" si="316"/>
        <v>200000</v>
      </c>
      <c r="ADM215" s="121">
        <f t="shared" si="317"/>
        <v>870000</v>
      </c>
      <c r="ADN215" s="121">
        <f t="shared" si="280"/>
        <v>870000</v>
      </c>
      <c r="ADO215" s="4" t="s">
        <v>1454</v>
      </c>
    </row>
    <row r="216" spans="1:795" x14ac:dyDescent="0.25">
      <c r="A216" s="4">
        <f t="shared" si="278"/>
        <v>212</v>
      </c>
      <c r="B216" s="4">
        <v>160090</v>
      </c>
      <c r="C216" s="4" t="s">
        <v>559</v>
      </c>
      <c r="G216" s="4" t="s">
        <v>351</v>
      </c>
      <c r="O216" s="4">
        <v>22</v>
      </c>
      <c r="P216" s="4">
        <v>21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f t="shared" si="279"/>
        <v>0</v>
      </c>
      <c r="W216" s="4">
        <v>21</v>
      </c>
      <c r="X216" s="4">
        <v>21</v>
      </c>
      <c r="Y216" s="4">
        <v>7.75</v>
      </c>
      <c r="BQ216" s="4">
        <v>0</v>
      </c>
      <c r="BR216" s="114">
        <f t="shared" si="281"/>
        <v>1</v>
      </c>
      <c r="BS216" s="4">
        <f t="shared" si="282"/>
        <v>5</v>
      </c>
      <c r="BT216" s="114">
        <f t="shared" si="283"/>
        <v>0.1</v>
      </c>
      <c r="BU216" s="4">
        <v>0</v>
      </c>
      <c r="BV216" s="114">
        <f t="shared" si="284"/>
        <v>1</v>
      </c>
      <c r="BW216" s="4">
        <f t="shared" si="285"/>
        <v>5</v>
      </c>
      <c r="BX216" s="114">
        <f t="shared" si="286"/>
        <v>0.15</v>
      </c>
      <c r="BY216" s="4">
        <f t="shared" si="287"/>
        <v>9765</v>
      </c>
      <c r="BZ216" s="4">
        <v>11917.483333333301</v>
      </c>
      <c r="CA216" s="115">
        <f t="shared" si="288"/>
        <v>1.220428400750978</v>
      </c>
      <c r="CB216" s="4">
        <f t="shared" si="289"/>
        <v>5</v>
      </c>
      <c r="CC216" s="114">
        <f t="shared" si="290"/>
        <v>0.1</v>
      </c>
      <c r="CD216" s="4">
        <v>300</v>
      </c>
      <c r="CE216" s="116">
        <v>296.28957055214698</v>
      </c>
      <c r="CF216" s="4">
        <f t="shared" si="291"/>
        <v>5</v>
      </c>
      <c r="CG216" s="114">
        <f t="shared" si="292"/>
        <v>0.15</v>
      </c>
      <c r="MX216" s="116">
        <v>95</v>
      </c>
      <c r="MY216" s="116">
        <v>97.0833333333333</v>
      </c>
      <c r="MZ216" s="4">
        <f t="shared" si="293"/>
        <v>5</v>
      </c>
      <c r="NA216" s="114">
        <f t="shared" si="294"/>
        <v>0.1</v>
      </c>
      <c r="NB216" s="115">
        <v>0.92</v>
      </c>
      <c r="NC216" s="115">
        <v>0.92857142857142905</v>
      </c>
      <c r="ND216" s="4">
        <f t="shared" si="295"/>
        <v>5</v>
      </c>
      <c r="NE216" s="114">
        <f t="shared" si="296"/>
        <v>0.1</v>
      </c>
      <c r="NF216" s="116">
        <v>90</v>
      </c>
      <c r="NG216" s="118">
        <v>0</v>
      </c>
      <c r="NH216" s="4">
        <f t="shared" si="297"/>
        <v>1</v>
      </c>
      <c r="NI216" s="114">
        <f t="shared" si="298"/>
        <v>1.6E-2</v>
      </c>
      <c r="NJ216" s="114">
        <v>0.85</v>
      </c>
      <c r="NK216" s="114">
        <v>0.75</v>
      </c>
      <c r="NM216" s="4">
        <f t="shared" si="299"/>
        <v>1</v>
      </c>
      <c r="NN216" s="114">
        <f t="shared" si="300"/>
        <v>1.2E-2</v>
      </c>
      <c r="NO216" s="114">
        <v>0.4</v>
      </c>
      <c r="NP216" s="114">
        <v>0.5</v>
      </c>
      <c r="NQ216" s="4">
        <f t="shared" si="301"/>
        <v>5</v>
      </c>
      <c r="NR216" s="114">
        <f t="shared" si="302"/>
        <v>0.06</v>
      </c>
      <c r="ZQ216" s="114">
        <v>0.95</v>
      </c>
      <c r="ZR216" s="114">
        <v>0.98895705521472399</v>
      </c>
      <c r="ZS216" s="4">
        <f t="shared" si="303"/>
        <v>5</v>
      </c>
      <c r="ZT216" s="114">
        <f t="shared" si="304"/>
        <v>0.05</v>
      </c>
      <c r="ZU216" s="4">
        <v>2</v>
      </c>
      <c r="ZV216" s="4">
        <f t="shared" si="305"/>
        <v>5</v>
      </c>
      <c r="ZW216" s="114">
        <f t="shared" si="306"/>
        <v>0.05</v>
      </c>
      <c r="ACD216" s="114">
        <f t="shared" si="307"/>
        <v>0.5</v>
      </c>
      <c r="ACE216" s="114">
        <f t="shared" si="308"/>
        <v>0.28800000000000003</v>
      </c>
      <c r="ACF216" s="114">
        <f t="shared" si="309"/>
        <v>0.1</v>
      </c>
      <c r="ACG216" s="114">
        <f t="shared" si="310"/>
        <v>0.88800000000000001</v>
      </c>
      <c r="ACK216" s="4">
        <v>1</v>
      </c>
      <c r="ACN216" s="119" t="str">
        <f t="shared" si="311"/>
        <v>TERIMA</v>
      </c>
      <c r="ACO216" s="120">
        <f t="shared" si="277"/>
        <v>670000</v>
      </c>
      <c r="ACP216" s="120">
        <f t="shared" si="312"/>
        <v>192960.00000000003</v>
      </c>
      <c r="ADH216" s="121">
        <f t="shared" si="313"/>
        <v>335000</v>
      </c>
      <c r="ADI216" s="121">
        <f t="shared" si="314"/>
        <v>164016.00000000003</v>
      </c>
      <c r="ADJ216" s="121">
        <f t="shared" si="315"/>
        <v>67000</v>
      </c>
      <c r="ADL216" s="121">
        <f t="shared" si="316"/>
        <v>0</v>
      </c>
      <c r="ADM216" s="121">
        <f t="shared" si="317"/>
        <v>566016</v>
      </c>
      <c r="ADN216" s="121">
        <f t="shared" si="280"/>
        <v>566016</v>
      </c>
      <c r="ADO216" s="4" t="s">
        <v>1454</v>
      </c>
    </row>
    <row r="217" spans="1:795" x14ac:dyDescent="0.25">
      <c r="A217" s="4">
        <f t="shared" si="278"/>
        <v>213</v>
      </c>
      <c r="B217" s="4">
        <v>160684</v>
      </c>
      <c r="C217" s="4" t="s">
        <v>563</v>
      </c>
      <c r="G217" s="4" t="s">
        <v>351</v>
      </c>
      <c r="N217" s="4" t="s">
        <v>1394</v>
      </c>
      <c r="O217" s="4">
        <v>22</v>
      </c>
      <c r="P217" s="4">
        <v>21</v>
      </c>
      <c r="Q217" s="4">
        <v>0</v>
      </c>
      <c r="R217" s="4">
        <v>2</v>
      </c>
      <c r="S217" s="4">
        <v>0</v>
      </c>
      <c r="T217" s="4">
        <v>0</v>
      </c>
      <c r="U217" s="4">
        <v>0</v>
      </c>
      <c r="V217" s="4">
        <f t="shared" si="279"/>
        <v>2</v>
      </c>
      <c r="W217" s="4">
        <v>19</v>
      </c>
      <c r="X217" s="4">
        <v>21</v>
      </c>
      <c r="Y217" s="4">
        <v>7.75</v>
      </c>
      <c r="BQ217" s="4">
        <v>1</v>
      </c>
      <c r="BR217" s="114">
        <f t="shared" si="281"/>
        <v>0.94736842105263153</v>
      </c>
      <c r="BS217" s="4">
        <f t="shared" si="282"/>
        <v>0</v>
      </c>
      <c r="BT217" s="114">
        <f t="shared" si="283"/>
        <v>0</v>
      </c>
      <c r="BU217" s="4">
        <v>2</v>
      </c>
      <c r="BV217" s="114">
        <f t="shared" si="284"/>
        <v>0.89473684210526316</v>
      </c>
      <c r="BW217" s="4">
        <f t="shared" si="285"/>
        <v>0</v>
      </c>
      <c r="BX217" s="114">
        <f t="shared" si="286"/>
        <v>0</v>
      </c>
      <c r="BY217" s="4">
        <f t="shared" si="287"/>
        <v>9765</v>
      </c>
      <c r="BZ217" s="4">
        <v>10340.5666666667</v>
      </c>
      <c r="CA217" s="115">
        <f t="shared" si="288"/>
        <v>1.0589417989418024</v>
      </c>
      <c r="CB217" s="4">
        <f t="shared" si="289"/>
        <v>5</v>
      </c>
      <c r="CC217" s="114">
        <f t="shared" si="290"/>
        <v>0.1</v>
      </c>
      <c r="CD217" s="4">
        <v>300</v>
      </c>
      <c r="CE217" s="116">
        <v>189.58493870402799</v>
      </c>
      <c r="CF217" s="4">
        <f t="shared" si="291"/>
        <v>5</v>
      </c>
      <c r="CG217" s="114">
        <f t="shared" si="292"/>
        <v>0.15</v>
      </c>
      <c r="MX217" s="116">
        <v>95</v>
      </c>
      <c r="MY217" s="116">
        <v>100</v>
      </c>
      <c r="MZ217" s="4">
        <f t="shared" si="293"/>
        <v>5</v>
      </c>
      <c r="NA217" s="114">
        <f t="shared" si="294"/>
        <v>0.1</v>
      </c>
      <c r="NB217" s="115">
        <v>0.92</v>
      </c>
      <c r="NC217" s="115">
        <v>1</v>
      </c>
      <c r="ND217" s="4">
        <f t="shared" si="295"/>
        <v>5</v>
      </c>
      <c r="NE217" s="114">
        <f t="shared" si="296"/>
        <v>0.1</v>
      </c>
      <c r="NF217" s="116">
        <v>90</v>
      </c>
      <c r="NG217" s="118">
        <v>100</v>
      </c>
      <c r="NH217" s="4">
        <f t="shared" si="297"/>
        <v>5</v>
      </c>
      <c r="NI217" s="114">
        <f t="shared" si="298"/>
        <v>0.08</v>
      </c>
      <c r="NJ217" s="114">
        <v>0.85</v>
      </c>
      <c r="NK217" s="114">
        <v>0.66666666666666696</v>
      </c>
      <c r="NM217" s="4">
        <f t="shared" si="299"/>
        <v>1</v>
      </c>
      <c r="NN217" s="114">
        <f t="shared" si="300"/>
        <v>1.2E-2</v>
      </c>
      <c r="NO217" s="114">
        <v>0.4</v>
      </c>
      <c r="NP217" s="114">
        <v>1</v>
      </c>
      <c r="NQ217" s="4">
        <f t="shared" si="301"/>
        <v>5</v>
      </c>
      <c r="NR217" s="114">
        <f t="shared" si="302"/>
        <v>0.06</v>
      </c>
      <c r="ZQ217" s="114">
        <v>0.95</v>
      </c>
      <c r="ZR217" s="114">
        <v>0.973730297723292</v>
      </c>
      <c r="ZS217" s="4">
        <f t="shared" si="303"/>
        <v>5</v>
      </c>
      <c r="ZT217" s="114">
        <f t="shared" si="304"/>
        <v>0.05</v>
      </c>
      <c r="ZU217" s="4">
        <v>2</v>
      </c>
      <c r="ZV217" s="4">
        <f t="shared" si="305"/>
        <v>5</v>
      </c>
      <c r="ZW217" s="114">
        <f t="shared" si="306"/>
        <v>0.05</v>
      </c>
      <c r="ACD217" s="114">
        <f t="shared" si="307"/>
        <v>0.25</v>
      </c>
      <c r="ACE217" s="114">
        <f t="shared" si="308"/>
        <v>0.35200000000000004</v>
      </c>
      <c r="ACF217" s="114">
        <f t="shared" si="309"/>
        <v>0.1</v>
      </c>
      <c r="ACG217" s="114">
        <f t="shared" si="310"/>
        <v>0.70200000000000007</v>
      </c>
      <c r="ACN217" s="119" t="str">
        <f t="shared" si="311"/>
        <v>TERIMA</v>
      </c>
      <c r="ACO217" s="120">
        <f t="shared" si="277"/>
        <v>670000</v>
      </c>
      <c r="ACP217" s="120">
        <f t="shared" si="312"/>
        <v>235840.00000000003</v>
      </c>
      <c r="ADH217" s="121">
        <f t="shared" si="313"/>
        <v>167500</v>
      </c>
      <c r="ADI217" s="121">
        <f t="shared" si="314"/>
        <v>235840.00000000003</v>
      </c>
      <c r="ADJ217" s="121">
        <f t="shared" si="315"/>
        <v>67000</v>
      </c>
      <c r="ADL217" s="121">
        <f t="shared" si="316"/>
        <v>0</v>
      </c>
      <c r="ADM217" s="121">
        <f t="shared" si="317"/>
        <v>470340</v>
      </c>
      <c r="ADN217" s="121">
        <f t="shared" si="280"/>
        <v>470340</v>
      </c>
      <c r="ADO217" s="4" t="s">
        <v>1454</v>
      </c>
    </row>
    <row r="218" spans="1:795" x14ac:dyDescent="0.25">
      <c r="A218" s="4">
        <f t="shared" si="278"/>
        <v>214</v>
      </c>
      <c r="B218" s="4">
        <v>160092</v>
      </c>
      <c r="C218" s="4" t="s">
        <v>565</v>
      </c>
      <c r="G218" s="4" t="s">
        <v>351</v>
      </c>
      <c r="O218" s="4">
        <v>22</v>
      </c>
      <c r="P218" s="4">
        <v>21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f t="shared" si="279"/>
        <v>0</v>
      </c>
      <c r="W218" s="4">
        <v>21</v>
      </c>
      <c r="X218" s="4">
        <v>21</v>
      </c>
      <c r="Y218" s="4">
        <v>7.75</v>
      </c>
      <c r="BQ218" s="4">
        <v>0</v>
      </c>
      <c r="BR218" s="114">
        <f t="shared" si="281"/>
        <v>1</v>
      </c>
      <c r="BS218" s="4">
        <f t="shared" si="282"/>
        <v>5</v>
      </c>
      <c r="BT218" s="114">
        <f t="shared" si="283"/>
        <v>0.1</v>
      </c>
      <c r="BU218" s="4">
        <v>0</v>
      </c>
      <c r="BV218" s="114">
        <f t="shared" si="284"/>
        <v>1</v>
      </c>
      <c r="BW218" s="4">
        <f t="shared" si="285"/>
        <v>5</v>
      </c>
      <c r="BX218" s="114">
        <f t="shared" si="286"/>
        <v>0.15</v>
      </c>
      <c r="BY218" s="4">
        <f t="shared" si="287"/>
        <v>9765</v>
      </c>
      <c r="BZ218" s="4">
        <v>11616.0333333333</v>
      </c>
      <c r="CA218" s="115">
        <f t="shared" si="288"/>
        <v>1.1895579450418126</v>
      </c>
      <c r="CB218" s="4">
        <f t="shared" si="289"/>
        <v>5</v>
      </c>
      <c r="CC218" s="114">
        <f t="shared" si="290"/>
        <v>0.1</v>
      </c>
      <c r="CD218" s="4">
        <v>300</v>
      </c>
      <c r="CE218" s="116">
        <v>246.08945686901001</v>
      </c>
      <c r="CF218" s="4">
        <f t="shared" si="291"/>
        <v>5</v>
      </c>
      <c r="CG218" s="114">
        <f t="shared" si="292"/>
        <v>0.15</v>
      </c>
      <c r="MX218" s="116">
        <v>95</v>
      </c>
      <c r="MY218" s="116">
        <v>100</v>
      </c>
      <c r="MZ218" s="4">
        <f t="shared" si="293"/>
        <v>5</v>
      </c>
      <c r="NA218" s="114">
        <f t="shared" si="294"/>
        <v>0.1</v>
      </c>
      <c r="NB218" s="115">
        <v>0.92</v>
      </c>
      <c r="NC218" s="115">
        <v>0.875</v>
      </c>
      <c r="ND218" s="4">
        <f t="shared" si="295"/>
        <v>1</v>
      </c>
      <c r="NE218" s="114">
        <f t="shared" si="296"/>
        <v>0.02</v>
      </c>
      <c r="NF218" s="116">
        <v>90</v>
      </c>
      <c r="NG218" s="118">
        <v>100</v>
      </c>
      <c r="NH218" s="4">
        <f t="shared" si="297"/>
        <v>5</v>
      </c>
      <c r="NI218" s="114">
        <f t="shared" si="298"/>
        <v>0.08</v>
      </c>
      <c r="NJ218" s="114">
        <v>0.85</v>
      </c>
      <c r="NK218" s="114">
        <v>0.75</v>
      </c>
      <c r="NM218" s="4">
        <f t="shared" si="299"/>
        <v>1</v>
      </c>
      <c r="NN218" s="114">
        <f t="shared" si="300"/>
        <v>1.2E-2</v>
      </c>
      <c r="NO218" s="114">
        <v>0.4</v>
      </c>
      <c r="NP218" s="114">
        <v>0.625</v>
      </c>
      <c r="NQ218" s="4">
        <f t="shared" si="301"/>
        <v>5</v>
      </c>
      <c r="NR218" s="114">
        <f t="shared" si="302"/>
        <v>0.06</v>
      </c>
      <c r="ZQ218" s="114">
        <v>0.95</v>
      </c>
      <c r="ZR218" s="114">
        <v>0.96964856230031904</v>
      </c>
      <c r="ZS218" s="4">
        <f t="shared" si="303"/>
        <v>5</v>
      </c>
      <c r="ZT218" s="114">
        <f t="shared" si="304"/>
        <v>0.05</v>
      </c>
      <c r="ZU218" s="4">
        <v>2</v>
      </c>
      <c r="ZV218" s="4">
        <f t="shared" si="305"/>
        <v>5</v>
      </c>
      <c r="ZW218" s="114">
        <f t="shared" si="306"/>
        <v>0.05</v>
      </c>
      <c r="ACD218" s="114">
        <f t="shared" si="307"/>
        <v>0.5</v>
      </c>
      <c r="ACE218" s="114">
        <f t="shared" si="308"/>
        <v>0.27200000000000002</v>
      </c>
      <c r="ACF218" s="114">
        <f t="shared" si="309"/>
        <v>0.1</v>
      </c>
      <c r="ACG218" s="114">
        <f t="shared" si="310"/>
        <v>0.872</v>
      </c>
      <c r="ACN218" s="119" t="str">
        <f t="shared" si="311"/>
        <v>TERIMA</v>
      </c>
      <c r="ACO218" s="120">
        <f t="shared" si="277"/>
        <v>670000</v>
      </c>
      <c r="ACP218" s="120">
        <f t="shared" si="312"/>
        <v>182240</v>
      </c>
      <c r="ADH218" s="121">
        <f t="shared" si="313"/>
        <v>335000</v>
      </c>
      <c r="ADI218" s="121">
        <f t="shared" si="314"/>
        <v>182240</v>
      </c>
      <c r="ADJ218" s="121">
        <f t="shared" si="315"/>
        <v>67000</v>
      </c>
      <c r="ADL218" s="121">
        <f t="shared" si="316"/>
        <v>0</v>
      </c>
      <c r="ADM218" s="121">
        <f t="shared" si="317"/>
        <v>584240</v>
      </c>
      <c r="ADN218" s="121">
        <f t="shared" si="280"/>
        <v>584240</v>
      </c>
      <c r="ADO218" s="4" t="s">
        <v>1454</v>
      </c>
    </row>
    <row r="219" spans="1:795" x14ac:dyDescent="0.25">
      <c r="A219" s="4">
        <f t="shared" si="278"/>
        <v>215</v>
      </c>
      <c r="B219" s="4">
        <v>160708</v>
      </c>
      <c r="C219" s="4" t="s">
        <v>567</v>
      </c>
      <c r="G219" s="4" t="s">
        <v>351</v>
      </c>
      <c r="O219" s="4">
        <v>22</v>
      </c>
      <c r="P219" s="4">
        <v>21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f t="shared" si="279"/>
        <v>0</v>
      </c>
      <c r="W219" s="4">
        <v>21</v>
      </c>
      <c r="X219" s="4">
        <v>21</v>
      </c>
      <c r="Y219" s="4">
        <v>7.75</v>
      </c>
      <c r="BQ219" s="4">
        <v>0</v>
      </c>
      <c r="BR219" s="114">
        <f t="shared" si="281"/>
        <v>1</v>
      </c>
      <c r="BS219" s="4">
        <f t="shared" si="282"/>
        <v>5</v>
      </c>
      <c r="BT219" s="114">
        <f t="shared" si="283"/>
        <v>0.1</v>
      </c>
      <c r="BU219" s="4">
        <v>0</v>
      </c>
      <c r="BV219" s="114">
        <f t="shared" si="284"/>
        <v>1</v>
      </c>
      <c r="BW219" s="4">
        <f t="shared" si="285"/>
        <v>5</v>
      </c>
      <c r="BX219" s="114">
        <f t="shared" si="286"/>
        <v>0.15</v>
      </c>
      <c r="BY219" s="4">
        <f t="shared" si="287"/>
        <v>9765</v>
      </c>
      <c r="BZ219" s="4">
        <v>12635.266666666699</v>
      </c>
      <c r="CA219" s="115">
        <f t="shared" si="288"/>
        <v>1.2939341184502509</v>
      </c>
      <c r="CB219" s="4">
        <f t="shared" si="289"/>
        <v>5</v>
      </c>
      <c r="CC219" s="114">
        <f t="shared" si="290"/>
        <v>0.1</v>
      </c>
      <c r="CD219" s="4">
        <v>300</v>
      </c>
      <c r="CE219" s="116">
        <v>211.89439999999999</v>
      </c>
      <c r="CF219" s="4">
        <f t="shared" si="291"/>
        <v>5</v>
      </c>
      <c r="CG219" s="114">
        <f t="shared" si="292"/>
        <v>0.15</v>
      </c>
      <c r="MX219" s="116">
        <v>95</v>
      </c>
      <c r="MY219" s="116">
        <v>95</v>
      </c>
      <c r="MZ219" s="4">
        <f t="shared" si="293"/>
        <v>3</v>
      </c>
      <c r="NA219" s="114">
        <f t="shared" si="294"/>
        <v>6.0000000000000012E-2</v>
      </c>
      <c r="NB219" s="115">
        <v>0.92</v>
      </c>
      <c r="NC219" s="115">
        <v>0.95</v>
      </c>
      <c r="ND219" s="4">
        <f t="shared" si="295"/>
        <v>5</v>
      </c>
      <c r="NE219" s="114">
        <f t="shared" si="296"/>
        <v>0.1</v>
      </c>
      <c r="NF219" s="116">
        <v>90</v>
      </c>
      <c r="NG219" s="118">
        <v>100</v>
      </c>
      <c r="NH219" s="4">
        <f t="shared" si="297"/>
        <v>5</v>
      </c>
      <c r="NI219" s="114">
        <f t="shared" si="298"/>
        <v>0.08</v>
      </c>
      <c r="NJ219" s="114">
        <v>0.85</v>
      </c>
      <c r="NK219" s="114">
        <v>1</v>
      </c>
      <c r="NM219" s="4">
        <f t="shared" si="299"/>
        <v>5</v>
      </c>
      <c r="NN219" s="114">
        <f t="shared" si="300"/>
        <v>0.06</v>
      </c>
      <c r="NO219" s="114">
        <v>0.4</v>
      </c>
      <c r="NP219" s="114">
        <v>0.5</v>
      </c>
      <c r="NQ219" s="4">
        <f t="shared" si="301"/>
        <v>5</v>
      </c>
      <c r="NR219" s="114">
        <f t="shared" si="302"/>
        <v>0.06</v>
      </c>
      <c r="ZQ219" s="114">
        <v>0.95</v>
      </c>
      <c r="ZR219" s="114">
        <v>0.95679999999999998</v>
      </c>
      <c r="ZS219" s="4">
        <f t="shared" si="303"/>
        <v>5</v>
      </c>
      <c r="ZT219" s="114">
        <f t="shared" si="304"/>
        <v>0.05</v>
      </c>
      <c r="ZU219" s="4">
        <v>2</v>
      </c>
      <c r="ZV219" s="4">
        <f t="shared" si="305"/>
        <v>5</v>
      </c>
      <c r="ZW219" s="114">
        <f t="shared" si="306"/>
        <v>0.05</v>
      </c>
      <c r="ACD219" s="114">
        <f t="shared" si="307"/>
        <v>0.5</v>
      </c>
      <c r="ACE219" s="114">
        <f t="shared" si="308"/>
        <v>0.36000000000000004</v>
      </c>
      <c r="ACF219" s="114">
        <f t="shared" si="309"/>
        <v>0.1</v>
      </c>
      <c r="ACG219" s="114">
        <f t="shared" si="310"/>
        <v>0.96000000000000008</v>
      </c>
      <c r="ACN219" s="119" t="str">
        <f t="shared" si="311"/>
        <v>TERIMA</v>
      </c>
      <c r="ACO219" s="120">
        <f t="shared" si="277"/>
        <v>670000</v>
      </c>
      <c r="ACP219" s="120">
        <f t="shared" si="312"/>
        <v>241200.00000000003</v>
      </c>
      <c r="ADH219" s="121">
        <f t="shared" si="313"/>
        <v>335000</v>
      </c>
      <c r="ADI219" s="121">
        <f t="shared" si="314"/>
        <v>241200.00000000003</v>
      </c>
      <c r="ADJ219" s="121">
        <f t="shared" si="315"/>
        <v>67000</v>
      </c>
      <c r="ADL219" s="121">
        <f t="shared" si="316"/>
        <v>0</v>
      </c>
      <c r="ADM219" s="121">
        <f t="shared" si="317"/>
        <v>643200</v>
      </c>
      <c r="ADN219" s="121">
        <f t="shared" si="280"/>
        <v>643200</v>
      </c>
      <c r="ADO219" s="4" t="s">
        <v>1454</v>
      </c>
    </row>
    <row r="220" spans="1:795" x14ac:dyDescent="0.25">
      <c r="A220" s="4">
        <f t="shared" si="278"/>
        <v>216</v>
      </c>
      <c r="B220" s="4">
        <v>160074</v>
      </c>
      <c r="C220" s="4" t="s">
        <v>573</v>
      </c>
      <c r="G220" s="4" t="s">
        <v>351</v>
      </c>
      <c r="O220" s="4">
        <v>22</v>
      </c>
      <c r="P220" s="4">
        <v>21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f t="shared" si="279"/>
        <v>0</v>
      </c>
      <c r="W220" s="4">
        <v>21</v>
      </c>
      <c r="X220" s="4">
        <v>21</v>
      </c>
      <c r="Y220" s="4">
        <v>7.75</v>
      </c>
      <c r="BQ220" s="4">
        <v>0</v>
      </c>
      <c r="BR220" s="114">
        <f t="shared" si="281"/>
        <v>1</v>
      </c>
      <c r="BS220" s="4">
        <f t="shared" si="282"/>
        <v>5</v>
      </c>
      <c r="BT220" s="114">
        <f t="shared" si="283"/>
        <v>0.1</v>
      </c>
      <c r="BU220" s="4">
        <v>0</v>
      </c>
      <c r="BV220" s="114">
        <f t="shared" si="284"/>
        <v>1</v>
      </c>
      <c r="BW220" s="4">
        <f t="shared" si="285"/>
        <v>5</v>
      </c>
      <c r="BX220" s="114">
        <f t="shared" si="286"/>
        <v>0.15</v>
      </c>
      <c r="BY220" s="4">
        <f t="shared" si="287"/>
        <v>9765</v>
      </c>
      <c r="BZ220" s="4">
        <v>11942.3666666667</v>
      </c>
      <c r="CA220" s="115">
        <f t="shared" si="288"/>
        <v>1.222976617170169</v>
      </c>
      <c r="CB220" s="4">
        <f t="shared" si="289"/>
        <v>5</v>
      </c>
      <c r="CC220" s="114">
        <f t="shared" si="290"/>
        <v>0.1</v>
      </c>
      <c r="CD220" s="4">
        <v>300</v>
      </c>
      <c r="CE220" s="116">
        <v>279.14684014869903</v>
      </c>
      <c r="CF220" s="4">
        <f t="shared" si="291"/>
        <v>5</v>
      </c>
      <c r="CG220" s="114">
        <f t="shared" si="292"/>
        <v>0.15</v>
      </c>
      <c r="MX220" s="116">
        <v>95</v>
      </c>
      <c r="MY220" s="116">
        <v>97.9166666666667</v>
      </c>
      <c r="MZ220" s="4">
        <f t="shared" si="293"/>
        <v>5</v>
      </c>
      <c r="NA220" s="114">
        <f t="shared" si="294"/>
        <v>0.1</v>
      </c>
      <c r="NB220" s="115">
        <v>0.92</v>
      </c>
      <c r="NC220" s="115">
        <v>0.88571428571428601</v>
      </c>
      <c r="ND220" s="4">
        <f t="shared" si="295"/>
        <v>1</v>
      </c>
      <c r="NE220" s="114">
        <f t="shared" si="296"/>
        <v>0.02</v>
      </c>
      <c r="NF220" s="116">
        <v>90</v>
      </c>
      <c r="NG220" s="118">
        <v>100</v>
      </c>
      <c r="NH220" s="4">
        <f t="shared" si="297"/>
        <v>5</v>
      </c>
      <c r="NI220" s="114">
        <f t="shared" si="298"/>
        <v>0.08</v>
      </c>
      <c r="NJ220" s="114">
        <v>0.85</v>
      </c>
      <c r="NK220" s="114">
        <v>0.90909090909090895</v>
      </c>
      <c r="NM220" s="4">
        <f t="shared" si="299"/>
        <v>5</v>
      </c>
      <c r="NN220" s="114">
        <f t="shared" si="300"/>
        <v>0.06</v>
      </c>
      <c r="NO220" s="114">
        <v>0.4</v>
      </c>
      <c r="NP220" s="114">
        <v>0.57142857142857095</v>
      </c>
      <c r="NQ220" s="4">
        <f t="shared" si="301"/>
        <v>5</v>
      </c>
      <c r="NR220" s="114">
        <f t="shared" si="302"/>
        <v>0.06</v>
      </c>
      <c r="ZQ220" s="114">
        <v>0.95</v>
      </c>
      <c r="ZR220" s="114">
        <v>0.97769516728624495</v>
      </c>
      <c r="ZS220" s="4">
        <f t="shared" si="303"/>
        <v>5</v>
      </c>
      <c r="ZT220" s="114">
        <f t="shared" si="304"/>
        <v>0.05</v>
      </c>
      <c r="ZU220" s="4">
        <v>2</v>
      </c>
      <c r="ZV220" s="4">
        <f t="shared" si="305"/>
        <v>5</v>
      </c>
      <c r="ZW220" s="114">
        <f t="shared" si="306"/>
        <v>0.05</v>
      </c>
      <c r="ACD220" s="114">
        <f t="shared" si="307"/>
        <v>0.5</v>
      </c>
      <c r="ACE220" s="114">
        <f t="shared" si="308"/>
        <v>0.32</v>
      </c>
      <c r="ACF220" s="114">
        <f t="shared" si="309"/>
        <v>0.1</v>
      </c>
      <c r="ACG220" s="114">
        <f t="shared" si="310"/>
        <v>0.92</v>
      </c>
      <c r="ACN220" s="119" t="str">
        <f t="shared" si="311"/>
        <v>TERIMA</v>
      </c>
      <c r="ACO220" s="120">
        <f t="shared" si="277"/>
        <v>670000</v>
      </c>
      <c r="ACP220" s="120">
        <f t="shared" si="312"/>
        <v>214400</v>
      </c>
      <c r="ADH220" s="121">
        <f t="shared" si="313"/>
        <v>335000</v>
      </c>
      <c r="ADI220" s="121">
        <f t="shared" si="314"/>
        <v>214400</v>
      </c>
      <c r="ADJ220" s="121">
        <f t="shared" si="315"/>
        <v>67000</v>
      </c>
      <c r="ADL220" s="121">
        <f t="shared" si="316"/>
        <v>0</v>
      </c>
      <c r="ADM220" s="121">
        <f t="shared" si="317"/>
        <v>616400</v>
      </c>
      <c r="ADN220" s="121">
        <f t="shared" si="280"/>
        <v>616400</v>
      </c>
      <c r="ADO220" s="4" t="s">
        <v>1454</v>
      </c>
    </row>
    <row r="221" spans="1:795" x14ac:dyDescent="0.25">
      <c r="A221" s="4">
        <f t="shared" si="278"/>
        <v>217</v>
      </c>
      <c r="B221" s="4">
        <v>160040</v>
      </c>
      <c r="C221" s="4" t="s">
        <v>575</v>
      </c>
      <c r="G221" s="4" t="s">
        <v>351</v>
      </c>
      <c r="N221" s="4" t="s">
        <v>1394</v>
      </c>
      <c r="O221" s="4">
        <v>22</v>
      </c>
      <c r="P221" s="4">
        <v>16</v>
      </c>
      <c r="Q221" s="4">
        <v>1</v>
      </c>
      <c r="R221" s="4">
        <v>0</v>
      </c>
      <c r="S221" s="4">
        <v>0</v>
      </c>
      <c r="T221" s="4">
        <v>0</v>
      </c>
      <c r="U221" s="4">
        <v>0</v>
      </c>
      <c r="V221" s="4">
        <f t="shared" si="279"/>
        <v>1</v>
      </c>
      <c r="W221" s="4">
        <v>15</v>
      </c>
      <c r="X221" s="4">
        <v>16</v>
      </c>
      <c r="Y221" s="4">
        <v>7.75</v>
      </c>
      <c r="BQ221" s="4">
        <v>0</v>
      </c>
      <c r="BR221" s="114">
        <f t="shared" si="281"/>
        <v>1</v>
      </c>
      <c r="BS221" s="4">
        <f t="shared" si="282"/>
        <v>5</v>
      </c>
      <c r="BT221" s="114">
        <f t="shared" si="283"/>
        <v>0.1</v>
      </c>
      <c r="BU221" s="4">
        <v>1</v>
      </c>
      <c r="BV221" s="114">
        <f t="shared" si="284"/>
        <v>0.93333333333333335</v>
      </c>
      <c r="BW221" s="4">
        <f t="shared" si="285"/>
        <v>1</v>
      </c>
      <c r="BX221" s="114">
        <f t="shared" si="286"/>
        <v>0.03</v>
      </c>
      <c r="BY221" s="4">
        <f t="shared" si="287"/>
        <v>7440</v>
      </c>
      <c r="BZ221" s="4">
        <v>8525.75</v>
      </c>
      <c r="CA221" s="115">
        <f t="shared" si="288"/>
        <v>1.1459341397849463</v>
      </c>
      <c r="CB221" s="4">
        <f t="shared" si="289"/>
        <v>5</v>
      </c>
      <c r="CC221" s="114">
        <f t="shared" si="290"/>
        <v>0.1</v>
      </c>
      <c r="CD221" s="4">
        <v>300</v>
      </c>
      <c r="CE221" s="116">
        <v>258.48353096179198</v>
      </c>
      <c r="CF221" s="4">
        <f t="shared" si="291"/>
        <v>5</v>
      </c>
      <c r="CG221" s="114">
        <f t="shared" si="292"/>
        <v>0.15</v>
      </c>
      <c r="MX221" s="116">
        <v>95</v>
      </c>
      <c r="MY221" s="116">
        <v>99.1666666666667</v>
      </c>
      <c r="MZ221" s="4">
        <f t="shared" si="293"/>
        <v>5</v>
      </c>
      <c r="NA221" s="114">
        <f t="shared" si="294"/>
        <v>0.1</v>
      </c>
      <c r="NB221" s="115">
        <v>0.92</v>
      </c>
      <c r="NC221" s="115">
        <v>0.88695652173912998</v>
      </c>
      <c r="ND221" s="4">
        <f t="shared" si="295"/>
        <v>1</v>
      </c>
      <c r="NE221" s="114">
        <f t="shared" si="296"/>
        <v>0.02</v>
      </c>
      <c r="NF221" s="116">
        <v>90</v>
      </c>
      <c r="NG221" s="118">
        <v>0</v>
      </c>
      <c r="NH221" s="4">
        <f t="shared" si="297"/>
        <v>1</v>
      </c>
      <c r="NI221" s="114">
        <f t="shared" si="298"/>
        <v>1.6E-2</v>
      </c>
      <c r="NJ221" s="114">
        <v>0.85</v>
      </c>
      <c r="NK221" s="114">
        <v>0.83333333333333304</v>
      </c>
      <c r="NM221" s="4">
        <f t="shared" si="299"/>
        <v>1</v>
      </c>
      <c r="NN221" s="114">
        <f t="shared" si="300"/>
        <v>1.2E-2</v>
      </c>
      <c r="NO221" s="114">
        <v>0.4</v>
      </c>
      <c r="NP221" s="114">
        <v>0.73913043478260898</v>
      </c>
      <c r="NQ221" s="4">
        <f t="shared" si="301"/>
        <v>5</v>
      </c>
      <c r="NR221" s="114">
        <f t="shared" si="302"/>
        <v>0.06</v>
      </c>
      <c r="ZQ221" s="114">
        <v>0.95</v>
      </c>
      <c r="ZR221" s="114">
        <v>0.98023715415019796</v>
      </c>
      <c r="ZS221" s="4">
        <f t="shared" si="303"/>
        <v>5</v>
      </c>
      <c r="ZT221" s="114">
        <f t="shared" si="304"/>
        <v>0.05</v>
      </c>
      <c r="ZU221" s="4">
        <v>2</v>
      </c>
      <c r="ZV221" s="4">
        <f t="shared" si="305"/>
        <v>5</v>
      </c>
      <c r="ZW221" s="114">
        <f t="shared" si="306"/>
        <v>0.05</v>
      </c>
      <c r="ACD221" s="114">
        <f t="shared" si="307"/>
        <v>0.38</v>
      </c>
      <c r="ACE221" s="114">
        <f t="shared" si="308"/>
        <v>0.20800000000000002</v>
      </c>
      <c r="ACF221" s="114">
        <f t="shared" si="309"/>
        <v>0.1</v>
      </c>
      <c r="ACG221" s="114">
        <f t="shared" si="310"/>
        <v>0.68800000000000006</v>
      </c>
      <c r="ACN221" s="119" t="str">
        <f t="shared" si="311"/>
        <v>TERIMA</v>
      </c>
      <c r="ACO221" s="120">
        <f t="shared" si="277"/>
        <v>670000</v>
      </c>
      <c r="ACP221" s="120">
        <f t="shared" si="312"/>
        <v>139360</v>
      </c>
      <c r="ADH221" s="121">
        <f t="shared" si="313"/>
        <v>254600</v>
      </c>
      <c r="ADI221" s="121">
        <f t="shared" si="314"/>
        <v>139360</v>
      </c>
      <c r="ADJ221" s="121">
        <f t="shared" si="315"/>
        <v>67000</v>
      </c>
      <c r="ADL221" s="121">
        <f t="shared" si="316"/>
        <v>0</v>
      </c>
      <c r="ADM221" s="121">
        <f t="shared" si="317"/>
        <v>460960</v>
      </c>
      <c r="ADN221" s="121">
        <f t="shared" si="280"/>
        <v>460960</v>
      </c>
      <c r="ADO221" s="4" t="s">
        <v>1454</v>
      </c>
    </row>
    <row r="222" spans="1:795" x14ac:dyDescent="0.25">
      <c r="A222" s="4">
        <f t="shared" si="278"/>
        <v>218</v>
      </c>
      <c r="B222" s="4">
        <v>157019</v>
      </c>
      <c r="C222" s="4" t="s">
        <v>579</v>
      </c>
      <c r="G222" s="4" t="s">
        <v>351</v>
      </c>
      <c r="O222" s="4">
        <v>22</v>
      </c>
      <c r="P222" s="4">
        <v>21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f t="shared" si="279"/>
        <v>0</v>
      </c>
      <c r="W222" s="4">
        <v>21</v>
      </c>
      <c r="X222" s="4">
        <v>21</v>
      </c>
      <c r="Y222" s="4">
        <v>7.75</v>
      </c>
      <c r="BQ222" s="4">
        <v>0</v>
      </c>
      <c r="BR222" s="114">
        <f t="shared" si="281"/>
        <v>1</v>
      </c>
      <c r="BS222" s="4">
        <f t="shared" si="282"/>
        <v>5</v>
      </c>
      <c r="BT222" s="114">
        <f t="shared" si="283"/>
        <v>0.1</v>
      </c>
      <c r="BU222" s="4">
        <v>0</v>
      </c>
      <c r="BV222" s="114">
        <f t="shared" si="284"/>
        <v>1</v>
      </c>
      <c r="BW222" s="4">
        <f t="shared" si="285"/>
        <v>5</v>
      </c>
      <c r="BX222" s="114">
        <f t="shared" si="286"/>
        <v>0.15</v>
      </c>
      <c r="BY222" s="4">
        <f t="shared" si="287"/>
        <v>9765</v>
      </c>
      <c r="BZ222" s="4">
        <v>11996.75</v>
      </c>
      <c r="CA222" s="115">
        <f t="shared" si="288"/>
        <v>1.2285458269329237</v>
      </c>
      <c r="CB222" s="4">
        <f t="shared" si="289"/>
        <v>5</v>
      </c>
      <c r="CC222" s="114">
        <f t="shared" si="290"/>
        <v>0.1</v>
      </c>
      <c r="CD222" s="4">
        <v>300</v>
      </c>
      <c r="CE222" s="116">
        <v>244.72372881355901</v>
      </c>
      <c r="CF222" s="4">
        <f t="shared" si="291"/>
        <v>5</v>
      </c>
      <c r="CG222" s="114">
        <f t="shared" si="292"/>
        <v>0.15</v>
      </c>
      <c r="MX222" s="116">
        <v>95</v>
      </c>
      <c r="MY222" s="116">
        <v>95</v>
      </c>
      <c r="MZ222" s="4">
        <f t="shared" si="293"/>
        <v>3</v>
      </c>
      <c r="NA222" s="114">
        <f t="shared" si="294"/>
        <v>6.0000000000000012E-2</v>
      </c>
      <c r="NB222" s="115">
        <v>0.92</v>
      </c>
      <c r="NC222" s="115">
        <v>0.93333333333333302</v>
      </c>
      <c r="ND222" s="4">
        <f t="shared" si="295"/>
        <v>5</v>
      </c>
      <c r="NE222" s="114">
        <f t="shared" si="296"/>
        <v>0.1</v>
      </c>
      <c r="NF222" s="116">
        <v>90</v>
      </c>
      <c r="NG222" s="118">
        <v>100</v>
      </c>
      <c r="NH222" s="4">
        <f t="shared" si="297"/>
        <v>5</v>
      </c>
      <c r="NI222" s="114">
        <f t="shared" si="298"/>
        <v>0.08</v>
      </c>
      <c r="NJ222" s="114">
        <v>0.85</v>
      </c>
      <c r="NK222" s="114">
        <v>0.85</v>
      </c>
      <c r="NM222" s="4">
        <f t="shared" si="299"/>
        <v>4</v>
      </c>
      <c r="NN222" s="114">
        <f t="shared" si="300"/>
        <v>4.8000000000000001E-2</v>
      </c>
      <c r="NO222" s="114">
        <v>0.4</v>
      </c>
      <c r="NP222" s="114">
        <v>0.70833333333333304</v>
      </c>
      <c r="NQ222" s="4">
        <f t="shared" si="301"/>
        <v>5</v>
      </c>
      <c r="NR222" s="114">
        <f t="shared" si="302"/>
        <v>0.06</v>
      </c>
      <c r="ZQ222" s="114">
        <v>0.95</v>
      </c>
      <c r="ZR222" s="114">
        <v>0.98644067796610202</v>
      </c>
      <c r="ZS222" s="4">
        <f t="shared" si="303"/>
        <v>5</v>
      </c>
      <c r="ZT222" s="114">
        <f t="shared" si="304"/>
        <v>0.05</v>
      </c>
      <c r="ZU222" s="4">
        <v>2</v>
      </c>
      <c r="ZV222" s="4">
        <f t="shared" si="305"/>
        <v>5</v>
      </c>
      <c r="ZW222" s="114">
        <f t="shared" si="306"/>
        <v>0.05</v>
      </c>
      <c r="ACD222" s="114">
        <f t="shared" si="307"/>
        <v>0.5</v>
      </c>
      <c r="ACE222" s="114">
        <f t="shared" si="308"/>
        <v>0.34800000000000003</v>
      </c>
      <c r="ACF222" s="114">
        <f t="shared" si="309"/>
        <v>0.1</v>
      </c>
      <c r="ACG222" s="114">
        <f t="shared" si="310"/>
        <v>0.94800000000000006</v>
      </c>
      <c r="ACN222" s="119" t="str">
        <f t="shared" si="311"/>
        <v>TERIMA</v>
      </c>
      <c r="ACO222" s="120">
        <f t="shared" si="277"/>
        <v>670000</v>
      </c>
      <c r="ACP222" s="120">
        <f t="shared" si="312"/>
        <v>233160.00000000003</v>
      </c>
      <c r="ADH222" s="121">
        <f t="shared" si="313"/>
        <v>335000</v>
      </c>
      <c r="ADI222" s="121">
        <f t="shared" si="314"/>
        <v>233160.00000000003</v>
      </c>
      <c r="ADJ222" s="121">
        <f t="shared" si="315"/>
        <v>67000</v>
      </c>
      <c r="ADL222" s="121">
        <f t="shared" si="316"/>
        <v>0</v>
      </c>
      <c r="ADM222" s="121">
        <f t="shared" si="317"/>
        <v>635160</v>
      </c>
      <c r="ADN222" s="121">
        <f t="shared" si="280"/>
        <v>635160</v>
      </c>
      <c r="ADO222" s="4" t="s">
        <v>1454</v>
      </c>
    </row>
    <row r="223" spans="1:795" x14ac:dyDescent="0.25">
      <c r="A223" s="4">
        <f t="shared" si="278"/>
        <v>219</v>
      </c>
      <c r="B223" s="4">
        <v>86712</v>
      </c>
      <c r="C223" s="4" t="s">
        <v>583</v>
      </c>
      <c r="G223" s="4" t="s">
        <v>351</v>
      </c>
      <c r="O223" s="4">
        <v>22</v>
      </c>
      <c r="P223" s="4">
        <v>24</v>
      </c>
      <c r="Q223" s="4">
        <v>0</v>
      </c>
      <c r="R223" s="4">
        <v>0</v>
      </c>
      <c r="S223" s="4">
        <v>0</v>
      </c>
      <c r="T223" s="4">
        <v>1</v>
      </c>
      <c r="U223" s="4">
        <v>0</v>
      </c>
      <c r="V223" s="4">
        <f t="shared" si="279"/>
        <v>0</v>
      </c>
      <c r="W223" s="4">
        <v>24</v>
      </c>
      <c r="X223" s="4">
        <v>23</v>
      </c>
      <c r="Y223" s="4">
        <v>7.75</v>
      </c>
      <c r="BQ223" s="4">
        <v>0</v>
      </c>
      <c r="BR223" s="114">
        <f t="shared" si="281"/>
        <v>1</v>
      </c>
      <c r="BS223" s="4">
        <f t="shared" si="282"/>
        <v>5</v>
      </c>
      <c r="BT223" s="114">
        <f t="shared" si="283"/>
        <v>0.1</v>
      </c>
      <c r="BU223" s="4">
        <v>0</v>
      </c>
      <c r="BV223" s="114">
        <f t="shared" si="284"/>
        <v>1</v>
      </c>
      <c r="BW223" s="4">
        <f t="shared" si="285"/>
        <v>5</v>
      </c>
      <c r="BX223" s="114">
        <f t="shared" si="286"/>
        <v>0.15</v>
      </c>
      <c r="BY223" s="4">
        <f t="shared" si="287"/>
        <v>10695</v>
      </c>
      <c r="BZ223" s="4">
        <v>11314.266666666699</v>
      </c>
      <c r="CA223" s="115">
        <f t="shared" si="288"/>
        <v>1.0579024466261524</v>
      </c>
      <c r="CB223" s="4">
        <f t="shared" si="289"/>
        <v>5</v>
      </c>
      <c r="CC223" s="114">
        <f t="shared" si="290"/>
        <v>0.1</v>
      </c>
      <c r="CD223" s="4">
        <v>300</v>
      </c>
      <c r="CE223" s="116">
        <v>282.50880134115698</v>
      </c>
      <c r="CF223" s="4">
        <f t="shared" si="291"/>
        <v>5</v>
      </c>
      <c r="CG223" s="114">
        <f t="shared" si="292"/>
        <v>0.15</v>
      </c>
      <c r="MX223" s="116">
        <v>95</v>
      </c>
      <c r="MY223" s="116">
        <v>95.8333333333333</v>
      </c>
      <c r="MZ223" s="4">
        <f t="shared" si="293"/>
        <v>5</v>
      </c>
      <c r="NA223" s="114">
        <f t="shared" si="294"/>
        <v>0.1</v>
      </c>
      <c r="NB223" s="115">
        <v>0.92</v>
      </c>
      <c r="NC223" s="115">
        <v>0.93488372093023298</v>
      </c>
      <c r="ND223" s="4">
        <f t="shared" si="295"/>
        <v>5</v>
      </c>
      <c r="NE223" s="114">
        <f t="shared" si="296"/>
        <v>0.1</v>
      </c>
      <c r="NF223" s="116">
        <v>90</v>
      </c>
      <c r="NG223" s="118">
        <v>100</v>
      </c>
      <c r="NH223" s="4">
        <f t="shared" si="297"/>
        <v>5</v>
      </c>
      <c r="NI223" s="114">
        <f t="shared" si="298"/>
        <v>0.08</v>
      </c>
      <c r="NJ223" s="114">
        <v>0.85</v>
      </c>
      <c r="NK223" s="114">
        <v>0.86486486486486502</v>
      </c>
      <c r="NM223" s="4">
        <f t="shared" si="299"/>
        <v>5</v>
      </c>
      <c r="NN223" s="114">
        <f t="shared" si="300"/>
        <v>0.06</v>
      </c>
      <c r="NO223" s="114">
        <v>0.4</v>
      </c>
      <c r="NP223" s="114">
        <v>0.62790697674418605</v>
      </c>
      <c r="NQ223" s="4">
        <f t="shared" si="301"/>
        <v>5</v>
      </c>
      <c r="NR223" s="114">
        <f t="shared" si="302"/>
        <v>0.06</v>
      </c>
      <c r="ZQ223" s="114">
        <v>0.95</v>
      </c>
      <c r="ZR223" s="114">
        <v>0.98910310142497904</v>
      </c>
      <c r="ZS223" s="4">
        <f t="shared" si="303"/>
        <v>5</v>
      </c>
      <c r="ZT223" s="114">
        <f t="shared" si="304"/>
        <v>0.05</v>
      </c>
      <c r="ZU223" s="4">
        <v>2</v>
      </c>
      <c r="ZV223" s="4">
        <f t="shared" si="305"/>
        <v>5</v>
      </c>
      <c r="ZW223" s="114">
        <f t="shared" si="306"/>
        <v>0.05</v>
      </c>
      <c r="ACD223" s="114">
        <f t="shared" si="307"/>
        <v>0.5</v>
      </c>
      <c r="ACE223" s="114">
        <f t="shared" si="308"/>
        <v>0.4</v>
      </c>
      <c r="ACF223" s="114">
        <f t="shared" si="309"/>
        <v>0.1</v>
      </c>
      <c r="ACG223" s="114">
        <f t="shared" si="310"/>
        <v>1</v>
      </c>
      <c r="ACN223" s="119" t="str">
        <f t="shared" si="311"/>
        <v>TERIMA</v>
      </c>
      <c r="ACO223" s="120">
        <f t="shared" si="277"/>
        <v>670000</v>
      </c>
      <c r="ACP223" s="120">
        <f t="shared" si="312"/>
        <v>268000</v>
      </c>
      <c r="ADH223" s="121">
        <f t="shared" si="313"/>
        <v>335000</v>
      </c>
      <c r="ADI223" s="121">
        <f t="shared" si="314"/>
        <v>268000</v>
      </c>
      <c r="ADJ223" s="121">
        <f t="shared" si="315"/>
        <v>67000</v>
      </c>
      <c r="ADL223" s="121">
        <f t="shared" si="316"/>
        <v>200000</v>
      </c>
      <c r="ADM223" s="121">
        <f t="shared" si="317"/>
        <v>870000</v>
      </c>
      <c r="ADN223" s="121">
        <f t="shared" si="280"/>
        <v>870000</v>
      </c>
      <c r="ADO223" s="4" t="s">
        <v>1454</v>
      </c>
    </row>
    <row r="224" spans="1:795" x14ac:dyDescent="0.25">
      <c r="A224" s="4">
        <f t="shared" si="278"/>
        <v>220</v>
      </c>
      <c r="B224" s="4">
        <v>43284</v>
      </c>
      <c r="C224" s="4" t="s">
        <v>586</v>
      </c>
      <c r="G224" s="4" t="s">
        <v>351</v>
      </c>
      <c r="O224" s="4">
        <v>22</v>
      </c>
      <c r="P224" s="4">
        <v>24</v>
      </c>
      <c r="Q224" s="4">
        <v>0</v>
      </c>
      <c r="R224" s="4">
        <v>0</v>
      </c>
      <c r="S224" s="4">
        <v>0</v>
      </c>
      <c r="T224" s="4">
        <v>1</v>
      </c>
      <c r="U224" s="4">
        <v>0</v>
      </c>
      <c r="V224" s="4">
        <f t="shared" si="279"/>
        <v>0</v>
      </c>
      <c r="W224" s="4">
        <v>24</v>
      </c>
      <c r="X224" s="4">
        <v>23</v>
      </c>
      <c r="Y224" s="4">
        <v>7.75</v>
      </c>
      <c r="BQ224" s="4">
        <v>0</v>
      </c>
      <c r="BR224" s="114">
        <f t="shared" si="281"/>
        <v>1</v>
      </c>
      <c r="BS224" s="4">
        <f t="shared" si="282"/>
        <v>5</v>
      </c>
      <c r="BT224" s="114">
        <f t="shared" si="283"/>
        <v>0.1</v>
      </c>
      <c r="BU224" s="4">
        <v>0</v>
      </c>
      <c r="BV224" s="114">
        <f t="shared" si="284"/>
        <v>1</v>
      </c>
      <c r="BW224" s="4">
        <f t="shared" si="285"/>
        <v>5</v>
      </c>
      <c r="BX224" s="114">
        <f t="shared" si="286"/>
        <v>0.15</v>
      </c>
      <c r="BY224" s="4">
        <f t="shared" si="287"/>
        <v>10695</v>
      </c>
      <c r="BZ224" s="4">
        <v>13047.583333333299</v>
      </c>
      <c r="CA224" s="115">
        <f t="shared" si="288"/>
        <v>1.2199703911485087</v>
      </c>
      <c r="CB224" s="4">
        <f t="shared" si="289"/>
        <v>5</v>
      </c>
      <c r="CC224" s="114">
        <f t="shared" si="290"/>
        <v>0.1</v>
      </c>
      <c r="CD224" s="4">
        <v>300</v>
      </c>
      <c r="CE224" s="116">
        <v>288.161069651741</v>
      </c>
      <c r="CF224" s="4">
        <f t="shared" si="291"/>
        <v>5</v>
      </c>
      <c r="CG224" s="114">
        <f t="shared" si="292"/>
        <v>0.15</v>
      </c>
      <c r="MX224" s="116">
        <v>95</v>
      </c>
      <c r="MY224" s="116">
        <v>100</v>
      </c>
      <c r="MZ224" s="4">
        <f t="shared" si="293"/>
        <v>5</v>
      </c>
      <c r="NA224" s="114">
        <f t="shared" si="294"/>
        <v>0.1</v>
      </c>
      <c r="NB224" s="115">
        <v>0.92</v>
      </c>
      <c r="NC224" s="115">
        <v>0.90153846153846195</v>
      </c>
      <c r="ND224" s="4">
        <f t="shared" si="295"/>
        <v>1</v>
      </c>
      <c r="NE224" s="114">
        <f t="shared" si="296"/>
        <v>0.02</v>
      </c>
      <c r="NF224" s="116">
        <v>90</v>
      </c>
      <c r="NG224" s="118">
        <v>100</v>
      </c>
      <c r="NH224" s="4">
        <f t="shared" si="297"/>
        <v>5</v>
      </c>
      <c r="NI224" s="114">
        <f t="shared" si="298"/>
        <v>0.08</v>
      </c>
      <c r="NJ224" s="114">
        <v>0.85</v>
      </c>
      <c r="NK224" s="114">
        <v>0.92</v>
      </c>
      <c r="NM224" s="4">
        <f t="shared" si="299"/>
        <v>5</v>
      </c>
      <c r="NN224" s="114">
        <f t="shared" si="300"/>
        <v>0.06</v>
      </c>
      <c r="NO224" s="114">
        <v>0.4</v>
      </c>
      <c r="NP224" s="114">
        <v>0.46153846153846201</v>
      </c>
      <c r="NQ224" s="4">
        <f t="shared" si="301"/>
        <v>5</v>
      </c>
      <c r="NR224" s="114">
        <f t="shared" si="302"/>
        <v>0.06</v>
      </c>
      <c r="ZQ224" s="114">
        <v>0.95</v>
      </c>
      <c r="ZR224" s="114">
        <v>0.99315920398009905</v>
      </c>
      <c r="ZS224" s="4">
        <f t="shared" si="303"/>
        <v>5</v>
      </c>
      <c r="ZT224" s="114">
        <f t="shared" si="304"/>
        <v>0.05</v>
      </c>
      <c r="ZU224" s="4">
        <v>2</v>
      </c>
      <c r="ZV224" s="4">
        <f t="shared" si="305"/>
        <v>5</v>
      </c>
      <c r="ZW224" s="114">
        <f t="shared" si="306"/>
        <v>0.05</v>
      </c>
      <c r="ACD224" s="114">
        <f t="shared" si="307"/>
        <v>0.5</v>
      </c>
      <c r="ACE224" s="114">
        <f t="shared" si="308"/>
        <v>0.32</v>
      </c>
      <c r="ACF224" s="114">
        <f t="shared" si="309"/>
        <v>0.1</v>
      </c>
      <c r="ACG224" s="114">
        <f t="shared" si="310"/>
        <v>0.92</v>
      </c>
      <c r="ACN224" s="119" t="str">
        <f t="shared" si="311"/>
        <v>TERIMA</v>
      </c>
      <c r="ACO224" s="120">
        <f t="shared" si="277"/>
        <v>670000</v>
      </c>
      <c r="ACP224" s="120">
        <f t="shared" si="312"/>
        <v>214400</v>
      </c>
      <c r="ADH224" s="121">
        <f t="shared" si="313"/>
        <v>335000</v>
      </c>
      <c r="ADI224" s="121">
        <f t="shared" si="314"/>
        <v>214400</v>
      </c>
      <c r="ADJ224" s="121">
        <f t="shared" si="315"/>
        <v>67000</v>
      </c>
      <c r="ADL224" s="121">
        <f t="shared" si="316"/>
        <v>0</v>
      </c>
      <c r="ADM224" s="121">
        <f t="shared" si="317"/>
        <v>616400</v>
      </c>
      <c r="ADN224" s="121">
        <f t="shared" si="280"/>
        <v>616400</v>
      </c>
      <c r="ADO224" s="4" t="s">
        <v>1454</v>
      </c>
    </row>
    <row r="225" spans="1:795" x14ac:dyDescent="0.25">
      <c r="A225" s="4">
        <f t="shared" si="278"/>
        <v>221</v>
      </c>
      <c r="B225" s="4">
        <v>106103</v>
      </c>
      <c r="C225" s="4" t="s">
        <v>590</v>
      </c>
      <c r="G225" s="4" t="s">
        <v>351</v>
      </c>
      <c r="O225" s="4">
        <v>22</v>
      </c>
      <c r="P225" s="4">
        <v>24</v>
      </c>
      <c r="Q225" s="4">
        <v>0</v>
      </c>
      <c r="R225" s="4">
        <v>0</v>
      </c>
      <c r="S225" s="4">
        <v>0</v>
      </c>
      <c r="T225" s="4">
        <v>1</v>
      </c>
      <c r="U225" s="4">
        <v>0</v>
      </c>
      <c r="V225" s="4">
        <f t="shared" si="279"/>
        <v>0</v>
      </c>
      <c r="W225" s="4">
        <v>24</v>
      </c>
      <c r="X225" s="4">
        <v>23</v>
      </c>
      <c r="Y225" s="4">
        <v>7.75</v>
      </c>
      <c r="BQ225" s="4">
        <v>0</v>
      </c>
      <c r="BR225" s="114">
        <f t="shared" si="281"/>
        <v>1</v>
      </c>
      <c r="BS225" s="4">
        <f t="shared" si="282"/>
        <v>5</v>
      </c>
      <c r="BT225" s="114">
        <f t="shared" si="283"/>
        <v>0.1</v>
      </c>
      <c r="BU225" s="4">
        <v>0</v>
      </c>
      <c r="BV225" s="114">
        <f t="shared" si="284"/>
        <v>1</v>
      </c>
      <c r="BW225" s="4">
        <f t="shared" si="285"/>
        <v>5</v>
      </c>
      <c r="BX225" s="114">
        <f t="shared" si="286"/>
        <v>0.15</v>
      </c>
      <c r="BY225" s="4">
        <f t="shared" si="287"/>
        <v>10695</v>
      </c>
      <c r="BZ225" s="4">
        <v>11369.9333333333</v>
      </c>
      <c r="CA225" s="115">
        <f t="shared" si="288"/>
        <v>1.0631073710456569</v>
      </c>
      <c r="CB225" s="4">
        <f t="shared" si="289"/>
        <v>5</v>
      </c>
      <c r="CC225" s="114">
        <f t="shared" si="290"/>
        <v>0.1</v>
      </c>
      <c r="CD225" s="4">
        <v>300</v>
      </c>
      <c r="CE225" s="116">
        <v>278.57281553398099</v>
      </c>
      <c r="CF225" s="4">
        <f t="shared" si="291"/>
        <v>5</v>
      </c>
      <c r="CG225" s="114">
        <f t="shared" si="292"/>
        <v>0.15</v>
      </c>
      <c r="MX225" s="116">
        <v>95</v>
      </c>
      <c r="MY225" s="116">
        <v>100</v>
      </c>
      <c r="MZ225" s="4">
        <f t="shared" si="293"/>
        <v>5</v>
      </c>
      <c r="NA225" s="114">
        <f t="shared" si="294"/>
        <v>0.1</v>
      </c>
      <c r="NB225" s="115">
        <v>0.92</v>
      </c>
      <c r="NC225" s="115">
        <v>0.90270270270270303</v>
      </c>
      <c r="ND225" s="4">
        <f t="shared" si="295"/>
        <v>1</v>
      </c>
      <c r="NE225" s="114">
        <f t="shared" si="296"/>
        <v>0.02</v>
      </c>
      <c r="NF225" s="116">
        <v>90</v>
      </c>
      <c r="NG225" s="118">
        <v>100</v>
      </c>
      <c r="NH225" s="4">
        <f t="shared" si="297"/>
        <v>5</v>
      </c>
      <c r="NI225" s="114">
        <f t="shared" si="298"/>
        <v>0.08</v>
      </c>
      <c r="NJ225" s="114">
        <v>0.85</v>
      </c>
      <c r="NK225" s="114">
        <v>0.96153846153846201</v>
      </c>
      <c r="NM225" s="4">
        <f t="shared" si="299"/>
        <v>5</v>
      </c>
      <c r="NN225" s="114">
        <f t="shared" si="300"/>
        <v>0.06</v>
      </c>
      <c r="NO225" s="114">
        <v>0.4</v>
      </c>
      <c r="NP225" s="114">
        <v>0.48648648648648701</v>
      </c>
      <c r="NQ225" s="4">
        <f t="shared" si="301"/>
        <v>5</v>
      </c>
      <c r="NR225" s="114">
        <f t="shared" si="302"/>
        <v>0.06</v>
      </c>
      <c r="ZQ225" s="114">
        <v>0.95</v>
      </c>
      <c r="ZR225" s="114">
        <v>0.98655713218819996</v>
      </c>
      <c r="ZS225" s="4">
        <f t="shared" si="303"/>
        <v>5</v>
      </c>
      <c r="ZT225" s="114">
        <f t="shared" si="304"/>
        <v>0.05</v>
      </c>
      <c r="ZU225" s="4">
        <v>2</v>
      </c>
      <c r="ZV225" s="4">
        <f t="shared" si="305"/>
        <v>5</v>
      </c>
      <c r="ZW225" s="114">
        <f t="shared" si="306"/>
        <v>0.05</v>
      </c>
      <c r="ACD225" s="114">
        <f t="shared" si="307"/>
        <v>0.5</v>
      </c>
      <c r="ACE225" s="114">
        <f t="shared" si="308"/>
        <v>0.32</v>
      </c>
      <c r="ACF225" s="114">
        <f t="shared" si="309"/>
        <v>0.1</v>
      </c>
      <c r="ACG225" s="114">
        <f t="shared" si="310"/>
        <v>0.92</v>
      </c>
      <c r="ACN225" s="119" t="str">
        <f t="shared" si="311"/>
        <v>TERIMA</v>
      </c>
      <c r="ACO225" s="120">
        <f t="shared" si="277"/>
        <v>670000</v>
      </c>
      <c r="ACP225" s="120">
        <f t="shared" si="312"/>
        <v>214400</v>
      </c>
      <c r="ADH225" s="121">
        <f t="shared" si="313"/>
        <v>335000</v>
      </c>
      <c r="ADI225" s="121">
        <f t="shared" si="314"/>
        <v>214400</v>
      </c>
      <c r="ADJ225" s="121">
        <f t="shared" si="315"/>
        <v>67000</v>
      </c>
      <c r="ADL225" s="121">
        <f t="shared" si="316"/>
        <v>0</v>
      </c>
      <c r="ADM225" s="121">
        <f t="shared" si="317"/>
        <v>616400</v>
      </c>
      <c r="ADN225" s="121">
        <f t="shared" si="280"/>
        <v>616400</v>
      </c>
      <c r="ADO225" s="4" t="s">
        <v>1454</v>
      </c>
    </row>
    <row r="226" spans="1:795" x14ac:dyDescent="0.25">
      <c r="A226" s="4">
        <f t="shared" si="278"/>
        <v>222</v>
      </c>
      <c r="B226" s="4">
        <v>160038</v>
      </c>
      <c r="C226" s="4" t="s">
        <v>592</v>
      </c>
      <c r="G226" s="4" t="s">
        <v>351</v>
      </c>
      <c r="O226" s="4">
        <v>22</v>
      </c>
      <c r="P226" s="4">
        <v>21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f t="shared" si="279"/>
        <v>0</v>
      </c>
      <c r="W226" s="4">
        <v>21</v>
      </c>
      <c r="X226" s="4">
        <v>21</v>
      </c>
      <c r="Y226" s="4">
        <v>7.75</v>
      </c>
      <c r="BQ226" s="4">
        <v>0</v>
      </c>
      <c r="BR226" s="114">
        <f t="shared" si="281"/>
        <v>1</v>
      </c>
      <c r="BS226" s="4">
        <f t="shared" si="282"/>
        <v>5</v>
      </c>
      <c r="BT226" s="114">
        <f t="shared" si="283"/>
        <v>0.1</v>
      </c>
      <c r="BU226" s="4">
        <v>0</v>
      </c>
      <c r="BV226" s="114">
        <f t="shared" si="284"/>
        <v>1</v>
      </c>
      <c r="BW226" s="4">
        <f t="shared" si="285"/>
        <v>5</v>
      </c>
      <c r="BX226" s="114">
        <f t="shared" si="286"/>
        <v>0.15</v>
      </c>
      <c r="BY226" s="4">
        <f t="shared" si="287"/>
        <v>9765</v>
      </c>
      <c r="BZ226" s="4">
        <v>11996.4333333333</v>
      </c>
      <c r="CA226" s="115">
        <f t="shared" si="288"/>
        <v>1.2285133981908141</v>
      </c>
      <c r="CB226" s="4">
        <f t="shared" si="289"/>
        <v>5</v>
      </c>
      <c r="CC226" s="114">
        <f t="shared" si="290"/>
        <v>0.1</v>
      </c>
      <c r="CD226" s="4">
        <v>300</v>
      </c>
      <c r="CE226" s="116">
        <v>274.39672364672401</v>
      </c>
      <c r="CF226" s="4">
        <f t="shared" si="291"/>
        <v>5</v>
      </c>
      <c r="CG226" s="114">
        <f t="shared" si="292"/>
        <v>0.15</v>
      </c>
      <c r="MX226" s="116">
        <v>95</v>
      </c>
      <c r="MY226" s="116">
        <v>91.6666666666667</v>
      </c>
      <c r="MZ226" s="4">
        <f t="shared" si="293"/>
        <v>1</v>
      </c>
      <c r="NA226" s="114">
        <f t="shared" si="294"/>
        <v>0.02</v>
      </c>
      <c r="NB226" s="115">
        <v>0.92</v>
      </c>
      <c r="NC226" s="115">
        <v>0.86046511627906996</v>
      </c>
      <c r="ND226" s="4">
        <f t="shared" si="295"/>
        <v>1</v>
      </c>
      <c r="NE226" s="114">
        <f t="shared" si="296"/>
        <v>0.02</v>
      </c>
      <c r="NF226" s="116">
        <v>90</v>
      </c>
      <c r="NG226" s="118">
        <v>100</v>
      </c>
      <c r="NH226" s="4">
        <f t="shared" si="297"/>
        <v>5</v>
      </c>
      <c r="NI226" s="114">
        <f t="shared" si="298"/>
        <v>0.08</v>
      </c>
      <c r="NJ226" s="114">
        <v>0.85</v>
      </c>
      <c r="NK226" s="114">
        <v>0.82758620689655205</v>
      </c>
      <c r="NM226" s="4">
        <f t="shared" si="299"/>
        <v>1</v>
      </c>
      <c r="NN226" s="114">
        <f t="shared" si="300"/>
        <v>1.2E-2</v>
      </c>
      <c r="NO226" s="114">
        <v>0.4</v>
      </c>
      <c r="NP226" s="114">
        <v>0.53488372093023295</v>
      </c>
      <c r="NQ226" s="4">
        <f t="shared" si="301"/>
        <v>5</v>
      </c>
      <c r="NR226" s="114">
        <f t="shared" si="302"/>
        <v>0.06</v>
      </c>
      <c r="ZQ226" s="114">
        <v>0.95</v>
      </c>
      <c r="ZR226" s="114">
        <v>0.986467236467236</v>
      </c>
      <c r="ZS226" s="4">
        <f t="shared" si="303"/>
        <v>5</v>
      </c>
      <c r="ZT226" s="114">
        <f t="shared" si="304"/>
        <v>0.05</v>
      </c>
      <c r="ZU226" s="4">
        <v>2</v>
      </c>
      <c r="ZV226" s="4">
        <f t="shared" si="305"/>
        <v>5</v>
      </c>
      <c r="ZW226" s="114">
        <f t="shared" si="306"/>
        <v>0.05</v>
      </c>
      <c r="ACD226" s="114">
        <f t="shared" si="307"/>
        <v>0.5</v>
      </c>
      <c r="ACE226" s="114">
        <f t="shared" si="308"/>
        <v>0.192</v>
      </c>
      <c r="ACF226" s="114">
        <f t="shared" si="309"/>
        <v>0.1</v>
      </c>
      <c r="ACG226" s="114">
        <f t="shared" si="310"/>
        <v>0.79199999999999993</v>
      </c>
      <c r="ACK226" s="4">
        <v>1</v>
      </c>
      <c r="ACN226" s="119" t="str">
        <f t="shared" si="311"/>
        <v>TERIMA</v>
      </c>
      <c r="ACO226" s="120">
        <f t="shared" si="277"/>
        <v>670000</v>
      </c>
      <c r="ACP226" s="120">
        <f t="shared" si="312"/>
        <v>128640</v>
      </c>
      <c r="ADH226" s="121">
        <f t="shared" si="313"/>
        <v>335000</v>
      </c>
      <c r="ADI226" s="121">
        <f t="shared" si="314"/>
        <v>109344</v>
      </c>
      <c r="ADJ226" s="121">
        <f t="shared" si="315"/>
        <v>67000</v>
      </c>
      <c r="ADL226" s="121">
        <f t="shared" si="316"/>
        <v>0</v>
      </c>
      <c r="ADM226" s="121">
        <f t="shared" si="317"/>
        <v>511344</v>
      </c>
      <c r="ADN226" s="121">
        <f t="shared" si="280"/>
        <v>511344</v>
      </c>
      <c r="ADO226" s="4" t="s">
        <v>1454</v>
      </c>
    </row>
    <row r="227" spans="1:795" x14ac:dyDescent="0.25">
      <c r="A227" s="4">
        <f t="shared" si="278"/>
        <v>223</v>
      </c>
      <c r="B227" s="4">
        <v>150494</v>
      </c>
      <c r="C227" s="4" t="s">
        <v>594</v>
      </c>
      <c r="G227" s="4" t="s">
        <v>351</v>
      </c>
      <c r="O227" s="4">
        <v>22</v>
      </c>
      <c r="P227" s="4">
        <v>21</v>
      </c>
      <c r="Q227" s="4">
        <v>1</v>
      </c>
      <c r="R227" s="4">
        <v>0</v>
      </c>
      <c r="S227" s="4">
        <v>0</v>
      </c>
      <c r="T227" s="4">
        <v>0</v>
      </c>
      <c r="U227" s="4">
        <v>0</v>
      </c>
      <c r="V227" s="4">
        <f t="shared" si="279"/>
        <v>1</v>
      </c>
      <c r="W227" s="4">
        <v>20</v>
      </c>
      <c r="X227" s="4">
        <v>21</v>
      </c>
      <c r="Y227" s="4">
        <v>7.75</v>
      </c>
      <c r="BQ227" s="4">
        <v>0</v>
      </c>
      <c r="BR227" s="114">
        <f t="shared" si="281"/>
        <v>1</v>
      </c>
      <c r="BS227" s="4">
        <f t="shared" si="282"/>
        <v>5</v>
      </c>
      <c r="BT227" s="114">
        <f t="shared" si="283"/>
        <v>0.1</v>
      </c>
      <c r="BU227" s="4">
        <v>1</v>
      </c>
      <c r="BV227" s="114">
        <f t="shared" si="284"/>
        <v>0.95</v>
      </c>
      <c r="BW227" s="4">
        <f t="shared" si="285"/>
        <v>1</v>
      </c>
      <c r="BX227" s="114">
        <f t="shared" si="286"/>
        <v>0.03</v>
      </c>
      <c r="BY227" s="4">
        <f t="shared" si="287"/>
        <v>9765</v>
      </c>
      <c r="BZ227" s="4">
        <v>11705.5</v>
      </c>
      <c r="CA227" s="115">
        <f t="shared" si="288"/>
        <v>1.1987199180747568</v>
      </c>
      <c r="CB227" s="4">
        <f t="shared" si="289"/>
        <v>5</v>
      </c>
      <c r="CC227" s="114">
        <f t="shared" si="290"/>
        <v>0.1</v>
      </c>
      <c r="CD227" s="4">
        <v>300</v>
      </c>
      <c r="CE227" s="116">
        <v>293.07968413496098</v>
      </c>
      <c r="CF227" s="4">
        <f t="shared" si="291"/>
        <v>5</v>
      </c>
      <c r="CG227" s="114">
        <f t="shared" si="292"/>
        <v>0.15</v>
      </c>
      <c r="MX227" s="116">
        <v>95</v>
      </c>
      <c r="MY227" s="116">
        <v>97.0833333333333</v>
      </c>
      <c r="MZ227" s="4">
        <f t="shared" si="293"/>
        <v>5</v>
      </c>
      <c r="NA227" s="114">
        <f t="shared" si="294"/>
        <v>0.1</v>
      </c>
      <c r="NB227" s="115">
        <v>0.92</v>
      </c>
      <c r="NC227" s="115">
        <v>0.93090909090909102</v>
      </c>
      <c r="ND227" s="4">
        <f t="shared" si="295"/>
        <v>5</v>
      </c>
      <c r="NE227" s="114">
        <f t="shared" si="296"/>
        <v>0.1</v>
      </c>
      <c r="NF227" s="116">
        <v>90</v>
      </c>
      <c r="NG227" s="118">
        <v>100</v>
      </c>
      <c r="NH227" s="4">
        <f t="shared" si="297"/>
        <v>5</v>
      </c>
      <c r="NI227" s="114">
        <f t="shared" si="298"/>
        <v>0.08</v>
      </c>
      <c r="NJ227" s="114">
        <v>0.85</v>
      </c>
      <c r="NK227" s="114">
        <v>0.84</v>
      </c>
      <c r="NM227" s="4">
        <f t="shared" si="299"/>
        <v>1</v>
      </c>
      <c r="NN227" s="114">
        <f t="shared" si="300"/>
        <v>1.2E-2</v>
      </c>
      <c r="NO227" s="114">
        <v>0.4</v>
      </c>
      <c r="NP227" s="114">
        <v>0.74545454545454504</v>
      </c>
      <c r="NQ227" s="4">
        <f t="shared" si="301"/>
        <v>5</v>
      </c>
      <c r="NR227" s="114">
        <f t="shared" si="302"/>
        <v>0.06</v>
      </c>
      <c r="ZQ227" s="114">
        <v>0.95</v>
      </c>
      <c r="ZR227" s="114">
        <v>0.99425699928212496</v>
      </c>
      <c r="ZS227" s="4">
        <f t="shared" si="303"/>
        <v>5</v>
      </c>
      <c r="ZT227" s="114">
        <f t="shared" si="304"/>
        <v>0.05</v>
      </c>
      <c r="ZU227" s="4">
        <v>2</v>
      </c>
      <c r="ZV227" s="4">
        <f t="shared" si="305"/>
        <v>5</v>
      </c>
      <c r="ZW227" s="114">
        <f t="shared" si="306"/>
        <v>0.05</v>
      </c>
      <c r="ACD227" s="114">
        <f t="shared" si="307"/>
        <v>0.38</v>
      </c>
      <c r="ACE227" s="114">
        <f t="shared" si="308"/>
        <v>0.35200000000000004</v>
      </c>
      <c r="ACF227" s="114">
        <f t="shared" si="309"/>
        <v>0.1</v>
      </c>
      <c r="ACG227" s="114">
        <f t="shared" si="310"/>
        <v>0.83199999999999996</v>
      </c>
      <c r="ACN227" s="119" t="str">
        <f t="shared" si="311"/>
        <v>TERIMA</v>
      </c>
      <c r="ACO227" s="120">
        <f t="shared" si="277"/>
        <v>670000</v>
      </c>
      <c r="ACP227" s="120">
        <f t="shared" si="312"/>
        <v>235840.00000000003</v>
      </c>
      <c r="ADH227" s="121">
        <f t="shared" si="313"/>
        <v>254600</v>
      </c>
      <c r="ADI227" s="121">
        <f t="shared" si="314"/>
        <v>235840.00000000003</v>
      </c>
      <c r="ADJ227" s="121">
        <f t="shared" si="315"/>
        <v>67000</v>
      </c>
      <c r="ADL227" s="121">
        <f t="shared" si="316"/>
        <v>0</v>
      </c>
      <c r="ADM227" s="121">
        <f t="shared" si="317"/>
        <v>557440</v>
      </c>
      <c r="ADN227" s="121">
        <f t="shared" si="280"/>
        <v>557440</v>
      </c>
      <c r="ADO227" s="4" t="s">
        <v>1454</v>
      </c>
    </row>
    <row r="228" spans="1:795" x14ac:dyDescent="0.25">
      <c r="A228" s="4">
        <f t="shared" si="278"/>
        <v>224</v>
      </c>
      <c r="B228" s="4">
        <v>78446</v>
      </c>
      <c r="C228" s="4" t="s">
        <v>599</v>
      </c>
      <c r="G228" s="4" t="s">
        <v>351</v>
      </c>
      <c r="O228" s="4">
        <v>22</v>
      </c>
      <c r="P228" s="4">
        <v>24</v>
      </c>
      <c r="Q228" s="4">
        <v>0</v>
      </c>
      <c r="R228" s="4">
        <v>0</v>
      </c>
      <c r="S228" s="4">
        <v>0</v>
      </c>
      <c r="T228" s="4">
        <v>1</v>
      </c>
      <c r="U228" s="4">
        <v>0</v>
      </c>
      <c r="V228" s="4">
        <f t="shared" si="279"/>
        <v>0</v>
      </c>
      <c r="W228" s="4">
        <v>24</v>
      </c>
      <c r="X228" s="4">
        <v>23</v>
      </c>
      <c r="Y228" s="4">
        <v>7.75</v>
      </c>
      <c r="BQ228" s="4">
        <v>0</v>
      </c>
      <c r="BR228" s="114">
        <f t="shared" si="281"/>
        <v>1</v>
      </c>
      <c r="BS228" s="4">
        <f t="shared" si="282"/>
        <v>5</v>
      </c>
      <c r="BT228" s="114">
        <f t="shared" si="283"/>
        <v>0.1</v>
      </c>
      <c r="BU228" s="4">
        <v>0</v>
      </c>
      <c r="BV228" s="114">
        <f t="shared" si="284"/>
        <v>1</v>
      </c>
      <c r="BW228" s="4">
        <f t="shared" si="285"/>
        <v>5</v>
      </c>
      <c r="BX228" s="114">
        <f t="shared" si="286"/>
        <v>0.15</v>
      </c>
      <c r="BY228" s="4">
        <f t="shared" si="287"/>
        <v>10695</v>
      </c>
      <c r="BZ228" s="4">
        <v>12810.15</v>
      </c>
      <c r="CA228" s="115">
        <f t="shared" si="288"/>
        <v>1.1977699859747546</v>
      </c>
      <c r="CB228" s="4">
        <f t="shared" si="289"/>
        <v>5</v>
      </c>
      <c r="CC228" s="114">
        <f t="shared" si="290"/>
        <v>0.1</v>
      </c>
      <c r="CD228" s="4">
        <v>300</v>
      </c>
      <c r="CE228" s="116">
        <v>262.402777777778</v>
      </c>
      <c r="CF228" s="4">
        <f t="shared" si="291"/>
        <v>5</v>
      </c>
      <c r="CG228" s="114">
        <f t="shared" si="292"/>
        <v>0.15</v>
      </c>
      <c r="MX228" s="116">
        <v>95</v>
      </c>
      <c r="MY228" s="116">
        <v>90.4166666666667</v>
      </c>
      <c r="MZ228" s="4">
        <f t="shared" si="293"/>
        <v>1</v>
      </c>
      <c r="NA228" s="114">
        <f t="shared" si="294"/>
        <v>0.02</v>
      </c>
      <c r="NB228" s="115">
        <v>0.92</v>
      </c>
      <c r="NC228" s="115">
        <v>0.86774193548387102</v>
      </c>
      <c r="ND228" s="4">
        <f t="shared" si="295"/>
        <v>1</v>
      </c>
      <c r="NE228" s="114">
        <f t="shared" si="296"/>
        <v>0.02</v>
      </c>
      <c r="NF228" s="116">
        <v>90</v>
      </c>
      <c r="NG228" s="118">
        <v>100</v>
      </c>
      <c r="NH228" s="4">
        <f t="shared" si="297"/>
        <v>5</v>
      </c>
      <c r="NI228" s="114">
        <f t="shared" si="298"/>
        <v>0.08</v>
      </c>
      <c r="NJ228" s="114">
        <v>0.85</v>
      </c>
      <c r="NK228" s="114">
        <v>0.88461538461538503</v>
      </c>
      <c r="NM228" s="4">
        <f t="shared" si="299"/>
        <v>5</v>
      </c>
      <c r="NN228" s="114">
        <f t="shared" si="300"/>
        <v>0.06</v>
      </c>
      <c r="NO228" s="114">
        <v>0.4</v>
      </c>
      <c r="NP228" s="114">
        <v>0.61290322580645196</v>
      </c>
      <c r="NQ228" s="4">
        <f t="shared" si="301"/>
        <v>5</v>
      </c>
      <c r="NR228" s="114">
        <f t="shared" si="302"/>
        <v>0.06</v>
      </c>
      <c r="ZQ228" s="114">
        <v>0.95</v>
      </c>
      <c r="ZR228" s="114">
        <v>0.99154589371980695</v>
      </c>
      <c r="ZS228" s="4">
        <f t="shared" si="303"/>
        <v>5</v>
      </c>
      <c r="ZT228" s="114">
        <f t="shared" si="304"/>
        <v>0.05</v>
      </c>
      <c r="ZU228" s="4">
        <v>2</v>
      </c>
      <c r="ZV228" s="4">
        <f t="shared" si="305"/>
        <v>5</v>
      </c>
      <c r="ZW228" s="114">
        <f t="shared" si="306"/>
        <v>0.05</v>
      </c>
      <c r="ACD228" s="114">
        <f t="shared" si="307"/>
        <v>0.5</v>
      </c>
      <c r="ACE228" s="114">
        <f t="shared" si="308"/>
        <v>0.24</v>
      </c>
      <c r="ACF228" s="114">
        <f t="shared" si="309"/>
        <v>0.1</v>
      </c>
      <c r="ACG228" s="114">
        <f t="shared" si="310"/>
        <v>0.84</v>
      </c>
      <c r="ACN228" s="119" t="str">
        <f t="shared" si="311"/>
        <v>TERIMA</v>
      </c>
      <c r="ACO228" s="120">
        <f t="shared" si="277"/>
        <v>670000</v>
      </c>
      <c r="ACP228" s="120">
        <f t="shared" si="312"/>
        <v>160800</v>
      </c>
      <c r="ADH228" s="121">
        <f t="shared" si="313"/>
        <v>335000</v>
      </c>
      <c r="ADI228" s="121">
        <f t="shared" si="314"/>
        <v>160800</v>
      </c>
      <c r="ADJ228" s="121">
        <f t="shared" si="315"/>
        <v>67000</v>
      </c>
      <c r="ADL228" s="121">
        <f t="shared" si="316"/>
        <v>0</v>
      </c>
      <c r="ADM228" s="121">
        <f t="shared" si="317"/>
        <v>562800</v>
      </c>
      <c r="ADN228" s="121">
        <f t="shared" si="280"/>
        <v>562800</v>
      </c>
      <c r="ADO228" s="4" t="s">
        <v>1454</v>
      </c>
    </row>
    <row r="229" spans="1:795" x14ac:dyDescent="0.25">
      <c r="A229" s="4">
        <f t="shared" si="278"/>
        <v>225</v>
      </c>
      <c r="B229" s="4">
        <v>156656</v>
      </c>
      <c r="C229" s="4" t="s">
        <v>603</v>
      </c>
      <c r="G229" s="4" t="s">
        <v>351</v>
      </c>
      <c r="O229" s="4">
        <v>22</v>
      </c>
      <c r="P229" s="4">
        <v>24</v>
      </c>
      <c r="Q229" s="4">
        <v>0</v>
      </c>
      <c r="R229" s="4">
        <v>0</v>
      </c>
      <c r="S229" s="4">
        <v>0</v>
      </c>
      <c r="T229" s="4">
        <v>1</v>
      </c>
      <c r="U229" s="4">
        <v>0</v>
      </c>
      <c r="V229" s="4">
        <f t="shared" si="279"/>
        <v>0</v>
      </c>
      <c r="W229" s="4">
        <v>24</v>
      </c>
      <c r="X229" s="4">
        <v>23</v>
      </c>
      <c r="Y229" s="4">
        <v>7.75</v>
      </c>
      <c r="BQ229" s="4">
        <v>0</v>
      </c>
      <c r="BR229" s="114">
        <f t="shared" si="281"/>
        <v>1</v>
      </c>
      <c r="BS229" s="4">
        <f t="shared" si="282"/>
        <v>5</v>
      </c>
      <c r="BT229" s="114">
        <f t="shared" si="283"/>
        <v>0.1</v>
      </c>
      <c r="BU229" s="4">
        <v>0</v>
      </c>
      <c r="BV229" s="114">
        <f t="shared" si="284"/>
        <v>1</v>
      </c>
      <c r="BW229" s="4">
        <f t="shared" si="285"/>
        <v>5</v>
      </c>
      <c r="BX229" s="114">
        <f t="shared" si="286"/>
        <v>0.15</v>
      </c>
      <c r="BY229" s="4">
        <f t="shared" si="287"/>
        <v>10695</v>
      </c>
      <c r="BZ229" s="4">
        <v>13964.8666666667</v>
      </c>
      <c r="CA229" s="115">
        <f t="shared" si="288"/>
        <v>1.3057378837463021</v>
      </c>
      <c r="CB229" s="4">
        <f t="shared" si="289"/>
        <v>5</v>
      </c>
      <c r="CC229" s="114">
        <f t="shared" si="290"/>
        <v>0.1</v>
      </c>
      <c r="CD229" s="4">
        <v>300</v>
      </c>
      <c r="CE229" s="116">
        <v>289.081570996979</v>
      </c>
      <c r="CF229" s="4">
        <f t="shared" si="291"/>
        <v>5</v>
      </c>
      <c r="CG229" s="114">
        <f t="shared" si="292"/>
        <v>0.15</v>
      </c>
      <c r="MX229" s="116">
        <v>95</v>
      </c>
      <c r="MY229" s="116">
        <v>98.3333333333333</v>
      </c>
      <c r="MZ229" s="4">
        <f t="shared" si="293"/>
        <v>5</v>
      </c>
      <c r="NA229" s="114">
        <f t="shared" si="294"/>
        <v>0.1</v>
      </c>
      <c r="NB229" s="115">
        <v>0.92</v>
      </c>
      <c r="NC229" s="115">
        <v>0.83750000000000002</v>
      </c>
      <c r="ND229" s="4">
        <f t="shared" si="295"/>
        <v>1</v>
      </c>
      <c r="NE229" s="114">
        <f t="shared" si="296"/>
        <v>0.02</v>
      </c>
      <c r="NF229" s="116">
        <v>90</v>
      </c>
      <c r="NG229" s="118">
        <v>95</v>
      </c>
      <c r="NH229" s="4">
        <f t="shared" si="297"/>
        <v>5</v>
      </c>
      <c r="NI229" s="114">
        <f t="shared" si="298"/>
        <v>0.08</v>
      </c>
      <c r="NJ229" s="114">
        <v>0.85</v>
      </c>
      <c r="NK229" s="114">
        <v>0.90476190476190499</v>
      </c>
      <c r="NM229" s="4">
        <f t="shared" si="299"/>
        <v>5</v>
      </c>
      <c r="NN229" s="114">
        <f t="shared" si="300"/>
        <v>0.06</v>
      </c>
      <c r="NO229" s="114">
        <v>0.4</v>
      </c>
      <c r="NP229" s="114">
        <v>0.3125</v>
      </c>
      <c r="NQ229" s="4">
        <f t="shared" si="301"/>
        <v>1</v>
      </c>
      <c r="NR229" s="114">
        <f t="shared" si="302"/>
        <v>1.2E-2</v>
      </c>
      <c r="ZQ229" s="114">
        <v>0.95</v>
      </c>
      <c r="ZR229" s="114">
        <v>0.99214501510574005</v>
      </c>
      <c r="ZS229" s="4">
        <f t="shared" si="303"/>
        <v>5</v>
      </c>
      <c r="ZT229" s="114">
        <f t="shared" si="304"/>
        <v>0.05</v>
      </c>
      <c r="ZU229" s="4">
        <v>2</v>
      </c>
      <c r="ZV229" s="4">
        <f t="shared" si="305"/>
        <v>5</v>
      </c>
      <c r="ZW229" s="114">
        <f t="shared" si="306"/>
        <v>0.05</v>
      </c>
      <c r="ACD229" s="114">
        <f t="shared" si="307"/>
        <v>0.5</v>
      </c>
      <c r="ACE229" s="114">
        <f t="shared" si="308"/>
        <v>0.27200000000000002</v>
      </c>
      <c r="ACF229" s="114">
        <f t="shared" si="309"/>
        <v>0.1</v>
      </c>
      <c r="ACG229" s="114">
        <f t="shared" si="310"/>
        <v>0.872</v>
      </c>
      <c r="ACN229" s="119" t="str">
        <f t="shared" si="311"/>
        <v>TERIMA</v>
      </c>
      <c r="ACO229" s="120">
        <f t="shared" si="277"/>
        <v>670000</v>
      </c>
      <c r="ACP229" s="120">
        <f t="shared" si="312"/>
        <v>182240</v>
      </c>
      <c r="ADH229" s="121">
        <f t="shared" si="313"/>
        <v>335000</v>
      </c>
      <c r="ADI229" s="121">
        <f t="shared" si="314"/>
        <v>182240</v>
      </c>
      <c r="ADJ229" s="121">
        <f t="shared" si="315"/>
        <v>67000</v>
      </c>
      <c r="ADL229" s="121">
        <f t="shared" si="316"/>
        <v>0</v>
      </c>
      <c r="ADM229" s="121">
        <f t="shared" si="317"/>
        <v>584240</v>
      </c>
      <c r="ADN229" s="121">
        <f t="shared" si="280"/>
        <v>584240</v>
      </c>
      <c r="ADO229" s="4" t="s">
        <v>1454</v>
      </c>
    </row>
    <row r="230" spans="1:795" x14ac:dyDescent="0.25">
      <c r="A230" s="4">
        <f t="shared" si="278"/>
        <v>226</v>
      </c>
      <c r="B230" s="4">
        <v>155926</v>
      </c>
      <c r="C230" s="4" t="s">
        <v>606</v>
      </c>
      <c r="G230" s="4" t="s">
        <v>351</v>
      </c>
      <c r="O230" s="4">
        <v>22</v>
      </c>
      <c r="P230" s="4">
        <v>21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f t="shared" si="279"/>
        <v>0</v>
      </c>
      <c r="W230" s="4">
        <v>21</v>
      </c>
      <c r="X230" s="4">
        <v>21</v>
      </c>
      <c r="Y230" s="4">
        <v>7.75</v>
      </c>
      <c r="BQ230" s="4">
        <v>0</v>
      </c>
      <c r="BR230" s="114">
        <f t="shared" si="281"/>
        <v>1</v>
      </c>
      <c r="BS230" s="4">
        <f t="shared" si="282"/>
        <v>5</v>
      </c>
      <c r="BT230" s="114">
        <f t="shared" si="283"/>
        <v>0.1</v>
      </c>
      <c r="BU230" s="4">
        <v>0</v>
      </c>
      <c r="BV230" s="114">
        <f t="shared" si="284"/>
        <v>1</v>
      </c>
      <c r="BW230" s="4">
        <f t="shared" si="285"/>
        <v>5</v>
      </c>
      <c r="BX230" s="114">
        <f t="shared" si="286"/>
        <v>0.15</v>
      </c>
      <c r="BY230" s="4">
        <f t="shared" si="287"/>
        <v>9765</v>
      </c>
      <c r="BZ230" s="4">
        <v>12007.2833333333</v>
      </c>
      <c r="CA230" s="115">
        <f t="shared" si="288"/>
        <v>1.2296245093019254</v>
      </c>
      <c r="CB230" s="4">
        <f t="shared" si="289"/>
        <v>5</v>
      </c>
      <c r="CC230" s="114">
        <f t="shared" si="290"/>
        <v>0.1</v>
      </c>
      <c r="CD230" s="4">
        <v>300</v>
      </c>
      <c r="CE230" s="116">
        <v>278.70271867612303</v>
      </c>
      <c r="CF230" s="4">
        <f t="shared" si="291"/>
        <v>5</v>
      </c>
      <c r="CG230" s="114">
        <f t="shared" si="292"/>
        <v>0.15</v>
      </c>
      <c r="MX230" s="116">
        <v>95</v>
      </c>
      <c r="MY230" s="116">
        <v>91.6666666666667</v>
      </c>
      <c r="MZ230" s="4">
        <f t="shared" si="293"/>
        <v>1</v>
      </c>
      <c r="NA230" s="114">
        <f t="shared" si="294"/>
        <v>0.02</v>
      </c>
      <c r="NB230" s="115">
        <v>0.92</v>
      </c>
      <c r="NC230" s="115">
        <v>0.88266666666666704</v>
      </c>
      <c r="ND230" s="4">
        <f t="shared" si="295"/>
        <v>1</v>
      </c>
      <c r="NE230" s="114">
        <f t="shared" si="296"/>
        <v>0.02</v>
      </c>
      <c r="NF230" s="116">
        <v>90</v>
      </c>
      <c r="NG230" s="118">
        <v>100</v>
      </c>
      <c r="NH230" s="4">
        <f t="shared" si="297"/>
        <v>5</v>
      </c>
      <c r="NI230" s="114">
        <f t="shared" si="298"/>
        <v>0.08</v>
      </c>
      <c r="NJ230" s="114">
        <v>0.85</v>
      </c>
      <c r="NK230" s="114">
        <v>0.84745762711864403</v>
      </c>
      <c r="NM230" s="4">
        <f t="shared" si="299"/>
        <v>1</v>
      </c>
      <c r="NN230" s="114">
        <f t="shared" si="300"/>
        <v>1.2E-2</v>
      </c>
      <c r="NO230" s="114">
        <v>0.4</v>
      </c>
      <c r="NP230" s="114">
        <v>0.45333333333333298</v>
      </c>
      <c r="NQ230" s="4">
        <f t="shared" si="301"/>
        <v>5</v>
      </c>
      <c r="NR230" s="114">
        <f t="shared" si="302"/>
        <v>0.06</v>
      </c>
      <c r="ZQ230" s="114">
        <v>0.95</v>
      </c>
      <c r="ZR230" s="114">
        <v>0.99527186761229303</v>
      </c>
      <c r="ZS230" s="4">
        <f t="shared" si="303"/>
        <v>5</v>
      </c>
      <c r="ZT230" s="114">
        <f t="shared" si="304"/>
        <v>0.05</v>
      </c>
      <c r="ZU230" s="4">
        <v>2</v>
      </c>
      <c r="ZV230" s="4">
        <f t="shared" si="305"/>
        <v>5</v>
      </c>
      <c r="ZW230" s="114">
        <f t="shared" si="306"/>
        <v>0.05</v>
      </c>
      <c r="ACD230" s="114">
        <f t="shared" si="307"/>
        <v>0.5</v>
      </c>
      <c r="ACE230" s="114">
        <f t="shared" si="308"/>
        <v>0.192</v>
      </c>
      <c r="ACF230" s="114">
        <f t="shared" si="309"/>
        <v>0.1</v>
      </c>
      <c r="ACG230" s="114">
        <f t="shared" si="310"/>
        <v>0.79199999999999993</v>
      </c>
      <c r="ACN230" s="119" t="str">
        <f t="shared" si="311"/>
        <v>TERIMA</v>
      </c>
      <c r="ACO230" s="120">
        <f t="shared" si="277"/>
        <v>670000</v>
      </c>
      <c r="ACP230" s="120">
        <f t="shared" si="312"/>
        <v>128640</v>
      </c>
      <c r="ADH230" s="121">
        <f t="shared" si="313"/>
        <v>335000</v>
      </c>
      <c r="ADI230" s="121">
        <f t="shared" si="314"/>
        <v>128640</v>
      </c>
      <c r="ADJ230" s="121">
        <f t="shared" si="315"/>
        <v>67000</v>
      </c>
      <c r="ADL230" s="121">
        <f t="shared" si="316"/>
        <v>0</v>
      </c>
      <c r="ADM230" s="121">
        <f t="shared" si="317"/>
        <v>530640</v>
      </c>
      <c r="ADN230" s="121">
        <f t="shared" si="280"/>
        <v>530640</v>
      </c>
      <c r="ADO230" s="4" t="s">
        <v>1454</v>
      </c>
    </row>
    <row r="231" spans="1:795" x14ac:dyDescent="0.25">
      <c r="A231" s="4">
        <f t="shared" si="278"/>
        <v>227</v>
      </c>
      <c r="B231" s="4">
        <v>102101</v>
      </c>
      <c r="C231" s="4" t="s">
        <v>611</v>
      </c>
      <c r="G231" s="4" t="s">
        <v>351</v>
      </c>
      <c r="O231" s="4">
        <v>22</v>
      </c>
      <c r="P231" s="4">
        <v>24</v>
      </c>
      <c r="Q231" s="4">
        <v>0</v>
      </c>
      <c r="R231" s="4">
        <v>0</v>
      </c>
      <c r="S231" s="4">
        <v>0</v>
      </c>
      <c r="T231" s="4">
        <v>1</v>
      </c>
      <c r="U231" s="4">
        <v>0</v>
      </c>
      <c r="V231" s="4">
        <f t="shared" si="279"/>
        <v>0</v>
      </c>
      <c r="W231" s="4">
        <v>24</v>
      </c>
      <c r="X231" s="4">
        <v>23</v>
      </c>
      <c r="Y231" s="4">
        <v>7.75</v>
      </c>
      <c r="BQ231" s="4">
        <v>0</v>
      </c>
      <c r="BR231" s="114">
        <f t="shared" si="281"/>
        <v>1</v>
      </c>
      <c r="BS231" s="4">
        <f t="shared" si="282"/>
        <v>5</v>
      </c>
      <c r="BT231" s="114">
        <f t="shared" si="283"/>
        <v>0.1</v>
      </c>
      <c r="BU231" s="4">
        <v>0</v>
      </c>
      <c r="BV231" s="114">
        <f t="shared" si="284"/>
        <v>1</v>
      </c>
      <c r="BW231" s="4">
        <f t="shared" si="285"/>
        <v>5</v>
      </c>
      <c r="BX231" s="114">
        <f t="shared" si="286"/>
        <v>0.15</v>
      </c>
      <c r="BY231" s="4">
        <f t="shared" si="287"/>
        <v>10695</v>
      </c>
      <c r="BZ231" s="4">
        <v>11885.9666666667</v>
      </c>
      <c r="CA231" s="115">
        <f t="shared" si="288"/>
        <v>1.1113573320866479</v>
      </c>
      <c r="CB231" s="4">
        <f t="shared" si="289"/>
        <v>5</v>
      </c>
      <c r="CC231" s="114">
        <f t="shared" si="290"/>
        <v>0.1</v>
      </c>
      <c r="CD231" s="4">
        <v>300</v>
      </c>
      <c r="CE231" s="116">
        <v>267.46494464944698</v>
      </c>
      <c r="CF231" s="4">
        <f t="shared" si="291"/>
        <v>5</v>
      </c>
      <c r="CG231" s="114">
        <f t="shared" si="292"/>
        <v>0.15</v>
      </c>
      <c r="MX231" s="116">
        <v>95</v>
      </c>
      <c r="MY231" s="116">
        <v>96.6666666666667</v>
      </c>
      <c r="MZ231" s="4">
        <f t="shared" si="293"/>
        <v>5</v>
      </c>
      <c r="NA231" s="114">
        <f t="shared" si="294"/>
        <v>0.1</v>
      </c>
      <c r="NB231" s="115">
        <v>0.92</v>
      </c>
      <c r="NC231" s="115">
        <v>0.824242424242424</v>
      </c>
      <c r="ND231" s="4">
        <f t="shared" si="295"/>
        <v>1</v>
      </c>
      <c r="NE231" s="114">
        <f t="shared" si="296"/>
        <v>0.02</v>
      </c>
      <c r="NF231" s="116">
        <v>90</v>
      </c>
      <c r="NG231" s="118">
        <v>100</v>
      </c>
      <c r="NH231" s="4">
        <f t="shared" si="297"/>
        <v>5</v>
      </c>
      <c r="NI231" s="114">
        <f t="shared" si="298"/>
        <v>0.08</v>
      </c>
      <c r="NJ231" s="114">
        <v>0.85</v>
      </c>
      <c r="NK231" s="114">
        <v>0.79166666666666696</v>
      </c>
      <c r="NL231" s="4">
        <v>1</v>
      </c>
      <c r="NM231" s="4">
        <f t="shared" si="299"/>
        <v>0</v>
      </c>
      <c r="NN231" s="114">
        <f t="shared" si="300"/>
        <v>0</v>
      </c>
      <c r="NO231" s="114">
        <v>0.4</v>
      </c>
      <c r="NP231" s="114">
        <v>0.30303030303030298</v>
      </c>
      <c r="NQ231" s="4">
        <f t="shared" si="301"/>
        <v>1</v>
      </c>
      <c r="NR231" s="114">
        <f t="shared" si="302"/>
        <v>1.2E-2</v>
      </c>
      <c r="ZQ231" s="114">
        <v>0.95</v>
      </c>
      <c r="ZR231" s="114">
        <v>0.98892988929889303</v>
      </c>
      <c r="ZS231" s="4">
        <f t="shared" si="303"/>
        <v>5</v>
      </c>
      <c r="ZT231" s="114">
        <f t="shared" si="304"/>
        <v>0.05</v>
      </c>
      <c r="ZU231" s="4">
        <v>2</v>
      </c>
      <c r="ZV231" s="4">
        <f t="shared" si="305"/>
        <v>5</v>
      </c>
      <c r="ZW231" s="114">
        <f t="shared" si="306"/>
        <v>0.05</v>
      </c>
      <c r="ACD231" s="114">
        <f t="shared" si="307"/>
        <v>0.5</v>
      </c>
      <c r="ACE231" s="114">
        <f t="shared" si="308"/>
        <v>0.21200000000000002</v>
      </c>
      <c r="ACF231" s="114">
        <f t="shared" si="309"/>
        <v>0.1</v>
      </c>
      <c r="ACG231" s="114">
        <f t="shared" si="310"/>
        <v>0.81199999999999994</v>
      </c>
      <c r="ACK231" s="4">
        <v>1</v>
      </c>
      <c r="ACN231" s="119" t="str">
        <f t="shared" si="311"/>
        <v>TERIMA</v>
      </c>
      <c r="ACO231" s="120">
        <f t="shared" si="277"/>
        <v>670000</v>
      </c>
      <c r="ACP231" s="120">
        <f t="shared" si="312"/>
        <v>142040.00000000003</v>
      </c>
      <c r="ADH231" s="121">
        <f t="shared" si="313"/>
        <v>335000</v>
      </c>
      <c r="ADI231" s="121">
        <f t="shared" si="314"/>
        <v>120734.00000000001</v>
      </c>
      <c r="ADJ231" s="121">
        <f t="shared" si="315"/>
        <v>67000</v>
      </c>
      <c r="ADL231" s="121">
        <f t="shared" si="316"/>
        <v>0</v>
      </c>
      <c r="ADM231" s="121">
        <f t="shared" si="317"/>
        <v>522734</v>
      </c>
      <c r="ADN231" s="121">
        <f t="shared" si="280"/>
        <v>522734</v>
      </c>
      <c r="ADO231" s="4" t="s">
        <v>1454</v>
      </c>
    </row>
    <row r="232" spans="1:795" x14ac:dyDescent="0.25">
      <c r="A232" s="4">
        <f t="shared" si="278"/>
        <v>228</v>
      </c>
      <c r="B232" s="4">
        <v>160676</v>
      </c>
      <c r="C232" s="4" t="s">
        <v>614</v>
      </c>
      <c r="G232" s="4" t="s">
        <v>351</v>
      </c>
      <c r="O232" s="4">
        <v>22</v>
      </c>
      <c r="P232" s="4">
        <v>21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f t="shared" si="279"/>
        <v>0</v>
      </c>
      <c r="W232" s="4">
        <v>21</v>
      </c>
      <c r="X232" s="4">
        <v>21</v>
      </c>
      <c r="Y232" s="4">
        <v>7.75</v>
      </c>
      <c r="BQ232" s="4">
        <v>0</v>
      </c>
      <c r="BR232" s="114">
        <f t="shared" si="281"/>
        <v>1</v>
      </c>
      <c r="BS232" s="4">
        <f t="shared" si="282"/>
        <v>5</v>
      </c>
      <c r="BT232" s="114">
        <f t="shared" si="283"/>
        <v>0.1</v>
      </c>
      <c r="BU232" s="4">
        <v>0</v>
      </c>
      <c r="BV232" s="114">
        <f t="shared" si="284"/>
        <v>1</v>
      </c>
      <c r="BW232" s="4">
        <f t="shared" si="285"/>
        <v>5</v>
      </c>
      <c r="BX232" s="114">
        <f t="shared" si="286"/>
        <v>0.15</v>
      </c>
      <c r="BY232" s="4">
        <f t="shared" si="287"/>
        <v>9765</v>
      </c>
      <c r="BZ232" s="4">
        <v>11792.233333333301</v>
      </c>
      <c r="CA232" s="115">
        <f t="shared" si="288"/>
        <v>1.207601979860041</v>
      </c>
      <c r="CB232" s="4">
        <f t="shared" si="289"/>
        <v>5</v>
      </c>
      <c r="CC232" s="114">
        <f t="shared" si="290"/>
        <v>0.1</v>
      </c>
      <c r="CD232" s="4">
        <v>300</v>
      </c>
      <c r="CE232" s="116">
        <v>236.22606232294601</v>
      </c>
      <c r="CF232" s="4">
        <f t="shared" si="291"/>
        <v>5</v>
      </c>
      <c r="CG232" s="114">
        <f t="shared" si="292"/>
        <v>0.15</v>
      </c>
      <c r="MX232" s="116">
        <v>95</v>
      </c>
      <c r="MY232" s="116">
        <v>85.8333333333333</v>
      </c>
      <c r="MZ232" s="4">
        <f t="shared" si="293"/>
        <v>1</v>
      </c>
      <c r="NA232" s="114">
        <f t="shared" si="294"/>
        <v>0.02</v>
      </c>
      <c r="NB232" s="115">
        <v>0.92</v>
      </c>
      <c r="NC232" s="115">
        <v>0.86250000000000004</v>
      </c>
      <c r="ND232" s="4">
        <f t="shared" si="295"/>
        <v>1</v>
      </c>
      <c r="NE232" s="114">
        <f t="shared" si="296"/>
        <v>0.02</v>
      </c>
      <c r="NF232" s="116">
        <v>90</v>
      </c>
      <c r="NG232" s="118">
        <v>100</v>
      </c>
      <c r="NH232" s="4">
        <f t="shared" si="297"/>
        <v>5</v>
      </c>
      <c r="NI232" s="114">
        <f t="shared" si="298"/>
        <v>0.08</v>
      </c>
      <c r="NJ232" s="114">
        <v>0.85</v>
      </c>
      <c r="NK232" s="114">
        <v>0.76744186046511598</v>
      </c>
      <c r="NM232" s="4">
        <f t="shared" si="299"/>
        <v>1</v>
      </c>
      <c r="NN232" s="114">
        <f t="shared" si="300"/>
        <v>1.2E-2</v>
      </c>
      <c r="NO232" s="114">
        <v>0.4</v>
      </c>
      <c r="NP232" s="114">
        <v>0.53125</v>
      </c>
      <c r="NQ232" s="4">
        <f t="shared" si="301"/>
        <v>5</v>
      </c>
      <c r="NR232" s="114">
        <f t="shared" si="302"/>
        <v>0.06</v>
      </c>
      <c r="ZQ232" s="114">
        <v>0.95</v>
      </c>
      <c r="ZR232" s="114">
        <v>0.99150141643059497</v>
      </c>
      <c r="ZS232" s="4">
        <f t="shared" si="303"/>
        <v>5</v>
      </c>
      <c r="ZT232" s="114">
        <f t="shared" si="304"/>
        <v>0.05</v>
      </c>
      <c r="ZU232" s="4">
        <v>2</v>
      </c>
      <c r="ZV232" s="4">
        <f t="shared" si="305"/>
        <v>5</v>
      </c>
      <c r="ZW232" s="114">
        <f t="shared" si="306"/>
        <v>0.05</v>
      </c>
      <c r="ACD232" s="114">
        <f t="shared" si="307"/>
        <v>0.5</v>
      </c>
      <c r="ACE232" s="114">
        <f t="shared" si="308"/>
        <v>0.192</v>
      </c>
      <c r="ACF232" s="114">
        <f t="shared" si="309"/>
        <v>0.1</v>
      </c>
      <c r="ACG232" s="114">
        <f t="shared" si="310"/>
        <v>0.79199999999999993</v>
      </c>
      <c r="ACN232" s="119" t="str">
        <f t="shared" si="311"/>
        <v>TERIMA</v>
      </c>
      <c r="ACO232" s="120">
        <f t="shared" si="277"/>
        <v>670000</v>
      </c>
      <c r="ACP232" s="120">
        <f t="shared" si="312"/>
        <v>128640</v>
      </c>
      <c r="ADH232" s="121">
        <f t="shared" si="313"/>
        <v>335000</v>
      </c>
      <c r="ADI232" s="121">
        <f t="shared" si="314"/>
        <v>128640</v>
      </c>
      <c r="ADJ232" s="121">
        <f t="shared" si="315"/>
        <v>67000</v>
      </c>
      <c r="ADL232" s="121">
        <f t="shared" si="316"/>
        <v>0</v>
      </c>
      <c r="ADM232" s="121">
        <f t="shared" si="317"/>
        <v>530640</v>
      </c>
      <c r="ADN232" s="121">
        <f t="shared" si="280"/>
        <v>530640</v>
      </c>
      <c r="ADO232" s="4" t="s">
        <v>1454</v>
      </c>
    </row>
    <row r="233" spans="1:795" x14ac:dyDescent="0.25">
      <c r="A233" s="4">
        <f t="shared" si="278"/>
        <v>229</v>
      </c>
      <c r="B233" s="4">
        <v>160826</v>
      </c>
      <c r="C233" s="4" t="s">
        <v>616</v>
      </c>
      <c r="G233" s="4" t="s">
        <v>351</v>
      </c>
      <c r="O233" s="4">
        <v>22</v>
      </c>
      <c r="P233" s="4">
        <v>21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f t="shared" si="279"/>
        <v>0</v>
      </c>
      <c r="W233" s="4">
        <v>21</v>
      </c>
      <c r="X233" s="4">
        <v>21</v>
      </c>
      <c r="Y233" s="4">
        <v>7.75</v>
      </c>
      <c r="BQ233" s="4">
        <v>0</v>
      </c>
      <c r="BR233" s="114">
        <f t="shared" si="281"/>
        <v>1</v>
      </c>
      <c r="BS233" s="4">
        <f t="shared" si="282"/>
        <v>5</v>
      </c>
      <c r="BT233" s="114">
        <f t="shared" si="283"/>
        <v>0.1</v>
      </c>
      <c r="BU233" s="4">
        <v>0</v>
      </c>
      <c r="BV233" s="114">
        <f t="shared" si="284"/>
        <v>1</v>
      </c>
      <c r="BW233" s="4">
        <f t="shared" si="285"/>
        <v>5</v>
      </c>
      <c r="BX233" s="114">
        <f t="shared" si="286"/>
        <v>0.15</v>
      </c>
      <c r="BY233" s="4">
        <f t="shared" si="287"/>
        <v>9765</v>
      </c>
      <c r="BZ233" s="4">
        <v>11653.5666666667</v>
      </c>
      <c r="CA233" s="115">
        <f t="shared" si="288"/>
        <v>1.1934016043693498</v>
      </c>
      <c r="CB233" s="4">
        <f t="shared" si="289"/>
        <v>5</v>
      </c>
      <c r="CC233" s="114">
        <f t="shared" si="290"/>
        <v>0.1</v>
      </c>
      <c r="CD233" s="4">
        <v>300</v>
      </c>
      <c r="CE233" s="116">
        <v>236.976496922216</v>
      </c>
      <c r="CF233" s="4">
        <f t="shared" si="291"/>
        <v>5</v>
      </c>
      <c r="CG233" s="114">
        <f t="shared" si="292"/>
        <v>0.15</v>
      </c>
      <c r="MX233" s="116">
        <v>95</v>
      </c>
      <c r="MY233" s="116">
        <v>95</v>
      </c>
      <c r="MZ233" s="4">
        <f t="shared" si="293"/>
        <v>3</v>
      </c>
      <c r="NA233" s="114">
        <f t="shared" si="294"/>
        <v>6.0000000000000012E-2</v>
      </c>
      <c r="NB233" s="115">
        <v>0.92</v>
      </c>
      <c r="NC233" s="115">
        <v>0.9</v>
      </c>
      <c r="ND233" s="4">
        <f t="shared" si="295"/>
        <v>1</v>
      </c>
      <c r="NE233" s="114">
        <f t="shared" si="296"/>
        <v>0.02</v>
      </c>
      <c r="NF233" s="116">
        <v>90</v>
      </c>
      <c r="NG233" s="118">
        <v>100</v>
      </c>
      <c r="NH233" s="4">
        <f t="shared" si="297"/>
        <v>5</v>
      </c>
      <c r="NI233" s="114">
        <f t="shared" si="298"/>
        <v>0.08</v>
      </c>
      <c r="NJ233" s="114">
        <v>0.85</v>
      </c>
      <c r="NK233" s="114">
        <v>0.9</v>
      </c>
      <c r="NM233" s="4">
        <f t="shared" si="299"/>
        <v>5</v>
      </c>
      <c r="NN233" s="114">
        <f t="shared" si="300"/>
        <v>0.06</v>
      </c>
      <c r="NO233" s="114">
        <v>0.4</v>
      </c>
      <c r="NP233" s="114">
        <v>0.58928571428571397</v>
      </c>
      <c r="NQ233" s="4">
        <f t="shared" si="301"/>
        <v>5</v>
      </c>
      <c r="NR233" s="114">
        <f t="shared" si="302"/>
        <v>0.06</v>
      </c>
      <c r="ZQ233" s="114">
        <v>0.95</v>
      </c>
      <c r="ZR233" s="114">
        <v>0.99104644655847796</v>
      </c>
      <c r="ZS233" s="4">
        <f t="shared" si="303"/>
        <v>5</v>
      </c>
      <c r="ZT233" s="114">
        <f t="shared" si="304"/>
        <v>0.05</v>
      </c>
      <c r="ZU233" s="4">
        <v>2</v>
      </c>
      <c r="ZV233" s="4">
        <f t="shared" si="305"/>
        <v>5</v>
      </c>
      <c r="ZW233" s="114">
        <f t="shared" si="306"/>
        <v>0.05</v>
      </c>
      <c r="ACD233" s="114">
        <f t="shared" si="307"/>
        <v>0.5</v>
      </c>
      <c r="ACE233" s="114">
        <f t="shared" si="308"/>
        <v>0.28000000000000003</v>
      </c>
      <c r="ACF233" s="114">
        <f t="shared" si="309"/>
        <v>0.1</v>
      </c>
      <c r="ACG233" s="114">
        <f t="shared" si="310"/>
        <v>0.88</v>
      </c>
      <c r="ACK233" s="4">
        <v>1</v>
      </c>
      <c r="ACN233" s="119" t="str">
        <f t="shared" si="311"/>
        <v>TERIMA</v>
      </c>
      <c r="ACO233" s="120">
        <f t="shared" si="277"/>
        <v>670000</v>
      </c>
      <c r="ACP233" s="120">
        <f t="shared" si="312"/>
        <v>187600.00000000003</v>
      </c>
      <c r="ADH233" s="121">
        <f t="shared" si="313"/>
        <v>335000</v>
      </c>
      <c r="ADI233" s="121">
        <f t="shared" si="314"/>
        <v>159460.00000000003</v>
      </c>
      <c r="ADJ233" s="121">
        <f t="shared" si="315"/>
        <v>67000</v>
      </c>
      <c r="ADL233" s="121">
        <f t="shared" si="316"/>
        <v>0</v>
      </c>
      <c r="ADM233" s="121">
        <f t="shared" si="317"/>
        <v>561460</v>
      </c>
      <c r="ADN233" s="121">
        <f t="shared" si="280"/>
        <v>561460</v>
      </c>
      <c r="ADO233" s="4" t="s">
        <v>1454</v>
      </c>
    </row>
    <row r="234" spans="1:795" x14ac:dyDescent="0.25">
      <c r="A234" s="4">
        <f t="shared" si="278"/>
        <v>230</v>
      </c>
      <c r="B234" s="4">
        <v>166727</v>
      </c>
      <c r="C234" s="4" t="s">
        <v>622</v>
      </c>
      <c r="G234" s="4" t="s">
        <v>351</v>
      </c>
      <c r="O234" s="4">
        <v>22</v>
      </c>
      <c r="P234" s="4">
        <v>21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f t="shared" si="279"/>
        <v>0</v>
      </c>
      <c r="W234" s="4">
        <v>21</v>
      </c>
      <c r="X234" s="4">
        <v>21</v>
      </c>
      <c r="Y234" s="4">
        <v>7.75</v>
      </c>
      <c r="BQ234" s="4">
        <v>0</v>
      </c>
      <c r="BR234" s="114">
        <f t="shared" si="281"/>
        <v>1</v>
      </c>
      <c r="BS234" s="4">
        <f t="shared" si="282"/>
        <v>5</v>
      </c>
      <c r="BT234" s="114">
        <f t="shared" si="283"/>
        <v>0.1</v>
      </c>
      <c r="BU234" s="4">
        <v>0</v>
      </c>
      <c r="BV234" s="114">
        <f t="shared" si="284"/>
        <v>1</v>
      </c>
      <c r="BW234" s="4">
        <f t="shared" si="285"/>
        <v>5</v>
      </c>
      <c r="BX234" s="114">
        <f t="shared" si="286"/>
        <v>0.15</v>
      </c>
      <c r="BY234" s="4">
        <f t="shared" si="287"/>
        <v>9765</v>
      </c>
      <c r="BZ234" s="4">
        <v>12315.1166666667</v>
      </c>
      <c r="CA234" s="115">
        <f t="shared" si="288"/>
        <v>1.2611486601809216</v>
      </c>
      <c r="CB234" s="4">
        <f t="shared" si="289"/>
        <v>5</v>
      </c>
      <c r="CC234" s="114">
        <f t="shared" si="290"/>
        <v>0.1</v>
      </c>
      <c r="CD234" s="4">
        <v>300</v>
      </c>
      <c r="CE234" s="116">
        <v>271.061736334405</v>
      </c>
      <c r="CF234" s="4">
        <f t="shared" si="291"/>
        <v>5</v>
      </c>
      <c r="CG234" s="114">
        <f t="shared" si="292"/>
        <v>0.15</v>
      </c>
      <c r="MX234" s="116">
        <v>95</v>
      </c>
      <c r="MY234" s="116">
        <v>100</v>
      </c>
      <c r="MZ234" s="4">
        <f t="shared" si="293"/>
        <v>5</v>
      </c>
      <c r="NA234" s="114">
        <f t="shared" si="294"/>
        <v>0.1</v>
      </c>
      <c r="NB234" s="115">
        <v>0.92</v>
      </c>
      <c r="NC234" s="115">
        <v>0.80769230769230804</v>
      </c>
      <c r="ND234" s="4">
        <f t="shared" si="295"/>
        <v>1</v>
      </c>
      <c r="NE234" s="114">
        <f t="shared" si="296"/>
        <v>0.02</v>
      </c>
      <c r="NF234" s="116">
        <v>90</v>
      </c>
      <c r="NG234" s="118">
        <v>100</v>
      </c>
      <c r="NH234" s="4">
        <f t="shared" si="297"/>
        <v>5</v>
      </c>
      <c r="NI234" s="114">
        <f t="shared" si="298"/>
        <v>0.08</v>
      </c>
      <c r="NJ234" s="114">
        <v>0.85</v>
      </c>
      <c r="NK234" s="114">
        <v>0.78378378378378399</v>
      </c>
      <c r="NM234" s="4">
        <f t="shared" si="299"/>
        <v>1</v>
      </c>
      <c r="NN234" s="114">
        <f t="shared" si="300"/>
        <v>1.2E-2</v>
      </c>
      <c r="NO234" s="114">
        <v>0.4</v>
      </c>
      <c r="NP234" s="114">
        <v>0.44230769230769201</v>
      </c>
      <c r="NQ234" s="4">
        <f t="shared" si="301"/>
        <v>5</v>
      </c>
      <c r="NR234" s="114">
        <f t="shared" si="302"/>
        <v>0.06</v>
      </c>
      <c r="ZQ234" s="114">
        <v>0.95</v>
      </c>
      <c r="ZR234" s="114">
        <v>0.99163987138263698</v>
      </c>
      <c r="ZS234" s="4">
        <f t="shared" si="303"/>
        <v>5</v>
      </c>
      <c r="ZT234" s="114">
        <f t="shared" si="304"/>
        <v>0.05</v>
      </c>
      <c r="ZU234" s="4">
        <v>2</v>
      </c>
      <c r="ZV234" s="4">
        <f t="shared" si="305"/>
        <v>5</v>
      </c>
      <c r="ZW234" s="114">
        <f t="shared" si="306"/>
        <v>0.05</v>
      </c>
      <c r="ACD234" s="114">
        <f t="shared" si="307"/>
        <v>0.5</v>
      </c>
      <c r="ACE234" s="114">
        <f t="shared" si="308"/>
        <v>0.27200000000000002</v>
      </c>
      <c r="ACF234" s="114">
        <f t="shared" si="309"/>
        <v>0.1</v>
      </c>
      <c r="ACG234" s="114">
        <f t="shared" si="310"/>
        <v>0.872</v>
      </c>
      <c r="ACN234" s="119" t="str">
        <f t="shared" si="311"/>
        <v>TERIMA</v>
      </c>
      <c r="ACO234" s="120">
        <f t="shared" ref="ACO234:ACO265" si="318">IF(ACN234="GUGUR",0,IF(G234="AGENT IBC CC TELKOMSEL",670000,IF(G234="AGENT IBC PRIORITY CC TELKOMSEL",670000,IF(G234="AGENT PREPAID",670000,))))</f>
        <v>670000</v>
      </c>
      <c r="ACP234" s="120">
        <f t="shared" si="312"/>
        <v>182240</v>
      </c>
      <c r="ADH234" s="121">
        <f t="shared" si="313"/>
        <v>335000</v>
      </c>
      <c r="ADI234" s="121">
        <f t="shared" si="314"/>
        <v>182240</v>
      </c>
      <c r="ADJ234" s="121">
        <f t="shared" si="315"/>
        <v>67000</v>
      </c>
      <c r="ADL234" s="121">
        <f t="shared" si="316"/>
        <v>0</v>
      </c>
      <c r="ADM234" s="121">
        <f t="shared" si="317"/>
        <v>584240</v>
      </c>
      <c r="ADN234" s="121">
        <f t="shared" si="280"/>
        <v>584240</v>
      </c>
      <c r="ADO234" s="4" t="s">
        <v>1454</v>
      </c>
    </row>
    <row r="235" spans="1:795" x14ac:dyDescent="0.25">
      <c r="A235" s="4">
        <f t="shared" si="278"/>
        <v>231</v>
      </c>
      <c r="B235" s="4">
        <v>62510</v>
      </c>
      <c r="C235" s="4" t="s">
        <v>624</v>
      </c>
      <c r="G235" s="4" t="s">
        <v>351</v>
      </c>
      <c r="O235" s="4">
        <v>22</v>
      </c>
      <c r="P235" s="4">
        <v>24</v>
      </c>
      <c r="Q235" s="4">
        <v>0</v>
      </c>
      <c r="R235" s="4">
        <v>0</v>
      </c>
      <c r="S235" s="4">
        <v>0</v>
      </c>
      <c r="T235" s="4">
        <v>1</v>
      </c>
      <c r="U235" s="4">
        <v>0</v>
      </c>
      <c r="V235" s="4">
        <f t="shared" si="279"/>
        <v>0</v>
      </c>
      <c r="W235" s="4">
        <v>24</v>
      </c>
      <c r="X235" s="4">
        <v>23</v>
      </c>
      <c r="Y235" s="4">
        <v>7.75</v>
      </c>
      <c r="BQ235" s="4">
        <v>0</v>
      </c>
      <c r="BR235" s="114">
        <f t="shared" si="281"/>
        <v>1</v>
      </c>
      <c r="BS235" s="4">
        <f t="shared" si="282"/>
        <v>5</v>
      </c>
      <c r="BT235" s="114">
        <f t="shared" si="283"/>
        <v>0.1</v>
      </c>
      <c r="BU235" s="4">
        <v>0</v>
      </c>
      <c r="BV235" s="114">
        <f t="shared" si="284"/>
        <v>1</v>
      </c>
      <c r="BW235" s="4">
        <f t="shared" si="285"/>
        <v>5</v>
      </c>
      <c r="BX235" s="114">
        <f t="shared" si="286"/>
        <v>0.15</v>
      </c>
      <c r="BY235" s="4">
        <f t="shared" si="287"/>
        <v>10695</v>
      </c>
      <c r="BZ235" s="4">
        <v>11995.1166666667</v>
      </c>
      <c r="CA235" s="115">
        <f t="shared" si="288"/>
        <v>1.121563035686461</v>
      </c>
      <c r="CB235" s="4">
        <f t="shared" si="289"/>
        <v>5</v>
      </c>
      <c r="CC235" s="114">
        <f t="shared" si="290"/>
        <v>0.1</v>
      </c>
      <c r="CD235" s="4">
        <v>300</v>
      </c>
      <c r="CE235" s="116">
        <v>279.94623655914</v>
      </c>
      <c r="CF235" s="4">
        <f t="shared" si="291"/>
        <v>5</v>
      </c>
      <c r="CG235" s="114">
        <f t="shared" si="292"/>
        <v>0.15</v>
      </c>
      <c r="MX235" s="116">
        <v>95</v>
      </c>
      <c r="MY235" s="116">
        <v>88.75</v>
      </c>
      <c r="MZ235" s="4">
        <f t="shared" si="293"/>
        <v>1</v>
      </c>
      <c r="NA235" s="114">
        <f t="shared" si="294"/>
        <v>0.02</v>
      </c>
      <c r="NB235" s="115">
        <v>0.92</v>
      </c>
      <c r="NC235" s="115">
        <v>0.92307692307692302</v>
      </c>
      <c r="ND235" s="4">
        <f t="shared" si="295"/>
        <v>5</v>
      </c>
      <c r="NE235" s="114">
        <f t="shared" si="296"/>
        <v>0.1</v>
      </c>
      <c r="NF235" s="116">
        <v>90</v>
      </c>
      <c r="NG235" s="118">
        <v>100</v>
      </c>
      <c r="NH235" s="4">
        <f t="shared" si="297"/>
        <v>5</v>
      </c>
      <c r="NI235" s="114">
        <f t="shared" si="298"/>
        <v>0.08</v>
      </c>
      <c r="NJ235" s="114">
        <v>0.85</v>
      </c>
      <c r="NK235" s="114">
        <v>0.89655172413793105</v>
      </c>
      <c r="NL235" s="4">
        <v>1</v>
      </c>
      <c r="NM235" s="4">
        <f t="shared" si="299"/>
        <v>0</v>
      </c>
      <c r="NN235" s="114">
        <f t="shared" si="300"/>
        <v>0</v>
      </c>
      <c r="NO235" s="114">
        <v>0.4</v>
      </c>
      <c r="NP235" s="114">
        <v>0.66666666666666696</v>
      </c>
      <c r="NQ235" s="4">
        <f t="shared" si="301"/>
        <v>5</v>
      </c>
      <c r="NR235" s="114">
        <f t="shared" si="302"/>
        <v>0.06</v>
      </c>
      <c r="ZQ235" s="114">
        <v>0.95</v>
      </c>
      <c r="ZR235" s="114">
        <v>0.98991935483870996</v>
      </c>
      <c r="ZS235" s="4">
        <f t="shared" si="303"/>
        <v>5</v>
      </c>
      <c r="ZT235" s="114">
        <f t="shared" si="304"/>
        <v>0.05</v>
      </c>
      <c r="ZU235" s="4">
        <v>2</v>
      </c>
      <c r="ZV235" s="4">
        <f t="shared" si="305"/>
        <v>5</v>
      </c>
      <c r="ZW235" s="114">
        <f t="shared" si="306"/>
        <v>0.05</v>
      </c>
      <c r="ACD235" s="114">
        <f t="shared" si="307"/>
        <v>0.5</v>
      </c>
      <c r="ACE235" s="114">
        <f t="shared" si="308"/>
        <v>0.26</v>
      </c>
      <c r="ACF235" s="114">
        <f t="shared" si="309"/>
        <v>0.1</v>
      </c>
      <c r="ACG235" s="114">
        <f t="shared" si="310"/>
        <v>0.86</v>
      </c>
      <c r="ACL235" s="4">
        <v>1</v>
      </c>
      <c r="ACN235" s="119" t="str">
        <f t="shared" si="311"/>
        <v>TERIMA</v>
      </c>
      <c r="ACO235" s="120">
        <f t="shared" si="318"/>
        <v>670000</v>
      </c>
      <c r="ACP235" s="120">
        <f t="shared" si="312"/>
        <v>174200</v>
      </c>
      <c r="ADH235" s="121">
        <f t="shared" si="313"/>
        <v>335000</v>
      </c>
      <c r="ADI235" s="121">
        <f t="shared" si="314"/>
        <v>104520</v>
      </c>
      <c r="ADJ235" s="121">
        <f t="shared" si="315"/>
        <v>67000</v>
      </c>
      <c r="ADL235" s="121">
        <f t="shared" si="316"/>
        <v>0</v>
      </c>
      <c r="ADM235" s="121">
        <f t="shared" si="317"/>
        <v>506520</v>
      </c>
      <c r="ADN235" s="121">
        <f t="shared" si="280"/>
        <v>506520</v>
      </c>
      <c r="ADO235" s="4" t="s">
        <v>1454</v>
      </c>
    </row>
    <row r="236" spans="1:795" x14ac:dyDescent="0.25">
      <c r="A236" s="4">
        <f t="shared" si="278"/>
        <v>232</v>
      </c>
      <c r="B236" s="4">
        <v>160822</v>
      </c>
      <c r="C236" s="4" t="s">
        <v>627</v>
      </c>
      <c r="G236" s="4" t="s">
        <v>351</v>
      </c>
      <c r="O236" s="4">
        <v>22</v>
      </c>
      <c r="P236" s="4">
        <v>21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f t="shared" si="279"/>
        <v>0</v>
      </c>
      <c r="W236" s="4">
        <v>21</v>
      </c>
      <c r="X236" s="4">
        <v>21</v>
      </c>
      <c r="Y236" s="4">
        <v>7.75</v>
      </c>
      <c r="BQ236" s="4">
        <v>0</v>
      </c>
      <c r="BR236" s="114">
        <f t="shared" si="281"/>
        <v>1</v>
      </c>
      <c r="BS236" s="4">
        <f t="shared" si="282"/>
        <v>5</v>
      </c>
      <c r="BT236" s="114">
        <f t="shared" si="283"/>
        <v>0.1</v>
      </c>
      <c r="BU236" s="4">
        <v>0</v>
      </c>
      <c r="BV236" s="114">
        <f t="shared" si="284"/>
        <v>1</v>
      </c>
      <c r="BW236" s="4">
        <f t="shared" si="285"/>
        <v>5</v>
      </c>
      <c r="BX236" s="114">
        <f t="shared" si="286"/>
        <v>0.15</v>
      </c>
      <c r="BY236" s="4">
        <f t="shared" si="287"/>
        <v>9765</v>
      </c>
      <c r="BZ236" s="4">
        <v>11162.4</v>
      </c>
      <c r="CA236" s="115">
        <f t="shared" si="288"/>
        <v>1.1431029185867896</v>
      </c>
      <c r="CB236" s="4">
        <f t="shared" si="289"/>
        <v>5</v>
      </c>
      <c r="CC236" s="114">
        <f t="shared" si="290"/>
        <v>0.1</v>
      </c>
      <c r="CD236" s="4">
        <v>300</v>
      </c>
      <c r="CE236" s="116">
        <v>266.27125748502999</v>
      </c>
      <c r="CF236" s="4">
        <f t="shared" si="291"/>
        <v>5</v>
      </c>
      <c r="CG236" s="114">
        <f t="shared" si="292"/>
        <v>0.15</v>
      </c>
      <c r="MX236" s="116">
        <v>95</v>
      </c>
      <c r="MY236" s="116">
        <v>91.6666666666667</v>
      </c>
      <c r="MZ236" s="4">
        <f t="shared" si="293"/>
        <v>1</v>
      </c>
      <c r="NA236" s="114">
        <f t="shared" si="294"/>
        <v>0.02</v>
      </c>
      <c r="NB236" s="115">
        <v>0.92</v>
      </c>
      <c r="NC236" s="115">
        <v>0.81481481481481499</v>
      </c>
      <c r="ND236" s="4">
        <f t="shared" si="295"/>
        <v>1</v>
      </c>
      <c r="NE236" s="114">
        <f t="shared" si="296"/>
        <v>0.02</v>
      </c>
      <c r="NF236" s="116">
        <v>90</v>
      </c>
      <c r="NG236" s="118">
        <v>100</v>
      </c>
      <c r="NH236" s="4">
        <f t="shared" si="297"/>
        <v>5</v>
      </c>
      <c r="NI236" s="114">
        <f t="shared" si="298"/>
        <v>0.08</v>
      </c>
      <c r="NJ236" s="114">
        <v>0.85</v>
      </c>
      <c r="NK236" s="114">
        <v>0.76470588235294101</v>
      </c>
      <c r="NM236" s="4">
        <f t="shared" si="299"/>
        <v>1</v>
      </c>
      <c r="NN236" s="114">
        <f t="shared" si="300"/>
        <v>1.2E-2</v>
      </c>
      <c r="NO236" s="114">
        <v>0.4</v>
      </c>
      <c r="NP236" s="114">
        <v>0.37037037037037002</v>
      </c>
      <c r="NQ236" s="4">
        <f t="shared" si="301"/>
        <v>1</v>
      </c>
      <c r="NR236" s="114">
        <f t="shared" si="302"/>
        <v>1.2E-2</v>
      </c>
      <c r="ZQ236" s="114">
        <v>0.95</v>
      </c>
      <c r="ZR236" s="114">
        <v>0.98922155688622804</v>
      </c>
      <c r="ZS236" s="4">
        <f t="shared" si="303"/>
        <v>5</v>
      </c>
      <c r="ZT236" s="114">
        <f t="shared" si="304"/>
        <v>0.05</v>
      </c>
      <c r="ZU236" s="4">
        <v>2</v>
      </c>
      <c r="ZV236" s="4">
        <f t="shared" si="305"/>
        <v>5</v>
      </c>
      <c r="ZW236" s="114">
        <f t="shared" si="306"/>
        <v>0.05</v>
      </c>
      <c r="ACD236" s="114">
        <f t="shared" si="307"/>
        <v>0.5</v>
      </c>
      <c r="ACE236" s="114">
        <f t="shared" si="308"/>
        <v>0.14400000000000002</v>
      </c>
      <c r="ACF236" s="114">
        <f t="shared" si="309"/>
        <v>0.1</v>
      </c>
      <c r="ACG236" s="114">
        <f t="shared" si="310"/>
        <v>0.74399999999999999</v>
      </c>
      <c r="ACK236" s="4">
        <v>1</v>
      </c>
      <c r="ACN236" s="119" t="str">
        <f t="shared" si="311"/>
        <v>TERIMA</v>
      </c>
      <c r="ACO236" s="120">
        <f t="shared" si="318"/>
        <v>670000</v>
      </c>
      <c r="ACP236" s="120">
        <f t="shared" si="312"/>
        <v>96480.000000000015</v>
      </c>
      <c r="ADH236" s="121">
        <f t="shared" si="313"/>
        <v>335000</v>
      </c>
      <c r="ADI236" s="121">
        <f t="shared" si="314"/>
        <v>82008.000000000015</v>
      </c>
      <c r="ADJ236" s="121">
        <f t="shared" si="315"/>
        <v>67000</v>
      </c>
      <c r="ADL236" s="121">
        <f t="shared" si="316"/>
        <v>0</v>
      </c>
      <c r="ADM236" s="121">
        <f t="shared" si="317"/>
        <v>484008</v>
      </c>
      <c r="ADN236" s="121">
        <f t="shared" si="280"/>
        <v>484008</v>
      </c>
      <c r="ADO236" s="4" t="s">
        <v>1454</v>
      </c>
    </row>
    <row r="237" spans="1:795" x14ac:dyDescent="0.25">
      <c r="A237" s="4">
        <f t="shared" si="278"/>
        <v>233</v>
      </c>
      <c r="B237" s="4">
        <v>160083</v>
      </c>
      <c r="C237" s="4" t="s">
        <v>640</v>
      </c>
      <c r="G237" s="4" t="s">
        <v>351</v>
      </c>
      <c r="O237" s="4">
        <v>22</v>
      </c>
      <c r="P237" s="4">
        <v>21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f t="shared" si="279"/>
        <v>0</v>
      </c>
      <c r="W237" s="4">
        <v>21</v>
      </c>
      <c r="X237" s="4">
        <v>21</v>
      </c>
      <c r="Y237" s="4">
        <v>7.75</v>
      </c>
      <c r="BQ237" s="4">
        <v>0</v>
      </c>
      <c r="BR237" s="114">
        <f t="shared" si="281"/>
        <v>1</v>
      </c>
      <c r="BS237" s="4">
        <f t="shared" si="282"/>
        <v>5</v>
      </c>
      <c r="BT237" s="114">
        <f t="shared" si="283"/>
        <v>0.1</v>
      </c>
      <c r="BU237" s="4">
        <v>0</v>
      </c>
      <c r="BV237" s="114">
        <f t="shared" si="284"/>
        <v>1</v>
      </c>
      <c r="BW237" s="4">
        <f t="shared" si="285"/>
        <v>5</v>
      </c>
      <c r="BX237" s="114">
        <f t="shared" si="286"/>
        <v>0.15</v>
      </c>
      <c r="BY237" s="4">
        <f t="shared" si="287"/>
        <v>9765</v>
      </c>
      <c r="BZ237" s="4">
        <v>11540.9666666667</v>
      </c>
      <c r="CA237" s="115">
        <f t="shared" si="288"/>
        <v>1.1818706263867589</v>
      </c>
      <c r="CB237" s="4">
        <f t="shared" si="289"/>
        <v>5</v>
      </c>
      <c r="CC237" s="114">
        <f t="shared" si="290"/>
        <v>0.1</v>
      </c>
      <c r="CD237" s="4">
        <v>300</v>
      </c>
      <c r="CE237" s="116">
        <v>309.26417525773201</v>
      </c>
      <c r="CF237" s="4">
        <f t="shared" si="291"/>
        <v>1</v>
      </c>
      <c r="CG237" s="114">
        <f t="shared" si="292"/>
        <v>0.03</v>
      </c>
      <c r="MX237" s="116">
        <v>95</v>
      </c>
      <c r="MY237" s="116">
        <v>91.6666666666667</v>
      </c>
      <c r="MZ237" s="4">
        <f t="shared" si="293"/>
        <v>1</v>
      </c>
      <c r="NA237" s="114">
        <f t="shared" si="294"/>
        <v>0.02</v>
      </c>
      <c r="NB237" s="115">
        <v>0.92</v>
      </c>
      <c r="NC237" s="115">
        <v>0.92941176470588205</v>
      </c>
      <c r="ND237" s="4">
        <f t="shared" si="295"/>
        <v>5</v>
      </c>
      <c r="NE237" s="114">
        <f t="shared" si="296"/>
        <v>0.1</v>
      </c>
      <c r="NF237" s="116">
        <v>90</v>
      </c>
      <c r="NG237" s="118">
        <v>100</v>
      </c>
      <c r="NH237" s="4">
        <f t="shared" si="297"/>
        <v>5</v>
      </c>
      <c r="NI237" s="114">
        <f t="shared" si="298"/>
        <v>0.08</v>
      </c>
      <c r="NJ237" s="114">
        <v>0.85</v>
      </c>
      <c r="NK237" s="114">
        <v>0.875</v>
      </c>
      <c r="NL237" s="4">
        <v>1</v>
      </c>
      <c r="NM237" s="4">
        <f t="shared" si="299"/>
        <v>0</v>
      </c>
      <c r="NN237" s="114">
        <f t="shared" si="300"/>
        <v>0</v>
      </c>
      <c r="NO237" s="114">
        <v>0.4</v>
      </c>
      <c r="NP237" s="114">
        <v>0.58823529411764697</v>
      </c>
      <c r="NQ237" s="4">
        <f t="shared" si="301"/>
        <v>5</v>
      </c>
      <c r="NR237" s="114">
        <f t="shared" si="302"/>
        <v>0.06</v>
      </c>
      <c r="ZQ237" s="114">
        <v>0.95</v>
      </c>
      <c r="ZR237" s="114">
        <v>0.98711340206185605</v>
      </c>
      <c r="ZS237" s="4">
        <f t="shared" si="303"/>
        <v>5</v>
      </c>
      <c r="ZT237" s="114">
        <f t="shared" si="304"/>
        <v>0.05</v>
      </c>
      <c r="ZU237" s="4">
        <v>2</v>
      </c>
      <c r="ZV237" s="4">
        <f t="shared" si="305"/>
        <v>5</v>
      </c>
      <c r="ZW237" s="114">
        <f t="shared" si="306"/>
        <v>0.05</v>
      </c>
      <c r="ACD237" s="114">
        <f t="shared" si="307"/>
        <v>0.38</v>
      </c>
      <c r="ACE237" s="114">
        <f t="shared" si="308"/>
        <v>0.26</v>
      </c>
      <c r="ACF237" s="114">
        <f t="shared" si="309"/>
        <v>0.1</v>
      </c>
      <c r="ACG237" s="114">
        <f t="shared" si="310"/>
        <v>0.74</v>
      </c>
      <c r="ACN237" s="119" t="str">
        <f t="shared" si="311"/>
        <v>TERIMA</v>
      </c>
      <c r="ACO237" s="120">
        <f t="shared" si="318"/>
        <v>670000</v>
      </c>
      <c r="ACP237" s="120">
        <f t="shared" si="312"/>
        <v>174200</v>
      </c>
      <c r="ADH237" s="121">
        <f t="shared" si="313"/>
        <v>254600</v>
      </c>
      <c r="ADI237" s="121">
        <f t="shared" si="314"/>
        <v>174200</v>
      </c>
      <c r="ADJ237" s="121">
        <f t="shared" si="315"/>
        <v>67000</v>
      </c>
      <c r="ADL237" s="121">
        <f t="shared" si="316"/>
        <v>0</v>
      </c>
      <c r="ADM237" s="121">
        <f t="shared" si="317"/>
        <v>495800</v>
      </c>
      <c r="ADN237" s="121">
        <f t="shared" si="280"/>
        <v>495800</v>
      </c>
      <c r="ADO237" s="4" t="s">
        <v>1454</v>
      </c>
    </row>
    <row r="238" spans="1:795" x14ac:dyDescent="0.25">
      <c r="A238" s="4">
        <f t="shared" ref="A238:A272" si="319">ROW()-4</f>
        <v>234</v>
      </c>
      <c r="B238" s="4">
        <v>163096</v>
      </c>
      <c r="C238" s="4" t="s">
        <v>642</v>
      </c>
      <c r="G238" s="4" t="s">
        <v>351</v>
      </c>
      <c r="O238" s="4">
        <v>22</v>
      </c>
      <c r="P238" s="4">
        <v>21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f t="shared" ref="V238:V272" si="320">SUM(Q238:S238)</f>
        <v>0</v>
      </c>
      <c r="W238" s="4">
        <v>21</v>
      </c>
      <c r="X238" s="4">
        <v>21</v>
      </c>
      <c r="Y238" s="4">
        <v>7.75</v>
      </c>
      <c r="BQ238" s="4">
        <v>0</v>
      </c>
      <c r="BR238" s="114">
        <f t="shared" si="281"/>
        <v>1</v>
      </c>
      <c r="BS238" s="4">
        <f t="shared" si="282"/>
        <v>5</v>
      </c>
      <c r="BT238" s="114">
        <f t="shared" si="283"/>
        <v>0.1</v>
      </c>
      <c r="BU238" s="4">
        <v>0</v>
      </c>
      <c r="BV238" s="114">
        <f t="shared" si="284"/>
        <v>1</v>
      </c>
      <c r="BW238" s="4">
        <f t="shared" si="285"/>
        <v>5</v>
      </c>
      <c r="BX238" s="114">
        <f t="shared" si="286"/>
        <v>0.15</v>
      </c>
      <c r="BY238" s="4">
        <f t="shared" si="287"/>
        <v>9765</v>
      </c>
      <c r="BZ238" s="4">
        <v>12018.5333333333</v>
      </c>
      <c r="CA238" s="115">
        <f t="shared" si="288"/>
        <v>1.2307765830346442</v>
      </c>
      <c r="CB238" s="4">
        <f t="shared" si="289"/>
        <v>5</v>
      </c>
      <c r="CC238" s="114">
        <f t="shared" si="290"/>
        <v>0.1</v>
      </c>
      <c r="CD238" s="4">
        <v>300</v>
      </c>
      <c r="CE238" s="116">
        <v>308.80537400145198</v>
      </c>
      <c r="CF238" s="4">
        <f t="shared" si="291"/>
        <v>1</v>
      </c>
      <c r="CG238" s="114">
        <f t="shared" si="292"/>
        <v>0.03</v>
      </c>
      <c r="MX238" s="116">
        <v>95</v>
      </c>
      <c r="MY238" s="116">
        <v>98.3333333333333</v>
      </c>
      <c r="MZ238" s="4">
        <f t="shared" si="293"/>
        <v>5</v>
      </c>
      <c r="NA238" s="114">
        <f t="shared" si="294"/>
        <v>0.1</v>
      </c>
      <c r="NB238" s="115">
        <v>0.92</v>
      </c>
      <c r="NC238" s="115">
        <v>0.92698412698412702</v>
      </c>
      <c r="ND238" s="4">
        <f t="shared" si="295"/>
        <v>5</v>
      </c>
      <c r="NE238" s="114">
        <f t="shared" si="296"/>
        <v>0.1</v>
      </c>
      <c r="NF238" s="116">
        <v>90</v>
      </c>
      <c r="NG238" s="118">
        <v>100</v>
      </c>
      <c r="NH238" s="4">
        <f t="shared" si="297"/>
        <v>5</v>
      </c>
      <c r="NI238" s="114">
        <f t="shared" si="298"/>
        <v>0.08</v>
      </c>
      <c r="NJ238" s="114">
        <v>0.85</v>
      </c>
      <c r="NK238" s="114">
        <v>0.81481481481481499</v>
      </c>
      <c r="NM238" s="4">
        <f t="shared" si="299"/>
        <v>1</v>
      </c>
      <c r="NN238" s="114">
        <f t="shared" si="300"/>
        <v>1.2E-2</v>
      </c>
      <c r="NO238" s="114">
        <v>0.4</v>
      </c>
      <c r="NP238" s="114">
        <v>0.53968253968253999</v>
      </c>
      <c r="NQ238" s="4">
        <f t="shared" si="301"/>
        <v>5</v>
      </c>
      <c r="NR238" s="114">
        <f t="shared" si="302"/>
        <v>0.06</v>
      </c>
      <c r="ZQ238" s="114">
        <v>0.95</v>
      </c>
      <c r="ZR238" s="114">
        <v>0.99055918663761799</v>
      </c>
      <c r="ZS238" s="4">
        <f t="shared" si="303"/>
        <v>5</v>
      </c>
      <c r="ZT238" s="114">
        <f t="shared" si="304"/>
        <v>0.05</v>
      </c>
      <c r="ZU238" s="4">
        <v>2</v>
      </c>
      <c r="ZV238" s="4">
        <f t="shared" si="305"/>
        <v>5</v>
      </c>
      <c r="ZW238" s="114">
        <f t="shared" si="306"/>
        <v>0.05</v>
      </c>
      <c r="ACD238" s="114">
        <f t="shared" si="307"/>
        <v>0.38</v>
      </c>
      <c r="ACE238" s="114">
        <f t="shared" si="308"/>
        <v>0.35200000000000004</v>
      </c>
      <c r="ACF238" s="114">
        <f t="shared" si="309"/>
        <v>0.1</v>
      </c>
      <c r="ACG238" s="114">
        <f t="shared" si="310"/>
        <v>0.83199999999999996</v>
      </c>
      <c r="ACN238" s="119" t="str">
        <f t="shared" si="311"/>
        <v>TERIMA</v>
      </c>
      <c r="ACO238" s="120">
        <f t="shared" si="318"/>
        <v>670000</v>
      </c>
      <c r="ACP238" s="120">
        <f t="shared" si="312"/>
        <v>235840.00000000003</v>
      </c>
      <c r="ADH238" s="121">
        <f t="shared" si="313"/>
        <v>254600</v>
      </c>
      <c r="ADI238" s="121">
        <f t="shared" si="314"/>
        <v>235840.00000000003</v>
      </c>
      <c r="ADJ238" s="121">
        <f t="shared" si="315"/>
        <v>67000</v>
      </c>
      <c r="ADL238" s="121">
        <f t="shared" si="316"/>
        <v>0</v>
      </c>
      <c r="ADM238" s="121">
        <f t="shared" si="317"/>
        <v>557440</v>
      </c>
      <c r="ADN238" s="121">
        <f t="shared" ref="ADN238:ADN269" si="321">IF(M238="cumil",0,IF(ADM238="",IF(ADG238="",ACS238,ADG238),ADM238))</f>
        <v>557440</v>
      </c>
      <c r="ADO238" s="4" t="s">
        <v>1454</v>
      </c>
    </row>
    <row r="239" spans="1:795" x14ac:dyDescent="0.25">
      <c r="A239" s="4">
        <f t="shared" si="319"/>
        <v>235</v>
      </c>
      <c r="B239" s="4">
        <v>166729</v>
      </c>
      <c r="C239" s="4" t="s">
        <v>646</v>
      </c>
      <c r="G239" s="4" t="s">
        <v>351</v>
      </c>
      <c r="O239" s="4">
        <v>22</v>
      </c>
      <c r="P239" s="4">
        <v>21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f t="shared" si="320"/>
        <v>0</v>
      </c>
      <c r="W239" s="4">
        <v>21</v>
      </c>
      <c r="X239" s="4">
        <v>21</v>
      </c>
      <c r="Y239" s="4">
        <v>7.75</v>
      </c>
      <c r="BQ239" s="4">
        <v>0</v>
      </c>
      <c r="BR239" s="114">
        <f t="shared" si="281"/>
        <v>1</v>
      </c>
      <c r="BS239" s="4">
        <f t="shared" si="282"/>
        <v>5</v>
      </c>
      <c r="BT239" s="114">
        <f t="shared" si="283"/>
        <v>0.1</v>
      </c>
      <c r="BU239" s="4">
        <v>0</v>
      </c>
      <c r="BV239" s="114">
        <f t="shared" si="284"/>
        <v>1</v>
      </c>
      <c r="BW239" s="4">
        <f t="shared" si="285"/>
        <v>5</v>
      </c>
      <c r="BX239" s="114">
        <f t="shared" si="286"/>
        <v>0.15</v>
      </c>
      <c r="BY239" s="4">
        <f t="shared" si="287"/>
        <v>9765</v>
      </c>
      <c r="BZ239" s="4">
        <v>12740.75</v>
      </c>
      <c r="CA239" s="115">
        <f t="shared" si="288"/>
        <v>1.3047363031233998</v>
      </c>
      <c r="CB239" s="4">
        <f t="shared" si="289"/>
        <v>5</v>
      </c>
      <c r="CC239" s="114">
        <f t="shared" si="290"/>
        <v>0.1</v>
      </c>
      <c r="CD239" s="4">
        <v>300</v>
      </c>
      <c r="CE239" s="116">
        <v>299.06662870159499</v>
      </c>
      <c r="CF239" s="4">
        <f t="shared" si="291"/>
        <v>5</v>
      </c>
      <c r="CG239" s="114">
        <f t="shared" si="292"/>
        <v>0.15</v>
      </c>
      <c r="MX239" s="116">
        <v>95</v>
      </c>
      <c r="MY239" s="116">
        <v>100</v>
      </c>
      <c r="MZ239" s="4">
        <f t="shared" si="293"/>
        <v>5</v>
      </c>
      <c r="NA239" s="114">
        <f t="shared" si="294"/>
        <v>0.1</v>
      </c>
      <c r="NB239" s="115">
        <v>0.92</v>
      </c>
      <c r="NC239" s="115">
        <v>0.92359550561797799</v>
      </c>
      <c r="ND239" s="4">
        <f t="shared" si="295"/>
        <v>5</v>
      </c>
      <c r="NE239" s="114">
        <f t="shared" si="296"/>
        <v>0.1</v>
      </c>
      <c r="NF239" s="116">
        <v>90</v>
      </c>
      <c r="NG239" s="118">
        <v>90</v>
      </c>
      <c r="NH239" s="4">
        <f t="shared" si="297"/>
        <v>3</v>
      </c>
      <c r="NI239" s="114">
        <f t="shared" si="298"/>
        <v>4.8000000000000001E-2</v>
      </c>
      <c r="NJ239" s="114">
        <v>0.85</v>
      </c>
      <c r="NK239" s="114">
        <v>0.84210526315789502</v>
      </c>
      <c r="NL239" s="4">
        <v>1</v>
      </c>
      <c r="NM239" s="4">
        <f t="shared" si="299"/>
        <v>0</v>
      </c>
      <c r="NN239" s="114">
        <f t="shared" si="300"/>
        <v>0</v>
      </c>
      <c r="NO239" s="114">
        <v>0.4</v>
      </c>
      <c r="NP239" s="114">
        <v>0.57303370786516905</v>
      </c>
      <c r="NQ239" s="4">
        <f t="shared" si="301"/>
        <v>5</v>
      </c>
      <c r="NR239" s="114">
        <f t="shared" si="302"/>
        <v>0.06</v>
      </c>
      <c r="ZQ239" s="114">
        <v>0.95</v>
      </c>
      <c r="ZR239" s="114">
        <v>0.99601366742596797</v>
      </c>
      <c r="ZS239" s="4">
        <f t="shared" si="303"/>
        <v>5</v>
      </c>
      <c r="ZT239" s="114">
        <f t="shared" si="304"/>
        <v>0.05</v>
      </c>
      <c r="ZU239" s="4">
        <v>2</v>
      </c>
      <c r="ZV239" s="4">
        <f t="shared" si="305"/>
        <v>5</v>
      </c>
      <c r="ZW239" s="114">
        <f t="shared" si="306"/>
        <v>0.05</v>
      </c>
      <c r="ACD239" s="114">
        <f t="shared" si="307"/>
        <v>0.5</v>
      </c>
      <c r="ACE239" s="114">
        <f t="shared" si="308"/>
        <v>0.308</v>
      </c>
      <c r="ACF239" s="114">
        <f t="shared" si="309"/>
        <v>0.1</v>
      </c>
      <c r="ACG239" s="114">
        <f t="shared" si="310"/>
        <v>0.90800000000000003</v>
      </c>
      <c r="ACN239" s="119" t="str">
        <f t="shared" si="311"/>
        <v>TERIMA</v>
      </c>
      <c r="ACO239" s="120">
        <f t="shared" si="318"/>
        <v>670000</v>
      </c>
      <c r="ACP239" s="120">
        <f t="shared" si="312"/>
        <v>206360</v>
      </c>
      <c r="ADH239" s="121">
        <f t="shared" si="313"/>
        <v>335000</v>
      </c>
      <c r="ADI239" s="121">
        <f t="shared" si="314"/>
        <v>206360</v>
      </c>
      <c r="ADJ239" s="121">
        <f t="shared" si="315"/>
        <v>67000</v>
      </c>
      <c r="ADL239" s="121">
        <f t="shared" si="316"/>
        <v>0</v>
      </c>
      <c r="ADM239" s="121">
        <f t="shared" si="317"/>
        <v>608360</v>
      </c>
      <c r="ADN239" s="121">
        <f t="shared" si="321"/>
        <v>608360</v>
      </c>
      <c r="ADO239" s="4" t="s">
        <v>1454</v>
      </c>
    </row>
    <row r="240" spans="1:795" x14ac:dyDescent="0.25">
      <c r="A240" s="4">
        <f t="shared" si="319"/>
        <v>236</v>
      </c>
      <c r="B240" s="4">
        <v>160710</v>
      </c>
      <c r="C240" s="4" t="s">
        <v>648</v>
      </c>
      <c r="G240" s="4" t="s">
        <v>351</v>
      </c>
      <c r="O240" s="4">
        <v>22</v>
      </c>
      <c r="P240" s="4">
        <v>20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f t="shared" si="320"/>
        <v>0</v>
      </c>
      <c r="W240" s="4">
        <v>20</v>
      </c>
      <c r="X240" s="4">
        <v>20</v>
      </c>
      <c r="Y240" s="4">
        <v>7.75</v>
      </c>
      <c r="BQ240" s="4">
        <v>0</v>
      </c>
      <c r="BR240" s="114">
        <f t="shared" si="281"/>
        <v>1</v>
      </c>
      <c r="BS240" s="4">
        <f t="shared" si="282"/>
        <v>5</v>
      </c>
      <c r="BT240" s="114">
        <f t="shared" si="283"/>
        <v>0.1</v>
      </c>
      <c r="BU240" s="4">
        <v>0</v>
      </c>
      <c r="BV240" s="114">
        <f t="shared" si="284"/>
        <v>1</v>
      </c>
      <c r="BW240" s="4">
        <f t="shared" si="285"/>
        <v>5</v>
      </c>
      <c r="BX240" s="114">
        <f t="shared" si="286"/>
        <v>0.15</v>
      </c>
      <c r="BY240" s="4">
        <f t="shared" si="287"/>
        <v>9300</v>
      </c>
      <c r="BZ240" s="4">
        <v>11486.2166666667</v>
      </c>
      <c r="CA240" s="115">
        <f t="shared" si="288"/>
        <v>1.2350770609319033</v>
      </c>
      <c r="CB240" s="4">
        <f t="shared" si="289"/>
        <v>5</v>
      </c>
      <c r="CC240" s="114">
        <f t="shared" si="290"/>
        <v>0.1</v>
      </c>
      <c r="CD240" s="4">
        <v>300</v>
      </c>
      <c r="CE240" s="116">
        <v>264.96965944272398</v>
      </c>
      <c r="CF240" s="4">
        <f t="shared" si="291"/>
        <v>5</v>
      </c>
      <c r="CG240" s="114">
        <f t="shared" si="292"/>
        <v>0.15</v>
      </c>
      <c r="MX240" s="116">
        <v>95</v>
      </c>
      <c r="MY240" s="116">
        <v>100</v>
      </c>
      <c r="MZ240" s="4">
        <f t="shared" si="293"/>
        <v>5</v>
      </c>
      <c r="NA240" s="114">
        <f t="shared" si="294"/>
        <v>0.1</v>
      </c>
      <c r="NB240" s="115">
        <v>0.92</v>
      </c>
      <c r="NC240" s="115">
        <v>0.95405405405405397</v>
      </c>
      <c r="ND240" s="4">
        <f t="shared" si="295"/>
        <v>5</v>
      </c>
      <c r="NE240" s="114">
        <f t="shared" si="296"/>
        <v>0.1</v>
      </c>
      <c r="NF240" s="116">
        <v>90</v>
      </c>
      <c r="NG240" s="118">
        <v>100</v>
      </c>
      <c r="NH240" s="4">
        <f t="shared" si="297"/>
        <v>5</v>
      </c>
      <c r="NI240" s="114">
        <f t="shared" si="298"/>
        <v>0.08</v>
      </c>
      <c r="NJ240" s="114">
        <v>0.85</v>
      </c>
      <c r="NK240" s="114">
        <v>0.89090909090909098</v>
      </c>
      <c r="NM240" s="4">
        <f t="shared" si="299"/>
        <v>5</v>
      </c>
      <c r="NN240" s="114">
        <f t="shared" si="300"/>
        <v>0.06</v>
      </c>
      <c r="NO240" s="114">
        <v>0.4</v>
      </c>
      <c r="NP240" s="114">
        <v>0.64864864864864902</v>
      </c>
      <c r="NQ240" s="4">
        <f t="shared" si="301"/>
        <v>5</v>
      </c>
      <c r="NR240" s="114">
        <f t="shared" si="302"/>
        <v>0.06</v>
      </c>
      <c r="ZQ240" s="114">
        <v>0.95</v>
      </c>
      <c r="ZR240" s="114">
        <v>0.99628482972136201</v>
      </c>
      <c r="ZS240" s="4">
        <f t="shared" si="303"/>
        <v>5</v>
      </c>
      <c r="ZT240" s="114">
        <f t="shared" si="304"/>
        <v>0.05</v>
      </c>
      <c r="ZU240" s="4">
        <v>2</v>
      </c>
      <c r="ZV240" s="4">
        <f t="shared" si="305"/>
        <v>5</v>
      </c>
      <c r="ZW240" s="114">
        <f t="shared" si="306"/>
        <v>0.05</v>
      </c>
      <c r="ACD240" s="114">
        <f t="shared" si="307"/>
        <v>0.5</v>
      </c>
      <c r="ACE240" s="114">
        <f t="shared" si="308"/>
        <v>0.4</v>
      </c>
      <c r="ACF240" s="114">
        <f t="shared" si="309"/>
        <v>0.1</v>
      </c>
      <c r="ACG240" s="114">
        <f t="shared" si="310"/>
        <v>1</v>
      </c>
      <c r="ACN240" s="119" t="str">
        <f t="shared" si="311"/>
        <v>TERIMA</v>
      </c>
      <c r="ACO240" s="120">
        <f t="shared" si="318"/>
        <v>670000</v>
      </c>
      <c r="ACP240" s="120">
        <f t="shared" si="312"/>
        <v>268000</v>
      </c>
      <c r="ADH240" s="121">
        <f t="shared" si="313"/>
        <v>335000</v>
      </c>
      <c r="ADI240" s="121">
        <f t="shared" si="314"/>
        <v>268000</v>
      </c>
      <c r="ADJ240" s="121">
        <f t="shared" si="315"/>
        <v>67000</v>
      </c>
      <c r="ADL240" s="121">
        <f t="shared" si="316"/>
        <v>200000</v>
      </c>
      <c r="ADM240" s="121">
        <f t="shared" si="317"/>
        <v>870000</v>
      </c>
      <c r="ADN240" s="121">
        <f t="shared" si="321"/>
        <v>870000</v>
      </c>
      <c r="ADO240" s="4" t="s">
        <v>1454</v>
      </c>
    </row>
    <row r="241" spans="1:795" x14ac:dyDescent="0.25">
      <c r="A241" s="4">
        <f t="shared" si="319"/>
        <v>237</v>
      </c>
      <c r="B241" s="4">
        <v>160088</v>
      </c>
      <c r="C241" s="4" t="s">
        <v>651</v>
      </c>
      <c r="G241" s="4" t="s">
        <v>351</v>
      </c>
      <c r="O241" s="4">
        <v>22</v>
      </c>
      <c r="P241" s="4">
        <v>21</v>
      </c>
      <c r="Q241" s="4">
        <v>1</v>
      </c>
      <c r="R241" s="4">
        <v>0</v>
      </c>
      <c r="S241" s="4">
        <v>0</v>
      </c>
      <c r="T241" s="4">
        <v>0</v>
      </c>
      <c r="U241" s="4">
        <v>0</v>
      </c>
      <c r="V241" s="4">
        <f t="shared" si="320"/>
        <v>1</v>
      </c>
      <c r="W241" s="4">
        <v>20</v>
      </c>
      <c r="X241" s="4">
        <v>21</v>
      </c>
      <c r="Y241" s="4">
        <v>7.75</v>
      </c>
      <c r="BQ241" s="4">
        <v>0</v>
      </c>
      <c r="BR241" s="114">
        <f t="shared" si="281"/>
        <v>1</v>
      </c>
      <c r="BS241" s="4">
        <f t="shared" si="282"/>
        <v>5</v>
      </c>
      <c r="BT241" s="114">
        <f t="shared" si="283"/>
        <v>0.1</v>
      </c>
      <c r="BU241" s="4">
        <v>1</v>
      </c>
      <c r="BV241" s="114">
        <f t="shared" si="284"/>
        <v>0.95</v>
      </c>
      <c r="BW241" s="4">
        <f t="shared" si="285"/>
        <v>1</v>
      </c>
      <c r="BX241" s="114">
        <f t="shared" si="286"/>
        <v>0.03</v>
      </c>
      <c r="BY241" s="4">
        <f t="shared" si="287"/>
        <v>9765</v>
      </c>
      <c r="BZ241" s="4">
        <v>11497.7</v>
      </c>
      <c r="CA241" s="115">
        <f t="shared" si="288"/>
        <v>1.1774398361495138</v>
      </c>
      <c r="CB241" s="4">
        <f t="shared" si="289"/>
        <v>5</v>
      </c>
      <c r="CC241" s="114">
        <f t="shared" si="290"/>
        <v>0.1</v>
      </c>
      <c r="CD241" s="4">
        <v>300</v>
      </c>
      <c r="CE241" s="116">
        <v>262.54470989761103</v>
      </c>
      <c r="CF241" s="4">
        <f t="shared" si="291"/>
        <v>5</v>
      </c>
      <c r="CG241" s="114">
        <f t="shared" si="292"/>
        <v>0.15</v>
      </c>
      <c r="MX241" s="116">
        <v>95</v>
      </c>
      <c r="MY241" s="116">
        <v>93.944999999999993</v>
      </c>
      <c r="MZ241" s="4">
        <f t="shared" si="293"/>
        <v>1</v>
      </c>
      <c r="NA241" s="114">
        <f t="shared" si="294"/>
        <v>0.02</v>
      </c>
      <c r="NB241" s="115">
        <v>0.92</v>
      </c>
      <c r="NC241" s="115">
        <v>0.95483870967741902</v>
      </c>
      <c r="ND241" s="4">
        <f t="shared" si="295"/>
        <v>5</v>
      </c>
      <c r="NE241" s="114">
        <f t="shared" si="296"/>
        <v>0.1</v>
      </c>
      <c r="NF241" s="116">
        <v>90</v>
      </c>
      <c r="NG241" s="118">
        <v>95</v>
      </c>
      <c r="NH241" s="4">
        <f t="shared" si="297"/>
        <v>5</v>
      </c>
      <c r="NI241" s="114">
        <f t="shared" si="298"/>
        <v>0.08</v>
      </c>
      <c r="NJ241" s="114">
        <v>0.85</v>
      </c>
      <c r="NK241" s="114">
        <v>0.94117647058823495</v>
      </c>
      <c r="NM241" s="4">
        <f t="shared" si="299"/>
        <v>5</v>
      </c>
      <c r="NN241" s="114">
        <f t="shared" si="300"/>
        <v>0.06</v>
      </c>
      <c r="NO241" s="114">
        <v>0.4</v>
      </c>
      <c r="NP241" s="114">
        <v>0.70967741935483897</v>
      </c>
      <c r="NQ241" s="4">
        <f t="shared" si="301"/>
        <v>5</v>
      </c>
      <c r="NR241" s="114">
        <f t="shared" si="302"/>
        <v>0.06</v>
      </c>
      <c r="ZQ241" s="114">
        <v>0.95</v>
      </c>
      <c r="ZR241" s="114">
        <v>0.99249146757679196</v>
      </c>
      <c r="ZS241" s="4">
        <f t="shared" si="303"/>
        <v>5</v>
      </c>
      <c r="ZT241" s="114">
        <f t="shared" si="304"/>
        <v>0.05</v>
      </c>
      <c r="ZU241" s="4">
        <v>2</v>
      </c>
      <c r="ZV241" s="4">
        <f t="shared" si="305"/>
        <v>5</v>
      </c>
      <c r="ZW241" s="114">
        <f t="shared" si="306"/>
        <v>0.05</v>
      </c>
      <c r="ACD241" s="114">
        <f t="shared" si="307"/>
        <v>0.38</v>
      </c>
      <c r="ACE241" s="114">
        <f t="shared" si="308"/>
        <v>0.32</v>
      </c>
      <c r="ACF241" s="114">
        <f t="shared" si="309"/>
        <v>0.1</v>
      </c>
      <c r="ACG241" s="114">
        <f t="shared" si="310"/>
        <v>0.79999999999999993</v>
      </c>
      <c r="ACN241" s="119" t="str">
        <f t="shared" si="311"/>
        <v>TERIMA</v>
      </c>
      <c r="ACO241" s="120">
        <f t="shared" si="318"/>
        <v>670000</v>
      </c>
      <c r="ACP241" s="120">
        <f t="shared" si="312"/>
        <v>214400</v>
      </c>
      <c r="ADH241" s="121">
        <f t="shared" si="313"/>
        <v>254600</v>
      </c>
      <c r="ADI241" s="121">
        <f t="shared" si="314"/>
        <v>214400</v>
      </c>
      <c r="ADJ241" s="121">
        <f t="shared" si="315"/>
        <v>67000</v>
      </c>
      <c r="ADL241" s="121">
        <f t="shared" si="316"/>
        <v>0</v>
      </c>
      <c r="ADM241" s="121">
        <f t="shared" si="317"/>
        <v>536000</v>
      </c>
      <c r="ADN241" s="121">
        <f t="shared" si="321"/>
        <v>536000</v>
      </c>
      <c r="ADO241" s="4" t="s">
        <v>1454</v>
      </c>
    </row>
    <row r="242" spans="1:795" x14ac:dyDescent="0.25">
      <c r="A242" s="4">
        <f t="shared" si="319"/>
        <v>238</v>
      </c>
      <c r="B242" s="4">
        <v>168482</v>
      </c>
      <c r="C242" s="4" t="s">
        <v>653</v>
      </c>
      <c r="G242" s="4" t="s">
        <v>351</v>
      </c>
      <c r="O242" s="4">
        <v>22</v>
      </c>
      <c r="P242" s="4">
        <v>21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f t="shared" si="320"/>
        <v>0</v>
      </c>
      <c r="W242" s="4">
        <v>21</v>
      </c>
      <c r="X242" s="4">
        <v>21</v>
      </c>
      <c r="Y242" s="4">
        <v>7.75</v>
      </c>
      <c r="BQ242" s="4">
        <v>0</v>
      </c>
      <c r="BR242" s="114">
        <f t="shared" si="281"/>
        <v>1</v>
      </c>
      <c r="BS242" s="4">
        <f t="shared" si="282"/>
        <v>5</v>
      </c>
      <c r="BT242" s="114">
        <f t="shared" si="283"/>
        <v>0.1</v>
      </c>
      <c r="BU242" s="4">
        <v>0</v>
      </c>
      <c r="BV242" s="114">
        <f t="shared" si="284"/>
        <v>1</v>
      </c>
      <c r="BW242" s="4">
        <f t="shared" si="285"/>
        <v>5</v>
      </c>
      <c r="BX242" s="114">
        <f t="shared" si="286"/>
        <v>0.15</v>
      </c>
      <c r="BY242" s="4">
        <f t="shared" si="287"/>
        <v>9765</v>
      </c>
      <c r="BZ242" s="4">
        <v>12081.3666666667</v>
      </c>
      <c r="CA242" s="115">
        <f t="shared" si="288"/>
        <v>1.2372111281788736</v>
      </c>
      <c r="CB242" s="4">
        <f t="shared" si="289"/>
        <v>5</v>
      </c>
      <c r="CC242" s="114">
        <f t="shared" si="290"/>
        <v>0.1</v>
      </c>
      <c r="CD242" s="4">
        <v>300</v>
      </c>
      <c r="CE242" s="116">
        <v>288.37708693149102</v>
      </c>
      <c r="CF242" s="4">
        <f t="shared" si="291"/>
        <v>5</v>
      </c>
      <c r="CG242" s="114">
        <f t="shared" si="292"/>
        <v>0.15</v>
      </c>
      <c r="MX242" s="116">
        <v>95</v>
      </c>
      <c r="MY242" s="116">
        <v>98.3333333333333</v>
      </c>
      <c r="MZ242" s="4">
        <f t="shared" si="293"/>
        <v>5</v>
      </c>
      <c r="NA242" s="114">
        <f t="shared" si="294"/>
        <v>0.1</v>
      </c>
      <c r="NB242" s="115">
        <v>0.92</v>
      </c>
      <c r="NC242" s="115">
        <v>0.89275362318840601</v>
      </c>
      <c r="ND242" s="4">
        <f t="shared" si="295"/>
        <v>1</v>
      </c>
      <c r="NE242" s="114">
        <f t="shared" si="296"/>
        <v>0.02</v>
      </c>
      <c r="NF242" s="116">
        <v>90</v>
      </c>
      <c r="NG242" s="118">
        <v>100</v>
      </c>
      <c r="NH242" s="4">
        <f t="shared" si="297"/>
        <v>5</v>
      </c>
      <c r="NI242" s="114">
        <f t="shared" si="298"/>
        <v>0.08</v>
      </c>
      <c r="NJ242" s="114">
        <v>0.85</v>
      </c>
      <c r="NK242" s="114">
        <v>0.82352941176470595</v>
      </c>
      <c r="NL242" s="4">
        <v>1</v>
      </c>
      <c r="NM242" s="4">
        <f t="shared" si="299"/>
        <v>0</v>
      </c>
      <c r="NN242" s="114">
        <f t="shared" si="300"/>
        <v>0</v>
      </c>
      <c r="NO242" s="114">
        <v>0.4</v>
      </c>
      <c r="NP242" s="114">
        <v>0.46376811594202899</v>
      </c>
      <c r="NQ242" s="4">
        <f t="shared" si="301"/>
        <v>5</v>
      </c>
      <c r="NR242" s="114">
        <f t="shared" si="302"/>
        <v>0.06</v>
      </c>
      <c r="ZQ242" s="114">
        <v>0.95</v>
      </c>
      <c r="ZR242" s="114">
        <v>0.99654576856649402</v>
      </c>
      <c r="ZS242" s="4">
        <f t="shared" si="303"/>
        <v>5</v>
      </c>
      <c r="ZT242" s="114">
        <f t="shared" si="304"/>
        <v>0.05</v>
      </c>
      <c r="ZU242" s="4">
        <v>2</v>
      </c>
      <c r="ZV242" s="4">
        <f t="shared" si="305"/>
        <v>5</v>
      </c>
      <c r="ZW242" s="114">
        <f t="shared" si="306"/>
        <v>0.05</v>
      </c>
      <c r="ACD242" s="114">
        <f t="shared" si="307"/>
        <v>0.5</v>
      </c>
      <c r="ACE242" s="114">
        <f t="shared" si="308"/>
        <v>0.26</v>
      </c>
      <c r="ACF242" s="114">
        <f t="shared" si="309"/>
        <v>0.1</v>
      </c>
      <c r="ACG242" s="114">
        <f t="shared" si="310"/>
        <v>0.86</v>
      </c>
      <c r="ACK242" s="4">
        <v>1</v>
      </c>
      <c r="ACN242" s="119" t="str">
        <f t="shared" si="311"/>
        <v>TERIMA</v>
      </c>
      <c r="ACO242" s="120">
        <f t="shared" si="318"/>
        <v>670000</v>
      </c>
      <c r="ACP242" s="120">
        <f t="shared" si="312"/>
        <v>174200</v>
      </c>
      <c r="ADH242" s="121">
        <f t="shared" si="313"/>
        <v>335000</v>
      </c>
      <c r="ADI242" s="121">
        <f t="shared" si="314"/>
        <v>148070</v>
      </c>
      <c r="ADJ242" s="121">
        <f t="shared" si="315"/>
        <v>67000</v>
      </c>
      <c r="ADL242" s="121">
        <f t="shared" si="316"/>
        <v>0</v>
      </c>
      <c r="ADM242" s="121">
        <f t="shared" si="317"/>
        <v>550070</v>
      </c>
      <c r="ADN242" s="121">
        <f t="shared" si="321"/>
        <v>550070</v>
      </c>
      <c r="ADO242" s="4" t="s">
        <v>1454</v>
      </c>
    </row>
    <row r="243" spans="1:795" x14ac:dyDescent="0.25">
      <c r="A243" s="4">
        <f t="shared" si="319"/>
        <v>239</v>
      </c>
      <c r="B243" s="4">
        <v>102131</v>
      </c>
      <c r="C243" s="4" t="s">
        <v>661</v>
      </c>
      <c r="G243" s="4" t="s">
        <v>351</v>
      </c>
      <c r="O243" s="4">
        <v>22</v>
      </c>
      <c r="P243" s="4">
        <v>21</v>
      </c>
      <c r="Q243" s="4">
        <v>0</v>
      </c>
      <c r="R243" s="4">
        <v>0</v>
      </c>
      <c r="S243" s="4">
        <v>0</v>
      </c>
      <c r="T243" s="4">
        <v>1</v>
      </c>
      <c r="U243" s="4">
        <v>0</v>
      </c>
      <c r="V243" s="4">
        <f t="shared" si="320"/>
        <v>0</v>
      </c>
      <c r="W243" s="4">
        <v>21</v>
      </c>
      <c r="X243" s="4">
        <v>20</v>
      </c>
      <c r="Y243" s="4">
        <v>7.75</v>
      </c>
      <c r="BQ243" s="4">
        <v>0</v>
      </c>
      <c r="BR243" s="114">
        <f t="shared" ref="BR243:BR272" si="322">(W243-BQ243)/W243</f>
        <v>1</v>
      </c>
      <c r="BS243" s="4">
        <f t="shared" ref="BS243:BS272" si="323">IF(R243&gt;0,0,IF(BQ243&gt;2,0,IF(BQ243=2,1,IF(BQ243=1,2,IF(BQ243&lt;=0,5)))))</f>
        <v>5</v>
      </c>
      <c r="BT243" s="114">
        <f t="shared" ref="BT243:BT272" si="324">BS243*$BQ$3/5</f>
        <v>0.1</v>
      </c>
      <c r="BU243" s="4">
        <v>0</v>
      </c>
      <c r="BV243" s="114">
        <f t="shared" ref="BV243:BV272" si="325">(W243-BU243)/W243</f>
        <v>1</v>
      </c>
      <c r="BW243" s="4">
        <f t="shared" ref="BW243:BW272" si="326">IF(R243&gt;0,0,IF(BU243&lt;=0,5,IF(BU243=1,1,0)))</f>
        <v>5</v>
      </c>
      <c r="BX243" s="114">
        <f t="shared" ref="BX243:BX272" si="327">BW243*$BU$3/5</f>
        <v>0.15</v>
      </c>
      <c r="BY243" s="4">
        <f t="shared" ref="BY243:BY272" si="328">X243*(Y243*60)</f>
        <v>9300</v>
      </c>
      <c r="BZ243" s="4">
        <v>11485.25</v>
      </c>
      <c r="CA243" s="115">
        <f t="shared" ref="CA243:CA272" si="329">BZ243/BY243</f>
        <v>1.2349731182795698</v>
      </c>
      <c r="CB243" s="4">
        <f t="shared" ref="CB243:CB272" si="330">IF(CA243&lt;=90%,1,IF(AND(CA243&gt;90%,CA243&lt;100%),2,IF(CA243=100%,3,IF(AND(CA243&gt;100%,CA243&lt;=105%),4,5))))</f>
        <v>5</v>
      </c>
      <c r="CC243" s="114">
        <f t="shared" ref="CC243:CC272" si="331">CB243*$BY$3/5</f>
        <v>0.1</v>
      </c>
      <c r="CD243" s="4">
        <v>300</v>
      </c>
      <c r="CE243" s="116">
        <v>281.23748544819603</v>
      </c>
      <c r="CF243" s="4">
        <f t="shared" ref="CF243:CF272" si="332">IF(CD243&gt;CE243,5,IF(CE243=CD243,3,1))</f>
        <v>5</v>
      </c>
      <c r="CG243" s="114">
        <f t="shared" ref="CG243:CG272" si="333">CF243*$CD$3/5</f>
        <v>0.15</v>
      </c>
      <c r="MX243" s="116">
        <v>95</v>
      </c>
      <c r="MY243" s="116">
        <v>99.1666666666667</v>
      </c>
      <c r="MZ243" s="4">
        <f t="shared" ref="MZ243:MZ272" si="334">IF(MY243&gt;MX243,5,IF(MY243=MX243,3,1))</f>
        <v>5</v>
      </c>
      <c r="NA243" s="114">
        <f t="shared" ref="NA243:NA272" si="335">MZ243*$MX$3/5</f>
        <v>0.1</v>
      </c>
      <c r="NB243" s="115">
        <v>0.92</v>
      </c>
      <c r="NC243" s="115">
        <v>0.91052631578947396</v>
      </c>
      <c r="ND243" s="4">
        <f t="shared" ref="ND243:ND272" si="336">IF(NC243&gt;NB243,5,IF(NC243=NB243,3,1))</f>
        <v>1</v>
      </c>
      <c r="NE243" s="114">
        <f t="shared" ref="NE243:NE272" si="337">ND243*$NB$3/5</f>
        <v>0.02</v>
      </c>
      <c r="NF243" s="116">
        <v>90</v>
      </c>
      <c r="NG243" s="118">
        <v>100</v>
      </c>
      <c r="NH243" s="4">
        <f t="shared" ref="NH243:NH272" si="338">IF(NG243&gt;NF243,5,IF(NG243=NF243,3,1))</f>
        <v>5</v>
      </c>
      <c r="NI243" s="114">
        <f t="shared" ref="NI243:NI272" si="339">NH243*$NF$3/5</f>
        <v>0.08</v>
      </c>
      <c r="NJ243" s="114">
        <v>0.85</v>
      </c>
      <c r="NK243" s="114">
        <v>0.84848484848484895</v>
      </c>
      <c r="NM243" s="4">
        <f t="shared" ref="NM243:NM272" si="340">IF(NL243=1,0,IF(NK243&gt;NJ243,5,IF(NJ243=NK243,4,IF(NK243="",3,1))))</f>
        <v>1</v>
      </c>
      <c r="NN243" s="114">
        <f t="shared" ref="NN243:NN272" si="341">NM243*$NJ$3/5</f>
        <v>1.2E-2</v>
      </c>
      <c r="NO243" s="114">
        <v>0.4</v>
      </c>
      <c r="NP243" s="114">
        <v>0.68421052631578905</v>
      </c>
      <c r="NQ243" s="4">
        <f t="shared" ref="NQ243:NQ272" si="342">IF(NP243&gt;NO243,5,IF(NP243=NO243,4,IF(NP243="",3,1)))</f>
        <v>5</v>
      </c>
      <c r="NR243" s="114">
        <f t="shared" ref="NR243:NR272" si="343">NQ243*$NO$3/5</f>
        <v>0.06</v>
      </c>
      <c r="ZQ243" s="114">
        <v>0.95</v>
      </c>
      <c r="ZR243" s="114">
        <v>0.98719441210710102</v>
      </c>
      <c r="ZS243" s="4">
        <f t="shared" ref="ZS243:ZS272" si="344">IF(ZR243&gt;ZQ243,5,IF(ZR243=ZQ243,4,IF(ZR243="",3,1)))</f>
        <v>5</v>
      </c>
      <c r="ZT243" s="114">
        <f t="shared" ref="ZT243:ZT272" si="345">ZS243*$ZQ$3/5</f>
        <v>0.05</v>
      </c>
      <c r="ZU243" s="4">
        <v>2</v>
      </c>
      <c r="ZV243" s="4">
        <f t="shared" ref="ZV243:ZV272" si="346">IF(ZU243&gt;1,5,IF(ZU243=1,3,1))</f>
        <v>5</v>
      </c>
      <c r="ZW243" s="114">
        <f t="shared" ref="ZW243:ZW272" si="347">ZV243*$ZU$3/5</f>
        <v>0.05</v>
      </c>
      <c r="ACD243" s="114">
        <f t="shared" ref="ACD243:ACD272" si="348">IFERROR(BT243+BX243+CC243+CG243,"")</f>
        <v>0.5</v>
      </c>
      <c r="ACE243" s="114">
        <f t="shared" ref="ACE243:ACE272" si="349">NA243+NE243+NI243+NN243+NR243</f>
        <v>0.27200000000000002</v>
      </c>
      <c r="ACF243" s="114">
        <f t="shared" ref="ACF243:ACF272" si="350">ZT243+ZW243</f>
        <v>0.1</v>
      </c>
      <c r="ACG243" s="114">
        <f t="shared" ref="ACG243:ACG272" si="351">SUM(ACD243:ACF243)</f>
        <v>0.872</v>
      </c>
      <c r="ACK243" s="4">
        <v>1</v>
      </c>
      <c r="ACN243" s="119" t="str">
        <f t="shared" ref="ACN243:ACN272" si="352">IF(AI243="TIDAK","GUGUR",IF(ACM243&gt;0,"GUGUR","TERIMA"))</f>
        <v>TERIMA</v>
      </c>
      <c r="ACO243" s="120">
        <f t="shared" si="318"/>
        <v>670000</v>
      </c>
      <c r="ACP243" s="120">
        <f t="shared" ref="ACP243:ACP272" si="353">ACO243*ACE243</f>
        <v>182240</v>
      </c>
      <c r="ADH243" s="121">
        <f t="shared" ref="ADH243:ADH272" si="354">IFERROR(ACO243*ACD243,"")</f>
        <v>335000</v>
      </c>
      <c r="ADI243" s="121">
        <f t="shared" ref="ADI243:ADI272" si="355">IFERROR(IF(M243="YA",(W243/O243)*ACP243,IF(N243="YA",(W243/O243)*ACP243,IF(U243&gt;0,(W243/O243)*ACP243,IF(ACK243&gt;0,ACP243*85%,IF(ACL243&gt;0,ACP243*60%,IF(ACM243&gt;0,ACP243*0%,ACP243)))))),"")</f>
        <v>154904</v>
      </c>
      <c r="ADJ243" s="121">
        <f t="shared" ref="ADJ243:ADJ272" si="356">IFERROR(ACF243*ACO243,"")</f>
        <v>67000</v>
      </c>
      <c r="ADL243" s="121">
        <f t="shared" ref="ADL243:ADL272" si="357">IFERROR(IF(ACN243="GUGUR",0,IF(ACG243=100%,200000,IF(AND(ACG243&gt;=98%,ACG243&lt;100%),100000,IF(AND(ACG243&gt;=97%,ACG243&lt;99%),50000,)))),"")</f>
        <v>0</v>
      </c>
      <c r="ADM243" s="121">
        <f t="shared" ref="ADM243:ADM272" si="358">SUM(ADH243:ADJ243,ADL243)</f>
        <v>556904</v>
      </c>
      <c r="ADN243" s="121">
        <f t="shared" si="321"/>
        <v>556904</v>
      </c>
      <c r="ADO243" s="4" t="s">
        <v>1454</v>
      </c>
    </row>
    <row r="244" spans="1:795" x14ac:dyDescent="0.25">
      <c r="A244" s="4">
        <f t="shared" si="319"/>
        <v>240</v>
      </c>
      <c r="B244" s="4">
        <v>80120</v>
      </c>
      <c r="C244" s="4" t="s">
        <v>668</v>
      </c>
      <c r="G244" s="4" t="s">
        <v>351</v>
      </c>
      <c r="O244" s="4">
        <v>22</v>
      </c>
      <c r="P244" s="4">
        <v>24</v>
      </c>
      <c r="Q244" s="4">
        <v>2</v>
      </c>
      <c r="R244" s="4">
        <v>0</v>
      </c>
      <c r="S244" s="4">
        <v>0</v>
      </c>
      <c r="T244" s="4">
        <v>1</v>
      </c>
      <c r="U244" s="4">
        <v>0</v>
      </c>
      <c r="V244" s="4">
        <f t="shared" si="320"/>
        <v>2</v>
      </c>
      <c r="W244" s="4">
        <v>22</v>
      </c>
      <c r="X244" s="4">
        <v>23</v>
      </c>
      <c r="Y244" s="4">
        <v>7.75</v>
      </c>
      <c r="BQ244" s="4">
        <v>0</v>
      </c>
      <c r="BR244" s="114">
        <f t="shared" si="322"/>
        <v>1</v>
      </c>
      <c r="BS244" s="4">
        <f t="shared" si="323"/>
        <v>5</v>
      </c>
      <c r="BT244" s="114">
        <f t="shared" si="324"/>
        <v>0.1</v>
      </c>
      <c r="BU244" s="4">
        <v>2</v>
      </c>
      <c r="BV244" s="114">
        <f t="shared" si="325"/>
        <v>0.90909090909090906</v>
      </c>
      <c r="BW244" s="4">
        <f t="shared" si="326"/>
        <v>0</v>
      </c>
      <c r="BX244" s="114">
        <f t="shared" si="327"/>
        <v>0</v>
      </c>
      <c r="BY244" s="4">
        <f t="shared" si="328"/>
        <v>10695</v>
      </c>
      <c r="BZ244" s="4">
        <v>11423.35</v>
      </c>
      <c r="CA244" s="115">
        <f t="shared" si="329"/>
        <v>1.0681019167835437</v>
      </c>
      <c r="CB244" s="4">
        <f t="shared" si="330"/>
        <v>5</v>
      </c>
      <c r="CC244" s="114">
        <f t="shared" si="331"/>
        <v>0.1</v>
      </c>
      <c r="CD244" s="4">
        <v>300</v>
      </c>
      <c r="CE244" s="116">
        <v>301.97555012224899</v>
      </c>
      <c r="CF244" s="4">
        <f t="shared" si="332"/>
        <v>1</v>
      </c>
      <c r="CG244" s="114">
        <f t="shared" si="333"/>
        <v>0.03</v>
      </c>
      <c r="MX244" s="116">
        <v>95</v>
      </c>
      <c r="MY244" s="116">
        <v>100</v>
      </c>
      <c r="MZ244" s="4">
        <f t="shared" si="334"/>
        <v>5</v>
      </c>
      <c r="NA244" s="114">
        <f t="shared" si="335"/>
        <v>0.1</v>
      </c>
      <c r="NB244" s="115">
        <v>0.92</v>
      </c>
      <c r="NC244" s="115">
        <v>0.83157894736842097</v>
      </c>
      <c r="ND244" s="4">
        <f t="shared" si="336"/>
        <v>1</v>
      </c>
      <c r="NE244" s="114">
        <f t="shared" si="337"/>
        <v>0.02</v>
      </c>
      <c r="NF244" s="116">
        <v>90</v>
      </c>
      <c r="NG244" s="118">
        <v>100</v>
      </c>
      <c r="NH244" s="4">
        <f t="shared" si="338"/>
        <v>5</v>
      </c>
      <c r="NI244" s="114">
        <f t="shared" si="339"/>
        <v>0.08</v>
      </c>
      <c r="NJ244" s="114">
        <v>0.85</v>
      </c>
      <c r="NK244" s="114">
        <v>0.81481481481481499</v>
      </c>
      <c r="NM244" s="4">
        <f t="shared" si="340"/>
        <v>1</v>
      </c>
      <c r="NN244" s="114">
        <f t="shared" si="341"/>
        <v>1.2E-2</v>
      </c>
      <c r="NO244" s="114">
        <v>0.4</v>
      </c>
      <c r="NP244" s="114">
        <v>0.18421052631578899</v>
      </c>
      <c r="NQ244" s="4">
        <f t="shared" si="342"/>
        <v>1</v>
      </c>
      <c r="NR244" s="114">
        <f t="shared" si="343"/>
        <v>1.2E-2</v>
      </c>
      <c r="ZQ244" s="114">
        <v>0.95</v>
      </c>
      <c r="ZR244" s="114">
        <v>0.98614506927465395</v>
      </c>
      <c r="ZS244" s="4">
        <f t="shared" si="344"/>
        <v>5</v>
      </c>
      <c r="ZT244" s="114">
        <f t="shared" si="345"/>
        <v>0.05</v>
      </c>
      <c r="ZU244" s="4">
        <v>2</v>
      </c>
      <c r="ZV244" s="4">
        <f t="shared" si="346"/>
        <v>5</v>
      </c>
      <c r="ZW244" s="114">
        <f t="shared" si="347"/>
        <v>0.05</v>
      </c>
      <c r="ACD244" s="114">
        <f t="shared" si="348"/>
        <v>0.23</v>
      </c>
      <c r="ACE244" s="114">
        <f t="shared" si="349"/>
        <v>0.22400000000000003</v>
      </c>
      <c r="ACF244" s="114">
        <f t="shared" si="350"/>
        <v>0.1</v>
      </c>
      <c r="ACG244" s="114">
        <f t="shared" si="351"/>
        <v>0.55400000000000005</v>
      </c>
      <c r="ACL244" s="4">
        <v>1</v>
      </c>
      <c r="ACN244" s="119" t="str">
        <f t="shared" si="352"/>
        <v>TERIMA</v>
      </c>
      <c r="ACO244" s="120">
        <f t="shared" si="318"/>
        <v>670000</v>
      </c>
      <c r="ACP244" s="120">
        <f t="shared" si="353"/>
        <v>150080.00000000003</v>
      </c>
      <c r="ADH244" s="121">
        <f t="shared" si="354"/>
        <v>154100</v>
      </c>
      <c r="ADI244" s="121">
        <f t="shared" si="355"/>
        <v>90048.000000000015</v>
      </c>
      <c r="ADJ244" s="121">
        <f t="shared" si="356"/>
        <v>67000</v>
      </c>
      <c r="ADL244" s="121">
        <f t="shared" si="357"/>
        <v>0</v>
      </c>
      <c r="ADM244" s="121">
        <f t="shared" si="358"/>
        <v>311148</v>
      </c>
      <c r="ADN244" s="121">
        <f t="shared" si="321"/>
        <v>311148</v>
      </c>
      <c r="ADO244" s="4" t="s">
        <v>1454</v>
      </c>
    </row>
    <row r="245" spans="1:795" x14ac:dyDescent="0.25">
      <c r="A245" s="4">
        <f t="shared" si="319"/>
        <v>241</v>
      </c>
      <c r="B245" s="4">
        <v>156147</v>
      </c>
      <c r="C245" s="4" t="s">
        <v>672</v>
      </c>
      <c r="G245" s="4" t="s">
        <v>351</v>
      </c>
      <c r="O245" s="4">
        <v>22</v>
      </c>
      <c r="P245" s="4">
        <v>21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f t="shared" si="320"/>
        <v>0</v>
      </c>
      <c r="W245" s="4">
        <v>21</v>
      </c>
      <c r="X245" s="4">
        <v>21</v>
      </c>
      <c r="Y245" s="4">
        <v>7.75</v>
      </c>
      <c r="BQ245" s="4">
        <v>0</v>
      </c>
      <c r="BR245" s="114">
        <f t="shared" si="322"/>
        <v>1</v>
      </c>
      <c r="BS245" s="4">
        <f t="shared" si="323"/>
        <v>5</v>
      </c>
      <c r="BT245" s="114">
        <f t="shared" si="324"/>
        <v>0.1</v>
      </c>
      <c r="BU245" s="4">
        <v>0</v>
      </c>
      <c r="BV245" s="114">
        <f t="shared" si="325"/>
        <v>1</v>
      </c>
      <c r="BW245" s="4">
        <f t="shared" si="326"/>
        <v>5</v>
      </c>
      <c r="BX245" s="114">
        <f t="shared" si="327"/>
        <v>0.15</v>
      </c>
      <c r="BY245" s="4">
        <f t="shared" si="328"/>
        <v>9765</v>
      </c>
      <c r="BZ245" s="4">
        <v>13163.1333333333</v>
      </c>
      <c r="CA245" s="115">
        <f t="shared" si="329"/>
        <v>1.3479911247653149</v>
      </c>
      <c r="CB245" s="4">
        <f t="shared" si="330"/>
        <v>5</v>
      </c>
      <c r="CC245" s="114">
        <f t="shared" si="331"/>
        <v>0.1</v>
      </c>
      <c r="CD245" s="4">
        <v>300</v>
      </c>
      <c r="CE245" s="116">
        <v>293.17896009673501</v>
      </c>
      <c r="CF245" s="4">
        <f t="shared" si="332"/>
        <v>5</v>
      </c>
      <c r="CG245" s="114">
        <f t="shared" si="333"/>
        <v>0.15</v>
      </c>
      <c r="MX245" s="116">
        <v>95</v>
      </c>
      <c r="MY245" s="116">
        <v>100</v>
      </c>
      <c r="MZ245" s="4">
        <f t="shared" si="334"/>
        <v>5</v>
      </c>
      <c r="NA245" s="114">
        <f t="shared" si="335"/>
        <v>0.1</v>
      </c>
      <c r="NB245" s="115">
        <v>0.92</v>
      </c>
      <c r="NC245" s="115">
        <v>0.913333333333333</v>
      </c>
      <c r="ND245" s="4">
        <f t="shared" si="336"/>
        <v>1</v>
      </c>
      <c r="NE245" s="114">
        <f t="shared" si="337"/>
        <v>0.02</v>
      </c>
      <c r="NF245" s="116">
        <v>90</v>
      </c>
      <c r="NG245" s="118">
        <v>90</v>
      </c>
      <c r="NH245" s="4">
        <f t="shared" si="338"/>
        <v>3</v>
      </c>
      <c r="NI245" s="114">
        <f t="shared" si="339"/>
        <v>4.8000000000000001E-2</v>
      </c>
      <c r="NJ245" s="114">
        <v>0.85</v>
      </c>
      <c r="NK245" s="114">
        <v>0.71428571428571397</v>
      </c>
      <c r="NM245" s="4">
        <f t="shared" si="340"/>
        <v>1</v>
      </c>
      <c r="NN245" s="114">
        <f t="shared" si="341"/>
        <v>1.2E-2</v>
      </c>
      <c r="NO245" s="114">
        <v>0.4</v>
      </c>
      <c r="NP245" s="114">
        <v>0.66666666666666696</v>
      </c>
      <c r="NQ245" s="4">
        <f t="shared" si="342"/>
        <v>5</v>
      </c>
      <c r="NR245" s="114">
        <f t="shared" si="343"/>
        <v>0.06</v>
      </c>
      <c r="ZQ245" s="114">
        <v>0.95</v>
      </c>
      <c r="ZR245" s="114">
        <v>0.97097944377267198</v>
      </c>
      <c r="ZS245" s="4">
        <f t="shared" si="344"/>
        <v>5</v>
      </c>
      <c r="ZT245" s="114">
        <f t="shared" si="345"/>
        <v>0.05</v>
      </c>
      <c r="ZU245" s="4">
        <v>2</v>
      </c>
      <c r="ZV245" s="4">
        <f t="shared" si="346"/>
        <v>5</v>
      </c>
      <c r="ZW245" s="114">
        <f t="shared" si="347"/>
        <v>0.05</v>
      </c>
      <c r="ACD245" s="114">
        <f t="shared" si="348"/>
        <v>0.5</v>
      </c>
      <c r="ACE245" s="114">
        <f t="shared" si="349"/>
        <v>0.24000000000000002</v>
      </c>
      <c r="ACF245" s="114">
        <f t="shared" si="350"/>
        <v>0.1</v>
      </c>
      <c r="ACG245" s="114">
        <f t="shared" si="351"/>
        <v>0.84</v>
      </c>
      <c r="ACN245" s="119" t="str">
        <f t="shared" si="352"/>
        <v>TERIMA</v>
      </c>
      <c r="ACO245" s="120">
        <f t="shared" si="318"/>
        <v>670000</v>
      </c>
      <c r="ACP245" s="120">
        <f t="shared" si="353"/>
        <v>160800</v>
      </c>
      <c r="ADH245" s="121">
        <f t="shared" si="354"/>
        <v>335000</v>
      </c>
      <c r="ADI245" s="121">
        <f t="shared" si="355"/>
        <v>160800</v>
      </c>
      <c r="ADJ245" s="121">
        <f t="shared" si="356"/>
        <v>67000</v>
      </c>
      <c r="ADL245" s="121">
        <f t="shared" si="357"/>
        <v>0</v>
      </c>
      <c r="ADM245" s="121">
        <f t="shared" si="358"/>
        <v>562800</v>
      </c>
      <c r="ADN245" s="121">
        <f t="shared" si="321"/>
        <v>562800</v>
      </c>
      <c r="ADO245" s="4" t="s">
        <v>1454</v>
      </c>
    </row>
    <row r="246" spans="1:795" x14ac:dyDescent="0.25">
      <c r="A246" s="4">
        <f t="shared" si="319"/>
        <v>242</v>
      </c>
      <c r="B246" s="4">
        <v>160026</v>
      </c>
      <c r="C246" s="4" t="s">
        <v>674</v>
      </c>
      <c r="G246" s="4" t="s">
        <v>351</v>
      </c>
      <c r="O246" s="4">
        <v>22</v>
      </c>
      <c r="P246" s="4">
        <v>21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f t="shared" si="320"/>
        <v>0</v>
      </c>
      <c r="W246" s="4">
        <v>21</v>
      </c>
      <c r="X246" s="4">
        <v>21</v>
      </c>
      <c r="Y246" s="4">
        <v>7.75</v>
      </c>
      <c r="BQ246" s="4">
        <v>0</v>
      </c>
      <c r="BR246" s="114">
        <f t="shared" si="322"/>
        <v>1</v>
      </c>
      <c r="BS246" s="4">
        <f t="shared" si="323"/>
        <v>5</v>
      </c>
      <c r="BT246" s="114">
        <f t="shared" si="324"/>
        <v>0.1</v>
      </c>
      <c r="BU246" s="4">
        <v>0</v>
      </c>
      <c r="BV246" s="114">
        <f t="shared" si="325"/>
        <v>1</v>
      </c>
      <c r="BW246" s="4">
        <f t="shared" si="326"/>
        <v>5</v>
      </c>
      <c r="BX246" s="114">
        <f t="shared" si="327"/>
        <v>0.15</v>
      </c>
      <c r="BY246" s="4">
        <f t="shared" si="328"/>
        <v>9765</v>
      </c>
      <c r="BZ246" s="4">
        <v>11822.2</v>
      </c>
      <c r="CA246" s="115">
        <f t="shared" si="329"/>
        <v>1.2106707629288276</v>
      </c>
      <c r="CB246" s="4">
        <f t="shared" si="330"/>
        <v>5</v>
      </c>
      <c r="CC246" s="114">
        <f t="shared" si="331"/>
        <v>0.1</v>
      </c>
      <c r="CD246" s="4">
        <v>300</v>
      </c>
      <c r="CE246" s="116">
        <v>251.897901304594</v>
      </c>
      <c r="CF246" s="4">
        <f t="shared" si="332"/>
        <v>5</v>
      </c>
      <c r="CG246" s="114">
        <f t="shared" si="333"/>
        <v>0.15</v>
      </c>
      <c r="MX246" s="116">
        <v>95</v>
      </c>
      <c r="MY246" s="116">
        <v>100</v>
      </c>
      <c r="MZ246" s="4">
        <f t="shared" si="334"/>
        <v>5</v>
      </c>
      <c r="NA246" s="114">
        <f t="shared" si="335"/>
        <v>0.1</v>
      </c>
      <c r="NB246" s="115">
        <v>0.92</v>
      </c>
      <c r="NC246" s="115">
        <v>0.88400000000000001</v>
      </c>
      <c r="ND246" s="4">
        <f t="shared" si="336"/>
        <v>1</v>
      </c>
      <c r="NE246" s="114">
        <f t="shared" si="337"/>
        <v>0.02</v>
      </c>
      <c r="NF246" s="116">
        <v>90</v>
      </c>
      <c r="NG246" s="118">
        <v>100</v>
      </c>
      <c r="NH246" s="4">
        <f t="shared" si="338"/>
        <v>5</v>
      </c>
      <c r="NI246" s="114">
        <f t="shared" si="339"/>
        <v>0.08</v>
      </c>
      <c r="NJ246" s="114">
        <v>0.85</v>
      </c>
      <c r="NK246" s="114">
        <v>0.88571428571428601</v>
      </c>
      <c r="NM246" s="4">
        <f t="shared" si="340"/>
        <v>5</v>
      </c>
      <c r="NN246" s="114">
        <f t="shared" si="341"/>
        <v>0.06</v>
      </c>
      <c r="NO246" s="114">
        <v>0.4</v>
      </c>
      <c r="NP246" s="114">
        <v>0.46</v>
      </c>
      <c r="NQ246" s="4">
        <f t="shared" si="342"/>
        <v>5</v>
      </c>
      <c r="NR246" s="114">
        <f t="shared" si="343"/>
        <v>0.06</v>
      </c>
      <c r="ZQ246" s="114">
        <v>0.95</v>
      </c>
      <c r="ZR246" s="114">
        <v>0.99205899035734502</v>
      </c>
      <c r="ZS246" s="4">
        <f t="shared" si="344"/>
        <v>5</v>
      </c>
      <c r="ZT246" s="114">
        <f t="shared" si="345"/>
        <v>0.05</v>
      </c>
      <c r="ZU246" s="4">
        <v>2</v>
      </c>
      <c r="ZV246" s="4">
        <f t="shared" si="346"/>
        <v>5</v>
      </c>
      <c r="ZW246" s="114">
        <f t="shared" si="347"/>
        <v>0.05</v>
      </c>
      <c r="ACD246" s="114">
        <f t="shared" si="348"/>
        <v>0.5</v>
      </c>
      <c r="ACE246" s="114">
        <f t="shared" si="349"/>
        <v>0.32</v>
      </c>
      <c r="ACF246" s="114">
        <f t="shared" si="350"/>
        <v>0.1</v>
      </c>
      <c r="ACG246" s="114">
        <f t="shared" si="351"/>
        <v>0.92</v>
      </c>
      <c r="ACK246" s="4">
        <v>1</v>
      </c>
      <c r="ACN246" s="119" t="str">
        <f t="shared" si="352"/>
        <v>TERIMA</v>
      </c>
      <c r="ACO246" s="120">
        <f t="shared" si="318"/>
        <v>670000</v>
      </c>
      <c r="ACP246" s="120">
        <f t="shared" si="353"/>
        <v>214400</v>
      </c>
      <c r="ADH246" s="121">
        <f t="shared" si="354"/>
        <v>335000</v>
      </c>
      <c r="ADI246" s="121">
        <f t="shared" si="355"/>
        <v>182240</v>
      </c>
      <c r="ADJ246" s="121">
        <f t="shared" si="356"/>
        <v>67000</v>
      </c>
      <c r="ADL246" s="121">
        <f t="shared" si="357"/>
        <v>0</v>
      </c>
      <c r="ADM246" s="121">
        <f t="shared" si="358"/>
        <v>584240</v>
      </c>
      <c r="ADN246" s="121">
        <f t="shared" si="321"/>
        <v>584240</v>
      </c>
      <c r="ADO246" s="4" t="s">
        <v>1454</v>
      </c>
    </row>
    <row r="247" spans="1:795" x14ac:dyDescent="0.25">
      <c r="A247" s="4">
        <f t="shared" si="319"/>
        <v>243</v>
      </c>
      <c r="B247" s="4">
        <v>74548</v>
      </c>
      <c r="C247" s="4" t="s">
        <v>676</v>
      </c>
      <c r="G247" s="4" t="s">
        <v>351</v>
      </c>
      <c r="O247" s="4">
        <v>22</v>
      </c>
      <c r="P247" s="4">
        <v>24</v>
      </c>
      <c r="Q247" s="4">
        <v>0</v>
      </c>
      <c r="R247" s="4">
        <v>0</v>
      </c>
      <c r="S247" s="4">
        <v>0</v>
      </c>
      <c r="T247" s="4">
        <v>1</v>
      </c>
      <c r="U247" s="4">
        <v>0</v>
      </c>
      <c r="V247" s="4">
        <f t="shared" si="320"/>
        <v>0</v>
      </c>
      <c r="W247" s="4">
        <v>24</v>
      </c>
      <c r="X247" s="4">
        <v>23</v>
      </c>
      <c r="Y247" s="4">
        <v>7.75</v>
      </c>
      <c r="BQ247" s="4">
        <v>0</v>
      </c>
      <c r="BR247" s="114">
        <f t="shared" si="322"/>
        <v>1</v>
      </c>
      <c r="BS247" s="4">
        <f t="shared" si="323"/>
        <v>5</v>
      </c>
      <c r="BT247" s="114">
        <f t="shared" si="324"/>
        <v>0.1</v>
      </c>
      <c r="BU247" s="4">
        <v>0</v>
      </c>
      <c r="BV247" s="114">
        <f t="shared" si="325"/>
        <v>1</v>
      </c>
      <c r="BW247" s="4">
        <f t="shared" si="326"/>
        <v>5</v>
      </c>
      <c r="BX247" s="114">
        <f t="shared" si="327"/>
        <v>0.15</v>
      </c>
      <c r="BY247" s="4">
        <f t="shared" si="328"/>
        <v>10695</v>
      </c>
      <c r="BZ247" s="4">
        <v>12712.6166666667</v>
      </c>
      <c r="CA247" s="115">
        <f t="shared" si="329"/>
        <v>1.1886504597163814</v>
      </c>
      <c r="CB247" s="4">
        <f t="shared" si="330"/>
        <v>5</v>
      </c>
      <c r="CC247" s="114">
        <f t="shared" si="331"/>
        <v>0.1</v>
      </c>
      <c r="CD247" s="4">
        <v>300</v>
      </c>
      <c r="CE247" s="116">
        <v>276.421274038462</v>
      </c>
      <c r="CF247" s="4">
        <f t="shared" si="332"/>
        <v>5</v>
      </c>
      <c r="CG247" s="114">
        <f t="shared" si="333"/>
        <v>0.15</v>
      </c>
      <c r="MX247" s="116">
        <v>95</v>
      </c>
      <c r="MY247" s="116">
        <v>100</v>
      </c>
      <c r="MZ247" s="4">
        <f t="shared" si="334"/>
        <v>5</v>
      </c>
      <c r="NA247" s="114">
        <f t="shared" si="335"/>
        <v>0.1</v>
      </c>
      <c r="NB247" s="115">
        <v>0.92</v>
      </c>
      <c r="NC247" s="115">
        <v>0.86567164179104505</v>
      </c>
      <c r="ND247" s="4">
        <f t="shared" si="336"/>
        <v>1</v>
      </c>
      <c r="NE247" s="114">
        <f t="shared" si="337"/>
        <v>0.02</v>
      </c>
      <c r="NF247" s="116">
        <v>90</v>
      </c>
      <c r="NG247" s="118">
        <v>100</v>
      </c>
      <c r="NH247" s="4">
        <f t="shared" si="338"/>
        <v>5</v>
      </c>
      <c r="NI247" s="114">
        <f t="shared" si="339"/>
        <v>0.08</v>
      </c>
      <c r="NJ247" s="114">
        <v>0.85</v>
      </c>
      <c r="NK247" s="114">
        <v>0.76470588235294101</v>
      </c>
      <c r="NM247" s="4">
        <f t="shared" si="340"/>
        <v>1</v>
      </c>
      <c r="NN247" s="114">
        <f t="shared" si="341"/>
        <v>1.2E-2</v>
      </c>
      <c r="NO247" s="114">
        <v>0.4</v>
      </c>
      <c r="NP247" s="114">
        <v>0.37313432835820898</v>
      </c>
      <c r="NQ247" s="4">
        <f t="shared" si="342"/>
        <v>1</v>
      </c>
      <c r="NR247" s="114">
        <f t="shared" si="343"/>
        <v>1.2E-2</v>
      </c>
      <c r="ZQ247" s="114">
        <v>0.95</v>
      </c>
      <c r="ZR247" s="114">
        <v>0.99519230769230804</v>
      </c>
      <c r="ZS247" s="4">
        <f t="shared" si="344"/>
        <v>5</v>
      </c>
      <c r="ZT247" s="114">
        <f t="shared" si="345"/>
        <v>0.05</v>
      </c>
      <c r="ZU247" s="4">
        <v>2</v>
      </c>
      <c r="ZV247" s="4">
        <f t="shared" si="346"/>
        <v>5</v>
      </c>
      <c r="ZW247" s="114">
        <f t="shared" si="347"/>
        <v>0.05</v>
      </c>
      <c r="ACD247" s="114">
        <f t="shared" si="348"/>
        <v>0.5</v>
      </c>
      <c r="ACE247" s="114">
        <f t="shared" si="349"/>
        <v>0.22400000000000003</v>
      </c>
      <c r="ACF247" s="114">
        <f t="shared" si="350"/>
        <v>0.1</v>
      </c>
      <c r="ACG247" s="114">
        <f t="shared" si="351"/>
        <v>0.82399999999999995</v>
      </c>
      <c r="ACN247" s="119" t="str">
        <f t="shared" si="352"/>
        <v>TERIMA</v>
      </c>
      <c r="ACO247" s="120">
        <f t="shared" si="318"/>
        <v>670000</v>
      </c>
      <c r="ACP247" s="120">
        <f t="shared" si="353"/>
        <v>150080.00000000003</v>
      </c>
      <c r="ADH247" s="121">
        <f t="shared" si="354"/>
        <v>335000</v>
      </c>
      <c r="ADI247" s="121">
        <f t="shared" si="355"/>
        <v>150080.00000000003</v>
      </c>
      <c r="ADJ247" s="121">
        <f t="shared" si="356"/>
        <v>67000</v>
      </c>
      <c r="ADL247" s="121">
        <f t="shared" si="357"/>
        <v>0</v>
      </c>
      <c r="ADM247" s="121">
        <f t="shared" si="358"/>
        <v>552080</v>
      </c>
      <c r="ADN247" s="121">
        <f t="shared" si="321"/>
        <v>552080</v>
      </c>
      <c r="ADO247" s="4" t="s">
        <v>1454</v>
      </c>
    </row>
    <row r="248" spans="1:795" x14ac:dyDescent="0.25">
      <c r="A248" s="4">
        <f t="shared" si="319"/>
        <v>244</v>
      </c>
      <c r="B248" s="4">
        <v>155922</v>
      </c>
      <c r="C248" s="4" t="s">
        <v>680</v>
      </c>
      <c r="G248" s="4" t="s">
        <v>351</v>
      </c>
      <c r="O248" s="4">
        <v>22</v>
      </c>
      <c r="P248" s="4">
        <v>21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f t="shared" si="320"/>
        <v>0</v>
      </c>
      <c r="W248" s="4">
        <v>21</v>
      </c>
      <c r="X248" s="4">
        <v>21</v>
      </c>
      <c r="Y248" s="4">
        <v>7.75</v>
      </c>
      <c r="BQ248" s="4">
        <v>0</v>
      </c>
      <c r="BR248" s="114">
        <f t="shared" si="322"/>
        <v>1</v>
      </c>
      <c r="BS248" s="4">
        <f t="shared" si="323"/>
        <v>5</v>
      </c>
      <c r="BT248" s="114">
        <f t="shared" si="324"/>
        <v>0.1</v>
      </c>
      <c r="BU248" s="4">
        <v>0</v>
      </c>
      <c r="BV248" s="114">
        <f t="shared" si="325"/>
        <v>1</v>
      </c>
      <c r="BW248" s="4">
        <f t="shared" si="326"/>
        <v>5</v>
      </c>
      <c r="BX248" s="114">
        <f t="shared" si="327"/>
        <v>0.15</v>
      </c>
      <c r="BY248" s="4">
        <f t="shared" si="328"/>
        <v>9765</v>
      </c>
      <c r="BZ248" s="4">
        <v>11893.016666666699</v>
      </c>
      <c r="CA248" s="115">
        <f t="shared" si="329"/>
        <v>1.2179228537293088</v>
      </c>
      <c r="CB248" s="4">
        <f t="shared" si="330"/>
        <v>5</v>
      </c>
      <c r="CC248" s="114">
        <f t="shared" si="331"/>
        <v>0.1</v>
      </c>
      <c r="CD248" s="4">
        <v>300</v>
      </c>
      <c r="CE248" s="116">
        <v>261.10964408725602</v>
      </c>
      <c r="CF248" s="4">
        <f t="shared" si="332"/>
        <v>5</v>
      </c>
      <c r="CG248" s="114">
        <f t="shared" si="333"/>
        <v>0.15</v>
      </c>
      <c r="MX248" s="116">
        <v>95</v>
      </c>
      <c r="MY248" s="116">
        <v>100</v>
      </c>
      <c r="MZ248" s="4">
        <f t="shared" si="334"/>
        <v>5</v>
      </c>
      <c r="NA248" s="114">
        <f t="shared" si="335"/>
        <v>0.1</v>
      </c>
      <c r="NB248" s="115">
        <v>0.92</v>
      </c>
      <c r="NC248" s="115">
        <v>0.88852459016393404</v>
      </c>
      <c r="ND248" s="4">
        <f t="shared" si="336"/>
        <v>1</v>
      </c>
      <c r="NE248" s="114">
        <f t="shared" si="337"/>
        <v>0.02</v>
      </c>
      <c r="NF248" s="116">
        <v>90</v>
      </c>
      <c r="NG248" s="118">
        <v>100</v>
      </c>
      <c r="NH248" s="4">
        <f t="shared" si="338"/>
        <v>5</v>
      </c>
      <c r="NI248" s="114">
        <f t="shared" si="339"/>
        <v>0.08</v>
      </c>
      <c r="NJ248" s="114">
        <v>0.85</v>
      </c>
      <c r="NK248" s="114">
        <v>0.88636363636363602</v>
      </c>
      <c r="NM248" s="4">
        <f t="shared" si="340"/>
        <v>5</v>
      </c>
      <c r="NN248" s="114">
        <f t="shared" si="341"/>
        <v>0.06</v>
      </c>
      <c r="NO248" s="114">
        <v>0.4</v>
      </c>
      <c r="NP248" s="114">
        <v>0.44262295081967201</v>
      </c>
      <c r="NQ248" s="4">
        <f t="shared" si="342"/>
        <v>5</v>
      </c>
      <c r="NR248" s="114">
        <f t="shared" si="343"/>
        <v>0.06</v>
      </c>
      <c r="ZQ248" s="114">
        <v>0.95</v>
      </c>
      <c r="ZR248" s="114">
        <v>0.99655568312284704</v>
      </c>
      <c r="ZS248" s="4">
        <f t="shared" si="344"/>
        <v>5</v>
      </c>
      <c r="ZT248" s="114">
        <f t="shared" si="345"/>
        <v>0.05</v>
      </c>
      <c r="ZU248" s="4">
        <v>2</v>
      </c>
      <c r="ZV248" s="4">
        <f t="shared" si="346"/>
        <v>5</v>
      </c>
      <c r="ZW248" s="114">
        <f t="shared" si="347"/>
        <v>0.05</v>
      </c>
      <c r="ACD248" s="114">
        <f t="shared" si="348"/>
        <v>0.5</v>
      </c>
      <c r="ACE248" s="114">
        <f t="shared" si="349"/>
        <v>0.32</v>
      </c>
      <c r="ACF248" s="114">
        <f t="shared" si="350"/>
        <v>0.1</v>
      </c>
      <c r="ACG248" s="114">
        <f t="shared" si="351"/>
        <v>0.92</v>
      </c>
      <c r="ACN248" s="119" t="str">
        <f t="shared" si="352"/>
        <v>TERIMA</v>
      </c>
      <c r="ACO248" s="120">
        <f t="shared" si="318"/>
        <v>670000</v>
      </c>
      <c r="ACP248" s="120">
        <f t="shared" si="353"/>
        <v>214400</v>
      </c>
      <c r="ADH248" s="121">
        <f t="shared" si="354"/>
        <v>335000</v>
      </c>
      <c r="ADI248" s="121">
        <f t="shared" si="355"/>
        <v>214400</v>
      </c>
      <c r="ADJ248" s="121">
        <f t="shared" si="356"/>
        <v>67000</v>
      </c>
      <c r="ADL248" s="121">
        <f t="shared" si="357"/>
        <v>0</v>
      </c>
      <c r="ADM248" s="121">
        <f t="shared" si="358"/>
        <v>616400</v>
      </c>
      <c r="ADN248" s="121">
        <f t="shared" si="321"/>
        <v>616400</v>
      </c>
      <c r="ADO248" s="4" t="s">
        <v>1454</v>
      </c>
    </row>
    <row r="249" spans="1:795" x14ac:dyDescent="0.25">
      <c r="A249" s="4">
        <f t="shared" si="319"/>
        <v>245</v>
      </c>
      <c r="B249" s="4">
        <v>150489</v>
      </c>
      <c r="C249" s="4" t="s">
        <v>682</v>
      </c>
      <c r="G249" s="4" t="s">
        <v>351</v>
      </c>
      <c r="O249" s="4">
        <v>22</v>
      </c>
      <c r="P249" s="4">
        <v>21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f t="shared" si="320"/>
        <v>0</v>
      </c>
      <c r="W249" s="4">
        <v>21</v>
      </c>
      <c r="X249" s="4">
        <v>21</v>
      </c>
      <c r="Y249" s="4">
        <v>7.75</v>
      </c>
      <c r="BQ249" s="4">
        <v>0</v>
      </c>
      <c r="BR249" s="114">
        <f t="shared" si="322"/>
        <v>1</v>
      </c>
      <c r="BS249" s="4">
        <f t="shared" si="323"/>
        <v>5</v>
      </c>
      <c r="BT249" s="114">
        <f t="shared" si="324"/>
        <v>0.1</v>
      </c>
      <c r="BU249" s="4">
        <v>0</v>
      </c>
      <c r="BV249" s="114">
        <f t="shared" si="325"/>
        <v>1</v>
      </c>
      <c r="BW249" s="4">
        <f t="shared" si="326"/>
        <v>5</v>
      </c>
      <c r="BX249" s="114">
        <f t="shared" si="327"/>
        <v>0.15</v>
      </c>
      <c r="BY249" s="4">
        <f t="shared" si="328"/>
        <v>9765</v>
      </c>
      <c r="BZ249" s="4">
        <v>12240.7166666667</v>
      </c>
      <c r="CA249" s="115">
        <f t="shared" si="329"/>
        <v>1.253529612561874</v>
      </c>
      <c r="CB249" s="4">
        <f t="shared" si="330"/>
        <v>5</v>
      </c>
      <c r="CC249" s="114">
        <f t="shared" si="331"/>
        <v>0.1</v>
      </c>
      <c r="CD249" s="4">
        <v>300</v>
      </c>
      <c r="CE249" s="116">
        <v>255.97701149425299</v>
      </c>
      <c r="CF249" s="4">
        <f t="shared" si="332"/>
        <v>5</v>
      </c>
      <c r="CG249" s="114">
        <f t="shared" si="333"/>
        <v>0.15</v>
      </c>
      <c r="MX249" s="116">
        <v>95</v>
      </c>
      <c r="MY249" s="116">
        <v>100</v>
      </c>
      <c r="MZ249" s="4">
        <f t="shared" si="334"/>
        <v>5</v>
      </c>
      <c r="NA249" s="114">
        <f t="shared" si="335"/>
        <v>0.1</v>
      </c>
      <c r="NB249" s="115">
        <v>0.92</v>
      </c>
      <c r="NC249" s="115">
        <v>0.9</v>
      </c>
      <c r="ND249" s="4">
        <f t="shared" si="336"/>
        <v>1</v>
      </c>
      <c r="NE249" s="114">
        <f t="shared" si="337"/>
        <v>0.02</v>
      </c>
      <c r="NF249" s="116">
        <v>90</v>
      </c>
      <c r="NG249" s="118">
        <v>100</v>
      </c>
      <c r="NH249" s="4">
        <f t="shared" si="338"/>
        <v>5</v>
      </c>
      <c r="NI249" s="114">
        <f t="shared" si="339"/>
        <v>0.08</v>
      </c>
      <c r="NJ249" s="114">
        <v>0.85</v>
      </c>
      <c r="NK249" s="114">
        <v>0.875</v>
      </c>
      <c r="NM249" s="4">
        <f t="shared" si="340"/>
        <v>5</v>
      </c>
      <c r="NN249" s="114">
        <f t="shared" si="341"/>
        <v>0.06</v>
      </c>
      <c r="NO249" s="114">
        <v>0.4</v>
      </c>
      <c r="NP249" s="114">
        <v>0.53125</v>
      </c>
      <c r="NQ249" s="4">
        <f t="shared" si="342"/>
        <v>5</v>
      </c>
      <c r="NR249" s="114">
        <f t="shared" si="343"/>
        <v>0.06</v>
      </c>
      <c r="ZQ249" s="114">
        <v>0.95</v>
      </c>
      <c r="ZR249" s="114">
        <v>0.99153055051421701</v>
      </c>
      <c r="ZS249" s="4">
        <f t="shared" si="344"/>
        <v>5</v>
      </c>
      <c r="ZT249" s="114">
        <f t="shared" si="345"/>
        <v>0.05</v>
      </c>
      <c r="ZU249" s="4">
        <v>2</v>
      </c>
      <c r="ZV249" s="4">
        <f t="shared" si="346"/>
        <v>5</v>
      </c>
      <c r="ZW249" s="114">
        <f t="shared" si="347"/>
        <v>0.05</v>
      </c>
      <c r="ACD249" s="114">
        <f t="shared" si="348"/>
        <v>0.5</v>
      </c>
      <c r="ACE249" s="114">
        <f t="shared" si="349"/>
        <v>0.32</v>
      </c>
      <c r="ACF249" s="114">
        <f t="shared" si="350"/>
        <v>0.1</v>
      </c>
      <c r="ACG249" s="114">
        <f t="shared" si="351"/>
        <v>0.92</v>
      </c>
      <c r="ACK249" s="4">
        <v>1</v>
      </c>
      <c r="ACN249" s="119" t="str">
        <f t="shared" si="352"/>
        <v>TERIMA</v>
      </c>
      <c r="ACO249" s="120">
        <f t="shared" si="318"/>
        <v>670000</v>
      </c>
      <c r="ACP249" s="120">
        <f t="shared" si="353"/>
        <v>214400</v>
      </c>
      <c r="ADH249" s="121">
        <f t="shared" si="354"/>
        <v>335000</v>
      </c>
      <c r="ADI249" s="121">
        <f t="shared" si="355"/>
        <v>182240</v>
      </c>
      <c r="ADJ249" s="121">
        <f t="shared" si="356"/>
        <v>67000</v>
      </c>
      <c r="ADL249" s="121">
        <f t="shared" si="357"/>
        <v>0</v>
      </c>
      <c r="ADM249" s="121">
        <f t="shared" si="358"/>
        <v>584240</v>
      </c>
      <c r="ADN249" s="121">
        <f t="shared" si="321"/>
        <v>584240</v>
      </c>
      <c r="ADO249" s="4" t="s">
        <v>1454</v>
      </c>
    </row>
    <row r="250" spans="1:795" x14ac:dyDescent="0.25">
      <c r="A250" s="4">
        <f t="shared" si="319"/>
        <v>246</v>
      </c>
      <c r="B250" s="4">
        <v>159680</v>
      </c>
      <c r="C250" s="4" t="s">
        <v>684</v>
      </c>
      <c r="G250" s="4" t="s">
        <v>351</v>
      </c>
      <c r="O250" s="4">
        <v>22</v>
      </c>
      <c r="P250" s="4">
        <v>21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f t="shared" si="320"/>
        <v>0</v>
      </c>
      <c r="W250" s="4">
        <v>21</v>
      </c>
      <c r="X250" s="4">
        <v>21</v>
      </c>
      <c r="Y250" s="4">
        <v>7.75</v>
      </c>
      <c r="BQ250" s="4">
        <v>0</v>
      </c>
      <c r="BR250" s="114">
        <f t="shared" si="322"/>
        <v>1</v>
      </c>
      <c r="BS250" s="4">
        <f t="shared" si="323"/>
        <v>5</v>
      </c>
      <c r="BT250" s="114">
        <f t="shared" si="324"/>
        <v>0.1</v>
      </c>
      <c r="BU250" s="4">
        <v>0</v>
      </c>
      <c r="BV250" s="114">
        <f t="shared" si="325"/>
        <v>1</v>
      </c>
      <c r="BW250" s="4">
        <f t="shared" si="326"/>
        <v>5</v>
      </c>
      <c r="BX250" s="114">
        <f t="shared" si="327"/>
        <v>0.15</v>
      </c>
      <c r="BY250" s="4">
        <f t="shared" si="328"/>
        <v>9765</v>
      </c>
      <c r="BZ250" s="4">
        <v>12208.5</v>
      </c>
      <c r="CA250" s="115">
        <f t="shared" si="329"/>
        <v>1.2502304147465437</v>
      </c>
      <c r="CB250" s="4">
        <f t="shared" si="330"/>
        <v>5</v>
      </c>
      <c r="CC250" s="114">
        <f t="shared" si="331"/>
        <v>0.1</v>
      </c>
      <c r="CD250" s="4">
        <v>300</v>
      </c>
      <c r="CE250" s="116">
        <v>277.097631426921</v>
      </c>
      <c r="CF250" s="4">
        <f t="shared" si="332"/>
        <v>5</v>
      </c>
      <c r="CG250" s="114">
        <f t="shared" si="333"/>
        <v>0.15</v>
      </c>
      <c r="MX250" s="116">
        <v>95</v>
      </c>
      <c r="MY250" s="116">
        <v>97.0833333333333</v>
      </c>
      <c r="MZ250" s="4">
        <f t="shared" si="334"/>
        <v>5</v>
      </c>
      <c r="NA250" s="114">
        <f t="shared" si="335"/>
        <v>0.1</v>
      </c>
      <c r="NB250" s="115">
        <v>0.92</v>
      </c>
      <c r="NC250" s="115">
        <v>0.86785714285714299</v>
      </c>
      <c r="ND250" s="4">
        <f t="shared" si="336"/>
        <v>1</v>
      </c>
      <c r="NE250" s="114">
        <f t="shared" si="337"/>
        <v>0.02</v>
      </c>
      <c r="NF250" s="116">
        <v>90</v>
      </c>
      <c r="NG250" s="118">
        <v>100</v>
      </c>
      <c r="NH250" s="4">
        <f t="shared" si="338"/>
        <v>5</v>
      </c>
      <c r="NI250" s="114">
        <f t="shared" si="339"/>
        <v>0.08</v>
      </c>
      <c r="NJ250" s="114">
        <v>0.85</v>
      </c>
      <c r="NK250" s="114">
        <v>0.74418604651162801</v>
      </c>
      <c r="NM250" s="4">
        <f t="shared" si="340"/>
        <v>1</v>
      </c>
      <c r="NN250" s="114">
        <f t="shared" si="341"/>
        <v>1.2E-2</v>
      </c>
      <c r="NO250" s="114">
        <v>0.4</v>
      </c>
      <c r="NP250" s="114">
        <v>0.41071428571428598</v>
      </c>
      <c r="NQ250" s="4">
        <f t="shared" si="342"/>
        <v>5</v>
      </c>
      <c r="NR250" s="114">
        <f t="shared" si="343"/>
        <v>0.06</v>
      </c>
      <c r="ZQ250" s="114">
        <v>0.95</v>
      </c>
      <c r="ZR250" s="114">
        <v>0.99133448873483498</v>
      </c>
      <c r="ZS250" s="4">
        <f t="shared" si="344"/>
        <v>5</v>
      </c>
      <c r="ZT250" s="114">
        <f t="shared" si="345"/>
        <v>0.05</v>
      </c>
      <c r="ZU250" s="4">
        <v>2</v>
      </c>
      <c r="ZV250" s="4">
        <f t="shared" si="346"/>
        <v>5</v>
      </c>
      <c r="ZW250" s="114">
        <f t="shared" si="347"/>
        <v>0.05</v>
      </c>
      <c r="ACD250" s="114">
        <f t="shared" si="348"/>
        <v>0.5</v>
      </c>
      <c r="ACE250" s="114">
        <f t="shared" si="349"/>
        <v>0.27200000000000002</v>
      </c>
      <c r="ACF250" s="114">
        <f t="shared" si="350"/>
        <v>0.1</v>
      </c>
      <c r="ACG250" s="114">
        <f t="shared" si="351"/>
        <v>0.872</v>
      </c>
      <c r="ACN250" s="119" t="str">
        <f t="shared" si="352"/>
        <v>TERIMA</v>
      </c>
      <c r="ACO250" s="120">
        <f t="shared" si="318"/>
        <v>670000</v>
      </c>
      <c r="ACP250" s="120">
        <f t="shared" si="353"/>
        <v>182240</v>
      </c>
      <c r="ADH250" s="121">
        <f t="shared" si="354"/>
        <v>335000</v>
      </c>
      <c r="ADI250" s="121">
        <f t="shared" si="355"/>
        <v>182240</v>
      </c>
      <c r="ADJ250" s="121">
        <f t="shared" si="356"/>
        <v>67000</v>
      </c>
      <c r="ADL250" s="121">
        <f t="shared" si="357"/>
        <v>0</v>
      </c>
      <c r="ADM250" s="121">
        <f t="shared" si="358"/>
        <v>584240</v>
      </c>
      <c r="ADN250" s="121">
        <f t="shared" si="321"/>
        <v>584240</v>
      </c>
      <c r="ADO250" s="4" t="s">
        <v>1454</v>
      </c>
    </row>
    <row r="251" spans="1:795" x14ac:dyDescent="0.25">
      <c r="A251" s="4">
        <f t="shared" si="319"/>
        <v>247</v>
      </c>
      <c r="B251" s="4">
        <v>157007</v>
      </c>
      <c r="C251" s="4" t="s">
        <v>686</v>
      </c>
      <c r="G251" s="4" t="s">
        <v>351</v>
      </c>
      <c r="O251" s="4">
        <v>22</v>
      </c>
      <c r="P251" s="4">
        <v>21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f t="shared" si="320"/>
        <v>0</v>
      </c>
      <c r="W251" s="4">
        <v>21</v>
      </c>
      <c r="X251" s="4">
        <v>21</v>
      </c>
      <c r="Y251" s="4">
        <v>7.75</v>
      </c>
      <c r="BQ251" s="4">
        <v>0</v>
      </c>
      <c r="BR251" s="114">
        <f t="shared" si="322"/>
        <v>1</v>
      </c>
      <c r="BS251" s="4">
        <f t="shared" si="323"/>
        <v>5</v>
      </c>
      <c r="BT251" s="114">
        <f t="shared" si="324"/>
        <v>0.1</v>
      </c>
      <c r="BU251" s="4">
        <v>0</v>
      </c>
      <c r="BV251" s="114">
        <f t="shared" si="325"/>
        <v>1</v>
      </c>
      <c r="BW251" s="4">
        <f t="shared" si="326"/>
        <v>5</v>
      </c>
      <c r="BX251" s="114">
        <f t="shared" si="327"/>
        <v>0.15</v>
      </c>
      <c r="BY251" s="4">
        <f t="shared" si="328"/>
        <v>9765</v>
      </c>
      <c r="BZ251" s="4">
        <v>12159.583333333299</v>
      </c>
      <c r="CA251" s="115">
        <f t="shared" si="329"/>
        <v>1.2452210274790885</v>
      </c>
      <c r="CB251" s="4">
        <f t="shared" si="330"/>
        <v>5</v>
      </c>
      <c r="CC251" s="114">
        <f t="shared" si="331"/>
        <v>0.1</v>
      </c>
      <c r="CD251" s="4">
        <v>300</v>
      </c>
      <c r="CE251" s="116">
        <v>266.12535132096701</v>
      </c>
      <c r="CF251" s="4">
        <f t="shared" si="332"/>
        <v>5</v>
      </c>
      <c r="CG251" s="114">
        <f t="shared" si="333"/>
        <v>0.15</v>
      </c>
      <c r="MX251" s="116">
        <v>95</v>
      </c>
      <c r="MY251" s="116">
        <v>96.25</v>
      </c>
      <c r="MZ251" s="4">
        <f t="shared" si="334"/>
        <v>5</v>
      </c>
      <c r="NA251" s="114">
        <f t="shared" si="335"/>
        <v>0.1</v>
      </c>
      <c r="NB251" s="115">
        <v>0.92</v>
      </c>
      <c r="NC251" s="115">
        <v>0.89117647058823501</v>
      </c>
      <c r="ND251" s="4">
        <f t="shared" si="336"/>
        <v>1</v>
      </c>
      <c r="NE251" s="114">
        <f t="shared" si="337"/>
        <v>0.02</v>
      </c>
      <c r="NF251" s="116">
        <v>90</v>
      </c>
      <c r="NG251" s="118">
        <v>95</v>
      </c>
      <c r="NH251" s="4">
        <f t="shared" si="338"/>
        <v>5</v>
      </c>
      <c r="NI251" s="114">
        <f t="shared" si="339"/>
        <v>0.08</v>
      </c>
      <c r="NJ251" s="114">
        <v>0.85</v>
      </c>
      <c r="NK251" s="114">
        <v>0.85714285714285698</v>
      </c>
      <c r="NM251" s="4">
        <f t="shared" si="340"/>
        <v>5</v>
      </c>
      <c r="NN251" s="114">
        <f t="shared" si="341"/>
        <v>0.06</v>
      </c>
      <c r="NO251" s="114">
        <v>0.4</v>
      </c>
      <c r="NP251" s="114">
        <v>0.45588235294117602</v>
      </c>
      <c r="NQ251" s="4">
        <f t="shared" si="342"/>
        <v>5</v>
      </c>
      <c r="NR251" s="114">
        <f t="shared" si="343"/>
        <v>0.06</v>
      </c>
      <c r="ZQ251" s="114">
        <v>0.95</v>
      </c>
      <c r="ZR251" s="114">
        <v>0.99213041034288896</v>
      </c>
      <c r="ZS251" s="4">
        <f t="shared" si="344"/>
        <v>5</v>
      </c>
      <c r="ZT251" s="114">
        <f t="shared" si="345"/>
        <v>0.05</v>
      </c>
      <c r="ZU251" s="4">
        <v>2</v>
      </c>
      <c r="ZV251" s="4">
        <f t="shared" si="346"/>
        <v>5</v>
      </c>
      <c r="ZW251" s="114">
        <f t="shared" si="347"/>
        <v>0.05</v>
      </c>
      <c r="ACD251" s="114">
        <f t="shared" si="348"/>
        <v>0.5</v>
      </c>
      <c r="ACE251" s="114">
        <f t="shared" si="349"/>
        <v>0.32</v>
      </c>
      <c r="ACF251" s="114">
        <f t="shared" si="350"/>
        <v>0.1</v>
      </c>
      <c r="ACG251" s="114">
        <f t="shared" si="351"/>
        <v>0.92</v>
      </c>
      <c r="ACN251" s="119" t="str">
        <f t="shared" si="352"/>
        <v>TERIMA</v>
      </c>
      <c r="ACO251" s="120">
        <f t="shared" si="318"/>
        <v>670000</v>
      </c>
      <c r="ACP251" s="120">
        <f t="shared" si="353"/>
        <v>214400</v>
      </c>
      <c r="ADH251" s="121">
        <f t="shared" si="354"/>
        <v>335000</v>
      </c>
      <c r="ADI251" s="121">
        <f t="shared" si="355"/>
        <v>214400</v>
      </c>
      <c r="ADJ251" s="121">
        <f t="shared" si="356"/>
        <v>67000</v>
      </c>
      <c r="ADL251" s="121">
        <f t="shared" si="357"/>
        <v>0</v>
      </c>
      <c r="ADM251" s="121">
        <f t="shared" si="358"/>
        <v>616400</v>
      </c>
      <c r="ADN251" s="121">
        <f t="shared" si="321"/>
        <v>616400</v>
      </c>
      <c r="ADO251" s="4" t="s">
        <v>1454</v>
      </c>
    </row>
    <row r="252" spans="1:795" x14ac:dyDescent="0.25">
      <c r="A252" s="4">
        <f t="shared" si="319"/>
        <v>248</v>
      </c>
      <c r="B252" s="4">
        <v>160069</v>
      </c>
      <c r="C252" s="4" t="s">
        <v>692</v>
      </c>
      <c r="G252" s="4" t="s">
        <v>351</v>
      </c>
      <c r="O252" s="4">
        <v>22</v>
      </c>
      <c r="P252" s="4">
        <v>21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f t="shared" si="320"/>
        <v>0</v>
      </c>
      <c r="W252" s="4">
        <v>21</v>
      </c>
      <c r="X252" s="4">
        <v>21</v>
      </c>
      <c r="Y252" s="4">
        <v>7.75</v>
      </c>
      <c r="BQ252" s="4">
        <v>0</v>
      </c>
      <c r="BR252" s="114">
        <f t="shared" si="322"/>
        <v>1</v>
      </c>
      <c r="BS252" s="4">
        <f t="shared" si="323"/>
        <v>5</v>
      </c>
      <c r="BT252" s="114">
        <f t="shared" si="324"/>
        <v>0.1</v>
      </c>
      <c r="BU252" s="4">
        <v>0</v>
      </c>
      <c r="BV252" s="114">
        <f t="shared" si="325"/>
        <v>1</v>
      </c>
      <c r="BW252" s="4">
        <f t="shared" si="326"/>
        <v>5</v>
      </c>
      <c r="BX252" s="114">
        <f t="shared" si="327"/>
        <v>0.15</v>
      </c>
      <c r="BY252" s="4">
        <f t="shared" si="328"/>
        <v>9765</v>
      </c>
      <c r="BZ252" s="4">
        <v>11786.05</v>
      </c>
      <c r="CA252" s="115">
        <f t="shared" si="329"/>
        <v>1.206968766001024</v>
      </c>
      <c r="CB252" s="4">
        <f t="shared" si="330"/>
        <v>5</v>
      </c>
      <c r="CC252" s="114">
        <f t="shared" si="331"/>
        <v>0.1</v>
      </c>
      <c r="CD252" s="4">
        <v>300</v>
      </c>
      <c r="CE252" s="116">
        <v>270.77804730139502</v>
      </c>
      <c r="CF252" s="4">
        <f t="shared" si="332"/>
        <v>5</v>
      </c>
      <c r="CG252" s="114">
        <f t="shared" si="333"/>
        <v>0.15</v>
      </c>
      <c r="MX252" s="116">
        <v>95</v>
      </c>
      <c r="MY252" s="116">
        <v>98.3333333333333</v>
      </c>
      <c r="MZ252" s="4">
        <f t="shared" si="334"/>
        <v>5</v>
      </c>
      <c r="NA252" s="114">
        <f t="shared" si="335"/>
        <v>0.1</v>
      </c>
      <c r="NB252" s="115">
        <v>0.92</v>
      </c>
      <c r="NC252" s="115">
        <v>0.88</v>
      </c>
      <c r="ND252" s="4">
        <f t="shared" si="336"/>
        <v>1</v>
      </c>
      <c r="NE252" s="114">
        <f t="shared" si="337"/>
        <v>0.02</v>
      </c>
      <c r="NF252" s="116">
        <v>90</v>
      </c>
      <c r="NG252" s="118">
        <v>90</v>
      </c>
      <c r="NH252" s="4">
        <f t="shared" si="338"/>
        <v>3</v>
      </c>
      <c r="NI252" s="114">
        <f t="shared" si="339"/>
        <v>4.8000000000000001E-2</v>
      </c>
      <c r="NJ252" s="114">
        <v>0.85</v>
      </c>
      <c r="NK252" s="114">
        <v>0.837209302325581</v>
      </c>
      <c r="NM252" s="4">
        <f t="shared" si="340"/>
        <v>1</v>
      </c>
      <c r="NN252" s="114">
        <f t="shared" si="341"/>
        <v>1.2E-2</v>
      </c>
      <c r="NO252" s="114">
        <v>0.4</v>
      </c>
      <c r="NP252" s="114">
        <v>0.58181818181818201</v>
      </c>
      <c r="NQ252" s="4">
        <f t="shared" si="342"/>
        <v>5</v>
      </c>
      <c r="NR252" s="114">
        <f t="shared" si="343"/>
        <v>0.06</v>
      </c>
      <c r="ZQ252" s="114">
        <v>0.95</v>
      </c>
      <c r="ZR252" s="114">
        <v>0.99151000606428097</v>
      </c>
      <c r="ZS252" s="4">
        <f t="shared" si="344"/>
        <v>5</v>
      </c>
      <c r="ZT252" s="114">
        <f t="shared" si="345"/>
        <v>0.05</v>
      </c>
      <c r="ZU252" s="4">
        <v>2</v>
      </c>
      <c r="ZV252" s="4">
        <f t="shared" si="346"/>
        <v>5</v>
      </c>
      <c r="ZW252" s="114">
        <f t="shared" si="347"/>
        <v>0.05</v>
      </c>
      <c r="ACD252" s="114">
        <f t="shared" si="348"/>
        <v>0.5</v>
      </c>
      <c r="ACE252" s="114">
        <f t="shared" si="349"/>
        <v>0.24000000000000002</v>
      </c>
      <c r="ACF252" s="114">
        <f t="shared" si="350"/>
        <v>0.1</v>
      </c>
      <c r="ACG252" s="114">
        <f t="shared" si="351"/>
        <v>0.84</v>
      </c>
      <c r="ACN252" s="119" t="str">
        <f t="shared" si="352"/>
        <v>TERIMA</v>
      </c>
      <c r="ACO252" s="120">
        <f t="shared" si="318"/>
        <v>670000</v>
      </c>
      <c r="ACP252" s="120">
        <f t="shared" si="353"/>
        <v>160800</v>
      </c>
      <c r="ADH252" s="121">
        <f t="shared" si="354"/>
        <v>335000</v>
      </c>
      <c r="ADI252" s="121">
        <f t="shared" si="355"/>
        <v>160800</v>
      </c>
      <c r="ADJ252" s="121">
        <f t="shared" si="356"/>
        <v>67000</v>
      </c>
      <c r="ADL252" s="121">
        <f t="shared" si="357"/>
        <v>0</v>
      </c>
      <c r="ADM252" s="121">
        <f t="shared" si="358"/>
        <v>562800</v>
      </c>
      <c r="ADN252" s="121">
        <f t="shared" si="321"/>
        <v>562800</v>
      </c>
      <c r="ADO252" s="4" t="s">
        <v>1454</v>
      </c>
    </row>
    <row r="253" spans="1:795" x14ac:dyDescent="0.25">
      <c r="A253" s="4">
        <f t="shared" si="319"/>
        <v>249</v>
      </c>
      <c r="B253" s="4">
        <v>30429</v>
      </c>
      <c r="C253" s="4" t="s">
        <v>697</v>
      </c>
      <c r="G253" s="4" t="s">
        <v>351</v>
      </c>
      <c r="O253" s="4">
        <v>22</v>
      </c>
      <c r="P253" s="4">
        <v>24</v>
      </c>
      <c r="Q253" s="4">
        <v>0</v>
      </c>
      <c r="R253" s="4">
        <v>0</v>
      </c>
      <c r="S253" s="4">
        <v>0</v>
      </c>
      <c r="T253" s="4">
        <v>1</v>
      </c>
      <c r="U253" s="4">
        <v>0</v>
      </c>
      <c r="V253" s="4">
        <f t="shared" si="320"/>
        <v>0</v>
      </c>
      <c r="W253" s="4">
        <v>24</v>
      </c>
      <c r="X253" s="4">
        <v>23</v>
      </c>
      <c r="Y253" s="4">
        <v>7.75</v>
      </c>
      <c r="BQ253" s="4">
        <v>0</v>
      </c>
      <c r="BR253" s="114">
        <f t="shared" si="322"/>
        <v>1</v>
      </c>
      <c r="BS253" s="4">
        <f t="shared" si="323"/>
        <v>5</v>
      </c>
      <c r="BT253" s="114">
        <f t="shared" si="324"/>
        <v>0.1</v>
      </c>
      <c r="BU253" s="4">
        <v>0</v>
      </c>
      <c r="BV253" s="114">
        <f t="shared" si="325"/>
        <v>1</v>
      </c>
      <c r="BW253" s="4">
        <f t="shared" si="326"/>
        <v>5</v>
      </c>
      <c r="BX253" s="114">
        <f t="shared" si="327"/>
        <v>0.15</v>
      </c>
      <c r="BY253" s="4">
        <f t="shared" si="328"/>
        <v>10695</v>
      </c>
      <c r="BZ253" s="4">
        <v>12843.2166666667</v>
      </c>
      <c r="CA253" s="115">
        <f t="shared" si="329"/>
        <v>1.2008617734143712</v>
      </c>
      <c r="CB253" s="4">
        <f t="shared" si="330"/>
        <v>5</v>
      </c>
      <c r="CC253" s="114">
        <f t="shared" si="331"/>
        <v>0.1</v>
      </c>
      <c r="CD253" s="4">
        <v>300</v>
      </c>
      <c r="CE253" s="116">
        <v>298.180338983051</v>
      </c>
      <c r="CF253" s="4">
        <f t="shared" si="332"/>
        <v>5</v>
      </c>
      <c r="CG253" s="114">
        <f t="shared" si="333"/>
        <v>0.15</v>
      </c>
      <c r="MX253" s="116">
        <v>95</v>
      </c>
      <c r="MY253" s="116">
        <v>98.75</v>
      </c>
      <c r="MZ253" s="4">
        <f t="shared" si="334"/>
        <v>5</v>
      </c>
      <c r="NA253" s="114">
        <f t="shared" si="335"/>
        <v>0.1</v>
      </c>
      <c r="NB253" s="115">
        <v>0.92</v>
      </c>
      <c r="NC253" s="115">
        <v>0.91228070175438603</v>
      </c>
      <c r="ND253" s="4">
        <f t="shared" si="336"/>
        <v>1</v>
      </c>
      <c r="NE253" s="114">
        <f t="shared" si="337"/>
        <v>0.02</v>
      </c>
      <c r="NF253" s="116">
        <v>90</v>
      </c>
      <c r="NG253" s="118">
        <v>100</v>
      </c>
      <c r="NH253" s="4">
        <f t="shared" si="338"/>
        <v>5</v>
      </c>
      <c r="NI253" s="114">
        <f t="shared" si="339"/>
        <v>0.08</v>
      </c>
      <c r="NJ253" s="114">
        <v>0.85</v>
      </c>
      <c r="NK253" s="114">
        <v>0.85106382978723405</v>
      </c>
      <c r="NM253" s="4">
        <f t="shared" si="340"/>
        <v>5</v>
      </c>
      <c r="NN253" s="114">
        <f t="shared" si="341"/>
        <v>0.06</v>
      </c>
      <c r="NO253" s="114">
        <v>0.4</v>
      </c>
      <c r="NP253" s="114">
        <v>0.66666666666666696</v>
      </c>
      <c r="NQ253" s="4">
        <f t="shared" si="342"/>
        <v>5</v>
      </c>
      <c r="NR253" s="114">
        <f t="shared" si="343"/>
        <v>0.06</v>
      </c>
      <c r="ZQ253" s="114">
        <v>0.95</v>
      </c>
      <c r="ZR253" s="114">
        <v>0.98915254237288097</v>
      </c>
      <c r="ZS253" s="4">
        <f t="shared" si="344"/>
        <v>5</v>
      </c>
      <c r="ZT253" s="114">
        <f t="shared" si="345"/>
        <v>0.05</v>
      </c>
      <c r="ZU253" s="4">
        <v>2</v>
      </c>
      <c r="ZV253" s="4">
        <f t="shared" si="346"/>
        <v>5</v>
      </c>
      <c r="ZW253" s="114">
        <f t="shared" si="347"/>
        <v>0.05</v>
      </c>
      <c r="ACD253" s="114">
        <f t="shared" si="348"/>
        <v>0.5</v>
      </c>
      <c r="ACE253" s="114">
        <f t="shared" si="349"/>
        <v>0.32</v>
      </c>
      <c r="ACF253" s="114">
        <f t="shared" si="350"/>
        <v>0.1</v>
      </c>
      <c r="ACG253" s="114">
        <f t="shared" si="351"/>
        <v>0.92</v>
      </c>
      <c r="ACN253" s="119" t="str">
        <f t="shared" si="352"/>
        <v>TERIMA</v>
      </c>
      <c r="ACO253" s="120">
        <f t="shared" si="318"/>
        <v>670000</v>
      </c>
      <c r="ACP253" s="120">
        <f t="shared" si="353"/>
        <v>214400</v>
      </c>
      <c r="ADH253" s="121">
        <f t="shared" si="354"/>
        <v>335000</v>
      </c>
      <c r="ADI253" s="121">
        <f t="shared" si="355"/>
        <v>214400</v>
      </c>
      <c r="ADJ253" s="121">
        <f t="shared" si="356"/>
        <v>67000</v>
      </c>
      <c r="ADL253" s="121">
        <f t="shared" si="357"/>
        <v>0</v>
      </c>
      <c r="ADM253" s="121">
        <f t="shared" si="358"/>
        <v>616400</v>
      </c>
      <c r="ADN253" s="121">
        <f t="shared" si="321"/>
        <v>616400</v>
      </c>
      <c r="ADO253" s="4" t="s">
        <v>1454</v>
      </c>
    </row>
    <row r="254" spans="1:795" x14ac:dyDescent="0.25">
      <c r="A254" s="4">
        <f t="shared" si="319"/>
        <v>250</v>
      </c>
      <c r="B254" s="4">
        <v>96550</v>
      </c>
      <c r="C254" s="4" t="s">
        <v>701</v>
      </c>
      <c r="G254" s="4" t="s">
        <v>351</v>
      </c>
      <c r="O254" s="4">
        <v>22</v>
      </c>
      <c r="P254" s="4">
        <v>21</v>
      </c>
      <c r="Q254" s="4">
        <v>1</v>
      </c>
      <c r="R254" s="4">
        <v>0</v>
      </c>
      <c r="S254" s="4">
        <v>0</v>
      </c>
      <c r="T254" s="4">
        <v>0</v>
      </c>
      <c r="U254" s="4">
        <v>0</v>
      </c>
      <c r="V254" s="4">
        <f t="shared" si="320"/>
        <v>1</v>
      </c>
      <c r="W254" s="4">
        <v>20</v>
      </c>
      <c r="X254" s="4">
        <v>21</v>
      </c>
      <c r="Y254" s="4">
        <v>7.75</v>
      </c>
      <c r="BQ254" s="4">
        <v>0</v>
      </c>
      <c r="BR254" s="114">
        <f t="shared" si="322"/>
        <v>1</v>
      </c>
      <c r="BS254" s="4">
        <f t="shared" si="323"/>
        <v>5</v>
      </c>
      <c r="BT254" s="114">
        <f t="shared" si="324"/>
        <v>0.1</v>
      </c>
      <c r="BU254" s="4">
        <v>1</v>
      </c>
      <c r="BV254" s="114">
        <f t="shared" si="325"/>
        <v>0.95</v>
      </c>
      <c r="BW254" s="4">
        <f t="shared" si="326"/>
        <v>1</v>
      </c>
      <c r="BX254" s="114">
        <f t="shared" si="327"/>
        <v>0.03</v>
      </c>
      <c r="BY254" s="4">
        <f t="shared" si="328"/>
        <v>9765</v>
      </c>
      <c r="BZ254" s="4">
        <v>11335.7166666667</v>
      </c>
      <c r="CA254" s="115">
        <f t="shared" si="329"/>
        <v>1.1608516811742653</v>
      </c>
      <c r="CB254" s="4">
        <f t="shared" si="330"/>
        <v>5</v>
      </c>
      <c r="CC254" s="114">
        <f t="shared" si="331"/>
        <v>0.1</v>
      </c>
      <c r="CD254" s="4">
        <v>300</v>
      </c>
      <c r="CE254" s="116">
        <v>269.23947203017002</v>
      </c>
      <c r="CF254" s="4">
        <f t="shared" si="332"/>
        <v>5</v>
      </c>
      <c r="CG254" s="114">
        <f t="shared" si="333"/>
        <v>0.15</v>
      </c>
      <c r="MX254" s="116">
        <v>95</v>
      </c>
      <c r="MY254" s="116">
        <v>100</v>
      </c>
      <c r="MZ254" s="4">
        <f t="shared" si="334"/>
        <v>5</v>
      </c>
      <c r="NA254" s="114">
        <f t="shared" si="335"/>
        <v>0.1</v>
      </c>
      <c r="NB254" s="115">
        <v>0.92</v>
      </c>
      <c r="NC254" s="115">
        <v>0.89696969696969697</v>
      </c>
      <c r="ND254" s="4">
        <f t="shared" si="336"/>
        <v>1</v>
      </c>
      <c r="NE254" s="114">
        <f t="shared" si="337"/>
        <v>0.02</v>
      </c>
      <c r="NF254" s="116">
        <v>90</v>
      </c>
      <c r="NG254" s="118">
        <v>100</v>
      </c>
      <c r="NH254" s="4">
        <f t="shared" si="338"/>
        <v>5</v>
      </c>
      <c r="NI254" s="114">
        <f t="shared" si="339"/>
        <v>0.08</v>
      </c>
      <c r="NJ254" s="114">
        <v>0.85</v>
      </c>
      <c r="NK254" s="114">
        <v>0.89090909090909098</v>
      </c>
      <c r="NM254" s="4">
        <f t="shared" si="340"/>
        <v>5</v>
      </c>
      <c r="NN254" s="114">
        <f t="shared" si="341"/>
        <v>0.06</v>
      </c>
      <c r="NO254" s="114">
        <v>0.4</v>
      </c>
      <c r="NP254" s="114">
        <v>0.51515151515151503</v>
      </c>
      <c r="NQ254" s="4">
        <f t="shared" si="342"/>
        <v>5</v>
      </c>
      <c r="NR254" s="114">
        <f t="shared" si="343"/>
        <v>0.06</v>
      </c>
      <c r="ZQ254" s="114">
        <v>0.95</v>
      </c>
      <c r="ZR254" s="114">
        <v>0.994971715901948</v>
      </c>
      <c r="ZS254" s="4">
        <f t="shared" si="344"/>
        <v>5</v>
      </c>
      <c r="ZT254" s="114">
        <f t="shared" si="345"/>
        <v>0.05</v>
      </c>
      <c r="ZU254" s="4">
        <v>2</v>
      </c>
      <c r="ZV254" s="4">
        <f t="shared" si="346"/>
        <v>5</v>
      </c>
      <c r="ZW254" s="114">
        <f t="shared" si="347"/>
        <v>0.05</v>
      </c>
      <c r="ACD254" s="114">
        <f t="shared" si="348"/>
        <v>0.38</v>
      </c>
      <c r="ACE254" s="114">
        <f t="shared" si="349"/>
        <v>0.32</v>
      </c>
      <c r="ACF254" s="114">
        <f t="shared" si="350"/>
        <v>0.1</v>
      </c>
      <c r="ACG254" s="114">
        <f t="shared" si="351"/>
        <v>0.79999999999999993</v>
      </c>
      <c r="ACK254" s="4">
        <v>1</v>
      </c>
      <c r="ACN254" s="119" t="str">
        <f t="shared" si="352"/>
        <v>TERIMA</v>
      </c>
      <c r="ACO254" s="120">
        <f t="shared" si="318"/>
        <v>670000</v>
      </c>
      <c r="ACP254" s="120">
        <f t="shared" si="353"/>
        <v>214400</v>
      </c>
      <c r="ADH254" s="121">
        <f t="shared" si="354"/>
        <v>254600</v>
      </c>
      <c r="ADI254" s="121">
        <f t="shared" si="355"/>
        <v>182240</v>
      </c>
      <c r="ADJ254" s="121">
        <f t="shared" si="356"/>
        <v>67000</v>
      </c>
      <c r="ADL254" s="121">
        <f t="shared" si="357"/>
        <v>0</v>
      </c>
      <c r="ADM254" s="121">
        <f t="shared" si="358"/>
        <v>503840</v>
      </c>
      <c r="ADN254" s="121">
        <f t="shared" si="321"/>
        <v>503840</v>
      </c>
      <c r="ADO254" s="4" t="s">
        <v>1454</v>
      </c>
    </row>
    <row r="255" spans="1:795" x14ac:dyDescent="0.25">
      <c r="A255" s="4">
        <f t="shared" si="319"/>
        <v>251</v>
      </c>
      <c r="B255" s="4">
        <v>30567</v>
      </c>
      <c r="C255" s="4" t="s">
        <v>703</v>
      </c>
      <c r="G255" s="4" t="s">
        <v>351</v>
      </c>
      <c r="O255" s="4">
        <v>22</v>
      </c>
      <c r="P255" s="4">
        <v>21</v>
      </c>
      <c r="Q255" s="4">
        <v>0</v>
      </c>
      <c r="R255" s="4">
        <v>0</v>
      </c>
      <c r="S255" s="4">
        <v>0</v>
      </c>
      <c r="T255" s="4">
        <v>1</v>
      </c>
      <c r="U255" s="4">
        <v>0</v>
      </c>
      <c r="V255" s="4">
        <f t="shared" si="320"/>
        <v>0</v>
      </c>
      <c r="W255" s="4">
        <v>21</v>
      </c>
      <c r="X255" s="4">
        <v>20</v>
      </c>
      <c r="Y255" s="4">
        <v>7.75</v>
      </c>
      <c r="BQ255" s="4">
        <v>0</v>
      </c>
      <c r="BR255" s="114">
        <f t="shared" si="322"/>
        <v>1</v>
      </c>
      <c r="BS255" s="4">
        <f t="shared" si="323"/>
        <v>5</v>
      </c>
      <c r="BT255" s="114">
        <f t="shared" si="324"/>
        <v>0.1</v>
      </c>
      <c r="BU255" s="4">
        <v>0</v>
      </c>
      <c r="BV255" s="114">
        <f t="shared" si="325"/>
        <v>1</v>
      </c>
      <c r="BW255" s="4">
        <f t="shared" si="326"/>
        <v>5</v>
      </c>
      <c r="BX255" s="114">
        <f t="shared" si="327"/>
        <v>0.15</v>
      </c>
      <c r="BY255" s="4">
        <f t="shared" si="328"/>
        <v>9300</v>
      </c>
      <c r="BZ255" s="4">
        <v>10878.483333333301</v>
      </c>
      <c r="CA255" s="115">
        <f t="shared" si="329"/>
        <v>1.169729390681</v>
      </c>
      <c r="CB255" s="4">
        <f t="shared" si="330"/>
        <v>5</v>
      </c>
      <c r="CC255" s="114">
        <f t="shared" si="331"/>
        <v>0.1</v>
      </c>
      <c r="CD255" s="4">
        <v>300</v>
      </c>
      <c r="CE255" s="116">
        <v>216.06388888888901</v>
      </c>
      <c r="CF255" s="4">
        <f t="shared" si="332"/>
        <v>5</v>
      </c>
      <c r="CG255" s="114">
        <f t="shared" si="333"/>
        <v>0.15</v>
      </c>
      <c r="MX255" s="116">
        <v>95</v>
      </c>
      <c r="MY255" s="116">
        <v>92.0833333333333</v>
      </c>
      <c r="MZ255" s="4">
        <f t="shared" si="334"/>
        <v>1</v>
      </c>
      <c r="NA255" s="114">
        <f t="shared" si="335"/>
        <v>0.02</v>
      </c>
      <c r="NB255" s="115">
        <v>0.92</v>
      </c>
      <c r="NC255" s="115">
        <v>0.92941176470588205</v>
      </c>
      <c r="ND255" s="4">
        <f t="shared" si="336"/>
        <v>5</v>
      </c>
      <c r="NE255" s="114">
        <f t="shared" si="337"/>
        <v>0.1</v>
      </c>
      <c r="NF255" s="116">
        <v>90</v>
      </c>
      <c r="NG255" s="118">
        <v>100</v>
      </c>
      <c r="NH255" s="4">
        <f t="shared" si="338"/>
        <v>5</v>
      </c>
      <c r="NI255" s="114">
        <f t="shared" si="339"/>
        <v>0.08</v>
      </c>
      <c r="NJ255" s="114">
        <v>0.85</v>
      </c>
      <c r="NK255" s="114">
        <v>0.875</v>
      </c>
      <c r="NM255" s="4">
        <f t="shared" si="340"/>
        <v>5</v>
      </c>
      <c r="NN255" s="114">
        <f t="shared" si="341"/>
        <v>0.06</v>
      </c>
      <c r="NO255" s="114">
        <v>0.4</v>
      </c>
      <c r="NP255" s="114">
        <v>0.47058823529411797</v>
      </c>
      <c r="NQ255" s="4">
        <f t="shared" si="342"/>
        <v>5</v>
      </c>
      <c r="NR255" s="114">
        <f t="shared" si="343"/>
        <v>0.06</v>
      </c>
      <c r="ZQ255" s="114">
        <v>0.95</v>
      </c>
      <c r="ZR255" s="114">
        <v>0.97222222222222199</v>
      </c>
      <c r="ZS255" s="4">
        <f t="shared" si="344"/>
        <v>5</v>
      </c>
      <c r="ZT255" s="114">
        <f t="shared" si="345"/>
        <v>0.05</v>
      </c>
      <c r="ZU255" s="4">
        <v>2</v>
      </c>
      <c r="ZV255" s="4">
        <f t="shared" si="346"/>
        <v>5</v>
      </c>
      <c r="ZW255" s="114">
        <f t="shared" si="347"/>
        <v>0.05</v>
      </c>
      <c r="ACD255" s="114">
        <f t="shared" si="348"/>
        <v>0.5</v>
      </c>
      <c r="ACE255" s="114">
        <f t="shared" si="349"/>
        <v>0.32</v>
      </c>
      <c r="ACF255" s="114">
        <f t="shared" si="350"/>
        <v>0.1</v>
      </c>
      <c r="ACG255" s="114">
        <f t="shared" si="351"/>
        <v>0.92</v>
      </c>
      <c r="ACN255" s="119" t="str">
        <f t="shared" si="352"/>
        <v>TERIMA</v>
      </c>
      <c r="ACO255" s="120">
        <f t="shared" si="318"/>
        <v>670000</v>
      </c>
      <c r="ACP255" s="120">
        <f t="shared" si="353"/>
        <v>214400</v>
      </c>
      <c r="ADH255" s="121">
        <f t="shared" si="354"/>
        <v>335000</v>
      </c>
      <c r="ADI255" s="121">
        <f t="shared" si="355"/>
        <v>214400</v>
      </c>
      <c r="ADJ255" s="121">
        <f t="shared" si="356"/>
        <v>67000</v>
      </c>
      <c r="ADL255" s="121">
        <f t="shared" si="357"/>
        <v>0</v>
      </c>
      <c r="ADM255" s="121">
        <f t="shared" si="358"/>
        <v>616400</v>
      </c>
      <c r="ADN255" s="121">
        <f t="shared" si="321"/>
        <v>616400</v>
      </c>
      <c r="ADO255" s="4" t="s">
        <v>1454</v>
      </c>
    </row>
    <row r="256" spans="1:795" x14ac:dyDescent="0.25">
      <c r="A256" s="4">
        <f t="shared" si="319"/>
        <v>252</v>
      </c>
      <c r="B256" s="4">
        <v>152507</v>
      </c>
      <c r="C256" s="4" t="s">
        <v>707</v>
      </c>
      <c r="G256" s="4" t="s">
        <v>351</v>
      </c>
      <c r="O256" s="4">
        <v>22</v>
      </c>
      <c r="P256" s="4">
        <v>21</v>
      </c>
      <c r="Q256" s="4">
        <v>1</v>
      </c>
      <c r="R256" s="4">
        <v>0</v>
      </c>
      <c r="S256" s="4">
        <v>0</v>
      </c>
      <c r="T256" s="4">
        <v>0</v>
      </c>
      <c r="U256" s="4">
        <v>0</v>
      </c>
      <c r="V256" s="4">
        <f t="shared" si="320"/>
        <v>1</v>
      </c>
      <c r="W256" s="4">
        <v>20</v>
      </c>
      <c r="X256" s="4">
        <v>21</v>
      </c>
      <c r="Y256" s="4">
        <v>7.75</v>
      </c>
      <c r="BQ256" s="4">
        <v>0</v>
      </c>
      <c r="BR256" s="114">
        <f t="shared" si="322"/>
        <v>1</v>
      </c>
      <c r="BS256" s="4">
        <f t="shared" si="323"/>
        <v>5</v>
      </c>
      <c r="BT256" s="114">
        <f t="shared" si="324"/>
        <v>0.1</v>
      </c>
      <c r="BU256" s="4">
        <v>1</v>
      </c>
      <c r="BV256" s="114">
        <f t="shared" si="325"/>
        <v>0.95</v>
      </c>
      <c r="BW256" s="4">
        <f t="shared" si="326"/>
        <v>1</v>
      </c>
      <c r="BX256" s="114">
        <f t="shared" si="327"/>
        <v>0.03</v>
      </c>
      <c r="BY256" s="4">
        <f t="shared" si="328"/>
        <v>9765</v>
      </c>
      <c r="BZ256" s="4">
        <v>11510.4666666667</v>
      </c>
      <c r="CA256" s="115">
        <f t="shared" si="329"/>
        <v>1.1787472264891654</v>
      </c>
      <c r="CB256" s="4">
        <f t="shared" si="330"/>
        <v>5</v>
      </c>
      <c r="CC256" s="114">
        <f t="shared" si="331"/>
        <v>0.1</v>
      </c>
      <c r="CD256" s="4">
        <v>300</v>
      </c>
      <c r="CE256" s="116">
        <v>258.26626865671602</v>
      </c>
      <c r="CF256" s="4">
        <f t="shared" si="332"/>
        <v>5</v>
      </c>
      <c r="CG256" s="114">
        <f t="shared" si="333"/>
        <v>0.15</v>
      </c>
      <c r="MX256" s="116">
        <v>95</v>
      </c>
      <c r="MY256" s="116">
        <v>97.5</v>
      </c>
      <c r="MZ256" s="4">
        <f t="shared" si="334"/>
        <v>5</v>
      </c>
      <c r="NA256" s="114">
        <f t="shared" si="335"/>
        <v>0.1</v>
      </c>
      <c r="NB256" s="115">
        <v>0.92</v>
      </c>
      <c r="NC256" s="115">
        <v>0.90645161290322596</v>
      </c>
      <c r="ND256" s="4">
        <f t="shared" si="336"/>
        <v>1</v>
      </c>
      <c r="NE256" s="114">
        <f t="shared" si="337"/>
        <v>0.02</v>
      </c>
      <c r="NF256" s="116">
        <v>90</v>
      </c>
      <c r="NG256" s="118">
        <v>100</v>
      </c>
      <c r="NH256" s="4">
        <f t="shared" si="338"/>
        <v>5</v>
      </c>
      <c r="NI256" s="114">
        <f t="shared" si="339"/>
        <v>0.08</v>
      </c>
      <c r="NJ256" s="114">
        <v>0.85</v>
      </c>
      <c r="NK256" s="114">
        <v>0.84615384615384603</v>
      </c>
      <c r="NM256" s="4">
        <f t="shared" si="340"/>
        <v>1</v>
      </c>
      <c r="NN256" s="114">
        <f t="shared" si="341"/>
        <v>1.2E-2</v>
      </c>
      <c r="NO256" s="114">
        <v>0.4</v>
      </c>
      <c r="NP256" s="114">
        <v>0.43548387096774199</v>
      </c>
      <c r="NQ256" s="4">
        <f t="shared" si="342"/>
        <v>5</v>
      </c>
      <c r="NR256" s="114">
        <f t="shared" si="343"/>
        <v>0.06</v>
      </c>
      <c r="ZQ256" s="114">
        <v>0.95</v>
      </c>
      <c r="ZR256" s="114">
        <v>0.99402985074626904</v>
      </c>
      <c r="ZS256" s="4">
        <f t="shared" si="344"/>
        <v>5</v>
      </c>
      <c r="ZT256" s="114">
        <f t="shared" si="345"/>
        <v>0.05</v>
      </c>
      <c r="ZU256" s="4">
        <v>2</v>
      </c>
      <c r="ZV256" s="4">
        <f t="shared" si="346"/>
        <v>5</v>
      </c>
      <c r="ZW256" s="114">
        <f t="shared" si="347"/>
        <v>0.05</v>
      </c>
      <c r="ACD256" s="114">
        <f t="shared" si="348"/>
        <v>0.38</v>
      </c>
      <c r="ACE256" s="114">
        <f t="shared" si="349"/>
        <v>0.27200000000000002</v>
      </c>
      <c r="ACF256" s="114">
        <f t="shared" si="350"/>
        <v>0.1</v>
      </c>
      <c r="ACG256" s="114">
        <f t="shared" si="351"/>
        <v>0.752</v>
      </c>
      <c r="ACN256" s="119" t="str">
        <f t="shared" si="352"/>
        <v>TERIMA</v>
      </c>
      <c r="ACO256" s="120">
        <f t="shared" si="318"/>
        <v>670000</v>
      </c>
      <c r="ACP256" s="120">
        <f t="shared" si="353"/>
        <v>182240</v>
      </c>
      <c r="ADH256" s="121">
        <f t="shared" si="354"/>
        <v>254600</v>
      </c>
      <c r="ADI256" s="121">
        <f t="shared" si="355"/>
        <v>182240</v>
      </c>
      <c r="ADJ256" s="121">
        <f t="shared" si="356"/>
        <v>67000</v>
      </c>
      <c r="ADL256" s="121">
        <f t="shared" si="357"/>
        <v>0</v>
      </c>
      <c r="ADM256" s="121">
        <f t="shared" si="358"/>
        <v>503840</v>
      </c>
      <c r="ADN256" s="121">
        <f t="shared" si="321"/>
        <v>503840</v>
      </c>
      <c r="ADO256" s="4" t="s">
        <v>1454</v>
      </c>
    </row>
    <row r="257" spans="1:795" x14ac:dyDescent="0.25">
      <c r="A257" s="4">
        <f t="shared" si="319"/>
        <v>253</v>
      </c>
      <c r="B257" s="4">
        <v>103592</v>
      </c>
      <c r="C257" s="4" t="s">
        <v>709</v>
      </c>
      <c r="G257" s="4" t="s">
        <v>351</v>
      </c>
      <c r="O257" s="4">
        <v>22</v>
      </c>
      <c r="P257" s="4">
        <v>24</v>
      </c>
      <c r="Q257" s="4">
        <v>0</v>
      </c>
      <c r="R257" s="4">
        <v>0</v>
      </c>
      <c r="S257" s="4">
        <v>0</v>
      </c>
      <c r="T257" s="4">
        <v>1</v>
      </c>
      <c r="U257" s="4">
        <v>0</v>
      </c>
      <c r="V257" s="4">
        <f t="shared" si="320"/>
        <v>0</v>
      </c>
      <c r="W257" s="4">
        <v>24</v>
      </c>
      <c r="X257" s="4">
        <v>23</v>
      </c>
      <c r="Y257" s="4">
        <v>7.75</v>
      </c>
      <c r="BQ257" s="4">
        <v>0</v>
      </c>
      <c r="BR257" s="114">
        <f t="shared" si="322"/>
        <v>1</v>
      </c>
      <c r="BS257" s="4">
        <f t="shared" si="323"/>
        <v>5</v>
      </c>
      <c r="BT257" s="114">
        <f t="shared" si="324"/>
        <v>0.1</v>
      </c>
      <c r="BU257" s="4">
        <v>0</v>
      </c>
      <c r="BV257" s="114">
        <f t="shared" si="325"/>
        <v>1</v>
      </c>
      <c r="BW257" s="4">
        <f t="shared" si="326"/>
        <v>5</v>
      </c>
      <c r="BX257" s="114">
        <f t="shared" si="327"/>
        <v>0.15</v>
      </c>
      <c r="BY257" s="4">
        <f t="shared" si="328"/>
        <v>10695</v>
      </c>
      <c r="BZ257" s="4">
        <v>12126.2166666667</v>
      </c>
      <c r="CA257" s="115">
        <f t="shared" si="329"/>
        <v>1.13382110020259</v>
      </c>
      <c r="CB257" s="4">
        <f t="shared" si="330"/>
        <v>5</v>
      </c>
      <c r="CC257" s="114">
        <f t="shared" si="331"/>
        <v>0.1</v>
      </c>
      <c r="CD257" s="4">
        <v>300</v>
      </c>
      <c r="CE257" s="116">
        <v>297.95760945100801</v>
      </c>
      <c r="CF257" s="4">
        <f t="shared" si="332"/>
        <v>5</v>
      </c>
      <c r="CG257" s="114">
        <f t="shared" si="333"/>
        <v>0.15</v>
      </c>
      <c r="MX257" s="116">
        <v>95</v>
      </c>
      <c r="MY257" s="116">
        <v>98.75</v>
      </c>
      <c r="MZ257" s="4">
        <f t="shared" si="334"/>
        <v>5</v>
      </c>
      <c r="NA257" s="114">
        <f t="shared" si="335"/>
        <v>0.1</v>
      </c>
      <c r="NB257" s="115">
        <v>0.92</v>
      </c>
      <c r="NC257" s="115">
        <v>0.89268292682926798</v>
      </c>
      <c r="ND257" s="4">
        <f t="shared" si="336"/>
        <v>1</v>
      </c>
      <c r="NE257" s="114">
        <f t="shared" si="337"/>
        <v>0.02</v>
      </c>
      <c r="NF257" s="116">
        <v>90</v>
      </c>
      <c r="NG257" s="118">
        <v>95</v>
      </c>
      <c r="NH257" s="4">
        <f t="shared" si="338"/>
        <v>5</v>
      </c>
      <c r="NI257" s="114">
        <f t="shared" si="339"/>
        <v>0.08</v>
      </c>
      <c r="NJ257" s="114">
        <v>0.85</v>
      </c>
      <c r="NK257" s="114">
        <v>0.89285714285714302</v>
      </c>
      <c r="NM257" s="4">
        <f t="shared" si="340"/>
        <v>5</v>
      </c>
      <c r="NN257" s="114">
        <f t="shared" si="341"/>
        <v>0.06</v>
      </c>
      <c r="NO257" s="114">
        <v>0.4</v>
      </c>
      <c r="NP257" s="114">
        <v>0.53658536585365901</v>
      </c>
      <c r="NQ257" s="4">
        <f t="shared" si="342"/>
        <v>5</v>
      </c>
      <c r="NR257" s="114">
        <f t="shared" si="343"/>
        <v>0.06</v>
      </c>
      <c r="ZQ257" s="114">
        <v>0.95</v>
      </c>
      <c r="ZR257" s="114">
        <v>0.98054204308547599</v>
      </c>
      <c r="ZS257" s="4">
        <f t="shared" si="344"/>
        <v>5</v>
      </c>
      <c r="ZT257" s="114">
        <f t="shared" si="345"/>
        <v>0.05</v>
      </c>
      <c r="ZU257" s="4">
        <v>2</v>
      </c>
      <c r="ZV257" s="4">
        <f t="shared" si="346"/>
        <v>5</v>
      </c>
      <c r="ZW257" s="114">
        <f t="shared" si="347"/>
        <v>0.05</v>
      </c>
      <c r="ACD257" s="114">
        <f t="shared" si="348"/>
        <v>0.5</v>
      </c>
      <c r="ACE257" s="114">
        <f t="shared" si="349"/>
        <v>0.32</v>
      </c>
      <c r="ACF257" s="114">
        <f t="shared" si="350"/>
        <v>0.1</v>
      </c>
      <c r="ACG257" s="114">
        <f t="shared" si="351"/>
        <v>0.92</v>
      </c>
      <c r="ACN257" s="119" t="str">
        <f t="shared" si="352"/>
        <v>TERIMA</v>
      </c>
      <c r="ACO257" s="120">
        <f t="shared" si="318"/>
        <v>670000</v>
      </c>
      <c r="ACP257" s="120">
        <f t="shared" si="353"/>
        <v>214400</v>
      </c>
      <c r="ADH257" s="121">
        <f t="shared" si="354"/>
        <v>335000</v>
      </c>
      <c r="ADI257" s="121">
        <f t="shared" si="355"/>
        <v>214400</v>
      </c>
      <c r="ADJ257" s="121">
        <f t="shared" si="356"/>
        <v>67000</v>
      </c>
      <c r="ADL257" s="121">
        <f t="shared" si="357"/>
        <v>0</v>
      </c>
      <c r="ADM257" s="121">
        <f t="shared" si="358"/>
        <v>616400</v>
      </c>
      <c r="ADN257" s="121">
        <f t="shared" si="321"/>
        <v>616400</v>
      </c>
      <c r="ADO257" s="4" t="s">
        <v>1454</v>
      </c>
    </row>
    <row r="258" spans="1:795" x14ac:dyDescent="0.25">
      <c r="A258" s="4">
        <f t="shared" si="319"/>
        <v>254</v>
      </c>
      <c r="B258" s="4">
        <v>76402</v>
      </c>
      <c r="C258" s="4" t="s">
        <v>718</v>
      </c>
      <c r="G258" s="4" t="s">
        <v>351</v>
      </c>
      <c r="O258" s="4">
        <v>22</v>
      </c>
      <c r="P258" s="4">
        <v>24</v>
      </c>
      <c r="Q258" s="4">
        <v>0</v>
      </c>
      <c r="R258" s="4">
        <v>0</v>
      </c>
      <c r="S258" s="4">
        <v>0</v>
      </c>
      <c r="T258" s="4">
        <v>1</v>
      </c>
      <c r="U258" s="4">
        <v>0</v>
      </c>
      <c r="V258" s="4">
        <f t="shared" si="320"/>
        <v>0</v>
      </c>
      <c r="W258" s="4">
        <v>24</v>
      </c>
      <c r="X258" s="4">
        <v>23</v>
      </c>
      <c r="Y258" s="4">
        <v>7.75</v>
      </c>
      <c r="BQ258" s="4">
        <v>0</v>
      </c>
      <c r="BR258" s="114">
        <f t="shared" si="322"/>
        <v>1</v>
      </c>
      <c r="BS258" s="4">
        <f t="shared" si="323"/>
        <v>5</v>
      </c>
      <c r="BT258" s="114">
        <f t="shared" si="324"/>
        <v>0.1</v>
      </c>
      <c r="BU258" s="4">
        <v>0</v>
      </c>
      <c r="BV258" s="114">
        <f t="shared" si="325"/>
        <v>1</v>
      </c>
      <c r="BW258" s="4">
        <f t="shared" si="326"/>
        <v>5</v>
      </c>
      <c r="BX258" s="114">
        <f t="shared" si="327"/>
        <v>0.15</v>
      </c>
      <c r="BY258" s="4">
        <f t="shared" si="328"/>
        <v>10695</v>
      </c>
      <c r="BZ258" s="4">
        <v>12496.7166666667</v>
      </c>
      <c r="CA258" s="115">
        <f t="shared" si="329"/>
        <v>1.1684634564438241</v>
      </c>
      <c r="CB258" s="4">
        <f t="shared" si="330"/>
        <v>5</v>
      </c>
      <c r="CC258" s="114">
        <f t="shared" si="331"/>
        <v>0.1</v>
      </c>
      <c r="CD258" s="4">
        <v>300</v>
      </c>
      <c r="CE258" s="116">
        <v>288.922292993631</v>
      </c>
      <c r="CF258" s="4">
        <f t="shared" si="332"/>
        <v>5</v>
      </c>
      <c r="CG258" s="114">
        <f t="shared" si="333"/>
        <v>0.15</v>
      </c>
      <c r="MX258" s="116">
        <v>95</v>
      </c>
      <c r="MY258" s="116">
        <v>97.0833333333333</v>
      </c>
      <c r="MZ258" s="4">
        <f t="shared" si="334"/>
        <v>5</v>
      </c>
      <c r="NA258" s="114">
        <f t="shared" si="335"/>
        <v>0.1</v>
      </c>
      <c r="NB258" s="115">
        <v>0.92</v>
      </c>
      <c r="NC258" s="115">
        <v>0.88115942028985506</v>
      </c>
      <c r="ND258" s="4">
        <f t="shared" si="336"/>
        <v>1</v>
      </c>
      <c r="NE258" s="114">
        <f t="shared" si="337"/>
        <v>0.02</v>
      </c>
      <c r="NF258" s="116">
        <v>90</v>
      </c>
      <c r="NG258" s="118">
        <v>100</v>
      </c>
      <c r="NH258" s="4">
        <f t="shared" si="338"/>
        <v>5</v>
      </c>
      <c r="NI258" s="114">
        <f t="shared" si="339"/>
        <v>0.08</v>
      </c>
      <c r="NJ258" s="114">
        <v>0.85</v>
      </c>
      <c r="NK258" s="114">
        <v>0.80952380952380998</v>
      </c>
      <c r="NM258" s="4">
        <f t="shared" si="340"/>
        <v>1</v>
      </c>
      <c r="NN258" s="114">
        <f t="shared" si="341"/>
        <v>1.2E-2</v>
      </c>
      <c r="NO258" s="114">
        <v>0.4</v>
      </c>
      <c r="NP258" s="114">
        <v>0.50724637681159401</v>
      </c>
      <c r="NQ258" s="4">
        <f t="shared" si="342"/>
        <v>5</v>
      </c>
      <c r="NR258" s="114">
        <f t="shared" si="343"/>
        <v>0.06</v>
      </c>
      <c r="ZQ258" s="114">
        <v>0.95</v>
      </c>
      <c r="ZR258" s="114">
        <v>0.99554140127388502</v>
      </c>
      <c r="ZS258" s="4">
        <f t="shared" si="344"/>
        <v>5</v>
      </c>
      <c r="ZT258" s="114">
        <f t="shared" si="345"/>
        <v>0.05</v>
      </c>
      <c r="ZU258" s="4">
        <v>2</v>
      </c>
      <c r="ZV258" s="4">
        <f t="shared" si="346"/>
        <v>5</v>
      </c>
      <c r="ZW258" s="114">
        <f t="shared" si="347"/>
        <v>0.05</v>
      </c>
      <c r="ACD258" s="114">
        <f t="shared" si="348"/>
        <v>0.5</v>
      </c>
      <c r="ACE258" s="114">
        <f t="shared" si="349"/>
        <v>0.27200000000000002</v>
      </c>
      <c r="ACF258" s="114">
        <f t="shared" si="350"/>
        <v>0.1</v>
      </c>
      <c r="ACG258" s="114">
        <f t="shared" si="351"/>
        <v>0.872</v>
      </c>
      <c r="ACK258" s="4">
        <v>1</v>
      </c>
      <c r="ACN258" s="119" t="str">
        <f t="shared" si="352"/>
        <v>TERIMA</v>
      </c>
      <c r="ACO258" s="120">
        <f t="shared" si="318"/>
        <v>670000</v>
      </c>
      <c r="ACP258" s="120">
        <f t="shared" si="353"/>
        <v>182240</v>
      </c>
      <c r="ADH258" s="121">
        <f t="shared" si="354"/>
        <v>335000</v>
      </c>
      <c r="ADI258" s="121">
        <f t="shared" si="355"/>
        <v>154904</v>
      </c>
      <c r="ADJ258" s="121">
        <f t="shared" si="356"/>
        <v>67000</v>
      </c>
      <c r="ADL258" s="121">
        <f t="shared" si="357"/>
        <v>0</v>
      </c>
      <c r="ADM258" s="121">
        <f t="shared" si="358"/>
        <v>556904</v>
      </c>
      <c r="ADN258" s="121">
        <f t="shared" si="321"/>
        <v>556904</v>
      </c>
      <c r="ADO258" s="4" t="s">
        <v>1454</v>
      </c>
    </row>
    <row r="259" spans="1:795" x14ac:dyDescent="0.25">
      <c r="A259" s="4">
        <f t="shared" si="319"/>
        <v>255</v>
      </c>
      <c r="B259" s="4">
        <v>76406</v>
      </c>
      <c r="C259" s="4" t="s">
        <v>721</v>
      </c>
      <c r="G259" s="4" t="s">
        <v>351</v>
      </c>
      <c r="O259" s="4">
        <v>22</v>
      </c>
      <c r="P259" s="4">
        <v>24</v>
      </c>
      <c r="Q259" s="4">
        <v>2</v>
      </c>
      <c r="R259" s="4">
        <v>0</v>
      </c>
      <c r="S259" s="4">
        <v>0</v>
      </c>
      <c r="T259" s="4">
        <v>1</v>
      </c>
      <c r="U259" s="4">
        <v>0</v>
      </c>
      <c r="V259" s="4">
        <f t="shared" si="320"/>
        <v>2</v>
      </c>
      <c r="W259" s="4">
        <v>22</v>
      </c>
      <c r="X259" s="4">
        <v>23</v>
      </c>
      <c r="Y259" s="4">
        <v>7.75</v>
      </c>
      <c r="BQ259" s="4">
        <v>0</v>
      </c>
      <c r="BR259" s="114">
        <f t="shared" si="322"/>
        <v>1</v>
      </c>
      <c r="BS259" s="4">
        <f t="shared" si="323"/>
        <v>5</v>
      </c>
      <c r="BT259" s="114">
        <f t="shared" si="324"/>
        <v>0.1</v>
      </c>
      <c r="BU259" s="4">
        <v>2</v>
      </c>
      <c r="BV259" s="114">
        <f t="shared" si="325"/>
        <v>0.90909090909090906</v>
      </c>
      <c r="BW259" s="4">
        <f t="shared" si="326"/>
        <v>0</v>
      </c>
      <c r="BX259" s="114">
        <f t="shared" si="327"/>
        <v>0</v>
      </c>
      <c r="BY259" s="4">
        <f t="shared" si="328"/>
        <v>10695</v>
      </c>
      <c r="BZ259" s="4">
        <v>12249.0333333333</v>
      </c>
      <c r="CA259" s="115">
        <f t="shared" si="329"/>
        <v>1.1453046594982048</v>
      </c>
      <c r="CB259" s="4">
        <f t="shared" si="330"/>
        <v>5</v>
      </c>
      <c r="CC259" s="114">
        <f t="shared" si="331"/>
        <v>0.1</v>
      </c>
      <c r="CD259" s="4">
        <v>300</v>
      </c>
      <c r="CE259" s="116">
        <v>278.04059040590403</v>
      </c>
      <c r="CF259" s="4">
        <f t="shared" si="332"/>
        <v>5</v>
      </c>
      <c r="CG259" s="114">
        <f t="shared" si="333"/>
        <v>0.15</v>
      </c>
      <c r="MX259" s="116">
        <v>95</v>
      </c>
      <c r="MY259" s="116">
        <v>98.3333333333333</v>
      </c>
      <c r="MZ259" s="4">
        <f t="shared" si="334"/>
        <v>5</v>
      </c>
      <c r="NA259" s="114">
        <f t="shared" si="335"/>
        <v>0.1</v>
      </c>
      <c r="NB259" s="115">
        <v>0.92</v>
      </c>
      <c r="NC259" s="115">
        <v>0.87037037037037002</v>
      </c>
      <c r="ND259" s="4">
        <f t="shared" si="336"/>
        <v>1</v>
      </c>
      <c r="NE259" s="114">
        <f t="shared" si="337"/>
        <v>0.02</v>
      </c>
      <c r="NF259" s="116">
        <v>90</v>
      </c>
      <c r="NG259" s="118">
        <v>100</v>
      </c>
      <c r="NH259" s="4">
        <f t="shared" si="338"/>
        <v>5</v>
      </c>
      <c r="NI259" s="114">
        <f t="shared" si="339"/>
        <v>0.08</v>
      </c>
      <c r="NJ259" s="114">
        <v>0.85</v>
      </c>
      <c r="NK259" s="114">
        <v>0.875</v>
      </c>
      <c r="NM259" s="4">
        <f t="shared" si="340"/>
        <v>5</v>
      </c>
      <c r="NN259" s="114">
        <f t="shared" si="341"/>
        <v>0.06</v>
      </c>
      <c r="NO259" s="114">
        <v>0.4</v>
      </c>
      <c r="NP259" s="114">
        <v>0.62962962962962998</v>
      </c>
      <c r="NQ259" s="4">
        <f t="shared" si="342"/>
        <v>5</v>
      </c>
      <c r="NR259" s="114">
        <f t="shared" si="343"/>
        <v>0.06</v>
      </c>
      <c r="ZQ259" s="114">
        <v>0.95</v>
      </c>
      <c r="ZR259" s="114">
        <v>0.99335793357933599</v>
      </c>
      <c r="ZS259" s="4">
        <f t="shared" si="344"/>
        <v>5</v>
      </c>
      <c r="ZT259" s="114">
        <f t="shared" si="345"/>
        <v>0.05</v>
      </c>
      <c r="ZU259" s="4">
        <v>2</v>
      </c>
      <c r="ZV259" s="4">
        <f t="shared" si="346"/>
        <v>5</v>
      </c>
      <c r="ZW259" s="114">
        <f t="shared" si="347"/>
        <v>0.05</v>
      </c>
      <c r="ACD259" s="114">
        <f t="shared" si="348"/>
        <v>0.35</v>
      </c>
      <c r="ACE259" s="114">
        <f t="shared" si="349"/>
        <v>0.32</v>
      </c>
      <c r="ACF259" s="114">
        <f t="shared" si="350"/>
        <v>0.1</v>
      </c>
      <c r="ACG259" s="114">
        <f t="shared" si="351"/>
        <v>0.76999999999999991</v>
      </c>
      <c r="ACN259" s="119" t="str">
        <f t="shared" si="352"/>
        <v>TERIMA</v>
      </c>
      <c r="ACO259" s="120">
        <f t="shared" si="318"/>
        <v>670000</v>
      </c>
      <c r="ACP259" s="120">
        <f t="shared" si="353"/>
        <v>214400</v>
      </c>
      <c r="ADH259" s="121">
        <f t="shared" si="354"/>
        <v>234499.99999999997</v>
      </c>
      <c r="ADI259" s="121">
        <f t="shared" si="355"/>
        <v>214400</v>
      </c>
      <c r="ADJ259" s="121">
        <f t="shared" si="356"/>
        <v>67000</v>
      </c>
      <c r="ADL259" s="121">
        <f t="shared" si="357"/>
        <v>0</v>
      </c>
      <c r="ADM259" s="121">
        <f t="shared" si="358"/>
        <v>515900</v>
      </c>
      <c r="ADN259" s="121">
        <f t="shared" si="321"/>
        <v>515900</v>
      </c>
      <c r="ADO259" s="4" t="s">
        <v>1454</v>
      </c>
    </row>
    <row r="260" spans="1:795" x14ac:dyDescent="0.25">
      <c r="A260" s="4">
        <f t="shared" si="319"/>
        <v>256</v>
      </c>
      <c r="B260" s="4">
        <v>101103</v>
      </c>
      <c r="C260" s="4" t="s">
        <v>726</v>
      </c>
      <c r="G260" s="4" t="s">
        <v>351</v>
      </c>
      <c r="O260" s="4">
        <v>22</v>
      </c>
      <c r="P260" s="4">
        <v>21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f t="shared" si="320"/>
        <v>0</v>
      </c>
      <c r="W260" s="4">
        <v>21</v>
      </c>
      <c r="X260" s="4">
        <v>21</v>
      </c>
      <c r="Y260" s="4">
        <v>7.75</v>
      </c>
      <c r="BQ260" s="4">
        <v>0</v>
      </c>
      <c r="BR260" s="114">
        <f t="shared" si="322"/>
        <v>1</v>
      </c>
      <c r="BS260" s="4">
        <f t="shared" si="323"/>
        <v>5</v>
      </c>
      <c r="BT260" s="114">
        <f t="shared" si="324"/>
        <v>0.1</v>
      </c>
      <c r="BU260" s="4">
        <v>0</v>
      </c>
      <c r="BV260" s="114">
        <f t="shared" si="325"/>
        <v>1</v>
      </c>
      <c r="BW260" s="4">
        <f t="shared" si="326"/>
        <v>5</v>
      </c>
      <c r="BX260" s="114">
        <f t="shared" si="327"/>
        <v>0.15</v>
      </c>
      <c r="BY260" s="4">
        <f t="shared" si="328"/>
        <v>9765</v>
      </c>
      <c r="BZ260" s="4">
        <v>11862.15</v>
      </c>
      <c r="CA260" s="115">
        <f t="shared" si="329"/>
        <v>1.2147619047619047</v>
      </c>
      <c r="CB260" s="4">
        <f t="shared" si="330"/>
        <v>5</v>
      </c>
      <c r="CC260" s="114">
        <f t="shared" si="331"/>
        <v>0.1</v>
      </c>
      <c r="CD260" s="4">
        <v>300</v>
      </c>
      <c r="CE260" s="116">
        <v>283.27628865979398</v>
      </c>
      <c r="CF260" s="4">
        <f t="shared" si="332"/>
        <v>5</v>
      </c>
      <c r="CG260" s="114">
        <f t="shared" si="333"/>
        <v>0.15</v>
      </c>
      <c r="MX260" s="116">
        <v>95</v>
      </c>
      <c r="MY260" s="116">
        <v>100</v>
      </c>
      <c r="MZ260" s="4">
        <f t="shared" si="334"/>
        <v>5</v>
      </c>
      <c r="NA260" s="114">
        <f t="shared" si="335"/>
        <v>0.1</v>
      </c>
      <c r="NB260" s="115">
        <v>0.92</v>
      </c>
      <c r="NC260" s="115">
        <v>0.85581395348837197</v>
      </c>
      <c r="ND260" s="4">
        <f t="shared" si="336"/>
        <v>1</v>
      </c>
      <c r="NE260" s="114">
        <f t="shared" si="337"/>
        <v>0.02</v>
      </c>
      <c r="NF260" s="116">
        <v>90</v>
      </c>
      <c r="NG260" s="118">
        <v>100</v>
      </c>
      <c r="NH260" s="4">
        <f t="shared" si="338"/>
        <v>5</v>
      </c>
      <c r="NI260" s="114">
        <f t="shared" si="339"/>
        <v>0.08</v>
      </c>
      <c r="NJ260" s="114">
        <v>0.85</v>
      </c>
      <c r="NK260" s="114">
        <v>0.82352941176470595</v>
      </c>
      <c r="NM260" s="4">
        <f t="shared" si="340"/>
        <v>1</v>
      </c>
      <c r="NN260" s="114">
        <f t="shared" si="341"/>
        <v>1.2E-2</v>
      </c>
      <c r="NO260" s="114">
        <v>0.4</v>
      </c>
      <c r="NP260" s="114">
        <v>0.39534883720930197</v>
      </c>
      <c r="NQ260" s="4">
        <f t="shared" si="342"/>
        <v>1</v>
      </c>
      <c r="NR260" s="114">
        <f t="shared" si="343"/>
        <v>1.2E-2</v>
      </c>
      <c r="ZQ260" s="114">
        <v>0.95</v>
      </c>
      <c r="ZR260" s="114">
        <v>0.98625429553264599</v>
      </c>
      <c r="ZS260" s="4">
        <f t="shared" si="344"/>
        <v>5</v>
      </c>
      <c r="ZT260" s="114">
        <f t="shared" si="345"/>
        <v>0.05</v>
      </c>
      <c r="ZU260" s="4">
        <v>2</v>
      </c>
      <c r="ZV260" s="4">
        <f t="shared" si="346"/>
        <v>5</v>
      </c>
      <c r="ZW260" s="114">
        <f t="shared" si="347"/>
        <v>0.05</v>
      </c>
      <c r="ACD260" s="114">
        <f t="shared" si="348"/>
        <v>0.5</v>
      </c>
      <c r="ACE260" s="114">
        <f t="shared" si="349"/>
        <v>0.22400000000000003</v>
      </c>
      <c r="ACF260" s="114">
        <f t="shared" si="350"/>
        <v>0.1</v>
      </c>
      <c r="ACG260" s="114">
        <f t="shared" si="351"/>
        <v>0.82399999999999995</v>
      </c>
      <c r="ACN260" s="119" t="str">
        <f t="shared" si="352"/>
        <v>TERIMA</v>
      </c>
      <c r="ACO260" s="120">
        <f t="shared" si="318"/>
        <v>670000</v>
      </c>
      <c r="ACP260" s="120">
        <f t="shared" si="353"/>
        <v>150080.00000000003</v>
      </c>
      <c r="ADH260" s="121">
        <f t="shared" si="354"/>
        <v>335000</v>
      </c>
      <c r="ADI260" s="121">
        <f t="shared" si="355"/>
        <v>150080.00000000003</v>
      </c>
      <c r="ADJ260" s="121">
        <f t="shared" si="356"/>
        <v>67000</v>
      </c>
      <c r="ADL260" s="121">
        <f t="shared" si="357"/>
        <v>0</v>
      </c>
      <c r="ADM260" s="121">
        <f t="shared" si="358"/>
        <v>552080</v>
      </c>
      <c r="ADN260" s="121">
        <f t="shared" si="321"/>
        <v>552080</v>
      </c>
      <c r="ADO260" s="4" t="s">
        <v>1454</v>
      </c>
    </row>
    <row r="261" spans="1:795" x14ac:dyDescent="0.25">
      <c r="A261" s="4">
        <f t="shared" si="319"/>
        <v>257</v>
      </c>
      <c r="B261" s="4">
        <v>33669</v>
      </c>
      <c r="C261" s="4" t="s">
        <v>731</v>
      </c>
      <c r="G261" s="4" t="s">
        <v>351</v>
      </c>
      <c r="O261" s="4">
        <v>22</v>
      </c>
      <c r="P261" s="4">
        <v>24</v>
      </c>
      <c r="Q261" s="4">
        <v>1</v>
      </c>
      <c r="R261" s="4">
        <v>0</v>
      </c>
      <c r="S261" s="4">
        <v>0</v>
      </c>
      <c r="T261" s="4">
        <v>1</v>
      </c>
      <c r="U261" s="4">
        <v>0</v>
      </c>
      <c r="V261" s="4">
        <f t="shared" si="320"/>
        <v>1</v>
      </c>
      <c r="W261" s="4">
        <v>23</v>
      </c>
      <c r="X261" s="4">
        <v>23</v>
      </c>
      <c r="Y261" s="4">
        <v>7.75</v>
      </c>
      <c r="BQ261" s="4">
        <v>0</v>
      </c>
      <c r="BR261" s="114">
        <f t="shared" si="322"/>
        <v>1</v>
      </c>
      <c r="BS261" s="4">
        <f t="shared" si="323"/>
        <v>5</v>
      </c>
      <c r="BT261" s="114">
        <f t="shared" si="324"/>
        <v>0.1</v>
      </c>
      <c r="BU261" s="4">
        <v>1</v>
      </c>
      <c r="BV261" s="114">
        <f t="shared" si="325"/>
        <v>0.95652173913043481</v>
      </c>
      <c r="BW261" s="4">
        <f t="shared" si="326"/>
        <v>1</v>
      </c>
      <c r="BX261" s="114">
        <f t="shared" si="327"/>
        <v>0.03</v>
      </c>
      <c r="BY261" s="4">
        <f t="shared" si="328"/>
        <v>10695</v>
      </c>
      <c r="BZ261" s="4">
        <v>11251.8166666667</v>
      </c>
      <c r="CA261" s="115">
        <f t="shared" si="329"/>
        <v>1.0520632694405516</v>
      </c>
      <c r="CB261" s="4">
        <f t="shared" si="330"/>
        <v>5</v>
      </c>
      <c r="CC261" s="114">
        <f t="shared" si="331"/>
        <v>0.1</v>
      </c>
      <c r="CD261" s="4">
        <v>300</v>
      </c>
      <c r="CE261" s="116">
        <v>289.89999999999998</v>
      </c>
      <c r="CF261" s="4">
        <f t="shared" si="332"/>
        <v>5</v>
      </c>
      <c r="CG261" s="114">
        <f t="shared" si="333"/>
        <v>0.15</v>
      </c>
      <c r="MX261" s="116">
        <v>95</v>
      </c>
      <c r="MY261" s="116">
        <v>98.3333333333333</v>
      </c>
      <c r="MZ261" s="4">
        <f t="shared" si="334"/>
        <v>5</v>
      </c>
      <c r="NA261" s="114">
        <f t="shared" si="335"/>
        <v>0.1</v>
      </c>
      <c r="NB261" s="115">
        <v>0.92</v>
      </c>
      <c r="NC261" s="115">
        <v>0.88666666666666705</v>
      </c>
      <c r="ND261" s="4">
        <f t="shared" si="336"/>
        <v>1</v>
      </c>
      <c r="NE261" s="114">
        <f t="shared" si="337"/>
        <v>0.02</v>
      </c>
      <c r="NF261" s="116">
        <v>90</v>
      </c>
      <c r="NG261" s="118">
        <v>100</v>
      </c>
      <c r="NH261" s="4">
        <f t="shared" si="338"/>
        <v>5</v>
      </c>
      <c r="NI261" s="114">
        <f t="shared" si="339"/>
        <v>0.08</v>
      </c>
      <c r="NJ261" s="114">
        <v>0.85</v>
      </c>
      <c r="NK261" s="114">
        <v>0.90909090909090895</v>
      </c>
      <c r="NM261" s="4">
        <f t="shared" si="340"/>
        <v>5</v>
      </c>
      <c r="NN261" s="114">
        <f t="shared" si="341"/>
        <v>0.06</v>
      </c>
      <c r="NO261" s="114">
        <v>0.4</v>
      </c>
      <c r="NP261" s="114">
        <v>0.4</v>
      </c>
      <c r="NQ261" s="4">
        <f t="shared" si="342"/>
        <v>4</v>
      </c>
      <c r="NR261" s="114">
        <f t="shared" si="343"/>
        <v>4.8000000000000001E-2</v>
      </c>
      <c r="ZQ261" s="114">
        <v>0.95</v>
      </c>
      <c r="ZR261" s="114">
        <v>0.99166666666666703</v>
      </c>
      <c r="ZS261" s="4">
        <f t="shared" si="344"/>
        <v>5</v>
      </c>
      <c r="ZT261" s="114">
        <f t="shared" si="345"/>
        <v>0.05</v>
      </c>
      <c r="ZU261" s="4">
        <v>2</v>
      </c>
      <c r="ZV261" s="4">
        <f t="shared" si="346"/>
        <v>5</v>
      </c>
      <c r="ZW261" s="114">
        <f t="shared" si="347"/>
        <v>0.05</v>
      </c>
      <c r="ACD261" s="114">
        <f t="shared" si="348"/>
        <v>0.38</v>
      </c>
      <c r="ACE261" s="114">
        <f t="shared" si="349"/>
        <v>0.308</v>
      </c>
      <c r="ACF261" s="114">
        <f t="shared" si="350"/>
        <v>0.1</v>
      </c>
      <c r="ACG261" s="114">
        <f t="shared" si="351"/>
        <v>0.78799999999999992</v>
      </c>
      <c r="ACN261" s="119" t="str">
        <f t="shared" si="352"/>
        <v>TERIMA</v>
      </c>
      <c r="ACO261" s="120">
        <f t="shared" si="318"/>
        <v>670000</v>
      </c>
      <c r="ACP261" s="120">
        <f t="shared" si="353"/>
        <v>206360</v>
      </c>
      <c r="ADH261" s="121">
        <f t="shared" si="354"/>
        <v>254600</v>
      </c>
      <c r="ADI261" s="121">
        <f t="shared" si="355"/>
        <v>206360</v>
      </c>
      <c r="ADJ261" s="121">
        <f t="shared" si="356"/>
        <v>67000</v>
      </c>
      <c r="ADL261" s="121">
        <f t="shared" si="357"/>
        <v>0</v>
      </c>
      <c r="ADM261" s="121">
        <f t="shared" si="358"/>
        <v>527960</v>
      </c>
      <c r="ADN261" s="121">
        <f t="shared" si="321"/>
        <v>527960</v>
      </c>
      <c r="ADO261" s="4" t="s">
        <v>1454</v>
      </c>
    </row>
    <row r="262" spans="1:795" x14ac:dyDescent="0.25">
      <c r="A262" s="4">
        <f t="shared" si="319"/>
        <v>258</v>
      </c>
      <c r="B262" s="4">
        <v>105748</v>
      </c>
      <c r="C262" s="4" t="s">
        <v>735</v>
      </c>
      <c r="G262" s="4" t="s">
        <v>351</v>
      </c>
      <c r="O262" s="4">
        <v>22</v>
      </c>
      <c r="P262" s="4">
        <v>21</v>
      </c>
      <c r="Q262" s="4">
        <v>0</v>
      </c>
      <c r="R262" s="4">
        <v>0</v>
      </c>
      <c r="S262" s="4">
        <v>0</v>
      </c>
      <c r="T262" s="4">
        <v>1</v>
      </c>
      <c r="U262" s="4">
        <v>0</v>
      </c>
      <c r="V262" s="4">
        <f t="shared" si="320"/>
        <v>0</v>
      </c>
      <c r="W262" s="4">
        <v>21</v>
      </c>
      <c r="X262" s="4">
        <v>20</v>
      </c>
      <c r="Y262" s="4">
        <v>7.75</v>
      </c>
      <c r="BQ262" s="4">
        <v>0</v>
      </c>
      <c r="BR262" s="114">
        <f t="shared" si="322"/>
        <v>1</v>
      </c>
      <c r="BS262" s="4">
        <f t="shared" si="323"/>
        <v>5</v>
      </c>
      <c r="BT262" s="114">
        <f t="shared" si="324"/>
        <v>0.1</v>
      </c>
      <c r="BU262" s="4">
        <v>0</v>
      </c>
      <c r="BV262" s="114">
        <f t="shared" si="325"/>
        <v>1</v>
      </c>
      <c r="BW262" s="4">
        <f t="shared" si="326"/>
        <v>5</v>
      </c>
      <c r="BX262" s="114">
        <f t="shared" si="327"/>
        <v>0.15</v>
      </c>
      <c r="BY262" s="4">
        <f t="shared" si="328"/>
        <v>9300</v>
      </c>
      <c r="BZ262" s="4">
        <v>11531.7166666667</v>
      </c>
      <c r="CA262" s="115">
        <f t="shared" si="329"/>
        <v>1.2399695340501828</v>
      </c>
      <c r="CB262" s="4">
        <f t="shared" si="330"/>
        <v>5</v>
      </c>
      <c r="CC262" s="114">
        <f t="shared" si="331"/>
        <v>0.1</v>
      </c>
      <c r="CD262" s="4">
        <v>300</v>
      </c>
      <c r="CE262" s="116">
        <v>309.31278538812802</v>
      </c>
      <c r="CF262" s="4">
        <f t="shared" si="332"/>
        <v>1</v>
      </c>
      <c r="CG262" s="114">
        <f t="shared" si="333"/>
        <v>0.03</v>
      </c>
      <c r="MX262" s="116">
        <v>95</v>
      </c>
      <c r="MY262" s="116">
        <v>100</v>
      </c>
      <c r="MZ262" s="4">
        <f t="shared" si="334"/>
        <v>5</v>
      </c>
      <c r="NA262" s="114">
        <f t="shared" si="335"/>
        <v>0.1</v>
      </c>
      <c r="NB262" s="115">
        <v>0.92</v>
      </c>
      <c r="NC262" s="115">
        <v>1</v>
      </c>
      <c r="ND262" s="4">
        <f t="shared" si="336"/>
        <v>5</v>
      </c>
      <c r="NE262" s="114">
        <f t="shared" si="337"/>
        <v>0.1</v>
      </c>
      <c r="NF262" s="116">
        <v>90</v>
      </c>
      <c r="NG262" s="118">
        <v>100</v>
      </c>
      <c r="NH262" s="4">
        <f t="shared" si="338"/>
        <v>5</v>
      </c>
      <c r="NI262" s="114">
        <f t="shared" si="339"/>
        <v>0.08</v>
      </c>
      <c r="NJ262" s="114">
        <v>0.85</v>
      </c>
      <c r="NK262" s="114">
        <v>0.88888888888888895</v>
      </c>
      <c r="NM262" s="4">
        <f t="shared" si="340"/>
        <v>5</v>
      </c>
      <c r="NN262" s="114">
        <f t="shared" si="341"/>
        <v>0.06</v>
      </c>
      <c r="NO262" s="114">
        <v>0.4</v>
      </c>
      <c r="NP262" s="114">
        <v>1</v>
      </c>
      <c r="NQ262" s="4">
        <f t="shared" si="342"/>
        <v>5</v>
      </c>
      <c r="NR262" s="114">
        <f t="shared" si="343"/>
        <v>0.06</v>
      </c>
      <c r="ZQ262" s="114">
        <v>0.95</v>
      </c>
      <c r="ZR262" s="114">
        <v>0.97488584474885798</v>
      </c>
      <c r="ZS262" s="4">
        <f t="shared" si="344"/>
        <v>5</v>
      </c>
      <c r="ZT262" s="114">
        <f t="shared" si="345"/>
        <v>0.05</v>
      </c>
      <c r="ZU262" s="4">
        <v>2</v>
      </c>
      <c r="ZV262" s="4">
        <f t="shared" si="346"/>
        <v>5</v>
      </c>
      <c r="ZW262" s="114">
        <f t="shared" si="347"/>
        <v>0.05</v>
      </c>
      <c r="ACD262" s="114">
        <f t="shared" si="348"/>
        <v>0.38</v>
      </c>
      <c r="ACE262" s="114">
        <f t="shared" si="349"/>
        <v>0.4</v>
      </c>
      <c r="ACF262" s="114">
        <f t="shared" si="350"/>
        <v>0.1</v>
      </c>
      <c r="ACG262" s="114">
        <f t="shared" si="351"/>
        <v>0.88</v>
      </c>
      <c r="ACL262" s="4">
        <v>1</v>
      </c>
      <c r="ACN262" s="119" t="str">
        <f t="shared" si="352"/>
        <v>TERIMA</v>
      </c>
      <c r="ACO262" s="120">
        <f t="shared" si="318"/>
        <v>670000</v>
      </c>
      <c r="ACP262" s="120">
        <f t="shared" si="353"/>
        <v>268000</v>
      </c>
      <c r="ADH262" s="121">
        <f t="shared" si="354"/>
        <v>254600</v>
      </c>
      <c r="ADI262" s="121">
        <f t="shared" si="355"/>
        <v>160800</v>
      </c>
      <c r="ADJ262" s="121">
        <f t="shared" si="356"/>
        <v>67000</v>
      </c>
      <c r="ADL262" s="121">
        <f t="shared" si="357"/>
        <v>0</v>
      </c>
      <c r="ADM262" s="121">
        <f t="shared" si="358"/>
        <v>482400</v>
      </c>
      <c r="ADN262" s="121">
        <f t="shared" si="321"/>
        <v>482400</v>
      </c>
      <c r="ADO262" s="4" t="s">
        <v>1454</v>
      </c>
    </row>
    <row r="263" spans="1:795" x14ac:dyDescent="0.25">
      <c r="A263" s="4">
        <f t="shared" si="319"/>
        <v>259</v>
      </c>
      <c r="B263" s="4">
        <v>79382</v>
      </c>
      <c r="C263" s="4" t="s">
        <v>737</v>
      </c>
      <c r="G263" s="4" t="s">
        <v>351</v>
      </c>
      <c r="O263" s="4">
        <v>22</v>
      </c>
      <c r="P263" s="4">
        <v>24</v>
      </c>
      <c r="Q263" s="4">
        <v>0</v>
      </c>
      <c r="R263" s="4">
        <v>0</v>
      </c>
      <c r="S263" s="4">
        <v>0</v>
      </c>
      <c r="T263" s="4">
        <v>1</v>
      </c>
      <c r="U263" s="4">
        <v>0</v>
      </c>
      <c r="V263" s="4">
        <f t="shared" si="320"/>
        <v>0</v>
      </c>
      <c r="W263" s="4">
        <v>24</v>
      </c>
      <c r="X263" s="4">
        <v>23</v>
      </c>
      <c r="Y263" s="4">
        <v>7.75</v>
      </c>
      <c r="BQ263" s="4">
        <v>0</v>
      </c>
      <c r="BR263" s="114">
        <f t="shared" si="322"/>
        <v>1</v>
      </c>
      <c r="BS263" s="4">
        <f t="shared" si="323"/>
        <v>5</v>
      </c>
      <c r="BT263" s="114">
        <f t="shared" si="324"/>
        <v>0.1</v>
      </c>
      <c r="BU263" s="4">
        <v>0</v>
      </c>
      <c r="BV263" s="114">
        <f t="shared" si="325"/>
        <v>1</v>
      </c>
      <c r="BW263" s="4">
        <f t="shared" si="326"/>
        <v>5</v>
      </c>
      <c r="BX263" s="114">
        <f t="shared" si="327"/>
        <v>0.15</v>
      </c>
      <c r="BY263" s="4">
        <f t="shared" si="328"/>
        <v>10695</v>
      </c>
      <c r="BZ263" s="4">
        <v>12843.6333333333</v>
      </c>
      <c r="CA263" s="115">
        <f t="shared" si="329"/>
        <v>1.2009007324294811</v>
      </c>
      <c r="CB263" s="4">
        <f t="shared" si="330"/>
        <v>5</v>
      </c>
      <c r="CC263" s="114">
        <f t="shared" si="331"/>
        <v>0.1</v>
      </c>
      <c r="CD263" s="4">
        <v>300</v>
      </c>
      <c r="CE263" s="116">
        <v>283.36288265306098</v>
      </c>
      <c r="CF263" s="4">
        <f t="shared" si="332"/>
        <v>5</v>
      </c>
      <c r="CG263" s="114">
        <f t="shared" si="333"/>
        <v>0.15</v>
      </c>
      <c r="MX263" s="116">
        <v>95</v>
      </c>
      <c r="MY263" s="116">
        <v>100</v>
      </c>
      <c r="MZ263" s="4">
        <f t="shared" si="334"/>
        <v>5</v>
      </c>
      <c r="NA263" s="114">
        <f t="shared" si="335"/>
        <v>0.1</v>
      </c>
      <c r="NB263" s="115">
        <v>0.92</v>
      </c>
      <c r="NC263" s="115">
        <v>0.91538461538461502</v>
      </c>
      <c r="ND263" s="4">
        <f t="shared" si="336"/>
        <v>1</v>
      </c>
      <c r="NE263" s="114">
        <f t="shared" si="337"/>
        <v>0.02</v>
      </c>
      <c r="NF263" s="116">
        <v>90</v>
      </c>
      <c r="NG263" s="118">
        <v>95</v>
      </c>
      <c r="NH263" s="4">
        <f t="shared" si="338"/>
        <v>5</v>
      </c>
      <c r="NI263" s="114">
        <f t="shared" si="339"/>
        <v>0.08</v>
      </c>
      <c r="NJ263" s="114">
        <v>0.85</v>
      </c>
      <c r="NK263" s="114">
        <v>0.84090909090909105</v>
      </c>
      <c r="NM263" s="4">
        <f t="shared" si="340"/>
        <v>1</v>
      </c>
      <c r="NN263" s="114">
        <f t="shared" si="341"/>
        <v>1.2E-2</v>
      </c>
      <c r="NO263" s="114">
        <v>0.4</v>
      </c>
      <c r="NP263" s="114">
        <v>0.55769230769230804</v>
      </c>
      <c r="NQ263" s="4">
        <f t="shared" si="342"/>
        <v>5</v>
      </c>
      <c r="NR263" s="114">
        <f t="shared" si="343"/>
        <v>0.06</v>
      </c>
      <c r="ZQ263" s="114">
        <v>0.95</v>
      </c>
      <c r="ZR263" s="114">
        <v>0.99107142857142905</v>
      </c>
      <c r="ZS263" s="4">
        <f t="shared" si="344"/>
        <v>5</v>
      </c>
      <c r="ZT263" s="114">
        <f t="shared" si="345"/>
        <v>0.05</v>
      </c>
      <c r="ZU263" s="4">
        <v>2</v>
      </c>
      <c r="ZV263" s="4">
        <f t="shared" si="346"/>
        <v>5</v>
      </c>
      <c r="ZW263" s="114">
        <f t="shared" si="347"/>
        <v>0.05</v>
      </c>
      <c r="ACD263" s="114">
        <f t="shared" si="348"/>
        <v>0.5</v>
      </c>
      <c r="ACE263" s="114">
        <f t="shared" si="349"/>
        <v>0.27200000000000002</v>
      </c>
      <c r="ACF263" s="114">
        <f t="shared" si="350"/>
        <v>0.1</v>
      </c>
      <c r="ACG263" s="114">
        <f t="shared" si="351"/>
        <v>0.872</v>
      </c>
      <c r="ACN263" s="119" t="str">
        <f t="shared" si="352"/>
        <v>TERIMA</v>
      </c>
      <c r="ACO263" s="120">
        <f t="shared" si="318"/>
        <v>670000</v>
      </c>
      <c r="ACP263" s="120">
        <f t="shared" si="353"/>
        <v>182240</v>
      </c>
      <c r="ADH263" s="121">
        <f t="shared" si="354"/>
        <v>335000</v>
      </c>
      <c r="ADI263" s="121">
        <f t="shared" si="355"/>
        <v>182240</v>
      </c>
      <c r="ADJ263" s="121">
        <f t="shared" si="356"/>
        <v>67000</v>
      </c>
      <c r="ADL263" s="121">
        <f t="shared" si="357"/>
        <v>0</v>
      </c>
      <c r="ADM263" s="121">
        <f t="shared" si="358"/>
        <v>584240</v>
      </c>
      <c r="ADN263" s="121">
        <f t="shared" si="321"/>
        <v>584240</v>
      </c>
      <c r="ADO263" s="4" t="s">
        <v>1454</v>
      </c>
    </row>
    <row r="264" spans="1:795" x14ac:dyDescent="0.25">
      <c r="A264" s="4">
        <f t="shared" si="319"/>
        <v>260</v>
      </c>
      <c r="B264" s="4">
        <v>70827</v>
      </c>
      <c r="C264" s="4" t="s">
        <v>741</v>
      </c>
      <c r="G264" s="4" t="s">
        <v>351</v>
      </c>
      <c r="O264" s="4">
        <v>22</v>
      </c>
      <c r="P264" s="4">
        <v>24</v>
      </c>
      <c r="Q264" s="4">
        <v>0</v>
      </c>
      <c r="R264" s="4">
        <v>0</v>
      </c>
      <c r="S264" s="4">
        <v>0</v>
      </c>
      <c r="T264" s="4">
        <v>1</v>
      </c>
      <c r="U264" s="4">
        <v>0</v>
      </c>
      <c r="V264" s="4">
        <f t="shared" si="320"/>
        <v>0</v>
      </c>
      <c r="W264" s="4">
        <v>24</v>
      </c>
      <c r="X264" s="4">
        <v>23</v>
      </c>
      <c r="Y264" s="4">
        <v>7.75</v>
      </c>
      <c r="BQ264" s="4">
        <v>0</v>
      </c>
      <c r="BR264" s="114">
        <f t="shared" si="322"/>
        <v>1</v>
      </c>
      <c r="BS264" s="4">
        <f t="shared" si="323"/>
        <v>5</v>
      </c>
      <c r="BT264" s="114">
        <f t="shared" si="324"/>
        <v>0.1</v>
      </c>
      <c r="BU264" s="4">
        <v>0</v>
      </c>
      <c r="BV264" s="114">
        <f t="shared" si="325"/>
        <v>1</v>
      </c>
      <c r="BW264" s="4">
        <f t="shared" si="326"/>
        <v>5</v>
      </c>
      <c r="BX264" s="114">
        <f t="shared" si="327"/>
        <v>0.15</v>
      </c>
      <c r="BY264" s="4">
        <f t="shared" si="328"/>
        <v>10695</v>
      </c>
      <c r="BZ264" s="4">
        <v>13265.666666666701</v>
      </c>
      <c r="CA264" s="115">
        <f t="shared" si="329"/>
        <v>1.2403615396602805</v>
      </c>
      <c r="CB264" s="4">
        <f t="shared" si="330"/>
        <v>5</v>
      </c>
      <c r="CC264" s="114">
        <f t="shared" si="331"/>
        <v>0.1</v>
      </c>
      <c r="CD264" s="4">
        <v>300</v>
      </c>
      <c r="CE264" s="116">
        <v>273.520655737705</v>
      </c>
      <c r="CF264" s="4">
        <f t="shared" si="332"/>
        <v>5</v>
      </c>
      <c r="CG264" s="114">
        <f t="shared" si="333"/>
        <v>0.15</v>
      </c>
      <c r="MX264" s="116">
        <v>95</v>
      </c>
      <c r="MY264" s="116">
        <v>100</v>
      </c>
      <c r="MZ264" s="4">
        <f t="shared" si="334"/>
        <v>5</v>
      </c>
      <c r="NA264" s="114">
        <f t="shared" si="335"/>
        <v>0.1</v>
      </c>
      <c r="NB264" s="115">
        <v>0.92</v>
      </c>
      <c r="NC264" s="115">
        <v>0.89090909090909098</v>
      </c>
      <c r="ND264" s="4">
        <f t="shared" si="336"/>
        <v>1</v>
      </c>
      <c r="NE264" s="114">
        <f t="shared" si="337"/>
        <v>0.02</v>
      </c>
      <c r="NF264" s="116">
        <v>90</v>
      </c>
      <c r="NG264" s="118">
        <v>100</v>
      </c>
      <c r="NH264" s="4">
        <f t="shared" si="338"/>
        <v>5</v>
      </c>
      <c r="NI264" s="114">
        <f t="shared" si="339"/>
        <v>0.08</v>
      </c>
      <c r="NJ264" s="114">
        <v>0.85</v>
      </c>
      <c r="NK264" s="114">
        <v>0.82857142857142896</v>
      </c>
      <c r="NM264" s="4">
        <f t="shared" si="340"/>
        <v>1</v>
      </c>
      <c r="NN264" s="114">
        <f t="shared" si="341"/>
        <v>1.2E-2</v>
      </c>
      <c r="NO264" s="114">
        <v>0.4</v>
      </c>
      <c r="NP264" s="114">
        <v>0.68181818181818199</v>
      </c>
      <c r="NQ264" s="4">
        <f t="shared" si="342"/>
        <v>5</v>
      </c>
      <c r="NR264" s="114">
        <f t="shared" si="343"/>
        <v>0.06</v>
      </c>
      <c r="ZQ264" s="114">
        <v>0.95</v>
      </c>
      <c r="ZR264" s="114">
        <v>0.99475409836065598</v>
      </c>
      <c r="ZS264" s="4">
        <f t="shared" si="344"/>
        <v>5</v>
      </c>
      <c r="ZT264" s="114">
        <f t="shared" si="345"/>
        <v>0.05</v>
      </c>
      <c r="ZU264" s="4">
        <v>2</v>
      </c>
      <c r="ZV264" s="4">
        <f t="shared" si="346"/>
        <v>5</v>
      </c>
      <c r="ZW264" s="114">
        <f t="shared" si="347"/>
        <v>0.05</v>
      </c>
      <c r="ACD264" s="114">
        <f t="shared" si="348"/>
        <v>0.5</v>
      </c>
      <c r="ACE264" s="114">
        <f t="shared" si="349"/>
        <v>0.27200000000000002</v>
      </c>
      <c r="ACF264" s="114">
        <f t="shared" si="350"/>
        <v>0.1</v>
      </c>
      <c r="ACG264" s="114">
        <f t="shared" si="351"/>
        <v>0.872</v>
      </c>
      <c r="ACN264" s="119" t="str">
        <f t="shared" si="352"/>
        <v>TERIMA</v>
      </c>
      <c r="ACO264" s="120">
        <f t="shared" si="318"/>
        <v>670000</v>
      </c>
      <c r="ACP264" s="120">
        <f t="shared" si="353"/>
        <v>182240</v>
      </c>
      <c r="ADH264" s="121">
        <f t="shared" si="354"/>
        <v>335000</v>
      </c>
      <c r="ADI264" s="121">
        <f t="shared" si="355"/>
        <v>182240</v>
      </c>
      <c r="ADJ264" s="121">
        <f t="shared" si="356"/>
        <v>67000</v>
      </c>
      <c r="ADL264" s="121">
        <f t="shared" si="357"/>
        <v>0</v>
      </c>
      <c r="ADM264" s="121">
        <f t="shared" si="358"/>
        <v>584240</v>
      </c>
      <c r="ADN264" s="121">
        <f t="shared" si="321"/>
        <v>584240</v>
      </c>
      <c r="ADO264" s="4" t="s">
        <v>1454</v>
      </c>
    </row>
    <row r="265" spans="1:795" x14ac:dyDescent="0.25">
      <c r="A265" s="4">
        <f t="shared" si="319"/>
        <v>261</v>
      </c>
      <c r="B265" s="4">
        <v>30444</v>
      </c>
      <c r="C265" s="4" t="s">
        <v>748</v>
      </c>
      <c r="G265" s="4" t="s">
        <v>351</v>
      </c>
      <c r="O265" s="4">
        <v>22</v>
      </c>
      <c r="P265" s="4">
        <v>24</v>
      </c>
      <c r="Q265" s="4">
        <v>0</v>
      </c>
      <c r="R265" s="4">
        <v>0</v>
      </c>
      <c r="S265" s="4">
        <v>0</v>
      </c>
      <c r="T265" s="4">
        <v>1</v>
      </c>
      <c r="U265" s="4">
        <v>0</v>
      </c>
      <c r="V265" s="4">
        <f t="shared" si="320"/>
        <v>0</v>
      </c>
      <c r="W265" s="4">
        <v>24</v>
      </c>
      <c r="X265" s="4">
        <v>23</v>
      </c>
      <c r="Y265" s="4">
        <v>7.75</v>
      </c>
      <c r="BQ265" s="4">
        <v>0</v>
      </c>
      <c r="BR265" s="114">
        <f t="shared" si="322"/>
        <v>1</v>
      </c>
      <c r="BS265" s="4">
        <f t="shared" si="323"/>
        <v>5</v>
      </c>
      <c r="BT265" s="114">
        <f t="shared" si="324"/>
        <v>0.1</v>
      </c>
      <c r="BU265" s="4">
        <v>0</v>
      </c>
      <c r="BV265" s="114">
        <f t="shared" si="325"/>
        <v>1</v>
      </c>
      <c r="BW265" s="4">
        <f t="shared" si="326"/>
        <v>5</v>
      </c>
      <c r="BX265" s="114">
        <f t="shared" si="327"/>
        <v>0.15</v>
      </c>
      <c r="BY265" s="4">
        <f t="shared" si="328"/>
        <v>10695</v>
      </c>
      <c r="BZ265" s="4">
        <v>11484.7</v>
      </c>
      <c r="CA265" s="115">
        <f t="shared" si="329"/>
        <v>1.0738382421692381</v>
      </c>
      <c r="CB265" s="4">
        <f t="shared" si="330"/>
        <v>5</v>
      </c>
      <c r="CC265" s="114">
        <f t="shared" si="331"/>
        <v>0.1</v>
      </c>
      <c r="CD265" s="4">
        <v>300</v>
      </c>
      <c r="CE265" s="116">
        <v>344.29935794542502</v>
      </c>
      <c r="CF265" s="4">
        <f t="shared" si="332"/>
        <v>1</v>
      </c>
      <c r="CG265" s="114">
        <f t="shared" si="333"/>
        <v>0.03</v>
      </c>
      <c r="MX265" s="116">
        <v>95</v>
      </c>
      <c r="MY265" s="116">
        <v>99.5833333333333</v>
      </c>
      <c r="MZ265" s="4">
        <f t="shared" si="334"/>
        <v>5</v>
      </c>
      <c r="NA265" s="114">
        <f t="shared" si="335"/>
        <v>0.1</v>
      </c>
      <c r="NB265" s="115">
        <v>0.92</v>
      </c>
      <c r="NC265" s="115">
        <v>0.94</v>
      </c>
      <c r="ND265" s="4">
        <f t="shared" si="336"/>
        <v>5</v>
      </c>
      <c r="NE265" s="114">
        <f t="shared" si="337"/>
        <v>0.1</v>
      </c>
      <c r="NF265" s="116">
        <v>90</v>
      </c>
      <c r="NG265" s="118">
        <v>100</v>
      </c>
      <c r="NH265" s="4">
        <f t="shared" si="338"/>
        <v>5</v>
      </c>
      <c r="NI265" s="114">
        <f t="shared" si="339"/>
        <v>0.08</v>
      </c>
      <c r="NJ265" s="114">
        <v>0.85</v>
      </c>
      <c r="NK265" s="114">
        <v>0.75</v>
      </c>
      <c r="NM265" s="4">
        <f t="shared" si="340"/>
        <v>1</v>
      </c>
      <c r="NN265" s="114">
        <f t="shared" si="341"/>
        <v>1.2E-2</v>
      </c>
      <c r="NO265" s="114">
        <v>0.4</v>
      </c>
      <c r="NP265" s="114">
        <v>0.5</v>
      </c>
      <c r="NQ265" s="4">
        <f t="shared" si="342"/>
        <v>5</v>
      </c>
      <c r="NR265" s="114">
        <f t="shared" si="343"/>
        <v>0.06</v>
      </c>
      <c r="ZQ265" s="114">
        <v>0.95</v>
      </c>
      <c r="ZR265" s="114">
        <v>0.99117174959871601</v>
      </c>
      <c r="ZS265" s="4">
        <f t="shared" si="344"/>
        <v>5</v>
      </c>
      <c r="ZT265" s="114">
        <f t="shared" si="345"/>
        <v>0.05</v>
      </c>
      <c r="ZU265" s="4">
        <v>2</v>
      </c>
      <c r="ZV265" s="4">
        <f t="shared" si="346"/>
        <v>5</v>
      </c>
      <c r="ZW265" s="114">
        <f t="shared" si="347"/>
        <v>0.05</v>
      </c>
      <c r="ACD265" s="114">
        <f t="shared" si="348"/>
        <v>0.38</v>
      </c>
      <c r="ACE265" s="114">
        <f t="shared" si="349"/>
        <v>0.35200000000000004</v>
      </c>
      <c r="ACF265" s="114">
        <f t="shared" si="350"/>
        <v>0.1</v>
      </c>
      <c r="ACG265" s="114">
        <f t="shared" si="351"/>
        <v>0.83199999999999996</v>
      </c>
      <c r="ACK265" s="4">
        <v>1</v>
      </c>
      <c r="ACN265" s="119" t="str">
        <f t="shared" si="352"/>
        <v>TERIMA</v>
      </c>
      <c r="ACO265" s="120">
        <f t="shared" si="318"/>
        <v>670000</v>
      </c>
      <c r="ACP265" s="120">
        <f t="shared" si="353"/>
        <v>235840.00000000003</v>
      </c>
      <c r="ADH265" s="121">
        <f t="shared" si="354"/>
        <v>254600</v>
      </c>
      <c r="ADI265" s="121">
        <f t="shared" si="355"/>
        <v>200464.00000000003</v>
      </c>
      <c r="ADJ265" s="121">
        <f t="shared" si="356"/>
        <v>67000</v>
      </c>
      <c r="ADL265" s="121">
        <f t="shared" si="357"/>
        <v>0</v>
      </c>
      <c r="ADM265" s="121">
        <f t="shared" si="358"/>
        <v>522064</v>
      </c>
      <c r="ADN265" s="121">
        <f t="shared" si="321"/>
        <v>522064</v>
      </c>
      <c r="ADO265" s="4" t="s">
        <v>1454</v>
      </c>
    </row>
    <row r="266" spans="1:795" x14ac:dyDescent="0.25">
      <c r="A266" s="4">
        <f t="shared" si="319"/>
        <v>262</v>
      </c>
      <c r="B266" s="4">
        <v>30446</v>
      </c>
      <c r="C266" s="4" t="s">
        <v>752</v>
      </c>
      <c r="G266" s="4" t="s">
        <v>351</v>
      </c>
      <c r="O266" s="4">
        <v>22</v>
      </c>
      <c r="P266" s="4">
        <v>24</v>
      </c>
      <c r="Q266" s="4">
        <v>1</v>
      </c>
      <c r="R266" s="4">
        <v>0</v>
      </c>
      <c r="S266" s="4">
        <v>1</v>
      </c>
      <c r="T266" s="4">
        <v>1</v>
      </c>
      <c r="U266" s="4">
        <v>1</v>
      </c>
      <c r="V266" s="4">
        <f t="shared" si="320"/>
        <v>2</v>
      </c>
      <c r="W266" s="4">
        <v>22</v>
      </c>
      <c r="X266" s="4">
        <v>22</v>
      </c>
      <c r="Y266" s="4">
        <v>7.75</v>
      </c>
      <c r="BQ266" s="4">
        <v>0</v>
      </c>
      <c r="BR266" s="114">
        <f t="shared" si="322"/>
        <v>1</v>
      </c>
      <c r="BS266" s="4">
        <f t="shared" si="323"/>
        <v>5</v>
      </c>
      <c r="BT266" s="114">
        <f t="shared" si="324"/>
        <v>0.1</v>
      </c>
      <c r="BU266" s="4">
        <v>2</v>
      </c>
      <c r="BV266" s="114">
        <f t="shared" si="325"/>
        <v>0.90909090909090906</v>
      </c>
      <c r="BW266" s="4">
        <f t="shared" si="326"/>
        <v>0</v>
      </c>
      <c r="BX266" s="114">
        <f t="shared" si="327"/>
        <v>0</v>
      </c>
      <c r="BY266" s="4">
        <f t="shared" si="328"/>
        <v>10230</v>
      </c>
      <c r="BZ266" s="4">
        <v>10780.1166666667</v>
      </c>
      <c r="CA266" s="115">
        <f t="shared" si="329"/>
        <v>1.0537748452264613</v>
      </c>
      <c r="CB266" s="4">
        <f t="shared" si="330"/>
        <v>5</v>
      </c>
      <c r="CC266" s="114">
        <f t="shared" si="331"/>
        <v>0.1</v>
      </c>
      <c r="CD266" s="4">
        <v>300</v>
      </c>
      <c r="CE266" s="116">
        <v>317.63884430176603</v>
      </c>
      <c r="CF266" s="4">
        <f t="shared" si="332"/>
        <v>1</v>
      </c>
      <c r="CG266" s="114">
        <f t="shared" si="333"/>
        <v>0.03</v>
      </c>
      <c r="MX266" s="116">
        <v>95</v>
      </c>
      <c r="MY266" s="116">
        <v>92.0833333333333</v>
      </c>
      <c r="MZ266" s="4">
        <f t="shared" si="334"/>
        <v>1</v>
      </c>
      <c r="NA266" s="114">
        <f t="shared" si="335"/>
        <v>0.02</v>
      </c>
      <c r="NB266" s="115">
        <v>0.92</v>
      </c>
      <c r="NC266" s="115">
        <v>0.94166666666666698</v>
      </c>
      <c r="ND266" s="4">
        <f t="shared" si="336"/>
        <v>5</v>
      </c>
      <c r="NE266" s="114">
        <f t="shared" si="337"/>
        <v>0.1</v>
      </c>
      <c r="NF266" s="116">
        <v>90</v>
      </c>
      <c r="NG266" s="118">
        <v>85</v>
      </c>
      <c r="NH266" s="4">
        <f t="shared" si="338"/>
        <v>1</v>
      </c>
      <c r="NI266" s="114">
        <f t="shared" si="339"/>
        <v>1.6E-2</v>
      </c>
      <c r="NJ266" s="114">
        <v>0.85</v>
      </c>
      <c r="NK266" s="114">
        <v>0.95454545454545503</v>
      </c>
      <c r="NM266" s="4">
        <f t="shared" si="340"/>
        <v>5</v>
      </c>
      <c r="NN266" s="114">
        <f t="shared" si="341"/>
        <v>0.06</v>
      </c>
      <c r="NO266" s="114">
        <v>0.4</v>
      </c>
      <c r="NP266" s="114">
        <v>0.66666666666666696</v>
      </c>
      <c r="NQ266" s="4">
        <f t="shared" si="342"/>
        <v>5</v>
      </c>
      <c r="NR266" s="114">
        <f t="shared" si="343"/>
        <v>0.06</v>
      </c>
      <c r="ZQ266" s="114">
        <v>0.95</v>
      </c>
      <c r="ZR266" s="114">
        <v>0.98394863563402901</v>
      </c>
      <c r="ZS266" s="4">
        <f t="shared" si="344"/>
        <v>5</v>
      </c>
      <c r="ZT266" s="114">
        <f t="shared" si="345"/>
        <v>0.05</v>
      </c>
      <c r="ZU266" s="4">
        <v>2</v>
      </c>
      <c r="ZV266" s="4">
        <f t="shared" si="346"/>
        <v>5</v>
      </c>
      <c r="ZW266" s="114">
        <f t="shared" si="347"/>
        <v>0.05</v>
      </c>
      <c r="ACD266" s="114">
        <f t="shared" si="348"/>
        <v>0.23</v>
      </c>
      <c r="ACE266" s="114">
        <f t="shared" si="349"/>
        <v>0.25600000000000001</v>
      </c>
      <c r="ACF266" s="114">
        <f t="shared" si="350"/>
        <v>0.1</v>
      </c>
      <c r="ACG266" s="114">
        <f t="shared" si="351"/>
        <v>0.58599999999999997</v>
      </c>
      <c r="ACK266" s="4">
        <v>1</v>
      </c>
      <c r="ACN266" s="119" t="str">
        <f t="shared" si="352"/>
        <v>TERIMA</v>
      </c>
      <c r="ACO266" s="120">
        <f t="shared" ref="ACO266:ACO272" si="359">IF(ACN266="GUGUR",0,IF(G266="AGENT IBC CC TELKOMSEL",670000,IF(G266="AGENT IBC PRIORITY CC TELKOMSEL",670000,IF(G266="AGENT PREPAID",670000,))))</f>
        <v>670000</v>
      </c>
      <c r="ACP266" s="120">
        <f t="shared" si="353"/>
        <v>171520</v>
      </c>
      <c r="ADH266" s="121">
        <f t="shared" si="354"/>
        <v>154100</v>
      </c>
      <c r="ADI266" s="121">
        <f t="shared" si="355"/>
        <v>171520</v>
      </c>
      <c r="ADJ266" s="121">
        <f t="shared" si="356"/>
        <v>67000</v>
      </c>
      <c r="ADL266" s="121">
        <f t="shared" si="357"/>
        <v>0</v>
      </c>
      <c r="ADM266" s="121">
        <f t="shared" si="358"/>
        <v>392620</v>
      </c>
      <c r="ADN266" s="121">
        <f t="shared" si="321"/>
        <v>392620</v>
      </c>
      <c r="ADO266" s="4" t="s">
        <v>1454</v>
      </c>
    </row>
    <row r="267" spans="1:795" x14ac:dyDescent="0.25">
      <c r="A267" s="4">
        <f t="shared" si="319"/>
        <v>263</v>
      </c>
      <c r="B267" s="4">
        <v>78870</v>
      </c>
      <c r="C267" s="4" t="s">
        <v>763</v>
      </c>
      <c r="G267" s="4" t="s">
        <v>351</v>
      </c>
      <c r="O267" s="4">
        <v>22</v>
      </c>
      <c r="P267" s="4">
        <v>24</v>
      </c>
      <c r="Q267" s="4">
        <v>0</v>
      </c>
      <c r="R267" s="4">
        <v>0</v>
      </c>
      <c r="S267" s="4">
        <v>0</v>
      </c>
      <c r="T267" s="4">
        <v>1</v>
      </c>
      <c r="U267" s="4">
        <v>0</v>
      </c>
      <c r="V267" s="4">
        <f t="shared" si="320"/>
        <v>0</v>
      </c>
      <c r="W267" s="4">
        <v>24</v>
      </c>
      <c r="X267" s="4">
        <v>23</v>
      </c>
      <c r="Y267" s="4">
        <v>7.75</v>
      </c>
      <c r="BQ267" s="4">
        <v>0</v>
      </c>
      <c r="BR267" s="114">
        <f t="shared" si="322"/>
        <v>1</v>
      </c>
      <c r="BS267" s="4">
        <f t="shared" si="323"/>
        <v>5</v>
      </c>
      <c r="BT267" s="114">
        <f t="shared" si="324"/>
        <v>0.1</v>
      </c>
      <c r="BU267" s="4">
        <v>0</v>
      </c>
      <c r="BV267" s="114">
        <f t="shared" si="325"/>
        <v>1</v>
      </c>
      <c r="BW267" s="4">
        <f t="shared" si="326"/>
        <v>5</v>
      </c>
      <c r="BX267" s="114">
        <f t="shared" si="327"/>
        <v>0.15</v>
      </c>
      <c r="BY267" s="4">
        <f t="shared" si="328"/>
        <v>10695</v>
      </c>
      <c r="BZ267" s="4">
        <v>13216.8833333333</v>
      </c>
      <c r="CA267" s="115">
        <f t="shared" si="329"/>
        <v>1.2358002181704815</v>
      </c>
      <c r="CB267" s="4">
        <f t="shared" si="330"/>
        <v>5</v>
      </c>
      <c r="CC267" s="114">
        <f t="shared" si="331"/>
        <v>0.1</v>
      </c>
      <c r="CD267" s="4">
        <v>300</v>
      </c>
      <c r="CE267" s="116">
        <v>286.12427559562099</v>
      </c>
      <c r="CF267" s="4">
        <f t="shared" si="332"/>
        <v>5</v>
      </c>
      <c r="CG267" s="114">
        <f t="shared" si="333"/>
        <v>0.15</v>
      </c>
      <c r="MX267" s="116">
        <v>95</v>
      </c>
      <c r="MY267" s="116">
        <v>91.6666666666667</v>
      </c>
      <c r="MZ267" s="4">
        <f t="shared" si="334"/>
        <v>1</v>
      </c>
      <c r="NA267" s="114">
        <f t="shared" si="335"/>
        <v>0.02</v>
      </c>
      <c r="NB267" s="115">
        <v>0.92</v>
      </c>
      <c r="NC267" s="115">
        <v>0.86829268292682904</v>
      </c>
      <c r="ND267" s="4">
        <f t="shared" si="336"/>
        <v>1</v>
      </c>
      <c r="NE267" s="114">
        <f t="shared" si="337"/>
        <v>0.02</v>
      </c>
      <c r="NF267" s="116">
        <v>90</v>
      </c>
      <c r="NG267" s="118">
        <v>100</v>
      </c>
      <c r="NH267" s="4">
        <f t="shared" si="338"/>
        <v>5</v>
      </c>
      <c r="NI267" s="114">
        <f t="shared" si="339"/>
        <v>0.08</v>
      </c>
      <c r="NJ267" s="114">
        <v>0.85</v>
      </c>
      <c r="NK267" s="114">
        <v>0.76470588235294101</v>
      </c>
      <c r="NM267" s="4">
        <f t="shared" si="340"/>
        <v>1</v>
      </c>
      <c r="NN267" s="114">
        <f t="shared" si="341"/>
        <v>1.2E-2</v>
      </c>
      <c r="NO267" s="114">
        <v>0.4</v>
      </c>
      <c r="NP267" s="114">
        <v>0.46341463414634099</v>
      </c>
      <c r="NQ267" s="4">
        <f t="shared" si="342"/>
        <v>5</v>
      </c>
      <c r="NR267" s="114">
        <f t="shared" si="343"/>
        <v>0.06</v>
      </c>
      <c r="ZQ267" s="114">
        <v>0.95</v>
      </c>
      <c r="ZR267" s="114">
        <v>0.99420476497102395</v>
      </c>
      <c r="ZS267" s="4">
        <f t="shared" si="344"/>
        <v>5</v>
      </c>
      <c r="ZT267" s="114">
        <f t="shared" si="345"/>
        <v>0.05</v>
      </c>
      <c r="ZU267" s="4">
        <v>2</v>
      </c>
      <c r="ZV267" s="4">
        <f t="shared" si="346"/>
        <v>5</v>
      </c>
      <c r="ZW267" s="114">
        <f t="shared" si="347"/>
        <v>0.05</v>
      </c>
      <c r="ACD267" s="114">
        <f t="shared" si="348"/>
        <v>0.5</v>
      </c>
      <c r="ACE267" s="114">
        <f t="shared" si="349"/>
        <v>0.192</v>
      </c>
      <c r="ACF267" s="114">
        <f t="shared" si="350"/>
        <v>0.1</v>
      </c>
      <c r="ACG267" s="114">
        <f t="shared" si="351"/>
        <v>0.79199999999999993</v>
      </c>
      <c r="ACN267" s="119" t="str">
        <f t="shared" si="352"/>
        <v>TERIMA</v>
      </c>
      <c r="ACO267" s="120">
        <f t="shared" si="359"/>
        <v>670000</v>
      </c>
      <c r="ACP267" s="120">
        <f t="shared" si="353"/>
        <v>128640</v>
      </c>
      <c r="ADH267" s="121">
        <f t="shared" si="354"/>
        <v>335000</v>
      </c>
      <c r="ADI267" s="121">
        <f t="shared" si="355"/>
        <v>128640</v>
      </c>
      <c r="ADJ267" s="121">
        <f t="shared" si="356"/>
        <v>67000</v>
      </c>
      <c r="ADL267" s="121">
        <f t="shared" si="357"/>
        <v>0</v>
      </c>
      <c r="ADM267" s="121">
        <f t="shared" si="358"/>
        <v>530640</v>
      </c>
      <c r="ADN267" s="121">
        <f t="shared" si="321"/>
        <v>530640</v>
      </c>
      <c r="ADO267" s="4" t="s">
        <v>1454</v>
      </c>
    </row>
    <row r="268" spans="1:795" x14ac:dyDescent="0.25">
      <c r="A268" s="4">
        <f t="shared" si="319"/>
        <v>264</v>
      </c>
      <c r="B268" s="4">
        <v>106615</v>
      </c>
      <c r="C268" s="4" t="s">
        <v>767</v>
      </c>
      <c r="G268" s="4" t="s">
        <v>351</v>
      </c>
      <c r="O268" s="4">
        <v>22</v>
      </c>
      <c r="P268" s="4">
        <v>21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f t="shared" si="320"/>
        <v>0</v>
      </c>
      <c r="W268" s="4">
        <v>21</v>
      </c>
      <c r="X268" s="4">
        <v>21</v>
      </c>
      <c r="Y268" s="4">
        <v>7.75</v>
      </c>
      <c r="BQ268" s="4">
        <v>0</v>
      </c>
      <c r="BR268" s="114">
        <f t="shared" si="322"/>
        <v>1</v>
      </c>
      <c r="BS268" s="4">
        <f t="shared" si="323"/>
        <v>5</v>
      </c>
      <c r="BT268" s="114">
        <f t="shared" si="324"/>
        <v>0.1</v>
      </c>
      <c r="BU268" s="4">
        <v>0</v>
      </c>
      <c r="BV268" s="114">
        <f t="shared" si="325"/>
        <v>1</v>
      </c>
      <c r="BW268" s="4">
        <f t="shared" si="326"/>
        <v>5</v>
      </c>
      <c r="BX268" s="114">
        <f t="shared" si="327"/>
        <v>0.15</v>
      </c>
      <c r="BY268" s="4">
        <f t="shared" si="328"/>
        <v>9765</v>
      </c>
      <c r="BZ268" s="4">
        <v>12795.9666666667</v>
      </c>
      <c r="CA268" s="115">
        <f t="shared" si="329"/>
        <v>1.3103908516811777</v>
      </c>
      <c r="CB268" s="4">
        <f t="shared" si="330"/>
        <v>5</v>
      </c>
      <c r="CC268" s="114">
        <f t="shared" si="331"/>
        <v>0.1</v>
      </c>
      <c r="CD268" s="4">
        <v>300</v>
      </c>
      <c r="CE268" s="116">
        <v>281.06271301976801</v>
      </c>
      <c r="CF268" s="4">
        <f t="shared" si="332"/>
        <v>5</v>
      </c>
      <c r="CG268" s="114">
        <f t="shared" si="333"/>
        <v>0.15</v>
      </c>
      <c r="MX268" s="116">
        <v>95</v>
      </c>
      <c r="MY268" s="116">
        <v>98.75</v>
      </c>
      <c r="MZ268" s="4">
        <f t="shared" si="334"/>
        <v>5</v>
      </c>
      <c r="NA268" s="114">
        <f t="shared" si="335"/>
        <v>0.1</v>
      </c>
      <c r="NB268" s="115">
        <v>0.92</v>
      </c>
      <c r="NC268" s="115">
        <v>0.94827586206896597</v>
      </c>
      <c r="ND268" s="4">
        <f t="shared" si="336"/>
        <v>5</v>
      </c>
      <c r="NE268" s="114">
        <f t="shared" si="337"/>
        <v>0.1</v>
      </c>
      <c r="NF268" s="116">
        <v>90</v>
      </c>
      <c r="NG268" s="118">
        <v>100</v>
      </c>
      <c r="NH268" s="4">
        <f t="shared" si="338"/>
        <v>5</v>
      </c>
      <c r="NI268" s="114">
        <f t="shared" si="339"/>
        <v>0.08</v>
      </c>
      <c r="NJ268" s="114">
        <v>0.85</v>
      </c>
      <c r="NK268" s="114">
        <v>0.86956521739130399</v>
      </c>
      <c r="NM268" s="4">
        <f t="shared" si="340"/>
        <v>5</v>
      </c>
      <c r="NN268" s="114">
        <f t="shared" si="341"/>
        <v>0.06</v>
      </c>
      <c r="NO268" s="114">
        <v>0.4</v>
      </c>
      <c r="NP268" s="114">
        <v>0.70689655172413801</v>
      </c>
      <c r="NQ268" s="4">
        <f t="shared" si="342"/>
        <v>5</v>
      </c>
      <c r="NR268" s="114">
        <f t="shared" si="343"/>
        <v>0.06</v>
      </c>
      <c r="ZQ268" s="114">
        <v>0.95</v>
      </c>
      <c r="ZR268" s="114">
        <v>0.99318336741649604</v>
      </c>
      <c r="ZS268" s="4">
        <f t="shared" si="344"/>
        <v>5</v>
      </c>
      <c r="ZT268" s="114">
        <f t="shared" si="345"/>
        <v>0.05</v>
      </c>
      <c r="ZU268" s="4">
        <v>2</v>
      </c>
      <c r="ZV268" s="4">
        <f t="shared" si="346"/>
        <v>5</v>
      </c>
      <c r="ZW268" s="114">
        <f t="shared" si="347"/>
        <v>0.05</v>
      </c>
      <c r="ACD268" s="114">
        <f t="shared" si="348"/>
        <v>0.5</v>
      </c>
      <c r="ACE268" s="114">
        <f t="shared" si="349"/>
        <v>0.4</v>
      </c>
      <c r="ACF268" s="114">
        <f t="shared" si="350"/>
        <v>0.1</v>
      </c>
      <c r="ACG268" s="114">
        <f t="shared" si="351"/>
        <v>1</v>
      </c>
      <c r="ACN268" s="119" t="str">
        <f t="shared" si="352"/>
        <v>TERIMA</v>
      </c>
      <c r="ACO268" s="120">
        <f t="shared" si="359"/>
        <v>670000</v>
      </c>
      <c r="ACP268" s="120">
        <f t="shared" si="353"/>
        <v>268000</v>
      </c>
      <c r="ADH268" s="121">
        <f t="shared" si="354"/>
        <v>335000</v>
      </c>
      <c r="ADI268" s="121">
        <f t="shared" si="355"/>
        <v>268000</v>
      </c>
      <c r="ADJ268" s="121">
        <f t="shared" si="356"/>
        <v>67000</v>
      </c>
      <c r="ADL268" s="121">
        <f t="shared" si="357"/>
        <v>200000</v>
      </c>
      <c r="ADM268" s="121">
        <f t="shared" si="358"/>
        <v>870000</v>
      </c>
      <c r="ADN268" s="121">
        <f t="shared" si="321"/>
        <v>870000</v>
      </c>
      <c r="ADO268" s="4" t="s">
        <v>1454</v>
      </c>
    </row>
    <row r="269" spans="1:795" x14ac:dyDescent="0.25">
      <c r="A269" s="4">
        <f t="shared" si="319"/>
        <v>265</v>
      </c>
      <c r="B269" s="4">
        <v>30605</v>
      </c>
      <c r="C269" s="4" t="s">
        <v>769</v>
      </c>
      <c r="G269" s="4" t="s">
        <v>351</v>
      </c>
      <c r="O269" s="4">
        <v>22</v>
      </c>
      <c r="P269" s="4">
        <v>23</v>
      </c>
      <c r="Q269" s="4">
        <v>0</v>
      </c>
      <c r="R269" s="4">
        <v>0</v>
      </c>
      <c r="S269" s="4">
        <v>0</v>
      </c>
      <c r="T269" s="4">
        <v>1</v>
      </c>
      <c r="U269" s="4">
        <v>0</v>
      </c>
      <c r="V269" s="4">
        <f t="shared" si="320"/>
        <v>0</v>
      </c>
      <c r="W269" s="4">
        <v>23</v>
      </c>
      <c r="X269" s="4">
        <v>22</v>
      </c>
      <c r="Y269" s="4">
        <v>7.75</v>
      </c>
      <c r="BQ269" s="4">
        <v>0</v>
      </c>
      <c r="BR269" s="114">
        <f t="shared" si="322"/>
        <v>1</v>
      </c>
      <c r="BS269" s="4">
        <f t="shared" si="323"/>
        <v>5</v>
      </c>
      <c r="BT269" s="114">
        <f t="shared" si="324"/>
        <v>0.1</v>
      </c>
      <c r="BU269" s="4">
        <v>0</v>
      </c>
      <c r="BV269" s="114">
        <f t="shared" si="325"/>
        <v>1</v>
      </c>
      <c r="BW269" s="4">
        <f t="shared" si="326"/>
        <v>5</v>
      </c>
      <c r="BX269" s="114">
        <f t="shared" si="327"/>
        <v>0.15</v>
      </c>
      <c r="BY269" s="4">
        <f t="shared" si="328"/>
        <v>10230</v>
      </c>
      <c r="BZ269" s="4">
        <v>10830</v>
      </c>
      <c r="CA269" s="115">
        <f t="shared" si="329"/>
        <v>1.0586510263929618</v>
      </c>
      <c r="CB269" s="4">
        <f t="shared" si="330"/>
        <v>5</v>
      </c>
      <c r="CC269" s="114">
        <f t="shared" si="331"/>
        <v>0.1</v>
      </c>
      <c r="CD269" s="4">
        <v>300</v>
      </c>
      <c r="CE269" s="116">
        <v>359.08903225806398</v>
      </c>
      <c r="CF269" s="4">
        <f t="shared" si="332"/>
        <v>1</v>
      </c>
      <c r="CG269" s="114">
        <f t="shared" si="333"/>
        <v>0.03</v>
      </c>
      <c r="MX269" s="116">
        <v>95</v>
      </c>
      <c r="MY269" s="116">
        <v>100</v>
      </c>
      <c r="MZ269" s="4">
        <f t="shared" si="334"/>
        <v>5</v>
      </c>
      <c r="NA269" s="114">
        <f t="shared" si="335"/>
        <v>0.1</v>
      </c>
      <c r="NB269" s="115">
        <v>0.92</v>
      </c>
      <c r="NC269" s="115">
        <v>0.92800000000000005</v>
      </c>
      <c r="ND269" s="4">
        <f t="shared" si="336"/>
        <v>5</v>
      </c>
      <c r="NE269" s="114">
        <f t="shared" si="337"/>
        <v>0.1</v>
      </c>
      <c r="NF269" s="116">
        <v>90</v>
      </c>
      <c r="NG269" s="118">
        <v>100</v>
      </c>
      <c r="NH269" s="4">
        <f t="shared" si="338"/>
        <v>5</v>
      </c>
      <c r="NI269" s="114">
        <f t="shared" si="339"/>
        <v>0.08</v>
      </c>
      <c r="NJ269" s="114">
        <v>0.85</v>
      </c>
      <c r="NK269" s="114">
        <v>0.90476190476190499</v>
      </c>
      <c r="NM269" s="4">
        <f t="shared" si="340"/>
        <v>5</v>
      </c>
      <c r="NN269" s="114">
        <f t="shared" si="341"/>
        <v>0.06</v>
      </c>
      <c r="NO269" s="114">
        <v>0.4</v>
      </c>
      <c r="NP269" s="114">
        <v>0.32</v>
      </c>
      <c r="NQ269" s="4">
        <f t="shared" si="342"/>
        <v>1</v>
      </c>
      <c r="NR269" s="114">
        <f t="shared" si="343"/>
        <v>1.2E-2</v>
      </c>
      <c r="ZQ269" s="114">
        <v>0.95</v>
      </c>
      <c r="ZR269" s="114">
        <v>0.98580645161290303</v>
      </c>
      <c r="ZS269" s="4">
        <f t="shared" si="344"/>
        <v>5</v>
      </c>
      <c r="ZT269" s="114">
        <f t="shared" si="345"/>
        <v>0.05</v>
      </c>
      <c r="ZU269" s="4">
        <v>2</v>
      </c>
      <c r="ZV269" s="4">
        <f t="shared" si="346"/>
        <v>5</v>
      </c>
      <c r="ZW269" s="114">
        <f t="shared" si="347"/>
        <v>0.05</v>
      </c>
      <c r="ACD269" s="114">
        <f t="shared" si="348"/>
        <v>0.38</v>
      </c>
      <c r="ACE269" s="114">
        <f t="shared" si="349"/>
        <v>0.35200000000000004</v>
      </c>
      <c r="ACF269" s="114">
        <f t="shared" si="350"/>
        <v>0.1</v>
      </c>
      <c r="ACG269" s="114">
        <f t="shared" si="351"/>
        <v>0.83199999999999996</v>
      </c>
      <c r="ACN269" s="119" t="str">
        <f t="shared" si="352"/>
        <v>TERIMA</v>
      </c>
      <c r="ACO269" s="120">
        <f t="shared" si="359"/>
        <v>670000</v>
      </c>
      <c r="ACP269" s="120">
        <f t="shared" si="353"/>
        <v>235840.00000000003</v>
      </c>
      <c r="ADH269" s="121">
        <f t="shared" si="354"/>
        <v>254600</v>
      </c>
      <c r="ADI269" s="121">
        <f t="shared" si="355"/>
        <v>235840.00000000003</v>
      </c>
      <c r="ADJ269" s="121">
        <f t="shared" si="356"/>
        <v>67000</v>
      </c>
      <c r="ADL269" s="121">
        <f t="shared" si="357"/>
        <v>0</v>
      </c>
      <c r="ADM269" s="121">
        <f t="shared" si="358"/>
        <v>557440</v>
      </c>
      <c r="ADN269" s="121">
        <f t="shared" si="321"/>
        <v>557440</v>
      </c>
      <c r="ADO269" s="4" t="s">
        <v>1454</v>
      </c>
    </row>
    <row r="270" spans="1:795" x14ac:dyDescent="0.25">
      <c r="A270" s="4">
        <f t="shared" si="319"/>
        <v>266</v>
      </c>
      <c r="B270" s="4">
        <v>80991</v>
      </c>
      <c r="C270" s="4" t="s">
        <v>772</v>
      </c>
      <c r="G270" s="4" t="s">
        <v>351</v>
      </c>
      <c r="O270" s="4">
        <v>22</v>
      </c>
      <c r="P270" s="4">
        <v>24</v>
      </c>
      <c r="Q270" s="4">
        <v>0</v>
      </c>
      <c r="R270" s="4">
        <v>0</v>
      </c>
      <c r="S270" s="4">
        <v>0</v>
      </c>
      <c r="T270" s="4">
        <v>1</v>
      </c>
      <c r="U270" s="4">
        <v>0</v>
      </c>
      <c r="V270" s="4">
        <f t="shared" si="320"/>
        <v>0</v>
      </c>
      <c r="W270" s="4">
        <v>24</v>
      </c>
      <c r="X270" s="4">
        <v>23</v>
      </c>
      <c r="Y270" s="4">
        <v>7.75</v>
      </c>
      <c r="BQ270" s="4">
        <v>0</v>
      </c>
      <c r="BR270" s="114">
        <f t="shared" si="322"/>
        <v>1</v>
      </c>
      <c r="BS270" s="4">
        <f t="shared" si="323"/>
        <v>5</v>
      </c>
      <c r="BT270" s="114">
        <f t="shared" si="324"/>
        <v>0.1</v>
      </c>
      <c r="BU270" s="4">
        <v>0</v>
      </c>
      <c r="BV270" s="114">
        <f t="shared" si="325"/>
        <v>1</v>
      </c>
      <c r="BW270" s="4">
        <f t="shared" si="326"/>
        <v>5</v>
      </c>
      <c r="BX270" s="114">
        <f t="shared" si="327"/>
        <v>0.15</v>
      </c>
      <c r="BY270" s="4">
        <f t="shared" si="328"/>
        <v>10695</v>
      </c>
      <c r="BZ270" s="4">
        <v>11997.2833333333</v>
      </c>
      <c r="CA270" s="115">
        <f t="shared" si="329"/>
        <v>1.1217656225650585</v>
      </c>
      <c r="CB270" s="4">
        <f t="shared" si="330"/>
        <v>5</v>
      </c>
      <c r="CC270" s="114">
        <f t="shared" si="331"/>
        <v>0.1</v>
      </c>
      <c r="CD270" s="4">
        <v>300</v>
      </c>
      <c r="CE270" s="116">
        <v>303.27071428571401</v>
      </c>
      <c r="CF270" s="4">
        <f t="shared" si="332"/>
        <v>1</v>
      </c>
      <c r="CG270" s="114">
        <f t="shared" si="333"/>
        <v>0.03</v>
      </c>
      <c r="MX270" s="116">
        <v>95</v>
      </c>
      <c r="MY270" s="116">
        <v>100</v>
      </c>
      <c r="MZ270" s="4">
        <f t="shared" si="334"/>
        <v>5</v>
      </c>
      <c r="NA270" s="114">
        <f t="shared" si="335"/>
        <v>0.1</v>
      </c>
      <c r="NB270" s="115">
        <v>0.92</v>
      </c>
      <c r="NC270" s="115">
        <v>0.92307692307692302</v>
      </c>
      <c r="ND270" s="4">
        <f t="shared" si="336"/>
        <v>5</v>
      </c>
      <c r="NE270" s="114">
        <f t="shared" si="337"/>
        <v>0.1</v>
      </c>
      <c r="NF270" s="116">
        <v>90</v>
      </c>
      <c r="NG270" s="118">
        <v>100</v>
      </c>
      <c r="NH270" s="4">
        <f t="shared" si="338"/>
        <v>5</v>
      </c>
      <c r="NI270" s="114">
        <f t="shared" si="339"/>
        <v>0.08</v>
      </c>
      <c r="NJ270" s="114">
        <v>0.85</v>
      </c>
      <c r="NK270" s="114">
        <v>0.93333333333333302</v>
      </c>
      <c r="NM270" s="4">
        <f t="shared" si="340"/>
        <v>5</v>
      </c>
      <c r="NN270" s="114">
        <f t="shared" si="341"/>
        <v>0.06</v>
      </c>
      <c r="NO270" s="114">
        <v>0.4</v>
      </c>
      <c r="NP270" s="114">
        <v>0.61538461538461497</v>
      </c>
      <c r="NQ270" s="4">
        <f t="shared" si="342"/>
        <v>5</v>
      </c>
      <c r="NR270" s="114">
        <f t="shared" si="343"/>
        <v>0.06</v>
      </c>
      <c r="ZQ270" s="114">
        <v>0.95</v>
      </c>
      <c r="ZR270" s="114">
        <v>0.99214285714285699</v>
      </c>
      <c r="ZS270" s="4">
        <f t="shared" si="344"/>
        <v>5</v>
      </c>
      <c r="ZT270" s="114">
        <f t="shared" si="345"/>
        <v>0.05</v>
      </c>
      <c r="ZU270" s="4">
        <v>2</v>
      </c>
      <c r="ZV270" s="4">
        <f t="shared" si="346"/>
        <v>5</v>
      </c>
      <c r="ZW270" s="114">
        <f t="shared" si="347"/>
        <v>0.05</v>
      </c>
      <c r="ACD270" s="114">
        <f t="shared" si="348"/>
        <v>0.38</v>
      </c>
      <c r="ACE270" s="114">
        <f t="shared" si="349"/>
        <v>0.4</v>
      </c>
      <c r="ACF270" s="114">
        <f t="shared" si="350"/>
        <v>0.1</v>
      </c>
      <c r="ACG270" s="114">
        <f t="shared" si="351"/>
        <v>0.88</v>
      </c>
      <c r="ACN270" s="119" t="str">
        <f t="shared" si="352"/>
        <v>TERIMA</v>
      </c>
      <c r="ACO270" s="120">
        <f t="shared" si="359"/>
        <v>670000</v>
      </c>
      <c r="ACP270" s="120">
        <f t="shared" si="353"/>
        <v>268000</v>
      </c>
      <c r="ADH270" s="121">
        <f t="shared" si="354"/>
        <v>254600</v>
      </c>
      <c r="ADI270" s="121">
        <f t="shared" si="355"/>
        <v>268000</v>
      </c>
      <c r="ADJ270" s="121">
        <f t="shared" si="356"/>
        <v>67000</v>
      </c>
      <c r="ADL270" s="121">
        <f t="shared" si="357"/>
        <v>0</v>
      </c>
      <c r="ADM270" s="121">
        <f t="shared" si="358"/>
        <v>589600</v>
      </c>
      <c r="ADN270" s="121">
        <f t="shared" ref="ADN270:ADN272" si="360">IF(M270="cumil",0,IF(ADM270="",IF(ADG270="",ACS270,ADG270),ADM270))</f>
        <v>589600</v>
      </c>
      <c r="ADO270" s="4" t="s">
        <v>1454</v>
      </c>
    </row>
    <row r="271" spans="1:795" x14ac:dyDescent="0.25">
      <c r="A271" s="4">
        <f t="shared" si="319"/>
        <v>267</v>
      </c>
      <c r="B271" s="4">
        <v>159683</v>
      </c>
      <c r="C271" s="4" t="s">
        <v>776</v>
      </c>
      <c r="G271" s="4" t="s">
        <v>351</v>
      </c>
      <c r="N271" s="4" t="s">
        <v>1394</v>
      </c>
      <c r="O271" s="4">
        <v>22</v>
      </c>
      <c r="P271" s="4">
        <v>9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f t="shared" si="320"/>
        <v>0</v>
      </c>
      <c r="W271" s="4">
        <v>9</v>
      </c>
      <c r="X271" s="4">
        <v>9</v>
      </c>
      <c r="Y271" s="4">
        <v>7.75</v>
      </c>
      <c r="BQ271" s="4">
        <v>0</v>
      </c>
      <c r="BR271" s="114">
        <f t="shared" si="322"/>
        <v>1</v>
      </c>
      <c r="BS271" s="4">
        <f t="shared" si="323"/>
        <v>5</v>
      </c>
      <c r="BT271" s="114">
        <f t="shared" si="324"/>
        <v>0.1</v>
      </c>
      <c r="BU271" s="4">
        <v>0</v>
      </c>
      <c r="BV271" s="114">
        <f t="shared" si="325"/>
        <v>1</v>
      </c>
      <c r="BW271" s="4">
        <f t="shared" si="326"/>
        <v>5</v>
      </c>
      <c r="BX271" s="114">
        <f t="shared" si="327"/>
        <v>0.15</v>
      </c>
      <c r="BY271" s="4">
        <f t="shared" si="328"/>
        <v>4185</v>
      </c>
      <c r="BZ271" s="4">
        <v>5108.8</v>
      </c>
      <c r="CA271" s="115">
        <f t="shared" si="329"/>
        <v>1.2207407407407407</v>
      </c>
      <c r="CB271" s="4">
        <f t="shared" si="330"/>
        <v>5</v>
      </c>
      <c r="CC271" s="114">
        <f t="shared" si="331"/>
        <v>0.1</v>
      </c>
      <c r="CD271" s="4">
        <v>300</v>
      </c>
      <c r="CE271" s="116">
        <v>268.84013605442198</v>
      </c>
      <c r="CF271" s="4">
        <f t="shared" si="332"/>
        <v>5</v>
      </c>
      <c r="CG271" s="114">
        <f t="shared" si="333"/>
        <v>0.15</v>
      </c>
      <c r="MX271" s="116">
        <v>95</v>
      </c>
      <c r="MY271" s="116">
        <v>98.125</v>
      </c>
      <c r="MZ271" s="4">
        <f t="shared" si="334"/>
        <v>5</v>
      </c>
      <c r="NA271" s="114">
        <f t="shared" si="335"/>
        <v>0.1</v>
      </c>
      <c r="NB271" s="115">
        <v>0.92</v>
      </c>
      <c r="NC271" s="115">
        <v>0.84210526315789502</v>
      </c>
      <c r="ND271" s="4">
        <f t="shared" si="336"/>
        <v>1</v>
      </c>
      <c r="NE271" s="114">
        <f t="shared" si="337"/>
        <v>0.02</v>
      </c>
      <c r="NF271" s="116">
        <v>90</v>
      </c>
      <c r="NH271" s="4">
        <f t="shared" si="338"/>
        <v>1</v>
      </c>
      <c r="NI271" s="114">
        <f t="shared" si="339"/>
        <v>1.6E-2</v>
      </c>
      <c r="NJ271" s="114">
        <v>0.85</v>
      </c>
      <c r="NK271" s="114">
        <v>0.90909090909090895</v>
      </c>
      <c r="NM271" s="4">
        <f t="shared" si="340"/>
        <v>5</v>
      </c>
      <c r="NN271" s="114">
        <f t="shared" si="341"/>
        <v>0.06</v>
      </c>
      <c r="NO271" s="114">
        <v>0.4</v>
      </c>
      <c r="NP271" s="114">
        <v>0.52631578947368396</v>
      </c>
      <c r="NQ271" s="4">
        <f t="shared" si="342"/>
        <v>5</v>
      </c>
      <c r="NR271" s="114">
        <f t="shared" si="343"/>
        <v>0.06</v>
      </c>
      <c r="ZQ271" s="114">
        <v>0.95</v>
      </c>
      <c r="ZR271" s="114">
        <v>0.99319727891156495</v>
      </c>
      <c r="ZS271" s="4">
        <f t="shared" si="344"/>
        <v>5</v>
      </c>
      <c r="ZT271" s="114">
        <f t="shared" si="345"/>
        <v>0.05</v>
      </c>
      <c r="ZU271" s="4">
        <v>2</v>
      </c>
      <c r="ZV271" s="4">
        <f t="shared" si="346"/>
        <v>5</v>
      </c>
      <c r="ZW271" s="114">
        <f t="shared" si="347"/>
        <v>0.05</v>
      </c>
      <c r="ACD271" s="114">
        <f t="shared" si="348"/>
        <v>0.5</v>
      </c>
      <c r="ACE271" s="114">
        <f t="shared" si="349"/>
        <v>0.25600000000000001</v>
      </c>
      <c r="ACF271" s="114">
        <f t="shared" si="350"/>
        <v>0.1</v>
      </c>
      <c r="ACG271" s="114">
        <f t="shared" si="351"/>
        <v>0.85599999999999998</v>
      </c>
      <c r="ACN271" s="119" t="str">
        <f t="shared" si="352"/>
        <v>TERIMA</v>
      </c>
      <c r="ACO271" s="120">
        <f t="shared" si="359"/>
        <v>670000</v>
      </c>
      <c r="ACP271" s="120">
        <f t="shared" si="353"/>
        <v>171520</v>
      </c>
      <c r="ADH271" s="121">
        <f t="shared" si="354"/>
        <v>335000</v>
      </c>
      <c r="ADI271" s="121">
        <f t="shared" si="355"/>
        <v>171520</v>
      </c>
      <c r="ADJ271" s="121">
        <f t="shared" si="356"/>
        <v>67000</v>
      </c>
      <c r="ADL271" s="121">
        <f t="shared" si="357"/>
        <v>0</v>
      </c>
      <c r="ADM271" s="121">
        <f t="shared" si="358"/>
        <v>573520</v>
      </c>
      <c r="ADN271" s="121">
        <f t="shared" si="360"/>
        <v>573520</v>
      </c>
      <c r="ADO271" s="4" t="s">
        <v>1454</v>
      </c>
    </row>
    <row r="272" spans="1:795" x14ac:dyDescent="0.25">
      <c r="A272" s="4">
        <f t="shared" si="319"/>
        <v>268</v>
      </c>
      <c r="B272" s="4">
        <v>87817</v>
      </c>
      <c r="C272" s="4" t="s">
        <v>778</v>
      </c>
      <c r="G272" s="4" t="s">
        <v>351</v>
      </c>
      <c r="O272" s="4">
        <v>22</v>
      </c>
      <c r="P272" s="4">
        <v>24</v>
      </c>
      <c r="Q272" s="4">
        <v>0</v>
      </c>
      <c r="R272" s="4">
        <v>0</v>
      </c>
      <c r="S272" s="4">
        <v>0</v>
      </c>
      <c r="T272" s="4">
        <v>1</v>
      </c>
      <c r="U272" s="4">
        <v>0</v>
      </c>
      <c r="V272" s="4">
        <f t="shared" si="320"/>
        <v>0</v>
      </c>
      <c r="W272" s="4">
        <v>24</v>
      </c>
      <c r="X272" s="4">
        <v>23</v>
      </c>
      <c r="Y272" s="4">
        <v>7.75</v>
      </c>
      <c r="BQ272" s="4">
        <v>0</v>
      </c>
      <c r="BR272" s="114">
        <f t="shared" si="322"/>
        <v>1</v>
      </c>
      <c r="BS272" s="4">
        <f t="shared" si="323"/>
        <v>5</v>
      </c>
      <c r="BT272" s="114">
        <f t="shared" si="324"/>
        <v>0.1</v>
      </c>
      <c r="BU272" s="4">
        <v>0</v>
      </c>
      <c r="BV272" s="114">
        <f t="shared" si="325"/>
        <v>1</v>
      </c>
      <c r="BW272" s="4">
        <f t="shared" si="326"/>
        <v>5</v>
      </c>
      <c r="BX272" s="114">
        <f t="shared" si="327"/>
        <v>0.15</v>
      </c>
      <c r="BY272" s="4">
        <f t="shared" si="328"/>
        <v>10695</v>
      </c>
      <c r="BZ272" s="4">
        <v>12093.833333333299</v>
      </c>
      <c r="CA272" s="115">
        <f t="shared" si="329"/>
        <v>1.1307932055477605</v>
      </c>
      <c r="CB272" s="4">
        <f t="shared" si="330"/>
        <v>5</v>
      </c>
      <c r="CC272" s="114">
        <f t="shared" si="331"/>
        <v>0.1</v>
      </c>
      <c r="CD272" s="4">
        <v>300</v>
      </c>
      <c r="CE272" s="116">
        <v>294.26930826057799</v>
      </c>
      <c r="CF272" s="4">
        <f t="shared" si="332"/>
        <v>5</v>
      </c>
      <c r="CG272" s="114">
        <f t="shared" si="333"/>
        <v>0.15</v>
      </c>
      <c r="MX272" s="116">
        <v>95</v>
      </c>
      <c r="MY272" s="116">
        <v>98.3333333333333</v>
      </c>
      <c r="MZ272" s="4">
        <f t="shared" si="334"/>
        <v>5</v>
      </c>
      <c r="NA272" s="114">
        <f t="shared" si="335"/>
        <v>0.1</v>
      </c>
      <c r="NB272" s="115">
        <v>0.92</v>
      </c>
      <c r="NC272" s="115">
        <v>0.92692307692307696</v>
      </c>
      <c r="ND272" s="4">
        <f t="shared" si="336"/>
        <v>5</v>
      </c>
      <c r="NE272" s="114">
        <f t="shared" si="337"/>
        <v>0.1</v>
      </c>
      <c r="NF272" s="116">
        <v>90</v>
      </c>
      <c r="NG272" s="118">
        <v>100</v>
      </c>
      <c r="NH272" s="4">
        <f t="shared" si="338"/>
        <v>5</v>
      </c>
      <c r="NI272" s="114">
        <f t="shared" si="339"/>
        <v>0.08</v>
      </c>
      <c r="NJ272" s="114">
        <v>0.85</v>
      </c>
      <c r="NK272" s="114">
        <v>0.87804878048780499</v>
      </c>
      <c r="NM272" s="4">
        <f t="shared" si="340"/>
        <v>5</v>
      </c>
      <c r="NN272" s="114">
        <f t="shared" si="341"/>
        <v>0.06</v>
      </c>
      <c r="NO272" s="114">
        <v>0.4</v>
      </c>
      <c r="NP272" s="114">
        <v>0.78846153846153799</v>
      </c>
      <c r="NQ272" s="4">
        <f t="shared" si="342"/>
        <v>5</v>
      </c>
      <c r="NR272" s="114">
        <f t="shared" si="343"/>
        <v>0.06</v>
      </c>
      <c r="ZQ272" s="114">
        <v>0.95</v>
      </c>
      <c r="ZR272" s="114">
        <v>0.99194089993284096</v>
      </c>
      <c r="ZS272" s="4">
        <f t="shared" si="344"/>
        <v>5</v>
      </c>
      <c r="ZT272" s="114">
        <f t="shared" si="345"/>
        <v>0.05</v>
      </c>
      <c r="ZU272" s="4">
        <v>2</v>
      </c>
      <c r="ZV272" s="4">
        <f t="shared" si="346"/>
        <v>5</v>
      </c>
      <c r="ZW272" s="114">
        <f t="shared" si="347"/>
        <v>0.05</v>
      </c>
      <c r="ACD272" s="114">
        <f t="shared" si="348"/>
        <v>0.5</v>
      </c>
      <c r="ACE272" s="114">
        <f t="shared" si="349"/>
        <v>0.4</v>
      </c>
      <c r="ACF272" s="114">
        <f t="shared" si="350"/>
        <v>0.1</v>
      </c>
      <c r="ACG272" s="114">
        <f t="shared" si="351"/>
        <v>1</v>
      </c>
      <c r="ACN272" s="119" t="str">
        <f t="shared" si="352"/>
        <v>TERIMA</v>
      </c>
      <c r="ACO272" s="120">
        <f t="shared" si="359"/>
        <v>670000</v>
      </c>
      <c r="ACP272" s="120">
        <f t="shared" si="353"/>
        <v>268000</v>
      </c>
      <c r="ADH272" s="121">
        <f t="shared" si="354"/>
        <v>335000</v>
      </c>
      <c r="ADI272" s="121">
        <f t="shared" si="355"/>
        <v>268000</v>
      </c>
      <c r="ADJ272" s="121">
        <f t="shared" si="356"/>
        <v>67000</v>
      </c>
      <c r="ADL272" s="121">
        <f t="shared" si="357"/>
        <v>200000</v>
      </c>
      <c r="ADM272" s="121">
        <f t="shared" si="358"/>
        <v>870000</v>
      </c>
      <c r="ADN272" s="121">
        <f t="shared" si="360"/>
        <v>870000</v>
      </c>
      <c r="ADO272" s="4" t="s">
        <v>1454</v>
      </c>
    </row>
    <row r="273" spans="1:795" x14ac:dyDescent="0.25">
      <c r="A273" s="4">
        <f t="shared" ref="A273:A304" si="361">ROW()-4</f>
        <v>269</v>
      </c>
      <c r="B273" s="4">
        <v>106619</v>
      </c>
      <c r="C273" s="4" t="s">
        <v>780</v>
      </c>
      <c r="G273" s="4" t="s">
        <v>351</v>
      </c>
      <c r="O273" s="4">
        <v>22</v>
      </c>
      <c r="P273" s="4">
        <v>21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f t="shared" ref="V273:V304" si="362">SUM(Q273:S273)</f>
        <v>0</v>
      </c>
      <c r="W273" s="4">
        <v>21</v>
      </c>
      <c r="X273" s="4">
        <v>21</v>
      </c>
      <c r="Y273" s="4">
        <v>7.75</v>
      </c>
      <c r="BQ273" s="4">
        <v>0</v>
      </c>
      <c r="BR273" s="114">
        <f t="shared" ref="BR273:BR304" si="363">(W273-BQ273)/W273</f>
        <v>1</v>
      </c>
      <c r="BS273" s="4">
        <f t="shared" ref="BS273:BS304" si="364">IF(R273&gt;0,0,IF(BQ273&gt;2,0,IF(BQ273=2,1,IF(BQ273=1,2,IF(BQ273&lt;=0,5)))))</f>
        <v>5</v>
      </c>
      <c r="BT273" s="114">
        <f t="shared" ref="BT273:BT304" si="365">BS273*$BQ$3/5</f>
        <v>0.1</v>
      </c>
      <c r="BU273" s="4">
        <v>0</v>
      </c>
      <c r="BV273" s="114">
        <f t="shared" ref="BV273:BV304" si="366">(W273-BU273)/W273</f>
        <v>1</v>
      </c>
      <c r="BW273" s="4">
        <f t="shared" ref="BW273:BW304" si="367">IF(R273&gt;0,0,IF(BU273&lt;=0,5,IF(BU273=1,1,0)))</f>
        <v>5</v>
      </c>
      <c r="BX273" s="114">
        <f t="shared" ref="BX273:BX304" si="368">BW273*$BU$3/5</f>
        <v>0.15</v>
      </c>
      <c r="BY273" s="4">
        <f t="shared" ref="BY273:BY304" si="369">X273*(Y273*60)</f>
        <v>9765</v>
      </c>
      <c r="BZ273" s="4">
        <v>12130.05</v>
      </c>
      <c r="CA273" s="115">
        <f t="shared" ref="CA273:CA304" si="370">BZ273/BY273</f>
        <v>1.2421966205837174</v>
      </c>
      <c r="CB273" s="4">
        <f t="shared" ref="CB273:CB304" si="371">IF(CA273&lt;=90%,1,IF(AND(CA273&gt;90%,CA273&lt;100%),2,IF(CA273=100%,3,IF(AND(CA273&gt;100%,CA273&lt;=105%),4,5))))</f>
        <v>5</v>
      </c>
      <c r="CC273" s="114">
        <f t="shared" ref="CC273:CC304" si="372">CB273*$BY$3/5</f>
        <v>0.1</v>
      </c>
      <c r="CD273" s="4">
        <v>300</v>
      </c>
      <c r="CE273" s="116">
        <v>283.68294153104301</v>
      </c>
      <c r="CF273" s="4">
        <f t="shared" ref="CF273:CF304" si="373">IF(CD273&gt;CE273,5,IF(CE273=CD273,3,1))</f>
        <v>5</v>
      </c>
      <c r="CG273" s="114">
        <f t="shared" ref="CG273:CG304" si="374">CF273*$CD$3/5</f>
        <v>0.15</v>
      </c>
      <c r="MX273" s="116">
        <v>95</v>
      </c>
      <c r="MY273" s="116">
        <v>98.75</v>
      </c>
      <c r="MZ273" s="4">
        <f t="shared" ref="MZ273:MZ304" si="375">IF(MY273&gt;MX273,5,IF(MY273=MX273,3,1))</f>
        <v>5</v>
      </c>
      <c r="NA273" s="114">
        <f t="shared" ref="NA273:NA304" si="376">MZ273*$MX$3/5</f>
        <v>0.1</v>
      </c>
      <c r="NB273" s="115">
        <v>0.92</v>
      </c>
      <c r="NC273" s="115">
        <v>0.88405797101449302</v>
      </c>
      <c r="ND273" s="4">
        <f t="shared" ref="ND273:ND304" si="377">IF(NC273&gt;NB273,5,IF(NC273=NB273,3,1))</f>
        <v>1</v>
      </c>
      <c r="NE273" s="114">
        <f t="shared" ref="NE273:NE304" si="378">ND273*$NB$3/5</f>
        <v>0.02</v>
      </c>
      <c r="NF273" s="116">
        <v>90</v>
      </c>
      <c r="NG273" s="118">
        <v>100</v>
      </c>
      <c r="NH273" s="4">
        <f t="shared" ref="NH273:NH304" si="379">IF(NG273&gt;NF273,5,IF(NG273=NF273,3,1))</f>
        <v>5</v>
      </c>
      <c r="NI273" s="114">
        <f t="shared" ref="NI273:NI304" si="380">NH273*$NF$3/5</f>
        <v>0.08</v>
      </c>
      <c r="NJ273" s="114">
        <v>0.85</v>
      </c>
      <c r="NK273" s="114">
        <v>0.72916666666666696</v>
      </c>
      <c r="NM273" s="4">
        <f t="shared" ref="NM273:NM304" si="381">IF(NL273=1,0,IF(NK273&gt;NJ273,5,IF(NJ273=NK273,4,IF(NK273="",3,1))))</f>
        <v>1</v>
      </c>
      <c r="NN273" s="114">
        <f t="shared" ref="NN273:NN304" si="382">NM273*$NJ$3/5</f>
        <v>1.2E-2</v>
      </c>
      <c r="NO273" s="114">
        <v>0.4</v>
      </c>
      <c r="NP273" s="114">
        <v>0.65217391304347805</v>
      </c>
      <c r="NQ273" s="4">
        <f t="shared" ref="NQ273:NQ304" si="383">IF(NP273&gt;NO273,5,IF(NP273=NO273,4,IF(NP273="",3,1)))</f>
        <v>5</v>
      </c>
      <c r="NR273" s="114">
        <f t="shared" ref="NR273:NR304" si="384">NQ273*$NO$3/5</f>
        <v>0.06</v>
      </c>
      <c r="ZQ273" s="114">
        <v>0.95</v>
      </c>
      <c r="ZR273" s="114">
        <v>0.99156118143459904</v>
      </c>
      <c r="ZS273" s="4">
        <f t="shared" ref="ZS273:ZS304" si="385">IF(ZR273&gt;ZQ273,5,IF(ZR273=ZQ273,4,IF(ZR273="",3,1)))</f>
        <v>5</v>
      </c>
      <c r="ZT273" s="114">
        <f t="shared" ref="ZT273:ZT304" si="386">ZS273*$ZQ$3/5</f>
        <v>0.05</v>
      </c>
      <c r="ZU273" s="4">
        <v>2</v>
      </c>
      <c r="ZV273" s="4">
        <f t="shared" ref="ZV273:ZV304" si="387">IF(ZU273&gt;1,5,IF(ZU273=1,3,1))</f>
        <v>5</v>
      </c>
      <c r="ZW273" s="114">
        <f t="shared" ref="ZW273:ZW304" si="388">ZV273*$ZU$3/5</f>
        <v>0.05</v>
      </c>
      <c r="ACD273" s="114">
        <f t="shared" ref="ACD273:ACD304" si="389">IFERROR(BT273+BX273+CC273+CG273,"")</f>
        <v>0.5</v>
      </c>
      <c r="ACE273" s="114">
        <f t="shared" ref="ACE273:ACE304" si="390">NA273+NE273+NI273+NN273+NR273</f>
        <v>0.27200000000000002</v>
      </c>
      <c r="ACF273" s="114">
        <f t="shared" ref="ACF273:ACF304" si="391">ZT273+ZW273</f>
        <v>0.1</v>
      </c>
      <c r="ACG273" s="114">
        <f t="shared" ref="ACG273:ACG304" si="392">SUM(ACD273:ACF273)</f>
        <v>0.872</v>
      </c>
      <c r="ACN273" s="119" t="str">
        <f t="shared" ref="ACN273:ACN304" si="393">IF(AI273="TIDAK","GUGUR",IF(ACM273&gt;0,"GUGUR","TERIMA"))</f>
        <v>TERIMA</v>
      </c>
      <c r="ACO273" s="120">
        <f t="shared" ref="ACO273:ACO304" si="394">IF(ACN273="GUGUR",0,IF(G273="AGENT IBC CC TELKOMSEL",670000,IF(G273="AGENT IBC PRIORITY CC TELKOMSEL",670000,IF(G273="AGENT PREPAID",670000,))))</f>
        <v>670000</v>
      </c>
      <c r="ACP273" s="120">
        <f t="shared" ref="ACP273:ACP304" si="395">ACO273*ACE273</f>
        <v>182240</v>
      </c>
      <c r="ADH273" s="121">
        <f t="shared" ref="ADH273:ADH304" si="396">IFERROR(ACO273*ACD273,"")</f>
        <v>335000</v>
      </c>
      <c r="ADI273" s="121">
        <f t="shared" ref="ADI273:ADI304" si="397">IFERROR(IF(M273="YA",(W273/O273)*ACP273,IF(N273="YA",(W273/O273)*ACP273,IF(U273&gt;0,(W273/O273)*ACP273,IF(ACK273&gt;0,ACP273*85%,IF(ACL273&gt;0,ACP273*60%,IF(ACM273&gt;0,ACP273*0%,ACP273)))))),"")</f>
        <v>182240</v>
      </c>
      <c r="ADJ273" s="121">
        <f t="shared" ref="ADJ273:ADJ304" si="398">IFERROR(ACF273*ACO273,"")</f>
        <v>67000</v>
      </c>
      <c r="ADL273" s="121">
        <f t="shared" ref="ADL273:ADL304" si="399">IFERROR(IF(ACN273="GUGUR",0,IF(ACG273=100%,200000,IF(AND(ACG273&gt;=98%,ACG273&lt;100%),100000,IF(AND(ACG273&gt;=97%,ACG273&lt;99%),50000,)))),"")</f>
        <v>0</v>
      </c>
      <c r="ADM273" s="121">
        <f t="shared" ref="ADM273:ADM304" si="400">SUM(ADH273:ADJ273,ADL273)</f>
        <v>584240</v>
      </c>
      <c r="ADN273" s="121">
        <f t="shared" ref="ADN273:ADN304" si="401">IF(M273="cumil",0,IF(ADM273="",IF(ADG273="",ACS273,ADG273),ADM273))</f>
        <v>584240</v>
      </c>
      <c r="ADO273" s="4" t="s">
        <v>1454</v>
      </c>
    </row>
    <row r="274" spans="1:795" x14ac:dyDescent="0.25">
      <c r="A274" s="4">
        <f t="shared" si="361"/>
        <v>270</v>
      </c>
      <c r="B274" s="4">
        <v>79688</v>
      </c>
      <c r="C274" s="4" t="s">
        <v>782</v>
      </c>
      <c r="G274" s="4" t="s">
        <v>351</v>
      </c>
      <c r="O274" s="4">
        <v>22</v>
      </c>
      <c r="P274" s="4">
        <v>24</v>
      </c>
      <c r="Q274" s="4">
        <v>0</v>
      </c>
      <c r="R274" s="4">
        <v>0</v>
      </c>
      <c r="S274" s="4">
        <v>0</v>
      </c>
      <c r="T274" s="4">
        <v>1</v>
      </c>
      <c r="U274" s="4">
        <v>0</v>
      </c>
      <c r="V274" s="4">
        <f t="shared" si="362"/>
        <v>0</v>
      </c>
      <c r="W274" s="4">
        <v>24</v>
      </c>
      <c r="X274" s="4">
        <v>23</v>
      </c>
      <c r="Y274" s="4">
        <v>7.75</v>
      </c>
      <c r="BQ274" s="4">
        <v>0</v>
      </c>
      <c r="BR274" s="114">
        <f t="shared" si="363"/>
        <v>1</v>
      </c>
      <c r="BS274" s="4">
        <f t="shared" si="364"/>
        <v>5</v>
      </c>
      <c r="BT274" s="114">
        <f t="shared" si="365"/>
        <v>0.1</v>
      </c>
      <c r="BU274" s="4">
        <v>0</v>
      </c>
      <c r="BV274" s="114">
        <f t="shared" si="366"/>
        <v>1</v>
      </c>
      <c r="BW274" s="4">
        <f t="shared" si="367"/>
        <v>5</v>
      </c>
      <c r="BX274" s="114">
        <f t="shared" si="368"/>
        <v>0.15</v>
      </c>
      <c r="BY274" s="4">
        <f t="shared" si="369"/>
        <v>10695</v>
      </c>
      <c r="BZ274" s="4">
        <v>12735.083333333299</v>
      </c>
      <c r="CA274" s="115">
        <f t="shared" si="370"/>
        <v>1.1907511298114353</v>
      </c>
      <c r="CB274" s="4">
        <f t="shared" si="371"/>
        <v>5</v>
      </c>
      <c r="CC274" s="114">
        <f t="shared" si="372"/>
        <v>0.1</v>
      </c>
      <c r="CD274" s="4">
        <v>300</v>
      </c>
      <c r="CE274" s="116">
        <v>293.70818995182401</v>
      </c>
      <c r="CF274" s="4">
        <f t="shared" si="373"/>
        <v>5</v>
      </c>
      <c r="CG274" s="114">
        <f t="shared" si="374"/>
        <v>0.15</v>
      </c>
      <c r="MX274" s="116">
        <v>95</v>
      </c>
      <c r="MY274" s="116">
        <v>98.75</v>
      </c>
      <c r="MZ274" s="4">
        <f t="shared" si="375"/>
        <v>5</v>
      </c>
      <c r="NA274" s="114">
        <f t="shared" si="376"/>
        <v>0.1</v>
      </c>
      <c r="NB274" s="115">
        <v>0.92</v>
      </c>
      <c r="NC274" s="115">
        <v>0.88</v>
      </c>
      <c r="ND274" s="4">
        <f t="shared" si="377"/>
        <v>1</v>
      </c>
      <c r="NE274" s="114">
        <f t="shared" si="378"/>
        <v>0.02</v>
      </c>
      <c r="NF274" s="116">
        <v>90</v>
      </c>
      <c r="NG274" s="118">
        <v>100</v>
      </c>
      <c r="NH274" s="4">
        <f t="shared" si="379"/>
        <v>5</v>
      </c>
      <c r="NI274" s="114">
        <f t="shared" si="380"/>
        <v>0.08</v>
      </c>
      <c r="NJ274" s="114">
        <v>0.85</v>
      </c>
      <c r="NK274" s="114">
        <v>0.74074074074074103</v>
      </c>
      <c r="NM274" s="4">
        <f t="shared" si="381"/>
        <v>1</v>
      </c>
      <c r="NN274" s="114">
        <f t="shared" si="382"/>
        <v>1.2E-2</v>
      </c>
      <c r="NO274" s="114">
        <v>0.4</v>
      </c>
      <c r="NP274" s="114">
        <v>0.57142857142857095</v>
      </c>
      <c r="NQ274" s="4">
        <f t="shared" si="383"/>
        <v>5</v>
      </c>
      <c r="NR274" s="114">
        <f t="shared" si="384"/>
        <v>0.06</v>
      </c>
      <c r="ZQ274" s="114">
        <v>0.95</v>
      </c>
      <c r="ZR274" s="114">
        <v>0.99174122505161699</v>
      </c>
      <c r="ZS274" s="4">
        <f t="shared" si="385"/>
        <v>5</v>
      </c>
      <c r="ZT274" s="114">
        <f t="shared" si="386"/>
        <v>0.05</v>
      </c>
      <c r="ZU274" s="4">
        <v>2</v>
      </c>
      <c r="ZV274" s="4">
        <f t="shared" si="387"/>
        <v>5</v>
      </c>
      <c r="ZW274" s="114">
        <f t="shared" si="388"/>
        <v>0.05</v>
      </c>
      <c r="ACD274" s="114">
        <f t="shared" si="389"/>
        <v>0.5</v>
      </c>
      <c r="ACE274" s="114">
        <f t="shared" si="390"/>
        <v>0.27200000000000002</v>
      </c>
      <c r="ACF274" s="114">
        <f t="shared" si="391"/>
        <v>0.1</v>
      </c>
      <c r="ACG274" s="114">
        <f t="shared" si="392"/>
        <v>0.872</v>
      </c>
      <c r="ACK274" s="4">
        <v>1</v>
      </c>
      <c r="ACN274" s="119" t="str">
        <f t="shared" si="393"/>
        <v>TERIMA</v>
      </c>
      <c r="ACO274" s="120">
        <f t="shared" si="394"/>
        <v>670000</v>
      </c>
      <c r="ACP274" s="120">
        <f t="shared" si="395"/>
        <v>182240</v>
      </c>
      <c r="ADH274" s="121">
        <f t="shared" si="396"/>
        <v>335000</v>
      </c>
      <c r="ADI274" s="121">
        <f t="shared" si="397"/>
        <v>154904</v>
      </c>
      <c r="ADJ274" s="121">
        <f t="shared" si="398"/>
        <v>67000</v>
      </c>
      <c r="ADL274" s="121">
        <f t="shared" si="399"/>
        <v>0</v>
      </c>
      <c r="ADM274" s="121">
        <f t="shared" si="400"/>
        <v>556904</v>
      </c>
      <c r="ADN274" s="121">
        <f t="shared" si="401"/>
        <v>556904</v>
      </c>
      <c r="ADO274" s="4" t="s">
        <v>1454</v>
      </c>
    </row>
    <row r="275" spans="1:795" x14ac:dyDescent="0.25">
      <c r="A275" s="4">
        <f t="shared" si="361"/>
        <v>271</v>
      </c>
      <c r="B275" s="4">
        <v>105784</v>
      </c>
      <c r="C275" s="4" t="s">
        <v>786</v>
      </c>
      <c r="G275" s="4" t="s">
        <v>351</v>
      </c>
      <c r="O275" s="4">
        <v>22</v>
      </c>
      <c r="P275" s="4">
        <v>24</v>
      </c>
      <c r="Q275" s="4">
        <v>0</v>
      </c>
      <c r="R275" s="4">
        <v>0</v>
      </c>
      <c r="S275" s="4">
        <v>0</v>
      </c>
      <c r="T275" s="4">
        <v>1</v>
      </c>
      <c r="U275" s="4">
        <v>0</v>
      </c>
      <c r="V275" s="4">
        <f t="shared" si="362"/>
        <v>0</v>
      </c>
      <c r="W275" s="4">
        <v>24</v>
      </c>
      <c r="X275" s="4">
        <v>23</v>
      </c>
      <c r="Y275" s="4">
        <v>7.75</v>
      </c>
      <c r="BQ275" s="4">
        <v>0</v>
      </c>
      <c r="BR275" s="114">
        <f t="shared" si="363"/>
        <v>1</v>
      </c>
      <c r="BS275" s="4">
        <f t="shared" si="364"/>
        <v>5</v>
      </c>
      <c r="BT275" s="114">
        <f t="shared" si="365"/>
        <v>0.1</v>
      </c>
      <c r="BU275" s="4">
        <v>0</v>
      </c>
      <c r="BV275" s="114">
        <f t="shared" si="366"/>
        <v>1</v>
      </c>
      <c r="BW275" s="4">
        <f t="shared" si="367"/>
        <v>5</v>
      </c>
      <c r="BX275" s="114">
        <f t="shared" si="368"/>
        <v>0.15</v>
      </c>
      <c r="BY275" s="4">
        <f t="shared" si="369"/>
        <v>10695</v>
      </c>
      <c r="BZ275" s="4">
        <v>12553.916666666701</v>
      </c>
      <c r="CA275" s="115">
        <f t="shared" si="370"/>
        <v>1.1738117500389622</v>
      </c>
      <c r="CB275" s="4">
        <f t="shared" si="371"/>
        <v>5</v>
      </c>
      <c r="CC275" s="114">
        <f t="shared" si="372"/>
        <v>0.1</v>
      </c>
      <c r="CD275" s="4">
        <v>300</v>
      </c>
      <c r="CE275" s="116">
        <v>250.05470588235301</v>
      </c>
      <c r="CF275" s="4">
        <f t="shared" si="373"/>
        <v>5</v>
      </c>
      <c r="CG275" s="114">
        <f t="shared" si="374"/>
        <v>0.15</v>
      </c>
      <c r="MX275" s="116">
        <v>95</v>
      </c>
      <c r="MY275" s="116">
        <v>97</v>
      </c>
      <c r="MZ275" s="4">
        <f t="shared" si="375"/>
        <v>5</v>
      </c>
      <c r="NA275" s="114">
        <f t="shared" si="376"/>
        <v>0.1</v>
      </c>
      <c r="NB275" s="115">
        <v>0.92</v>
      </c>
      <c r="NC275" s="115">
        <v>0.89090909090909098</v>
      </c>
      <c r="ND275" s="4">
        <f t="shared" si="377"/>
        <v>1</v>
      </c>
      <c r="NE275" s="114">
        <f t="shared" si="378"/>
        <v>0.02</v>
      </c>
      <c r="NF275" s="116">
        <v>90</v>
      </c>
      <c r="NG275" s="118">
        <v>100</v>
      </c>
      <c r="NH275" s="4">
        <f t="shared" si="379"/>
        <v>5</v>
      </c>
      <c r="NI275" s="114">
        <f t="shared" si="380"/>
        <v>0.08</v>
      </c>
      <c r="NJ275" s="114">
        <v>0.85</v>
      </c>
      <c r="NK275" s="114">
        <v>0.86111111111111105</v>
      </c>
      <c r="NL275" s="4">
        <v>1</v>
      </c>
      <c r="NM275" s="4">
        <f t="shared" si="381"/>
        <v>0</v>
      </c>
      <c r="NN275" s="114">
        <f t="shared" si="382"/>
        <v>0</v>
      </c>
      <c r="NO275" s="114">
        <v>0.4</v>
      </c>
      <c r="NP275" s="114">
        <v>0.381818181818182</v>
      </c>
      <c r="NQ275" s="4">
        <f t="shared" si="383"/>
        <v>1</v>
      </c>
      <c r="NR275" s="114">
        <f t="shared" si="384"/>
        <v>1.2E-2</v>
      </c>
      <c r="ZQ275" s="114">
        <v>0.95</v>
      </c>
      <c r="ZR275" s="114">
        <v>0.995882352941176</v>
      </c>
      <c r="ZS275" s="4">
        <f t="shared" si="385"/>
        <v>5</v>
      </c>
      <c r="ZT275" s="114">
        <f t="shared" si="386"/>
        <v>0.05</v>
      </c>
      <c r="ZU275" s="4">
        <v>2</v>
      </c>
      <c r="ZV275" s="4">
        <f t="shared" si="387"/>
        <v>5</v>
      </c>
      <c r="ZW275" s="114">
        <f t="shared" si="388"/>
        <v>0.05</v>
      </c>
      <c r="ACD275" s="114">
        <f t="shared" si="389"/>
        <v>0.5</v>
      </c>
      <c r="ACE275" s="114">
        <f t="shared" si="390"/>
        <v>0.21200000000000002</v>
      </c>
      <c r="ACF275" s="114">
        <f t="shared" si="391"/>
        <v>0.1</v>
      </c>
      <c r="ACG275" s="114">
        <f t="shared" si="392"/>
        <v>0.81199999999999994</v>
      </c>
      <c r="ACN275" s="119" t="str">
        <f t="shared" si="393"/>
        <v>TERIMA</v>
      </c>
      <c r="ACO275" s="120">
        <f t="shared" si="394"/>
        <v>670000</v>
      </c>
      <c r="ACP275" s="120">
        <f t="shared" si="395"/>
        <v>142040.00000000003</v>
      </c>
      <c r="ADH275" s="121">
        <f t="shared" si="396"/>
        <v>335000</v>
      </c>
      <c r="ADI275" s="121">
        <f t="shared" si="397"/>
        <v>142040.00000000003</v>
      </c>
      <c r="ADJ275" s="121">
        <f t="shared" si="398"/>
        <v>67000</v>
      </c>
      <c r="ADL275" s="121">
        <f t="shared" si="399"/>
        <v>0</v>
      </c>
      <c r="ADM275" s="121">
        <f t="shared" si="400"/>
        <v>544040</v>
      </c>
      <c r="ADN275" s="121">
        <f t="shared" si="401"/>
        <v>544040</v>
      </c>
      <c r="ADO275" s="4" t="s">
        <v>1454</v>
      </c>
    </row>
    <row r="276" spans="1:795" x14ac:dyDescent="0.25">
      <c r="A276" s="4">
        <f t="shared" si="361"/>
        <v>272</v>
      </c>
      <c r="B276" s="4">
        <v>154674</v>
      </c>
      <c r="C276" s="4" t="s">
        <v>789</v>
      </c>
      <c r="G276" s="4" t="s">
        <v>351</v>
      </c>
      <c r="O276" s="4">
        <v>22</v>
      </c>
      <c r="P276" s="4">
        <v>21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f t="shared" si="362"/>
        <v>0</v>
      </c>
      <c r="W276" s="4">
        <v>21</v>
      </c>
      <c r="X276" s="4">
        <v>21</v>
      </c>
      <c r="Y276" s="4">
        <v>7.75</v>
      </c>
      <c r="BQ276" s="4">
        <v>0</v>
      </c>
      <c r="BR276" s="114">
        <f t="shared" si="363"/>
        <v>1</v>
      </c>
      <c r="BS276" s="4">
        <f t="shared" si="364"/>
        <v>5</v>
      </c>
      <c r="BT276" s="114">
        <f t="shared" si="365"/>
        <v>0.1</v>
      </c>
      <c r="BU276" s="4">
        <v>0</v>
      </c>
      <c r="BV276" s="114">
        <f t="shared" si="366"/>
        <v>1</v>
      </c>
      <c r="BW276" s="4">
        <f t="shared" si="367"/>
        <v>5</v>
      </c>
      <c r="BX276" s="114">
        <f t="shared" si="368"/>
        <v>0.15</v>
      </c>
      <c r="BY276" s="4">
        <f t="shared" si="369"/>
        <v>9765</v>
      </c>
      <c r="BZ276" s="4">
        <v>12222.333333333299</v>
      </c>
      <c r="CA276" s="115">
        <f t="shared" si="370"/>
        <v>1.2516470387438094</v>
      </c>
      <c r="CB276" s="4">
        <f t="shared" si="371"/>
        <v>5</v>
      </c>
      <c r="CC276" s="114">
        <f t="shared" si="372"/>
        <v>0.1</v>
      </c>
      <c r="CD276" s="4">
        <v>300</v>
      </c>
      <c r="CE276" s="116">
        <v>288.85839672322999</v>
      </c>
      <c r="CF276" s="4">
        <f t="shared" si="373"/>
        <v>5</v>
      </c>
      <c r="CG276" s="114">
        <f t="shared" si="374"/>
        <v>0.15</v>
      </c>
      <c r="MX276" s="116">
        <v>95</v>
      </c>
      <c r="MY276" s="116">
        <v>98.3333333333333</v>
      </c>
      <c r="MZ276" s="4">
        <f t="shared" si="375"/>
        <v>5</v>
      </c>
      <c r="NA276" s="114">
        <f t="shared" si="376"/>
        <v>0.1</v>
      </c>
      <c r="NB276" s="115">
        <v>0.92</v>
      </c>
      <c r="NC276" s="115">
        <v>0.91688311688311697</v>
      </c>
      <c r="ND276" s="4">
        <f t="shared" si="377"/>
        <v>1</v>
      </c>
      <c r="NE276" s="114">
        <f t="shared" si="378"/>
        <v>0.02</v>
      </c>
      <c r="NF276" s="116">
        <v>90</v>
      </c>
      <c r="NG276" s="118">
        <v>100</v>
      </c>
      <c r="NH276" s="4">
        <f t="shared" si="379"/>
        <v>5</v>
      </c>
      <c r="NI276" s="114">
        <f t="shared" si="380"/>
        <v>0.08</v>
      </c>
      <c r="NJ276" s="114">
        <v>0.85</v>
      </c>
      <c r="NK276" s="114">
        <v>0.90769230769230802</v>
      </c>
      <c r="NM276" s="4">
        <f t="shared" si="381"/>
        <v>5</v>
      </c>
      <c r="NN276" s="114">
        <f t="shared" si="382"/>
        <v>0.06</v>
      </c>
      <c r="NO276" s="114">
        <v>0.4</v>
      </c>
      <c r="NP276" s="114">
        <v>0.53246753246753198</v>
      </c>
      <c r="NQ276" s="4">
        <f t="shared" si="383"/>
        <v>5</v>
      </c>
      <c r="NR276" s="114">
        <f t="shared" si="384"/>
        <v>0.06</v>
      </c>
      <c r="ZQ276" s="114">
        <v>0.95</v>
      </c>
      <c r="ZR276" s="114">
        <v>0.99531889994148603</v>
      </c>
      <c r="ZS276" s="4">
        <f t="shared" si="385"/>
        <v>5</v>
      </c>
      <c r="ZT276" s="114">
        <f t="shared" si="386"/>
        <v>0.05</v>
      </c>
      <c r="ZU276" s="4">
        <v>2</v>
      </c>
      <c r="ZV276" s="4">
        <f t="shared" si="387"/>
        <v>5</v>
      </c>
      <c r="ZW276" s="114">
        <f t="shared" si="388"/>
        <v>0.05</v>
      </c>
      <c r="ACD276" s="114">
        <f t="shared" si="389"/>
        <v>0.5</v>
      </c>
      <c r="ACE276" s="114">
        <f t="shared" si="390"/>
        <v>0.32</v>
      </c>
      <c r="ACF276" s="114">
        <f t="shared" si="391"/>
        <v>0.1</v>
      </c>
      <c r="ACG276" s="114">
        <f t="shared" si="392"/>
        <v>0.92</v>
      </c>
      <c r="ACN276" s="119" t="str">
        <f t="shared" si="393"/>
        <v>TERIMA</v>
      </c>
      <c r="ACO276" s="120">
        <f t="shared" si="394"/>
        <v>670000</v>
      </c>
      <c r="ACP276" s="120">
        <f t="shared" si="395"/>
        <v>214400</v>
      </c>
      <c r="ADH276" s="121">
        <f t="shared" si="396"/>
        <v>335000</v>
      </c>
      <c r="ADI276" s="121">
        <f t="shared" si="397"/>
        <v>214400</v>
      </c>
      <c r="ADJ276" s="121">
        <f t="shared" si="398"/>
        <v>67000</v>
      </c>
      <c r="ADL276" s="121">
        <f t="shared" si="399"/>
        <v>0</v>
      </c>
      <c r="ADM276" s="121">
        <f t="shared" si="400"/>
        <v>616400</v>
      </c>
      <c r="ADN276" s="121">
        <f t="shared" si="401"/>
        <v>616400</v>
      </c>
      <c r="ADO276" s="4" t="s">
        <v>1454</v>
      </c>
    </row>
    <row r="277" spans="1:795" x14ac:dyDescent="0.25">
      <c r="A277" s="4">
        <f t="shared" si="361"/>
        <v>273</v>
      </c>
      <c r="B277" s="4">
        <v>106439</v>
      </c>
      <c r="C277" s="4" t="s">
        <v>792</v>
      </c>
      <c r="G277" s="4" t="s">
        <v>351</v>
      </c>
      <c r="O277" s="4">
        <v>22</v>
      </c>
      <c r="P277" s="4">
        <v>24</v>
      </c>
      <c r="Q277" s="4">
        <v>0</v>
      </c>
      <c r="R277" s="4">
        <v>0</v>
      </c>
      <c r="S277" s="4">
        <v>0</v>
      </c>
      <c r="T277" s="4">
        <v>1</v>
      </c>
      <c r="U277" s="4">
        <v>0</v>
      </c>
      <c r="V277" s="4">
        <f t="shared" si="362"/>
        <v>0</v>
      </c>
      <c r="W277" s="4">
        <v>24</v>
      </c>
      <c r="X277" s="4">
        <v>23</v>
      </c>
      <c r="Y277" s="4">
        <v>7.75</v>
      </c>
      <c r="BQ277" s="4">
        <v>0</v>
      </c>
      <c r="BR277" s="114">
        <f t="shared" si="363"/>
        <v>1</v>
      </c>
      <c r="BS277" s="4">
        <f t="shared" si="364"/>
        <v>5</v>
      </c>
      <c r="BT277" s="114">
        <f t="shared" si="365"/>
        <v>0.1</v>
      </c>
      <c r="BU277" s="4">
        <v>0</v>
      </c>
      <c r="BV277" s="114">
        <f t="shared" si="366"/>
        <v>1</v>
      </c>
      <c r="BW277" s="4">
        <f t="shared" si="367"/>
        <v>5</v>
      </c>
      <c r="BX277" s="114">
        <f t="shared" si="368"/>
        <v>0.15</v>
      </c>
      <c r="BY277" s="4">
        <f t="shared" si="369"/>
        <v>10695</v>
      </c>
      <c r="BZ277" s="4">
        <v>12519.55</v>
      </c>
      <c r="CA277" s="115">
        <f t="shared" si="370"/>
        <v>1.1705984104721832</v>
      </c>
      <c r="CB277" s="4">
        <f t="shared" si="371"/>
        <v>5</v>
      </c>
      <c r="CC277" s="114">
        <f t="shared" si="372"/>
        <v>0.1</v>
      </c>
      <c r="CD277" s="4">
        <v>300</v>
      </c>
      <c r="CE277" s="116">
        <v>263.35940195514701</v>
      </c>
      <c r="CF277" s="4">
        <f t="shared" si="373"/>
        <v>5</v>
      </c>
      <c r="CG277" s="114">
        <f t="shared" si="374"/>
        <v>0.15</v>
      </c>
      <c r="MX277" s="116">
        <v>95</v>
      </c>
      <c r="MY277" s="116">
        <v>98.3333333333333</v>
      </c>
      <c r="MZ277" s="4">
        <f t="shared" si="375"/>
        <v>5</v>
      </c>
      <c r="NA277" s="114">
        <f t="shared" si="376"/>
        <v>0.1</v>
      </c>
      <c r="NB277" s="115">
        <v>0.92</v>
      </c>
      <c r="NC277" s="115">
        <v>0.93707865168539295</v>
      </c>
      <c r="ND277" s="4">
        <f t="shared" si="377"/>
        <v>5</v>
      </c>
      <c r="NE277" s="114">
        <f t="shared" si="378"/>
        <v>0.1</v>
      </c>
      <c r="NF277" s="116">
        <v>90</v>
      </c>
      <c r="NG277" s="118">
        <v>100</v>
      </c>
      <c r="NH277" s="4">
        <f t="shared" si="379"/>
        <v>5</v>
      </c>
      <c r="NI277" s="114">
        <f t="shared" si="380"/>
        <v>0.08</v>
      </c>
      <c r="NJ277" s="114">
        <v>0.85</v>
      </c>
      <c r="NK277" s="114">
        <v>0.93055555555555602</v>
      </c>
      <c r="NM277" s="4">
        <f t="shared" si="381"/>
        <v>5</v>
      </c>
      <c r="NN277" s="114">
        <f t="shared" si="382"/>
        <v>0.06</v>
      </c>
      <c r="NO277" s="114">
        <v>0.4</v>
      </c>
      <c r="NP277" s="114">
        <v>0.60674157303370801</v>
      </c>
      <c r="NQ277" s="4">
        <f t="shared" si="383"/>
        <v>5</v>
      </c>
      <c r="NR277" s="114">
        <f t="shared" si="384"/>
        <v>0.06</v>
      </c>
      <c r="ZQ277" s="114">
        <v>0.95</v>
      </c>
      <c r="ZR277" s="114">
        <v>0.99654974123059203</v>
      </c>
      <c r="ZS277" s="4">
        <f t="shared" si="385"/>
        <v>5</v>
      </c>
      <c r="ZT277" s="114">
        <f t="shared" si="386"/>
        <v>0.05</v>
      </c>
      <c r="ZU277" s="4">
        <v>2</v>
      </c>
      <c r="ZV277" s="4">
        <f t="shared" si="387"/>
        <v>5</v>
      </c>
      <c r="ZW277" s="114">
        <f t="shared" si="388"/>
        <v>0.05</v>
      </c>
      <c r="ACD277" s="114">
        <f t="shared" si="389"/>
        <v>0.5</v>
      </c>
      <c r="ACE277" s="114">
        <f t="shared" si="390"/>
        <v>0.4</v>
      </c>
      <c r="ACF277" s="114">
        <f t="shared" si="391"/>
        <v>0.1</v>
      </c>
      <c r="ACG277" s="114">
        <f t="shared" si="392"/>
        <v>1</v>
      </c>
      <c r="ACN277" s="119" t="str">
        <f t="shared" si="393"/>
        <v>TERIMA</v>
      </c>
      <c r="ACO277" s="120">
        <f t="shared" si="394"/>
        <v>670000</v>
      </c>
      <c r="ACP277" s="120">
        <f t="shared" si="395"/>
        <v>268000</v>
      </c>
      <c r="ADH277" s="121">
        <f t="shared" si="396"/>
        <v>335000</v>
      </c>
      <c r="ADI277" s="121">
        <f t="shared" si="397"/>
        <v>268000</v>
      </c>
      <c r="ADJ277" s="121">
        <f t="shared" si="398"/>
        <v>67000</v>
      </c>
      <c r="ADL277" s="121">
        <f t="shared" si="399"/>
        <v>200000</v>
      </c>
      <c r="ADM277" s="121">
        <f t="shared" si="400"/>
        <v>870000</v>
      </c>
      <c r="ADN277" s="121">
        <f t="shared" si="401"/>
        <v>870000</v>
      </c>
      <c r="ADO277" s="4" t="s">
        <v>1454</v>
      </c>
    </row>
    <row r="278" spans="1:795" x14ac:dyDescent="0.25">
      <c r="A278" s="4">
        <f t="shared" si="361"/>
        <v>274</v>
      </c>
      <c r="B278" s="4">
        <v>97926</v>
      </c>
      <c r="C278" s="4" t="s">
        <v>794</v>
      </c>
      <c r="G278" s="4" t="s">
        <v>351</v>
      </c>
      <c r="O278" s="4">
        <v>22</v>
      </c>
      <c r="P278" s="4">
        <v>24</v>
      </c>
      <c r="Q278" s="4">
        <v>0</v>
      </c>
      <c r="R278" s="4">
        <v>0</v>
      </c>
      <c r="S278" s="4">
        <v>0</v>
      </c>
      <c r="T278" s="4">
        <v>1</v>
      </c>
      <c r="U278" s="4">
        <v>0</v>
      </c>
      <c r="V278" s="4">
        <f t="shared" si="362"/>
        <v>0</v>
      </c>
      <c r="W278" s="4">
        <v>24</v>
      </c>
      <c r="X278" s="4">
        <v>23</v>
      </c>
      <c r="Y278" s="4">
        <v>7.75</v>
      </c>
      <c r="BQ278" s="4">
        <v>0</v>
      </c>
      <c r="BR278" s="114">
        <f t="shared" si="363"/>
        <v>1</v>
      </c>
      <c r="BS278" s="4">
        <f t="shared" si="364"/>
        <v>5</v>
      </c>
      <c r="BT278" s="114">
        <f t="shared" si="365"/>
        <v>0.1</v>
      </c>
      <c r="BU278" s="4">
        <v>0</v>
      </c>
      <c r="BV278" s="114">
        <f t="shared" si="366"/>
        <v>1</v>
      </c>
      <c r="BW278" s="4">
        <f t="shared" si="367"/>
        <v>5</v>
      </c>
      <c r="BX278" s="114">
        <f t="shared" si="368"/>
        <v>0.15</v>
      </c>
      <c r="BY278" s="4">
        <f t="shared" si="369"/>
        <v>10695</v>
      </c>
      <c r="BZ278" s="4">
        <v>13016.916666666701</v>
      </c>
      <c r="CA278" s="115">
        <f t="shared" si="370"/>
        <v>1.2171030076359701</v>
      </c>
      <c r="CB278" s="4">
        <f t="shared" si="371"/>
        <v>5</v>
      </c>
      <c r="CC278" s="114">
        <f t="shared" si="372"/>
        <v>0.1</v>
      </c>
      <c r="CD278" s="4">
        <v>300</v>
      </c>
      <c r="CE278" s="116">
        <v>270.250847457627</v>
      </c>
      <c r="CF278" s="4">
        <f t="shared" si="373"/>
        <v>5</v>
      </c>
      <c r="CG278" s="114">
        <f t="shared" si="374"/>
        <v>0.15</v>
      </c>
      <c r="MX278" s="116">
        <v>95</v>
      </c>
      <c r="MY278" s="116">
        <v>96.6666666666667</v>
      </c>
      <c r="MZ278" s="4">
        <f t="shared" si="375"/>
        <v>5</v>
      </c>
      <c r="NA278" s="114">
        <f t="shared" si="376"/>
        <v>0.1</v>
      </c>
      <c r="NB278" s="115">
        <v>0.92</v>
      </c>
      <c r="NC278" s="115">
        <v>0.89523809523809506</v>
      </c>
      <c r="ND278" s="4">
        <f t="shared" si="377"/>
        <v>1</v>
      </c>
      <c r="NE278" s="114">
        <f t="shared" si="378"/>
        <v>0.02</v>
      </c>
      <c r="NF278" s="116">
        <v>90</v>
      </c>
      <c r="NG278" s="118">
        <v>0</v>
      </c>
      <c r="NH278" s="4">
        <f t="shared" si="379"/>
        <v>1</v>
      </c>
      <c r="NI278" s="114">
        <f t="shared" si="380"/>
        <v>1.6E-2</v>
      </c>
      <c r="NJ278" s="114">
        <v>0.85</v>
      </c>
      <c r="NK278" s="114">
        <v>0.625</v>
      </c>
      <c r="NM278" s="4">
        <f t="shared" si="381"/>
        <v>1</v>
      </c>
      <c r="NN278" s="114">
        <f t="shared" si="382"/>
        <v>1.2E-2</v>
      </c>
      <c r="NO278" s="114">
        <v>0.4</v>
      </c>
      <c r="NP278" s="114">
        <v>0.57142857142857095</v>
      </c>
      <c r="NQ278" s="4">
        <f t="shared" si="383"/>
        <v>5</v>
      </c>
      <c r="NR278" s="114">
        <f t="shared" si="384"/>
        <v>0.06</v>
      </c>
      <c r="ZQ278" s="114">
        <v>0.95</v>
      </c>
      <c r="ZR278" s="114">
        <v>0.99322033898305095</v>
      </c>
      <c r="ZS278" s="4">
        <f t="shared" si="385"/>
        <v>5</v>
      </c>
      <c r="ZT278" s="114">
        <f t="shared" si="386"/>
        <v>0.05</v>
      </c>
      <c r="ZU278" s="4">
        <v>2</v>
      </c>
      <c r="ZV278" s="4">
        <f t="shared" si="387"/>
        <v>5</v>
      </c>
      <c r="ZW278" s="114">
        <f t="shared" si="388"/>
        <v>0.05</v>
      </c>
      <c r="ACD278" s="114">
        <f t="shared" si="389"/>
        <v>0.5</v>
      </c>
      <c r="ACE278" s="114">
        <f t="shared" si="390"/>
        <v>0.20800000000000002</v>
      </c>
      <c r="ACF278" s="114">
        <f t="shared" si="391"/>
        <v>0.1</v>
      </c>
      <c r="ACG278" s="114">
        <f t="shared" si="392"/>
        <v>0.80799999999999994</v>
      </c>
      <c r="ACL278" s="4">
        <v>1</v>
      </c>
      <c r="ACN278" s="119" t="str">
        <f t="shared" si="393"/>
        <v>TERIMA</v>
      </c>
      <c r="ACO278" s="120">
        <f t="shared" si="394"/>
        <v>670000</v>
      </c>
      <c r="ACP278" s="120">
        <f t="shared" si="395"/>
        <v>139360</v>
      </c>
      <c r="ADH278" s="121">
        <f t="shared" si="396"/>
        <v>335000</v>
      </c>
      <c r="ADI278" s="121">
        <f t="shared" si="397"/>
        <v>83616</v>
      </c>
      <c r="ADJ278" s="121">
        <f t="shared" si="398"/>
        <v>67000</v>
      </c>
      <c r="ADL278" s="121">
        <f t="shared" si="399"/>
        <v>0</v>
      </c>
      <c r="ADM278" s="121">
        <f t="shared" si="400"/>
        <v>485616</v>
      </c>
      <c r="ADN278" s="121">
        <f t="shared" si="401"/>
        <v>485616</v>
      </c>
      <c r="ADO278" s="4" t="s">
        <v>1454</v>
      </c>
    </row>
    <row r="279" spans="1:795" x14ac:dyDescent="0.25">
      <c r="A279" s="4">
        <f t="shared" si="361"/>
        <v>275</v>
      </c>
      <c r="B279" s="4">
        <v>156229</v>
      </c>
      <c r="C279" s="4" t="s">
        <v>796</v>
      </c>
      <c r="G279" s="4" t="s">
        <v>351</v>
      </c>
      <c r="O279" s="4">
        <v>22</v>
      </c>
      <c r="P279" s="4">
        <v>21</v>
      </c>
      <c r="Q279" s="4">
        <v>2</v>
      </c>
      <c r="R279" s="4">
        <v>0</v>
      </c>
      <c r="S279" s="4">
        <v>0</v>
      </c>
      <c r="T279" s="4">
        <v>0</v>
      </c>
      <c r="U279" s="4">
        <v>0</v>
      </c>
      <c r="V279" s="4">
        <f t="shared" si="362"/>
        <v>2</v>
      </c>
      <c r="W279" s="4">
        <v>19</v>
      </c>
      <c r="X279" s="4">
        <v>21</v>
      </c>
      <c r="Y279" s="4">
        <v>7.75</v>
      </c>
      <c r="BQ279" s="4">
        <v>0</v>
      </c>
      <c r="BR279" s="114">
        <f t="shared" si="363"/>
        <v>1</v>
      </c>
      <c r="BS279" s="4">
        <f t="shared" si="364"/>
        <v>5</v>
      </c>
      <c r="BT279" s="114">
        <f t="shared" si="365"/>
        <v>0.1</v>
      </c>
      <c r="BU279" s="4">
        <v>2</v>
      </c>
      <c r="BV279" s="114">
        <f t="shared" si="366"/>
        <v>0.89473684210526316</v>
      </c>
      <c r="BW279" s="4">
        <f t="shared" si="367"/>
        <v>0</v>
      </c>
      <c r="BX279" s="114">
        <f t="shared" si="368"/>
        <v>0</v>
      </c>
      <c r="BY279" s="4">
        <f t="shared" si="369"/>
        <v>9765</v>
      </c>
      <c r="BZ279" s="4">
        <v>10541.583333333299</v>
      </c>
      <c r="CA279" s="115">
        <f t="shared" si="370"/>
        <v>1.0795272230756068</v>
      </c>
      <c r="CB279" s="4">
        <f t="shared" si="371"/>
        <v>5</v>
      </c>
      <c r="CC279" s="114">
        <f t="shared" si="372"/>
        <v>0.1</v>
      </c>
      <c r="CD279" s="4">
        <v>300</v>
      </c>
      <c r="CE279" s="116">
        <v>272.61683599419501</v>
      </c>
      <c r="CF279" s="4">
        <f t="shared" si="373"/>
        <v>5</v>
      </c>
      <c r="CG279" s="114">
        <f t="shared" si="374"/>
        <v>0.15</v>
      </c>
      <c r="MX279" s="116">
        <v>95</v>
      </c>
      <c r="MY279" s="116">
        <v>95</v>
      </c>
      <c r="MZ279" s="4">
        <f t="shared" si="375"/>
        <v>3</v>
      </c>
      <c r="NA279" s="114">
        <f t="shared" si="376"/>
        <v>6.0000000000000012E-2</v>
      </c>
      <c r="NB279" s="115">
        <v>0.92</v>
      </c>
      <c r="NC279" s="115">
        <v>0.80816326530612204</v>
      </c>
      <c r="ND279" s="4">
        <f t="shared" si="377"/>
        <v>1</v>
      </c>
      <c r="NE279" s="114">
        <f t="shared" si="378"/>
        <v>0.02</v>
      </c>
      <c r="NF279" s="116">
        <v>90</v>
      </c>
      <c r="NG279" s="118">
        <v>100</v>
      </c>
      <c r="NH279" s="4">
        <f t="shared" si="379"/>
        <v>5</v>
      </c>
      <c r="NI279" s="114">
        <f t="shared" si="380"/>
        <v>0.08</v>
      </c>
      <c r="NJ279" s="114">
        <v>0.85</v>
      </c>
      <c r="NK279" s="114">
        <v>0.76470588235294101</v>
      </c>
      <c r="NM279" s="4">
        <f t="shared" si="381"/>
        <v>1</v>
      </c>
      <c r="NN279" s="114">
        <f t="shared" si="382"/>
        <v>1.2E-2</v>
      </c>
      <c r="NO279" s="114">
        <v>0.4</v>
      </c>
      <c r="NP279" s="114">
        <v>0.40816326530612201</v>
      </c>
      <c r="NQ279" s="4">
        <f t="shared" si="383"/>
        <v>5</v>
      </c>
      <c r="NR279" s="114">
        <f t="shared" si="384"/>
        <v>0.06</v>
      </c>
      <c r="ZQ279" s="114">
        <v>0.95</v>
      </c>
      <c r="ZR279" s="114">
        <v>0.99129172714078395</v>
      </c>
      <c r="ZS279" s="4">
        <f t="shared" si="385"/>
        <v>5</v>
      </c>
      <c r="ZT279" s="114">
        <f t="shared" si="386"/>
        <v>0.05</v>
      </c>
      <c r="ZU279" s="4">
        <v>2</v>
      </c>
      <c r="ZV279" s="4">
        <f t="shared" si="387"/>
        <v>5</v>
      </c>
      <c r="ZW279" s="114">
        <f t="shared" si="388"/>
        <v>0.05</v>
      </c>
      <c r="ACD279" s="114">
        <f t="shared" si="389"/>
        <v>0.35</v>
      </c>
      <c r="ACE279" s="114">
        <f t="shared" si="390"/>
        <v>0.23200000000000004</v>
      </c>
      <c r="ACF279" s="114">
        <f t="shared" si="391"/>
        <v>0.1</v>
      </c>
      <c r="ACG279" s="114">
        <f t="shared" si="392"/>
        <v>0.68200000000000005</v>
      </c>
      <c r="ACN279" s="119" t="str">
        <f t="shared" si="393"/>
        <v>TERIMA</v>
      </c>
      <c r="ACO279" s="120">
        <f t="shared" si="394"/>
        <v>670000</v>
      </c>
      <c r="ACP279" s="120">
        <f t="shared" si="395"/>
        <v>155440.00000000003</v>
      </c>
      <c r="ADH279" s="121">
        <f t="shared" si="396"/>
        <v>234499.99999999997</v>
      </c>
      <c r="ADI279" s="121">
        <f t="shared" si="397"/>
        <v>155440.00000000003</v>
      </c>
      <c r="ADJ279" s="121">
        <f t="shared" si="398"/>
        <v>67000</v>
      </c>
      <c r="ADL279" s="121">
        <f t="shared" si="399"/>
        <v>0</v>
      </c>
      <c r="ADM279" s="121">
        <f t="shared" si="400"/>
        <v>456940</v>
      </c>
      <c r="ADN279" s="121">
        <f t="shared" si="401"/>
        <v>456940</v>
      </c>
      <c r="ADO279" s="4" t="s">
        <v>1454</v>
      </c>
    </row>
    <row r="280" spans="1:795" x14ac:dyDescent="0.25">
      <c r="A280" s="4">
        <f t="shared" si="361"/>
        <v>276</v>
      </c>
      <c r="B280" s="4">
        <v>86711</v>
      </c>
      <c r="C280" s="4" t="s">
        <v>801</v>
      </c>
      <c r="G280" s="4" t="s">
        <v>351</v>
      </c>
      <c r="O280" s="4">
        <v>22</v>
      </c>
      <c r="P280" s="4">
        <v>24</v>
      </c>
      <c r="Q280" s="4">
        <v>0</v>
      </c>
      <c r="R280" s="4">
        <v>0</v>
      </c>
      <c r="S280" s="4">
        <v>0</v>
      </c>
      <c r="T280" s="4">
        <v>1</v>
      </c>
      <c r="U280" s="4">
        <v>0</v>
      </c>
      <c r="V280" s="4">
        <f t="shared" si="362"/>
        <v>0</v>
      </c>
      <c r="W280" s="4">
        <v>24</v>
      </c>
      <c r="X280" s="4">
        <v>23</v>
      </c>
      <c r="Y280" s="4">
        <v>7.75</v>
      </c>
      <c r="BQ280" s="4">
        <v>0</v>
      </c>
      <c r="BR280" s="114">
        <f t="shared" si="363"/>
        <v>1</v>
      </c>
      <c r="BS280" s="4">
        <f t="shared" si="364"/>
        <v>5</v>
      </c>
      <c r="BT280" s="114">
        <f t="shared" si="365"/>
        <v>0.1</v>
      </c>
      <c r="BU280" s="4">
        <v>0</v>
      </c>
      <c r="BV280" s="114">
        <f t="shared" si="366"/>
        <v>1</v>
      </c>
      <c r="BW280" s="4">
        <f t="shared" si="367"/>
        <v>5</v>
      </c>
      <c r="BX280" s="114">
        <f t="shared" si="368"/>
        <v>0.15</v>
      </c>
      <c r="BY280" s="4">
        <f t="shared" si="369"/>
        <v>10695</v>
      </c>
      <c r="BZ280" s="4">
        <v>11878.5333333333</v>
      </c>
      <c r="CA280" s="115">
        <f t="shared" si="370"/>
        <v>1.1106623032569705</v>
      </c>
      <c r="CB280" s="4">
        <f t="shared" si="371"/>
        <v>5</v>
      </c>
      <c r="CC280" s="114">
        <f t="shared" si="372"/>
        <v>0.1</v>
      </c>
      <c r="CD280" s="4">
        <v>300</v>
      </c>
      <c r="CE280" s="116">
        <v>300.06787687450702</v>
      </c>
      <c r="CF280" s="4">
        <f t="shared" si="373"/>
        <v>1</v>
      </c>
      <c r="CG280" s="114">
        <f t="shared" si="374"/>
        <v>0.03</v>
      </c>
      <c r="MX280" s="116">
        <v>95</v>
      </c>
      <c r="MY280" s="116">
        <v>100</v>
      </c>
      <c r="MZ280" s="4">
        <f t="shared" si="375"/>
        <v>5</v>
      </c>
      <c r="NA280" s="114">
        <f t="shared" si="376"/>
        <v>0.1</v>
      </c>
      <c r="NB280" s="115">
        <v>0.92</v>
      </c>
      <c r="NC280" s="115">
        <v>0.91764705882352904</v>
      </c>
      <c r="ND280" s="4">
        <f t="shared" si="377"/>
        <v>1</v>
      </c>
      <c r="NE280" s="114">
        <f t="shared" si="378"/>
        <v>0.02</v>
      </c>
      <c r="NF280" s="116">
        <v>90</v>
      </c>
      <c r="NG280" s="118">
        <v>100</v>
      </c>
      <c r="NH280" s="4">
        <f t="shared" si="379"/>
        <v>5</v>
      </c>
      <c r="NI280" s="114">
        <f t="shared" si="380"/>
        <v>0.08</v>
      </c>
      <c r="NJ280" s="114">
        <v>0.85</v>
      </c>
      <c r="NK280" s="114">
        <v>0.88</v>
      </c>
      <c r="NM280" s="4">
        <f t="shared" si="381"/>
        <v>5</v>
      </c>
      <c r="NN280" s="114">
        <f t="shared" si="382"/>
        <v>0.06</v>
      </c>
      <c r="NO280" s="114">
        <v>0.4</v>
      </c>
      <c r="NP280" s="114">
        <v>0.441176470588235</v>
      </c>
      <c r="NQ280" s="4">
        <f t="shared" si="383"/>
        <v>5</v>
      </c>
      <c r="NR280" s="114">
        <f t="shared" si="384"/>
        <v>0.06</v>
      </c>
      <c r="ZQ280" s="114">
        <v>0.95</v>
      </c>
      <c r="ZR280" s="114">
        <v>0.98658247829518597</v>
      </c>
      <c r="ZS280" s="4">
        <f t="shared" si="385"/>
        <v>5</v>
      </c>
      <c r="ZT280" s="114">
        <f t="shared" si="386"/>
        <v>0.05</v>
      </c>
      <c r="ZU280" s="4">
        <v>2</v>
      </c>
      <c r="ZV280" s="4">
        <f t="shared" si="387"/>
        <v>5</v>
      </c>
      <c r="ZW280" s="114">
        <f t="shared" si="388"/>
        <v>0.05</v>
      </c>
      <c r="ACD280" s="114">
        <f t="shared" si="389"/>
        <v>0.38</v>
      </c>
      <c r="ACE280" s="114">
        <f t="shared" si="390"/>
        <v>0.32</v>
      </c>
      <c r="ACF280" s="114">
        <f t="shared" si="391"/>
        <v>0.1</v>
      </c>
      <c r="ACG280" s="114">
        <f t="shared" si="392"/>
        <v>0.79999999999999993</v>
      </c>
      <c r="ACN280" s="119" t="str">
        <f t="shared" si="393"/>
        <v>TERIMA</v>
      </c>
      <c r="ACO280" s="120">
        <f t="shared" si="394"/>
        <v>670000</v>
      </c>
      <c r="ACP280" s="120">
        <f t="shared" si="395"/>
        <v>214400</v>
      </c>
      <c r="ADH280" s="121">
        <f t="shared" si="396"/>
        <v>254600</v>
      </c>
      <c r="ADI280" s="121">
        <f t="shared" si="397"/>
        <v>214400</v>
      </c>
      <c r="ADJ280" s="121">
        <f t="shared" si="398"/>
        <v>67000</v>
      </c>
      <c r="ADL280" s="121">
        <f t="shared" si="399"/>
        <v>0</v>
      </c>
      <c r="ADM280" s="121">
        <f t="shared" si="400"/>
        <v>536000</v>
      </c>
      <c r="ADN280" s="121">
        <f t="shared" si="401"/>
        <v>536000</v>
      </c>
      <c r="ADO280" s="4" t="s">
        <v>1454</v>
      </c>
    </row>
    <row r="281" spans="1:795" x14ac:dyDescent="0.25">
      <c r="A281" s="4">
        <f t="shared" si="361"/>
        <v>277</v>
      </c>
      <c r="B281" s="4">
        <v>104711</v>
      </c>
      <c r="C281" s="4" t="s">
        <v>804</v>
      </c>
      <c r="G281" s="4" t="s">
        <v>351</v>
      </c>
      <c r="O281" s="4">
        <v>22</v>
      </c>
      <c r="P281" s="4">
        <v>21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f t="shared" si="362"/>
        <v>0</v>
      </c>
      <c r="W281" s="4">
        <v>21</v>
      </c>
      <c r="X281" s="4">
        <v>21</v>
      </c>
      <c r="Y281" s="4">
        <v>7.75</v>
      </c>
      <c r="BQ281" s="4">
        <v>0</v>
      </c>
      <c r="BR281" s="114">
        <f t="shared" si="363"/>
        <v>1</v>
      </c>
      <c r="BS281" s="4">
        <f t="shared" si="364"/>
        <v>5</v>
      </c>
      <c r="BT281" s="114">
        <f t="shared" si="365"/>
        <v>0.1</v>
      </c>
      <c r="BU281" s="4">
        <v>0</v>
      </c>
      <c r="BV281" s="114">
        <f t="shared" si="366"/>
        <v>1</v>
      </c>
      <c r="BW281" s="4">
        <f t="shared" si="367"/>
        <v>5</v>
      </c>
      <c r="BX281" s="114">
        <f t="shared" si="368"/>
        <v>0.15</v>
      </c>
      <c r="BY281" s="4">
        <f t="shared" si="369"/>
        <v>9765</v>
      </c>
      <c r="BZ281" s="4">
        <v>11830.833333333299</v>
      </c>
      <c r="CA281" s="115">
        <f t="shared" si="370"/>
        <v>1.2115548728451919</v>
      </c>
      <c r="CB281" s="4">
        <f t="shared" si="371"/>
        <v>5</v>
      </c>
      <c r="CC281" s="114">
        <f t="shared" si="372"/>
        <v>0.1</v>
      </c>
      <c r="CD281" s="4">
        <v>300</v>
      </c>
      <c r="CE281" s="116">
        <v>288.71898054996598</v>
      </c>
      <c r="CF281" s="4">
        <f t="shared" si="373"/>
        <v>5</v>
      </c>
      <c r="CG281" s="114">
        <f t="shared" si="374"/>
        <v>0.15</v>
      </c>
      <c r="MX281" s="116">
        <v>95</v>
      </c>
      <c r="MY281" s="116">
        <v>100</v>
      </c>
      <c r="MZ281" s="4">
        <f t="shared" si="375"/>
        <v>5</v>
      </c>
      <c r="NA281" s="114">
        <f t="shared" si="376"/>
        <v>0.1</v>
      </c>
      <c r="NB281" s="115">
        <v>0.92</v>
      </c>
      <c r="NC281" s="115">
        <v>0.88085106382978695</v>
      </c>
      <c r="ND281" s="4">
        <f t="shared" si="377"/>
        <v>1</v>
      </c>
      <c r="NE281" s="114">
        <f t="shared" si="378"/>
        <v>0.02</v>
      </c>
      <c r="NF281" s="116">
        <v>90</v>
      </c>
      <c r="NG281" s="118">
        <v>100</v>
      </c>
      <c r="NH281" s="4">
        <f t="shared" si="379"/>
        <v>5</v>
      </c>
      <c r="NI281" s="114">
        <f t="shared" si="380"/>
        <v>0.08</v>
      </c>
      <c r="NJ281" s="114">
        <v>0.85</v>
      </c>
      <c r="NK281" s="114">
        <v>0.75</v>
      </c>
      <c r="NM281" s="4">
        <f t="shared" si="381"/>
        <v>1</v>
      </c>
      <c r="NN281" s="114">
        <f t="shared" si="382"/>
        <v>1.2E-2</v>
      </c>
      <c r="NO281" s="114">
        <v>0.4</v>
      </c>
      <c r="NP281" s="114">
        <v>0.40425531914893598</v>
      </c>
      <c r="NQ281" s="4">
        <f t="shared" si="383"/>
        <v>5</v>
      </c>
      <c r="NR281" s="114">
        <f t="shared" si="384"/>
        <v>0.06</v>
      </c>
      <c r="ZQ281" s="114">
        <v>0.95</v>
      </c>
      <c r="ZR281" s="114">
        <v>0.989268947015426</v>
      </c>
      <c r="ZS281" s="4">
        <f t="shared" si="385"/>
        <v>5</v>
      </c>
      <c r="ZT281" s="114">
        <f t="shared" si="386"/>
        <v>0.05</v>
      </c>
      <c r="ZU281" s="4">
        <v>2</v>
      </c>
      <c r="ZV281" s="4">
        <f t="shared" si="387"/>
        <v>5</v>
      </c>
      <c r="ZW281" s="114">
        <f t="shared" si="388"/>
        <v>0.05</v>
      </c>
      <c r="ACD281" s="114">
        <f t="shared" si="389"/>
        <v>0.5</v>
      </c>
      <c r="ACE281" s="114">
        <f t="shared" si="390"/>
        <v>0.27200000000000002</v>
      </c>
      <c r="ACF281" s="114">
        <f t="shared" si="391"/>
        <v>0.1</v>
      </c>
      <c r="ACG281" s="114">
        <f t="shared" si="392"/>
        <v>0.872</v>
      </c>
      <c r="ACN281" s="119" t="str">
        <f t="shared" si="393"/>
        <v>TERIMA</v>
      </c>
      <c r="ACO281" s="120">
        <f t="shared" si="394"/>
        <v>670000</v>
      </c>
      <c r="ACP281" s="120">
        <f t="shared" si="395"/>
        <v>182240</v>
      </c>
      <c r="ADH281" s="121">
        <f t="shared" si="396"/>
        <v>335000</v>
      </c>
      <c r="ADI281" s="121">
        <f t="shared" si="397"/>
        <v>182240</v>
      </c>
      <c r="ADJ281" s="121">
        <f t="shared" si="398"/>
        <v>67000</v>
      </c>
      <c r="ADL281" s="121">
        <f t="shared" si="399"/>
        <v>0</v>
      </c>
      <c r="ADM281" s="121">
        <f t="shared" si="400"/>
        <v>584240</v>
      </c>
      <c r="ADN281" s="121">
        <f t="shared" si="401"/>
        <v>584240</v>
      </c>
      <c r="ADO281" s="4" t="s">
        <v>1454</v>
      </c>
    </row>
    <row r="282" spans="1:795" x14ac:dyDescent="0.25">
      <c r="A282" s="4">
        <f t="shared" si="361"/>
        <v>278</v>
      </c>
      <c r="B282" s="4">
        <v>106436</v>
      </c>
      <c r="C282" s="4" t="s">
        <v>806</v>
      </c>
      <c r="G282" s="4" t="s">
        <v>351</v>
      </c>
      <c r="O282" s="4">
        <v>22</v>
      </c>
      <c r="P282" s="4">
        <v>24</v>
      </c>
      <c r="Q282" s="4">
        <v>0</v>
      </c>
      <c r="R282" s="4">
        <v>0</v>
      </c>
      <c r="S282" s="4">
        <v>0</v>
      </c>
      <c r="T282" s="4">
        <v>1</v>
      </c>
      <c r="U282" s="4">
        <v>0</v>
      </c>
      <c r="V282" s="4">
        <f t="shared" si="362"/>
        <v>0</v>
      </c>
      <c r="W282" s="4">
        <v>24</v>
      </c>
      <c r="X282" s="4">
        <v>23</v>
      </c>
      <c r="Y282" s="4">
        <v>7.75</v>
      </c>
      <c r="BQ282" s="4">
        <v>0</v>
      </c>
      <c r="BR282" s="114">
        <f t="shared" si="363"/>
        <v>1</v>
      </c>
      <c r="BS282" s="4">
        <f t="shared" si="364"/>
        <v>5</v>
      </c>
      <c r="BT282" s="114">
        <f t="shared" si="365"/>
        <v>0.1</v>
      </c>
      <c r="BU282" s="4">
        <v>0</v>
      </c>
      <c r="BV282" s="114">
        <f t="shared" si="366"/>
        <v>1</v>
      </c>
      <c r="BW282" s="4">
        <f t="shared" si="367"/>
        <v>5</v>
      </c>
      <c r="BX282" s="114">
        <f t="shared" si="368"/>
        <v>0.15</v>
      </c>
      <c r="BY282" s="4">
        <f t="shared" si="369"/>
        <v>10695</v>
      </c>
      <c r="BZ282" s="4">
        <v>13125.15</v>
      </c>
      <c r="CA282" s="115">
        <f t="shared" si="370"/>
        <v>1.2272230014025245</v>
      </c>
      <c r="CB282" s="4">
        <f t="shared" si="371"/>
        <v>5</v>
      </c>
      <c r="CC282" s="114">
        <f t="shared" si="372"/>
        <v>0.1</v>
      </c>
      <c r="CD282" s="4">
        <v>300</v>
      </c>
      <c r="CE282" s="116">
        <v>289.09750566893399</v>
      </c>
      <c r="CF282" s="4">
        <f t="shared" si="373"/>
        <v>5</v>
      </c>
      <c r="CG282" s="114">
        <f t="shared" si="374"/>
        <v>0.15</v>
      </c>
      <c r="MX282" s="116">
        <v>95</v>
      </c>
      <c r="MY282" s="116">
        <v>100</v>
      </c>
      <c r="MZ282" s="4">
        <f t="shared" si="375"/>
        <v>5</v>
      </c>
      <c r="NA282" s="114">
        <f t="shared" si="376"/>
        <v>0.1</v>
      </c>
      <c r="NB282" s="115">
        <v>0.92</v>
      </c>
      <c r="NC282" s="115">
        <v>0.93023255813953498</v>
      </c>
      <c r="ND282" s="4">
        <f t="shared" si="377"/>
        <v>5</v>
      </c>
      <c r="NE282" s="114">
        <f t="shared" si="378"/>
        <v>0.1</v>
      </c>
      <c r="NF282" s="116">
        <v>90</v>
      </c>
      <c r="NG282" s="118">
        <v>95</v>
      </c>
      <c r="NH282" s="4">
        <f t="shared" si="379"/>
        <v>5</v>
      </c>
      <c r="NI282" s="114">
        <f t="shared" si="380"/>
        <v>0.08</v>
      </c>
      <c r="NJ282" s="114">
        <v>0.85</v>
      </c>
      <c r="NK282" s="114">
        <v>0.79487179487179505</v>
      </c>
      <c r="NM282" s="4">
        <f t="shared" si="381"/>
        <v>1</v>
      </c>
      <c r="NN282" s="114">
        <f t="shared" si="382"/>
        <v>1.2E-2</v>
      </c>
      <c r="NO282" s="114">
        <v>0.4</v>
      </c>
      <c r="NP282" s="114">
        <v>0.51162790697674398</v>
      </c>
      <c r="NQ282" s="4">
        <f t="shared" si="383"/>
        <v>5</v>
      </c>
      <c r="NR282" s="114">
        <f t="shared" si="384"/>
        <v>0.06</v>
      </c>
      <c r="ZQ282" s="114">
        <v>0.95</v>
      </c>
      <c r="ZR282" s="114">
        <v>0.99244142101285004</v>
      </c>
      <c r="ZS282" s="4">
        <f t="shared" si="385"/>
        <v>5</v>
      </c>
      <c r="ZT282" s="114">
        <f t="shared" si="386"/>
        <v>0.05</v>
      </c>
      <c r="ZU282" s="4">
        <v>2</v>
      </c>
      <c r="ZV282" s="4">
        <f t="shared" si="387"/>
        <v>5</v>
      </c>
      <c r="ZW282" s="114">
        <f t="shared" si="388"/>
        <v>0.05</v>
      </c>
      <c r="ACD282" s="114">
        <f t="shared" si="389"/>
        <v>0.5</v>
      </c>
      <c r="ACE282" s="114">
        <f t="shared" si="390"/>
        <v>0.35200000000000004</v>
      </c>
      <c r="ACF282" s="114">
        <f t="shared" si="391"/>
        <v>0.1</v>
      </c>
      <c r="ACG282" s="114">
        <f t="shared" si="392"/>
        <v>0.95200000000000007</v>
      </c>
      <c r="ACN282" s="119" t="str">
        <f t="shared" si="393"/>
        <v>TERIMA</v>
      </c>
      <c r="ACO282" s="120">
        <f t="shared" si="394"/>
        <v>670000</v>
      </c>
      <c r="ACP282" s="120">
        <f t="shared" si="395"/>
        <v>235840.00000000003</v>
      </c>
      <c r="ADH282" s="121">
        <f t="shared" si="396"/>
        <v>335000</v>
      </c>
      <c r="ADI282" s="121">
        <f t="shared" si="397"/>
        <v>235840.00000000003</v>
      </c>
      <c r="ADJ282" s="121">
        <f t="shared" si="398"/>
        <v>67000</v>
      </c>
      <c r="ADL282" s="121">
        <f t="shared" si="399"/>
        <v>0</v>
      </c>
      <c r="ADM282" s="121">
        <f t="shared" si="400"/>
        <v>637840</v>
      </c>
      <c r="ADN282" s="121">
        <f t="shared" si="401"/>
        <v>637840</v>
      </c>
      <c r="ADO282" s="4" t="s">
        <v>1454</v>
      </c>
    </row>
    <row r="283" spans="1:795" x14ac:dyDescent="0.25">
      <c r="A283" s="4">
        <f t="shared" si="361"/>
        <v>279</v>
      </c>
      <c r="B283" s="4">
        <v>81001</v>
      </c>
      <c r="C283" s="4" t="s">
        <v>813</v>
      </c>
      <c r="G283" s="4" t="s">
        <v>351</v>
      </c>
      <c r="O283" s="4">
        <v>22</v>
      </c>
      <c r="P283" s="4">
        <v>24</v>
      </c>
      <c r="Q283" s="4">
        <v>0</v>
      </c>
      <c r="R283" s="4">
        <v>0</v>
      </c>
      <c r="S283" s="4">
        <v>0</v>
      </c>
      <c r="T283" s="4">
        <v>1</v>
      </c>
      <c r="U283" s="4">
        <v>0</v>
      </c>
      <c r="V283" s="4">
        <f t="shared" si="362"/>
        <v>0</v>
      </c>
      <c r="W283" s="4">
        <v>24</v>
      </c>
      <c r="X283" s="4">
        <v>23</v>
      </c>
      <c r="Y283" s="4">
        <v>7.75</v>
      </c>
      <c r="BQ283" s="4">
        <v>0</v>
      </c>
      <c r="BR283" s="114">
        <f t="shared" si="363"/>
        <v>1</v>
      </c>
      <c r="BS283" s="4">
        <f t="shared" si="364"/>
        <v>5</v>
      </c>
      <c r="BT283" s="114">
        <f t="shared" si="365"/>
        <v>0.1</v>
      </c>
      <c r="BU283" s="4">
        <v>0</v>
      </c>
      <c r="BV283" s="114">
        <f t="shared" si="366"/>
        <v>1</v>
      </c>
      <c r="BW283" s="4">
        <f t="shared" si="367"/>
        <v>5</v>
      </c>
      <c r="BX283" s="114">
        <f t="shared" si="368"/>
        <v>0.15</v>
      </c>
      <c r="BY283" s="4">
        <f t="shared" si="369"/>
        <v>10695</v>
      </c>
      <c r="BZ283" s="4">
        <v>12643.516666666699</v>
      </c>
      <c r="CA283" s="115">
        <f t="shared" si="370"/>
        <v>1.1821894966495277</v>
      </c>
      <c r="CB283" s="4">
        <f t="shared" si="371"/>
        <v>5</v>
      </c>
      <c r="CC283" s="114">
        <f t="shared" si="372"/>
        <v>0.1</v>
      </c>
      <c r="CD283" s="4">
        <v>300</v>
      </c>
      <c r="CE283" s="116">
        <v>299.88677966101699</v>
      </c>
      <c r="CF283" s="4">
        <f t="shared" si="373"/>
        <v>5</v>
      </c>
      <c r="CG283" s="114">
        <f t="shared" si="374"/>
        <v>0.15</v>
      </c>
      <c r="MX283" s="116">
        <v>95</v>
      </c>
      <c r="MY283" s="116">
        <v>98.75</v>
      </c>
      <c r="MZ283" s="4">
        <f t="shared" si="375"/>
        <v>5</v>
      </c>
      <c r="NA283" s="114">
        <f t="shared" si="376"/>
        <v>0.1</v>
      </c>
      <c r="NB283" s="115">
        <v>0.92</v>
      </c>
      <c r="NC283" s="115">
        <v>0.89014084507042301</v>
      </c>
      <c r="ND283" s="4">
        <f t="shared" si="377"/>
        <v>1</v>
      </c>
      <c r="NE283" s="114">
        <f t="shared" si="378"/>
        <v>0.02</v>
      </c>
      <c r="NF283" s="116">
        <v>90</v>
      </c>
      <c r="NG283" s="118">
        <v>100</v>
      </c>
      <c r="NH283" s="4">
        <f t="shared" si="379"/>
        <v>5</v>
      </c>
      <c r="NI283" s="114">
        <f t="shared" si="380"/>
        <v>0.08</v>
      </c>
      <c r="NJ283" s="114">
        <v>0.85</v>
      </c>
      <c r="NK283" s="114">
        <v>0.88</v>
      </c>
      <c r="NM283" s="4">
        <f t="shared" si="381"/>
        <v>5</v>
      </c>
      <c r="NN283" s="114">
        <f t="shared" si="382"/>
        <v>0.06</v>
      </c>
      <c r="NO283" s="114">
        <v>0.4</v>
      </c>
      <c r="NP283" s="114">
        <v>0.56338028169014098</v>
      </c>
      <c r="NQ283" s="4">
        <f t="shared" si="383"/>
        <v>5</v>
      </c>
      <c r="NR283" s="114">
        <f t="shared" si="384"/>
        <v>0.06</v>
      </c>
      <c r="ZQ283" s="114">
        <v>0.95</v>
      </c>
      <c r="ZR283" s="114">
        <v>0.99118644067796602</v>
      </c>
      <c r="ZS283" s="4">
        <f t="shared" si="385"/>
        <v>5</v>
      </c>
      <c r="ZT283" s="114">
        <f t="shared" si="386"/>
        <v>0.05</v>
      </c>
      <c r="ZU283" s="4">
        <v>2</v>
      </c>
      <c r="ZV283" s="4">
        <f t="shared" si="387"/>
        <v>5</v>
      </c>
      <c r="ZW283" s="114">
        <f t="shared" si="388"/>
        <v>0.05</v>
      </c>
      <c r="ACD283" s="114">
        <f t="shared" si="389"/>
        <v>0.5</v>
      </c>
      <c r="ACE283" s="114">
        <f t="shared" si="390"/>
        <v>0.32</v>
      </c>
      <c r="ACF283" s="114">
        <f t="shared" si="391"/>
        <v>0.1</v>
      </c>
      <c r="ACG283" s="114">
        <f t="shared" si="392"/>
        <v>0.92</v>
      </c>
      <c r="ACN283" s="119" t="str">
        <f t="shared" si="393"/>
        <v>TERIMA</v>
      </c>
      <c r="ACO283" s="120">
        <f t="shared" si="394"/>
        <v>670000</v>
      </c>
      <c r="ACP283" s="120">
        <f t="shared" si="395"/>
        <v>214400</v>
      </c>
      <c r="ADH283" s="121">
        <f t="shared" si="396"/>
        <v>335000</v>
      </c>
      <c r="ADI283" s="121">
        <f t="shared" si="397"/>
        <v>214400</v>
      </c>
      <c r="ADJ283" s="121">
        <f t="shared" si="398"/>
        <v>67000</v>
      </c>
      <c r="ADL283" s="121">
        <f t="shared" si="399"/>
        <v>0</v>
      </c>
      <c r="ADM283" s="121">
        <f t="shared" si="400"/>
        <v>616400</v>
      </c>
      <c r="ADN283" s="121">
        <f t="shared" si="401"/>
        <v>616400</v>
      </c>
      <c r="ADO283" s="4" t="s">
        <v>1454</v>
      </c>
    </row>
    <row r="284" spans="1:795" x14ac:dyDescent="0.25">
      <c r="A284" s="4">
        <f t="shared" si="361"/>
        <v>280</v>
      </c>
      <c r="B284" s="4">
        <v>178114</v>
      </c>
      <c r="C284" s="4" t="s">
        <v>820</v>
      </c>
      <c r="G284" s="4" t="s">
        <v>351</v>
      </c>
      <c r="O284" s="4">
        <v>22</v>
      </c>
      <c r="P284" s="4">
        <v>21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f t="shared" si="362"/>
        <v>0</v>
      </c>
      <c r="W284" s="4">
        <v>21</v>
      </c>
      <c r="X284" s="4">
        <v>21</v>
      </c>
      <c r="Y284" s="4">
        <v>7.75</v>
      </c>
      <c r="BQ284" s="4">
        <v>0</v>
      </c>
      <c r="BR284" s="114">
        <f t="shared" si="363"/>
        <v>1</v>
      </c>
      <c r="BS284" s="4">
        <f t="shared" si="364"/>
        <v>5</v>
      </c>
      <c r="BT284" s="114">
        <f t="shared" si="365"/>
        <v>0.1</v>
      </c>
      <c r="BU284" s="4">
        <v>0</v>
      </c>
      <c r="BV284" s="114">
        <f t="shared" si="366"/>
        <v>1</v>
      </c>
      <c r="BW284" s="4">
        <f t="shared" si="367"/>
        <v>5</v>
      </c>
      <c r="BX284" s="114">
        <f t="shared" si="368"/>
        <v>0.15</v>
      </c>
      <c r="BY284" s="4">
        <f t="shared" si="369"/>
        <v>9765</v>
      </c>
      <c r="BZ284" s="4">
        <v>11964.2833333333</v>
      </c>
      <c r="CA284" s="115">
        <f t="shared" si="370"/>
        <v>1.2252210274790887</v>
      </c>
      <c r="CB284" s="4">
        <f t="shared" si="371"/>
        <v>5</v>
      </c>
      <c r="CC284" s="114">
        <f t="shared" si="372"/>
        <v>0.1</v>
      </c>
      <c r="CD284" s="4">
        <v>300</v>
      </c>
      <c r="CE284" s="116">
        <v>237.85283776996499</v>
      </c>
      <c r="CF284" s="4">
        <f t="shared" si="373"/>
        <v>5</v>
      </c>
      <c r="CG284" s="114">
        <f t="shared" si="374"/>
        <v>0.15</v>
      </c>
      <c r="MX284" s="116">
        <v>95</v>
      </c>
      <c r="MY284" s="116">
        <v>78.75</v>
      </c>
      <c r="MZ284" s="4">
        <f t="shared" si="375"/>
        <v>1</v>
      </c>
      <c r="NA284" s="114">
        <f t="shared" si="376"/>
        <v>0.02</v>
      </c>
      <c r="NB284" s="115">
        <v>0.92</v>
      </c>
      <c r="NC284" s="115">
        <v>0.83478260869565202</v>
      </c>
      <c r="ND284" s="4">
        <f t="shared" si="377"/>
        <v>1</v>
      </c>
      <c r="NE284" s="114">
        <f t="shared" si="378"/>
        <v>0.02</v>
      </c>
      <c r="NF284" s="116">
        <v>90</v>
      </c>
      <c r="NG284" s="118">
        <v>100</v>
      </c>
      <c r="NH284" s="4">
        <f t="shared" si="379"/>
        <v>5</v>
      </c>
      <c r="NI284" s="114">
        <f t="shared" si="380"/>
        <v>0.08</v>
      </c>
      <c r="NJ284" s="114">
        <v>0.85</v>
      </c>
      <c r="NK284" s="114">
        <v>0.71052631578947401</v>
      </c>
      <c r="NL284" s="4">
        <v>1</v>
      </c>
      <c r="NM284" s="4">
        <f t="shared" si="381"/>
        <v>0</v>
      </c>
      <c r="NN284" s="114">
        <f t="shared" si="382"/>
        <v>0</v>
      </c>
      <c r="NO284" s="114">
        <v>0.4</v>
      </c>
      <c r="NP284" s="114">
        <v>0.47826086956521702</v>
      </c>
      <c r="NQ284" s="4">
        <f t="shared" si="383"/>
        <v>5</v>
      </c>
      <c r="NR284" s="114">
        <f t="shared" si="384"/>
        <v>0.06</v>
      </c>
      <c r="ZQ284" s="114">
        <v>0.95</v>
      </c>
      <c r="ZR284" s="114">
        <v>0.98643897538925196</v>
      </c>
      <c r="ZS284" s="4">
        <f t="shared" si="385"/>
        <v>5</v>
      </c>
      <c r="ZT284" s="114">
        <f t="shared" si="386"/>
        <v>0.05</v>
      </c>
      <c r="ZU284" s="4">
        <v>2</v>
      </c>
      <c r="ZV284" s="4">
        <f t="shared" si="387"/>
        <v>5</v>
      </c>
      <c r="ZW284" s="114">
        <f t="shared" si="388"/>
        <v>0.05</v>
      </c>
      <c r="ACD284" s="114">
        <f t="shared" si="389"/>
        <v>0.5</v>
      </c>
      <c r="ACE284" s="114">
        <f t="shared" si="390"/>
        <v>0.18</v>
      </c>
      <c r="ACF284" s="114">
        <f t="shared" si="391"/>
        <v>0.1</v>
      </c>
      <c r="ACG284" s="114">
        <f t="shared" si="392"/>
        <v>0.77999999999999992</v>
      </c>
      <c r="ACN284" s="119" t="str">
        <f t="shared" si="393"/>
        <v>TERIMA</v>
      </c>
      <c r="ACO284" s="120">
        <f t="shared" si="394"/>
        <v>670000</v>
      </c>
      <c r="ACP284" s="120">
        <f t="shared" si="395"/>
        <v>120600</v>
      </c>
      <c r="ADH284" s="121">
        <f t="shared" si="396"/>
        <v>335000</v>
      </c>
      <c r="ADI284" s="121">
        <f t="shared" si="397"/>
        <v>120600</v>
      </c>
      <c r="ADJ284" s="121">
        <f t="shared" si="398"/>
        <v>67000</v>
      </c>
      <c r="ADL284" s="121">
        <f t="shared" si="399"/>
        <v>0</v>
      </c>
      <c r="ADM284" s="121">
        <f t="shared" si="400"/>
        <v>522600</v>
      </c>
      <c r="ADN284" s="121">
        <f t="shared" si="401"/>
        <v>522600</v>
      </c>
      <c r="ADO284" s="4" t="s">
        <v>1454</v>
      </c>
    </row>
    <row r="285" spans="1:795" x14ac:dyDescent="0.25">
      <c r="A285" s="4">
        <f t="shared" si="361"/>
        <v>281</v>
      </c>
      <c r="B285" s="4">
        <v>178142</v>
      </c>
      <c r="C285" s="4" t="s">
        <v>822</v>
      </c>
      <c r="G285" s="4" t="s">
        <v>351</v>
      </c>
      <c r="O285" s="4">
        <v>22</v>
      </c>
      <c r="P285" s="4">
        <v>21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f t="shared" si="362"/>
        <v>0</v>
      </c>
      <c r="W285" s="4">
        <v>21</v>
      </c>
      <c r="X285" s="4">
        <v>21</v>
      </c>
      <c r="Y285" s="4">
        <v>7.75</v>
      </c>
      <c r="BQ285" s="4">
        <v>0</v>
      </c>
      <c r="BR285" s="114">
        <f t="shared" si="363"/>
        <v>1</v>
      </c>
      <c r="BS285" s="4">
        <f t="shared" si="364"/>
        <v>5</v>
      </c>
      <c r="BT285" s="114">
        <f t="shared" si="365"/>
        <v>0.1</v>
      </c>
      <c r="BU285" s="4">
        <v>0</v>
      </c>
      <c r="BV285" s="114">
        <f t="shared" si="366"/>
        <v>1</v>
      </c>
      <c r="BW285" s="4">
        <f t="shared" si="367"/>
        <v>5</v>
      </c>
      <c r="BX285" s="114">
        <f t="shared" si="368"/>
        <v>0.15</v>
      </c>
      <c r="BY285" s="4">
        <f t="shared" si="369"/>
        <v>9765</v>
      </c>
      <c r="BZ285" s="4">
        <v>11827.5</v>
      </c>
      <c r="CA285" s="115">
        <f t="shared" si="370"/>
        <v>1.2112135176651306</v>
      </c>
      <c r="CB285" s="4">
        <f t="shared" si="371"/>
        <v>5</v>
      </c>
      <c r="CC285" s="114">
        <f t="shared" si="372"/>
        <v>0.1</v>
      </c>
      <c r="CD285" s="4">
        <v>300</v>
      </c>
      <c r="CE285" s="116">
        <v>273.243273542601</v>
      </c>
      <c r="CF285" s="4">
        <f t="shared" si="373"/>
        <v>5</v>
      </c>
      <c r="CG285" s="114">
        <f t="shared" si="374"/>
        <v>0.15</v>
      </c>
      <c r="MX285" s="116">
        <v>95</v>
      </c>
      <c r="MY285" s="116">
        <v>96.6666666666667</v>
      </c>
      <c r="MZ285" s="4">
        <f t="shared" si="375"/>
        <v>5</v>
      </c>
      <c r="NA285" s="114">
        <f t="shared" si="376"/>
        <v>0.1</v>
      </c>
      <c r="NB285" s="115">
        <v>0.92</v>
      </c>
      <c r="NC285" s="115">
        <v>0.81666666666666698</v>
      </c>
      <c r="ND285" s="4">
        <f t="shared" si="377"/>
        <v>1</v>
      </c>
      <c r="NE285" s="114">
        <f t="shared" si="378"/>
        <v>0.02</v>
      </c>
      <c r="NF285" s="116">
        <v>90</v>
      </c>
      <c r="NG285" s="118">
        <v>95</v>
      </c>
      <c r="NH285" s="4">
        <f t="shared" si="379"/>
        <v>5</v>
      </c>
      <c r="NI285" s="114">
        <f t="shared" si="380"/>
        <v>0.08</v>
      </c>
      <c r="NJ285" s="114">
        <v>0.85</v>
      </c>
      <c r="NK285" s="114">
        <v>0.592592592592593</v>
      </c>
      <c r="NM285" s="4">
        <f t="shared" si="381"/>
        <v>1</v>
      </c>
      <c r="NN285" s="114">
        <f t="shared" si="382"/>
        <v>1.2E-2</v>
      </c>
      <c r="NO285" s="114">
        <v>0.4</v>
      </c>
      <c r="NP285" s="114">
        <v>0.25</v>
      </c>
      <c r="NQ285" s="4">
        <f t="shared" si="383"/>
        <v>1</v>
      </c>
      <c r="NR285" s="114">
        <f t="shared" si="384"/>
        <v>1.2E-2</v>
      </c>
      <c r="ZQ285" s="114">
        <v>0.95</v>
      </c>
      <c r="ZR285" s="114">
        <v>0.98374439461883401</v>
      </c>
      <c r="ZS285" s="4">
        <f t="shared" si="385"/>
        <v>5</v>
      </c>
      <c r="ZT285" s="114">
        <f t="shared" si="386"/>
        <v>0.05</v>
      </c>
      <c r="ZU285" s="4">
        <v>2</v>
      </c>
      <c r="ZV285" s="4">
        <f t="shared" si="387"/>
        <v>5</v>
      </c>
      <c r="ZW285" s="114">
        <f t="shared" si="388"/>
        <v>0.05</v>
      </c>
      <c r="ACD285" s="114">
        <f t="shared" si="389"/>
        <v>0.5</v>
      </c>
      <c r="ACE285" s="114">
        <f t="shared" si="390"/>
        <v>0.22400000000000003</v>
      </c>
      <c r="ACF285" s="114">
        <f t="shared" si="391"/>
        <v>0.1</v>
      </c>
      <c r="ACG285" s="114">
        <f t="shared" si="392"/>
        <v>0.82399999999999995</v>
      </c>
      <c r="ACK285" s="4">
        <v>1</v>
      </c>
      <c r="ACN285" s="119" t="str">
        <f t="shared" si="393"/>
        <v>TERIMA</v>
      </c>
      <c r="ACO285" s="120">
        <f t="shared" si="394"/>
        <v>670000</v>
      </c>
      <c r="ACP285" s="120">
        <f t="shared" si="395"/>
        <v>150080.00000000003</v>
      </c>
      <c r="ADH285" s="121">
        <f t="shared" si="396"/>
        <v>335000</v>
      </c>
      <c r="ADI285" s="121">
        <f t="shared" si="397"/>
        <v>127568.00000000001</v>
      </c>
      <c r="ADJ285" s="121">
        <f t="shared" si="398"/>
        <v>67000</v>
      </c>
      <c r="ADL285" s="121">
        <f t="shared" si="399"/>
        <v>0</v>
      </c>
      <c r="ADM285" s="121">
        <f t="shared" si="400"/>
        <v>529568</v>
      </c>
      <c r="ADN285" s="121">
        <f t="shared" si="401"/>
        <v>529568</v>
      </c>
      <c r="ADO285" s="4" t="s">
        <v>1454</v>
      </c>
    </row>
    <row r="286" spans="1:795" x14ac:dyDescent="0.25">
      <c r="A286" s="4">
        <f t="shared" si="361"/>
        <v>282</v>
      </c>
      <c r="B286" s="4">
        <v>178145</v>
      </c>
      <c r="C286" s="4" t="s">
        <v>824</v>
      </c>
      <c r="G286" s="4" t="s">
        <v>351</v>
      </c>
      <c r="O286" s="4">
        <v>22</v>
      </c>
      <c r="P286" s="4">
        <v>21</v>
      </c>
      <c r="Q286" s="4">
        <v>1</v>
      </c>
      <c r="R286" s="4">
        <v>0</v>
      </c>
      <c r="S286" s="4">
        <v>0</v>
      </c>
      <c r="T286" s="4">
        <v>0</v>
      </c>
      <c r="U286" s="4">
        <v>0</v>
      </c>
      <c r="V286" s="4">
        <f t="shared" si="362"/>
        <v>1</v>
      </c>
      <c r="W286" s="4">
        <v>20</v>
      </c>
      <c r="X286" s="4">
        <v>21</v>
      </c>
      <c r="Y286" s="4">
        <v>7.75</v>
      </c>
      <c r="BQ286" s="4">
        <v>0</v>
      </c>
      <c r="BR286" s="114">
        <f t="shared" si="363"/>
        <v>1</v>
      </c>
      <c r="BS286" s="4">
        <f t="shared" si="364"/>
        <v>5</v>
      </c>
      <c r="BT286" s="114">
        <f t="shared" si="365"/>
        <v>0.1</v>
      </c>
      <c r="BU286" s="4">
        <v>1</v>
      </c>
      <c r="BV286" s="114">
        <f t="shared" si="366"/>
        <v>0.95</v>
      </c>
      <c r="BW286" s="4">
        <f t="shared" si="367"/>
        <v>1</v>
      </c>
      <c r="BX286" s="114">
        <f t="shared" si="368"/>
        <v>0.03</v>
      </c>
      <c r="BY286" s="4">
        <f t="shared" si="369"/>
        <v>9765</v>
      </c>
      <c r="BZ286" s="4">
        <v>10747.483333333301</v>
      </c>
      <c r="CA286" s="115">
        <f t="shared" si="370"/>
        <v>1.1006127325482131</v>
      </c>
      <c r="CB286" s="4">
        <f t="shared" si="371"/>
        <v>5</v>
      </c>
      <c r="CC286" s="114">
        <f t="shared" si="372"/>
        <v>0.1</v>
      </c>
      <c r="CD286" s="4">
        <v>300</v>
      </c>
      <c r="CE286" s="116">
        <v>255.91540256709499</v>
      </c>
      <c r="CF286" s="4">
        <f t="shared" si="373"/>
        <v>5</v>
      </c>
      <c r="CG286" s="114">
        <f t="shared" si="374"/>
        <v>0.15</v>
      </c>
      <c r="MX286" s="116">
        <v>95</v>
      </c>
      <c r="MY286" s="116">
        <v>98.3333333333333</v>
      </c>
      <c r="MZ286" s="4">
        <f t="shared" si="375"/>
        <v>5</v>
      </c>
      <c r="NA286" s="114">
        <f t="shared" si="376"/>
        <v>0.1</v>
      </c>
      <c r="NB286" s="115">
        <v>0.92</v>
      </c>
      <c r="NC286" s="115">
        <v>0.83684210526315805</v>
      </c>
      <c r="ND286" s="4">
        <f t="shared" si="377"/>
        <v>1</v>
      </c>
      <c r="NE286" s="114">
        <f t="shared" si="378"/>
        <v>0.02</v>
      </c>
      <c r="NF286" s="116">
        <v>90</v>
      </c>
      <c r="NG286" s="118">
        <v>100</v>
      </c>
      <c r="NH286" s="4">
        <f t="shared" si="379"/>
        <v>5</v>
      </c>
      <c r="NI286" s="114">
        <f t="shared" si="380"/>
        <v>0.08</v>
      </c>
      <c r="NJ286" s="114">
        <v>0.85</v>
      </c>
      <c r="NK286" s="114">
        <v>0.5625</v>
      </c>
      <c r="NM286" s="4">
        <f t="shared" si="381"/>
        <v>1</v>
      </c>
      <c r="NN286" s="114">
        <f t="shared" si="382"/>
        <v>1.2E-2</v>
      </c>
      <c r="NO286" s="114">
        <v>0.4</v>
      </c>
      <c r="NP286" s="114">
        <v>5.2631578947368397E-2</v>
      </c>
      <c r="NQ286" s="4">
        <f t="shared" si="383"/>
        <v>1</v>
      </c>
      <c r="NR286" s="114">
        <f t="shared" si="384"/>
        <v>1.2E-2</v>
      </c>
      <c r="ZQ286" s="114">
        <v>0.95</v>
      </c>
      <c r="ZR286" s="114">
        <v>0.98658109684947504</v>
      </c>
      <c r="ZS286" s="4">
        <f t="shared" si="385"/>
        <v>5</v>
      </c>
      <c r="ZT286" s="114">
        <f t="shared" si="386"/>
        <v>0.05</v>
      </c>
      <c r="ZU286" s="4">
        <v>2</v>
      </c>
      <c r="ZV286" s="4">
        <f t="shared" si="387"/>
        <v>5</v>
      </c>
      <c r="ZW286" s="114">
        <f t="shared" si="388"/>
        <v>0.05</v>
      </c>
      <c r="ACD286" s="114">
        <f t="shared" si="389"/>
        <v>0.38</v>
      </c>
      <c r="ACE286" s="114">
        <f t="shared" si="390"/>
        <v>0.22400000000000003</v>
      </c>
      <c r="ACF286" s="114">
        <f t="shared" si="391"/>
        <v>0.1</v>
      </c>
      <c r="ACG286" s="114">
        <f t="shared" si="392"/>
        <v>0.70400000000000007</v>
      </c>
      <c r="ACK286" s="4">
        <v>1</v>
      </c>
      <c r="ACN286" s="119" t="str">
        <f t="shared" si="393"/>
        <v>TERIMA</v>
      </c>
      <c r="ACO286" s="120">
        <f t="shared" si="394"/>
        <v>670000</v>
      </c>
      <c r="ACP286" s="120">
        <f t="shared" si="395"/>
        <v>150080.00000000003</v>
      </c>
      <c r="ADH286" s="121">
        <f t="shared" si="396"/>
        <v>254600</v>
      </c>
      <c r="ADI286" s="121">
        <f t="shared" si="397"/>
        <v>127568.00000000001</v>
      </c>
      <c r="ADJ286" s="121">
        <f t="shared" si="398"/>
        <v>67000</v>
      </c>
      <c r="ADL286" s="121">
        <f t="shared" si="399"/>
        <v>0</v>
      </c>
      <c r="ADM286" s="121">
        <f t="shared" si="400"/>
        <v>449168</v>
      </c>
      <c r="ADN286" s="121">
        <f t="shared" si="401"/>
        <v>449168</v>
      </c>
      <c r="ADO286" s="4" t="s">
        <v>1454</v>
      </c>
    </row>
    <row r="287" spans="1:795" x14ac:dyDescent="0.25">
      <c r="A287" s="4">
        <f t="shared" si="361"/>
        <v>283</v>
      </c>
      <c r="B287" s="4">
        <v>178154</v>
      </c>
      <c r="C287" s="4" t="s">
        <v>828</v>
      </c>
      <c r="G287" s="4" t="s">
        <v>351</v>
      </c>
      <c r="O287" s="4">
        <v>22</v>
      </c>
      <c r="P287" s="4">
        <v>21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f t="shared" si="362"/>
        <v>0</v>
      </c>
      <c r="W287" s="4">
        <v>21</v>
      </c>
      <c r="X287" s="4">
        <v>21</v>
      </c>
      <c r="Y287" s="4">
        <v>7.75</v>
      </c>
      <c r="BQ287" s="4">
        <v>0</v>
      </c>
      <c r="BR287" s="114">
        <f t="shared" si="363"/>
        <v>1</v>
      </c>
      <c r="BS287" s="4">
        <f t="shared" si="364"/>
        <v>5</v>
      </c>
      <c r="BT287" s="114">
        <f t="shared" si="365"/>
        <v>0.1</v>
      </c>
      <c r="BU287" s="4">
        <v>0</v>
      </c>
      <c r="BV287" s="114">
        <f t="shared" si="366"/>
        <v>1</v>
      </c>
      <c r="BW287" s="4">
        <f t="shared" si="367"/>
        <v>5</v>
      </c>
      <c r="BX287" s="114">
        <f t="shared" si="368"/>
        <v>0.15</v>
      </c>
      <c r="BY287" s="4">
        <f t="shared" si="369"/>
        <v>9765</v>
      </c>
      <c r="BZ287" s="4">
        <v>11838.05</v>
      </c>
      <c r="CA287" s="115">
        <f t="shared" si="370"/>
        <v>1.2122939068100358</v>
      </c>
      <c r="CB287" s="4">
        <f t="shared" si="371"/>
        <v>5</v>
      </c>
      <c r="CC287" s="114">
        <f t="shared" si="372"/>
        <v>0.1</v>
      </c>
      <c r="CD287" s="4">
        <v>300</v>
      </c>
      <c r="CE287" s="116">
        <v>263.16044568245098</v>
      </c>
      <c r="CF287" s="4">
        <f t="shared" si="373"/>
        <v>5</v>
      </c>
      <c r="CG287" s="114">
        <f t="shared" si="374"/>
        <v>0.15</v>
      </c>
      <c r="MX287" s="116">
        <v>95</v>
      </c>
      <c r="MY287" s="116">
        <v>90</v>
      </c>
      <c r="MZ287" s="4">
        <f t="shared" si="375"/>
        <v>1</v>
      </c>
      <c r="NA287" s="114">
        <f t="shared" si="376"/>
        <v>0.02</v>
      </c>
      <c r="NB287" s="115">
        <v>0.92</v>
      </c>
      <c r="NC287" s="115">
        <v>0.85499999999999998</v>
      </c>
      <c r="ND287" s="4">
        <f t="shared" si="377"/>
        <v>1</v>
      </c>
      <c r="NE287" s="114">
        <f t="shared" si="378"/>
        <v>0.02</v>
      </c>
      <c r="NF287" s="116">
        <v>90</v>
      </c>
      <c r="NG287" s="118">
        <v>100</v>
      </c>
      <c r="NH287" s="4">
        <f t="shared" si="379"/>
        <v>5</v>
      </c>
      <c r="NI287" s="114">
        <f t="shared" si="380"/>
        <v>0.08</v>
      </c>
      <c r="NJ287" s="114">
        <v>0.85</v>
      </c>
      <c r="NK287" s="114">
        <v>0.875</v>
      </c>
      <c r="NM287" s="4">
        <f t="shared" si="381"/>
        <v>5</v>
      </c>
      <c r="NN287" s="114">
        <f t="shared" si="382"/>
        <v>0.06</v>
      </c>
      <c r="NO287" s="114">
        <v>0.4</v>
      </c>
      <c r="NP287" s="114">
        <v>0.375</v>
      </c>
      <c r="NQ287" s="4">
        <f t="shared" si="383"/>
        <v>1</v>
      </c>
      <c r="NR287" s="114">
        <f t="shared" si="384"/>
        <v>1.2E-2</v>
      </c>
      <c r="ZQ287" s="114">
        <v>0.95</v>
      </c>
      <c r="ZR287" s="114">
        <v>0.99052924791086405</v>
      </c>
      <c r="ZS287" s="4">
        <f t="shared" si="385"/>
        <v>5</v>
      </c>
      <c r="ZT287" s="114">
        <f t="shared" si="386"/>
        <v>0.05</v>
      </c>
      <c r="ZU287" s="4">
        <v>2</v>
      </c>
      <c r="ZV287" s="4">
        <f t="shared" si="387"/>
        <v>5</v>
      </c>
      <c r="ZW287" s="114">
        <f t="shared" si="388"/>
        <v>0.05</v>
      </c>
      <c r="ACD287" s="114">
        <f t="shared" si="389"/>
        <v>0.5</v>
      </c>
      <c r="ACE287" s="114">
        <f t="shared" si="390"/>
        <v>0.192</v>
      </c>
      <c r="ACF287" s="114">
        <f t="shared" si="391"/>
        <v>0.1</v>
      </c>
      <c r="ACG287" s="114">
        <f t="shared" si="392"/>
        <v>0.79199999999999993</v>
      </c>
      <c r="ACN287" s="119" t="str">
        <f t="shared" si="393"/>
        <v>TERIMA</v>
      </c>
      <c r="ACO287" s="120">
        <f t="shared" si="394"/>
        <v>670000</v>
      </c>
      <c r="ACP287" s="120">
        <f t="shared" si="395"/>
        <v>128640</v>
      </c>
      <c r="ADH287" s="121">
        <f t="shared" si="396"/>
        <v>335000</v>
      </c>
      <c r="ADI287" s="121">
        <f t="shared" si="397"/>
        <v>128640</v>
      </c>
      <c r="ADJ287" s="121">
        <f t="shared" si="398"/>
        <v>67000</v>
      </c>
      <c r="ADL287" s="121">
        <f t="shared" si="399"/>
        <v>0</v>
      </c>
      <c r="ADM287" s="121">
        <f t="shared" si="400"/>
        <v>530640</v>
      </c>
      <c r="ADN287" s="121">
        <f t="shared" si="401"/>
        <v>530640</v>
      </c>
      <c r="ADO287" s="4" t="s">
        <v>1454</v>
      </c>
    </row>
    <row r="288" spans="1:795" x14ac:dyDescent="0.25">
      <c r="A288" s="4">
        <f t="shared" si="361"/>
        <v>284</v>
      </c>
      <c r="B288" s="4">
        <v>178109</v>
      </c>
      <c r="C288" s="4" t="s">
        <v>830</v>
      </c>
      <c r="G288" s="4" t="s">
        <v>351</v>
      </c>
      <c r="O288" s="4">
        <v>22</v>
      </c>
      <c r="P288" s="4">
        <v>21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f t="shared" si="362"/>
        <v>0</v>
      </c>
      <c r="W288" s="4">
        <v>21</v>
      </c>
      <c r="X288" s="4">
        <v>21</v>
      </c>
      <c r="Y288" s="4">
        <v>7.75</v>
      </c>
      <c r="BQ288" s="4">
        <v>0</v>
      </c>
      <c r="BR288" s="114">
        <f t="shared" si="363"/>
        <v>1</v>
      </c>
      <c r="BS288" s="4">
        <f t="shared" si="364"/>
        <v>5</v>
      </c>
      <c r="BT288" s="114">
        <f t="shared" si="365"/>
        <v>0.1</v>
      </c>
      <c r="BU288" s="4">
        <v>0</v>
      </c>
      <c r="BV288" s="114">
        <f t="shared" si="366"/>
        <v>1</v>
      </c>
      <c r="BW288" s="4">
        <f t="shared" si="367"/>
        <v>5</v>
      </c>
      <c r="BX288" s="114">
        <f t="shared" si="368"/>
        <v>0.15</v>
      </c>
      <c r="BY288" s="4">
        <f t="shared" si="369"/>
        <v>9765</v>
      </c>
      <c r="BZ288" s="4">
        <v>12287.2166666667</v>
      </c>
      <c r="CA288" s="115">
        <f t="shared" si="370"/>
        <v>1.2582915173237788</v>
      </c>
      <c r="CB288" s="4">
        <f t="shared" si="371"/>
        <v>5</v>
      </c>
      <c r="CC288" s="114">
        <f t="shared" si="372"/>
        <v>0.1</v>
      </c>
      <c r="CD288" s="4">
        <v>300</v>
      </c>
      <c r="CE288" s="116">
        <v>258.24064478986799</v>
      </c>
      <c r="CF288" s="4">
        <f t="shared" si="373"/>
        <v>5</v>
      </c>
      <c r="CG288" s="114">
        <f t="shared" si="374"/>
        <v>0.15</v>
      </c>
      <c r="MX288" s="116">
        <v>95</v>
      </c>
      <c r="MY288" s="116">
        <v>100</v>
      </c>
      <c r="MZ288" s="4">
        <f t="shared" si="375"/>
        <v>5</v>
      </c>
      <c r="NA288" s="114">
        <f t="shared" si="376"/>
        <v>0.1</v>
      </c>
      <c r="NB288" s="115">
        <v>0.92</v>
      </c>
      <c r="NC288" s="115">
        <v>0.73617021276595795</v>
      </c>
      <c r="ND288" s="4">
        <f t="shared" si="377"/>
        <v>1</v>
      </c>
      <c r="NE288" s="114">
        <f t="shared" si="378"/>
        <v>0.02</v>
      </c>
      <c r="NF288" s="116">
        <v>90</v>
      </c>
      <c r="NG288" s="118">
        <v>100</v>
      </c>
      <c r="NH288" s="4">
        <f t="shared" si="379"/>
        <v>5</v>
      </c>
      <c r="NI288" s="114">
        <f t="shared" si="380"/>
        <v>0.08</v>
      </c>
      <c r="NJ288" s="114">
        <v>0.85</v>
      </c>
      <c r="NK288" s="114">
        <v>0.52</v>
      </c>
      <c r="NM288" s="4">
        <f t="shared" si="381"/>
        <v>1</v>
      </c>
      <c r="NN288" s="114">
        <f t="shared" si="382"/>
        <v>1.2E-2</v>
      </c>
      <c r="NO288" s="114">
        <v>0.4</v>
      </c>
      <c r="NP288" s="114">
        <v>0.21276595744680901</v>
      </c>
      <c r="NQ288" s="4">
        <f t="shared" si="383"/>
        <v>1</v>
      </c>
      <c r="NR288" s="114">
        <f t="shared" si="384"/>
        <v>1.2E-2</v>
      </c>
      <c r="ZQ288" s="114">
        <v>0.95</v>
      </c>
      <c r="ZR288" s="114">
        <v>0.98906160046056402</v>
      </c>
      <c r="ZS288" s="4">
        <f t="shared" si="385"/>
        <v>5</v>
      </c>
      <c r="ZT288" s="114">
        <f t="shared" si="386"/>
        <v>0.05</v>
      </c>
      <c r="ZU288" s="4">
        <v>2</v>
      </c>
      <c r="ZV288" s="4">
        <f t="shared" si="387"/>
        <v>5</v>
      </c>
      <c r="ZW288" s="114">
        <f t="shared" si="388"/>
        <v>0.05</v>
      </c>
      <c r="ACD288" s="114">
        <f t="shared" si="389"/>
        <v>0.5</v>
      </c>
      <c r="ACE288" s="114">
        <f t="shared" si="390"/>
        <v>0.22400000000000003</v>
      </c>
      <c r="ACF288" s="114">
        <f t="shared" si="391"/>
        <v>0.1</v>
      </c>
      <c r="ACG288" s="114">
        <f t="shared" si="392"/>
        <v>0.82399999999999995</v>
      </c>
      <c r="ACK288" s="4">
        <v>1</v>
      </c>
      <c r="ACN288" s="119" t="str">
        <f t="shared" si="393"/>
        <v>TERIMA</v>
      </c>
      <c r="ACO288" s="120">
        <f t="shared" si="394"/>
        <v>670000</v>
      </c>
      <c r="ACP288" s="120">
        <f t="shared" si="395"/>
        <v>150080.00000000003</v>
      </c>
      <c r="ADH288" s="121">
        <f t="shared" si="396"/>
        <v>335000</v>
      </c>
      <c r="ADI288" s="121">
        <f t="shared" si="397"/>
        <v>127568.00000000001</v>
      </c>
      <c r="ADJ288" s="121">
        <f t="shared" si="398"/>
        <v>67000</v>
      </c>
      <c r="ADL288" s="121">
        <f t="shared" si="399"/>
        <v>0</v>
      </c>
      <c r="ADM288" s="121">
        <f t="shared" si="400"/>
        <v>529568</v>
      </c>
      <c r="ADN288" s="121">
        <f t="shared" si="401"/>
        <v>529568</v>
      </c>
      <c r="ADO288" s="4" t="s">
        <v>1454</v>
      </c>
    </row>
    <row r="289" spans="1:795" x14ac:dyDescent="0.25">
      <c r="A289" s="4">
        <f t="shared" si="361"/>
        <v>285</v>
      </c>
      <c r="B289" s="4">
        <v>178144</v>
      </c>
      <c r="C289" s="4" t="s">
        <v>836</v>
      </c>
      <c r="G289" s="4" t="s">
        <v>351</v>
      </c>
      <c r="O289" s="4">
        <v>22</v>
      </c>
      <c r="P289" s="4">
        <v>21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f t="shared" si="362"/>
        <v>0</v>
      </c>
      <c r="W289" s="4">
        <v>21</v>
      </c>
      <c r="X289" s="4">
        <v>21</v>
      </c>
      <c r="Y289" s="4">
        <v>7.75</v>
      </c>
      <c r="BQ289" s="4">
        <v>0</v>
      </c>
      <c r="BR289" s="114">
        <f t="shared" si="363"/>
        <v>1</v>
      </c>
      <c r="BS289" s="4">
        <f t="shared" si="364"/>
        <v>5</v>
      </c>
      <c r="BT289" s="114">
        <f t="shared" si="365"/>
        <v>0.1</v>
      </c>
      <c r="BU289" s="4">
        <v>0</v>
      </c>
      <c r="BV289" s="114">
        <f t="shared" si="366"/>
        <v>1</v>
      </c>
      <c r="BW289" s="4">
        <f t="shared" si="367"/>
        <v>5</v>
      </c>
      <c r="BX289" s="114">
        <f t="shared" si="368"/>
        <v>0.15</v>
      </c>
      <c r="BY289" s="4">
        <f t="shared" si="369"/>
        <v>9765</v>
      </c>
      <c r="BZ289" s="4">
        <v>12037.55</v>
      </c>
      <c r="CA289" s="115">
        <f t="shared" si="370"/>
        <v>1.2327240143369176</v>
      </c>
      <c r="CB289" s="4">
        <f t="shared" si="371"/>
        <v>5</v>
      </c>
      <c r="CC289" s="114">
        <f t="shared" si="372"/>
        <v>0.1</v>
      </c>
      <c r="CD289" s="4">
        <v>300</v>
      </c>
      <c r="CE289" s="116">
        <v>263.90351337178799</v>
      </c>
      <c r="CF289" s="4">
        <f t="shared" si="373"/>
        <v>5</v>
      </c>
      <c r="CG289" s="114">
        <f t="shared" si="374"/>
        <v>0.15</v>
      </c>
      <c r="MX289" s="116">
        <v>95</v>
      </c>
      <c r="MY289" s="116">
        <v>100</v>
      </c>
      <c r="MZ289" s="4">
        <f t="shared" si="375"/>
        <v>5</v>
      </c>
      <c r="NA289" s="114">
        <f t="shared" si="376"/>
        <v>0.1</v>
      </c>
      <c r="NB289" s="115">
        <v>0.92</v>
      </c>
      <c r="NC289" s="115">
        <v>0.78222222222222204</v>
      </c>
      <c r="ND289" s="4">
        <f t="shared" si="377"/>
        <v>1</v>
      </c>
      <c r="NE289" s="114">
        <f t="shared" si="378"/>
        <v>0.02</v>
      </c>
      <c r="NF289" s="116">
        <v>90</v>
      </c>
      <c r="NG289" s="118">
        <v>100</v>
      </c>
      <c r="NH289" s="4">
        <f t="shared" si="379"/>
        <v>5</v>
      </c>
      <c r="NI289" s="114">
        <f t="shared" si="380"/>
        <v>0.08</v>
      </c>
      <c r="NJ289" s="114">
        <v>0.85</v>
      </c>
      <c r="NK289" s="114">
        <v>0.65217391304347805</v>
      </c>
      <c r="NM289" s="4">
        <f t="shared" si="381"/>
        <v>1</v>
      </c>
      <c r="NN289" s="114">
        <f t="shared" si="382"/>
        <v>1.2E-2</v>
      </c>
      <c r="NO289" s="114">
        <v>0.4</v>
      </c>
      <c r="NP289" s="114">
        <v>2.2222222222222199E-2</v>
      </c>
      <c r="NQ289" s="4">
        <f t="shared" si="383"/>
        <v>1</v>
      </c>
      <c r="NR289" s="114">
        <f t="shared" si="384"/>
        <v>1.2E-2</v>
      </c>
      <c r="ZQ289" s="114">
        <v>0.95</v>
      </c>
      <c r="ZR289" s="114">
        <v>0.99108547456738305</v>
      </c>
      <c r="ZS289" s="4">
        <f t="shared" si="385"/>
        <v>5</v>
      </c>
      <c r="ZT289" s="114">
        <f t="shared" si="386"/>
        <v>0.05</v>
      </c>
      <c r="ZU289" s="4">
        <v>2</v>
      </c>
      <c r="ZV289" s="4">
        <f t="shared" si="387"/>
        <v>5</v>
      </c>
      <c r="ZW289" s="114">
        <f t="shared" si="388"/>
        <v>0.05</v>
      </c>
      <c r="ACD289" s="114">
        <f t="shared" si="389"/>
        <v>0.5</v>
      </c>
      <c r="ACE289" s="114">
        <f t="shared" si="390"/>
        <v>0.22400000000000003</v>
      </c>
      <c r="ACF289" s="114">
        <f t="shared" si="391"/>
        <v>0.1</v>
      </c>
      <c r="ACG289" s="114">
        <f t="shared" si="392"/>
        <v>0.82399999999999995</v>
      </c>
      <c r="ACL289" s="4">
        <v>1</v>
      </c>
      <c r="ACN289" s="119" t="str">
        <f t="shared" si="393"/>
        <v>TERIMA</v>
      </c>
      <c r="ACO289" s="120">
        <f t="shared" si="394"/>
        <v>670000</v>
      </c>
      <c r="ACP289" s="120">
        <f t="shared" si="395"/>
        <v>150080.00000000003</v>
      </c>
      <c r="ADH289" s="121">
        <f t="shared" si="396"/>
        <v>335000</v>
      </c>
      <c r="ADI289" s="121">
        <f t="shared" si="397"/>
        <v>90048.000000000015</v>
      </c>
      <c r="ADJ289" s="121">
        <f t="shared" si="398"/>
        <v>67000</v>
      </c>
      <c r="ADL289" s="121">
        <f t="shared" si="399"/>
        <v>0</v>
      </c>
      <c r="ADM289" s="121">
        <f t="shared" si="400"/>
        <v>492048</v>
      </c>
      <c r="ADN289" s="121">
        <f t="shared" si="401"/>
        <v>492048</v>
      </c>
      <c r="ADO289" s="4" t="s">
        <v>1454</v>
      </c>
    </row>
    <row r="290" spans="1:795" x14ac:dyDescent="0.25">
      <c r="A290" s="4">
        <f t="shared" si="361"/>
        <v>286</v>
      </c>
      <c r="B290" s="4">
        <v>178152</v>
      </c>
      <c r="C290" s="4" t="s">
        <v>838</v>
      </c>
      <c r="G290" s="4" t="s">
        <v>351</v>
      </c>
      <c r="O290" s="4">
        <v>22</v>
      </c>
      <c r="P290" s="4">
        <v>21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f t="shared" si="362"/>
        <v>0</v>
      </c>
      <c r="W290" s="4">
        <v>21</v>
      </c>
      <c r="X290" s="4">
        <v>21</v>
      </c>
      <c r="Y290" s="4">
        <v>7.75</v>
      </c>
      <c r="BQ290" s="4">
        <v>0</v>
      </c>
      <c r="BR290" s="114">
        <f t="shared" si="363"/>
        <v>1</v>
      </c>
      <c r="BS290" s="4">
        <f t="shared" si="364"/>
        <v>5</v>
      </c>
      <c r="BT290" s="114">
        <f t="shared" si="365"/>
        <v>0.1</v>
      </c>
      <c r="BU290" s="4">
        <v>0</v>
      </c>
      <c r="BV290" s="114">
        <f t="shared" si="366"/>
        <v>1</v>
      </c>
      <c r="BW290" s="4">
        <f t="shared" si="367"/>
        <v>5</v>
      </c>
      <c r="BX290" s="114">
        <f t="shared" si="368"/>
        <v>0.15</v>
      </c>
      <c r="BY290" s="4">
        <f t="shared" si="369"/>
        <v>9765</v>
      </c>
      <c r="BZ290" s="4">
        <v>12019.3</v>
      </c>
      <c r="CA290" s="115">
        <f t="shared" si="370"/>
        <v>1.2308550947260624</v>
      </c>
      <c r="CB290" s="4">
        <f t="shared" si="371"/>
        <v>5</v>
      </c>
      <c r="CC290" s="114">
        <f t="shared" si="372"/>
        <v>0.1</v>
      </c>
      <c r="CD290" s="4">
        <v>300</v>
      </c>
      <c r="CE290" s="116">
        <v>269.36823289070497</v>
      </c>
      <c r="CF290" s="4">
        <f t="shared" si="373"/>
        <v>5</v>
      </c>
      <c r="CG290" s="114">
        <f t="shared" si="374"/>
        <v>0.15</v>
      </c>
      <c r="MX290" s="116">
        <v>95</v>
      </c>
      <c r="MY290" s="116">
        <v>100</v>
      </c>
      <c r="MZ290" s="4">
        <f t="shared" si="375"/>
        <v>5</v>
      </c>
      <c r="NA290" s="114">
        <f t="shared" si="376"/>
        <v>0.1</v>
      </c>
      <c r="NB290" s="115">
        <v>0.92</v>
      </c>
      <c r="NC290" s="115">
        <v>0.87368421052631595</v>
      </c>
      <c r="ND290" s="4">
        <f t="shared" si="377"/>
        <v>1</v>
      </c>
      <c r="NE290" s="114">
        <f t="shared" si="378"/>
        <v>0.02</v>
      </c>
      <c r="NF290" s="116">
        <v>90</v>
      </c>
      <c r="NG290" s="118">
        <v>100</v>
      </c>
      <c r="NH290" s="4">
        <f t="shared" si="379"/>
        <v>5</v>
      </c>
      <c r="NI290" s="114">
        <f t="shared" si="380"/>
        <v>0.08</v>
      </c>
      <c r="NJ290" s="114">
        <v>0.85</v>
      </c>
      <c r="NK290" s="114">
        <v>0.74193548387096797</v>
      </c>
      <c r="NM290" s="4">
        <f t="shared" si="381"/>
        <v>1</v>
      </c>
      <c r="NN290" s="114">
        <f t="shared" si="382"/>
        <v>1.2E-2</v>
      </c>
      <c r="NO290" s="114">
        <v>0.4</v>
      </c>
      <c r="NP290" s="114">
        <v>0.35087719298245601</v>
      </c>
      <c r="NQ290" s="4">
        <f t="shared" si="383"/>
        <v>1</v>
      </c>
      <c r="NR290" s="114">
        <f t="shared" si="384"/>
        <v>1.2E-2</v>
      </c>
      <c r="ZQ290" s="114">
        <v>0.95</v>
      </c>
      <c r="ZR290" s="114">
        <v>0.98569969356486198</v>
      </c>
      <c r="ZS290" s="4">
        <f t="shared" si="385"/>
        <v>5</v>
      </c>
      <c r="ZT290" s="114">
        <f t="shared" si="386"/>
        <v>0.05</v>
      </c>
      <c r="ZU290" s="4">
        <v>2</v>
      </c>
      <c r="ZV290" s="4">
        <f t="shared" si="387"/>
        <v>5</v>
      </c>
      <c r="ZW290" s="114">
        <f t="shared" si="388"/>
        <v>0.05</v>
      </c>
      <c r="ACD290" s="114">
        <f t="shared" si="389"/>
        <v>0.5</v>
      </c>
      <c r="ACE290" s="114">
        <f t="shared" si="390"/>
        <v>0.22400000000000003</v>
      </c>
      <c r="ACF290" s="114">
        <f t="shared" si="391"/>
        <v>0.1</v>
      </c>
      <c r="ACG290" s="114">
        <f t="shared" si="392"/>
        <v>0.82399999999999995</v>
      </c>
      <c r="ACK290" s="4">
        <v>1</v>
      </c>
      <c r="ACN290" s="119" t="str">
        <f t="shared" si="393"/>
        <v>TERIMA</v>
      </c>
      <c r="ACO290" s="120">
        <f t="shared" si="394"/>
        <v>670000</v>
      </c>
      <c r="ACP290" s="120">
        <f t="shared" si="395"/>
        <v>150080.00000000003</v>
      </c>
      <c r="ADH290" s="121">
        <f t="shared" si="396"/>
        <v>335000</v>
      </c>
      <c r="ADI290" s="121">
        <f t="shared" si="397"/>
        <v>127568.00000000001</v>
      </c>
      <c r="ADJ290" s="121">
        <f t="shared" si="398"/>
        <v>67000</v>
      </c>
      <c r="ADL290" s="121">
        <f t="shared" si="399"/>
        <v>0</v>
      </c>
      <c r="ADM290" s="121">
        <f t="shared" si="400"/>
        <v>529568</v>
      </c>
      <c r="ADN290" s="121">
        <f t="shared" si="401"/>
        <v>529568</v>
      </c>
      <c r="ADO290" s="4" t="s">
        <v>1454</v>
      </c>
    </row>
    <row r="291" spans="1:795" x14ac:dyDescent="0.25">
      <c r="A291" s="4">
        <f t="shared" si="361"/>
        <v>287</v>
      </c>
      <c r="B291" s="4">
        <v>175525</v>
      </c>
      <c r="C291" s="4" t="s">
        <v>840</v>
      </c>
      <c r="G291" s="4" t="s">
        <v>351</v>
      </c>
      <c r="O291" s="4">
        <v>22</v>
      </c>
      <c r="P291" s="4">
        <v>21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f t="shared" si="362"/>
        <v>0</v>
      </c>
      <c r="W291" s="4">
        <v>21</v>
      </c>
      <c r="X291" s="4">
        <v>21</v>
      </c>
      <c r="Y291" s="4">
        <v>7.75</v>
      </c>
      <c r="BQ291" s="4">
        <v>0</v>
      </c>
      <c r="BR291" s="114">
        <f t="shared" si="363"/>
        <v>1</v>
      </c>
      <c r="BS291" s="4">
        <f t="shared" si="364"/>
        <v>5</v>
      </c>
      <c r="BT291" s="114">
        <f t="shared" si="365"/>
        <v>0.1</v>
      </c>
      <c r="BU291" s="4">
        <v>0</v>
      </c>
      <c r="BV291" s="114">
        <f t="shared" si="366"/>
        <v>1</v>
      </c>
      <c r="BW291" s="4">
        <f t="shared" si="367"/>
        <v>5</v>
      </c>
      <c r="BX291" s="114">
        <f t="shared" si="368"/>
        <v>0.15</v>
      </c>
      <c r="BY291" s="4">
        <f t="shared" si="369"/>
        <v>9765</v>
      </c>
      <c r="BZ291" s="4">
        <v>12044.25</v>
      </c>
      <c r="CA291" s="115">
        <f t="shared" si="370"/>
        <v>1.2334101382488478</v>
      </c>
      <c r="CB291" s="4">
        <f t="shared" si="371"/>
        <v>5</v>
      </c>
      <c r="CC291" s="114">
        <f t="shared" si="372"/>
        <v>0.1</v>
      </c>
      <c r="CD291" s="4">
        <v>300</v>
      </c>
      <c r="CE291" s="116">
        <v>263.7225950783</v>
      </c>
      <c r="CF291" s="4">
        <f t="shared" si="373"/>
        <v>5</v>
      </c>
      <c r="CG291" s="114">
        <f t="shared" si="374"/>
        <v>0.15</v>
      </c>
      <c r="MX291" s="116">
        <v>95</v>
      </c>
      <c r="MY291" s="116">
        <v>91.25</v>
      </c>
      <c r="MZ291" s="4">
        <f t="shared" si="375"/>
        <v>1</v>
      </c>
      <c r="NA291" s="114">
        <f t="shared" si="376"/>
        <v>0.02</v>
      </c>
      <c r="NB291" s="115">
        <v>0.92</v>
      </c>
      <c r="NC291" s="115">
        <v>0.81739130434782603</v>
      </c>
      <c r="ND291" s="4">
        <f t="shared" si="377"/>
        <v>1</v>
      </c>
      <c r="NE291" s="114">
        <f t="shared" si="378"/>
        <v>0.02</v>
      </c>
      <c r="NF291" s="116">
        <v>90</v>
      </c>
      <c r="NG291" s="118">
        <v>100</v>
      </c>
      <c r="NH291" s="4">
        <f t="shared" si="379"/>
        <v>5</v>
      </c>
      <c r="NI291" s="114">
        <f t="shared" si="380"/>
        <v>0.08</v>
      </c>
      <c r="NJ291" s="114">
        <v>0.85</v>
      </c>
      <c r="NK291" s="114">
        <v>0.58333333333333304</v>
      </c>
      <c r="NM291" s="4">
        <f t="shared" si="381"/>
        <v>1</v>
      </c>
      <c r="NN291" s="114">
        <f t="shared" si="382"/>
        <v>1.2E-2</v>
      </c>
      <c r="NO291" s="114">
        <v>0.4</v>
      </c>
      <c r="NP291" s="114">
        <v>0.32608695652173902</v>
      </c>
      <c r="NQ291" s="4">
        <f t="shared" si="383"/>
        <v>1</v>
      </c>
      <c r="NR291" s="114">
        <f t="shared" si="384"/>
        <v>1.2E-2</v>
      </c>
      <c r="ZQ291" s="114">
        <v>0.95</v>
      </c>
      <c r="ZR291" s="114">
        <v>0.98993288590604001</v>
      </c>
      <c r="ZS291" s="4">
        <f t="shared" si="385"/>
        <v>5</v>
      </c>
      <c r="ZT291" s="114">
        <f t="shared" si="386"/>
        <v>0.05</v>
      </c>
      <c r="ZU291" s="4">
        <v>2</v>
      </c>
      <c r="ZV291" s="4">
        <f t="shared" si="387"/>
        <v>5</v>
      </c>
      <c r="ZW291" s="114">
        <f t="shared" si="388"/>
        <v>0.05</v>
      </c>
      <c r="ACD291" s="114">
        <f t="shared" si="389"/>
        <v>0.5</v>
      </c>
      <c r="ACE291" s="114">
        <f t="shared" si="390"/>
        <v>0.14400000000000002</v>
      </c>
      <c r="ACF291" s="114">
        <f t="shared" si="391"/>
        <v>0.1</v>
      </c>
      <c r="ACG291" s="114">
        <f t="shared" si="392"/>
        <v>0.74399999999999999</v>
      </c>
      <c r="ACK291" s="4">
        <v>1</v>
      </c>
      <c r="ACN291" s="119" t="str">
        <f t="shared" si="393"/>
        <v>TERIMA</v>
      </c>
      <c r="ACO291" s="120">
        <f t="shared" si="394"/>
        <v>670000</v>
      </c>
      <c r="ACP291" s="120">
        <f t="shared" si="395"/>
        <v>96480.000000000015</v>
      </c>
      <c r="ADH291" s="121">
        <f t="shared" si="396"/>
        <v>335000</v>
      </c>
      <c r="ADI291" s="121">
        <f t="shared" si="397"/>
        <v>82008.000000000015</v>
      </c>
      <c r="ADJ291" s="121">
        <f t="shared" si="398"/>
        <v>67000</v>
      </c>
      <c r="ADL291" s="121">
        <f t="shared" si="399"/>
        <v>0</v>
      </c>
      <c r="ADM291" s="121">
        <f t="shared" si="400"/>
        <v>484008</v>
      </c>
      <c r="ADN291" s="121">
        <f t="shared" si="401"/>
        <v>484008</v>
      </c>
      <c r="ADO291" s="4" t="s">
        <v>1454</v>
      </c>
    </row>
    <row r="292" spans="1:795" x14ac:dyDescent="0.25">
      <c r="A292" s="4">
        <f t="shared" si="361"/>
        <v>288</v>
      </c>
      <c r="B292" s="4">
        <v>156541</v>
      </c>
      <c r="C292" s="4" t="s">
        <v>841</v>
      </c>
      <c r="G292" s="4" t="s">
        <v>351</v>
      </c>
      <c r="O292" s="4">
        <v>22</v>
      </c>
      <c r="P292" s="4">
        <v>21</v>
      </c>
      <c r="Q292" s="4">
        <v>1</v>
      </c>
      <c r="R292" s="4">
        <v>0</v>
      </c>
      <c r="S292" s="4">
        <v>0</v>
      </c>
      <c r="T292" s="4">
        <v>0</v>
      </c>
      <c r="U292" s="4">
        <v>0</v>
      </c>
      <c r="V292" s="4">
        <f t="shared" si="362"/>
        <v>1</v>
      </c>
      <c r="W292" s="4">
        <v>20</v>
      </c>
      <c r="X292" s="4">
        <v>21</v>
      </c>
      <c r="Y292" s="4">
        <v>7.75</v>
      </c>
      <c r="BQ292" s="4">
        <v>0</v>
      </c>
      <c r="BR292" s="114">
        <f t="shared" si="363"/>
        <v>1</v>
      </c>
      <c r="BS292" s="4">
        <f t="shared" si="364"/>
        <v>5</v>
      </c>
      <c r="BT292" s="114">
        <f t="shared" si="365"/>
        <v>0.1</v>
      </c>
      <c r="BU292" s="4">
        <v>1</v>
      </c>
      <c r="BV292" s="114">
        <f t="shared" si="366"/>
        <v>0.95</v>
      </c>
      <c r="BW292" s="4">
        <f t="shared" si="367"/>
        <v>1</v>
      </c>
      <c r="BX292" s="114">
        <f t="shared" si="368"/>
        <v>0.03</v>
      </c>
      <c r="BY292" s="4">
        <f t="shared" si="369"/>
        <v>9765</v>
      </c>
      <c r="BZ292" s="4">
        <v>11568.333333333299</v>
      </c>
      <c r="CA292" s="115">
        <f t="shared" si="370"/>
        <v>1.1846731524150844</v>
      </c>
      <c r="CB292" s="4">
        <f t="shared" si="371"/>
        <v>5</v>
      </c>
      <c r="CC292" s="114">
        <f t="shared" si="372"/>
        <v>0.1</v>
      </c>
      <c r="CD292" s="4">
        <v>300</v>
      </c>
      <c r="CE292" s="116">
        <v>291.55410903173299</v>
      </c>
      <c r="CF292" s="4">
        <f t="shared" si="373"/>
        <v>5</v>
      </c>
      <c r="CG292" s="114">
        <f t="shared" si="374"/>
        <v>0.15</v>
      </c>
      <c r="MX292" s="116">
        <v>95</v>
      </c>
      <c r="MY292" s="116">
        <v>91.6666666666667</v>
      </c>
      <c r="MZ292" s="4">
        <f t="shared" si="375"/>
        <v>1</v>
      </c>
      <c r="NA292" s="114">
        <f t="shared" si="376"/>
        <v>0.02</v>
      </c>
      <c r="NB292" s="115">
        <v>0.92</v>
      </c>
      <c r="NC292" s="115">
        <v>0.81481481481481499</v>
      </c>
      <c r="ND292" s="4">
        <f t="shared" si="377"/>
        <v>1</v>
      </c>
      <c r="NE292" s="114">
        <f t="shared" si="378"/>
        <v>0.02</v>
      </c>
      <c r="NF292" s="116">
        <v>90</v>
      </c>
      <c r="NG292" s="118">
        <v>100</v>
      </c>
      <c r="NH292" s="4">
        <f t="shared" si="379"/>
        <v>5</v>
      </c>
      <c r="NI292" s="114">
        <f t="shared" si="380"/>
        <v>0.08</v>
      </c>
      <c r="NJ292" s="114">
        <v>0.85</v>
      </c>
      <c r="NK292" s="114">
        <v>0.58333333333333304</v>
      </c>
      <c r="NM292" s="4">
        <f t="shared" si="381"/>
        <v>1</v>
      </c>
      <c r="NN292" s="114">
        <f t="shared" si="382"/>
        <v>1.2E-2</v>
      </c>
      <c r="NO292" s="114">
        <v>0.4</v>
      </c>
      <c r="NP292" s="114">
        <v>0.33333333333333298</v>
      </c>
      <c r="NQ292" s="4">
        <f t="shared" si="383"/>
        <v>1</v>
      </c>
      <c r="NR292" s="114">
        <f t="shared" si="384"/>
        <v>1.2E-2</v>
      </c>
      <c r="ZQ292" s="114">
        <v>0.95</v>
      </c>
      <c r="ZR292" s="114">
        <v>0.99104963384865696</v>
      </c>
      <c r="ZS292" s="4">
        <f t="shared" si="385"/>
        <v>5</v>
      </c>
      <c r="ZT292" s="114">
        <f t="shared" si="386"/>
        <v>0.05</v>
      </c>
      <c r="ZU292" s="4">
        <v>2</v>
      </c>
      <c r="ZV292" s="4">
        <f t="shared" si="387"/>
        <v>5</v>
      </c>
      <c r="ZW292" s="114">
        <f t="shared" si="388"/>
        <v>0.05</v>
      </c>
      <c r="ACD292" s="114">
        <f t="shared" si="389"/>
        <v>0.38</v>
      </c>
      <c r="ACE292" s="114">
        <f t="shared" si="390"/>
        <v>0.14400000000000002</v>
      </c>
      <c r="ACF292" s="114">
        <f t="shared" si="391"/>
        <v>0.1</v>
      </c>
      <c r="ACG292" s="114">
        <f t="shared" si="392"/>
        <v>0.624</v>
      </c>
      <c r="ACK292" s="4">
        <v>1</v>
      </c>
      <c r="ACN292" s="119" t="str">
        <f t="shared" si="393"/>
        <v>TERIMA</v>
      </c>
      <c r="ACO292" s="120">
        <f t="shared" si="394"/>
        <v>670000</v>
      </c>
      <c r="ACP292" s="120">
        <f t="shared" si="395"/>
        <v>96480.000000000015</v>
      </c>
      <c r="ADH292" s="121">
        <f t="shared" si="396"/>
        <v>254600</v>
      </c>
      <c r="ADI292" s="121">
        <f t="shared" si="397"/>
        <v>82008.000000000015</v>
      </c>
      <c r="ADJ292" s="121">
        <f t="shared" si="398"/>
        <v>67000</v>
      </c>
      <c r="ADL292" s="121">
        <f t="shared" si="399"/>
        <v>0</v>
      </c>
      <c r="ADM292" s="121">
        <f t="shared" si="400"/>
        <v>403608</v>
      </c>
      <c r="ADN292" s="121">
        <f t="shared" si="401"/>
        <v>403608</v>
      </c>
      <c r="ADO292" s="4" t="s">
        <v>1454</v>
      </c>
    </row>
    <row r="293" spans="1:795" x14ac:dyDescent="0.25">
      <c r="A293" s="4">
        <f t="shared" si="361"/>
        <v>289</v>
      </c>
      <c r="B293" s="4">
        <v>168484</v>
      </c>
      <c r="C293" s="4" t="s">
        <v>845</v>
      </c>
      <c r="G293" s="4" t="s">
        <v>351</v>
      </c>
      <c r="O293" s="4">
        <v>22</v>
      </c>
      <c r="P293" s="4">
        <v>21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f t="shared" si="362"/>
        <v>0</v>
      </c>
      <c r="W293" s="4">
        <v>21</v>
      </c>
      <c r="X293" s="4">
        <v>21</v>
      </c>
      <c r="Y293" s="4">
        <v>7.75</v>
      </c>
      <c r="BQ293" s="4">
        <v>0</v>
      </c>
      <c r="BR293" s="114">
        <f t="shared" si="363"/>
        <v>1</v>
      </c>
      <c r="BS293" s="4">
        <f t="shared" si="364"/>
        <v>5</v>
      </c>
      <c r="BT293" s="114">
        <f t="shared" si="365"/>
        <v>0.1</v>
      </c>
      <c r="BU293" s="4">
        <v>0</v>
      </c>
      <c r="BV293" s="114">
        <f t="shared" si="366"/>
        <v>1</v>
      </c>
      <c r="BW293" s="4">
        <f t="shared" si="367"/>
        <v>5</v>
      </c>
      <c r="BX293" s="114">
        <f t="shared" si="368"/>
        <v>0.15</v>
      </c>
      <c r="BY293" s="4">
        <f t="shared" si="369"/>
        <v>9765</v>
      </c>
      <c r="BZ293" s="4">
        <v>12049.266666666699</v>
      </c>
      <c r="CA293" s="115">
        <f t="shared" si="370"/>
        <v>1.2339238777948489</v>
      </c>
      <c r="CB293" s="4">
        <f t="shared" si="371"/>
        <v>5</v>
      </c>
      <c r="CC293" s="114">
        <f t="shared" si="372"/>
        <v>0.1</v>
      </c>
      <c r="CD293" s="4">
        <v>300</v>
      </c>
      <c r="CE293" s="116">
        <v>254.39130434782601</v>
      </c>
      <c r="CF293" s="4">
        <f t="shared" si="373"/>
        <v>5</v>
      </c>
      <c r="CG293" s="114">
        <f t="shared" si="374"/>
        <v>0.15</v>
      </c>
      <c r="MX293" s="116">
        <v>95</v>
      </c>
      <c r="MY293" s="116">
        <v>96.6666666666667</v>
      </c>
      <c r="MZ293" s="4">
        <f t="shared" si="375"/>
        <v>5</v>
      </c>
      <c r="NA293" s="114">
        <f t="shared" si="376"/>
        <v>0.1</v>
      </c>
      <c r="NB293" s="115">
        <v>0.92</v>
      </c>
      <c r="NC293" s="115">
        <v>0.94285714285714295</v>
      </c>
      <c r="ND293" s="4">
        <f t="shared" si="377"/>
        <v>5</v>
      </c>
      <c r="NE293" s="114">
        <f t="shared" si="378"/>
        <v>0.1</v>
      </c>
      <c r="NF293" s="116">
        <v>90</v>
      </c>
      <c r="NG293" s="118">
        <v>100</v>
      </c>
      <c r="NH293" s="4">
        <f t="shared" si="379"/>
        <v>5</v>
      </c>
      <c r="NI293" s="114">
        <f t="shared" si="380"/>
        <v>0.08</v>
      </c>
      <c r="NJ293" s="114">
        <v>0.85</v>
      </c>
      <c r="NK293" s="114">
        <v>1</v>
      </c>
      <c r="NM293" s="4">
        <f t="shared" si="381"/>
        <v>5</v>
      </c>
      <c r="NN293" s="114">
        <f t="shared" si="382"/>
        <v>0.06</v>
      </c>
      <c r="NO293" s="114">
        <v>0.4</v>
      </c>
      <c r="NP293" s="114">
        <v>0.80952380952380998</v>
      </c>
      <c r="NQ293" s="4">
        <f t="shared" si="383"/>
        <v>5</v>
      </c>
      <c r="NR293" s="114">
        <f t="shared" si="384"/>
        <v>0.06</v>
      </c>
      <c r="ZQ293" s="114">
        <v>0.95</v>
      </c>
      <c r="ZR293" s="114">
        <v>0.98829431438127102</v>
      </c>
      <c r="ZS293" s="4">
        <f t="shared" si="385"/>
        <v>5</v>
      </c>
      <c r="ZT293" s="114">
        <f t="shared" si="386"/>
        <v>0.05</v>
      </c>
      <c r="ZU293" s="4">
        <v>2</v>
      </c>
      <c r="ZV293" s="4">
        <f t="shared" si="387"/>
        <v>5</v>
      </c>
      <c r="ZW293" s="114">
        <f t="shared" si="388"/>
        <v>0.05</v>
      </c>
      <c r="ACD293" s="114">
        <f t="shared" si="389"/>
        <v>0.5</v>
      </c>
      <c r="ACE293" s="114">
        <f t="shared" si="390"/>
        <v>0.4</v>
      </c>
      <c r="ACF293" s="114">
        <f t="shared" si="391"/>
        <v>0.1</v>
      </c>
      <c r="ACG293" s="114">
        <f t="shared" si="392"/>
        <v>1</v>
      </c>
      <c r="ACN293" s="119" t="str">
        <f t="shared" si="393"/>
        <v>TERIMA</v>
      </c>
      <c r="ACO293" s="120">
        <f t="shared" si="394"/>
        <v>670000</v>
      </c>
      <c r="ACP293" s="120">
        <f t="shared" si="395"/>
        <v>268000</v>
      </c>
      <c r="ADH293" s="121">
        <f t="shared" si="396"/>
        <v>335000</v>
      </c>
      <c r="ADI293" s="121">
        <f t="shared" si="397"/>
        <v>268000</v>
      </c>
      <c r="ADJ293" s="121">
        <f t="shared" si="398"/>
        <v>67000</v>
      </c>
      <c r="ADL293" s="121">
        <f t="shared" si="399"/>
        <v>200000</v>
      </c>
      <c r="ADM293" s="121">
        <f t="shared" si="400"/>
        <v>870000</v>
      </c>
      <c r="ADN293" s="121">
        <f t="shared" si="401"/>
        <v>870000</v>
      </c>
      <c r="ADO293" s="4" t="s">
        <v>1454</v>
      </c>
    </row>
    <row r="294" spans="1:795" x14ac:dyDescent="0.25">
      <c r="A294" s="4">
        <f t="shared" si="361"/>
        <v>290</v>
      </c>
      <c r="B294" s="4">
        <v>157009</v>
      </c>
      <c r="C294" s="4" t="s">
        <v>847</v>
      </c>
      <c r="G294" s="4" t="s">
        <v>351</v>
      </c>
      <c r="O294" s="4">
        <v>22</v>
      </c>
      <c r="P294" s="4">
        <v>21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f t="shared" si="362"/>
        <v>0</v>
      </c>
      <c r="W294" s="4">
        <v>21</v>
      </c>
      <c r="X294" s="4">
        <v>21</v>
      </c>
      <c r="Y294" s="4">
        <v>7.75</v>
      </c>
      <c r="BQ294" s="4">
        <v>0</v>
      </c>
      <c r="BR294" s="114">
        <f t="shared" si="363"/>
        <v>1</v>
      </c>
      <c r="BS294" s="4">
        <f t="shared" si="364"/>
        <v>5</v>
      </c>
      <c r="BT294" s="114">
        <f t="shared" si="365"/>
        <v>0.1</v>
      </c>
      <c r="BU294" s="4">
        <v>0</v>
      </c>
      <c r="BV294" s="114">
        <f t="shared" si="366"/>
        <v>1</v>
      </c>
      <c r="BW294" s="4">
        <f t="shared" si="367"/>
        <v>5</v>
      </c>
      <c r="BX294" s="114">
        <f t="shared" si="368"/>
        <v>0.15</v>
      </c>
      <c r="BY294" s="4">
        <f t="shared" si="369"/>
        <v>9765</v>
      </c>
      <c r="BZ294" s="4">
        <v>11596</v>
      </c>
      <c r="CA294" s="115">
        <f t="shared" si="370"/>
        <v>1.1875064004096263</v>
      </c>
      <c r="CB294" s="4">
        <f t="shared" si="371"/>
        <v>5</v>
      </c>
      <c r="CC294" s="114">
        <f t="shared" si="372"/>
        <v>0.1</v>
      </c>
      <c r="CD294" s="4">
        <v>300</v>
      </c>
      <c r="CE294" s="116">
        <v>275.83421052631599</v>
      </c>
      <c r="CF294" s="4">
        <f t="shared" si="373"/>
        <v>5</v>
      </c>
      <c r="CG294" s="114">
        <f t="shared" si="374"/>
        <v>0.15</v>
      </c>
      <c r="MX294" s="116">
        <v>95</v>
      </c>
      <c r="MY294" s="116">
        <v>100</v>
      </c>
      <c r="MZ294" s="4">
        <f t="shared" si="375"/>
        <v>5</v>
      </c>
      <c r="NA294" s="114">
        <f t="shared" si="376"/>
        <v>0.1</v>
      </c>
      <c r="NB294" s="115">
        <v>0.92</v>
      </c>
      <c r="NC294" s="115">
        <v>0.9</v>
      </c>
      <c r="ND294" s="4">
        <f t="shared" si="377"/>
        <v>1</v>
      </c>
      <c r="NE294" s="114">
        <f t="shared" si="378"/>
        <v>0.02</v>
      </c>
      <c r="NF294" s="116">
        <v>90</v>
      </c>
      <c r="NG294" s="118">
        <v>100</v>
      </c>
      <c r="NH294" s="4">
        <f t="shared" si="379"/>
        <v>5</v>
      </c>
      <c r="NI294" s="114">
        <f t="shared" si="380"/>
        <v>0.08</v>
      </c>
      <c r="NJ294" s="114">
        <v>0.85</v>
      </c>
      <c r="NK294" s="114">
        <v>0.57142857142857095</v>
      </c>
      <c r="NM294" s="4">
        <f t="shared" si="381"/>
        <v>1</v>
      </c>
      <c r="NN294" s="114">
        <f t="shared" si="382"/>
        <v>1.2E-2</v>
      </c>
      <c r="NO294" s="114">
        <v>0.4</v>
      </c>
      <c r="NP294" s="114">
        <v>0.41666666666666702</v>
      </c>
      <c r="NQ294" s="4">
        <f t="shared" si="383"/>
        <v>5</v>
      </c>
      <c r="NR294" s="114">
        <f t="shared" si="384"/>
        <v>0.06</v>
      </c>
      <c r="ZQ294" s="114">
        <v>0.95</v>
      </c>
      <c r="ZR294" s="114">
        <v>0.96710526315789502</v>
      </c>
      <c r="ZS294" s="4">
        <f t="shared" si="385"/>
        <v>5</v>
      </c>
      <c r="ZT294" s="114">
        <f t="shared" si="386"/>
        <v>0.05</v>
      </c>
      <c r="ZU294" s="4">
        <v>2</v>
      </c>
      <c r="ZV294" s="4">
        <f t="shared" si="387"/>
        <v>5</v>
      </c>
      <c r="ZW294" s="114">
        <f t="shared" si="388"/>
        <v>0.05</v>
      </c>
      <c r="ACD294" s="114">
        <f t="shared" si="389"/>
        <v>0.5</v>
      </c>
      <c r="ACE294" s="114">
        <f t="shared" si="390"/>
        <v>0.27200000000000002</v>
      </c>
      <c r="ACF294" s="114">
        <f t="shared" si="391"/>
        <v>0.1</v>
      </c>
      <c r="ACG294" s="114">
        <f t="shared" si="392"/>
        <v>0.872</v>
      </c>
      <c r="ACK294" s="4">
        <v>1</v>
      </c>
      <c r="ACN294" s="119" t="str">
        <f t="shared" si="393"/>
        <v>TERIMA</v>
      </c>
      <c r="ACO294" s="120">
        <f t="shared" si="394"/>
        <v>670000</v>
      </c>
      <c r="ACP294" s="120">
        <f t="shared" si="395"/>
        <v>182240</v>
      </c>
      <c r="ADH294" s="121">
        <f t="shared" si="396"/>
        <v>335000</v>
      </c>
      <c r="ADI294" s="121">
        <f t="shared" si="397"/>
        <v>154904</v>
      </c>
      <c r="ADJ294" s="121">
        <f t="shared" si="398"/>
        <v>67000</v>
      </c>
      <c r="ADL294" s="121">
        <f t="shared" si="399"/>
        <v>0</v>
      </c>
      <c r="ADM294" s="121">
        <f t="shared" si="400"/>
        <v>556904</v>
      </c>
      <c r="ADN294" s="121">
        <f t="shared" si="401"/>
        <v>556904</v>
      </c>
      <c r="ADO294" s="4" t="s">
        <v>1454</v>
      </c>
    </row>
    <row r="295" spans="1:795" x14ac:dyDescent="0.25">
      <c r="A295" s="4">
        <f t="shared" si="361"/>
        <v>291</v>
      </c>
      <c r="B295" s="4">
        <v>161144</v>
      </c>
      <c r="C295" s="4" t="s">
        <v>849</v>
      </c>
      <c r="G295" s="4" t="s">
        <v>351</v>
      </c>
      <c r="O295" s="4">
        <v>22</v>
      </c>
      <c r="P295" s="4">
        <v>21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f t="shared" si="362"/>
        <v>0</v>
      </c>
      <c r="W295" s="4">
        <v>21</v>
      </c>
      <c r="X295" s="4">
        <v>21</v>
      </c>
      <c r="Y295" s="4">
        <v>7.75</v>
      </c>
      <c r="BQ295" s="4">
        <v>0</v>
      </c>
      <c r="BR295" s="114">
        <f t="shared" si="363"/>
        <v>1</v>
      </c>
      <c r="BS295" s="4">
        <f t="shared" si="364"/>
        <v>5</v>
      </c>
      <c r="BT295" s="114">
        <f t="shared" si="365"/>
        <v>0.1</v>
      </c>
      <c r="BU295" s="4">
        <v>0</v>
      </c>
      <c r="BV295" s="114">
        <f t="shared" si="366"/>
        <v>1</v>
      </c>
      <c r="BW295" s="4">
        <f t="shared" si="367"/>
        <v>5</v>
      </c>
      <c r="BX295" s="114">
        <f t="shared" si="368"/>
        <v>0.15</v>
      </c>
      <c r="BY295" s="4">
        <f t="shared" si="369"/>
        <v>9765</v>
      </c>
      <c r="BZ295" s="4">
        <v>11907.05</v>
      </c>
      <c r="CA295" s="115">
        <f t="shared" si="370"/>
        <v>1.2193599590373783</v>
      </c>
      <c r="CB295" s="4">
        <f t="shared" si="371"/>
        <v>5</v>
      </c>
      <c r="CC295" s="114">
        <f t="shared" si="372"/>
        <v>0.1</v>
      </c>
      <c r="CD295" s="4">
        <v>300</v>
      </c>
      <c r="CE295" s="116">
        <v>261.05392670157102</v>
      </c>
      <c r="CF295" s="4">
        <f t="shared" si="373"/>
        <v>5</v>
      </c>
      <c r="CG295" s="114">
        <f t="shared" si="374"/>
        <v>0.15</v>
      </c>
      <c r="MX295" s="116">
        <v>95</v>
      </c>
      <c r="MY295" s="116">
        <v>91.6666666666667</v>
      </c>
      <c r="MZ295" s="4">
        <f t="shared" si="375"/>
        <v>1</v>
      </c>
      <c r="NA295" s="114">
        <f t="shared" si="376"/>
        <v>0.02</v>
      </c>
      <c r="NB295" s="115">
        <v>0.92</v>
      </c>
      <c r="NC295" s="115">
        <v>0.85769230769230798</v>
      </c>
      <c r="ND295" s="4">
        <f t="shared" si="377"/>
        <v>1</v>
      </c>
      <c r="NE295" s="114">
        <f t="shared" si="378"/>
        <v>0.02</v>
      </c>
      <c r="NF295" s="116">
        <v>90</v>
      </c>
      <c r="NG295" s="118">
        <v>100</v>
      </c>
      <c r="NH295" s="4">
        <f t="shared" si="379"/>
        <v>5</v>
      </c>
      <c r="NI295" s="114">
        <f t="shared" si="380"/>
        <v>0.08</v>
      </c>
      <c r="NJ295" s="114">
        <v>0.85</v>
      </c>
      <c r="NK295" s="114">
        <v>0.84848484848484895</v>
      </c>
      <c r="NM295" s="4">
        <f t="shared" si="381"/>
        <v>1</v>
      </c>
      <c r="NN295" s="114">
        <f t="shared" si="382"/>
        <v>1.2E-2</v>
      </c>
      <c r="NO295" s="114">
        <v>0.4</v>
      </c>
      <c r="NP295" s="114">
        <v>0.38461538461538503</v>
      </c>
      <c r="NQ295" s="4">
        <f t="shared" si="383"/>
        <v>1</v>
      </c>
      <c r="NR295" s="114">
        <f t="shared" si="384"/>
        <v>1.2E-2</v>
      </c>
      <c r="ZQ295" s="114">
        <v>0.95</v>
      </c>
      <c r="ZR295" s="114">
        <v>0.98534031413612599</v>
      </c>
      <c r="ZS295" s="4">
        <f t="shared" si="385"/>
        <v>5</v>
      </c>
      <c r="ZT295" s="114">
        <f t="shared" si="386"/>
        <v>0.05</v>
      </c>
      <c r="ZU295" s="4">
        <v>2</v>
      </c>
      <c r="ZV295" s="4">
        <f t="shared" si="387"/>
        <v>5</v>
      </c>
      <c r="ZW295" s="114">
        <f t="shared" si="388"/>
        <v>0.05</v>
      </c>
      <c r="ACD295" s="114">
        <f t="shared" si="389"/>
        <v>0.5</v>
      </c>
      <c r="ACE295" s="114">
        <f t="shared" si="390"/>
        <v>0.14400000000000002</v>
      </c>
      <c r="ACF295" s="114">
        <f t="shared" si="391"/>
        <v>0.1</v>
      </c>
      <c r="ACG295" s="114">
        <f t="shared" si="392"/>
        <v>0.74399999999999999</v>
      </c>
      <c r="ACK295" s="4">
        <v>1</v>
      </c>
      <c r="ACN295" s="119" t="str">
        <f t="shared" si="393"/>
        <v>TERIMA</v>
      </c>
      <c r="ACO295" s="120">
        <f t="shared" si="394"/>
        <v>670000</v>
      </c>
      <c r="ACP295" s="120">
        <f t="shared" si="395"/>
        <v>96480.000000000015</v>
      </c>
      <c r="ADH295" s="121">
        <f t="shared" si="396"/>
        <v>335000</v>
      </c>
      <c r="ADI295" s="121">
        <f t="shared" si="397"/>
        <v>82008.000000000015</v>
      </c>
      <c r="ADJ295" s="121">
        <f t="shared" si="398"/>
        <v>67000</v>
      </c>
      <c r="ADL295" s="121">
        <f t="shared" si="399"/>
        <v>0</v>
      </c>
      <c r="ADM295" s="121">
        <f t="shared" si="400"/>
        <v>484008</v>
      </c>
      <c r="ADN295" s="121">
        <f t="shared" si="401"/>
        <v>484008</v>
      </c>
      <c r="ADO295" s="4" t="s">
        <v>1454</v>
      </c>
    </row>
    <row r="296" spans="1:795" x14ac:dyDescent="0.25">
      <c r="A296" s="4">
        <f t="shared" si="361"/>
        <v>292</v>
      </c>
      <c r="B296" s="4">
        <v>157017</v>
      </c>
      <c r="C296" s="4" t="s">
        <v>851</v>
      </c>
      <c r="G296" s="4" t="s">
        <v>351</v>
      </c>
      <c r="O296" s="4">
        <v>22</v>
      </c>
      <c r="P296" s="4">
        <v>21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f t="shared" si="362"/>
        <v>0</v>
      </c>
      <c r="W296" s="4">
        <v>21</v>
      </c>
      <c r="X296" s="4">
        <v>21</v>
      </c>
      <c r="Y296" s="4">
        <v>7.75</v>
      </c>
      <c r="BQ296" s="4">
        <v>0</v>
      </c>
      <c r="BR296" s="114">
        <f t="shared" si="363"/>
        <v>1</v>
      </c>
      <c r="BS296" s="4">
        <f t="shared" si="364"/>
        <v>5</v>
      </c>
      <c r="BT296" s="114">
        <f t="shared" si="365"/>
        <v>0.1</v>
      </c>
      <c r="BU296" s="4">
        <v>0</v>
      </c>
      <c r="BV296" s="114">
        <f t="shared" si="366"/>
        <v>1</v>
      </c>
      <c r="BW296" s="4">
        <f t="shared" si="367"/>
        <v>5</v>
      </c>
      <c r="BX296" s="114">
        <f t="shared" si="368"/>
        <v>0.15</v>
      </c>
      <c r="BY296" s="4">
        <f t="shared" si="369"/>
        <v>9765</v>
      </c>
      <c r="BZ296" s="4">
        <v>11419.166666666701</v>
      </c>
      <c r="CA296" s="115">
        <f t="shared" si="370"/>
        <v>1.169397508107189</v>
      </c>
      <c r="CB296" s="4">
        <f t="shared" si="371"/>
        <v>5</v>
      </c>
      <c r="CC296" s="114">
        <f t="shared" si="372"/>
        <v>0.1</v>
      </c>
      <c r="CD296" s="4">
        <v>300</v>
      </c>
      <c r="CE296" s="116">
        <v>263.34519104084302</v>
      </c>
      <c r="CF296" s="4">
        <f t="shared" si="373"/>
        <v>5</v>
      </c>
      <c r="CG296" s="114">
        <f t="shared" si="374"/>
        <v>0.15</v>
      </c>
      <c r="MX296" s="116">
        <v>95</v>
      </c>
      <c r="MY296" s="116">
        <v>98.75</v>
      </c>
      <c r="MZ296" s="4">
        <f t="shared" si="375"/>
        <v>5</v>
      </c>
      <c r="NA296" s="114">
        <f t="shared" si="376"/>
        <v>0.1</v>
      </c>
      <c r="NB296" s="115">
        <v>0.92</v>
      </c>
      <c r="NC296" s="115">
        <v>0.9</v>
      </c>
      <c r="ND296" s="4">
        <f t="shared" si="377"/>
        <v>1</v>
      </c>
      <c r="NE296" s="114">
        <f t="shared" si="378"/>
        <v>0.02</v>
      </c>
      <c r="NF296" s="116">
        <v>90</v>
      </c>
      <c r="NG296" s="118">
        <v>100</v>
      </c>
      <c r="NH296" s="4">
        <f t="shared" si="379"/>
        <v>5</v>
      </c>
      <c r="NI296" s="114">
        <f t="shared" si="380"/>
        <v>0.08</v>
      </c>
      <c r="NJ296" s="114">
        <v>0.85</v>
      </c>
      <c r="NK296" s="114">
        <v>1</v>
      </c>
      <c r="NM296" s="4">
        <f t="shared" si="381"/>
        <v>5</v>
      </c>
      <c r="NN296" s="114">
        <f t="shared" si="382"/>
        <v>0.06</v>
      </c>
      <c r="NO296" s="114">
        <v>0.4</v>
      </c>
      <c r="NP296" s="114">
        <v>0.66666666666666696</v>
      </c>
      <c r="NQ296" s="4">
        <f t="shared" si="383"/>
        <v>5</v>
      </c>
      <c r="NR296" s="114">
        <f t="shared" si="384"/>
        <v>0.06</v>
      </c>
      <c r="ZQ296" s="114">
        <v>0.95</v>
      </c>
      <c r="ZR296" s="114">
        <v>0.97628458498023696</v>
      </c>
      <c r="ZS296" s="4">
        <f t="shared" si="385"/>
        <v>5</v>
      </c>
      <c r="ZT296" s="114">
        <f t="shared" si="386"/>
        <v>0.05</v>
      </c>
      <c r="ZU296" s="4">
        <v>2</v>
      </c>
      <c r="ZV296" s="4">
        <f t="shared" si="387"/>
        <v>5</v>
      </c>
      <c r="ZW296" s="114">
        <f t="shared" si="388"/>
        <v>0.05</v>
      </c>
      <c r="ACD296" s="114">
        <f t="shared" si="389"/>
        <v>0.5</v>
      </c>
      <c r="ACE296" s="114">
        <f t="shared" si="390"/>
        <v>0.32</v>
      </c>
      <c r="ACF296" s="114">
        <f t="shared" si="391"/>
        <v>0.1</v>
      </c>
      <c r="ACG296" s="114">
        <f t="shared" si="392"/>
        <v>0.92</v>
      </c>
      <c r="ACN296" s="119" t="str">
        <f t="shared" si="393"/>
        <v>TERIMA</v>
      </c>
      <c r="ACO296" s="120">
        <f t="shared" si="394"/>
        <v>670000</v>
      </c>
      <c r="ACP296" s="120">
        <f t="shared" si="395"/>
        <v>214400</v>
      </c>
      <c r="ADH296" s="121">
        <f t="shared" si="396"/>
        <v>335000</v>
      </c>
      <c r="ADI296" s="121">
        <f t="shared" si="397"/>
        <v>214400</v>
      </c>
      <c r="ADJ296" s="121">
        <f t="shared" si="398"/>
        <v>67000</v>
      </c>
      <c r="ADL296" s="121">
        <f t="shared" si="399"/>
        <v>0</v>
      </c>
      <c r="ADM296" s="121">
        <f t="shared" si="400"/>
        <v>616400</v>
      </c>
      <c r="ADN296" s="121">
        <f t="shared" si="401"/>
        <v>616400</v>
      </c>
      <c r="ADO296" s="4" t="s">
        <v>1454</v>
      </c>
    </row>
    <row r="297" spans="1:795" x14ac:dyDescent="0.25">
      <c r="A297" s="4">
        <f t="shared" si="361"/>
        <v>293</v>
      </c>
      <c r="B297" s="4">
        <v>160063</v>
      </c>
      <c r="C297" s="4" t="s">
        <v>853</v>
      </c>
      <c r="G297" s="4" t="s">
        <v>351</v>
      </c>
      <c r="O297" s="4">
        <v>22</v>
      </c>
      <c r="P297" s="4">
        <v>21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f t="shared" si="362"/>
        <v>0</v>
      </c>
      <c r="W297" s="4">
        <v>21</v>
      </c>
      <c r="X297" s="4">
        <v>21</v>
      </c>
      <c r="Y297" s="4">
        <v>7.75</v>
      </c>
      <c r="BQ297" s="4">
        <v>0</v>
      </c>
      <c r="BR297" s="114">
        <f t="shared" si="363"/>
        <v>1</v>
      </c>
      <c r="BS297" s="4">
        <f t="shared" si="364"/>
        <v>5</v>
      </c>
      <c r="BT297" s="114">
        <f t="shared" si="365"/>
        <v>0.1</v>
      </c>
      <c r="BU297" s="4">
        <v>0</v>
      </c>
      <c r="BV297" s="114">
        <f t="shared" si="366"/>
        <v>1</v>
      </c>
      <c r="BW297" s="4">
        <f t="shared" si="367"/>
        <v>5</v>
      </c>
      <c r="BX297" s="114">
        <f t="shared" si="368"/>
        <v>0.15</v>
      </c>
      <c r="BY297" s="4">
        <f t="shared" si="369"/>
        <v>9765</v>
      </c>
      <c r="BZ297" s="4">
        <v>12160.0666666667</v>
      </c>
      <c r="CA297" s="115">
        <f t="shared" si="370"/>
        <v>1.2452705239802049</v>
      </c>
      <c r="CB297" s="4">
        <f t="shared" si="371"/>
        <v>5</v>
      </c>
      <c r="CC297" s="114">
        <f t="shared" si="372"/>
        <v>0.1</v>
      </c>
      <c r="CD297" s="4">
        <v>300</v>
      </c>
      <c r="CE297" s="116">
        <v>277.83219178082197</v>
      </c>
      <c r="CF297" s="4">
        <f t="shared" si="373"/>
        <v>5</v>
      </c>
      <c r="CG297" s="114">
        <f t="shared" si="374"/>
        <v>0.15</v>
      </c>
      <c r="MX297" s="116">
        <v>95</v>
      </c>
      <c r="MY297" s="116">
        <v>100</v>
      </c>
      <c r="MZ297" s="4">
        <f t="shared" si="375"/>
        <v>5</v>
      </c>
      <c r="NA297" s="114">
        <f t="shared" si="376"/>
        <v>0.1</v>
      </c>
      <c r="NB297" s="115">
        <v>0.92</v>
      </c>
      <c r="NC297" s="115">
        <v>0.86545454545454503</v>
      </c>
      <c r="ND297" s="4">
        <f t="shared" si="377"/>
        <v>1</v>
      </c>
      <c r="NE297" s="114">
        <f t="shared" si="378"/>
        <v>0.02</v>
      </c>
      <c r="NF297" s="116">
        <v>90</v>
      </c>
      <c r="NG297" s="118">
        <v>100</v>
      </c>
      <c r="NH297" s="4">
        <f t="shared" si="379"/>
        <v>5</v>
      </c>
      <c r="NI297" s="114">
        <f t="shared" si="380"/>
        <v>0.08</v>
      </c>
      <c r="NJ297" s="114">
        <v>0.85</v>
      </c>
      <c r="NK297" s="114">
        <v>0.75555555555555598</v>
      </c>
      <c r="NM297" s="4">
        <f t="shared" si="381"/>
        <v>1</v>
      </c>
      <c r="NN297" s="114">
        <f t="shared" si="382"/>
        <v>1.2E-2</v>
      </c>
      <c r="NO297" s="114">
        <v>0.4</v>
      </c>
      <c r="NP297" s="114">
        <v>0.41818181818181799</v>
      </c>
      <c r="NQ297" s="4">
        <f t="shared" si="383"/>
        <v>5</v>
      </c>
      <c r="NR297" s="114">
        <f t="shared" si="384"/>
        <v>0.06</v>
      </c>
      <c r="ZQ297" s="114">
        <v>0.95</v>
      </c>
      <c r="ZR297" s="114">
        <v>0.99257990867579904</v>
      </c>
      <c r="ZS297" s="4">
        <f t="shared" si="385"/>
        <v>5</v>
      </c>
      <c r="ZT297" s="114">
        <f t="shared" si="386"/>
        <v>0.05</v>
      </c>
      <c r="ZU297" s="4">
        <v>2</v>
      </c>
      <c r="ZV297" s="4">
        <f t="shared" si="387"/>
        <v>5</v>
      </c>
      <c r="ZW297" s="114">
        <f t="shared" si="388"/>
        <v>0.05</v>
      </c>
      <c r="ACD297" s="114">
        <f t="shared" si="389"/>
        <v>0.5</v>
      </c>
      <c r="ACE297" s="114">
        <f t="shared" si="390"/>
        <v>0.27200000000000002</v>
      </c>
      <c r="ACF297" s="114">
        <f t="shared" si="391"/>
        <v>0.1</v>
      </c>
      <c r="ACG297" s="114">
        <f t="shared" si="392"/>
        <v>0.872</v>
      </c>
      <c r="ACN297" s="119" t="str">
        <f t="shared" si="393"/>
        <v>TERIMA</v>
      </c>
      <c r="ACO297" s="120">
        <f t="shared" si="394"/>
        <v>670000</v>
      </c>
      <c r="ACP297" s="120">
        <f t="shared" si="395"/>
        <v>182240</v>
      </c>
      <c r="ADH297" s="121">
        <f t="shared" si="396"/>
        <v>335000</v>
      </c>
      <c r="ADI297" s="121">
        <f t="shared" si="397"/>
        <v>182240</v>
      </c>
      <c r="ADJ297" s="121">
        <f t="shared" si="398"/>
        <v>67000</v>
      </c>
      <c r="ADL297" s="121">
        <f t="shared" si="399"/>
        <v>0</v>
      </c>
      <c r="ADM297" s="121">
        <f t="shared" si="400"/>
        <v>584240</v>
      </c>
      <c r="ADN297" s="121">
        <f t="shared" si="401"/>
        <v>584240</v>
      </c>
      <c r="ADO297" s="4" t="s">
        <v>1454</v>
      </c>
    </row>
    <row r="298" spans="1:795" x14ac:dyDescent="0.25">
      <c r="A298" s="4">
        <f t="shared" si="361"/>
        <v>294</v>
      </c>
      <c r="B298" s="4">
        <v>181872</v>
      </c>
      <c r="C298" s="4" t="s">
        <v>855</v>
      </c>
      <c r="G298" s="4" t="s">
        <v>351</v>
      </c>
      <c r="O298" s="4">
        <v>22</v>
      </c>
      <c r="P298" s="4">
        <v>21</v>
      </c>
      <c r="Q298" s="4">
        <v>1</v>
      </c>
      <c r="R298" s="4">
        <v>0</v>
      </c>
      <c r="S298" s="4">
        <v>0</v>
      </c>
      <c r="T298" s="4">
        <v>0</v>
      </c>
      <c r="U298" s="4">
        <v>0</v>
      </c>
      <c r="V298" s="4">
        <f t="shared" si="362"/>
        <v>1</v>
      </c>
      <c r="W298" s="4">
        <v>20</v>
      </c>
      <c r="X298" s="4">
        <v>21</v>
      </c>
      <c r="Y298" s="4">
        <v>7.75</v>
      </c>
      <c r="BQ298" s="4">
        <v>0</v>
      </c>
      <c r="BR298" s="114">
        <f t="shared" si="363"/>
        <v>1</v>
      </c>
      <c r="BS298" s="4">
        <f t="shared" si="364"/>
        <v>5</v>
      </c>
      <c r="BT298" s="114">
        <f t="shared" si="365"/>
        <v>0.1</v>
      </c>
      <c r="BU298" s="4">
        <v>1</v>
      </c>
      <c r="BV298" s="114">
        <f t="shared" si="366"/>
        <v>0.95</v>
      </c>
      <c r="BW298" s="4">
        <f t="shared" si="367"/>
        <v>1</v>
      </c>
      <c r="BX298" s="114">
        <f t="shared" si="368"/>
        <v>0.03</v>
      </c>
      <c r="BY298" s="4">
        <f t="shared" si="369"/>
        <v>9765</v>
      </c>
      <c r="BZ298" s="4">
        <v>11380.8166666667</v>
      </c>
      <c r="CA298" s="115">
        <f t="shared" si="370"/>
        <v>1.1654702167605429</v>
      </c>
      <c r="CB298" s="4">
        <f t="shared" si="371"/>
        <v>5</v>
      </c>
      <c r="CC298" s="114">
        <f t="shared" si="372"/>
        <v>0.1</v>
      </c>
      <c r="CD298" s="4">
        <v>300</v>
      </c>
      <c r="CE298" s="116">
        <v>272.32441113490398</v>
      </c>
      <c r="CF298" s="4">
        <f t="shared" si="373"/>
        <v>5</v>
      </c>
      <c r="CG298" s="114">
        <f t="shared" si="374"/>
        <v>0.15</v>
      </c>
      <c r="MX298" s="116">
        <v>95</v>
      </c>
      <c r="MY298" s="116">
        <v>100</v>
      </c>
      <c r="MZ298" s="4">
        <f t="shared" si="375"/>
        <v>5</v>
      </c>
      <c r="NA298" s="114">
        <f t="shared" si="376"/>
        <v>0.1</v>
      </c>
      <c r="NB298" s="115">
        <v>0.92</v>
      </c>
      <c r="NC298" s="115">
        <v>0.82</v>
      </c>
      <c r="ND298" s="4">
        <f t="shared" si="377"/>
        <v>1</v>
      </c>
      <c r="NE298" s="114">
        <f t="shared" si="378"/>
        <v>0.02</v>
      </c>
      <c r="NF298" s="116">
        <v>90</v>
      </c>
      <c r="NG298" s="118">
        <v>95</v>
      </c>
      <c r="NH298" s="4">
        <f t="shared" si="379"/>
        <v>5</v>
      </c>
      <c r="NI298" s="114">
        <f t="shared" si="380"/>
        <v>0.08</v>
      </c>
      <c r="NJ298" s="114">
        <v>0.85</v>
      </c>
      <c r="NK298" s="114">
        <v>0.70588235294117696</v>
      </c>
      <c r="NM298" s="4">
        <f t="shared" si="381"/>
        <v>1</v>
      </c>
      <c r="NN298" s="114">
        <f t="shared" si="382"/>
        <v>1.2E-2</v>
      </c>
      <c r="NO298" s="114">
        <v>0.4</v>
      </c>
      <c r="NP298" s="114">
        <v>0.4</v>
      </c>
      <c r="NQ298" s="4">
        <f t="shared" si="383"/>
        <v>4</v>
      </c>
      <c r="NR298" s="114">
        <f t="shared" si="384"/>
        <v>4.8000000000000001E-2</v>
      </c>
      <c r="ZQ298" s="114">
        <v>0.95</v>
      </c>
      <c r="ZR298" s="114">
        <v>0.98982869379015004</v>
      </c>
      <c r="ZS298" s="4">
        <f t="shared" si="385"/>
        <v>5</v>
      </c>
      <c r="ZT298" s="114">
        <f t="shared" si="386"/>
        <v>0.05</v>
      </c>
      <c r="ZU298" s="4">
        <v>2</v>
      </c>
      <c r="ZV298" s="4">
        <f t="shared" si="387"/>
        <v>5</v>
      </c>
      <c r="ZW298" s="114">
        <f t="shared" si="388"/>
        <v>0.05</v>
      </c>
      <c r="ACD298" s="114">
        <f t="shared" si="389"/>
        <v>0.38</v>
      </c>
      <c r="ACE298" s="114">
        <f t="shared" si="390"/>
        <v>0.26</v>
      </c>
      <c r="ACF298" s="114">
        <f t="shared" si="391"/>
        <v>0.1</v>
      </c>
      <c r="ACG298" s="114">
        <f t="shared" si="392"/>
        <v>0.74</v>
      </c>
      <c r="ACN298" s="119" t="str">
        <f t="shared" si="393"/>
        <v>TERIMA</v>
      </c>
      <c r="ACO298" s="120">
        <f t="shared" si="394"/>
        <v>670000</v>
      </c>
      <c r="ACP298" s="120">
        <f t="shared" si="395"/>
        <v>174200</v>
      </c>
      <c r="ADH298" s="121">
        <f t="shared" si="396"/>
        <v>254600</v>
      </c>
      <c r="ADI298" s="121">
        <f t="shared" si="397"/>
        <v>174200</v>
      </c>
      <c r="ADJ298" s="121">
        <f t="shared" si="398"/>
        <v>67000</v>
      </c>
      <c r="ADL298" s="121">
        <f t="shared" si="399"/>
        <v>0</v>
      </c>
      <c r="ADM298" s="121">
        <f t="shared" si="400"/>
        <v>495800</v>
      </c>
      <c r="ADN298" s="121">
        <f t="shared" si="401"/>
        <v>495800</v>
      </c>
      <c r="ADO298" s="4" t="s">
        <v>1454</v>
      </c>
    </row>
    <row r="299" spans="1:795" x14ac:dyDescent="0.25">
      <c r="A299" s="4">
        <f t="shared" si="361"/>
        <v>295</v>
      </c>
      <c r="B299" s="4">
        <v>181874</v>
      </c>
      <c r="C299" s="4" t="s">
        <v>859</v>
      </c>
      <c r="G299" s="4" t="s">
        <v>351</v>
      </c>
      <c r="O299" s="4">
        <v>22</v>
      </c>
      <c r="P299" s="4">
        <v>21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f t="shared" si="362"/>
        <v>0</v>
      </c>
      <c r="W299" s="4">
        <v>21</v>
      </c>
      <c r="X299" s="4">
        <v>21</v>
      </c>
      <c r="Y299" s="4">
        <v>7.75</v>
      </c>
      <c r="BQ299" s="4">
        <v>0</v>
      </c>
      <c r="BR299" s="114">
        <f t="shared" si="363"/>
        <v>1</v>
      </c>
      <c r="BS299" s="4">
        <f t="shared" si="364"/>
        <v>5</v>
      </c>
      <c r="BT299" s="114">
        <f t="shared" si="365"/>
        <v>0.1</v>
      </c>
      <c r="BU299" s="4">
        <v>0</v>
      </c>
      <c r="BV299" s="114">
        <f t="shared" si="366"/>
        <v>1</v>
      </c>
      <c r="BW299" s="4">
        <f t="shared" si="367"/>
        <v>5</v>
      </c>
      <c r="BX299" s="114">
        <f t="shared" si="368"/>
        <v>0.15</v>
      </c>
      <c r="BY299" s="4">
        <f t="shared" si="369"/>
        <v>9765</v>
      </c>
      <c r="BZ299" s="4">
        <v>11317.4333333333</v>
      </c>
      <c r="CA299" s="115">
        <f t="shared" si="370"/>
        <v>1.1589793480116026</v>
      </c>
      <c r="CB299" s="4">
        <f t="shared" si="371"/>
        <v>5</v>
      </c>
      <c r="CC299" s="114">
        <f t="shared" si="372"/>
        <v>0.1</v>
      </c>
      <c r="CD299" s="4">
        <v>300</v>
      </c>
      <c r="CE299" s="116">
        <v>273.70578512396702</v>
      </c>
      <c r="CF299" s="4">
        <f t="shared" si="373"/>
        <v>5</v>
      </c>
      <c r="CG299" s="114">
        <f t="shared" si="374"/>
        <v>0.15</v>
      </c>
      <c r="MX299" s="116">
        <v>95</v>
      </c>
      <c r="MY299" s="116">
        <v>100</v>
      </c>
      <c r="MZ299" s="4">
        <f t="shared" si="375"/>
        <v>5</v>
      </c>
      <c r="NA299" s="114">
        <f t="shared" si="376"/>
        <v>0.1</v>
      </c>
      <c r="NB299" s="115">
        <v>0.92</v>
      </c>
      <c r="NC299" s="115">
        <v>0.74054054054054097</v>
      </c>
      <c r="ND299" s="4">
        <f t="shared" si="377"/>
        <v>1</v>
      </c>
      <c r="NE299" s="114">
        <f t="shared" si="378"/>
        <v>0.02</v>
      </c>
      <c r="NF299" s="116">
        <v>90</v>
      </c>
      <c r="NG299" s="118">
        <v>100</v>
      </c>
      <c r="NH299" s="4">
        <f t="shared" si="379"/>
        <v>5</v>
      </c>
      <c r="NI299" s="114">
        <f t="shared" si="380"/>
        <v>0.08</v>
      </c>
      <c r="NJ299" s="114">
        <v>0.85</v>
      </c>
      <c r="NK299" s="114">
        <v>0.55555555555555602</v>
      </c>
      <c r="NM299" s="4">
        <f t="shared" si="381"/>
        <v>1</v>
      </c>
      <c r="NN299" s="114">
        <f t="shared" si="382"/>
        <v>1.2E-2</v>
      </c>
      <c r="NO299" s="114">
        <v>0.4</v>
      </c>
      <c r="NP299" s="114">
        <v>0.108108108108108</v>
      </c>
      <c r="NQ299" s="4">
        <f t="shared" si="383"/>
        <v>1</v>
      </c>
      <c r="NR299" s="114">
        <f t="shared" si="384"/>
        <v>1.2E-2</v>
      </c>
      <c r="ZQ299" s="114">
        <v>0.95</v>
      </c>
      <c r="ZR299" s="114">
        <v>0.98732782369145999</v>
      </c>
      <c r="ZS299" s="4">
        <f t="shared" si="385"/>
        <v>5</v>
      </c>
      <c r="ZT299" s="114">
        <f t="shared" si="386"/>
        <v>0.05</v>
      </c>
      <c r="ZU299" s="4">
        <v>2</v>
      </c>
      <c r="ZV299" s="4">
        <f t="shared" si="387"/>
        <v>5</v>
      </c>
      <c r="ZW299" s="114">
        <f t="shared" si="388"/>
        <v>0.05</v>
      </c>
      <c r="ACD299" s="114">
        <f t="shared" si="389"/>
        <v>0.5</v>
      </c>
      <c r="ACE299" s="114">
        <f t="shared" si="390"/>
        <v>0.22400000000000003</v>
      </c>
      <c r="ACF299" s="114">
        <f t="shared" si="391"/>
        <v>0.1</v>
      </c>
      <c r="ACG299" s="114">
        <f t="shared" si="392"/>
        <v>0.82399999999999995</v>
      </c>
      <c r="ACN299" s="119" t="str">
        <f t="shared" si="393"/>
        <v>TERIMA</v>
      </c>
      <c r="ACO299" s="120">
        <f t="shared" si="394"/>
        <v>670000</v>
      </c>
      <c r="ACP299" s="120">
        <f t="shared" si="395"/>
        <v>150080.00000000003</v>
      </c>
      <c r="ADH299" s="121">
        <f t="shared" si="396"/>
        <v>335000</v>
      </c>
      <c r="ADI299" s="121">
        <f t="shared" si="397"/>
        <v>150080.00000000003</v>
      </c>
      <c r="ADJ299" s="121">
        <f t="shared" si="398"/>
        <v>67000</v>
      </c>
      <c r="ADL299" s="121">
        <f t="shared" si="399"/>
        <v>0</v>
      </c>
      <c r="ADM299" s="121">
        <f t="shared" si="400"/>
        <v>552080</v>
      </c>
      <c r="ADN299" s="121">
        <f t="shared" si="401"/>
        <v>552080</v>
      </c>
      <c r="ADO299" s="4" t="s">
        <v>1454</v>
      </c>
    </row>
    <row r="300" spans="1:795" x14ac:dyDescent="0.25">
      <c r="A300" s="4">
        <f t="shared" si="361"/>
        <v>296</v>
      </c>
      <c r="B300" s="4">
        <v>181875</v>
      </c>
      <c r="C300" s="4" t="s">
        <v>861</v>
      </c>
      <c r="G300" s="4" t="s">
        <v>351</v>
      </c>
      <c r="O300" s="4">
        <v>22</v>
      </c>
      <c r="P300" s="4">
        <v>21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f t="shared" si="362"/>
        <v>0</v>
      </c>
      <c r="W300" s="4">
        <v>21</v>
      </c>
      <c r="X300" s="4">
        <v>21</v>
      </c>
      <c r="Y300" s="4">
        <v>7.75</v>
      </c>
      <c r="BQ300" s="4">
        <v>0</v>
      </c>
      <c r="BR300" s="114">
        <f t="shared" si="363"/>
        <v>1</v>
      </c>
      <c r="BS300" s="4">
        <f t="shared" si="364"/>
        <v>5</v>
      </c>
      <c r="BT300" s="114">
        <f t="shared" si="365"/>
        <v>0.1</v>
      </c>
      <c r="BU300" s="4">
        <v>0</v>
      </c>
      <c r="BV300" s="114">
        <f t="shared" si="366"/>
        <v>1</v>
      </c>
      <c r="BW300" s="4">
        <f t="shared" si="367"/>
        <v>5</v>
      </c>
      <c r="BX300" s="114">
        <f t="shared" si="368"/>
        <v>0.15</v>
      </c>
      <c r="BY300" s="4">
        <f t="shared" si="369"/>
        <v>9765</v>
      </c>
      <c r="BZ300" s="4">
        <v>12270.0666666667</v>
      </c>
      <c r="CA300" s="115">
        <f t="shared" si="370"/>
        <v>1.256535244922345</v>
      </c>
      <c r="CB300" s="4">
        <f t="shared" si="371"/>
        <v>5</v>
      </c>
      <c r="CC300" s="114">
        <f t="shared" si="372"/>
        <v>0.1</v>
      </c>
      <c r="CD300" s="4">
        <v>300</v>
      </c>
      <c r="CE300" s="116">
        <v>269.988853503185</v>
      </c>
      <c r="CF300" s="4">
        <f t="shared" si="373"/>
        <v>5</v>
      </c>
      <c r="CG300" s="114">
        <f t="shared" si="374"/>
        <v>0.15</v>
      </c>
      <c r="MX300" s="116">
        <v>95</v>
      </c>
      <c r="MY300" s="116">
        <v>100</v>
      </c>
      <c r="MZ300" s="4">
        <f t="shared" si="375"/>
        <v>5</v>
      </c>
      <c r="NA300" s="114">
        <f t="shared" si="376"/>
        <v>0.1</v>
      </c>
      <c r="NB300" s="115">
        <v>0.92</v>
      </c>
      <c r="NC300" s="115">
        <v>0.78181818181818197</v>
      </c>
      <c r="ND300" s="4">
        <f t="shared" si="377"/>
        <v>1</v>
      </c>
      <c r="NE300" s="114">
        <f t="shared" si="378"/>
        <v>0.02</v>
      </c>
      <c r="NF300" s="116">
        <v>90</v>
      </c>
      <c r="NG300" s="118">
        <v>100</v>
      </c>
      <c r="NH300" s="4">
        <f t="shared" si="379"/>
        <v>5</v>
      </c>
      <c r="NI300" s="114">
        <f t="shared" si="380"/>
        <v>0.08</v>
      </c>
      <c r="NJ300" s="114">
        <v>0.85</v>
      </c>
      <c r="NK300" s="114">
        <v>0.78571428571428603</v>
      </c>
      <c r="NM300" s="4">
        <f t="shared" si="381"/>
        <v>1</v>
      </c>
      <c r="NN300" s="114">
        <f t="shared" si="382"/>
        <v>1.2E-2</v>
      </c>
      <c r="NO300" s="114">
        <v>0.4</v>
      </c>
      <c r="NP300" s="114">
        <v>6.8181818181818205E-2</v>
      </c>
      <c r="NQ300" s="4">
        <f t="shared" si="383"/>
        <v>1</v>
      </c>
      <c r="NR300" s="114">
        <f t="shared" si="384"/>
        <v>1.2E-2</v>
      </c>
      <c r="ZQ300" s="114">
        <v>0.95</v>
      </c>
      <c r="ZR300" s="114">
        <v>0.98779193205944804</v>
      </c>
      <c r="ZS300" s="4">
        <f t="shared" si="385"/>
        <v>5</v>
      </c>
      <c r="ZT300" s="114">
        <f t="shared" si="386"/>
        <v>0.05</v>
      </c>
      <c r="ZU300" s="4">
        <v>2</v>
      </c>
      <c r="ZV300" s="4">
        <f t="shared" si="387"/>
        <v>5</v>
      </c>
      <c r="ZW300" s="114">
        <f t="shared" si="388"/>
        <v>0.05</v>
      </c>
      <c r="ACD300" s="114">
        <f t="shared" si="389"/>
        <v>0.5</v>
      </c>
      <c r="ACE300" s="114">
        <f t="shared" si="390"/>
        <v>0.22400000000000003</v>
      </c>
      <c r="ACF300" s="114">
        <f t="shared" si="391"/>
        <v>0.1</v>
      </c>
      <c r="ACG300" s="114">
        <f t="shared" si="392"/>
        <v>0.82399999999999995</v>
      </c>
      <c r="ACN300" s="119" t="str">
        <f t="shared" si="393"/>
        <v>TERIMA</v>
      </c>
      <c r="ACO300" s="120">
        <f t="shared" si="394"/>
        <v>670000</v>
      </c>
      <c r="ACP300" s="120">
        <f t="shared" si="395"/>
        <v>150080.00000000003</v>
      </c>
      <c r="ADH300" s="121">
        <f t="shared" si="396"/>
        <v>335000</v>
      </c>
      <c r="ADI300" s="121">
        <f t="shared" si="397"/>
        <v>150080.00000000003</v>
      </c>
      <c r="ADJ300" s="121">
        <f t="shared" si="398"/>
        <v>67000</v>
      </c>
      <c r="ADL300" s="121">
        <f t="shared" si="399"/>
        <v>0</v>
      </c>
      <c r="ADM300" s="121">
        <f t="shared" si="400"/>
        <v>552080</v>
      </c>
      <c r="ADN300" s="121">
        <f t="shared" si="401"/>
        <v>552080</v>
      </c>
      <c r="ADO300" s="4" t="s">
        <v>1454</v>
      </c>
    </row>
    <row r="301" spans="1:795" x14ac:dyDescent="0.25">
      <c r="A301" s="4">
        <f t="shared" si="361"/>
        <v>297</v>
      </c>
      <c r="B301" s="4">
        <v>181879</v>
      </c>
      <c r="C301" s="4" t="s">
        <v>867</v>
      </c>
      <c r="G301" s="4" t="s">
        <v>351</v>
      </c>
      <c r="O301" s="4">
        <v>22</v>
      </c>
      <c r="P301" s="4">
        <v>21</v>
      </c>
      <c r="Q301" s="4">
        <v>1</v>
      </c>
      <c r="R301" s="4">
        <v>0</v>
      </c>
      <c r="S301" s="4">
        <v>0</v>
      </c>
      <c r="T301" s="4">
        <v>0</v>
      </c>
      <c r="U301" s="4">
        <v>0</v>
      </c>
      <c r="V301" s="4">
        <f t="shared" si="362"/>
        <v>1</v>
      </c>
      <c r="W301" s="4">
        <v>20</v>
      </c>
      <c r="X301" s="4">
        <v>21</v>
      </c>
      <c r="Y301" s="4">
        <v>7.75</v>
      </c>
      <c r="BQ301" s="4">
        <v>0</v>
      </c>
      <c r="BR301" s="114">
        <f t="shared" si="363"/>
        <v>1</v>
      </c>
      <c r="BS301" s="4">
        <f t="shared" si="364"/>
        <v>5</v>
      </c>
      <c r="BT301" s="114">
        <f t="shared" si="365"/>
        <v>0.1</v>
      </c>
      <c r="BU301" s="4">
        <v>1</v>
      </c>
      <c r="BV301" s="114">
        <f t="shared" si="366"/>
        <v>0.95</v>
      </c>
      <c r="BW301" s="4">
        <f t="shared" si="367"/>
        <v>1</v>
      </c>
      <c r="BX301" s="114">
        <f t="shared" si="368"/>
        <v>0.03</v>
      </c>
      <c r="BY301" s="4">
        <f t="shared" si="369"/>
        <v>9765</v>
      </c>
      <c r="BZ301" s="4">
        <v>11630.0666666667</v>
      </c>
      <c r="CA301" s="115">
        <f t="shared" si="370"/>
        <v>1.1909950503498925</v>
      </c>
      <c r="CB301" s="4">
        <f t="shared" si="371"/>
        <v>5</v>
      </c>
      <c r="CC301" s="114">
        <f t="shared" si="372"/>
        <v>0.1</v>
      </c>
      <c r="CD301" s="4">
        <v>300</v>
      </c>
      <c r="CE301" s="116">
        <v>243.17110067814301</v>
      </c>
      <c r="CF301" s="4">
        <f t="shared" si="373"/>
        <v>5</v>
      </c>
      <c r="CG301" s="114">
        <f t="shared" si="374"/>
        <v>0.15</v>
      </c>
      <c r="MX301" s="116">
        <v>95</v>
      </c>
      <c r="MY301" s="116">
        <v>100</v>
      </c>
      <c r="MZ301" s="4">
        <f t="shared" si="375"/>
        <v>5</v>
      </c>
      <c r="NA301" s="114">
        <f t="shared" si="376"/>
        <v>0.1</v>
      </c>
      <c r="NB301" s="115">
        <v>0.92</v>
      </c>
      <c r="NC301" s="115">
        <v>0.79574468085106398</v>
      </c>
      <c r="ND301" s="4">
        <f t="shared" si="377"/>
        <v>1</v>
      </c>
      <c r="NE301" s="114">
        <f t="shared" si="378"/>
        <v>0.02</v>
      </c>
      <c r="NF301" s="116">
        <v>90</v>
      </c>
      <c r="NG301" s="118">
        <v>100</v>
      </c>
      <c r="NH301" s="4">
        <f t="shared" si="379"/>
        <v>5</v>
      </c>
      <c r="NI301" s="114">
        <f t="shared" si="380"/>
        <v>0.08</v>
      </c>
      <c r="NJ301" s="114">
        <v>0.85</v>
      </c>
      <c r="NK301" s="114">
        <v>0.5</v>
      </c>
      <c r="NM301" s="4">
        <f t="shared" si="381"/>
        <v>1</v>
      </c>
      <c r="NN301" s="114">
        <f t="shared" si="382"/>
        <v>1.2E-2</v>
      </c>
      <c r="NO301" s="114">
        <v>0.4</v>
      </c>
      <c r="NP301" s="114">
        <v>0.27659574468085102</v>
      </c>
      <c r="NQ301" s="4">
        <f t="shared" si="383"/>
        <v>1</v>
      </c>
      <c r="NR301" s="114">
        <f t="shared" si="384"/>
        <v>1.2E-2</v>
      </c>
      <c r="ZQ301" s="114">
        <v>0.95</v>
      </c>
      <c r="ZR301" s="114">
        <v>0.99426186750130396</v>
      </c>
      <c r="ZS301" s="4">
        <f t="shared" si="385"/>
        <v>5</v>
      </c>
      <c r="ZT301" s="114">
        <f t="shared" si="386"/>
        <v>0.05</v>
      </c>
      <c r="ZU301" s="4">
        <v>2</v>
      </c>
      <c r="ZV301" s="4">
        <f t="shared" si="387"/>
        <v>5</v>
      </c>
      <c r="ZW301" s="114">
        <f t="shared" si="388"/>
        <v>0.05</v>
      </c>
      <c r="ACD301" s="114">
        <f t="shared" si="389"/>
        <v>0.38</v>
      </c>
      <c r="ACE301" s="114">
        <f t="shared" si="390"/>
        <v>0.22400000000000003</v>
      </c>
      <c r="ACF301" s="114">
        <f t="shared" si="391"/>
        <v>0.1</v>
      </c>
      <c r="ACG301" s="114">
        <f t="shared" si="392"/>
        <v>0.70400000000000007</v>
      </c>
      <c r="ACN301" s="119" t="str">
        <f t="shared" si="393"/>
        <v>TERIMA</v>
      </c>
      <c r="ACO301" s="120">
        <f t="shared" si="394"/>
        <v>670000</v>
      </c>
      <c r="ACP301" s="120">
        <f t="shared" si="395"/>
        <v>150080.00000000003</v>
      </c>
      <c r="ADH301" s="121">
        <f t="shared" si="396"/>
        <v>254600</v>
      </c>
      <c r="ADI301" s="121">
        <f t="shared" si="397"/>
        <v>150080.00000000003</v>
      </c>
      <c r="ADJ301" s="121">
        <f t="shared" si="398"/>
        <v>67000</v>
      </c>
      <c r="ADL301" s="121">
        <f t="shared" si="399"/>
        <v>0</v>
      </c>
      <c r="ADM301" s="121">
        <f t="shared" si="400"/>
        <v>471680</v>
      </c>
      <c r="ADN301" s="121">
        <f t="shared" si="401"/>
        <v>471680</v>
      </c>
      <c r="ADO301" s="4" t="s">
        <v>1454</v>
      </c>
    </row>
    <row r="302" spans="1:795" x14ac:dyDescent="0.25">
      <c r="A302" s="4">
        <f t="shared" si="361"/>
        <v>298</v>
      </c>
      <c r="B302" s="4">
        <v>182236</v>
      </c>
      <c r="C302" s="4" t="s">
        <v>869</v>
      </c>
      <c r="G302" s="4" t="s">
        <v>351</v>
      </c>
      <c r="O302" s="4">
        <v>22</v>
      </c>
      <c r="P302" s="4">
        <v>21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f t="shared" si="362"/>
        <v>0</v>
      </c>
      <c r="W302" s="4">
        <v>21</v>
      </c>
      <c r="X302" s="4">
        <v>21</v>
      </c>
      <c r="Y302" s="4">
        <v>7.75</v>
      </c>
      <c r="BQ302" s="4">
        <v>0</v>
      </c>
      <c r="BR302" s="114">
        <f t="shared" si="363"/>
        <v>1</v>
      </c>
      <c r="BS302" s="4">
        <f t="shared" si="364"/>
        <v>5</v>
      </c>
      <c r="BT302" s="114">
        <f t="shared" si="365"/>
        <v>0.1</v>
      </c>
      <c r="BU302" s="4">
        <v>0</v>
      </c>
      <c r="BV302" s="114">
        <f t="shared" si="366"/>
        <v>1</v>
      </c>
      <c r="BW302" s="4">
        <f t="shared" si="367"/>
        <v>5</v>
      </c>
      <c r="BX302" s="114">
        <f t="shared" si="368"/>
        <v>0.15</v>
      </c>
      <c r="BY302" s="4">
        <f t="shared" si="369"/>
        <v>9765</v>
      </c>
      <c r="BZ302" s="4">
        <v>12051.7166666667</v>
      </c>
      <c r="CA302" s="115">
        <f t="shared" si="370"/>
        <v>1.2341747738521966</v>
      </c>
      <c r="CB302" s="4">
        <f t="shared" si="371"/>
        <v>5</v>
      </c>
      <c r="CC302" s="114">
        <f t="shared" si="372"/>
        <v>0.1</v>
      </c>
      <c r="CD302" s="4">
        <v>300</v>
      </c>
      <c r="CE302" s="116">
        <v>251.99899949975</v>
      </c>
      <c r="CF302" s="4">
        <f t="shared" si="373"/>
        <v>5</v>
      </c>
      <c r="CG302" s="114">
        <f t="shared" si="374"/>
        <v>0.15</v>
      </c>
      <c r="MX302" s="116">
        <v>95</v>
      </c>
      <c r="MY302" s="116">
        <v>100</v>
      </c>
      <c r="MZ302" s="4">
        <f t="shared" si="375"/>
        <v>5</v>
      </c>
      <c r="NA302" s="114">
        <f t="shared" si="376"/>
        <v>0.1</v>
      </c>
      <c r="NB302" s="115">
        <v>0.92</v>
      </c>
      <c r="NC302" s="115">
        <v>0.82222222222222197</v>
      </c>
      <c r="ND302" s="4">
        <f t="shared" si="377"/>
        <v>1</v>
      </c>
      <c r="NE302" s="114">
        <f t="shared" si="378"/>
        <v>0.02</v>
      </c>
      <c r="NF302" s="116">
        <v>90</v>
      </c>
      <c r="NG302" s="118">
        <v>100</v>
      </c>
      <c r="NH302" s="4">
        <f t="shared" si="379"/>
        <v>5</v>
      </c>
      <c r="NI302" s="114">
        <f t="shared" si="380"/>
        <v>0.08</v>
      </c>
      <c r="NJ302" s="114">
        <v>0.85</v>
      </c>
      <c r="NK302" s="114">
        <v>0.28571428571428598</v>
      </c>
      <c r="NM302" s="4">
        <f t="shared" si="381"/>
        <v>1</v>
      </c>
      <c r="NN302" s="114">
        <f t="shared" si="382"/>
        <v>1.2E-2</v>
      </c>
      <c r="NO302" s="114">
        <v>0.4</v>
      </c>
      <c r="NP302" s="114">
        <v>0.194444444444444</v>
      </c>
      <c r="NQ302" s="4">
        <f t="shared" si="383"/>
        <v>1</v>
      </c>
      <c r="NR302" s="114">
        <f t="shared" si="384"/>
        <v>1.2E-2</v>
      </c>
      <c r="ZQ302" s="114">
        <v>0.95</v>
      </c>
      <c r="ZR302" s="114">
        <v>0.98599299649824901</v>
      </c>
      <c r="ZS302" s="4">
        <f t="shared" si="385"/>
        <v>5</v>
      </c>
      <c r="ZT302" s="114">
        <f t="shared" si="386"/>
        <v>0.05</v>
      </c>
      <c r="ZU302" s="4">
        <v>2</v>
      </c>
      <c r="ZV302" s="4">
        <f t="shared" si="387"/>
        <v>5</v>
      </c>
      <c r="ZW302" s="114">
        <f t="shared" si="388"/>
        <v>0.05</v>
      </c>
      <c r="ACD302" s="114">
        <f t="shared" si="389"/>
        <v>0.5</v>
      </c>
      <c r="ACE302" s="114">
        <f t="shared" si="390"/>
        <v>0.22400000000000003</v>
      </c>
      <c r="ACF302" s="114">
        <f t="shared" si="391"/>
        <v>0.1</v>
      </c>
      <c r="ACG302" s="114">
        <f t="shared" si="392"/>
        <v>0.82399999999999995</v>
      </c>
      <c r="ACN302" s="119" t="str">
        <f t="shared" si="393"/>
        <v>TERIMA</v>
      </c>
      <c r="ACO302" s="120">
        <f t="shared" si="394"/>
        <v>670000</v>
      </c>
      <c r="ACP302" s="120">
        <f t="shared" si="395"/>
        <v>150080.00000000003</v>
      </c>
      <c r="ADH302" s="121">
        <f t="shared" si="396"/>
        <v>335000</v>
      </c>
      <c r="ADI302" s="121">
        <f t="shared" si="397"/>
        <v>150080.00000000003</v>
      </c>
      <c r="ADJ302" s="121">
        <f t="shared" si="398"/>
        <v>67000</v>
      </c>
      <c r="ADL302" s="121">
        <f t="shared" si="399"/>
        <v>0</v>
      </c>
      <c r="ADM302" s="121">
        <f t="shared" si="400"/>
        <v>552080</v>
      </c>
      <c r="ADN302" s="121">
        <f t="shared" si="401"/>
        <v>552080</v>
      </c>
      <c r="ADO302" s="4" t="s">
        <v>1454</v>
      </c>
    </row>
    <row r="303" spans="1:795" x14ac:dyDescent="0.25">
      <c r="A303" s="4">
        <f t="shared" si="361"/>
        <v>299</v>
      </c>
      <c r="B303" s="4">
        <v>182232</v>
      </c>
      <c r="C303" s="4" t="s">
        <v>871</v>
      </c>
      <c r="G303" s="4" t="s">
        <v>351</v>
      </c>
      <c r="O303" s="4">
        <v>22</v>
      </c>
      <c r="P303" s="4">
        <v>21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f t="shared" si="362"/>
        <v>0</v>
      </c>
      <c r="W303" s="4">
        <v>21</v>
      </c>
      <c r="X303" s="4">
        <v>21</v>
      </c>
      <c r="Y303" s="4">
        <v>7.75</v>
      </c>
      <c r="BQ303" s="4">
        <v>0</v>
      </c>
      <c r="BR303" s="114">
        <f t="shared" si="363"/>
        <v>1</v>
      </c>
      <c r="BS303" s="4">
        <f t="shared" si="364"/>
        <v>5</v>
      </c>
      <c r="BT303" s="114">
        <f t="shared" si="365"/>
        <v>0.1</v>
      </c>
      <c r="BU303" s="4">
        <v>0</v>
      </c>
      <c r="BV303" s="114">
        <f t="shared" si="366"/>
        <v>1</v>
      </c>
      <c r="BW303" s="4">
        <f t="shared" si="367"/>
        <v>5</v>
      </c>
      <c r="BX303" s="114">
        <f t="shared" si="368"/>
        <v>0.15</v>
      </c>
      <c r="BY303" s="4">
        <f t="shared" si="369"/>
        <v>9765</v>
      </c>
      <c r="BZ303" s="4">
        <v>12095.7</v>
      </c>
      <c r="CA303" s="115">
        <f t="shared" si="370"/>
        <v>1.238678955453149</v>
      </c>
      <c r="CB303" s="4">
        <f t="shared" si="371"/>
        <v>5</v>
      </c>
      <c r="CC303" s="114">
        <f t="shared" si="372"/>
        <v>0.1</v>
      </c>
      <c r="CD303" s="4">
        <v>300</v>
      </c>
      <c r="CE303" s="116">
        <v>268.01749734888699</v>
      </c>
      <c r="CF303" s="4">
        <f t="shared" si="373"/>
        <v>5</v>
      </c>
      <c r="CG303" s="114">
        <f t="shared" si="374"/>
        <v>0.15</v>
      </c>
      <c r="MX303" s="116">
        <v>95</v>
      </c>
      <c r="MY303" s="116">
        <v>100</v>
      </c>
      <c r="MZ303" s="4">
        <f t="shared" si="375"/>
        <v>5</v>
      </c>
      <c r="NA303" s="114">
        <f t="shared" si="376"/>
        <v>0.1</v>
      </c>
      <c r="NB303" s="115">
        <v>0.92</v>
      </c>
      <c r="NC303" s="115">
        <v>0.81333333333333302</v>
      </c>
      <c r="ND303" s="4">
        <f t="shared" si="377"/>
        <v>1</v>
      </c>
      <c r="NE303" s="114">
        <f t="shared" si="378"/>
        <v>0.02</v>
      </c>
      <c r="NF303" s="116">
        <v>90</v>
      </c>
      <c r="NG303" s="118">
        <v>100</v>
      </c>
      <c r="NH303" s="4">
        <f t="shared" si="379"/>
        <v>5</v>
      </c>
      <c r="NI303" s="114">
        <f t="shared" si="380"/>
        <v>0.08</v>
      </c>
      <c r="NJ303" s="114">
        <v>0.85</v>
      </c>
      <c r="NK303" s="114">
        <v>0.72222222222222199</v>
      </c>
      <c r="NM303" s="4">
        <f t="shared" si="381"/>
        <v>1</v>
      </c>
      <c r="NN303" s="114">
        <f t="shared" si="382"/>
        <v>1.2E-2</v>
      </c>
      <c r="NO303" s="114">
        <v>0.4</v>
      </c>
      <c r="NP303" s="114">
        <v>0.31111111111111101</v>
      </c>
      <c r="NQ303" s="4">
        <f t="shared" si="383"/>
        <v>1</v>
      </c>
      <c r="NR303" s="114">
        <f t="shared" si="384"/>
        <v>1.2E-2</v>
      </c>
      <c r="ZQ303" s="114">
        <v>0.95</v>
      </c>
      <c r="ZR303" s="114">
        <v>0.98727465535524905</v>
      </c>
      <c r="ZS303" s="4">
        <f t="shared" si="385"/>
        <v>5</v>
      </c>
      <c r="ZT303" s="114">
        <f t="shared" si="386"/>
        <v>0.05</v>
      </c>
      <c r="ZU303" s="4">
        <v>2</v>
      </c>
      <c r="ZV303" s="4">
        <f t="shared" si="387"/>
        <v>5</v>
      </c>
      <c r="ZW303" s="114">
        <f t="shared" si="388"/>
        <v>0.05</v>
      </c>
      <c r="ACD303" s="114">
        <f t="shared" si="389"/>
        <v>0.5</v>
      </c>
      <c r="ACE303" s="114">
        <f t="shared" si="390"/>
        <v>0.22400000000000003</v>
      </c>
      <c r="ACF303" s="114">
        <f t="shared" si="391"/>
        <v>0.1</v>
      </c>
      <c r="ACG303" s="114">
        <f t="shared" si="392"/>
        <v>0.82399999999999995</v>
      </c>
      <c r="ACL303" s="4">
        <v>1</v>
      </c>
      <c r="ACN303" s="119" t="str">
        <f t="shared" si="393"/>
        <v>TERIMA</v>
      </c>
      <c r="ACO303" s="120">
        <f t="shared" si="394"/>
        <v>670000</v>
      </c>
      <c r="ACP303" s="120">
        <f t="shared" si="395"/>
        <v>150080.00000000003</v>
      </c>
      <c r="ADH303" s="121">
        <f t="shared" si="396"/>
        <v>335000</v>
      </c>
      <c r="ADI303" s="121">
        <f t="shared" si="397"/>
        <v>90048.000000000015</v>
      </c>
      <c r="ADJ303" s="121">
        <f t="shared" si="398"/>
        <v>67000</v>
      </c>
      <c r="ADL303" s="121">
        <f t="shared" si="399"/>
        <v>0</v>
      </c>
      <c r="ADM303" s="121">
        <f t="shared" si="400"/>
        <v>492048</v>
      </c>
      <c r="ADN303" s="121">
        <f t="shared" si="401"/>
        <v>492048</v>
      </c>
      <c r="ADO303" s="4" t="s">
        <v>1454</v>
      </c>
    </row>
    <row r="304" spans="1:795" x14ac:dyDescent="0.25">
      <c r="A304" s="4">
        <f t="shared" si="361"/>
        <v>300</v>
      </c>
      <c r="B304" s="4">
        <v>182915</v>
      </c>
      <c r="C304" s="4" t="s">
        <v>879</v>
      </c>
      <c r="G304" s="4" t="s">
        <v>351</v>
      </c>
      <c r="O304" s="4">
        <v>22</v>
      </c>
      <c r="P304" s="4">
        <v>21</v>
      </c>
      <c r="Q304" s="4">
        <v>0</v>
      </c>
      <c r="R304" s="4">
        <v>1</v>
      </c>
      <c r="S304" s="4">
        <v>0</v>
      </c>
      <c r="T304" s="4">
        <v>0</v>
      </c>
      <c r="U304" s="4">
        <v>0</v>
      </c>
      <c r="V304" s="4">
        <f t="shared" si="362"/>
        <v>1</v>
      </c>
      <c r="W304" s="4">
        <v>20</v>
      </c>
      <c r="X304" s="4">
        <v>21</v>
      </c>
      <c r="Y304" s="4">
        <v>7.75</v>
      </c>
      <c r="BQ304" s="4">
        <v>0</v>
      </c>
      <c r="BR304" s="114">
        <f t="shared" si="363"/>
        <v>1</v>
      </c>
      <c r="BS304" s="4">
        <f t="shared" si="364"/>
        <v>0</v>
      </c>
      <c r="BT304" s="114">
        <f t="shared" si="365"/>
        <v>0</v>
      </c>
      <c r="BU304" s="4">
        <v>1</v>
      </c>
      <c r="BV304" s="114">
        <f t="shared" si="366"/>
        <v>0.95</v>
      </c>
      <c r="BW304" s="4">
        <f t="shared" si="367"/>
        <v>0</v>
      </c>
      <c r="BX304" s="114">
        <f t="shared" si="368"/>
        <v>0</v>
      </c>
      <c r="BY304" s="4">
        <f t="shared" si="369"/>
        <v>9765</v>
      </c>
      <c r="BZ304" s="4">
        <v>11508.1</v>
      </c>
      <c r="CA304" s="115">
        <f t="shared" si="370"/>
        <v>1.1785048643113161</v>
      </c>
      <c r="CB304" s="4">
        <f t="shared" si="371"/>
        <v>5</v>
      </c>
      <c r="CC304" s="114">
        <f t="shared" si="372"/>
        <v>0.1</v>
      </c>
      <c r="CD304" s="4">
        <v>300</v>
      </c>
      <c r="CE304" s="116">
        <v>238.87933713102001</v>
      </c>
      <c r="CF304" s="4">
        <f t="shared" si="373"/>
        <v>5</v>
      </c>
      <c r="CG304" s="114">
        <f t="shared" si="374"/>
        <v>0.15</v>
      </c>
      <c r="MX304" s="116">
        <v>95</v>
      </c>
      <c r="MY304" s="116">
        <v>98.75</v>
      </c>
      <c r="MZ304" s="4">
        <f t="shared" si="375"/>
        <v>5</v>
      </c>
      <c r="NA304" s="114">
        <f t="shared" si="376"/>
        <v>0.1</v>
      </c>
      <c r="NB304" s="115">
        <v>0.92</v>
      </c>
      <c r="NC304" s="115">
        <v>0.77894736842105305</v>
      </c>
      <c r="ND304" s="4">
        <f t="shared" si="377"/>
        <v>1</v>
      </c>
      <c r="NE304" s="114">
        <f t="shared" si="378"/>
        <v>0.02</v>
      </c>
      <c r="NF304" s="116">
        <v>90</v>
      </c>
      <c r="NG304" s="118">
        <v>100</v>
      </c>
      <c r="NH304" s="4">
        <f t="shared" si="379"/>
        <v>5</v>
      </c>
      <c r="NI304" s="114">
        <f t="shared" si="380"/>
        <v>0.08</v>
      </c>
      <c r="NJ304" s="114">
        <v>0.85</v>
      </c>
      <c r="NK304" s="114">
        <v>0.61538461538461497</v>
      </c>
      <c r="NM304" s="4">
        <f t="shared" si="381"/>
        <v>1</v>
      </c>
      <c r="NN304" s="114">
        <f t="shared" si="382"/>
        <v>1.2E-2</v>
      </c>
      <c r="NO304" s="114">
        <v>0.4</v>
      </c>
      <c r="NP304" s="114">
        <v>0.18421052631578899</v>
      </c>
      <c r="NQ304" s="4">
        <f t="shared" si="383"/>
        <v>1</v>
      </c>
      <c r="NR304" s="114">
        <f t="shared" si="384"/>
        <v>1.2E-2</v>
      </c>
      <c r="ZQ304" s="114">
        <v>0.95</v>
      </c>
      <c r="ZR304" s="114">
        <v>0.98808907301916105</v>
      </c>
      <c r="ZS304" s="4">
        <f t="shared" si="385"/>
        <v>5</v>
      </c>
      <c r="ZT304" s="114">
        <f t="shared" si="386"/>
        <v>0.05</v>
      </c>
      <c r="ZU304" s="4">
        <v>2</v>
      </c>
      <c r="ZV304" s="4">
        <f t="shared" si="387"/>
        <v>5</v>
      </c>
      <c r="ZW304" s="114">
        <f t="shared" si="388"/>
        <v>0.05</v>
      </c>
      <c r="ACD304" s="114">
        <f t="shared" si="389"/>
        <v>0.25</v>
      </c>
      <c r="ACE304" s="114">
        <f t="shared" si="390"/>
        <v>0.22400000000000003</v>
      </c>
      <c r="ACF304" s="114">
        <f t="shared" si="391"/>
        <v>0.1</v>
      </c>
      <c r="ACG304" s="114">
        <f t="shared" si="392"/>
        <v>0.57400000000000007</v>
      </c>
      <c r="ACL304" s="4">
        <v>1</v>
      </c>
      <c r="ACN304" s="119" t="str">
        <f t="shared" si="393"/>
        <v>TERIMA</v>
      </c>
      <c r="ACO304" s="120">
        <f t="shared" si="394"/>
        <v>670000</v>
      </c>
      <c r="ACP304" s="120">
        <f t="shared" si="395"/>
        <v>150080.00000000003</v>
      </c>
      <c r="ADH304" s="121">
        <f t="shared" si="396"/>
        <v>167500</v>
      </c>
      <c r="ADI304" s="121">
        <f t="shared" si="397"/>
        <v>90048.000000000015</v>
      </c>
      <c r="ADJ304" s="121">
        <f t="shared" si="398"/>
        <v>67000</v>
      </c>
      <c r="ADL304" s="121">
        <f t="shared" si="399"/>
        <v>0</v>
      </c>
      <c r="ADM304" s="121">
        <f t="shared" si="400"/>
        <v>324548</v>
      </c>
      <c r="ADN304" s="121">
        <f t="shared" si="401"/>
        <v>324548</v>
      </c>
      <c r="ADO304" s="4" t="s">
        <v>1454</v>
      </c>
    </row>
    <row r="305" spans="1:795" x14ac:dyDescent="0.25">
      <c r="A305" s="4">
        <f t="shared" ref="A305:A336" si="402">ROW()-4</f>
        <v>301</v>
      </c>
      <c r="B305" s="4">
        <v>182918</v>
      </c>
      <c r="C305" s="4" t="s">
        <v>881</v>
      </c>
      <c r="G305" s="4" t="s">
        <v>351</v>
      </c>
      <c r="O305" s="4">
        <v>22</v>
      </c>
      <c r="P305" s="4">
        <v>21</v>
      </c>
      <c r="Q305" s="4">
        <v>1</v>
      </c>
      <c r="R305" s="4">
        <v>0</v>
      </c>
      <c r="S305" s="4">
        <v>0</v>
      </c>
      <c r="T305" s="4">
        <v>0</v>
      </c>
      <c r="U305" s="4">
        <v>0</v>
      </c>
      <c r="V305" s="4">
        <f t="shared" ref="V305:V336" si="403">SUM(Q305:S305)</f>
        <v>1</v>
      </c>
      <c r="W305" s="4">
        <v>20</v>
      </c>
      <c r="X305" s="4">
        <v>21</v>
      </c>
      <c r="Y305" s="4">
        <v>7.75</v>
      </c>
      <c r="BQ305" s="4">
        <v>0</v>
      </c>
      <c r="BR305" s="114">
        <f t="shared" ref="BR305:BR336" si="404">(W305-BQ305)/W305</f>
        <v>1</v>
      </c>
      <c r="BS305" s="4">
        <f t="shared" ref="BS305:BS336" si="405">IF(R305&gt;0,0,IF(BQ305&gt;2,0,IF(BQ305=2,1,IF(BQ305=1,2,IF(BQ305&lt;=0,5)))))</f>
        <v>5</v>
      </c>
      <c r="BT305" s="114">
        <f t="shared" ref="BT305:BT336" si="406">BS305*$BQ$3/5</f>
        <v>0.1</v>
      </c>
      <c r="BU305" s="4">
        <v>1</v>
      </c>
      <c r="BV305" s="114">
        <f t="shared" ref="BV305:BV336" si="407">(W305-BU305)/W305</f>
        <v>0.95</v>
      </c>
      <c r="BW305" s="4">
        <f t="shared" ref="BW305:BW336" si="408">IF(R305&gt;0,0,IF(BU305&lt;=0,5,IF(BU305=1,1,0)))</f>
        <v>1</v>
      </c>
      <c r="BX305" s="114">
        <f t="shared" ref="BX305:BX336" si="409">BW305*$BU$3/5</f>
        <v>0.03</v>
      </c>
      <c r="BY305" s="4">
        <f t="shared" ref="BY305:BY336" si="410">X305*(Y305*60)</f>
        <v>9765</v>
      </c>
      <c r="BZ305" s="4">
        <v>11797.1</v>
      </c>
      <c r="CA305" s="115">
        <f t="shared" ref="CA305:CA336" si="411">BZ305/BY305</f>
        <v>1.2081003584229391</v>
      </c>
      <c r="CB305" s="4">
        <f t="shared" ref="CB305:CB336" si="412">IF(CA305&lt;=90%,1,IF(AND(CA305&gt;90%,CA305&lt;100%),2,IF(CA305=100%,3,IF(AND(CA305&gt;100%,CA305&lt;=105%),4,5))))</f>
        <v>5</v>
      </c>
      <c r="CC305" s="114">
        <f t="shared" ref="CC305:CC336" si="413">CB305*$BY$3/5</f>
        <v>0.1</v>
      </c>
      <c r="CD305" s="4">
        <v>300</v>
      </c>
      <c r="CE305" s="116">
        <v>281.89572031344198</v>
      </c>
      <c r="CF305" s="4">
        <f t="shared" ref="CF305:CF336" si="414">IF(CD305&gt;CE305,5,IF(CE305=CD305,3,1))</f>
        <v>5</v>
      </c>
      <c r="CG305" s="114">
        <f t="shared" ref="CG305:CG336" si="415">CF305*$CD$3/5</f>
        <v>0.15</v>
      </c>
      <c r="MX305" s="116">
        <v>95</v>
      </c>
      <c r="MY305" s="116">
        <v>100</v>
      </c>
      <c r="MZ305" s="4">
        <f t="shared" ref="MZ305:MZ332" si="416">IF(MY305&gt;MX305,5,IF(MY305=MX305,3,1))</f>
        <v>5</v>
      </c>
      <c r="NA305" s="114">
        <f t="shared" ref="NA305:NA332" si="417">MZ305*$MX$3/5</f>
        <v>0.1</v>
      </c>
      <c r="NB305" s="115">
        <v>0.92</v>
      </c>
      <c r="NC305" s="115">
        <v>0.72258064516128995</v>
      </c>
      <c r="ND305" s="4">
        <f t="shared" ref="ND305:ND332" si="418">IF(NC305&gt;NB305,5,IF(NC305=NB305,3,1))</f>
        <v>1</v>
      </c>
      <c r="NE305" s="114">
        <f t="shared" ref="NE305:NE332" si="419">ND305*$NB$3/5</f>
        <v>0.02</v>
      </c>
      <c r="NF305" s="116">
        <v>90</v>
      </c>
      <c r="NG305" s="118">
        <v>100</v>
      </c>
      <c r="NH305" s="4">
        <f t="shared" ref="NH305:NH332" si="420">IF(NG305&gt;NF305,5,IF(NG305=NF305,3,1))</f>
        <v>5</v>
      </c>
      <c r="NI305" s="114">
        <f t="shared" ref="NI305:NI332" si="421">NH305*$NF$3/5</f>
        <v>0.08</v>
      </c>
      <c r="NJ305" s="114">
        <v>0.85</v>
      </c>
      <c r="NK305" s="114">
        <v>0.55555555555555602</v>
      </c>
      <c r="NM305" s="4">
        <f t="shared" ref="NM305:NM332" si="422">IF(NL305=1,0,IF(NK305&gt;NJ305,5,IF(NJ305=NK305,4,IF(NK305="",3,1))))</f>
        <v>1</v>
      </c>
      <c r="NN305" s="114">
        <f t="shared" ref="NN305:NN332" si="423">NM305*$NJ$3/5</f>
        <v>1.2E-2</v>
      </c>
      <c r="NO305" s="114">
        <v>0.4</v>
      </c>
      <c r="NP305" s="114">
        <v>3.2258064516128997E-2</v>
      </c>
      <c r="NQ305" s="4">
        <f t="shared" ref="NQ305:NQ332" si="424">IF(NP305&gt;NO305,5,IF(NP305=NO305,4,IF(NP305="",3,1)))</f>
        <v>1</v>
      </c>
      <c r="NR305" s="114">
        <f t="shared" ref="NR305:NR332" si="425">NQ305*$NO$3/5</f>
        <v>1.2E-2</v>
      </c>
      <c r="ZQ305" s="114">
        <v>0.95</v>
      </c>
      <c r="ZR305" s="114">
        <v>0.987341772151899</v>
      </c>
      <c r="ZS305" s="4">
        <f t="shared" ref="ZS305:ZS336" si="426">IF(ZR305&gt;ZQ305,5,IF(ZR305=ZQ305,4,IF(ZR305="",3,1)))</f>
        <v>5</v>
      </c>
      <c r="ZT305" s="114">
        <f t="shared" ref="ZT305:ZT336" si="427">ZS305*$ZQ$3/5</f>
        <v>0.05</v>
      </c>
      <c r="ZU305" s="4">
        <v>2</v>
      </c>
      <c r="ZV305" s="4">
        <f t="shared" ref="ZV305:ZV336" si="428">IF(ZU305&gt;1,5,IF(ZU305=1,3,1))</f>
        <v>5</v>
      </c>
      <c r="ZW305" s="114">
        <f t="shared" ref="ZW305:ZW336" si="429">ZV305*$ZU$3/5</f>
        <v>0.05</v>
      </c>
      <c r="ACD305" s="114">
        <f t="shared" ref="ACD305:ACD336" si="430">IFERROR(BT305+BX305+CC305+CG305,"")</f>
        <v>0.38</v>
      </c>
      <c r="ACE305" s="114">
        <f t="shared" ref="ACE305:ACE332" si="431">NA305+NE305+NI305+NN305+NR305</f>
        <v>0.22400000000000003</v>
      </c>
      <c r="ACF305" s="114">
        <f t="shared" ref="ACF305:ACF336" si="432">ZT305+ZW305</f>
        <v>0.1</v>
      </c>
      <c r="ACG305" s="114">
        <f t="shared" ref="ACG305:ACG336" si="433">SUM(ACD305:ACF305)</f>
        <v>0.70400000000000007</v>
      </c>
      <c r="ACM305" s="4">
        <v>1</v>
      </c>
      <c r="ACN305" s="119" t="str">
        <f t="shared" ref="ACN305:ACN336" si="434">IF(AI305="TIDAK","GUGUR",IF(ACM305&gt;0,"GUGUR","TERIMA"))</f>
        <v>GUGUR</v>
      </c>
      <c r="ACO305" s="120">
        <f>IF(ACN305="GUGUR",0,IF(G305="AGENT IBC CC TELKOMSEL",0,IF(G305="AGENT IBC PRIORITY CC TELKOMSEL",0,IF(G305="AGENT PREPAID",0,))))</f>
        <v>0</v>
      </c>
      <c r="ACP305" s="120">
        <f t="shared" ref="ACP305:ACP336" si="435">ACO305*ACE305</f>
        <v>0</v>
      </c>
      <c r="ADH305" s="121">
        <f t="shared" ref="ADH305:ADH336" si="436">IFERROR(ACO305*ACD305,"")</f>
        <v>0</v>
      </c>
      <c r="ADI305" s="121">
        <f t="shared" ref="ADI305:ADI336" si="437">IFERROR(IF(M305="YA",(W305/O305)*ACP305,IF(N305="YA",(W305/O305)*ACP305,IF(U305&gt;0,(W305/O305)*ACP305,IF(ACK305&gt;0,ACP305*85%,IF(ACL305&gt;0,ACP305*60%,IF(ACM305&gt;0,ACP305*0%,ACP305)))))),"")</f>
        <v>0</v>
      </c>
      <c r="ADJ305" s="121">
        <f t="shared" ref="ADJ305:ADJ336" si="438">IFERROR(ACF305*ACO305,"")</f>
        <v>0</v>
      </c>
      <c r="ADL305" s="121">
        <f t="shared" ref="ADL305:ADL336" si="439">IFERROR(IF(ACN305="GUGUR",0,IF(ACG305=100%,200000,IF(AND(ACG305&gt;=98%,ACG305&lt;100%),100000,IF(AND(ACG305&gt;=97%,ACG305&lt;99%),50000,)))),"")</f>
        <v>0</v>
      </c>
      <c r="ADM305" s="121">
        <f t="shared" ref="ADM305:ADM336" si="440">SUM(ADH305:ADJ305,ADL305)</f>
        <v>0</v>
      </c>
      <c r="ADN305" s="121">
        <f t="shared" ref="ADN305:ADN336" si="441">IF(M305="cumil",0,IF(ADM305="",IF(ADG305="",ACS305,ADG305),ADM305))</f>
        <v>0</v>
      </c>
      <c r="ADO305" s="4" t="s">
        <v>1454</v>
      </c>
    </row>
    <row r="306" spans="1:795" x14ac:dyDescent="0.25">
      <c r="A306" s="4">
        <f t="shared" si="402"/>
        <v>302</v>
      </c>
      <c r="B306" s="4">
        <v>182920</v>
      </c>
      <c r="C306" s="4" t="s">
        <v>883</v>
      </c>
      <c r="G306" s="4" t="s">
        <v>351</v>
      </c>
      <c r="O306" s="4">
        <v>22</v>
      </c>
      <c r="P306" s="4">
        <v>21</v>
      </c>
      <c r="Q306" s="4">
        <v>1</v>
      </c>
      <c r="R306" s="4">
        <v>0</v>
      </c>
      <c r="S306" s="4">
        <v>0</v>
      </c>
      <c r="T306" s="4">
        <v>0</v>
      </c>
      <c r="U306" s="4">
        <v>0</v>
      </c>
      <c r="V306" s="4">
        <f t="shared" si="403"/>
        <v>1</v>
      </c>
      <c r="W306" s="4">
        <v>20</v>
      </c>
      <c r="X306" s="4">
        <v>21</v>
      </c>
      <c r="Y306" s="4">
        <v>7.75</v>
      </c>
      <c r="BQ306" s="4">
        <v>0</v>
      </c>
      <c r="BR306" s="114">
        <f t="shared" si="404"/>
        <v>1</v>
      </c>
      <c r="BS306" s="4">
        <f t="shared" si="405"/>
        <v>5</v>
      </c>
      <c r="BT306" s="114">
        <f t="shared" si="406"/>
        <v>0.1</v>
      </c>
      <c r="BU306" s="4">
        <v>1</v>
      </c>
      <c r="BV306" s="114">
        <f t="shared" si="407"/>
        <v>0.95</v>
      </c>
      <c r="BW306" s="4">
        <f t="shared" si="408"/>
        <v>1</v>
      </c>
      <c r="BX306" s="114">
        <f t="shared" si="409"/>
        <v>0.03</v>
      </c>
      <c r="BY306" s="4">
        <f t="shared" si="410"/>
        <v>9765</v>
      </c>
      <c r="BZ306" s="4">
        <v>11556</v>
      </c>
      <c r="CA306" s="115">
        <f t="shared" si="411"/>
        <v>1.183410138248848</v>
      </c>
      <c r="CB306" s="4">
        <f t="shared" si="412"/>
        <v>5</v>
      </c>
      <c r="CC306" s="114">
        <f t="shared" si="413"/>
        <v>0.1</v>
      </c>
      <c r="CD306" s="4">
        <v>300</v>
      </c>
      <c r="CE306" s="116">
        <v>247.258547008547</v>
      </c>
      <c r="CF306" s="4">
        <f t="shared" si="414"/>
        <v>5</v>
      </c>
      <c r="CG306" s="114">
        <f t="shared" si="415"/>
        <v>0.15</v>
      </c>
      <c r="MX306" s="116">
        <v>95</v>
      </c>
      <c r="MY306" s="116">
        <v>94.5833333333333</v>
      </c>
      <c r="MZ306" s="4">
        <f t="shared" si="416"/>
        <v>1</v>
      </c>
      <c r="NA306" s="114">
        <f t="shared" si="417"/>
        <v>0.02</v>
      </c>
      <c r="NB306" s="115">
        <v>0.92</v>
      </c>
      <c r="NC306" s="115">
        <v>0.79166666666666696</v>
      </c>
      <c r="ND306" s="4">
        <f t="shared" si="418"/>
        <v>1</v>
      </c>
      <c r="NE306" s="114">
        <f t="shared" si="419"/>
        <v>0.02</v>
      </c>
      <c r="NF306" s="116">
        <v>90</v>
      </c>
      <c r="NG306" s="118">
        <v>100</v>
      </c>
      <c r="NH306" s="4">
        <f t="shared" si="420"/>
        <v>5</v>
      </c>
      <c r="NI306" s="114">
        <f t="shared" si="421"/>
        <v>0.08</v>
      </c>
      <c r="NJ306" s="114">
        <v>0.85</v>
      </c>
      <c r="NK306" s="114">
        <v>0.61111111111111105</v>
      </c>
      <c r="NL306" s="4">
        <v>1</v>
      </c>
      <c r="NM306" s="4">
        <f t="shared" si="422"/>
        <v>0</v>
      </c>
      <c r="NN306" s="114">
        <f t="shared" si="423"/>
        <v>0</v>
      </c>
      <c r="NO306" s="114">
        <v>0.4</v>
      </c>
      <c r="NP306" s="114">
        <v>0.27083333333333298</v>
      </c>
      <c r="NQ306" s="4">
        <f t="shared" si="424"/>
        <v>1</v>
      </c>
      <c r="NR306" s="114">
        <f t="shared" si="425"/>
        <v>1.2E-2</v>
      </c>
      <c r="ZQ306" s="114">
        <v>0.95</v>
      </c>
      <c r="ZR306" s="114">
        <v>0.98504273504273498</v>
      </c>
      <c r="ZS306" s="4">
        <f t="shared" si="426"/>
        <v>5</v>
      </c>
      <c r="ZT306" s="114">
        <f t="shared" si="427"/>
        <v>0.05</v>
      </c>
      <c r="ZU306" s="4">
        <v>2</v>
      </c>
      <c r="ZV306" s="4">
        <f t="shared" si="428"/>
        <v>5</v>
      </c>
      <c r="ZW306" s="114">
        <f t="shared" si="429"/>
        <v>0.05</v>
      </c>
      <c r="ACD306" s="114">
        <f t="shared" si="430"/>
        <v>0.38</v>
      </c>
      <c r="ACE306" s="114">
        <f t="shared" si="431"/>
        <v>0.13200000000000001</v>
      </c>
      <c r="ACF306" s="114">
        <f t="shared" si="432"/>
        <v>0.1</v>
      </c>
      <c r="ACG306" s="114">
        <f t="shared" si="433"/>
        <v>0.61199999999999999</v>
      </c>
      <c r="ACN306" s="119" t="str">
        <f t="shared" si="434"/>
        <v>TERIMA</v>
      </c>
      <c r="ACO306" s="120">
        <f t="shared" ref="ACO306:ACO332" si="442">IF(ACN306="GUGUR",0,IF(G306="AGENT IBC CC TELKOMSEL",670000,IF(G306="AGENT IBC PRIORITY CC TELKOMSEL",670000,IF(G306="AGENT PREPAID",670000,))))</f>
        <v>670000</v>
      </c>
      <c r="ACP306" s="120">
        <f t="shared" si="435"/>
        <v>88440</v>
      </c>
      <c r="ADH306" s="121">
        <f t="shared" si="436"/>
        <v>254600</v>
      </c>
      <c r="ADI306" s="121">
        <f t="shared" si="437"/>
        <v>88440</v>
      </c>
      <c r="ADJ306" s="121">
        <f t="shared" si="438"/>
        <v>67000</v>
      </c>
      <c r="ADL306" s="121">
        <f t="shared" si="439"/>
        <v>0</v>
      </c>
      <c r="ADM306" s="121">
        <f t="shared" si="440"/>
        <v>410040</v>
      </c>
      <c r="ADN306" s="121">
        <f t="shared" si="441"/>
        <v>410040</v>
      </c>
      <c r="ADO306" s="4" t="s">
        <v>1454</v>
      </c>
    </row>
    <row r="307" spans="1:795" x14ac:dyDescent="0.25">
      <c r="A307" s="4">
        <f t="shared" si="402"/>
        <v>303</v>
      </c>
      <c r="B307" s="4">
        <v>182923</v>
      </c>
      <c r="C307" s="4" t="s">
        <v>885</v>
      </c>
      <c r="G307" s="4" t="s">
        <v>351</v>
      </c>
      <c r="O307" s="4">
        <v>22</v>
      </c>
      <c r="P307" s="4">
        <v>21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f t="shared" si="403"/>
        <v>0</v>
      </c>
      <c r="W307" s="4">
        <v>21</v>
      </c>
      <c r="X307" s="4">
        <v>21</v>
      </c>
      <c r="Y307" s="4">
        <v>7.75</v>
      </c>
      <c r="BQ307" s="4">
        <v>0</v>
      </c>
      <c r="BR307" s="114">
        <f t="shared" si="404"/>
        <v>1</v>
      </c>
      <c r="BS307" s="4">
        <f t="shared" si="405"/>
        <v>5</v>
      </c>
      <c r="BT307" s="114">
        <f t="shared" si="406"/>
        <v>0.1</v>
      </c>
      <c r="BU307" s="4">
        <v>0</v>
      </c>
      <c r="BV307" s="114">
        <f t="shared" si="407"/>
        <v>1</v>
      </c>
      <c r="BW307" s="4">
        <f t="shared" si="408"/>
        <v>5</v>
      </c>
      <c r="BX307" s="114">
        <f t="shared" si="409"/>
        <v>0.15</v>
      </c>
      <c r="BY307" s="4">
        <f t="shared" si="410"/>
        <v>9765</v>
      </c>
      <c r="BZ307" s="4">
        <v>11622.15</v>
      </c>
      <c r="CA307" s="115">
        <f t="shared" si="411"/>
        <v>1.1901843317972349</v>
      </c>
      <c r="CB307" s="4">
        <f t="shared" si="412"/>
        <v>5</v>
      </c>
      <c r="CC307" s="114">
        <f t="shared" si="413"/>
        <v>0.1</v>
      </c>
      <c r="CD307" s="4">
        <v>300</v>
      </c>
      <c r="CE307" s="116">
        <v>247.85736759307801</v>
      </c>
      <c r="CF307" s="4">
        <f t="shared" si="414"/>
        <v>5</v>
      </c>
      <c r="CG307" s="114">
        <f t="shared" si="415"/>
        <v>0.15</v>
      </c>
      <c r="MX307" s="116">
        <v>95</v>
      </c>
      <c r="MY307" s="116">
        <v>87.0833333333333</v>
      </c>
      <c r="MZ307" s="4">
        <f t="shared" si="416"/>
        <v>1</v>
      </c>
      <c r="NA307" s="114">
        <f t="shared" si="417"/>
        <v>0.02</v>
      </c>
      <c r="NB307" s="115">
        <v>0.92</v>
      </c>
      <c r="NC307" s="115">
        <v>0.83750000000000002</v>
      </c>
      <c r="ND307" s="4">
        <f t="shared" si="418"/>
        <v>1</v>
      </c>
      <c r="NE307" s="114">
        <f t="shared" si="419"/>
        <v>0.02</v>
      </c>
      <c r="NF307" s="116">
        <v>90</v>
      </c>
      <c r="NG307" s="118">
        <v>100</v>
      </c>
      <c r="NH307" s="4">
        <f t="shared" si="420"/>
        <v>5</v>
      </c>
      <c r="NI307" s="114">
        <f t="shared" si="421"/>
        <v>0.08</v>
      </c>
      <c r="NJ307" s="114">
        <v>0.85</v>
      </c>
      <c r="NK307" s="114">
        <v>0.8</v>
      </c>
      <c r="NL307" s="4">
        <v>1</v>
      </c>
      <c r="NM307" s="4">
        <f t="shared" si="422"/>
        <v>0</v>
      </c>
      <c r="NN307" s="114">
        <f t="shared" si="423"/>
        <v>0</v>
      </c>
      <c r="NO307" s="114">
        <v>0.4</v>
      </c>
      <c r="NP307" s="114">
        <v>0.54166666666666696</v>
      </c>
      <c r="NQ307" s="4">
        <f t="shared" si="424"/>
        <v>5</v>
      </c>
      <c r="NR307" s="114">
        <f t="shared" si="425"/>
        <v>0.06</v>
      </c>
      <c r="ZQ307" s="114">
        <v>0.95</v>
      </c>
      <c r="ZR307" s="114">
        <v>0.98898793917147398</v>
      </c>
      <c r="ZS307" s="4">
        <f t="shared" si="426"/>
        <v>5</v>
      </c>
      <c r="ZT307" s="114">
        <f t="shared" si="427"/>
        <v>0.05</v>
      </c>
      <c r="ZU307" s="4">
        <v>2</v>
      </c>
      <c r="ZV307" s="4">
        <f t="shared" si="428"/>
        <v>5</v>
      </c>
      <c r="ZW307" s="114">
        <f t="shared" si="429"/>
        <v>0.05</v>
      </c>
      <c r="ACD307" s="114">
        <f t="shared" si="430"/>
        <v>0.5</v>
      </c>
      <c r="ACE307" s="114">
        <f t="shared" si="431"/>
        <v>0.18</v>
      </c>
      <c r="ACF307" s="114">
        <f t="shared" si="432"/>
        <v>0.1</v>
      </c>
      <c r="ACG307" s="114">
        <f t="shared" si="433"/>
        <v>0.77999999999999992</v>
      </c>
      <c r="ACK307" s="4">
        <v>1</v>
      </c>
      <c r="ACN307" s="119" t="str">
        <f t="shared" si="434"/>
        <v>TERIMA</v>
      </c>
      <c r="ACO307" s="120">
        <f t="shared" si="442"/>
        <v>670000</v>
      </c>
      <c r="ACP307" s="120">
        <f t="shared" si="435"/>
        <v>120600</v>
      </c>
      <c r="ADH307" s="121">
        <f t="shared" si="436"/>
        <v>335000</v>
      </c>
      <c r="ADI307" s="121">
        <f t="shared" si="437"/>
        <v>102510</v>
      </c>
      <c r="ADJ307" s="121">
        <f t="shared" si="438"/>
        <v>67000</v>
      </c>
      <c r="ADL307" s="121">
        <f t="shared" si="439"/>
        <v>0</v>
      </c>
      <c r="ADM307" s="121">
        <f t="shared" si="440"/>
        <v>504510</v>
      </c>
      <c r="ADN307" s="121">
        <f t="shared" si="441"/>
        <v>504510</v>
      </c>
      <c r="ADO307" s="4" t="s">
        <v>1454</v>
      </c>
    </row>
    <row r="308" spans="1:795" x14ac:dyDescent="0.25">
      <c r="A308" s="4">
        <f t="shared" si="402"/>
        <v>304</v>
      </c>
      <c r="B308" s="4">
        <v>182924</v>
      </c>
      <c r="C308" s="4" t="s">
        <v>887</v>
      </c>
      <c r="G308" s="4" t="s">
        <v>351</v>
      </c>
      <c r="O308" s="4">
        <v>22</v>
      </c>
      <c r="P308" s="4">
        <v>20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f t="shared" si="403"/>
        <v>0</v>
      </c>
      <c r="W308" s="4">
        <v>20</v>
      </c>
      <c r="X308" s="4">
        <v>20</v>
      </c>
      <c r="Y308" s="4">
        <v>7.75</v>
      </c>
      <c r="BQ308" s="4">
        <v>0</v>
      </c>
      <c r="BR308" s="114">
        <f t="shared" si="404"/>
        <v>1</v>
      </c>
      <c r="BS308" s="4">
        <f t="shared" si="405"/>
        <v>5</v>
      </c>
      <c r="BT308" s="114">
        <f t="shared" si="406"/>
        <v>0.1</v>
      </c>
      <c r="BU308" s="4">
        <v>0</v>
      </c>
      <c r="BV308" s="114">
        <f t="shared" si="407"/>
        <v>1</v>
      </c>
      <c r="BW308" s="4">
        <f t="shared" si="408"/>
        <v>5</v>
      </c>
      <c r="BX308" s="114">
        <f t="shared" si="409"/>
        <v>0.15</v>
      </c>
      <c r="BY308" s="4">
        <f t="shared" si="410"/>
        <v>9300</v>
      </c>
      <c r="BZ308" s="4">
        <v>11462.4666666667</v>
      </c>
      <c r="CA308" s="115">
        <f t="shared" si="411"/>
        <v>1.2325232974910429</v>
      </c>
      <c r="CB308" s="4">
        <f t="shared" si="412"/>
        <v>5</v>
      </c>
      <c r="CC308" s="114">
        <f t="shared" si="413"/>
        <v>0.1</v>
      </c>
      <c r="CD308" s="4">
        <v>300</v>
      </c>
      <c r="CE308" s="116">
        <v>228.831271647699</v>
      </c>
      <c r="CF308" s="4">
        <f t="shared" si="414"/>
        <v>5</v>
      </c>
      <c r="CG308" s="114">
        <f t="shared" si="415"/>
        <v>0.15</v>
      </c>
      <c r="MX308" s="116">
        <v>95</v>
      </c>
      <c r="MY308" s="116">
        <v>91.6666666666667</v>
      </c>
      <c r="MZ308" s="4">
        <f t="shared" si="416"/>
        <v>1</v>
      </c>
      <c r="NA308" s="114">
        <f t="shared" si="417"/>
        <v>0.02</v>
      </c>
      <c r="NB308" s="115">
        <v>0.92</v>
      </c>
      <c r="NC308" s="115">
        <v>0.80317460317460299</v>
      </c>
      <c r="ND308" s="4">
        <f t="shared" si="418"/>
        <v>1</v>
      </c>
      <c r="NE308" s="114">
        <f t="shared" si="419"/>
        <v>0.02</v>
      </c>
      <c r="NF308" s="116">
        <v>90</v>
      </c>
      <c r="NG308" s="118">
        <v>100</v>
      </c>
      <c r="NH308" s="4">
        <f t="shared" si="420"/>
        <v>5</v>
      </c>
      <c r="NI308" s="114">
        <f t="shared" si="421"/>
        <v>0.08</v>
      </c>
      <c r="NJ308" s="114">
        <v>0.85</v>
      </c>
      <c r="NK308" s="114">
        <v>0.53333333333333299</v>
      </c>
      <c r="NL308" s="4">
        <v>1</v>
      </c>
      <c r="NM308" s="4">
        <f t="shared" si="422"/>
        <v>0</v>
      </c>
      <c r="NN308" s="114">
        <f t="shared" si="423"/>
        <v>0</v>
      </c>
      <c r="NO308" s="114">
        <v>0.4</v>
      </c>
      <c r="NP308" s="114">
        <v>0.38095238095238099</v>
      </c>
      <c r="NQ308" s="4">
        <f t="shared" si="424"/>
        <v>1</v>
      </c>
      <c r="NR308" s="114">
        <f t="shared" si="425"/>
        <v>1.2E-2</v>
      </c>
      <c r="ZQ308" s="114">
        <v>0.95</v>
      </c>
      <c r="ZR308" s="114">
        <v>0.98466105888174205</v>
      </c>
      <c r="ZS308" s="4">
        <f t="shared" si="426"/>
        <v>5</v>
      </c>
      <c r="ZT308" s="114">
        <f t="shared" si="427"/>
        <v>0.05</v>
      </c>
      <c r="ZU308" s="4">
        <v>2</v>
      </c>
      <c r="ZV308" s="4">
        <f t="shared" si="428"/>
        <v>5</v>
      </c>
      <c r="ZW308" s="114">
        <f t="shared" si="429"/>
        <v>0.05</v>
      </c>
      <c r="ACD308" s="114">
        <f t="shared" si="430"/>
        <v>0.5</v>
      </c>
      <c r="ACE308" s="114">
        <f t="shared" si="431"/>
        <v>0.13200000000000001</v>
      </c>
      <c r="ACF308" s="114">
        <f t="shared" si="432"/>
        <v>0.1</v>
      </c>
      <c r="ACG308" s="114">
        <f t="shared" si="433"/>
        <v>0.73199999999999998</v>
      </c>
      <c r="ACL308" s="4">
        <v>1</v>
      </c>
      <c r="ACN308" s="119" t="str">
        <f t="shared" si="434"/>
        <v>TERIMA</v>
      </c>
      <c r="ACO308" s="120">
        <f t="shared" si="442"/>
        <v>670000</v>
      </c>
      <c r="ACP308" s="120">
        <f t="shared" si="435"/>
        <v>88440</v>
      </c>
      <c r="ADH308" s="121">
        <f t="shared" si="436"/>
        <v>335000</v>
      </c>
      <c r="ADI308" s="121">
        <f t="shared" si="437"/>
        <v>53064</v>
      </c>
      <c r="ADJ308" s="121">
        <f t="shared" si="438"/>
        <v>67000</v>
      </c>
      <c r="ADL308" s="121">
        <f t="shared" si="439"/>
        <v>0</v>
      </c>
      <c r="ADM308" s="121">
        <f t="shared" si="440"/>
        <v>455064</v>
      </c>
      <c r="ADN308" s="121">
        <f t="shared" si="441"/>
        <v>455064</v>
      </c>
      <c r="ADO308" s="4" t="s">
        <v>1454</v>
      </c>
    </row>
    <row r="309" spans="1:795" x14ac:dyDescent="0.25">
      <c r="A309" s="4">
        <f t="shared" si="402"/>
        <v>305</v>
      </c>
      <c r="B309" s="4">
        <v>183339</v>
      </c>
      <c r="C309" s="4" t="s">
        <v>889</v>
      </c>
      <c r="G309" s="4" t="s">
        <v>351</v>
      </c>
      <c r="O309" s="4">
        <v>22</v>
      </c>
      <c r="P309" s="4">
        <v>21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f t="shared" si="403"/>
        <v>0</v>
      </c>
      <c r="W309" s="4">
        <v>21</v>
      </c>
      <c r="X309" s="4">
        <v>21</v>
      </c>
      <c r="Y309" s="4">
        <v>7.75</v>
      </c>
      <c r="BQ309" s="4">
        <v>0</v>
      </c>
      <c r="BR309" s="114">
        <f t="shared" si="404"/>
        <v>1</v>
      </c>
      <c r="BS309" s="4">
        <f t="shared" si="405"/>
        <v>5</v>
      </c>
      <c r="BT309" s="114">
        <f t="shared" si="406"/>
        <v>0.1</v>
      </c>
      <c r="BU309" s="4">
        <v>0</v>
      </c>
      <c r="BV309" s="114">
        <f t="shared" si="407"/>
        <v>1</v>
      </c>
      <c r="BW309" s="4">
        <f t="shared" si="408"/>
        <v>5</v>
      </c>
      <c r="BX309" s="114">
        <f t="shared" si="409"/>
        <v>0.15</v>
      </c>
      <c r="BY309" s="4">
        <f t="shared" si="410"/>
        <v>9765</v>
      </c>
      <c r="BZ309" s="4">
        <v>10119.35</v>
      </c>
      <c r="CA309" s="115">
        <f t="shared" si="411"/>
        <v>1.0362877624167948</v>
      </c>
      <c r="CB309" s="4">
        <f t="shared" si="412"/>
        <v>4</v>
      </c>
      <c r="CC309" s="114">
        <f t="shared" si="413"/>
        <v>0.08</v>
      </c>
      <c r="CD309" s="4">
        <v>300</v>
      </c>
      <c r="CE309" s="116">
        <v>272.76273291925497</v>
      </c>
      <c r="CF309" s="4">
        <f t="shared" si="414"/>
        <v>5</v>
      </c>
      <c r="CG309" s="114">
        <f t="shared" si="415"/>
        <v>0.15</v>
      </c>
      <c r="MX309" s="116">
        <v>95</v>
      </c>
      <c r="MY309" s="116">
        <v>82.0833333333333</v>
      </c>
      <c r="MZ309" s="4">
        <f t="shared" si="416"/>
        <v>1</v>
      </c>
      <c r="NA309" s="114">
        <f t="shared" si="417"/>
        <v>0.02</v>
      </c>
      <c r="NB309" s="115">
        <v>0.92</v>
      </c>
      <c r="NC309" s="115">
        <v>0.763636363636364</v>
      </c>
      <c r="ND309" s="4">
        <f t="shared" si="418"/>
        <v>1</v>
      </c>
      <c r="NE309" s="114">
        <f t="shared" si="419"/>
        <v>0.02</v>
      </c>
      <c r="NF309" s="116">
        <v>90</v>
      </c>
      <c r="NG309" s="118">
        <v>100</v>
      </c>
      <c r="NH309" s="4">
        <f t="shared" si="420"/>
        <v>5</v>
      </c>
      <c r="NI309" s="114">
        <f t="shared" si="421"/>
        <v>0.08</v>
      </c>
      <c r="NJ309" s="114">
        <v>0.85</v>
      </c>
      <c r="NK309" s="114">
        <v>0.5</v>
      </c>
      <c r="NM309" s="4">
        <f t="shared" si="422"/>
        <v>1</v>
      </c>
      <c r="NN309" s="114">
        <f t="shared" si="423"/>
        <v>1.2E-2</v>
      </c>
      <c r="NO309" s="114">
        <v>0.4</v>
      </c>
      <c r="NP309" s="114">
        <v>0.12121212121212099</v>
      </c>
      <c r="NQ309" s="4">
        <f t="shared" si="424"/>
        <v>1</v>
      </c>
      <c r="NR309" s="114">
        <f t="shared" si="425"/>
        <v>1.2E-2</v>
      </c>
      <c r="ZQ309" s="114">
        <v>0.95</v>
      </c>
      <c r="ZR309" s="114">
        <v>0.99503105590062102</v>
      </c>
      <c r="ZS309" s="4">
        <f t="shared" si="426"/>
        <v>5</v>
      </c>
      <c r="ZT309" s="114">
        <f t="shared" si="427"/>
        <v>0.05</v>
      </c>
      <c r="ZU309" s="4">
        <v>2</v>
      </c>
      <c r="ZV309" s="4">
        <f t="shared" si="428"/>
        <v>5</v>
      </c>
      <c r="ZW309" s="114">
        <f t="shared" si="429"/>
        <v>0.05</v>
      </c>
      <c r="ACD309" s="114">
        <f t="shared" si="430"/>
        <v>0.48</v>
      </c>
      <c r="ACE309" s="114">
        <f t="shared" si="431"/>
        <v>0.14400000000000002</v>
      </c>
      <c r="ACF309" s="114">
        <f t="shared" si="432"/>
        <v>0.1</v>
      </c>
      <c r="ACG309" s="114">
        <f t="shared" si="433"/>
        <v>0.72399999999999998</v>
      </c>
      <c r="ACK309" s="4">
        <v>1</v>
      </c>
      <c r="ACN309" s="119" t="str">
        <f t="shared" si="434"/>
        <v>TERIMA</v>
      </c>
      <c r="ACO309" s="120">
        <f t="shared" si="442"/>
        <v>670000</v>
      </c>
      <c r="ACP309" s="120">
        <f t="shared" si="435"/>
        <v>96480.000000000015</v>
      </c>
      <c r="ADH309" s="121">
        <f t="shared" si="436"/>
        <v>321600</v>
      </c>
      <c r="ADI309" s="121">
        <f t="shared" si="437"/>
        <v>82008.000000000015</v>
      </c>
      <c r="ADJ309" s="121">
        <f t="shared" si="438"/>
        <v>67000</v>
      </c>
      <c r="ADL309" s="121">
        <f t="shared" si="439"/>
        <v>0</v>
      </c>
      <c r="ADM309" s="121">
        <f t="shared" si="440"/>
        <v>470608</v>
      </c>
      <c r="ADN309" s="121">
        <f t="shared" si="441"/>
        <v>470608</v>
      </c>
      <c r="ADO309" s="4" t="s">
        <v>1454</v>
      </c>
    </row>
    <row r="310" spans="1:795" x14ac:dyDescent="0.25">
      <c r="A310" s="4">
        <f t="shared" si="402"/>
        <v>306</v>
      </c>
      <c r="B310" s="4">
        <v>183342</v>
      </c>
      <c r="C310" s="4" t="s">
        <v>891</v>
      </c>
      <c r="G310" s="4" t="s">
        <v>351</v>
      </c>
      <c r="O310" s="4">
        <v>22</v>
      </c>
      <c r="P310" s="4">
        <v>21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f t="shared" si="403"/>
        <v>0</v>
      </c>
      <c r="W310" s="4">
        <v>21</v>
      </c>
      <c r="X310" s="4">
        <v>21</v>
      </c>
      <c r="Y310" s="4">
        <v>7.75</v>
      </c>
      <c r="BQ310" s="4">
        <v>0</v>
      </c>
      <c r="BR310" s="114">
        <f t="shared" si="404"/>
        <v>1</v>
      </c>
      <c r="BS310" s="4">
        <f t="shared" si="405"/>
        <v>5</v>
      </c>
      <c r="BT310" s="114">
        <f t="shared" si="406"/>
        <v>0.1</v>
      </c>
      <c r="BU310" s="4">
        <v>0</v>
      </c>
      <c r="BV310" s="114">
        <f t="shared" si="407"/>
        <v>1</v>
      </c>
      <c r="BW310" s="4">
        <f t="shared" si="408"/>
        <v>5</v>
      </c>
      <c r="BX310" s="114">
        <f t="shared" si="409"/>
        <v>0.15</v>
      </c>
      <c r="BY310" s="4">
        <f t="shared" si="410"/>
        <v>9765</v>
      </c>
      <c r="BZ310" s="4">
        <v>12284.8</v>
      </c>
      <c r="CA310" s="115">
        <f t="shared" si="411"/>
        <v>1.2580440348182282</v>
      </c>
      <c r="CB310" s="4">
        <f t="shared" si="412"/>
        <v>5</v>
      </c>
      <c r="CC310" s="114">
        <f t="shared" si="413"/>
        <v>0.1</v>
      </c>
      <c r="CD310" s="4">
        <v>300</v>
      </c>
      <c r="CE310" s="116">
        <v>259.22106417992302</v>
      </c>
      <c r="CF310" s="4">
        <f t="shared" si="414"/>
        <v>5</v>
      </c>
      <c r="CG310" s="114">
        <f t="shared" si="415"/>
        <v>0.15</v>
      </c>
      <c r="MX310" s="116">
        <v>95</v>
      </c>
      <c r="MY310" s="116">
        <v>98.3333333333333</v>
      </c>
      <c r="MZ310" s="4">
        <f t="shared" si="416"/>
        <v>5</v>
      </c>
      <c r="NA310" s="114">
        <f t="shared" si="417"/>
        <v>0.1</v>
      </c>
      <c r="NB310" s="115">
        <v>0.92</v>
      </c>
      <c r="NC310" s="115">
        <v>0.81509433962264199</v>
      </c>
      <c r="ND310" s="4">
        <f t="shared" si="418"/>
        <v>1</v>
      </c>
      <c r="NE310" s="114">
        <f t="shared" si="419"/>
        <v>0.02</v>
      </c>
      <c r="NF310" s="116">
        <v>90</v>
      </c>
      <c r="NG310" s="118">
        <v>100</v>
      </c>
      <c r="NH310" s="4">
        <f t="shared" si="420"/>
        <v>5</v>
      </c>
      <c r="NI310" s="114">
        <f t="shared" si="421"/>
        <v>0.08</v>
      </c>
      <c r="NJ310" s="114">
        <v>0.85</v>
      </c>
      <c r="NK310" s="114">
        <v>0.80769230769230804</v>
      </c>
      <c r="NL310" s="4">
        <v>1</v>
      </c>
      <c r="NM310" s="4">
        <f t="shared" si="422"/>
        <v>0</v>
      </c>
      <c r="NN310" s="114">
        <f t="shared" si="423"/>
        <v>0</v>
      </c>
      <c r="NO310" s="114">
        <v>0.4</v>
      </c>
      <c r="NP310" s="114">
        <v>0.18867924528301899</v>
      </c>
      <c r="NQ310" s="4">
        <f t="shared" si="424"/>
        <v>1</v>
      </c>
      <c r="NR310" s="114">
        <f t="shared" si="425"/>
        <v>1.2E-2</v>
      </c>
      <c r="ZQ310" s="114">
        <v>0.95</v>
      </c>
      <c r="ZR310" s="114">
        <v>0.98957761930883203</v>
      </c>
      <c r="ZS310" s="4">
        <f t="shared" si="426"/>
        <v>5</v>
      </c>
      <c r="ZT310" s="114">
        <f t="shared" si="427"/>
        <v>0.05</v>
      </c>
      <c r="ZU310" s="4">
        <v>2</v>
      </c>
      <c r="ZV310" s="4">
        <f t="shared" si="428"/>
        <v>5</v>
      </c>
      <c r="ZW310" s="114">
        <f t="shared" si="429"/>
        <v>0.05</v>
      </c>
      <c r="ACD310" s="114">
        <f t="shared" si="430"/>
        <v>0.5</v>
      </c>
      <c r="ACE310" s="114">
        <f t="shared" si="431"/>
        <v>0.21200000000000002</v>
      </c>
      <c r="ACF310" s="114">
        <f t="shared" si="432"/>
        <v>0.1</v>
      </c>
      <c r="ACG310" s="114">
        <f t="shared" si="433"/>
        <v>0.81199999999999994</v>
      </c>
      <c r="ACN310" s="119" t="str">
        <f t="shared" si="434"/>
        <v>TERIMA</v>
      </c>
      <c r="ACO310" s="120">
        <f t="shared" si="442"/>
        <v>670000</v>
      </c>
      <c r="ACP310" s="120">
        <f t="shared" si="435"/>
        <v>142040.00000000003</v>
      </c>
      <c r="ADH310" s="121">
        <f t="shared" si="436"/>
        <v>335000</v>
      </c>
      <c r="ADI310" s="121">
        <f t="shared" si="437"/>
        <v>142040.00000000003</v>
      </c>
      <c r="ADJ310" s="121">
        <f t="shared" si="438"/>
        <v>67000</v>
      </c>
      <c r="ADL310" s="121">
        <f t="shared" si="439"/>
        <v>0</v>
      </c>
      <c r="ADM310" s="121">
        <f t="shared" si="440"/>
        <v>544040</v>
      </c>
      <c r="ADN310" s="121">
        <f t="shared" si="441"/>
        <v>544040</v>
      </c>
      <c r="ADO310" s="4" t="s">
        <v>1454</v>
      </c>
    </row>
    <row r="311" spans="1:795" x14ac:dyDescent="0.25">
      <c r="A311" s="4">
        <f t="shared" si="402"/>
        <v>307</v>
      </c>
      <c r="B311" s="4">
        <v>183345</v>
      </c>
      <c r="C311" s="4" t="s">
        <v>893</v>
      </c>
      <c r="G311" s="4" t="s">
        <v>351</v>
      </c>
      <c r="O311" s="4">
        <v>22</v>
      </c>
      <c r="P311" s="4">
        <v>21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f t="shared" si="403"/>
        <v>0</v>
      </c>
      <c r="W311" s="4">
        <v>21</v>
      </c>
      <c r="X311" s="4">
        <v>21</v>
      </c>
      <c r="Y311" s="4">
        <v>7.75</v>
      </c>
      <c r="BQ311" s="4">
        <v>0</v>
      </c>
      <c r="BR311" s="114">
        <f t="shared" si="404"/>
        <v>1</v>
      </c>
      <c r="BS311" s="4">
        <f t="shared" si="405"/>
        <v>5</v>
      </c>
      <c r="BT311" s="114">
        <f t="shared" si="406"/>
        <v>0.1</v>
      </c>
      <c r="BU311" s="4">
        <v>0</v>
      </c>
      <c r="BV311" s="114">
        <f t="shared" si="407"/>
        <v>1</v>
      </c>
      <c r="BW311" s="4">
        <f t="shared" si="408"/>
        <v>5</v>
      </c>
      <c r="BX311" s="114">
        <f t="shared" si="409"/>
        <v>0.15</v>
      </c>
      <c r="BY311" s="4">
        <f t="shared" si="410"/>
        <v>9765</v>
      </c>
      <c r="BZ311" s="4">
        <v>11823.1</v>
      </c>
      <c r="CA311" s="115">
        <f t="shared" si="411"/>
        <v>1.2107629288274451</v>
      </c>
      <c r="CB311" s="4">
        <f t="shared" si="412"/>
        <v>5</v>
      </c>
      <c r="CC311" s="114">
        <f t="shared" si="413"/>
        <v>0.1</v>
      </c>
      <c r="CD311" s="4">
        <v>300</v>
      </c>
      <c r="CE311" s="116">
        <v>261.48277689454198</v>
      </c>
      <c r="CF311" s="4">
        <f t="shared" si="414"/>
        <v>5</v>
      </c>
      <c r="CG311" s="114">
        <f t="shared" si="415"/>
        <v>0.15</v>
      </c>
      <c r="MX311" s="116">
        <v>95</v>
      </c>
      <c r="MY311" s="116">
        <v>100</v>
      </c>
      <c r="MZ311" s="4">
        <f t="shared" si="416"/>
        <v>5</v>
      </c>
      <c r="NA311" s="114">
        <f t="shared" si="417"/>
        <v>0.1</v>
      </c>
      <c r="NB311" s="115">
        <v>0.92</v>
      </c>
      <c r="NC311" s="115">
        <v>0.78636363636363604</v>
      </c>
      <c r="ND311" s="4">
        <f t="shared" si="418"/>
        <v>1</v>
      </c>
      <c r="NE311" s="114">
        <f t="shared" si="419"/>
        <v>0.02</v>
      </c>
      <c r="NF311" s="116">
        <v>90</v>
      </c>
      <c r="NG311" s="118">
        <v>100</v>
      </c>
      <c r="NH311" s="4">
        <f t="shared" si="420"/>
        <v>5</v>
      </c>
      <c r="NI311" s="114">
        <f t="shared" si="421"/>
        <v>0.08</v>
      </c>
      <c r="NJ311" s="114">
        <v>0.85</v>
      </c>
      <c r="NK311" s="114">
        <v>0.61904761904761896</v>
      </c>
      <c r="NM311" s="4">
        <f t="shared" si="422"/>
        <v>1</v>
      </c>
      <c r="NN311" s="114">
        <f t="shared" si="423"/>
        <v>1.2E-2</v>
      </c>
      <c r="NO311" s="114">
        <v>0.4</v>
      </c>
      <c r="NP311" s="114">
        <v>0.34090909090909099</v>
      </c>
      <c r="NQ311" s="4">
        <f t="shared" si="424"/>
        <v>1</v>
      </c>
      <c r="NR311" s="114">
        <f t="shared" si="425"/>
        <v>1.2E-2</v>
      </c>
      <c r="ZQ311" s="114">
        <v>0.95</v>
      </c>
      <c r="ZR311" s="114">
        <v>0.98516163222045605</v>
      </c>
      <c r="ZS311" s="4">
        <f t="shared" si="426"/>
        <v>5</v>
      </c>
      <c r="ZT311" s="114">
        <f t="shared" si="427"/>
        <v>0.05</v>
      </c>
      <c r="ZU311" s="4">
        <v>2</v>
      </c>
      <c r="ZV311" s="4">
        <f t="shared" si="428"/>
        <v>5</v>
      </c>
      <c r="ZW311" s="114">
        <f t="shared" si="429"/>
        <v>0.05</v>
      </c>
      <c r="ACD311" s="114">
        <f t="shared" si="430"/>
        <v>0.5</v>
      </c>
      <c r="ACE311" s="114">
        <f t="shared" si="431"/>
        <v>0.22400000000000003</v>
      </c>
      <c r="ACF311" s="114">
        <f t="shared" si="432"/>
        <v>0.1</v>
      </c>
      <c r="ACG311" s="114">
        <f t="shared" si="433"/>
        <v>0.82399999999999995</v>
      </c>
      <c r="ACL311" s="4">
        <v>1</v>
      </c>
      <c r="ACN311" s="119" t="str">
        <f t="shared" si="434"/>
        <v>TERIMA</v>
      </c>
      <c r="ACO311" s="120">
        <f t="shared" si="442"/>
        <v>670000</v>
      </c>
      <c r="ACP311" s="120">
        <f t="shared" si="435"/>
        <v>150080.00000000003</v>
      </c>
      <c r="ADH311" s="121">
        <f t="shared" si="436"/>
        <v>335000</v>
      </c>
      <c r="ADI311" s="121">
        <f t="shared" si="437"/>
        <v>90048.000000000015</v>
      </c>
      <c r="ADJ311" s="121">
        <f t="shared" si="438"/>
        <v>67000</v>
      </c>
      <c r="ADL311" s="121">
        <f t="shared" si="439"/>
        <v>0</v>
      </c>
      <c r="ADM311" s="121">
        <f t="shared" si="440"/>
        <v>492048</v>
      </c>
      <c r="ADN311" s="121">
        <f t="shared" si="441"/>
        <v>492048</v>
      </c>
      <c r="ADO311" s="4" t="s">
        <v>1454</v>
      </c>
    </row>
    <row r="312" spans="1:795" x14ac:dyDescent="0.25">
      <c r="A312" s="4">
        <f t="shared" si="402"/>
        <v>308</v>
      </c>
      <c r="B312" s="4">
        <v>183238</v>
      </c>
      <c r="C312" s="4" t="s">
        <v>895</v>
      </c>
      <c r="G312" s="4" t="s">
        <v>351</v>
      </c>
      <c r="O312" s="4">
        <v>22</v>
      </c>
      <c r="P312" s="4">
        <v>21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f t="shared" si="403"/>
        <v>0</v>
      </c>
      <c r="W312" s="4">
        <v>21</v>
      </c>
      <c r="X312" s="4">
        <v>21</v>
      </c>
      <c r="Y312" s="4">
        <v>7.75</v>
      </c>
      <c r="BQ312" s="4">
        <v>0</v>
      </c>
      <c r="BR312" s="114">
        <f t="shared" si="404"/>
        <v>1</v>
      </c>
      <c r="BS312" s="4">
        <f t="shared" si="405"/>
        <v>5</v>
      </c>
      <c r="BT312" s="114">
        <f t="shared" si="406"/>
        <v>0.1</v>
      </c>
      <c r="BU312" s="4">
        <v>0</v>
      </c>
      <c r="BV312" s="114">
        <f t="shared" si="407"/>
        <v>1</v>
      </c>
      <c r="BW312" s="4">
        <f t="shared" si="408"/>
        <v>5</v>
      </c>
      <c r="BX312" s="114">
        <f t="shared" si="409"/>
        <v>0.15</v>
      </c>
      <c r="BY312" s="4">
        <f t="shared" si="410"/>
        <v>9765</v>
      </c>
      <c r="BZ312" s="4">
        <v>12121.3166666667</v>
      </c>
      <c r="CA312" s="115">
        <f t="shared" si="411"/>
        <v>1.2413022700119509</v>
      </c>
      <c r="CB312" s="4">
        <f t="shared" si="412"/>
        <v>5</v>
      </c>
      <c r="CC312" s="114">
        <f t="shared" si="413"/>
        <v>0.1</v>
      </c>
      <c r="CD312" s="4">
        <v>300</v>
      </c>
      <c r="CE312" s="116">
        <v>323.84271844660202</v>
      </c>
      <c r="CF312" s="4">
        <f t="shared" si="414"/>
        <v>1</v>
      </c>
      <c r="CG312" s="114">
        <f t="shared" si="415"/>
        <v>0.03</v>
      </c>
      <c r="MX312" s="116">
        <v>95</v>
      </c>
      <c r="MY312" s="116">
        <v>96.25</v>
      </c>
      <c r="MZ312" s="4">
        <f t="shared" si="416"/>
        <v>5</v>
      </c>
      <c r="NA312" s="114">
        <f t="shared" si="417"/>
        <v>0.1</v>
      </c>
      <c r="NB312" s="115">
        <v>0.92</v>
      </c>
      <c r="NC312" s="115">
        <v>0.78620689655172404</v>
      </c>
      <c r="ND312" s="4">
        <f t="shared" si="418"/>
        <v>1</v>
      </c>
      <c r="NE312" s="114">
        <f t="shared" si="419"/>
        <v>0.02</v>
      </c>
      <c r="NF312" s="116">
        <v>90</v>
      </c>
      <c r="NG312" s="118">
        <v>100</v>
      </c>
      <c r="NH312" s="4">
        <f t="shared" si="420"/>
        <v>5</v>
      </c>
      <c r="NI312" s="114">
        <f t="shared" si="421"/>
        <v>0.08</v>
      </c>
      <c r="NJ312" s="114">
        <v>0.85</v>
      </c>
      <c r="NK312" s="114">
        <v>0.625</v>
      </c>
      <c r="NM312" s="4">
        <f t="shared" si="422"/>
        <v>1</v>
      </c>
      <c r="NN312" s="114">
        <f t="shared" si="423"/>
        <v>1.2E-2</v>
      </c>
      <c r="NO312" s="114">
        <v>0.4</v>
      </c>
      <c r="NP312" s="114">
        <v>0.27586206896551702</v>
      </c>
      <c r="NQ312" s="4">
        <f t="shared" si="424"/>
        <v>1</v>
      </c>
      <c r="NR312" s="114">
        <f t="shared" si="425"/>
        <v>1.2E-2</v>
      </c>
      <c r="ZQ312" s="114">
        <v>0.95</v>
      </c>
      <c r="ZR312" s="114">
        <v>0.99417475728155302</v>
      </c>
      <c r="ZS312" s="4">
        <f t="shared" si="426"/>
        <v>5</v>
      </c>
      <c r="ZT312" s="114">
        <f t="shared" si="427"/>
        <v>0.05</v>
      </c>
      <c r="ZU312" s="4">
        <v>2</v>
      </c>
      <c r="ZV312" s="4">
        <f t="shared" si="428"/>
        <v>5</v>
      </c>
      <c r="ZW312" s="114">
        <f t="shared" si="429"/>
        <v>0.05</v>
      </c>
      <c r="ACD312" s="114">
        <f t="shared" si="430"/>
        <v>0.38</v>
      </c>
      <c r="ACE312" s="114">
        <f t="shared" si="431"/>
        <v>0.22400000000000003</v>
      </c>
      <c r="ACF312" s="114">
        <f t="shared" si="432"/>
        <v>0.1</v>
      </c>
      <c r="ACG312" s="114">
        <f t="shared" si="433"/>
        <v>0.70400000000000007</v>
      </c>
      <c r="ACL312" s="4">
        <v>1</v>
      </c>
      <c r="ACN312" s="119" t="str">
        <f t="shared" si="434"/>
        <v>TERIMA</v>
      </c>
      <c r="ACO312" s="120">
        <f t="shared" si="442"/>
        <v>670000</v>
      </c>
      <c r="ACP312" s="120">
        <f t="shared" si="435"/>
        <v>150080.00000000003</v>
      </c>
      <c r="ADH312" s="121">
        <f t="shared" si="436"/>
        <v>254600</v>
      </c>
      <c r="ADI312" s="121">
        <f t="shared" si="437"/>
        <v>90048.000000000015</v>
      </c>
      <c r="ADJ312" s="121">
        <f t="shared" si="438"/>
        <v>67000</v>
      </c>
      <c r="ADL312" s="121">
        <f t="shared" si="439"/>
        <v>0</v>
      </c>
      <c r="ADM312" s="121">
        <f t="shared" si="440"/>
        <v>411648</v>
      </c>
      <c r="ADN312" s="121">
        <f t="shared" si="441"/>
        <v>411648</v>
      </c>
      <c r="ADO312" s="4" t="s">
        <v>1454</v>
      </c>
    </row>
    <row r="313" spans="1:795" x14ac:dyDescent="0.25">
      <c r="A313" s="4">
        <f t="shared" si="402"/>
        <v>309</v>
      </c>
      <c r="B313" s="4">
        <v>183243</v>
      </c>
      <c r="C313" s="4" t="s">
        <v>896</v>
      </c>
      <c r="G313" s="4" t="s">
        <v>351</v>
      </c>
      <c r="O313" s="4">
        <v>22</v>
      </c>
      <c r="P313" s="4">
        <v>21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f t="shared" si="403"/>
        <v>0</v>
      </c>
      <c r="W313" s="4">
        <v>21</v>
      </c>
      <c r="X313" s="4">
        <v>21</v>
      </c>
      <c r="Y313" s="4">
        <v>7.75</v>
      </c>
      <c r="BQ313" s="4">
        <v>0</v>
      </c>
      <c r="BR313" s="114">
        <f t="shared" si="404"/>
        <v>1</v>
      </c>
      <c r="BS313" s="4">
        <f t="shared" si="405"/>
        <v>5</v>
      </c>
      <c r="BT313" s="114">
        <f t="shared" si="406"/>
        <v>0.1</v>
      </c>
      <c r="BU313" s="4">
        <v>0</v>
      </c>
      <c r="BV313" s="114">
        <f t="shared" si="407"/>
        <v>1</v>
      </c>
      <c r="BW313" s="4">
        <f t="shared" si="408"/>
        <v>5</v>
      </c>
      <c r="BX313" s="114">
        <f t="shared" si="409"/>
        <v>0.15</v>
      </c>
      <c r="BY313" s="4">
        <f t="shared" si="410"/>
        <v>9765</v>
      </c>
      <c r="BZ313" s="4">
        <v>12976.666666666701</v>
      </c>
      <c r="CA313" s="115">
        <f t="shared" si="411"/>
        <v>1.3288957159924937</v>
      </c>
      <c r="CB313" s="4">
        <f t="shared" si="412"/>
        <v>5</v>
      </c>
      <c r="CC313" s="114">
        <f t="shared" si="413"/>
        <v>0.1</v>
      </c>
      <c r="CD313" s="4">
        <v>300</v>
      </c>
      <c r="CE313" s="116">
        <v>264.517400204708</v>
      </c>
      <c r="CF313" s="4">
        <f t="shared" si="414"/>
        <v>5</v>
      </c>
      <c r="CG313" s="114">
        <f t="shared" si="415"/>
        <v>0.15</v>
      </c>
      <c r="MX313" s="116">
        <v>95</v>
      </c>
      <c r="MY313" s="116">
        <v>98.3333333333333</v>
      </c>
      <c r="MZ313" s="4">
        <f t="shared" si="416"/>
        <v>5</v>
      </c>
      <c r="NA313" s="114">
        <f t="shared" si="417"/>
        <v>0.1</v>
      </c>
      <c r="NB313" s="115">
        <v>0.92</v>
      </c>
      <c r="NC313" s="115">
        <v>0.83728813559322002</v>
      </c>
      <c r="ND313" s="4">
        <f t="shared" si="418"/>
        <v>1</v>
      </c>
      <c r="NE313" s="114">
        <f t="shared" si="419"/>
        <v>0.02</v>
      </c>
      <c r="NF313" s="116">
        <v>90</v>
      </c>
      <c r="NG313" s="118">
        <v>100</v>
      </c>
      <c r="NH313" s="4">
        <f t="shared" si="420"/>
        <v>5</v>
      </c>
      <c r="NI313" s="114">
        <f t="shared" si="421"/>
        <v>0.08</v>
      </c>
      <c r="NJ313" s="114">
        <v>0.85</v>
      </c>
      <c r="NK313" s="114">
        <v>0.66666666666666696</v>
      </c>
      <c r="NM313" s="4">
        <f t="shared" si="422"/>
        <v>1</v>
      </c>
      <c r="NN313" s="114">
        <f t="shared" si="423"/>
        <v>1.2E-2</v>
      </c>
      <c r="NO313" s="114">
        <v>0.4</v>
      </c>
      <c r="NP313" s="114">
        <v>0.44067796610169502</v>
      </c>
      <c r="NQ313" s="4">
        <f t="shared" si="424"/>
        <v>5</v>
      </c>
      <c r="NR313" s="114">
        <f t="shared" si="425"/>
        <v>0.06</v>
      </c>
      <c r="ZQ313" s="114">
        <v>0.95</v>
      </c>
      <c r="ZR313" s="114">
        <v>0.98925281473899696</v>
      </c>
      <c r="ZS313" s="4">
        <f t="shared" si="426"/>
        <v>5</v>
      </c>
      <c r="ZT313" s="114">
        <f t="shared" si="427"/>
        <v>0.05</v>
      </c>
      <c r="ZU313" s="4">
        <v>2</v>
      </c>
      <c r="ZV313" s="4">
        <f t="shared" si="428"/>
        <v>5</v>
      </c>
      <c r="ZW313" s="114">
        <f t="shared" si="429"/>
        <v>0.05</v>
      </c>
      <c r="ACD313" s="114">
        <f t="shared" si="430"/>
        <v>0.5</v>
      </c>
      <c r="ACE313" s="114">
        <f t="shared" si="431"/>
        <v>0.27200000000000002</v>
      </c>
      <c r="ACF313" s="114">
        <f t="shared" si="432"/>
        <v>0.1</v>
      </c>
      <c r="ACG313" s="114">
        <f t="shared" si="433"/>
        <v>0.872</v>
      </c>
      <c r="ACL313" s="4">
        <v>1</v>
      </c>
      <c r="ACN313" s="119" t="str">
        <f t="shared" si="434"/>
        <v>TERIMA</v>
      </c>
      <c r="ACO313" s="120">
        <f t="shared" si="442"/>
        <v>670000</v>
      </c>
      <c r="ACP313" s="120">
        <f t="shared" si="435"/>
        <v>182240</v>
      </c>
      <c r="ADH313" s="121">
        <f t="shared" si="436"/>
        <v>335000</v>
      </c>
      <c r="ADI313" s="121">
        <f t="shared" si="437"/>
        <v>109344</v>
      </c>
      <c r="ADJ313" s="121">
        <f t="shared" si="438"/>
        <v>67000</v>
      </c>
      <c r="ADL313" s="121">
        <f t="shared" si="439"/>
        <v>0</v>
      </c>
      <c r="ADM313" s="121">
        <f t="shared" si="440"/>
        <v>511344</v>
      </c>
      <c r="ADN313" s="121">
        <f t="shared" si="441"/>
        <v>511344</v>
      </c>
      <c r="ADO313" s="4" t="s">
        <v>1454</v>
      </c>
    </row>
    <row r="314" spans="1:795" x14ac:dyDescent="0.25">
      <c r="A314" s="4">
        <f t="shared" si="402"/>
        <v>310</v>
      </c>
      <c r="B314" s="4">
        <v>183248</v>
      </c>
      <c r="C314" s="4" t="s">
        <v>897</v>
      </c>
      <c r="G314" s="4" t="s">
        <v>351</v>
      </c>
      <c r="O314" s="4">
        <v>22</v>
      </c>
      <c r="P314" s="4">
        <v>21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f t="shared" si="403"/>
        <v>0</v>
      </c>
      <c r="W314" s="4">
        <v>21</v>
      </c>
      <c r="X314" s="4">
        <v>21</v>
      </c>
      <c r="Y314" s="4">
        <v>7.75</v>
      </c>
      <c r="BQ314" s="4">
        <v>0</v>
      </c>
      <c r="BR314" s="114">
        <f t="shared" si="404"/>
        <v>1</v>
      </c>
      <c r="BS314" s="4">
        <f t="shared" si="405"/>
        <v>5</v>
      </c>
      <c r="BT314" s="114">
        <f t="shared" si="406"/>
        <v>0.1</v>
      </c>
      <c r="BU314" s="4">
        <v>0</v>
      </c>
      <c r="BV314" s="114">
        <f t="shared" si="407"/>
        <v>1</v>
      </c>
      <c r="BW314" s="4">
        <f t="shared" si="408"/>
        <v>5</v>
      </c>
      <c r="BX314" s="114">
        <f t="shared" si="409"/>
        <v>0.15</v>
      </c>
      <c r="BY314" s="4">
        <f t="shared" si="410"/>
        <v>9765</v>
      </c>
      <c r="BZ314" s="4">
        <v>12188.9666666667</v>
      </c>
      <c r="CA314" s="115">
        <f t="shared" si="411"/>
        <v>1.2482300733913672</v>
      </c>
      <c r="CB314" s="4">
        <f t="shared" si="412"/>
        <v>5</v>
      </c>
      <c r="CC314" s="114">
        <f t="shared" si="413"/>
        <v>0.1</v>
      </c>
      <c r="CD314" s="4">
        <v>300</v>
      </c>
      <c r="CE314" s="116">
        <v>277.36746361746401</v>
      </c>
      <c r="CF314" s="4">
        <f t="shared" si="414"/>
        <v>5</v>
      </c>
      <c r="CG314" s="114">
        <f t="shared" si="415"/>
        <v>0.15</v>
      </c>
      <c r="MX314" s="116">
        <v>95</v>
      </c>
      <c r="MY314" s="116">
        <v>98.75</v>
      </c>
      <c r="MZ314" s="4">
        <f t="shared" si="416"/>
        <v>5</v>
      </c>
      <c r="NA314" s="114">
        <f t="shared" si="417"/>
        <v>0.1</v>
      </c>
      <c r="NB314" s="115">
        <v>0.92</v>
      </c>
      <c r="NC314" s="115">
        <v>0.84</v>
      </c>
      <c r="ND314" s="4">
        <f t="shared" si="418"/>
        <v>1</v>
      </c>
      <c r="NE314" s="114">
        <f t="shared" si="419"/>
        <v>0.02</v>
      </c>
      <c r="NF314" s="116">
        <v>90</v>
      </c>
      <c r="NG314" s="118">
        <v>100</v>
      </c>
      <c r="NH314" s="4">
        <f t="shared" si="420"/>
        <v>5</v>
      </c>
      <c r="NI314" s="114">
        <f t="shared" si="421"/>
        <v>0.08</v>
      </c>
      <c r="NJ314" s="114">
        <v>0.85</v>
      </c>
      <c r="NK314" s="114">
        <v>0.75</v>
      </c>
      <c r="NM314" s="4">
        <f t="shared" si="422"/>
        <v>1</v>
      </c>
      <c r="NN314" s="114">
        <f t="shared" si="423"/>
        <v>1.2E-2</v>
      </c>
      <c r="NO314" s="114">
        <v>0.4</v>
      </c>
      <c r="NP314" s="114">
        <v>0.15</v>
      </c>
      <c r="NQ314" s="4">
        <f t="shared" si="424"/>
        <v>1</v>
      </c>
      <c r="NR314" s="114">
        <f t="shared" si="425"/>
        <v>1.2E-2</v>
      </c>
      <c r="ZQ314" s="114">
        <v>0.95</v>
      </c>
      <c r="ZR314" s="114">
        <v>0.99168399168399202</v>
      </c>
      <c r="ZS314" s="4">
        <f t="shared" si="426"/>
        <v>5</v>
      </c>
      <c r="ZT314" s="114">
        <f t="shared" si="427"/>
        <v>0.05</v>
      </c>
      <c r="ZU314" s="4">
        <v>2</v>
      </c>
      <c r="ZV314" s="4">
        <f t="shared" si="428"/>
        <v>5</v>
      </c>
      <c r="ZW314" s="114">
        <f t="shared" si="429"/>
        <v>0.05</v>
      </c>
      <c r="ACD314" s="114">
        <f t="shared" si="430"/>
        <v>0.5</v>
      </c>
      <c r="ACE314" s="114">
        <f t="shared" si="431"/>
        <v>0.22400000000000003</v>
      </c>
      <c r="ACF314" s="114">
        <f t="shared" si="432"/>
        <v>0.1</v>
      </c>
      <c r="ACG314" s="114">
        <f t="shared" si="433"/>
        <v>0.82399999999999995</v>
      </c>
      <c r="ACK314" s="4">
        <v>1</v>
      </c>
      <c r="ACN314" s="119" t="str">
        <f t="shared" si="434"/>
        <v>TERIMA</v>
      </c>
      <c r="ACO314" s="120">
        <f t="shared" si="442"/>
        <v>670000</v>
      </c>
      <c r="ACP314" s="120">
        <f t="shared" si="435"/>
        <v>150080.00000000003</v>
      </c>
      <c r="ADH314" s="121">
        <f t="shared" si="436"/>
        <v>335000</v>
      </c>
      <c r="ADI314" s="121">
        <f t="shared" si="437"/>
        <v>127568.00000000001</v>
      </c>
      <c r="ADJ314" s="121">
        <f t="shared" si="438"/>
        <v>67000</v>
      </c>
      <c r="ADL314" s="121">
        <f t="shared" si="439"/>
        <v>0</v>
      </c>
      <c r="ADM314" s="121">
        <f t="shared" si="440"/>
        <v>529568</v>
      </c>
      <c r="ADN314" s="121">
        <f t="shared" si="441"/>
        <v>529568</v>
      </c>
      <c r="ADO314" s="4" t="s">
        <v>1454</v>
      </c>
    </row>
    <row r="315" spans="1:795" x14ac:dyDescent="0.25">
      <c r="A315" s="4">
        <f t="shared" si="402"/>
        <v>311</v>
      </c>
      <c r="B315" s="4">
        <v>183250</v>
      </c>
      <c r="C315" s="4" t="s">
        <v>899</v>
      </c>
      <c r="G315" s="4" t="s">
        <v>351</v>
      </c>
      <c r="O315" s="4">
        <v>22</v>
      </c>
      <c r="P315" s="4">
        <v>21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f t="shared" si="403"/>
        <v>0</v>
      </c>
      <c r="W315" s="4">
        <v>21</v>
      </c>
      <c r="X315" s="4">
        <v>21</v>
      </c>
      <c r="Y315" s="4">
        <v>7.75</v>
      </c>
      <c r="BQ315" s="4">
        <v>0</v>
      </c>
      <c r="BR315" s="114">
        <f t="shared" si="404"/>
        <v>1</v>
      </c>
      <c r="BS315" s="4">
        <f t="shared" si="405"/>
        <v>5</v>
      </c>
      <c r="BT315" s="114">
        <f t="shared" si="406"/>
        <v>0.1</v>
      </c>
      <c r="BU315" s="4">
        <v>0</v>
      </c>
      <c r="BV315" s="114">
        <f t="shared" si="407"/>
        <v>1</v>
      </c>
      <c r="BW315" s="4">
        <f t="shared" si="408"/>
        <v>5</v>
      </c>
      <c r="BX315" s="114">
        <f t="shared" si="409"/>
        <v>0.15</v>
      </c>
      <c r="BY315" s="4">
        <f t="shared" si="410"/>
        <v>9765</v>
      </c>
      <c r="BZ315" s="4">
        <v>12060.1333333333</v>
      </c>
      <c r="CA315" s="115">
        <f t="shared" si="411"/>
        <v>1.2350366956818537</v>
      </c>
      <c r="CB315" s="4">
        <f t="shared" si="412"/>
        <v>5</v>
      </c>
      <c r="CC315" s="114">
        <f t="shared" si="413"/>
        <v>0.1</v>
      </c>
      <c r="CD315" s="4">
        <v>300</v>
      </c>
      <c r="CE315" s="116">
        <v>304.78874092009698</v>
      </c>
      <c r="CF315" s="4">
        <f t="shared" si="414"/>
        <v>1</v>
      </c>
      <c r="CG315" s="114">
        <f t="shared" si="415"/>
        <v>0.03</v>
      </c>
      <c r="MX315" s="116">
        <v>95</v>
      </c>
      <c r="MY315" s="116">
        <v>100</v>
      </c>
      <c r="MZ315" s="4">
        <f t="shared" si="416"/>
        <v>5</v>
      </c>
      <c r="NA315" s="114">
        <f t="shared" si="417"/>
        <v>0.1</v>
      </c>
      <c r="NB315" s="115">
        <v>0.92</v>
      </c>
      <c r="NC315" s="115">
        <v>0.77</v>
      </c>
      <c r="ND315" s="4">
        <f t="shared" si="418"/>
        <v>1</v>
      </c>
      <c r="NE315" s="114">
        <f t="shared" si="419"/>
        <v>0.02</v>
      </c>
      <c r="NF315" s="116">
        <v>90</v>
      </c>
      <c r="NG315" s="118">
        <v>100</v>
      </c>
      <c r="NH315" s="4">
        <f t="shared" si="420"/>
        <v>5</v>
      </c>
      <c r="NI315" s="114">
        <f t="shared" si="421"/>
        <v>0.08</v>
      </c>
      <c r="NJ315" s="114">
        <v>0.85</v>
      </c>
      <c r="NK315" s="114">
        <v>0.63636363636363602</v>
      </c>
      <c r="NM315" s="4">
        <f t="shared" si="422"/>
        <v>1</v>
      </c>
      <c r="NN315" s="114">
        <f t="shared" si="423"/>
        <v>1.2E-2</v>
      </c>
      <c r="NO315" s="114">
        <v>0.4</v>
      </c>
      <c r="NP315" s="114">
        <v>0.1</v>
      </c>
      <c r="NQ315" s="4">
        <f t="shared" si="424"/>
        <v>1</v>
      </c>
      <c r="NR315" s="114">
        <f t="shared" si="425"/>
        <v>1.2E-2</v>
      </c>
      <c r="ZQ315" s="114">
        <v>0.95</v>
      </c>
      <c r="ZR315" s="114">
        <v>0.98910411622275995</v>
      </c>
      <c r="ZS315" s="4">
        <f t="shared" si="426"/>
        <v>5</v>
      </c>
      <c r="ZT315" s="114">
        <f t="shared" si="427"/>
        <v>0.05</v>
      </c>
      <c r="ZU315" s="4">
        <v>2</v>
      </c>
      <c r="ZV315" s="4">
        <f t="shared" si="428"/>
        <v>5</v>
      </c>
      <c r="ZW315" s="114">
        <f t="shared" si="429"/>
        <v>0.05</v>
      </c>
      <c r="ACD315" s="114">
        <f t="shared" si="430"/>
        <v>0.38</v>
      </c>
      <c r="ACE315" s="114">
        <f t="shared" si="431"/>
        <v>0.22400000000000003</v>
      </c>
      <c r="ACF315" s="114">
        <f t="shared" si="432"/>
        <v>0.1</v>
      </c>
      <c r="ACG315" s="114">
        <f t="shared" si="433"/>
        <v>0.70400000000000007</v>
      </c>
      <c r="ACN315" s="119" t="str">
        <f t="shared" si="434"/>
        <v>TERIMA</v>
      </c>
      <c r="ACO315" s="120">
        <f t="shared" si="442"/>
        <v>670000</v>
      </c>
      <c r="ACP315" s="120">
        <f t="shared" si="435"/>
        <v>150080.00000000003</v>
      </c>
      <c r="ADH315" s="121">
        <f t="shared" si="436"/>
        <v>254600</v>
      </c>
      <c r="ADI315" s="121">
        <f t="shared" si="437"/>
        <v>150080.00000000003</v>
      </c>
      <c r="ADJ315" s="121">
        <f t="shared" si="438"/>
        <v>67000</v>
      </c>
      <c r="ADL315" s="121">
        <f t="shared" si="439"/>
        <v>0</v>
      </c>
      <c r="ADM315" s="121">
        <f t="shared" si="440"/>
        <v>471680</v>
      </c>
      <c r="ADN315" s="121">
        <f t="shared" si="441"/>
        <v>471680</v>
      </c>
      <c r="ADO315" s="4" t="s">
        <v>1454</v>
      </c>
    </row>
    <row r="316" spans="1:795" x14ac:dyDescent="0.25">
      <c r="A316" s="4">
        <f t="shared" si="402"/>
        <v>312</v>
      </c>
      <c r="B316" s="4">
        <v>183256</v>
      </c>
      <c r="C316" s="4" t="s">
        <v>902</v>
      </c>
      <c r="G316" s="4" t="s">
        <v>351</v>
      </c>
      <c r="O316" s="4">
        <v>22</v>
      </c>
      <c r="P316" s="4">
        <v>21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f t="shared" si="403"/>
        <v>0</v>
      </c>
      <c r="W316" s="4">
        <v>21</v>
      </c>
      <c r="X316" s="4">
        <v>21</v>
      </c>
      <c r="Y316" s="4">
        <v>7.75</v>
      </c>
      <c r="BQ316" s="4">
        <v>0</v>
      </c>
      <c r="BR316" s="114">
        <f t="shared" si="404"/>
        <v>1</v>
      </c>
      <c r="BS316" s="4">
        <f t="shared" si="405"/>
        <v>5</v>
      </c>
      <c r="BT316" s="114">
        <f t="shared" si="406"/>
        <v>0.1</v>
      </c>
      <c r="BU316" s="4">
        <v>0</v>
      </c>
      <c r="BV316" s="114">
        <f t="shared" si="407"/>
        <v>1</v>
      </c>
      <c r="BW316" s="4">
        <f t="shared" si="408"/>
        <v>5</v>
      </c>
      <c r="BX316" s="114">
        <f t="shared" si="409"/>
        <v>0.15</v>
      </c>
      <c r="BY316" s="4">
        <f t="shared" si="410"/>
        <v>9765</v>
      </c>
      <c r="BZ316" s="4">
        <v>12118.5333333333</v>
      </c>
      <c r="CA316" s="115">
        <f t="shared" si="411"/>
        <v>1.2410172384365898</v>
      </c>
      <c r="CB316" s="4">
        <f t="shared" si="412"/>
        <v>5</v>
      </c>
      <c r="CC316" s="114">
        <f t="shared" si="413"/>
        <v>0.1</v>
      </c>
      <c r="CD316" s="4">
        <v>300</v>
      </c>
      <c r="CE316" s="116">
        <v>251.99352267065299</v>
      </c>
      <c r="CF316" s="4">
        <f t="shared" si="414"/>
        <v>5</v>
      </c>
      <c r="CG316" s="114">
        <f t="shared" si="415"/>
        <v>0.15</v>
      </c>
      <c r="MX316" s="116">
        <v>95</v>
      </c>
      <c r="MY316" s="116">
        <v>100</v>
      </c>
      <c r="MZ316" s="4">
        <f t="shared" si="416"/>
        <v>5</v>
      </c>
      <c r="NA316" s="114">
        <f t="shared" si="417"/>
        <v>0.1</v>
      </c>
      <c r="NB316" s="115">
        <v>0.92</v>
      </c>
      <c r="NC316" s="115">
        <v>0.68717948717948696</v>
      </c>
      <c r="ND316" s="4">
        <f t="shared" si="418"/>
        <v>1</v>
      </c>
      <c r="NE316" s="114">
        <f t="shared" si="419"/>
        <v>0.02</v>
      </c>
      <c r="NF316" s="116">
        <v>90</v>
      </c>
      <c r="NG316" s="118">
        <v>100</v>
      </c>
      <c r="NH316" s="4">
        <f t="shared" si="420"/>
        <v>5</v>
      </c>
      <c r="NI316" s="114">
        <f t="shared" si="421"/>
        <v>0.08</v>
      </c>
      <c r="NJ316" s="114">
        <v>0.85</v>
      </c>
      <c r="NK316" s="114">
        <v>0.42857142857142899</v>
      </c>
      <c r="NM316" s="4">
        <f t="shared" si="422"/>
        <v>1</v>
      </c>
      <c r="NN316" s="114">
        <f t="shared" si="423"/>
        <v>1.2E-2</v>
      </c>
      <c r="NO316" s="114">
        <v>0.4</v>
      </c>
      <c r="NP316" s="114">
        <v>0.28205128205128199</v>
      </c>
      <c r="NQ316" s="4">
        <f t="shared" si="424"/>
        <v>1</v>
      </c>
      <c r="NR316" s="114">
        <f t="shared" si="425"/>
        <v>1.2E-2</v>
      </c>
      <c r="ZQ316" s="114">
        <v>0.95</v>
      </c>
      <c r="ZR316" s="114">
        <v>0.98405580468360698</v>
      </c>
      <c r="ZS316" s="4">
        <f t="shared" si="426"/>
        <v>5</v>
      </c>
      <c r="ZT316" s="114">
        <f t="shared" si="427"/>
        <v>0.05</v>
      </c>
      <c r="ZU316" s="4">
        <v>2</v>
      </c>
      <c r="ZV316" s="4">
        <f t="shared" si="428"/>
        <v>5</v>
      </c>
      <c r="ZW316" s="114">
        <f t="shared" si="429"/>
        <v>0.05</v>
      </c>
      <c r="ACD316" s="114">
        <f t="shared" si="430"/>
        <v>0.5</v>
      </c>
      <c r="ACE316" s="114">
        <f t="shared" si="431"/>
        <v>0.22400000000000003</v>
      </c>
      <c r="ACF316" s="114">
        <f t="shared" si="432"/>
        <v>0.1</v>
      </c>
      <c r="ACG316" s="114">
        <f t="shared" si="433"/>
        <v>0.82399999999999995</v>
      </c>
      <c r="ACN316" s="119" t="str">
        <f t="shared" si="434"/>
        <v>TERIMA</v>
      </c>
      <c r="ACO316" s="120">
        <f t="shared" si="442"/>
        <v>670000</v>
      </c>
      <c r="ACP316" s="120">
        <f t="shared" si="435"/>
        <v>150080.00000000003</v>
      </c>
      <c r="ADH316" s="121">
        <f t="shared" si="436"/>
        <v>335000</v>
      </c>
      <c r="ADI316" s="121">
        <f t="shared" si="437"/>
        <v>150080.00000000003</v>
      </c>
      <c r="ADJ316" s="121">
        <f t="shared" si="438"/>
        <v>67000</v>
      </c>
      <c r="ADL316" s="121">
        <f t="shared" si="439"/>
        <v>0</v>
      </c>
      <c r="ADM316" s="121">
        <f t="shared" si="440"/>
        <v>552080</v>
      </c>
      <c r="ADN316" s="121">
        <f t="shared" si="441"/>
        <v>552080</v>
      </c>
      <c r="ADO316" s="4" t="s">
        <v>1454</v>
      </c>
    </row>
    <row r="317" spans="1:795" x14ac:dyDescent="0.25">
      <c r="A317" s="4">
        <f t="shared" si="402"/>
        <v>313</v>
      </c>
      <c r="B317" s="4">
        <v>183258</v>
      </c>
      <c r="C317" s="4" t="s">
        <v>904</v>
      </c>
      <c r="G317" s="4" t="s">
        <v>351</v>
      </c>
      <c r="O317" s="4">
        <v>22</v>
      </c>
      <c r="P317" s="4">
        <v>21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f t="shared" si="403"/>
        <v>0</v>
      </c>
      <c r="W317" s="4">
        <v>21</v>
      </c>
      <c r="X317" s="4">
        <v>21</v>
      </c>
      <c r="Y317" s="4">
        <v>7.75</v>
      </c>
      <c r="BQ317" s="4">
        <v>0</v>
      </c>
      <c r="BR317" s="114">
        <f t="shared" si="404"/>
        <v>1</v>
      </c>
      <c r="BS317" s="4">
        <f t="shared" si="405"/>
        <v>5</v>
      </c>
      <c r="BT317" s="114">
        <f t="shared" si="406"/>
        <v>0.1</v>
      </c>
      <c r="BU317" s="4">
        <v>0</v>
      </c>
      <c r="BV317" s="114">
        <f t="shared" si="407"/>
        <v>1</v>
      </c>
      <c r="BW317" s="4">
        <f t="shared" si="408"/>
        <v>5</v>
      </c>
      <c r="BX317" s="114">
        <f t="shared" si="409"/>
        <v>0.15</v>
      </c>
      <c r="BY317" s="4">
        <f t="shared" si="410"/>
        <v>9765</v>
      </c>
      <c r="BZ317" s="4">
        <v>11734.3833333333</v>
      </c>
      <c r="CA317" s="115">
        <f t="shared" si="411"/>
        <v>1.2016777607100153</v>
      </c>
      <c r="CB317" s="4">
        <f t="shared" si="412"/>
        <v>5</v>
      </c>
      <c r="CC317" s="114">
        <f t="shared" si="413"/>
        <v>0.1</v>
      </c>
      <c r="CD317" s="4">
        <v>300</v>
      </c>
      <c r="CE317" s="116">
        <v>247.43720930232601</v>
      </c>
      <c r="CF317" s="4">
        <f t="shared" si="414"/>
        <v>5</v>
      </c>
      <c r="CG317" s="114">
        <f t="shared" si="415"/>
        <v>0.15</v>
      </c>
      <c r="MX317" s="116">
        <v>95</v>
      </c>
      <c r="MY317" s="116">
        <v>100</v>
      </c>
      <c r="MZ317" s="4">
        <f t="shared" si="416"/>
        <v>5</v>
      </c>
      <c r="NA317" s="114">
        <f t="shared" si="417"/>
        <v>0.1</v>
      </c>
      <c r="NB317" s="115">
        <v>0.92</v>
      </c>
      <c r="NC317" s="115">
        <v>0.71764705882352897</v>
      </c>
      <c r="ND317" s="4">
        <f t="shared" si="418"/>
        <v>1</v>
      </c>
      <c r="NE317" s="114">
        <f t="shared" si="419"/>
        <v>0.02</v>
      </c>
      <c r="NF317" s="116">
        <v>90</v>
      </c>
      <c r="NG317" s="118">
        <v>100</v>
      </c>
      <c r="NH317" s="4">
        <f t="shared" si="420"/>
        <v>5</v>
      </c>
      <c r="NI317" s="114">
        <f t="shared" si="421"/>
        <v>0.08</v>
      </c>
      <c r="NJ317" s="114">
        <v>0.85</v>
      </c>
      <c r="NK317" s="114">
        <v>0.35</v>
      </c>
      <c r="NM317" s="4">
        <f t="shared" si="422"/>
        <v>1</v>
      </c>
      <c r="NN317" s="114">
        <f t="shared" si="423"/>
        <v>1.2E-2</v>
      </c>
      <c r="NO317" s="114">
        <v>0.4</v>
      </c>
      <c r="NP317" s="114">
        <v>-3.9215686274509803E-2</v>
      </c>
      <c r="NQ317" s="4">
        <f t="shared" si="424"/>
        <v>1</v>
      </c>
      <c r="NR317" s="114">
        <f t="shared" si="425"/>
        <v>1.2E-2</v>
      </c>
      <c r="ZQ317" s="114">
        <v>0.95</v>
      </c>
      <c r="ZR317" s="114">
        <v>0.98294573643410899</v>
      </c>
      <c r="ZS317" s="4">
        <f t="shared" si="426"/>
        <v>5</v>
      </c>
      <c r="ZT317" s="114">
        <f t="shared" si="427"/>
        <v>0.05</v>
      </c>
      <c r="ZU317" s="4">
        <v>2</v>
      </c>
      <c r="ZV317" s="4">
        <f t="shared" si="428"/>
        <v>5</v>
      </c>
      <c r="ZW317" s="114">
        <f t="shared" si="429"/>
        <v>0.05</v>
      </c>
      <c r="ACD317" s="114">
        <f t="shared" si="430"/>
        <v>0.5</v>
      </c>
      <c r="ACE317" s="114">
        <f t="shared" si="431"/>
        <v>0.22400000000000003</v>
      </c>
      <c r="ACF317" s="114">
        <f t="shared" si="432"/>
        <v>0.1</v>
      </c>
      <c r="ACG317" s="114">
        <f t="shared" si="433"/>
        <v>0.82399999999999995</v>
      </c>
      <c r="ACL317" s="4">
        <v>1</v>
      </c>
      <c r="ACN317" s="119" t="str">
        <f t="shared" si="434"/>
        <v>TERIMA</v>
      </c>
      <c r="ACO317" s="120">
        <f t="shared" si="442"/>
        <v>670000</v>
      </c>
      <c r="ACP317" s="120">
        <f t="shared" si="435"/>
        <v>150080.00000000003</v>
      </c>
      <c r="ADH317" s="121">
        <f t="shared" si="436"/>
        <v>335000</v>
      </c>
      <c r="ADI317" s="121">
        <f t="shared" si="437"/>
        <v>90048.000000000015</v>
      </c>
      <c r="ADJ317" s="121">
        <f t="shared" si="438"/>
        <v>67000</v>
      </c>
      <c r="ADL317" s="121">
        <f t="shared" si="439"/>
        <v>0</v>
      </c>
      <c r="ADM317" s="121">
        <f t="shared" si="440"/>
        <v>492048</v>
      </c>
      <c r="ADN317" s="121">
        <f t="shared" si="441"/>
        <v>492048</v>
      </c>
      <c r="ADO317" s="4" t="s">
        <v>1454</v>
      </c>
    </row>
    <row r="318" spans="1:795" x14ac:dyDescent="0.25">
      <c r="A318" s="4">
        <f t="shared" si="402"/>
        <v>314</v>
      </c>
      <c r="B318" s="4">
        <v>183262</v>
      </c>
      <c r="C318" s="4" t="s">
        <v>905</v>
      </c>
      <c r="G318" s="4" t="s">
        <v>351</v>
      </c>
      <c r="O318" s="4">
        <v>22</v>
      </c>
      <c r="P318" s="4">
        <v>21</v>
      </c>
      <c r="Q318" s="4">
        <v>2</v>
      </c>
      <c r="R318" s="4">
        <v>0</v>
      </c>
      <c r="S318" s="4">
        <v>0</v>
      </c>
      <c r="T318" s="4">
        <v>0</v>
      </c>
      <c r="U318" s="4">
        <v>0</v>
      </c>
      <c r="V318" s="4">
        <f t="shared" si="403"/>
        <v>2</v>
      </c>
      <c r="W318" s="4">
        <v>19</v>
      </c>
      <c r="X318" s="4">
        <v>21</v>
      </c>
      <c r="Y318" s="4">
        <v>7.75</v>
      </c>
      <c r="BQ318" s="4">
        <v>0</v>
      </c>
      <c r="BR318" s="114">
        <f t="shared" si="404"/>
        <v>1</v>
      </c>
      <c r="BS318" s="4">
        <f t="shared" si="405"/>
        <v>5</v>
      </c>
      <c r="BT318" s="114">
        <f t="shared" si="406"/>
        <v>0.1</v>
      </c>
      <c r="BU318" s="4">
        <v>2</v>
      </c>
      <c r="BV318" s="114">
        <f t="shared" si="407"/>
        <v>0.89473684210526316</v>
      </c>
      <c r="BW318" s="4">
        <f t="shared" si="408"/>
        <v>0</v>
      </c>
      <c r="BX318" s="114">
        <f t="shared" si="409"/>
        <v>0</v>
      </c>
      <c r="BY318" s="4">
        <f t="shared" si="410"/>
        <v>9765</v>
      </c>
      <c r="BZ318" s="4">
        <v>10343.6833333333</v>
      </c>
      <c r="CA318" s="115">
        <f t="shared" si="411"/>
        <v>1.0592609660351562</v>
      </c>
      <c r="CB318" s="4">
        <f t="shared" si="412"/>
        <v>5</v>
      </c>
      <c r="CC318" s="114">
        <f t="shared" si="413"/>
        <v>0.1</v>
      </c>
      <c r="CD318" s="4">
        <v>300</v>
      </c>
      <c r="CE318" s="116">
        <v>245.24765063570999</v>
      </c>
      <c r="CF318" s="4">
        <f t="shared" si="414"/>
        <v>5</v>
      </c>
      <c r="CG318" s="114">
        <f t="shared" si="415"/>
        <v>0.15</v>
      </c>
      <c r="MX318" s="116">
        <v>95</v>
      </c>
      <c r="MY318" s="116">
        <v>97.0833333333333</v>
      </c>
      <c r="MZ318" s="4">
        <f t="shared" si="416"/>
        <v>5</v>
      </c>
      <c r="NA318" s="114">
        <f t="shared" si="417"/>
        <v>0.1</v>
      </c>
      <c r="NB318" s="115">
        <v>0.92</v>
      </c>
      <c r="NC318" s="115">
        <v>0.88648648648648698</v>
      </c>
      <c r="ND318" s="4">
        <f t="shared" si="418"/>
        <v>1</v>
      </c>
      <c r="NE318" s="114">
        <f t="shared" si="419"/>
        <v>0.02</v>
      </c>
      <c r="NF318" s="116">
        <v>90</v>
      </c>
      <c r="NG318" s="118">
        <v>100</v>
      </c>
      <c r="NH318" s="4">
        <f t="shared" si="420"/>
        <v>5</v>
      </c>
      <c r="NI318" s="114">
        <f t="shared" si="421"/>
        <v>0.08</v>
      </c>
      <c r="NJ318" s="114">
        <v>0.85</v>
      </c>
      <c r="NK318" s="114">
        <v>0.76470588235294101</v>
      </c>
      <c r="NM318" s="4">
        <f t="shared" si="422"/>
        <v>1</v>
      </c>
      <c r="NN318" s="114">
        <f t="shared" si="423"/>
        <v>1.2E-2</v>
      </c>
      <c r="NO318" s="114">
        <v>0.4</v>
      </c>
      <c r="NP318" s="114">
        <v>0.29729729729729698</v>
      </c>
      <c r="NQ318" s="4">
        <f t="shared" si="424"/>
        <v>1</v>
      </c>
      <c r="NR318" s="114">
        <f t="shared" si="425"/>
        <v>1.2E-2</v>
      </c>
      <c r="ZQ318" s="114">
        <v>0.95</v>
      </c>
      <c r="ZR318" s="114">
        <v>0.98618021006080703</v>
      </c>
      <c r="ZS318" s="4">
        <f t="shared" si="426"/>
        <v>5</v>
      </c>
      <c r="ZT318" s="114">
        <f t="shared" si="427"/>
        <v>0.05</v>
      </c>
      <c r="ZU318" s="4">
        <v>2</v>
      </c>
      <c r="ZV318" s="4">
        <f t="shared" si="428"/>
        <v>5</v>
      </c>
      <c r="ZW318" s="114">
        <f t="shared" si="429"/>
        <v>0.05</v>
      </c>
      <c r="ACD318" s="114">
        <f t="shared" si="430"/>
        <v>0.35</v>
      </c>
      <c r="ACE318" s="114">
        <f t="shared" si="431"/>
        <v>0.22400000000000003</v>
      </c>
      <c r="ACF318" s="114">
        <f t="shared" si="432"/>
        <v>0.1</v>
      </c>
      <c r="ACG318" s="114">
        <f t="shared" si="433"/>
        <v>0.67400000000000004</v>
      </c>
      <c r="ACK318" s="4">
        <v>1</v>
      </c>
      <c r="ACN318" s="119" t="str">
        <f t="shared" si="434"/>
        <v>TERIMA</v>
      </c>
      <c r="ACO318" s="120">
        <f t="shared" si="442"/>
        <v>670000</v>
      </c>
      <c r="ACP318" s="120">
        <f t="shared" si="435"/>
        <v>150080.00000000003</v>
      </c>
      <c r="ADH318" s="121">
        <f t="shared" si="436"/>
        <v>234499.99999999997</v>
      </c>
      <c r="ADI318" s="121">
        <f t="shared" si="437"/>
        <v>127568.00000000001</v>
      </c>
      <c r="ADJ318" s="121">
        <f t="shared" si="438"/>
        <v>67000</v>
      </c>
      <c r="ADL318" s="121">
        <f t="shared" si="439"/>
        <v>0</v>
      </c>
      <c r="ADM318" s="121">
        <f t="shared" si="440"/>
        <v>429068</v>
      </c>
      <c r="ADN318" s="121">
        <f t="shared" si="441"/>
        <v>429068</v>
      </c>
      <c r="ADO318" s="4" t="s">
        <v>1454</v>
      </c>
    </row>
    <row r="319" spans="1:795" x14ac:dyDescent="0.25">
      <c r="A319" s="4">
        <f t="shared" si="402"/>
        <v>315</v>
      </c>
      <c r="B319" s="4">
        <v>192489</v>
      </c>
      <c r="C319" s="4" t="s">
        <v>1395</v>
      </c>
      <c r="G319" s="4" t="s">
        <v>351</v>
      </c>
      <c r="O319" s="4">
        <v>22</v>
      </c>
      <c r="P319" s="4">
        <v>21</v>
      </c>
      <c r="Q319" s="4">
        <v>2</v>
      </c>
      <c r="R319" s="4">
        <v>0</v>
      </c>
      <c r="S319" s="4">
        <v>0</v>
      </c>
      <c r="T319" s="4">
        <v>0</v>
      </c>
      <c r="U319" s="4">
        <v>0</v>
      </c>
      <c r="V319" s="4">
        <f t="shared" si="403"/>
        <v>2</v>
      </c>
      <c r="W319" s="4">
        <v>19</v>
      </c>
      <c r="X319" s="4">
        <v>21</v>
      </c>
      <c r="Y319" s="4">
        <v>7.75</v>
      </c>
      <c r="BQ319" s="4">
        <v>1</v>
      </c>
      <c r="BR319" s="114">
        <f t="shared" si="404"/>
        <v>0.94736842105263153</v>
      </c>
      <c r="BS319" s="4">
        <f t="shared" si="405"/>
        <v>2</v>
      </c>
      <c r="BT319" s="114">
        <f t="shared" si="406"/>
        <v>0.04</v>
      </c>
      <c r="BU319" s="4">
        <v>2</v>
      </c>
      <c r="BV319" s="114">
        <f t="shared" si="407"/>
        <v>0.89473684210526316</v>
      </c>
      <c r="BW319" s="4">
        <f t="shared" si="408"/>
        <v>0</v>
      </c>
      <c r="BX319" s="114">
        <f t="shared" si="409"/>
        <v>0</v>
      </c>
      <c r="BY319" s="4">
        <f t="shared" si="410"/>
        <v>9765</v>
      </c>
      <c r="BZ319" s="4">
        <v>10884.6333333333</v>
      </c>
      <c r="CA319" s="115">
        <f t="shared" si="411"/>
        <v>1.1146577914319815</v>
      </c>
      <c r="CB319" s="4">
        <f t="shared" si="412"/>
        <v>5</v>
      </c>
      <c r="CC319" s="114">
        <f t="shared" si="413"/>
        <v>0.1</v>
      </c>
      <c r="CD319" s="4">
        <v>300</v>
      </c>
      <c r="CE319" s="116">
        <v>303.06958250497001</v>
      </c>
      <c r="CF319" s="4">
        <f t="shared" si="414"/>
        <v>1</v>
      </c>
      <c r="CG319" s="114">
        <f t="shared" si="415"/>
        <v>0.03</v>
      </c>
      <c r="MX319" s="116">
        <v>95</v>
      </c>
      <c r="MY319" s="116">
        <v>91.6666666666667</v>
      </c>
      <c r="MZ319" s="4">
        <f t="shared" si="416"/>
        <v>1</v>
      </c>
      <c r="NA319" s="114">
        <f t="shared" si="417"/>
        <v>0.02</v>
      </c>
      <c r="NB319" s="115">
        <v>0.92</v>
      </c>
      <c r="NC319" s="115">
        <v>0.83243243243243203</v>
      </c>
      <c r="ND319" s="4">
        <f t="shared" si="418"/>
        <v>1</v>
      </c>
      <c r="NE319" s="114">
        <f t="shared" si="419"/>
        <v>0.02</v>
      </c>
      <c r="NF319" s="116">
        <v>90</v>
      </c>
      <c r="NG319" s="118">
        <v>95</v>
      </c>
      <c r="NH319" s="4">
        <f t="shared" si="420"/>
        <v>5</v>
      </c>
      <c r="NI319" s="114">
        <f t="shared" si="421"/>
        <v>0.08</v>
      </c>
      <c r="NJ319" s="114">
        <v>0.85</v>
      </c>
      <c r="NK319" s="114">
        <v>0.85</v>
      </c>
      <c r="NL319" s="4">
        <v>1</v>
      </c>
      <c r="NM319" s="4">
        <f t="shared" si="422"/>
        <v>0</v>
      </c>
      <c r="NN319" s="114">
        <f t="shared" si="423"/>
        <v>0</v>
      </c>
      <c r="NO319" s="114">
        <v>0.4</v>
      </c>
      <c r="NP319" s="114">
        <v>0.32432432432432401</v>
      </c>
      <c r="NQ319" s="4">
        <f t="shared" si="424"/>
        <v>1</v>
      </c>
      <c r="NR319" s="114">
        <f t="shared" si="425"/>
        <v>1.2E-2</v>
      </c>
      <c r="ZQ319" s="114">
        <v>0.95</v>
      </c>
      <c r="ZR319" s="114">
        <v>0.98939695162359198</v>
      </c>
      <c r="ZS319" s="4">
        <f t="shared" si="426"/>
        <v>5</v>
      </c>
      <c r="ZT319" s="114">
        <f t="shared" si="427"/>
        <v>0.05</v>
      </c>
      <c r="ZU319" s="4">
        <v>2</v>
      </c>
      <c r="ZV319" s="4">
        <f t="shared" si="428"/>
        <v>5</v>
      </c>
      <c r="ZW319" s="114">
        <f t="shared" si="429"/>
        <v>0.05</v>
      </c>
      <c r="ACD319" s="114">
        <f t="shared" si="430"/>
        <v>0.17</v>
      </c>
      <c r="ACE319" s="114">
        <f t="shared" si="431"/>
        <v>0.13200000000000001</v>
      </c>
      <c r="ACF319" s="114">
        <f t="shared" si="432"/>
        <v>0.1</v>
      </c>
      <c r="ACG319" s="114">
        <f t="shared" si="433"/>
        <v>0.40200000000000002</v>
      </c>
      <c r="ACN319" s="119" t="str">
        <f t="shared" si="434"/>
        <v>TERIMA</v>
      </c>
      <c r="ACO319" s="120">
        <f t="shared" si="442"/>
        <v>670000</v>
      </c>
      <c r="ACP319" s="120">
        <f t="shared" si="435"/>
        <v>88440</v>
      </c>
      <c r="ADH319" s="121">
        <f t="shared" si="436"/>
        <v>113900.00000000001</v>
      </c>
      <c r="ADI319" s="121">
        <f t="shared" si="437"/>
        <v>88440</v>
      </c>
      <c r="ADJ319" s="121">
        <f t="shared" si="438"/>
        <v>67000</v>
      </c>
      <c r="ADL319" s="121">
        <f t="shared" si="439"/>
        <v>0</v>
      </c>
      <c r="ADM319" s="121">
        <f t="shared" si="440"/>
        <v>269340</v>
      </c>
      <c r="ADN319" s="121">
        <f t="shared" si="441"/>
        <v>269340</v>
      </c>
      <c r="ADO319" s="4" t="s">
        <v>1454</v>
      </c>
    </row>
    <row r="320" spans="1:795" x14ac:dyDescent="0.25">
      <c r="A320" s="4">
        <f t="shared" si="402"/>
        <v>316</v>
      </c>
      <c r="B320" s="4">
        <v>192493</v>
      </c>
      <c r="C320" s="4" t="s">
        <v>1396</v>
      </c>
      <c r="G320" s="4" t="s">
        <v>351</v>
      </c>
      <c r="O320" s="4">
        <v>22</v>
      </c>
      <c r="P320" s="4">
        <v>21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f t="shared" si="403"/>
        <v>0</v>
      </c>
      <c r="W320" s="4">
        <v>21</v>
      </c>
      <c r="X320" s="4">
        <v>21</v>
      </c>
      <c r="Y320" s="4">
        <v>7.75</v>
      </c>
      <c r="BQ320" s="4">
        <v>0</v>
      </c>
      <c r="BR320" s="114">
        <f t="shared" si="404"/>
        <v>1</v>
      </c>
      <c r="BS320" s="4">
        <f t="shared" si="405"/>
        <v>5</v>
      </c>
      <c r="BT320" s="114">
        <f t="shared" si="406"/>
        <v>0.1</v>
      </c>
      <c r="BU320" s="4">
        <v>0</v>
      </c>
      <c r="BV320" s="114">
        <f t="shared" si="407"/>
        <v>1</v>
      </c>
      <c r="BW320" s="4">
        <f t="shared" si="408"/>
        <v>5</v>
      </c>
      <c r="BX320" s="114">
        <f t="shared" si="409"/>
        <v>0.15</v>
      </c>
      <c r="BY320" s="4">
        <f t="shared" si="410"/>
        <v>9765</v>
      </c>
      <c r="BZ320" s="4">
        <v>12506.1</v>
      </c>
      <c r="CA320" s="115">
        <f t="shared" si="411"/>
        <v>1.2807066052227343</v>
      </c>
      <c r="CB320" s="4">
        <f t="shared" si="412"/>
        <v>5</v>
      </c>
      <c r="CC320" s="114">
        <f t="shared" si="413"/>
        <v>0.1</v>
      </c>
      <c r="CD320" s="4">
        <v>300</v>
      </c>
      <c r="CE320" s="116">
        <v>260.61638554216898</v>
      </c>
      <c r="CF320" s="4">
        <f t="shared" si="414"/>
        <v>5</v>
      </c>
      <c r="CG320" s="114">
        <f t="shared" si="415"/>
        <v>0.15</v>
      </c>
      <c r="MX320" s="116">
        <v>95</v>
      </c>
      <c r="MY320" s="116">
        <v>100</v>
      </c>
      <c r="MZ320" s="4">
        <f t="shared" si="416"/>
        <v>5</v>
      </c>
      <c r="NA320" s="114">
        <f t="shared" si="417"/>
        <v>0.1</v>
      </c>
      <c r="NB320" s="115">
        <v>0.92</v>
      </c>
      <c r="NC320" s="115">
        <v>0.82187500000000002</v>
      </c>
      <c r="ND320" s="4">
        <f t="shared" si="418"/>
        <v>1</v>
      </c>
      <c r="NE320" s="114">
        <f t="shared" si="419"/>
        <v>0.02</v>
      </c>
      <c r="NF320" s="116">
        <v>90</v>
      </c>
      <c r="NG320" s="118">
        <v>100</v>
      </c>
      <c r="NH320" s="4">
        <f t="shared" si="420"/>
        <v>5</v>
      </c>
      <c r="NI320" s="114">
        <f t="shared" si="421"/>
        <v>0.08</v>
      </c>
      <c r="NJ320" s="114">
        <v>0.85</v>
      </c>
      <c r="NK320" s="114">
        <v>0.60714285714285698</v>
      </c>
      <c r="NM320" s="4">
        <f t="shared" si="422"/>
        <v>1</v>
      </c>
      <c r="NN320" s="114">
        <f t="shared" si="423"/>
        <v>1.2E-2</v>
      </c>
      <c r="NO320" s="114">
        <v>0.4</v>
      </c>
      <c r="NP320" s="114">
        <v>0.28125</v>
      </c>
      <c r="NQ320" s="4">
        <f t="shared" si="424"/>
        <v>1</v>
      </c>
      <c r="NR320" s="114">
        <f t="shared" si="425"/>
        <v>1.2E-2</v>
      </c>
      <c r="ZQ320" s="114">
        <v>0.95</v>
      </c>
      <c r="ZR320" s="114">
        <v>0.98409638554216905</v>
      </c>
      <c r="ZS320" s="4">
        <f t="shared" si="426"/>
        <v>5</v>
      </c>
      <c r="ZT320" s="114">
        <f t="shared" si="427"/>
        <v>0.05</v>
      </c>
      <c r="ZU320" s="4">
        <v>2</v>
      </c>
      <c r="ZV320" s="4">
        <f t="shared" si="428"/>
        <v>5</v>
      </c>
      <c r="ZW320" s="114">
        <f t="shared" si="429"/>
        <v>0.05</v>
      </c>
      <c r="ACD320" s="114">
        <f t="shared" si="430"/>
        <v>0.5</v>
      </c>
      <c r="ACE320" s="114">
        <f t="shared" si="431"/>
        <v>0.22400000000000003</v>
      </c>
      <c r="ACF320" s="114">
        <f t="shared" si="432"/>
        <v>0.1</v>
      </c>
      <c r="ACG320" s="114">
        <f t="shared" si="433"/>
        <v>0.82399999999999995</v>
      </c>
      <c r="ACN320" s="119" t="str">
        <f t="shared" si="434"/>
        <v>TERIMA</v>
      </c>
      <c r="ACO320" s="120">
        <f t="shared" si="442"/>
        <v>670000</v>
      </c>
      <c r="ACP320" s="120">
        <f t="shared" si="435"/>
        <v>150080.00000000003</v>
      </c>
      <c r="ADH320" s="121">
        <f t="shared" si="436"/>
        <v>335000</v>
      </c>
      <c r="ADI320" s="121">
        <f t="shared" si="437"/>
        <v>150080.00000000003</v>
      </c>
      <c r="ADJ320" s="121">
        <f t="shared" si="438"/>
        <v>67000</v>
      </c>
      <c r="ADL320" s="121">
        <f t="shared" si="439"/>
        <v>0</v>
      </c>
      <c r="ADM320" s="121">
        <f t="shared" si="440"/>
        <v>552080</v>
      </c>
      <c r="ADN320" s="121">
        <f t="shared" si="441"/>
        <v>552080</v>
      </c>
      <c r="ADO320" s="4" t="s">
        <v>1454</v>
      </c>
    </row>
    <row r="321" spans="1:795" x14ac:dyDescent="0.25">
      <c r="A321" s="4">
        <f t="shared" si="402"/>
        <v>317</v>
      </c>
      <c r="B321" s="4">
        <v>192496</v>
      </c>
      <c r="C321" s="4" t="s">
        <v>1397</v>
      </c>
      <c r="G321" s="4" t="s">
        <v>351</v>
      </c>
      <c r="O321" s="4">
        <v>22</v>
      </c>
      <c r="P321" s="4">
        <v>21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f t="shared" si="403"/>
        <v>0</v>
      </c>
      <c r="W321" s="4">
        <v>21</v>
      </c>
      <c r="X321" s="4">
        <v>21</v>
      </c>
      <c r="Y321" s="4">
        <v>7.75</v>
      </c>
      <c r="BQ321" s="4">
        <v>0</v>
      </c>
      <c r="BR321" s="114">
        <f t="shared" si="404"/>
        <v>1</v>
      </c>
      <c r="BS321" s="4">
        <f t="shared" si="405"/>
        <v>5</v>
      </c>
      <c r="BT321" s="114">
        <f t="shared" si="406"/>
        <v>0.1</v>
      </c>
      <c r="BU321" s="4">
        <v>0</v>
      </c>
      <c r="BV321" s="114">
        <f t="shared" si="407"/>
        <v>1</v>
      </c>
      <c r="BW321" s="4">
        <f t="shared" si="408"/>
        <v>5</v>
      </c>
      <c r="BX321" s="114">
        <f t="shared" si="409"/>
        <v>0.15</v>
      </c>
      <c r="BY321" s="4">
        <f t="shared" si="410"/>
        <v>9765</v>
      </c>
      <c r="BZ321" s="4">
        <v>12596.916666666701</v>
      </c>
      <c r="CA321" s="115">
        <f t="shared" si="411"/>
        <v>1.2900068271036047</v>
      </c>
      <c r="CB321" s="4">
        <f t="shared" si="412"/>
        <v>5</v>
      </c>
      <c r="CC321" s="114">
        <f t="shared" si="413"/>
        <v>0.1</v>
      </c>
      <c r="CD321" s="4">
        <v>300</v>
      </c>
      <c r="CE321" s="116">
        <v>269.35252808988798</v>
      </c>
      <c r="CF321" s="4">
        <f t="shared" si="414"/>
        <v>5</v>
      </c>
      <c r="CG321" s="114">
        <f t="shared" si="415"/>
        <v>0.15</v>
      </c>
      <c r="MX321" s="116">
        <v>95</v>
      </c>
      <c r="MY321" s="116">
        <v>98.3333333333333</v>
      </c>
      <c r="MZ321" s="4">
        <f t="shared" si="416"/>
        <v>5</v>
      </c>
      <c r="NA321" s="114">
        <f t="shared" si="417"/>
        <v>0.1</v>
      </c>
      <c r="NB321" s="115">
        <v>0.92</v>
      </c>
      <c r="NC321" s="115">
        <v>0.78048780487804903</v>
      </c>
      <c r="ND321" s="4">
        <f t="shared" si="418"/>
        <v>1</v>
      </c>
      <c r="NE321" s="114">
        <f t="shared" si="419"/>
        <v>0.02</v>
      </c>
      <c r="NF321" s="116">
        <v>90</v>
      </c>
      <c r="NG321" s="118">
        <v>100</v>
      </c>
      <c r="NH321" s="4">
        <f t="shared" si="420"/>
        <v>5</v>
      </c>
      <c r="NI321" s="114">
        <f t="shared" si="421"/>
        <v>0.08</v>
      </c>
      <c r="NJ321" s="114">
        <v>0.85</v>
      </c>
      <c r="NK321" s="114">
        <v>0.52941176470588203</v>
      </c>
      <c r="NL321" s="4">
        <v>1</v>
      </c>
      <c r="NM321" s="4">
        <f t="shared" si="422"/>
        <v>0</v>
      </c>
      <c r="NN321" s="114">
        <f t="shared" si="423"/>
        <v>0</v>
      </c>
      <c r="NO321" s="114">
        <v>0.4</v>
      </c>
      <c r="NP321" s="114">
        <v>0.24390243902438999</v>
      </c>
      <c r="NQ321" s="4">
        <f t="shared" si="424"/>
        <v>1</v>
      </c>
      <c r="NR321" s="114">
        <f t="shared" si="425"/>
        <v>1.2E-2</v>
      </c>
      <c r="ZQ321" s="114">
        <v>0.95</v>
      </c>
      <c r="ZR321" s="114">
        <v>0.99016853932584303</v>
      </c>
      <c r="ZS321" s="4">
        <f t="shared" si="426"/>
        <v>5</v>
      </c>
      <c r="ZT321" s="114">
        <f t="shared" si="427"/>
        <v>0.05</v>
      </c>
      <c r="ZU321" s="4">
        <v>2</v>
      </c>
      <c r="ZV321" s="4">
        <f t="shared" si="428"/>
        <v>5</v>
      </c>
      <c r="ZW321" s="114">
        <f t="shared" si="429"/>
        <v>0.05</v>
      </c>
      <c r="ACD321" s="114">
        <f t="shared" si="430"/>
        <v>0.5</v>
      </c>
      <c r="ACE321" s="114">
        <f t="shared" si="431"/>
        <v>0.21200000000000002</v>
      </c>
      <c r="ACF321" s="114">
        <f t="shared" si="432"/>
        <v>0.1</v>
      </c>
      <c r="ACG321" s="114">
        <f t="shared" si="433"/>
        <v>0.81199999999999994</v>
      </c>
      <c r="ACN321" s="119" t="str">
        <f t="shared" si="434"/>
        <v>TERIMA</v>
      </c>
      <c r="ACO321" s="120">
        <f t="shared" si="442"/>
        <v>670000</v>
      </c>
      <c r="ACP321" s="120">
        <f t="shared" si="435"/>
        <v>142040.00000000003</v>
      </c>
      <c r="ADH321" s="121">
        <f t="shared" si="436"/>
        <v>335000</v>
      </c>
      <c r="ADI321" s="121">
        <f t="shared" si="437"/>
        <v>142040.00000000003</v>
      </c>
      <c r="ADJ321" s="121">
        <f t="shared" si="438"/>
        <v>67000</v>
      </c>
      <c r="ADL321" s="121">
        <f t="shared" si="439"/>
        <v>0</v>
      </c>
      <c r="ADM321" s="121">
        <f t="shared" si="440"/>
        <v>544040</v>
      </c>
      <c r="ADN321" s="121">
        <f t="shared" si="441"/>
        <v>544040</v>
      </c>
      <c r="ADO321" s="4" t="s">
        <v>1454</v>
      </c>
    </row>
    <row r="322" spans="1:795" x14ac:dyDescent="0.25">
      <c r="A322" s="4">
        <f t="shared" si="402"/>
        <v>318</v>
      </c>
      <c r="B322" s="4">
        <v>192497</v>
      </c>
      <c r="C322" s="4" t="s">
        <v>1398</v>
      </c>
      <c r="G322" s="4" t="s">
        <v>351</v>
      </c>
      <c r="O322" s="4">
        <v>22</v>
      </c>
      <c r="P322" s="4">
        <v>21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f t="shared" si="403"/>
        <v>0</v>
      </c>
      <c r="W322" s="4">
        <v>21</v>
      </c>
      <c r="X322" s="4">
        <v>21</v>
      </c>
      <c r="Y322" s="4">
        <v>7.75</v>
      </c>
      <c r="BQ322" s="4">
        <v>1</v>
      </c>
      <c r="BR322" s="114">
        <f t="shared" si="404"/>
        <v>0.95238095238095233</v>
      </c>
      <c r="BS322" s="4">
        <f t="shared" si="405"/>
        <v>2</v>
      </c>
      <c r="BT322" s="114">
        <f t="shared" si="406"/>
        <v>0.04</v>
      </c>
      <c r="BU322" s="4">
        <v>0</v>
      </c>
      <c r="BV322" s="114">
        <f t="shared" si="407"/>
        <v>1</v>
      </c>
      <c r="BW322" s="4">
        <f t="shared" si="408"/>
        <v>5</v>
      </c>
      <c r="BX322" s="114">
        <f t="shared" si="409"/>
        <v>0.15</v>
      </c>
      <c r="BY322" s="4">
        <f t="shared" si="410"/>
        <v>9765</v>
      </c>
      <c r="BZ322" s="4">
        <v>12063.8666666667</v>
      </c>
      <c r="CA322" s="115">
        <f t="shared" si="411"/>
        <v>1.235419013483533</v>
      </c>
      <c r="CB322" s="4">
        <f t="shared" si="412"/>
        <v>5</v>
      </c>
      <c r="CC322" s="114">
        <f t="shared" si="413"/>
        <v>0.1</v>
      </c>
      <c r="CD322" s="4">
        <v>300</v>
      </c>
      <c r="CE322" s="116">
        <v>291.66763848396499</v>
      </c>
      <c r="CF322" s="4">
        <f t="shared" si="414"/>
        <v>5</v>
      </c>
      <c r="CG322" s="114">
        <f t="shared" si="415"/>
        <v>0.15</v>
      </c>
      <c r="MX322" s="116">
        <v>95</v>
      </c>
      <c r="MY322" s="116">
        <v>98.3333333333333</v>
      </c>
      <c r="MZ322" s="4">
        <f t="shared" si="416"/>
        <v>5</v>
      </c>
      <c r="NA322" s="114">
        <f t="shared" si="417"/>
        <v>0.1</v>
      </c>
      <c r="NB322" s="115">
        <v>0.92</v>
      </c>
      <c r="NC322" s="115">
        <v>0.81363636363636405</v>
      </c>
      <c r="ND322" s="4">
        <f t="shared" si="418"/>
        <v>1</v>
      </c>
      <c r="NE322" s="114">
        <f t="shared" si="419"/>
        <v>0.02</v>
      </c>
      <c r="NF322" s="116">
        <v>90</v>
      </c>
      <c r="NG322" s="118">
        <v>100</v>
      </c>
      <c r="NH322" s="4">
        <f t="shared" si="420"/>
        <v>5</v>
      </c>
      <c r="NI322" s="114">
        <f t="shared" si="421"/>
        <v>0.08</v>
      </c>
      <c r="NJ322" s="114">
        <v>0.85</v>
      </c>
      <c r="NK322" s="114">
        <v>0.66666666666666696</v>
      </c>
      <c r="NM322" s="4">
        <f t="shared" si="422"/>
        <v>1</v>
      </c>
      <c r="NN322" s="114">
        <f t="shared" si="423"/>
        <v>1.2E-2</v>
      </c>
      <c r="NO322" s="114">
        <v>0.4</v>
      </c>
      <c r="NP322" s="114">
        <v>0.13636363636363599</v>
      </c>
      <c r="NQ322" s="4">
        <f t="shared" si="424"/>
        <v>1</v>
      </c>
      <c r="NR322" s="114">
        <f t="shared" si="425"/>
        <v>1.2E-2</v>
      </c>
      <c r="ZQ322" s="114">
        <v>0.95</v>
      </c>
      <c r="ZR322" s="114">
        <v>0.99183673469387801</v>
      </c>
      <c r="ZS322" s="4">
        <f t="shared" si="426"/>
        <v>5</v>
      </c>
      <c r="ZT322" s="114">
        <f t="shared" si="427"/>
        <v>0.05</v>
      </c>
      <c r="ZU322" s="4">
        <v>2</v>
      </c>
      <c r="ZV322" s="4">
        <f t="shared" si="428"/>
        <v>5</v>
      </c>
      <c r="ZW322" s="114">
        <f t="shared" si="429"/>
        <v>0.05</v>
      </c>
      <c r="ACD322" s="114">
        <f t="shared" si="430"/>
        <v>0.44000000000000006</v>
      </c>
      <c r="ACE322" s="114">
        <f t="shared" si="431"/>
        <v>0.22400000000000003</v>
      </c>
      <c r="ACF322" s="114">
        <f t="shared" si="432"/>
        <v>0.1</v>
      </c>
      <c r="ACG322" s="114">
        <f t="shared" si="433"/>
        <v>0.76400000000000012</v>
      </c>
      <c r="ACN322" s="119" t="str">
        <f t="shared" si="434"/>
        <v>TERIMA</v>
      </c>
      <c r="ACO322" s="120">
        <f t="shared" si="442"/>
        <v>670000</v>
      </c>
      <c r="ACP322" s="120">
        <f t="shared" si="435"/>
        <v>150080.00000000003</v>
      </c>
      <c r="ADH322" s="121">
        <f t="shared" si="436"/>
        <v>294800.00000000006</v>
      </c>
      <c r="ADI322" s="121">
        <f t="shared" si="437"/>
        <v>150080.00000000003</v>
      </c>
      <c r="ADJ322" s="121">
        <f t="shared" si="438"/>
        <v>67000</v>
      </c>
      <c r="ADL322" s="121">
        <f t="shared" si="439"/>
        <v>0</v>
      </c>
      <c r="ADM322" s="121">
        <f t="shared" si="440"/>
        <v>511880.00000000012</v>
      </c>
      <c r="ADN322" s="121">
        <f t="shared" si="441"/>
        <v>511880.00000000012</v>
      </c>
      <c r="ADO322" s="4" t="s">
        <v>1454</v>
      </c>
    </row>
    <row r="323" spans="1:795" x14ac:dyDescent="0.25">
      <c r="A323" s="4">
        <f t="shared" si="402"/>
        <v>319</v>
      </c>
      <c r="B323" s="4">
        <v>192499</v>
      </c>
      <c r="C323" s="4" t="s">
        <v>1399</v>
      </c>
      <c r="G323" s="4" t="s">
        <v>351</v>
      </c>
      <c r="O323" s="4">
        <v>22</v>
      </c>
      <c r="P323" s="4">
        <v>21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f t="shared" si="403"/>
        <v>0</v>
      </c>
      <c r="W323" s="4">
        <v>21</v>
      </c>
      <c r="X323" s="4">
        <v>21</v>
      </c>
      <c r="Y323" s="4">
        <v>7.75</v>
      </c>
      <c r="BQ323" s="4">
        <v>0</v>
      </c>
      <c r="BR323" s="114">
        <f t="shared" si="404"/>
        <v>1</v>
      </c>
      <c r="BS323" s="4">
        <f t="shared" si="405"/>
        <v>5</v>
      </c>
      <c r="BT323" s="114">
        <f t="shared" si="406"/>
        <v>0.1</v>
      </c>
      <c r="BU323" s="4">
        <v>0</v>
      </c>
      <c r="BV323" s="114">
        <f t="shared" si="407"/>
        <v>1</v>
      </c>
      <c r="BW323" s="4">
        <f t="shared" si="408"/>
        <v>5</v>
      </c>
      <c r="BX323" s="114">
        <f t="shared" si="409"/>
        <v>0.15</v>
      </c>
      <c r="BY323" s="4">
        <f t="shared" si="410"/>
        <v>9765</v>
      </c>
      <c r="BZ323" s="4">
        <v>12348.3</v>
      </c>
      <c r="CA323" s="115">
        <f t="shared" si="411"/>
        <v>1.2645468509984639</v>
      </c>
      <c r="CB323" s="4">
        <f t="shared" si="412"/>
        <v>5</v>
      </c>
      <c r="CC323" s="114">
        <f t="shared" si="413"/>
        <v>0.1</v>
      </c>
      <c r="CD323" s="4">
        <v>300</v>
      </c>
      <c r="CE323" s="116">
        <v>326.309749303621</v>
      </c>
      <c r="CF323" s="4">
        <f t="shared" si="414"/>
        <v>1</v>
      </c>
      <c r="CG323" s="114">
        <f t="shared" si="415"/>
        <v>0.03</v>
      </c>
      <c r="MX323" s="116">
        <v>95</v>
      </c>
      <c r="MY323" s="116">
        <v>91.6666666666667</v>
      </c>
      <c r="MZ323" s="4">
        <f t="shared" si="416"/>
        <v>1</v>
      </c>
      <c r="NA323" s="114">
        <f t="shared" si="417"/>
        <v>0.02</v>
      </c>
      <c r="NB323" s="115">
        <v>0.92</v>
      </c>
      <c r="NC323" s="115">
        <v>0.82978723404255295</v>
      </c>
      <c r="ND323" s="4">
        <f t="shared" si="418"/>
        <v>1</v>
      </c>
      <c r="NE323" s="114">
        <f t="shared" si="419"/>
        <v>0.02</v>
      </c>
      <c r="NF323" s="116">
        <v>90</v>
      </c>
      <c r="NG323" s="118">
        <v>100</v>
      </c>
      <c r="NH323" s="4">
        <f t="shared" si="420"/>
        <v>5</v>
      </c>
      <c r="NI323" s="114">
        <f t="shared" si="421"/>
        <v>0.08</v>
      </c>
      <c r="NJ323" s="114">
        <v>0.85</v>
      </c>
      <c r="NK323" s="114">
        <v>0.5625</v>
      </c>
      <c r="NM323" s="4">
        <f t="shared" si="422"/>
        <v>1</v>
      </c>
      <c r="NN323" s="114">
        <f t="shared" si="423"/>
        <v>1.2E-2</v>
      </c>
      <c r="NO323" s="114">
        <v>0.4</v>
      </c>
      <c r="NP323" s="114">
        <v>0.29787234042553201</v>
      </c>
      <c r="NQ323" s="4">
        <f t="shared" si="424"/>
        <v>1</v>
      </c>
      <c r="NR323" s="114">
        <f t="shared" si="425"/>
        <v>1.2E-2</v>
      </c>
      <c r="ZQ323" s="114">
        <v>0.95</v>
      </c>
      <c r="ZR323" s="114">
        <v>0.99108635097493003</v>
      </c>
      <c r="ZS323" s="4">
        <f t="shared" si="426"/>
        <v>5</v>
      </c>
      <c r="ZT323" s="114">
        <f t="shared" si="427"/>
        <v>0.05</v>
      </c>
      <c r="ZU323" s="4">
        <v>2</v>
      </c>
      <c r="ZV323" s="4">
        <f t="shared" si="428"/>
        <v>5</v>
      </c>
      <c r="ZW323" s="114">
        <f t="shared" si="429"/>
        <v>0.05</v>
      </c>
      <c r="ACD323" s="114">
        <f t="shared" si="430"/>
        <v>0.38</v>
      </c>
      <c r="ACE323" s="114">
        <f t="shared" si="431"/>
        <v>0.14400000000000002</v>
      </c>
      <c r="ACF323" s="114">
        <f t="shared" si="432"/>
        <v>0.1</v>
      </c>
      <c r="ACG323" s="114">
        <f t="shared" si="433"/>
        <v>0.624</v>
      </c>
      <c r="ACN323" s="119" t="str">
        <f t="shared" si="434"/>
        <v>TERIMA</v>
      </c>
      <c r="ACO323" s="120">
        <f t="shared" si="442"/>
        <v>670000</v>
      </c>
      <c r="ACP323" s="120">
        <f t="shared" si="435"/>
        <v>96480.000000000015</v>
      </c>
      <c r="ADH323" s="121">
        <f t="shared" si="436"/>
        <v>254600</v>
      </c>
      <c r="ADI323" s="121">
        <f t="shared" si="437"/>
        <v>96480.000000000015</v>
      </c>
      <c r="ADJ323" s="121">
        <f t="shared" si="438"/>
        <v>67000</v>
      </c>
      <c r="ADL323" s="121">
        <f t="shared" si="439"/>
        <v>0</v>
      </c>
      <c r="ADM323" s="121">
        <f t="shared" si="440"/>
        <v>418080</v>
      </c>
      <c r="ADN323" s="121">
        <f t="shared" si="441"/>
        <v>418080</v>
      </c>
      <c r="ADO323" s="4" t="s">
        <v>1454</v>
      </c>
    </row>
    <row r="324" spans="1:795" x14ac:dyDescent="0.25">
      <c r="A324" s="4">
        <f t="shared" si="402"/>
        <v>320</v>
      </c>
      <c r="B324" s="4">
        <v>192498</v>
      </c>
      <c r="C324" s="4" t="s">
        <v>1400</v>
      </c>
      <c r="G324" s="4" t="s">
        <v>351</v>
      </c>
      <c r="O324" s="4">
        <v>22</v>
      </c>
      <c r="P324" s="4">
        <v>21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f t="shared" si="403"/>
        <v>0</v>
      </c>
      <c r="W324" s="4">
        <v>21</v>
      </c>
      <c r="X324" s="4">
        <v>21</v>
      </c>
      <c r="Y324" s="4">
        <v>7.75</v>
      </c>
      <c r="BQ324" s="4">
        <v>1</v>
      </c>
      <c r="BR324" s="114">
        <f t="shared" si="404"/>
        <v>0.95238095238095233</v>
      </c>
      <c r="BS324" s="4">
        <f t="shared" si="405"/>
        <v>2</v>
      </c>
      <c r="BT324" s="114">
        <f t="shared" si="406"/>
        <v>0.04</v>
      </c>
      <c r="BU324" s="4">
        <v>0</v>
      </c>
      <c r="BV324" s="114">
        <f t="shared" si="407"/>
        <v>1</v>
      </c>
      <c r="BW324" s="4">
        <f t="shared" si="408"/>
        <v>5</v>
      </c>
      <c r="BX324" s="114">
        <f t="shared" si="409"/>
        <v>0.15</v>
      </c>
      <c r="BY324" s="4">
        <f t="shared" si="410"/>
        <v>9765</v>
      </c>
      <c r="BZ324" s="4">
        <v>12506.7833333333</v>
      </c>
      <c r="CA324" s="115">
        <f t="shared" si="411"/>
        <v>1.2807765830346443</v>
      </c>
      <c r="CB324" s="4">
        <f t="shared" si="412"/>
        <v>5</v>
      </c>
      <c r="CC324" s="114">
        <f t="shared" si="413"/>
        <v>0.1</v>
      </c>
      <c r="CD324" s="4">
        <v>300</v>
      </c>
      <c r="CE324" s="116">
        <v>292.193157894737</v>
      </c>
      <c r="CF324" s="4">
        <f t="shared" si="414"/>
        <v>5</v>
      </c>
      <c r="CG324" s="114">
        <f t="shared" si="415"/>
        <v>0.15</v>
      </c>
      <c r="MX324" s="116">
        <v>95</v>
      </c>
      <c r="MY324" s="116">
        <v>94.5833333333333</v>
      </c>
      <c r="MZ324" s="4">
        <f t="shared" si="416"/>
        <v>1</v>
      </c>
      <c r="NA324" s="114">
        <f t="shared" si="417"/>
        <v>0.02</v>
      </c>
      <c r="NB324" s="115">
        <v>0.92</v>
      </c>
      <c r="NC324" s="115">
        <v>0.79629629629629595</v>
      </c>
      <c r="ND324" s="4">
        <f t="shared" si="418"/>
        <v>1</v>
      </c>
      <c r="NE324" s="114">
        <f t="shared" si="419"/>
        <v>0.02</v>
      </c>
      <c r="NF324" s="116">
        <v>90</v>
      </c>
      <c r="NG324" s="118">
        <v>100</v>
      </c>
      <c r="NH324" s="4">
        <f t="shared" si="420"/>
        <v>5</v>
      </c>
      <c r="NI324" s="114">
        <f t="shared" si="421"/>
        <v>0.08</v>
      </c>
      <c r="NJ324" s="114">
        <v>0.85</v>
      </c>
      <c r="NK324" s="114">
        <v>0.64285714285714302</v>
      </c>
      <c r="NM324" s="4">
        <f t="shared" si="422"/>
        <v>1</v>
      </c>
      <c r="NN324" s="114">
        <f t="shared" si="423"/>
        <v>1.2E-2</v>
      </c>
      <c r="NO324" s="114">
        <v>0.4</v>
      </c>
      <c r="NP324" s="114">
        <v>7.4074074074074098E-2</v>
      </c>
      <c r="NQ324" s="4">
        <f t="shared" si="424"/>
        <v>1</v>
      </c>
      <c r="NR324" s="114">
        <f t="shared" si="425"/>
        <v>1.2E-2</v>
      </c>
      <c r="ZQ324" s="114">
        <v>0.95</v>
      </c>
      <c r="ZR324" s="114">
        <v>0.98526315789473695</v>
      </c>
      <c r="ZS324" s="4">
        <f t="shared" si="426"/>
        <v>5</v>
      </c>
      <c r="ZT324" s="114">
        <f t="shared" si="427"/>
        <v>0.05</v>
      </c>
      <c r="ZU324" s="4">
        <v>2</v>
      </c>
      <c r="ZV324" s="4">
        <f t="shared" si="428"/>
        <v>5</v>
      </c>
      <c r="ZW324" s="114">
        <f t="shared" si="429"/>
        <v>0.05</v>
      </c>
      <c r="ACD324" s="114">
        <f t="shared" si="430"/>
        <v>0.44000000000000006</v>
      </c>
      <c r="ACE324" s="114">
        <f t="shared" si="431"/>
        <v>0.14400000000000002</v>
      </c>
      <c r="ACF324" s="114">
        <f t="shared" si="432"/>
        <v>0.1</v>
      </c>
      <c r="ACG324" s="114">
        <f t="shared" si="433"/>
        <v>0.68400000000000005</v>
      </c>
      <c r="ACN324" s="119" t="str">
        <f t="shared" si="434"/>
        <v>TERIMA</v>
      </c>
      <c r="ACO324" s="120">
        <f t="shared" si="442"/>
        <v>670000</v>
      </c>
      <c r="ACP324" s="120">
        <f t="shared" si="435"/>
        <v>96480.000000000015</v>
      </c>
      <c r="ADH324" s="121">
        <f t="shared" si="436"/>
        <v>294800.00000000006</v>
      </c>
      <c r="ADI324" s="121">
        <f t="shared" si="437"/>
        <v>96480.000000000015</v>
      </c>
      <c r="ADJ324" s="121">
        <f t="shared" si="438"/>
        <v>67000</v>
      </c>
      <c r="ADL324" s="121">
        <f t="shared" si="439"/>
        <v>0</v>
      </c>
      <c r="ADM324" s="121">
        <f t="shared" si="440"/>
        <v>458280.00000000006</v>
      </c>
      <c r="ADN324" s="121">
        <f t="shared" si="441"/>
        <v>458280.00000000006</v>
      </c>
      <c r="ADO324" s="4" t="s">
        <v>1454</v>
      </c>
    </row>
    <row r="325" spans="1:795" x14ac:dyDescent="0.25">
      <c r="A325" s="4">
        <f t="shared" si="402"/>
        <v>321</v>
      </c>
      <c r="B325" s="4">
        <v>192488</v>
      </c>
      <c r="C325" s="4" t="s">
        <v>1401</v>
      </c>
      <c r="G325" s="4" t="s">
        <v>351</v>
      </c>
      <c r="O325" s="4">
        <v>22</v>
      </c>
      <c r="P325" s="4">
        <v>21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f t="shared" si="403"/>
        <v>0</v>
      </c>
      <c r="W325" s="4">
        <v>21</v>
      </c>
      <c r="X325" s="4">
        <v>21</v>
      </c>
      <c r="Y325" s="4">
        <v>7.75</v>
      </c>
      <c r="BQ325" s="4">
        <v>0</v>
      </c>
      <c r="BR325" s="114">
        <f t="shared" si="404"/>
        <v>1</v>
      </c>
      <c r="BS325" s="4">
        <f t="shared" si="405"/>
        <v>5</v>
      </c>
      <c r="BT325" s="114">
        <f t="shared" si="406"/>
        <v>0.1</v>
      </c>
      <c r="BU325" s="4">
        <v>0</v>
      </c>
      <c r="BV325" s="114">
        <f t="shared" si="407"/>
        <v>1</v>
      </c>
      <c r="BW325" s="4">
        <f t="shared" si="408"/>
        <v>5</v>
      </c>
      <c r="BX325" s="114">
        <f t="shared" si="409"/>
        <v>0.15</v>
      </c>
      <c r="BY325" s="4">
        <f t="shared" si="410"/>
        <v>9765</v>
      </c>
      <c r="BZ325" s="4">
        <v>12052.6166666667</v>
      </c>
      <c r="CA325" s="115">
        <f t="shared" si="411"/>
        <v>1.2342669397508141</v>
      </c>
      <c r="CB325" s="4">
        <f t="shared" si="412"/>
        <v>5</v>
      </c>
      <c r="CC325" s="114">
        <f t="shared" si="413"/>
        <v>0.1</v>
      </c>
      <c r="CD325" s="4">
        <v>300</v>
      </c>
      <c r="CE325" s="116">
        <v>244.89700659563701</v>
      </c>
      <c r="CF325" s="4">
        <f t="shared" si="414"/>
        <v>5</v>
      </c>
      <c r="CG325" s="114">
        <f t="shared" si="415"/>
        <v>0.15</v>
      </c>
      <c r="MX325" s="116">
        <v>95</v>
      </c>
      <c r="MY325" s="116">
        <v>100</v>
      </c>
      <c r="MZ325" s="4">
        <f t="shared" si="416"/>
        <v>5</v>
      </c>
      <c r="NA325" s="114">
        <f t="shared" si="417"/>
        <v>0.1</v>
      </c>
      <c r="NB325" s="115">
        <v>0.92</v>
      </c>
      <c r="NC325" s="115">
        <v>0.8</v>
      </c>
      <c r="ND325" s="4">
        <f t="shared" si="418"/>
        <v>1</v>
      </c>
      <c r="NE325" s="114">
        <f t="shared" si="419"/>
        <v>0.02</v>
      </c>
      <c r="NF325" s="116">
        <v>90</v>
      </c>
      <c r="NG325" s="118">
        <v>100</v>
      </c>
      <c r="NH325" s="4">
        <f t="shared" si="420"/>
        <v>5</v>
      </c>
      <c r="NI325" s="114">
        <f t="shared" si="421"/>
        <v>0.08</v>
      </c>
      <c r="NJ325" s="114">
        <v>0.85</v>
      </c>
      <c r="NK325" s="114">
        <v>0.76470588235294101</v>
      </c>
      <c r="NM325" s="4">
        <f t="shared" si="422"/>
        <v>1</v>
      </c>
      <c r="NN325" s="114">
        <f t="shared" si="423"/>
        <v>1.2E-2</v>
      </c>
      <c r="NO325" s="114">
        <v>0.4</v>
      </c>
      <c r="NP325" s="114">
        <v>0.238095238095238</v>
      </c>
      <c r="NQ325" s="4">
        <f t="shared" si="424"/>
        <v>1</v>
      </c>
      <c r="NR325" s="114">
        <f t="shared" si="425"/>
        <v>1.2E-2</v>
      </c>
      <c r="ZQ325" s="114">
        <v>0.95</v>
      </c>
      <c r="ZR325" s="114">
        <v>0.98325722983257202</v>
      </c>
      <c r="ZS325" s="4">
        <f t="shared" si="426"/>
        <v>5</v>
      </c>
      <c r="ZT325" s="114">
        <f t="shared" si="427"/>
        <v>0.05</v>
      </c>
      <c r="ZU325" s="4">
        <v>2</v>
      </c>
      <c r="ZV325" s="4">
        <f t="shared" si="428"/>
        <v>5</v>
      </c>
      <c r="ZW325" s="114">
        <f t="shared" si="429"/>
        <v>0.05</v>
      </c>
      <c r="ACD325" s="114">
        <f t="shared" si="430"/>
        <v>0.5</v>
      </c>
      <c r="ACE325" s="114">
        <f t="shared" si="431"/>
        <v>0.22400000000000003</v>
      </c>
      <c r="ACF325" s="114">
        <f t="shared" si="432"/>
        <v>0.1</v>
      </c>
      <c r="ACG325" s="114">
        <f t="shared" si="433"/>
        <v>0.82399999999999995</v>
      </c>
      <c r="ACN325" s="119" t="str">
        <f t="shared" si="434"/>
        <v>TERIMA</v>
      </c>
      <c r="ACO325" s="120">
        <f t="shared" si="442"/>
        <v>670000</v>
      </c>
      <c r="ACP325" s="120">
        <f t="shared" si="435"/>
        <v>150080.00000000003</v>
      </c>
      <c r="ADH325" s="121">
        <f t="shared" si="436"/>
        <v>335000</v>
      </c>
      <c r="ADI325" s="121">
        <f t="shared" si="437"/>
        <v>150080.00000000003</v>
      </c>
      <c r="ADJ325" s="121">
        <f t="shared" si="438"/>
        <v>67000</v>
      </c>
      <c r="ADL325" s="121">
        <f t="shared" si="439"/>
        <v>0</v>
      </c>
      <c r="ADM325" s="121">
        <f t="shared" si="440"/>
        <v>552080</v>
      </c>
      <c r="ADN325" s="121">
        <f t="shared" si="441"/>
        <v>552080</v>
      </c>
      <c r="ADO325" s="4" t="s">
        <v>1454</v>
      </c>
    </row>
    <row r="326" spans="1:795" x14ac:dyDescent="0.25">
      <c r="A326" s="4">
        <f t="shared" si="402"/>
        <v>322</v>
      </c>
      <c r="B326" s="4">
        <v>192494</v>
      </c>
      <c r="C326" s="4" t="s">
        <v>1402</v>
      </c>
      <c r="G326" s="4" t="s">
        <v>351</v>
      </c>
      <c r="O326" s="4">
        <v>22</v>
      </c>
      <c r="P326" s="4">
        <v>21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f t="shared" si="403"/>
        <v>0</v>
      </c>
      <c r="W326" s="4">
        <v>21</v>
      </c>
      <c r="X326" s="4">
        <v>21</v>
      </c>
      <c r="Y326" s="4">
        <v>7.75</v>
      </c>
      <c r="BQ326" s="4">
        <v>0</v>
      </c>
      <c r="BR326" s="114">
        <f t="shared" si="404"/>
        <v>1</v>
      </c>
      <c r="BS326" s="4">
        <f t="shared" si="405"/>
        <v>5</v>
      </c>
      <c r="BT326" s="114">
        <f t="shared" si="406"/>
        <v>0.1</v>
      </c>
      <c r="BU326" s="4">
        <v>0</v>
      </c>
      <c r="BV326" s="114">
        <f t="shared" si="407"/>
        <v>1</v>
      </c>
      <c r="BW326" s="4">
        <f t="shared" si="408"/>
        <v>5</v>
      </c>
      <c r="BX326" s="114">
        <f t="shared" si="409"/>
        <v>0.15</v>
      </c>
      <c r="BY326" s="4">
        <f t="shared" si="410"/>
        <v>9765</v>
      </c>
      <c r="BZ326" s="4">
        <v>11759.1833333333</v>
      </c>
      <c r="CA326" s="115">
        <f t="shared" si="411"/>
        <v>1.2042174432496979</v>
      </c>
      <c r="CB326" s="4">
        <f t="shared" si="412"/>
        <v>5</v>
      </c>
      <c r="CC326" s="114">
        <f t="shared" si="413"/>
        <v>0.1</v>
      </c>
      <c r="CD326" s="4">
        <v>300</v>
      </c>
      <c r="CE326" s="116">
        <v>276.151870463428</v>
      </c>
      <c r="CF326" s="4">
        <f t="shared" si="414"/>
        <v>5</v>
      </c>
      <c r="CG326" s="114">
        <f t="shared" si="415"/>
        <v>0.15</v>
      </c>
      <c r="MX326" s="116">
        <v>95</v>
      </c>
      <c r="MY326" s="116">
        <v>100</v>
      </c>
      <c r="MZ326" s="4">
        <f t="shared" si="416"/>
        <v>5</v>
      </c>
      <c r="NA326" s="114">
        <f t="shared" si="417"/>
        <v>0.1</v>
      </c>
      <c r="NB326" s="115">
        <v>0.92</v>
      </c>
      <c r="NC326" s="115">
        <v>0.76666666666666705</v>
      </c>
      <c r="ND326" s="4">
        <f t="shared" si="418"/>
        <v>1</v>
      </c>
      <c r="NE326" s="114">
        <f t="shared" si="419"/>
        <v>0.02</v>
      </c>
      <c r="NF326" s="116">
        <v>90</v>
      </c>
      <c r="NG326" s="118">
        <v>100</v>
      </c>
      <c r="NH326" s="4">
        <f t="shared" si="420"/>
        <v>5</v>
      </c>
      <c r="NI326" s="114">
        <f t="shared" si="421"/>
        <v>0.08</v>
      </c>
      <c r="NJ326" s="114">
        <v>0.85</v>
      </c>
      <c r="NK326" s="114">
        <v>0.47368421052631599</v>
      </c>
      <c r="NM326" s="4">
        <f t="shared" si="422"/>
        <v>1</v>
      </c>
      <c r="NN326" s="114">
        <f t="shared" si="423"/>
        <v>1.2E-2</v>
      </c>
      <c r="NO326" s="114">
        <v>0.4</v>
      </c>
      <c r="NP326" s="114">
        <v>0.125</v>
      </c>
      <c r="NQ326" s="4">
        <f t="shared" si="424"/>
        <v>1</v>
      </c>
      <c r="NR326" s="114">
        <f t="shared" si="425"/>
        <v>1.2E-2</v>
      </c>
      <c r="ZQ326" s="114">
        <v>0.95</v>
      </c>
      <c r="ZR326" s="114">
        <v>0.99274148520379701</v>
      </c>
      <c r="ZS326" s="4">
        <f t="shared" si="426"/>
        <v>5</v>
      </c>
      <c r="ZT326" s="114">
        <f t="shared" si="427"/>
        <v>0.05</v>
      </c>
      <c r="ZU326" s="4">
        <v>2</v>
      </c>
      <c r="ZV326" s="4">
        <f t="shared" si="428"/>
        <v>5</v>
      </c>
      <c r="ZW326" s="114">
        <f t="shared" si="429"/>
        <v>0.05</v>
      </c>
      <c r="ACD326" s="114">
        <f t="shared" si="430"/>
        <v>0.5</v>
      </c>
      <c r="ACE326" s="114">
        <f t="shared" si="431"/>
        <v>0.22400000000000003</v>
      </c>
      <c r="ACF326" s="114">
        <f t="shared" si="432"/>
        <v>0.1</v>
      </c>
      <c r="ACG326" s="114">
        <f t="shared" si="433"/>
        <v>0.82399999999999995</v>
      </c>
      <c r="ACN326" s="119" t="str">
        <f t="shared" si="434"/>
        <v>TERIMA</v>
      </c>
      <c r="ACO326" s="120">
        <f t="shared" si="442"/>
        <v>670000</v>
      </c>
      <c r="ACP326" s="120">
        <f t="shared" si="435"/>
        <v>150080.00000000003</v>
      </c>
      <c r="ADH326" s="121">
        <f t="shared" si="436"/>
        <v>335000</v>
      </c>
      <c r="ADI326" s="121">
        <f t="shared" si="437"/>
        <v>150080.00000000003</v>
      </c>
      <c r="ADJ326" s="121">
        <f t="shared" si="438"/>
        <v>67000</v>
      </c>
      <c r="ADL326" s="121">
        <f t="shared" si="439"/>
        <v>0</v>
      </c>
      <c r="ADM326" s="121">
        <f t="shared" si="440"/>
        <v>552080</v>
      </c>
      <c r="ADN326" s="121">
        <f t="shared" si="441"/>
        <v>552080</v>
      </c>
      <c r="ADO326" s="4" t="s">
        <v>1454</v>
      </c>
    </row>
    <row r="327" spans="1:795" x14ac:dyDescent="0.25">
      <c r="A327" s="4">
        <f t="shared" si="402"/>
        <v>323</v>
      </c>
      <c r="B327" s="4">
        <v>192495</v>
      </c>
      <c r="C327" s="4" t="s">
        <v>1403</v>
      </c>
      <c r="G327" s="4" t="s">
        <v>351</v>
      </c>
      <c r="O327" s="4">
        <v>22</v>
      </c>
      <c r="P327" s="4">
        <v>21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f t="shared" si="403"/>
        <v>0</v>
      </c>
      <c r="W327" s="4">
        <v>21</v>
      </c>
      <c r="X327" s="4">
        <v>21</v>
      </c>
      <c r="Y327" s="4">
        <v>7.75</v>
      </c>
      <c r="BQ327" s="4">
        <v>0</v>
      </c>
      <c r="BR327" s="114">
        <f t="shared" si="404"/>
        <v>1</v>
      </c>
      <c r="BS327" s="4">
        <f t="shared" si="405"/>
        <v>5</v>
      </c>
      <c r="BT327" s="114">
        <f t="shared" si="406"/>
        <v>0.1</v>
      </c>
      <c r="BU327" s="4">
        <v>0</v>
      </c>
      <c r="BV327" s="114">
        <f t="shared" si="407"/>
        <v>1</v>
      </c>
      <c r="BW327" s="4">
        <f t="shared" si="408"/>
        <v>5</v>
      </c>
      <c r="BX327" s="114">
        <f t="shared" si="409"/>
        <v>0.15</v>
      </c>
      <c r="BY327" s="4">
        <f t="shared" si="410"/>
        <v>9765</v>
      </c>
      <c r="BZ327" s="4">
        <v>12032.95</v>
      </c>
      <c r="CA327" s="115">
        <f t="shared" si="411"/>
        <v>1.2322529441884282</v>
      </c>
      <c r="CB327" s="4">
        <f t="shared" si="412"/>
        <v>5</v>
      </c>
      <c r="CC327" s="114">
        <f t="shared" si="413"/>
        <v>0.1</v>
      </c>
      <c r="CD327" s="4">
        <v>300</v>
      </c>
      <c r="CE327" s="116">
        <v>285.40751121076198</v>
      </c>
      <c r="CF327" s="4">
        <f t="shared" si="414"/>
        <v>5</v>
      </c>
      <c r="CG327" s="114">
        <f t="shared" si="415"/>
        <v>0.15</v>
      </c>
      <c r="MX327" s="116">
        <v>95</v>
      </c>
      <c r="MY327" s="116">
        <v>98.75</v>
      </c>
      <c r="MZ327" s="4">
        <f t="shared" si="416"/>
        <v>5</v>
      </c>
      <c r="NA327" s="114">
        <f t="shared" si="417"/>
        <v>0.1</v>
      </c>
      <c r="NB327" s="115">
        <v>0.92</v>
      </c>
      <c r="NC327" s="115">
        <v>0.74444444444444402</v>
      </c>
      <c r="ND327" s="4">
        <f t="shared" si="418"/>
        <v>1</v>
      </c>
      <c r="NE327" s="114">
        <f t="shared" si="419"/>
        <v>0.02</v>
      </c>
      <c r="NF327" s="116">
        <v>90</v>
      </c>
      <c r="NG327" s="118">
        <v>100</v>
      </c>
      <c r="NH327" s="4">
        <f t="shared" si="420"/>
        <v>5</v>
      </c>
      <c r="NI327" s="114">
        <f t="shared" si="421"/>
        <v>0.08</v>
      </c>
      <c r="NJ327" s="114">
        <v>0.85</v>
      </c>
      <c r="NK327" s="114">
        <v>0.6</v>
      </c>
      <c r="NM327" s="4">
        <f t="shared" si="422"/>
        <v>1</v>
      </c>
      <c r="NN327" s="114">
        <f t="shared" si="423"/>
        <v>1.2E-2</v>
      </c>
      <c r="NO327" s="114">
        <v>0.4</v>
      </c>
      <c r="NP327" s="114">
        <v>8.3333333333333301E-2</v>
      </c>
      <c r="NQ327" s="4">
        <f t="shared" si="424"/>
        <v>1</v>
      </c>
      <c r="NR327" s="114">
        <f t="shared" si="425"/>
        <v>1.2E-2</v>
      </c>
      <c r="ZQ327" s="114">
        <v>0.95</v>
      </c>
      <c r="ZR327" s="114">
        <v>0.98822869955157</v>
      </c>
      <c r="ZS327" s="4">
        <f t="shared" si="426"/>
        <v>5</v>
      </c>
      <c r="ZT327" s="114">
        <f t="shared" si="427"/>
        <v>0.05</v>
      </c>
      <c r="ZU327" s="4">
        <v>2</v>
      </c>
      <c r="ZV327" s="4">
        <f t="shared" si="428"/>
        <v>5</v>
      </c>
      <c r="ZW327" s="114">
        <f t="shared" si="429"/>
        <v>0.05</v>
      </c>
      <c r="ACD327" s="114">
        <f t="shared" si="430"/>
        <v>0.5</v>
      </c>
      <c r="ACE327" s="114">
        <f t="shared" si="431"/>
        <v>0.22400000000000003</v>
      </c>
      <c r="ACF327" s="114">
        <f t="shared" si="432"/>
        <v>0.1</v>
      </c>
      <c r="ACG327" s="114">
        <f t="shared" si="433"/>
        <v>0.82399999999999995</v>
      </c>
      <c r="ACN327" s="119" t="str">
        <f t="shared" si="434"/>
        <v>TERIMA</v>
      </c>
      <c r="ACO327" s="120">
        <f t="shared" si="442"/>
        <v>670000</v>
      </c>
      <c r="ACP327" s="120">
        <f t="shared" si="435"/>
        <v>150080.00000000003</v>
      </c>
      <c r="ADH327" s="121">
        <f t="shared" si="436"/>
        <v>335000</v>
      </c>
      <c r="ADI327" s="121">
        <f t="shared" si="437"/>
        <v>150080.00000000003</v>
      </c>
      <c r="ADJ327" s="121">
        <f t="shared" si="438"/>
        <v>67000</v>
      </c>
      <c r="ADL327" s="121">
        <f t="shared" si="439"/>
        <v>0</v>
      </c>
      <c r="ADM327" s="121">
        <f t="shared" si="440"/>
        <v>552080</v>
      </c>
      <c r="ADN327" s="121">
        <f t="shared" si="441"/>
        <v>552080</v>
      </c>
      <c r="ADO327" s="4" t="s">
        <v>1454</v>
      </c>
    </row>
    <row r="328" spans="1:795" x14ac:dyDescent="0.25">
      <c r="A328" s="4">
        <f t="shared" si="402"/>
        <v>324</v>
      </c>
      <c r="B328" s="4">
        <v>192490</v>
      </c>
      <c r="C328" s="4" t="s">
        <v>1404</v>
      </c>
      <c r="G328" s="4" t="s">
        <v>351</v>
      </c>
      <c r="O328" s="4">
        <v>22</v>
      </c>
      <c r="P328" s="4">
        <v>21</v>
      </c>
      <c r="Q328" s="4">
        <v>1</v>
      </c>
      <c r="R328" s="4">
        <v>0</v>
      </c>
      <c r="S328" s="4">
        <v>0</v>
      </c>
      <c r="T328" s="4">
        <v>0</v>
      </c>
      <c r="U328" s="4">
        <v>0</v>
      </c>
      <c r="V328" s="4">
        <f t="shared" si="403"/>
        <v>1</v>
      </c>
      <c r="W328" s="4">
        <v>20</v>
      </c>
      <c r="X328" s="4">
        <v>21</v>
      </c>
      <c r="Y328" s="4">
        <v>7.75</v>
      </c>
      <c r="BQ328" s="4">
        <v>0</v>
      </c>
      <c r="BR328" s="114">
        <f t="shared" si="404"/>
        <v>1</v>
      </c>
      <c r="BS328" s="4">
        <f t="shared" si="405"/>
        <v>5</v>
      </c>
      <c r="BT328" s="114">
        <f t="shared" si="406"/>
        <v>0.1</v>
      </c>
      <c r="BU328" s="4">
        <v>1</v>
      </c>
      <c r="BV328" s="114">
        <f t="shared" si="407"/>
        <v>0.95</v>
      </c>
      <c r="BW328" s="4">
        <f t="shared" si="408"/>
        <v>1</v>
      </c>
      <c r="BX328" s="114">
        <f t="shared" si="409"/>
        <v>0.03</v>
      </c>
      <c r="BY328" s="4">
        <f t="shared" si="410"/>
        <v>9765</v>
      </c>
      <c r="BZ328" s="4">
        <v>11380.9</v>
      </c>
      <c r="CA328" s="115">
        <f t="shared" si="411"/>
        <v>1.165478750640041</v>
      </c>
      <c r="CB328" s="4">
        <f t="shared" si="412"/>
        <v>5</v>
      </c>
      <c r="CC328" s="114">
        <f t="shared" si="413"/>
        <v>0.1</v>
      </c>
      <c r="CD328" s="4">
        <v>300</v>
      </c>
      <c r="CE328" s="116">
        <v>312.14303482587098</v>
      </c>
      <c r="CF328" s="4">
        <f t="shared" si="414"/>
        <v>1</v>
      </c>
      <c r="CG328" s="114">
        <f t="shared" si="415"/>
        <v>0.03</v>
      </c>
      <c r="MX328" s="116">
        <v>95</v>
      </c>
      <c r="MY328" s="116">
        <v>87.0833333333333</v>
      </c>
      <c r="MZ328" s="4">
        <f t="shared" si="416"/>
        <v>1</v>
      </c>
      <c r="NA328" s="114">
        <f t="shared" si="417"/>
        <v>0.02</v>
      </c>
      <c r="NB328" s="115">
        <v>0.92</v>
      </c>
      <c r="NC328" s="115">
        <v>0.76744186046511598</v>
      </c>
      <c r="ND328" s="4">
        <f t="shared" si="418"/>
        <v>1</v>
      </c>
      <c r="NE328" s="114">
        <f t="shared" si="419"/>
        <v>0.02</v>
      </c>
      <c r="NF328" s="116">
        <v>90</v>
      </c>
      <c r="NG328" s="118">
        <v>100</v>
      </c>
      <c r="NH328" s="4">
        <f t="shared" si="420"/>
        <v>5</v>
      </c>
      <c r="NI328" s="114">
        <f t="shared" si="421"/>
        <v>0.08</v>
      </c>
      <c r="NJ328" s="114">
        <v>0.85</v>
      </c>
      <c r="NK328" s="114">
        <v>0.48148148148148101</v>
      </c>
      <c r="NM328" s="4">
        <f t="shared" si="422"/>
        <v>1</v>
      </c>
      <c r="NN328" s="114">
        <f t="shared" si="423"/>
        <v>1.2E-2</v>
      </c>
      <c r="NO328" s="114">
        <v>0.4</v>
      </c>
      <c r="NP328" s="114">
        <v>0.116279069767442</v>
      </c>
      <c r="NQ328" s="4">
        <f t="shared" si="424"/>
        <v>1</v>
      </c>
      <c r="NR328" s="114">
        <f t="shared" si="425"/>
        <v>1.2E-2</v>
      </c>
      <c r="ZQ328" s="114">
        <v>0.95</v>
      </c>
      <c r="ZR328" s="114">
        <v>0.99129353233830797</v>
      </c>
      <c r="ZS328" s="4">
        <f t="shared" si="426"/>
        <v>5</v>
      </c>
      <c r="ZT328" s="114">
        <f t="shared" si="427"/>
        <v>0.05</v>
      </c>
      <c r="ZU328" s="4">
        <v>2</v>
      </c>
      <c r="ZV328" s="4">
        <f t="shared" si="428"/>
        <v>5</v>
      </c>
      <c r="ZW328" s="114">
        <f t="shared" si="429"/>
        <v>0.05</v>
      </c>
      <c r="ACD328" s="114">
        <f t="shared" si="430"/>
        <v>0.26</v>
      </c>
      <c r="ACE328" s="114">
        <f t="shared" si="431"/>
        <v>0.14400000000000002</v>
      </c>
      <c r="ACF328" s="114">
        <f t="shared" si="432"/>
        <v>0.1</v>
      </c>
      <c r="ACG328" s="114">
        <f t="shared" si="433"/>
        <v>0.504</v>
      </c>
      <c r="ACN328" s="119" t="str">
        <f t="shared" si="434"/>
        <v>TERIMA</v>
      </c>
      <c r="ACO328" s="120">
        <f t="shared" si="442"/>
        <v>670000</v>
      </c>
      <c r="ACP328" s="120">
        <f t="shared" si="435"/>
        <v>96480.000000000015</v>
      </c>
      <c r="ADH328" s="121">
        <f t="shared" si="436"/>
        <v>174200</v>
      </c>
      <c r="ADI328" s="121">
        <f t="shared" si="437"/>
        <v>96480.000000000015</v>
      </c>
      <c r="ADJ328" s="121">
        <f t="shared" si="438"/>
        <v>67000</v>
      </c>
      <c r="ADL328" s="121">
        <f t="shared" si="439"/>
        <v>0</v>
      </c>
      <c r="ADM328" s="121">
        <f t="shared" si="440"/>
        <v>337680</v>
      </c>
      <c r="ADN328" s="121">
        <f t="shared" si="441"/>
        <v>337680</v>
      </c>
      <c r="ADO328" s="4" t="s">
        <v>1454</v>
      </c>
    </row>
    <row r="329" spans="1:795" x14ac:dyDescent="0.25">
      <c r="A329" s="4">
        <f t="shared" si="402"/>
        <v>325</v>
      </c>
      <c r="B329" s="4">
        <v>192491</v>
      </c>
      <c r="C329" s="4" t="s">
        <v>1405</v>
      </c>
      <c r="G329" s="4" t="s">
        <v>351</v>
      </c>
      <c r="O329" s="4">
        <v>22</v>
      </c>
      <c r="P329" s="4">
        <v>21</v>
      </c>
      <c r="Q329" s="4">
        <v>1</v>
      </c>
      <c r="R329" s="4">
        <v>1</v>
      </c>
      <c r="S329" s="4">
        <v>0</v>
      </c>
      <c r="T329" s="4">
        <v>0</v>
      </c>
      <c r="U329" s="4">
        <v>0</v>
      </c>
      <c r="V329" s="4">
        <f t="shared" si="403"/>
        <v>2</v>
      </c>
      <c r="W329" s="4">
        <v>19</v>
      </c>
      <c r="X329" s="4">
        <v>21</v>
      </c>
      <c r="Y329" s="4">
        <v>7.75</v>
      </c>
      <c r="BQ329" s="4">
        <v>0</v>
      </c>
      <c r="BR329" s="114">
        <f t="shared" si="404"/>
        <v>1</v>
      </c>
      <c r="BS329" s="4">
        <f t="shared" si="405"/>
        <v>0</v>
      </c>
      <c r="BT329" s="114">
        <f t="shared" si="406"/>
        <v>0</v>
      </c>
      <c r="BU329" s="4">
        <v>2</v>
      </c>
      <c r="BV329" s="114">
        <f t="shared" si="407"/>
        <v>0.89473684210526316</v>
      </c>
      <c r="BW329" s="4">
        <f t="shared" si="408"/>
        <v>0</v>
      </c>
      <c r="BX329" s="114">
        <f t="shared" si="409"/>
        <v>0</v>
      </c>
      <c r="BY329" s="4">
        <f t="shared" si="410"/>
        <v>9765</v>
      </c>
      <c r="BZ329" s="4">
        <v>10798.35</v>
      </c>
      <c r="CA329" s="115">
        <f t="shared" si="411"/>
        <v>1.1058218125960062</v>
      </c>
      <c r="CB329" s="4">
        <f t="shared" si="412"/>
        <v>5</v>
      </c>
      <c r="CC329" s="114">
        <f t="shared" si="413"/>
        <v>0.1</v>
      </c>
      <c r="CD329" s="4">
        <v>300</v>
      </c>
      <c r="CE329" s="116">
        <v>348.93142857142902</v>
      </c>
      <c r="CF329" s="4">
        <f t="shared" si="414"/>
        <v>1</v>
      </c>
      <c r="CG329" s="114">
        <f t="shared" si="415"/>
        <v>0.03</v>
      </c>
      <c r="MX329" s="116">
        <v>95</v>
      </c>
      <c r="MY329" s="116">
        <v>98.75</v>
      </c>
      <c r="MZ329" s="4">
        <f t="shared" si="416"/>
        <v>5</v>
      </c>
      <c r="NA329" s="114">
        <f t="shared" si="417"/>
        <v>0.1</v>
      </c>
      <c r="NB329" s="115">
        <v>0.92</v>
      </c>
      <c r="NC329" s="115">
        <v>0.82666666666666699</v>
      </c>
      <c r="ND329" s="4">
        <f t="shared" si="418"/>
        <v>1</v>
      </c>
      <c r="NE329" s="114">
        <f t="shared" si="419"/>
        <v>0.02</v>
      </c>
      <c r="NF329" s="116">
        <v>90</v>
      </c>
      <c r="NG329" s="118">
        <v>100</v>
      </c>
      <c r="NH329" s="4">
        <f t="shared" si="420"/>
        <v>5</v>
      </c>
      <c r="NI329" s="114">
        <f t="shared" si="421"/>
        <v>0.08</v>
      </c>
      <c r="NJ329" s="114">
        <v>0.85</v>
      </c>
      <c r="NK329" s="114">
        <v>0.42857142857142899</v>
      </c>
      <c r="NM329" s="4">
        <f t="shared" si="422"/>
        <v>1</v>
      </c>
      <c r="NN329" s="114">
        <f t="shared" si="423"/>
        <v>1.2E-2</v>
      </c>
      <c r="NO329" s="114">
        <v>0.4</v>
      </c>
      <c r="NP329" s="114">
        <v>0</v>
      </c>
      <c r="NQ329" s="4">
        <f t="shared" si="424"/>
        <v>1</v>
      </c>
      <c r="NR329" s="114">
        <f t="shared" si="425"/>
        <v>1.2E-2</v>
      </c>
      <c r="ZQ329" s="114">
        <v>0.95</v>
      </c>
      <c r="ZR329" s="114">
        <v>0.98642857142857099</v>
      </c>
      <c r="ZS329" s="4">
        <f t="shared" si="426"/>
        <v>5</v>
      </c>
      <c r="ZT329" s="114">
        <f t="shared" si="427"/>
        <v>0.05</v>
      </c>
      <c r="ZU329" s="4">
        <v>2</v>
      </c>
      <c r="ZV329" s="4">
        <f t="shared" si="428"/>
        <v>5</v>
      </c>
      <c r="ZW329" s="114">
        <f t="shared" si="429"/>
        <v>0.05</v>
      </c>
      <c r="ACD329" s="114">
        <f t="shared" si="430"/>
        <v>0.13</v>
      </c>
      <c r="ACE329" s="114">
        <f t="shared" si="431"/>
        <v>0.22400000000000003</v>
      </c>
      <c r="ACF329" s="114">
        <f t="shared" si="432"/>
        <v>0.1</v>
      </c>
      <c r="ACG329" s="114">
        <f t="shared" si="433"/>
        <v>0.45400000000000007</v>
      </c>
      <c r="ACL329" s="4">
        <v>1</v>
      </c>
      <c r="ACN329" s="119" t="str">
        <f t="shared" si="434"/>
        <v>TERIMA</v>
      </c>
      <c r="ACO329" s="120">
        <f t="shared" si="442"/>
        <v>670000</v>
      </c>
      <c r="ACP329" s="120">
        <f t="shared" si="435"/>
        <v>150080.00000000003</v>
      </c>
      <c r="ADH329" s="121">
        <f t="shared" si="436"/>
        <v>87100</v>
      </c>
      <c r="ADI329" s="121">
        <f t="shared" si="437"/>
        <v>90048.000000000015</v>
      </c>
      <c r="ADJ329" s="121">
        <f t="shared" si="438"/>
        <v>67000</v>
      </c>
      <c r="ADL329" s="121">
        <f t="shared" si="439"/>
        <v>0</v>
      </c>
      <c r="ADM329" s="121">
        <f t="shared" si="440"/>
        <v>244148</v>
      </c>
      <c r="ADN329" s="121">
        <f t="shared" si="441"/>
        <v>244148</v>
      </c>
      <c r="ADO329" s="4" t="s">
        <v>1454</v>
      </c>
    </row>
    <row r="330" spans="1:795" x14ac:dyDescent="0.25">
      <c r="A330" s="4">
        <f t="shared" si="402"/>
        <v>326</v>
      </c>
      <c r="B330" s="4">
        <v>193005</v>
      </c>
      <c r="C330" s="4" t="s">
        <v>1406</v>
      </c>
      <c r="G330" s="4" t="s">
        <v>351</v>
      </c>
      <c r="O330" s="4">
        <v>22</v>
      </c>
      <c r="P330" s="4">
        <v>12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f t="shared" si="403"/>
        <v>0</v>
      </c>
      <c r="W330" s="4">
        <v>12</v>
      </c>
      <c r="X330" s="4">
        <v>12</v>
      </c>
      <c r="Y330" s="4">
        <v>7.75</v>
      </c>
      <c r="BQ330" s="4">
        <v>0</v>
      </c>
      <c r="BR330" s="114">
        <f t="shared" si="404"/>
        <v>1</v>
      </c>
      <c r="BS330" s="4">
        <f t="shared" si="405"/>
        <v>5</v>
      </c>
      <c r="BT330" s="114">
        <f t="shared" si="406"/>
        <v>0.1</v>
      </c>
      <c r="BU330" s="4">
        <v>0</v>
      </c>
      <c r="BV330" s="114">
        <f t="shared" si="407"/>
        <v>1</v>
      </c>
      <c r="BW330" s="4">
        <f t="shared" si="408"/>
        <v>5</v>
      </c>
      <c r="BX330" s="114">
        <f t="shared" si="409"/>
        <v>0.15</v>
      </c>
      <c r="BY330" s="4">
        <f t="shared" si="410"/>
        <v>5580</v>
      </c>
      <c r="BZ330" s="4">
        <v>7282.6166666666704</v>
      </c>
      <c r="CA330" s="115">
        <f t="shared" si="411"/>
        <v>1.3051284348865</v>
      </c>
      <c r="CB330" s="4">
        <f t="shared" si="412"/>
        <v>5</v>
      </c>
      <c r="CC330" s="114">
        <f t="shared" si="413"/>
        <v>0.1</v>
      </c>
      <c r="CD330" s="4">
        <v>300</v>
      </c>
      <c r="CE330" s="116">
        <v>371.66095471236201</v>
      </c>
      <c r="CF330" s="4">
        <f t="shared" si="414"/>
        <v>1</v>
      </c>
      <c r="CG330" s="114">
        <f t="shared" si="415"/>
        <v>0.03</v>
      </c>
      <c r="MX330" s="116">
        <v>95</v>
      </c>
      <c r="MY330" s="116">
        <v>95</v>
      </c>
      <c r="MZ330" s="4">
        <f t="shared" si="416"/>
        <v>3</v>
      </c>
      <c r="NA330" s="114">
        <f t="shared" si="417"/>
        <v>6.0000000000000012E-2</v>
      </c>
      <c r="NB330" s="115">
        <v>0.92</v>
      </c>
      <c r="NC330" s="115">
        <v>0.95</v>
      </c>
      <c r="ND330" s="4">
        <f t="shared" si="418"/>
        <v>5</v>
      </c>
      <c r="NE330" s="114">
        <f t="shared" si="419"/>
        <v>0.1</v>
      </c>
      <c r="NF330" s="116">
        <v>90</v>
      </c>
      <c r="NG330" s="118">
        <v>100</v>
      </c>
      <c r="NH330" s="4">
        <f t="shared" si="420"/>
        <v>5</v>
      </c>
      <c r="NI330" s="114">
        <f t="shared" si="421"/>
        <v>0.08</v>
      </c>
      <c r="NJ330" s="114">
        <v>0.85</v>
      </c>
      <c r="NK330" s="114">
        <v>0.66666666666666696</v>
      </c>
      <c r="NM330" s="4">
        <f t="shared" si="422"/>
        <v>1</v>
      </c>
      <c r="NN330" s="114">
        <f t="shared" si="423"/>
        <v>1.2E-2</v>
      </c>
      <c r="NO330" s="114">
        <v>0.4</v>
      </c>
      <c r="NP330" s="114">
        <v>0.25</v>
      </c>
      <c r="NQ330" s="4">
        <f t="shared" si="424"/>
        <v>1</v>
      </c>
      <c r="NR330" s="114">
        <f t="shared" si="425"/>
        <v>1.2E-2</v>
      </c>
      <c r="ZQ330" s="114">
        <v>0.95</v>
      </c>
      <c r="ZR330" s="114">
        <v>0.98898408812729499</v>
      </c>
      <c r="ZS330" s="4">
        <f t="shared" si="426"/>
        <v>5</v>
      </c>
      <c r="ZT330" s="114">
        <f t="shared" si="427"/>
        <v>0.05</v>
      </c>
      <c r="ZU330" s="4">
        <v>2</v>
      </c>
      <c r="ZV330" s="4">
        <f t="shared" si="428"/>
        <v>5</v>
      </c>
      <c r="ZW330" s="114">
        <f t="shared" si="429"/>
        <v>0.05</v>
      </c>
      <c r="ACD330" s="114">
        <f t="shared" si="430"/>
        <v>0.38</v>
      </c>
      <c r="ACE330" s="114">
        <f t="shared" si="431"/>
        <v>0.26400000000000007</v>
      </c>
      <c r="ACF330" s="114">
        <f t="shared" si="432"/>
        <v>0.1</v>
      </c>
      <c r="ACG330" s="114">
        <f t="shared" si="433"/>
        <v>0.74400000000000011</v>
      </c>
      <c r="ACN330" s="119" t="str">
        <f t="shared" si="434"/>
        <v>TERIMA</v>
      </c>
      <c r="ACO330" s="120">
        <f t="shared" si="442"/>
        <v>670000</v>
      </c>
      <c r="ACP330" s="120">
        <f t="shared" si="435"/>
        <v>176880.00000000006</v>
      </c>
      <c r="ADH330" s="121">
        <f t="shared" si="436"/>
        <v>254600</v>
      </c>
      <c r="ADI330" s="121">
        <f t="shared" si="437"/>
        <v>176880.00000000006</v>
      </c>
      <c r="ADJ330" s="121">
        <f t="shared" si="438"/>
        <v>67000</v>
      </c>
      <c r="ADL330" s="121">
        <f t="shared" si="439"/>
        <v>0</v>
      </c>
      <c r="ADM330" s="121">
        <f t="shared" si="440"/>
        <v>498480.00000000006</v>
      </c>
      <c r="ADN330" s="121">
        <f t="shared" si="441"/>
        <v>498480.00000000006</v>
      </c>
      <c r="ADO330" s="4" t="s">
        <v>1454</v>
      </c>
    </row>
    <row r="331" spans="1:795" x14ac:dyDescent="0.25">
      <c r="A331" s="4">
        <f t="shared" si="402"/>
        <v>327</v>
      </c>
      <c r="B331" s="4">
        <v>193007</v>
      </c>
      <c r="C331" s="4" t="s">
        <v>1407</v>
      </c>
      <c r="G331" s="4" t="s">
        <v>351</v>
      </c>
      <c r="O331" s="4">
        <v>22</v>
      </c>
      <c r="P331" s="4">
        <v>12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f t="shared" si="403"/>
        <v>0</v>
      </c>
      <c r="W331" s="4">
        <v>12</v>
      </c>
      <c r="X331" s="4">
        <v>12</v>
      </c>
      <c r="Y331" s="4">
        <v>7.75</v>
      </c>
      <c r="BQ331" s="4">
        <v>0</v>
      </c>
      <c r="BR331" s="114">
        <f t="shared" si="404"/>
        <v>1</v>
      </c>
      <c r="BS331" s="4">
        <f t="shared" si="405"/>
        <v>5</v>
      </c>
      <c r="BT331" s="114">
        <f t="shared" si="406"/>
        <v>0.1</v>
      </c>
      <c r="BU331" s="4">
        <v>0</v>
      </c>
      <c r="BV331" s="114">
        <f t="shared" si="407"/>
        <v>1</v>
      </c>
      <c r="BW331" s="4">
        <f t="shared" si="408"/>
        <v>5</v>
      </c>
      <c r="BX331" s="114">
        <f t="shared" si="409"/>
        <v>0.15</v>
      </c>
      <c r="BY331" s="4">
        <f t="shared" si="410"/>
        <v>5580</v>
      </c>
      <c r="BZ331" s="4">
        <v>6538.5166666666701</v>
      </c>
      <c r="CA331" s="115">
        <f t="shared" si="411"/>
        <v>1.1717771804062134</v>
      </c>
      <c r="CB331" s="4">
        <f t="shared" si="412"/>
        <v>5</v>
      </c>
      <c r="CC331" s="114">
        <f t="shared" si="413"/>
        <v>0.1</v>
      </c>
      <c r="CD331" s="4">
        <v>300</v>
      </c>
      <c r="CE331" s="116">
        <v>368.86784140969201</v>
      </c>
      <c r="CF331" s="4">
        <f t="shared" si="414"/>
        <v>1</v>
      </c>
      <c r="CG331" s="114">
        <f t="shared" si="415"/>
        <v>0.03</v>
      </c>
      <c r="MX331" s="116">
        <v>95</v>
      </c>
      <c r="MY331" s="116">
        <v>95</v>
      </c>
      <c r="MZ331" s="4">
        <f t="shared" si="416"/>
        <v>3</v>
      </c>
      <c r="NA331" s="114">
        <f t="shared" si="417"/>
        <v>6.0000000000000012E-2</v>
      </c>
      <c r="NB331" s="115">
        <v>0.92</v>
      </c>
      <c r="NC331" s="115">
        <v>0.8</v>
      </c>
      <c r="ND331" s="4">
        <f t="shared" si="418"/>
        <v>1</v>
      </c>
      <c r="NE331" s="114">
        <f t="shared" si="419"/>
        <v>0.02</v>
      </c>
      <c r="NF331" s="116">
        <v>90</v>
      </c>
      <c r="NG331" s="118">
        <v>90</v>
      </c>
      <c r="NH331" s="4">
        <f t="shared" si="420"/>
        <v>3</v>
      </c>
      <c r="NI331" s="114">
        <f t="shared" si="421"/>
        <v>4.8000000000000001E-2</v>
      </c>
      <c r="NJ331" s="114">
        <v>0.85</v>
      </c>
      <c r="NK331" s="114">
        <v>0</v>
      </c>
      <c r="NM331" s="4">
        <f t="shared" si="422"/>
        <v>1</v>
      </c>
      <c r="NN331" s="114">
        <f t="shared" si="423"/>
        <v>1.2E-2</v>
      </c>
      <c r="NO331" s="114">
        <v>0.4</v>
      </c>
      <c r="NP331" s="114">
        <v>0</v>
      </c>
      <c r="NQ331" s="4">
        <f t="shared" si="424"/>
        <v>1</v>
      </c>
      <c r="NR331" s="114">
        <f t="shared" si="425"/>
        <v>1.2E-2</v>
      </c>
      <c r="ZQ331" s="114">
        <v>0.95</v>
      </c>
      <c r="ZR331" s="114">
        <v>0.98076923076923095</v>
      </c>
      <c r="ZS331" s="4">
        <f t="shared" si="426"/>
        <v>5</v>
      </c>
      <c r="ZT331" s="114">
        <f t="shared" si="427"/>
        <v>0.05</v>
      </c>
      <c r="ZU331" s="4">
        <v>2</v>
      </c>
      <c r="ZV331" s="4">
        <f t="shared" si="428"/>
        <v>5</v>
      </c>
      <c r="ZW331" s="114">
        <f t="shared" si="429"/>
        <v>0.05</v>
      </c>
      <c r="ACD331" s="114">
        <f t="shared" si="430"/>
        <v>0.38</v>
      </c>
      <c r="ACE331" s="114">
        <f t="shared" si="431"/>
        <v>0.15200000000000002</v>
      </c>
      <c r="ACF331" s="114">
        <f t="shared" si="432"/>
        <v>0.1</v>
      </c>
      <c r="ACG331" s="114">
        <f t="shared" si="433"/>
        <v>0.63200000000000001</v>
      </c>
      <c r="ACN331" s="119" t="str">
        <f t="shared" si="434"/>
        <v>TERIMA</v>
      </c>
      <c r="ACO331" s="120">
        <f t="shared" si="442"/>
        <v>670000</v>
      </c>
      <c r="ACP331" s="120">
        <f t="shared" si="435"/>
        <v>101840.00000000001</v>
      </c>
      <c r="ADH331" s="121">
        <f t="shared" si="436"/>
        <v>254600</v>
      </c>
      <c r="ADI331" s="121">
        <f t="shared" si="437"/>
        <v>101840.00000000001</v>
      </c>
      <c r="ADJ331" s="121">
        <f t="shared" si="438"/>
        <v>67000</v>
      </c>
      <c r="ADL331" s="121">
        <f t="shared" si="439"/>
        <v>0</v>
      </c>
      <c r="ADM331" s="121">
        <f t="shared" si="440"/>
        <v>423440</v>
      </c>
      <c r="ADN331" s="121">
        <f t="shared" si="441"/>
        <v>423440</v>
      </c>
      <c r="ADO331" s="4" t="s">
        <v>1454</v>
      </c>
    </row>
    <row r="332" spans="1:795" x14ac:dyDescent="0.25">
      <c r="A332" s="4">
        <f t="shared" si="402"/>
        <v>328</v>
      </c>
      <c r="B332" s="4">
        <v>193006</v>
      </c>
      <c r="C332" s="4" t="s">
        <v>1408</v>
      </c>
      <c r="G332" s="4" t="s">
        <v>351</v>
      </c>
      <c r="O332" s="4">
        <v>22</v>
      </c>
      <c r="P332" s="4">
        <v>12</v>
      </c>
      <c r="Q332" s="4">
        <v>0</v>
      </c>
      <c r="R332" s="4">
        <v>0</v>
      </c>
      <c r="S332" s="4">
        <v>1</v>
      </c>
      <c r="T332" s="4">
        <v>0</v>
      </c>
      <c r="U332" s="4">
        <v>0</v>
      </c>
      <c r="V332" s="4">
        <f t="shared" si="403"/>
        <v>1</v>
      </c>
      <c r="W332" s="4">
        <v>12</v>
      </c>
      <c r="X332" s="4">
        <v>12</v>
      </c>
      <c r="Y332" s="4">
        <v>7.75</v>
      </c>
      <c r="BQ332" s="4">
        <v>0</v>
      </c>
      <c r="BR332" s="114">
        <f t="shared" si="404"/>
        <v>1</v>
      </c>
      <c r="BS332" s="4">
        <f t="shared" si="405"/>
        <v>5</v>
      </c>
      <c r="BT332" s="114">
        <f t="shared" si="406"/>
        <v>0.1</v>
      </c>
      <c r="BU332" s="4">
        <v>1</v>
      </c>
      <c r="BV332" s="114">
        <f t="shared" si="407"/>
        <v>0.91666666666666663</v>
      </c>
      <c r="BW332" s="4">
        <f t="shared" si="408"/>
        <v>1</v>
      </c>
      <c r="BX332" s="114">
        <f t="shared" si="409"/>
        <v>0.03</v>
      </c>
      <c r="BY332" s="4">
        <f t="shared" si="410"/>
        <v>5580</v>
      </c>
      <c r="BZ332" s="4">
        <v>7131.1166666666704</v>
      </c>
      <c r="CA332" s="115">
        <f t="shared" si="411"/>
        <v>1.2779778972520914</v>
      </c>
      <c r="CB332" s="4">
        <f t="shared" si="412"/>
        <v>5</v>
      </c>
      <c r="CC332" s="114">
        <f t="shared" si="413"/>
        <v>0.1</v>
      </c>
      <c r="CD332" s="4">
        <v>300</v>
      </c>
      <c r="CE332" s="116">
        <v>373.57692307692298</v>
      </c>
      <c r="CF332" s="4">
        <f t="shared" si="414"/>
        <v>1</v>
      </c>
      <c r="CG332" s="114">
        <f t="shared" si="415"/>
        <v>0.03</v>
      </c>
      <c r="MX332" s="116">
        <v>95</v>
      </c>
      <c r="MY332" s="116">
        <v>95</v>
      </c>
      <c r="MZ332" s="4">
        <f t="shared" si="416"/>
        <v>3</v>
      </c>
      <c r="NA332" s="114">
        <f t="shared" si="417"/>
        <v>6.0000000000000012E-2</v>
      </c>
      <c r="NB332" s="115">
        <v>0.92</v>
      </c>
      <c r="NC332" s="115">
        <v>0.97777777777777797</v>
      </c>
      <c r="ND332" s="4">
        <f t="shared" si="418"/>
        <v>5</v>
      </c>
      <c r="NE332" s="114">
        <f t="shared" si="419"/>
        <v>0.1</v>
      </c>
      <c r="NF332" s="116">
        <v>90</v>
      </c>
      <c r="NG332" s="118">
        <v>100</v>
      </c>
      <c r="NH332" s="4">
        <f t="shared" si="420"/>
        <v>5</v>
      </c>
      <c r="NI332" s="114">
        <f t="shared" si="421"/>
        <v>0.08</v>
      </c>
      <c r="NJ332" s="114">
        <v>0.85</v>
      </c>
      <c r="NK332" s="114">
        <v>0.75</v>
      </c>
      <c r="NM332" s="4">
        <f t="shared" si="422"/>
        <v>1</v>
      </c>
      <c r="NN332" s="114">
        <f t="shared" si="423"/>
        <v>1.2E-2</v>
      </c>
      <c r="NO332" s="114">
        <v>0.4</v>
      </c>
      <c r="NP332" s="114">
        <v>0.77777777777777801</v>
      </c>
      <c r="NQ332" s="4">
        <f t="shared" si="424"/>
        <v>5</v>
      </c>
      <c r="NR332" s="114">
        <f t="shared" si="425"/>
        <v>0.06</v>
      </c>
      <c r="ZQ332" s="114">
        <v>0.95</v>
      </c>
      <c r="ZR332" s="114">
        <v>0.98531571218795899</v>
      </c>
      <c r="ZS332" s="4">
        <f t="shared" si="426"/>
        <v>5</v>
      </c>
      <c r="ZT332" s="114">
        <f t="shared" si="427"/>
        <v>0.05</v>
      </c>
      <c r="ZU332" s="4">
        <v>2</v>
      </c>
      <c r="ZV332" s="4">
        <f t="shared" si="428"/>
        <v>5</v>
      </c>
      <c r="ZW332" s="114">
        <f t="shared" si="429"/>
        <v>0.05</v>
      </c>
      <c r="ACD332" s="114">
        <f t="shared" si="430"/>
        <v>0.26</v>
      </c>
      <c r="ACE332" s="114">
        <f t="shared" si="431"/>
        <v>0.31200000000000006</v>
      </c>
      <c r="ACF332" s="114">
        <f t="shared" si="432"/>
        <v>0.1</v>
      </c>
      <c r="ACG332" s="114">
        <f t="shared" si="433"/>
        <v>0.67200000000000004</v>
      </c>
      <c r="ACN332" s="119" t="str">
        <f t="shared" si="434"/>
        <v>TERIMA</v>
      </c>
      <c r="ACO332" s="120">
        <f t="shared" si="442"/>
        <v>670000</v>
      </c>
      <c r="ACP332" s="120">
        <f t="shared" si="435"/>
        <v>209040.00000000003</v>
      </c>
      <c r="ADH332" s="121">
        <f t="shared" si="436"/>
        <v>174200</v>
      </c>
      <c r="ADI332" s="121">
        <f t="shared" si="437"/>
        <v>209040.00000000003</v>
      </c>
      <c r="ADJ332" s="121">
        <f t="shared" si="438"/>
        <v>67000</v>
      </c>
      <c r="ADL332" s="121">
        <f t="shared" si="439"/>
        <v>0</v>
      </c>
      <c r="ADM332" s="121">
        <f t="shared" si="440"/>
        <v>450240</v>
      </c>
      <c r="ADN332" s="121">
        <f t="shared" si="441"/>
        <v>450240</v>
      </c>
      <c r="ADO332" s="4" t="s">
        <v>1454</v>
      </c>
    </row>
    <row r="333" spans="1:795" x14ac:dyDescent="0.25">
      <c r="A333" s="4">
        <f t="shared" si="402"/>
        <v>329</v>
      </c>
      <c r="B333" s="4">
        <v>102119</v>
      </c>
      <c r="C333" s="4" t="s">
        <v>403</v>
      </c>
      <c r="G333" s="4" t="s">
        <v>1409</v>
      </c>
      <c r="O333" s="4">
        <v>22</v>
      </c>
      <c r="P333" s="4">
        <v>21</v>
      </c>
      <c r="Q333" s="4">
        <v>0</v>
      </c>
      <c r="R333" s="4">
        <v>0</v>
      </c>
      <c r="S333" s="4">
        <v>0</v>
      </c>
      <c r="T333" s="4">
        <v>1</v>
      </c>
      <c r="U333" s="4">
        <v>0</v>
      </c>
      <c r="V333" s="4">
        <f t="shared" si="403"/>
        <v>0</v>
      </c>
      <c r="W333" s="4">
        <v>21</v>
      </c>
      <c r="X333" s="4">
        <v>20</v>
      </c>
      <c r="Y333" s="4">
        <v>7.75</v>
      </c>
      <c r="BQ333" s="4">
        <v>0</v>
      </c>
      <c r="BR333" s="114">
        <f t="shared" si="404"/>
        <v>1</v>
      </c>
      <c r="BS333" s="4">
        <f t="shared" si="405"/>
        <v>5</v>
      </c>
      <c r="BT333" s="114">
        <f t="shared" si="406"/>
        <v>0.1</v>
      </c>
      <c r="BU333" s="4">
        <v>0</v>
      </c>
      <c r="BV333" s="114">
        <f t="shared" si="407"/>
        <v>1</v>
      </c>
      <c r="BW333" s="4">
        <f t="shared" si="408"/>
        <v>5</v>
      </c>
      <c r="BX333" s="114">
        <f t="shared" si="409"/>
        <v>0.15</v>
      </c>
      <c r="BY333" s="4">
        <f t="shared" si="410"/>
        <v>9300</v>
      </c>
      <c r="BZ333" s="4">
        <v>11080.1833333333</v>
      </c>
      <c r="CA333" s="115">
        <f t="shared" si="411"/>
        <v>1.1914175627240107</v>
      </c>
      <c r="CB333" s="4">
        <f t="shared" si="412"/>
        <v>5</v>
      </c>
      <c r="CC333" s="114">
        <f t="shared" si="413"/>
        <v>0.1</v>
      </c>
      <c r="CD333" s="4">
        <v>300</v>
      </c>
      <c r="CE333" s="116">
        <v>301.16071428571399</v>
      </c>
      <c r="CF333" s="4">
        <f t="shared" si="414"/>
        <v>1</v>
      </c>
      <c r="CG333" s="114">
        <f t="shared" si="415"/>
        <v>0.03</v>
      </c>
      <c r="NS333" s="116">
        <v>100</v>
      </c>
      <c r="NT333" s="116">
        <v>100</v>
      </c>
      <c r="NU333" s="4">
        <f t="shared" ref="NU333:NU342" si="443">IF(NT333=NS333,5,IF(NT333&gt;=98,3,1))</f>
        <v>5</v>
      </c>
      <c r="NV333" s="114">
        <f t="shared" ref="NV333:NV342" si="444">NU333*$NS$3/5</f>
        <v>0.08</v>
      </c>
      <c r="NW333" s="114">
        <v>1</v>
      </c>
      <c r="NX333" s="115">
        <v>0.89230769230769202</v>
      </c>
      <c r="NY333" s="4">
        <f t="shared" ref="NY333:NY342" si="445">IF(NX333=NW333,5,IF(NX333&gt;=98%,3,1))</f>
        <v>1</v>
      </c>
      <c r="NZ333" s="114">
        <f t="shared" ref="NZ333:NZ342" si="446">NY333*$NW$3/5</f>
        <v>1.6E-2</v>
      </c>
      <c r="OA333" s="116">
        <v>100</v>
      </c>
      <c r="OB333" s="4">
        <v>100</v>
      </c>
      <c r="OC333" s="4">
        <f t="shared" ref="OC333:OC342" si="447">IF(OB333=OA333,5,IF(OB333&gt;=98,3,1))</f>
        <v>5</v>
      </c>
      <c r="OD333" s="114">
        <f t="shared" ref="OD333:OD342" si="448">OC333*$OA$3/5</f>
        <v>0.06</v>
      </c>
      <c r="OE333" s="114">
        <v>1</v>
      </c>
      <c r="OF333" s="115">
        <v>0.72727272727272696</v>
      </c>
      <c r="OH333" s="4">
        <f t="shared" ref="OH333:OH342" si="449">IF(OG333=1,0,IF(OF333=100%,5,IF(AND(OF333&gt;=85%,OF333&lt;100%),4,IF(OF333="",3,1))))</f>
        <v>1</v>
      </c>
      <c r="OI333" s="114">
        <f t="shared" ref="OI333:OI342" si="450">OH333*$OE$3/5</f>
        <v>0.02</v>
      </c>
      <c r="OJ333" s="114">
        <v>0.4</v>
      </c>
      <c r="OK333" s="115">
        <v>0.46153846153846201</v>
      </c>
      <c r="OL333" s="4">
        <f t="shared" ref="OL333:OL342" si="451">IF(OK333=100%,5,IF(OK333&gt;=OJ333,4,IF(OK333="",3,1)))</f>
        <v>4</v>
      </c>
      <c r="OM333" s="114">
        <f t="shared" ref="OM333:OM342" si="452">OL333*$OJ$3/5</f>
        <v>6.4000000000000001E-2</v>
      </c>
      <c r="ZQ333" s="114">
        <v>0.95</v>
      </c>
      <c r="ZR333" s="114">
        <v>0.95758928571428603</v>
      </c>
      <c r="ZS333" s="4">
        <f t="shared" si="426"/>
        <v>5</v>
      </c>
      <c r="ZT333" s="114">
        <f t="shared" si="427"/>
        <v>0.05</v>
      </c>
      <c r="ZU333" s="4">
        <v>2</v>
      </c>
      <c r="ZV333" s="4">
        <f t="shared" si="428"/>
        <v>5</v>
      </c>
      <c r="ZW333" s="114">
        <f t="shared" si="429"/>
        <v>0.05</v>
      </c>
      <c r="ACD333" s="114">
        <f t="shared" si="430"/>
        <v>0.38</v>
      </c>
      <c r="ACE333" s="114">
        <f t="shared" ref="ACE333:ACE342" si="453">IFERROR(NV333+NZ333+OD333+OI333+OM333,"")</f>
        <v>0.24</v>
      </c>
      <c r="ACF333" s="114">
        <f t="shared" si="432"/>
        <v>0.1</v>
      </c>
      <c r="ACG333" s="114">
        <f t="shared" si="433"/>
        <v>0.72</v>
      </c>
      <c r="ACN333" s="119" t="str">
        <f t="shared" si="434"/>
        <v>TERIMA</v>
      </c>
      <c r="ACO333" s="120">
        <f t="shared" ref="ACO333:ACO342" si="454">IF(ACN333="GUGUR",0,IF(G333="AGENT IBC CC TELKOMSEL",800000,IF(G333="AGENT IBC PRIORITY CC TELKOMSEL",800000,IF(G333="AGENT PREPAID",800000,))))</f>
        <v>800000</v>
      </c>
      <c r="ACP333" s="120">
        <f t="shared" si="435"/>
        <v>192000</v>
      </c>
      <c r="ADH333" s="121">
        <f t="shared" si="436"/>
        <v>304000</v>
      </c>
      <c r="ADI333" s="121">
        <f t="shared" si="437"/>
        <v>192000</v>
      </c>
      <c r="ADJ333" s="121">
        <f t="shared" si="438"/>
        <v>80000</v>
      </c>
      <c r="ADL333" s="121">
        <f t="shared" si="439"/>
        <v>0</v>
      </c>
      <c r="ADM333" s="121">
        <f t="shared" si="440"/>
        <v>576000</v>
      </c>
      <c r="ADN333" s="121">
        <f t="shared" si="441"/>
        <v>576000</v>
      </c>
      <c r="ADO333" s="4" t="s">
        <v>1454</v>
      </c>
    </row>
    <row r="334" spans="1:795" x14ac:dyDescent="0.25">
      <c r="A334" s="4">
        <f t="shared" si="402"/>
        <v>330</v>
      </c>
      <c r="B334" s="4">
        <v>159676</v>
      </c>
      <c r="C334" s="4" t="s">
        <v>912</v>
      </c>
      <c r="G334" s="4" t="s">
        <v>1409</v>
      </c>
      <c r="O334" s="4">
        <v>22</v>
      </c>
      <c r="P334" s="4">
        <v>21</v>
      </c>
      <c r="Q334" s="4">
        <v>0</v>
      </c>
      <c r="R334" s="4">
        <v>0</v>
      </c>
      <c r="S334" s="4">
        <v>0</v>
      </c>
      <c r="T334" s="4">
        <v>1</v>
      </c>
      <c r="U334" s="4">
        <v>0</v>
      </c>
      <c r="V334" s="4">
        <f t="shared" si="403"/>
        <v>0</v>
      </c>
      <c r="W334" s="4">
        <v>21</v>
      </c>
      <c r="X334" s="4">
        <v>20</v>
      </c>
      <c r="Y334" s="4">
        <v>7.75</v>
      </c>
      <c r="BQ334" s="4">
        <v>0</v>
      </c>
      <c r="BR334" s="114">
        <f t="shared" si="404"/>
        <v>1</v>
      </c>
      <c r="BS334" s="4">
        <f t="shared" si="405"/>
        <v>5</v>
      </c>
      <c r="BT334" s="114">
        <f t="shared" si="406"/>
        <v>0.1</v>
      </c>
      <c r="BU334" s="4">
        <v>0</v>
      </c>
      <c r="BV334" s="114">
        <f t="shared" si="407"/>
        <v>1</v>
      </c>
      <c r="BW334" s="4">
        <f t="shared" si="408"/>
        <v>5</v>
      </c>
      <c r="BX334" s="114">
        <f t="shared" si="409"/>
        <v>0.15</v>
      </c>
      <c r="BY334" s="4">
        <f t="shared" si="410"/>
        <v>9300</v>
      </c>
      <c r="BZ334" s="4">
        <v>11165.3</v>
      </c>
      <c r="CA334" s="115">
        <f t="shared" si="411"/>
        <v>1.2005698924731183</v>
      </c>
      <c r="CB334" s="4">
        <f t="shared" si="412"/>
        <v>5</v>
      </c>
      <c r="CC334" s="114">
        <f t="shared" si="413"/>
        <v>0.1</v>
      </c>
      <c r="CD334" s="4">
        <v>300</v>
      </c>
      <c r="CE334" s="116">
        <v>337.010570824524</v>
      </c>
      <c r="CF334" s="4">
        <f t="shared" si="414"/>
        <v>1</v>
      </c>
      <c r="CG334" s="114">
        <f t="shared" si="415"/>
        <v>0.03</v>
      </c>
      <c r="NS334" s="116">
        <v>100</v>
      </c>
      <c r="NT334" s="116">
        <v>100</v>
      </c>
      <c r="NU334" s="4">
        <f t="shared" si="443"/>
        <v>5</v>
      </c>
      <c r="NV334" s="114">
        <f t="shared" si="444"/>
        <v>0.08</v>
      </c>
      <c r="NW334" s="114">
        <v>1</v>
      </c>
      <c r="NX334" s="115">
        <v>0.96</v>
      </c>
      <c r="NY334" s="4">
        <f t="shared" si="445"/>
        <v>1</v>
      </c>
      <c r="NZ334" s="114">
        <f t="shared" si="446"/>
        <v>1.6E-2</v>
      </c>
      <c r="OA334" s="116">
        <v>100</v>
      </c>
      <c r="OB334" s="4">
        <v>100</v>
      </c>
      <c r="OC334" s="4">
        <f t="shared" si="447"/>
        <v>5</v>
      </c>
      <c r="OD334" s="114">
        <f t="shared" si="448"/>
        <v>0.06</v>
      </c>
      <c r="OE334" s="114">
        <v>1</v>
      </c>
      <c r="OF334" s="115">
        <v>0.75</v>
      </c>
      <c r="OH334" s="4">
        <f t="shared" si="449"/>
        <v>1</v>
      </c>
      <c r="OI334" s="114">
        <f t="shared" si="450"/>
        <v>0.02</v>
      </c>
      <c r="OJ334" s="114">
        <v>0.4</v>
      </c>
      <c r="OK334" s="115">
        <v>0.8</v>
      </c>
      <c r="OL334" s="4">
        <f t="shared" si="451"/>
        <v>4</v>
      </c>
      <c r="OM334" s="114">
        <f t="shared" si="452"/>
        <v>6.4000000000000001E-2</v>
      </c>
      <c r="ZQ334" s="114">
        <v>0.95</v>
      </c>
      <c r="ZR334" s="114">
        <v>0.98308668076109895</v>
      </c>
      <c r="ZS334" s="4">
        <f t="shared" si="426"/>
        <v>5</v>
      </c>
      <c r="ZT334" s="114">
        <f t="shared" si="427"/>
        <v>0.05</v>
      </c>
      <c r="ZU334" s="4">
        <v>2</v>
      </c>
      <c r="ZV334" s="4">
        <f t="shared" si="428"/>
        <v>5</v>
      </c>
      <c r="ZW334" s="114">
        <f t="shared" si="429"/>
        <v>0.05</v>
      </c>
      <c r="ACD334" s="114">
        <f t="shared" si="430"/>
        <v>0.38</v>
      </c>
      <c r="ACE334" s="114">
        <f t="shared" si="453"/>
        <v>0.24</v>
      </c>
      <c r="ACF334" s="114">
        <f t="shared" si="432"/>
        <v>0.1</v>
      </c>
      <c r="ACG334" s="114">
        <f t="shared" si="433"/>
        <v>0.72</v>
      </c>
      <c r="ACK334" s="4">
        <v>1</v>
      </c>
      <c r="ACN334" s="119" t="str">
        <f t="shared" si="434"/>
        <v>TERIMA</v>
      </c>
      <c r="ACO334" s="120">
        <f t="shared" si="454"/>
        <v>800000</v>
      </c>
      <c r="ACP334" s="120">
        <f t="shared" si="435"/>
        <v>192000</v>
      </c>
      <c r="ADH334" s="121">
        <f t="shared" si="436"/>
        <v>304000</v>
      </c>
      <c r="ADI334" s="121">
        <f t="shared" si="437"/>
        <v>163200</v>
      </c>
      <c r="ADJ334" s="121">
        <f t="shared" si="438"/>
        <v>80000</v>
      </c>
      <c r="ADL334" s="121">
        <f t="shared" si="439"/>
        <v>0</v>
      </c>
      <c r="ADM334" s="121">
        <f t="shared" si="440"/>
        <v>547200</v>
      </c>
      <c r="ADN334" s="121">
        <f t="shared" si="441"/>
        <v>547200</v>
      </c>
      <c r="ADO334" s="4" t="s">
        <v>1454</v>
      </c>
    </row>
    <row r="335" spans="1:795" x14ac:dyDescent="0.25">
      <c r="A335" s="4">
        <f t="shared" si="402"/>
        <v>331</v>
      </c>
      <c r="B335" s="4">
        <v>150493</v>
      </c>
      <c r="C335" s="4" t="s">
        <v>569</v>
      </c>
      <c r="G335" s="4" t="s">
        <v>1409</v>
      </c>
      <c r="O335" s="4">
        <v>22</v>
      </c>
      <c r="P335" s="4">
        <v>21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f t="shared" si="403"/>
        <v>0</v>
      </c>
      <c r="W335" s="4">
        <v>21</v>
      </c>
      <c r="X335" s="4">
        <v>21</v>
      </c>
      <c r="Y335" s="4">
        <v>7.75</v>
      </c>
      <c r="BQ335" s="4">
        <v>0</v>
      </c>
      <c r="BR335" s="114">
        <f t="shared" si="404"/>
        <v>1</v>
      </c>
      <c r="BS335" s="4">
        <f t="shared" si="405"/>
        <v>5</v>
      </c>
      <c r="BT335" s="114">
        <f t="shared" si="406"/>
        <v>0.1</v>
      </c>
      <c r="BU335" s="4">
        <v>0</v>
      </c>
      <c r="BV335" s="114">
        <f t="shared" si="407"/>
        <v>1</v>
      </c>
      <c r="BW335" s="4">
        <f t="shared" si="408"/>
        <v>5</v>
      </c>
      <c r="BX335" s="114">
        <f t="shared" si="409"/>
        <v>0.15</v>
      </c>
      <c r="BY335" s="4">
        <f t="shared" si="410"/>
        <v>9765</v>
      </c>
      <c r="BZ335" s="4">
        <v>12510.9666666667</v>
      </c>
      <c r="CA335" s="115">
        <f t="shared" si="411"/>
        <v>1.2812049837856323</v>
      </c>
      <c r="CB335" s="4">
        <f t="shared" si="412"/>
        <v>5</v>
      </c>
      <c r="CC335" s="114">
        <f t="shared" si="413"/>
        <v>0.1</v>
      </c>
      <c r="CD335" s="4">
        <v>300</v>
      </c>
      <c r="CE335" s="116">
        <v>288.55740432612299</v>
      </c>
      <c r="CF335" s="4">
        <f t="shared" si="414"/>
        <v>5</v>
      </c>
      <c r="CG335" s="114">
        <f t="shared" si="415"/>
        <v>0.15</v>
      </c>
      <c r="NS335" s="116">
        <v>100</v>
      </c>
      <c r="NT335" s="116">
        <v>100</v>
      </c>
      <c r="NU335" s="4">
        <f t="shared" si="443"/>
        <v>5</v>
      </c>
      <c r="NV335" s="114">
        <f t="shared" si="444"/>
        <v>0.08</v>
      </c>
      <c r="NW335" s="114">
        <v>1</v>
      </c>
      <c r="NX335" s="115">
        <v>0.96250000000000002</v>
      </c>
      <c r="NY335" s="4">
        <f t="shared" si="445"/>
        <v>1</v>
      </c>
      <c r="NZ335" s="114">
        <f t="shared" si="446"/>
        <v>1.6E-2</v>
      </c>
      <c r="OA335" s="116">
        <v>100</v>
      </c>
      <c r="OB335" s="4">
        <v>100</v>
      </c>
      <c r="OC335" s="4">
        <f t="shared" si="447"/>
        <v>5</v>
      </c>
      <c r="OD335" s="114">
        <f t="shared" si="448"/>
        <v>0.06</v>
      </c>
      <c r="OE335" s="114">
        <v>1</v>
      </c>
      <c r="OF335" s="115">
        <v>0.85714285714285698</v>
      </c>
      <c r="OH335" s="4">
        <f t="shared" si="449"/>
        <v>4</v>
      </c>
      <c r="OI335" s="114">
        <f t="shared" si="450"/>
        <v>0.08</v>
      </c>
      <c r="OJ335" s="114">
        <v>0.4</v>
      </c>
      <c r="OK335" s="115">
        <v>0.625</v>
      </c>
      <c r="OL335" s="4">
        <f t="shared" si="451"/>
        <v>4</v>
      </c>
      <c r="OM335" s="114">
        <f t="shared" si="452"/>
        <v>6.4000000000000001E-2</v>
      </c>
      <c r="ZQ335" s="114">
        <v>0.95</v>
      </c>
      <c r="ZR335" s="114">
        <v>0.97337770382695499</v>
      </c>
      <c r="ZS335" s="4">
        <f t="shared" si="426"/>
        <v>5</v>
      </c>
      <c r="ZT335" s="114">
        <f t="shared" si="427"/>
        <v>0.05</v>
      </c>
      <c r="ZU335" s="4">
        <v>2</v>
      </c>
      <c r="ZV335" s="4">
        <f t="shared" si="428"/>
        <v>5</v>
      </c>
      <c r="ZW335" s="114">
        <f t="shared" si="429"/>
        <v>0.05</v>
      </c>
      <c r="ACD335" s="114">
        <f t="shared" si="430"/>
        <v>0.5</v>
      </c>
      <c r="ACE335" s="114">
        <f t="shared" si="453"/>
        <v>0.3</v>
      </c>
      <c r="ACF335" s="114">
        <f t="shared" si="432"/>
        <v>0.1</v>
      </c>
      <c r="ACG335" s="114">
        <f t="shared" si="433"/>
        <v>0.9</v>
      </c>
      <c r="ACN335" s="119" t="str">
        <f t="shared" si="434"/>
        <v>TERIMA</v>
      </c>
      <c r="ACO335" s="120">
        <f t="shared" si="454"/>
        <v>800000</v>
      </c>
      <c r="ACP335" s="120">
        <f t="shared" si="435"/>
        <v>240000</v>
      </c>
      <c r="ADH335" s="121">
        <f t="shared" si="436"/>
        <v>400000</v>
      </c>
      <c r="ADI335" s="121">
        <f t="shared" si="437"/>
        <v>240000</v>
      </c>
      <c r="ADJ335" s="121">
        <f t="shared" si="438"/>
        <v>80000</v>
      </c>
      <c r="ADL335" s="121">
        <f t="shared" si="439"/>
        <v>0</v>
      </c>
      <c r="ADM335" s="121">
        <f t="shared" si="440"/>
        <v>720000</v>
      </c>
      <c r="ADN335" s="121">
        <f t="shared" si="441"/>
        <v>720000</v>
      </c>
      <c r="ADO335" s="4" t="s">
        <v>1454</v>
      </c>
    </row>
    <row r="336" spans="1:795" x14ac:dyDescent="0.25">
      <c r="A336" s="4">
        <f t="shared" si="402"/>
        <v>332</v>
      </c>
      <c r="B336" s="4">
        <v>88169</v>
      </c>
      <c r="C336" s="4" t="s">
        <v>663</v>
      </c>
      <c r="G336" s="4" t="s">
        <v>1409</v>
      </c>
      <c r="O336" s="4">
        <v>22</v>
      </c>
      <c r="P336" s="4">
        <v>21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f t="shared" si="403"/>
        <v>0</v>
      </c>
      <c r="W336" s="4">
        <v>21</v>
      </c>
      <c r="X336" s="4">
        <v>21</v>
      </c>
      <c r="Y336" s="4">
        <v>7.75</v>
      </c>
      <c r="BQ336" s="4">
        <v>0</v>
      </c>
      <c r="BR336" s="114">
        <f t="shared" si="404"/>
        <v>1</v>
      </c>
      <c r="BS336" s="4">
        <f t="shared" si="405"/>
        <v>5</v>
      </c>
      <c r="BT336" s="114">
        <f t="shared" si="406"/>
        <v>0.1</v>
      </c>
      <c r="BU336" s="4">
        <v>0</v>
      </c>
      <c r="BV336" s="114">
        <f t="shared" si="407"/>
        <v>1</v>
      </c>
      <c r="BW336" s="4">
        <f t="shared" si="408"/>
        <v>5</v>
      </c>
      <c r="BX336" s="114">
        <f t="shared" si="409"/>
        <v>0.15</v>
      </c>
      <c r="BY336" s="4">
        <f t="shared" si="410"/>
        <v>9765</v>
      </c>
      <c r="BZ336" s="4">
        <v>11856.35</v>
      </c>
      <c r="CA336" s="115">
        <f t="shared" si="411"/>
        <v>1.214167946748592</v>
      </c>
      <c r="CB336" s="4">
        <f t="shared" si="412"/>
        <v>5</v>
      </c>
      <c r="CC336" s="114">
        <f t="shared" si="413"/>
        <v>0.1</v>
      </c>
      <c r="CD336" s="4">
        <v>300</v>
      </c>
      <c r="CE336" s="116">
        <v>261.64730878186998</v>
      </c>
      <c r="CF336" s="4">
        <f t="shared" si="414"/>
        <v>5</v>
      </c>
      <c r="CG336" s="114">
        <f t="shared" si="415"/>
        <v>0.15</v>
      </c>
      <c r="NS336" s="116">
        <v>100</v>
      </c>
      <c r="NT336" s="116">
        <v>100</v>
      </c>
      <c r="NU336" s="4">
        <f t="shared" si="443"/>
        <v>5</v>
      </c>
      <c r="NV336" s="114">
        <f t="shared" si="444"/>
        <v>0.08</v>
      </c>
      <c r="NW336" s="114">
        <v>1</v>
      </c>
      <c r="NX336" s="115">
        <v>0.85</v>
      </c>
      <c r="NY336" s="4">
        <f t="shared" si="445"/>
        <v>1</v>
      </c>
      <c r="NZ336" s="114">
        <f t="shared" si="446"/>
        <v>1.6E-2</v>
      </c>
      <c r="OA336" s="116">
        <v>100</v>
      </c>
      <c r="OB336" s="4">
        <v>100</v>
      </c>
      <c r="OC336" s="4">
        <f t="shared" si="447"/>
        <v>5</v>
      </c>
      <c r="OD336" s="114">
        <f t="shared" si="448"/>
        <v>0.06</v>
      </c>
      <c r="OE336" s="114">
        <v>1</v>
      </c>
      <c r="OF336" s="115">
        <v>0.66666666666666696</v>
      </c>
      <c r="OH336" s="4">
        <f t="shared" si="449"/>
        <v>1</v>
      </c>
      <c r="OI336" s="114">
        <f t="shared" si="450"/>
        <v>0.02</v>
      </c>
      <c r="OJ336" s="114">
        <v>0.4</v>
      </c>
      <c r="OK336" s="115">
        <v>0.375</v>
      </c>
      <c r="OL336" s="4">
        <f t="shared" si="451"/>
        <v>1</v>
      </c>
      <c r="OM336" s="114">
        <f t="shared" si="452"/>
        <v>1.6E-2</v>
      </c>
      <c r="ZQ336" s="114">
        <v>0.95</v>
      </c>
      <c r="ZR336" s="114">
        <v>0.99716713881019803</v>
      </c>
      <c r="ZS336" s="4">
        <f t="shared" si="426"/>
        <v>5</v>
      </c>
      <c r="ZT336" s="114">
        <f t="shared" si="427"/>
        <v>0.05</v>
      </c>
      <c r="ZU336" s="4">
        <v>2</v>
      </c>
      <c r="ZV336" s="4">
        <f t="shared" si="428"/>
        <v>5</v>
      </c>
      <c r="ZW336" s="114">
        <f t="shared" si="429"/>
        <v>0.05</v>
      </c>
      <c r="ACD336" s="114">
        <f t="shared" si="430"/>
        <v>0.5</v>
      </c>
      <c r="ACE336" s="114">
        <f t="shared" si="453"/>
        <v>0.192</v>
      </c>
      <c r="ACF336" s="114">
        <f t="shared" si="432"/>
        <v>0.1</v>
      </c>
      <c r="ACG336" s="114">
        <f t="shared" si="433"/>
        <v>0.79199999999999993</v>
      </c>
      <c r="ACN336" s="119" t="str">
        <f t="shared" si="434"/>
        <v>TERIMA</v>
      </c>
      <c r="ACO336" s="120">
        <f t="shared" si="454"/>
        <v>800000</v>
      </c>
      <c r="ACP336" s="120">
        <f t="shared" si="435"/>
        <v>153600</v>
      </c>
      <c r="ADH336" s="121">
        <f t="shared" si="436"/>
        <v>400000</v>
      </c>
      <c r="ADI336" s="121">
        <f t="shared" si="437"/>
        <v>153600</v>
      </c>
      <c r="ADJ336" s="121">
        <f t="shared" si="438"/>
        <v>80000</v>
      </c>
      <c r="ADL336" s="121">
        <f t="shared" si="439"/>
        <v>0</v>
      </c>
      <c r="ADM336" s="121">
        <f t="shared" si="440"/>
        <v>633600</v>
      </c>
      <c r="ADN336" s="121">
        <f t="shared" si="441"/>
        <v>633600</v>
      </c>
      <c r="ADO336" s="4" t="s">
        <v>1454</v>
      </c>
    </row>
    <row r="337" spans="1:795" x14ac:dyDescent="0.25">
      <c r="A337" s="4">
        <f t="shared" ref="A337:A342" si="455">ROW()-4</f>
        <v>333</v>
      </c>
      <c r="B337" s="4">
        <v>54351</v>
      </c>
      <c r="C337" s="4" t="s">
        <v>659</v>
      </c>
      <c r="G337" s="4" t="s">
        <v>1409</v>
      </c>
      <c r="O337" s="4">
        <v>22</v>
      </c>
      <c r="P337" s="4">
        <v>21</v>
      </c>
      <c r="Q337" s="4">
        <v>0</v>
      </c>
      <c r="R337" s="4">
        <v>0</v>
      </c>
      <c r="S337" s="4">
        <v>0</v>
      </c>
      <c r="T337" s="4">
        <v>1</v>
      </c>
      <c r="U337" s="4">
        <v>0</v>
      </c>
      <c r="V337" s="4">
        <f t="shared" ref="V337:V342" si="456">SUM(Q337:S337)</f>
        <v>0</v>
      </c>
      <c r="W337" s="4">
        <v>21</v>
      </c>
      <c r="X337" s="4">
        <v>20</v>
      </c>
      <c r="Y337" s="4">
        <v>7.75</v>
      </c>
      <c r="BQ337" s="4">
        <v>0</v>
      </c>
      <c r="BR337" s="114">
        <f t="shared" ref="BR337:BR342" si="457">(W337-BQ337)/W337</f>
        <v>1</v>
      </c>
      <c r="BS337" s="4">
        <f t="shared" ref="BS337:BS342" si="458">IF(R337&gt;0,0,IF(BQ337&gt;2,0,IF(BQ337=2,1,IF(BQ337=1,2,IF(BQ337&lt;=0,5)))))</f>
        <v>5</v>
      </c>
      <c r="BT337" s="114">
        <f t="shared" ref="BT337:BT342" si="459">BS337*$BQ$3/5</f>
        <v>0.1</v>
      </c>
      <c r="BU337" s="4">
        <v>0</v>
      </c>
      <c r="BV337" s="114">
        <f t="shared" ref="BV337:BV342" si="460">(W337-BU337)/W337</f>
        <v>1</v>
      </c>
      <c r="BW337" s="4">
        <f t="shared" ref="BW337:BW342" si="461">IF(R337&gt;0,0,IF(BU337&lt;=0,5,IF(BU337=1,1,0)))</f>
        <v>5</v>
      </c>
      <c r="BX337" s="114">
        <f t="shared" ref="BX337:BX342" si="462">BW337*$BU$3/5</f>
        <v>0.15</v>
      </c>
      <c r="BY337" s="4">
        <f t="shared" ref="BY337:BY342" si="463">X337*(Y337*60)</f>
        <v>9300</v>
      </c>
      <c r="BZ337" s="4">
        <v>11413.666666666701</v>
      </c>
      <c r="CA337" s="115">
        <f t="shared" ref="CA337:CA342" si="464">BZ337/BY337</f>
        <v>1.2272759856630862</v>
      </c>
      <c r="CB337" s="4">
        <f t="shared" ref="CB337:CB342" si="465">IF(CA337&lt;=90%,1,IF(AND(CA337&gt;90%,CA337&lt;100%),2,IF(CA337=100%,3,IF(AND(CA337&gt;100%,CA337&lt;=105%),4,5))))</f>
        <v>5</v>
      </c>
      <c r="CC337" s="114">
        <f t="shared" ref="CC337:CC342" si="466">CB337*$BY$3/5</f>
        <v>0.1</v>
      </c>
      <c r="CD337" s="4">
        <v>300</v>
      </c>
      <c r="CE337" s="116">
        <v>294.34038461538501</v>
      </c>
      <c r="CF337" s="4">
        <f t="shared" ref="CF337:CF342" si="467">IF(CD337&gt;CE337,5,IF(CE337=CD337,3,1))</f>
        <v>5</v>
      </c>
      <c r="CG337" s="114">
        <f t="shared" ref="CG337:CG342" si="468">CF337*$CD$3/5</f>
        <v>0.15</v>
      </c>
      <c r="NS337" s="116">
        <v>100</v>
      </c>
      <c r="NT337" s="116">
        <v>100</v>
      </c>
      <c r="NU337" s="4">
        <f t="shared" si="443"/>
        <v>5</v>
      </c>
      <c r="NV337" s="114">
        <f t="shared" si="444"/>
        <v>0.08</v>
      </c>
      <c r="NW337" s="114">
        <v>1</v>
      </c>
      <c r="NX337" s="115">
        <v>0.94117647058823495</v>
      </c>
      <c r="NY337" s="4">
        <f t="shared" si="445"/>
        <v>1</v>
      </c>
      <c r="NZ337" s="114">
        <f t="shared" si="446"/>
        <v>1.6E-2</v>
      </c>
      <c r="OA337" s="116">
        <v>100</v>
      </c>
      <c r="OB337" s="4">
        <v>100</v>
      </c>
      <c r="OC337" s="4">
        <f t="shared" si="447"/>
        <v>5</v>
      </c>
      <c r="OD337" s="114">
        <f t="shared" si="448"/>
        <v>0.06</v>
      </c>
      <c r="OE337" s="114">
        <v>1</v>
      </c>
      <c r="OF337" s="115">
        <v>0.84615384615384603</v>
      </c>
      <c r="OH337" s="4">
        <f t="shared" si="449"/>
        <v>1</v>
      </c>
      <c r="OI337" s="114">
        <f t="shared" si="450"/>
        <v>0.02</v>
      </c>
      <c r="OJ337" s="114">
        <v>0.4</v>
      </c>
      <c r="OK337" s="115">
        <v>0.88235294117647101</v>
      </c>
      <c r="OL337" s="4">
        <f t="shared" si="451"/>
        <v>4</v>
      </c>
      <c r="OM337" s="114">
        <f t="shared" si="452"/>
        <v>6.4000000000000001E-2</v>
      </c>
      <c r="ZQ337" s="114">
        <v>0.95</v>
      </c>
      <c r="ZR337" s="114">
        <v>0.95192307692307698</v>
      </c>
      <c r="ZS337" s="4">
        <f t="shared" ref="ZS337:ZS342" si="469">IF(ZR337&gt;ZQ337,5,IF(ZR337=ZQ337,4,IF(ZR337="",3,1)))</f>
        <v>5</v>
      </c>
      <c r="ZT337" s="114">
        <f t="shared" ref="ZT337:ZT342" si="470">ZS337*$ZQ$3/5</f>
        <v>0.05</v>
      </c>
      <c r="ZU337" s="4">
        <v>2</v>
      </c>
      <c r="ZV337" s="4">
        <f t="shared" ref="ZV337:ZV342" si="471">IF(ZU337&gt;1,5,IF(ZU337=1,3,1))</f>
        <v>5</v>
      </c>
      <c r="ZW337" s="114">
        <f t="shared" ref="ZW337:ZW342" si="472">ZV337*$ZU$3/5</f>
        <v>0.05</v>
      </c>
      <c r="ACD337" s="114">
        <f t="shared" ref="ACD337:ACD342" si="473">IFERROR(BT337+BX337+CC337+CG337,"")</f>
        <v>0.5</v>
      </c>
      <c r="ACE337" s="114">
        <f t="shared" si="453"/>
        <v>0.24</v>
      </c>
      <c r="ACF337" s="114">
        <f t="shared" ref="ACF337:ACF342" si="474">ZT337+ZW337</f>
        <v>0.1</v>
      </c>
      <c r="ACG337" s="114">
        <f t="shared" ref="ACG337:ACG342" si="475">SUM(ACD337:ACF337)</f>
        <v>0.84</v>
      </c>
      <c r="ACN337" s="119" t="str">
        <f t="shared" ref="ACN337:ACN342" si="476">IF(AI337="TIDAK","GUGUR",IF(ACM337&gt;0,"GUGUR","TERIMA"))</f>
        <v>TERIMA</v>
      </c>
      <c r="ACO337" s="120">
        <f t="shared" si="454"/>
        <v>800000</v>
      </c>
      <c r="ACP337" s="120">
        <f t="shared" ref="ACP337:ACP342" si="477">ACO337*ACE337</f>
        <v>192000</v>
      </c>
      <c r="ADH337" s="121">
        <f t="shared" ref="ADH337:ADH342" si="478">IFERROR(ACO337*ACD337,"")</f>
        <v>400000</v>
      </c>
      <c r="ADI337" s="121">
        <f t="shared" ref="ADI337:ADI342" si="479">IFERROR(IF(M337="YA",(W337/O337)*ACP337,IF(N337="YA",(W337/O337)*ACP337,IF(U337&gt;0,(W337/O337)*ACP337,IF(ACK337&gt;0,ACP337*85%,IF(ACL337&gt;0,ACP337*60%,IF(ACM337&gt;0,ACP337*0%,ACP337)))))),"")</f>
        <v>192000</v>
      </c>
      <c r="ADJ337" s="121">
        <f t="shared" ref="ADJ337:ADJ342" si="480">IFERROR(ACF337*ACO337,"")</f>
        <v>80000</v>
      </c>
      <c r="ADL337" s="121">
        <f t="shared" ref="ADL337:ADL342" si="481">IFERROR(IF(ACN337="GUGUR",0,IF(ACG337=100%,200000,IF(AND(ACG337&gt;=98%,ACG337&lt;100%),100000,IF(AND(ACG337&gt;=97%,ACG337&lt;99%),50000,)))),"")</f>
        <v>0</v>
      </c>
      <c r="ADM337" s="121">
        <f t="shared" ref="ADM337:ADM342" si="482">SUM(ADH337:ADJ337,ADL337)</f>
        <v>672000</v>
      </c>
      <c r="ADN337" s="121">
        <f t="shared" ref="ADN337:ADN342" si="483">IF(M337="cumil",0,IF(ADM337="",IF(ADG337="",ACS337,ADG337),ADM337))</f>
        <v>672000</v>
      </c>
      <c r="ADO337" s="4" t="s">
        <v>1454</v>
      </c>
    </row>
    <row r="338" spans="1:795" x14ac:dyDescent="0.25">
      <c r="A338" s="4">
        <f t="shared" si="455"/>
        <v>334</v>
      </c>
      <c r="B338" s="4">
        <v>154667</v>
      </c>
      <c r="C338" s="4" t="s">
        <v>932</v>
      </c>
      <c r="G338" s="4" t="s">
        <v>1409</v>
      </c>
      <c r="O338" s="4">
        <v>22</v>
      </c>
      <c r="P338" s="4">
        <v>21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f t="shared" si="456"/>
        <v>0</v>
      </c>
      <c r="W338" s="4">
        <v>21</v>
      </c>
      <c r="X338" s="4">
        <v>21</v>
      </c>
      <c r="Y338" s="4">
        <v>7.75</v>
      </c>
      <c r="BQ338" s="4">
        <v>0</v>
      </c>
      <c r="BR338" s="114">
        <f t="shared" si="457"/>
        <v>1</v>
      </c>
      <c r="BS338" s="4">
        <f t="shared" si="458"/>
        <v>5</v>
      </c>
      <c r="BT338" s="114">
        <f t="shared" si="459"/>
        <v>0.1</v>
      </c>
      <c r="BU338" s="4">
        <v>0</v>
      </c>
      <c r="BV338" s="114">
        <f t="shared" si="460"/>
        <v>1</v>
      </c>
      <c r="BW338" s="4">
        <f t="shared" si="461"/>
        <v>5</v>
      </c>
      <c r="BX338" s="114">
        <f t="shared" si="462"/>
        <v>0.15</v>
      </c>
      <c r="BY338" s="4">
        <f t="shared" si="463"/>
        <v>9765</v>
      </c>
      <c r="BZ338" s="4">
        <v>12063.9333333333</v>
      </c>
      <c r="CA338" s="115">
        <f t="shared" si="464"/>
        <v>1.2354258405871275</v>
      </c>
      <c r="CB338" s="4">
        <f t="shared" si="465"/>
        <v>5</v>
      </c>
      <c r="CC338" s="114">
        <f t="shared" si="466"/>
        <v>0.1</v>
      </c>
      <c r="CD338" s="4">
        <v>300</v>
      </c>
      <c r="CE338" s="116">
        <v>274.44140625</v>
      </c>
      <c r="CF338" s="4">
        <f t="shared" si="467"/>
        <v>5</v>
      </c>
      <c r="CG338" s="114">
        <f t="shared" si="468"/>
        <v>0.15</v>
      </c>
      <c r="NS338" s="116">
        <v>100</v>
      </c>
      <c r="NT338" s="116">
        <v>96.6666666666667</v>
      </c>
      <c r="NU338" s="4">
        <f t="shared" si="443"/>
        <v>1</v>
      </c>
      <c r="NV338" s="114">
        <f t="shared" si="444"/>
        <v>1.6E-2</v>
      </c>
      <c r="NW338" s="114">
        <v>1</v>
      </c>
      <c r="NX338" s="115">
        <v>0.98260869565217401</v>
      </c>
      <c r="NY338" s="4">
        <f t="shared" si="445"/>
        <v>3</v>
      </c>
      <c r="NZ338" s="114">
        <f t="shared" si="446"/>
        <v>4.8000000000000001E-2</v>
      </c>
      <c r="OA338" s="116">
        <v>100</v>
      </c>
      <c r="OB338" s="4">
        <v>100</v>
      </c>
      <c r="OC338" s="4">
        <f t="shared" si="447"/>
        <v>5</v>
      </c>
      <c r="OD338" s="114">
        <f t="shared" si="448"/>
        <v>0.06</v>
      </c>
      <c r="OE338" s="114">
        <v>1</v>
      </c>
      <c r="OF338" s="115">
        <v>0.875</v>
      </c>
      <c r="OH338" s="4">
        <f t="shared" si="449"/>
        <v>4</v>
      </c>
      <c r="OI338" s="114">
        <f t="shared" si="450"/>
        <v>0.08</v>
      </c>
      <c r="OJ338" s="114">
        <v>0.4</v>
      </c>
      <c r="OK338" s="115">
        <v>0.69565217391304301</v>
      </c>
      <c r="OL338" s="4">
        <f t="shared" si="451"/>
        <v>4</v>
      </c>
      <c r="OM338" s="114">
        <f t="shared" si="452"/>
        <v>6.4000000000000001E-2</v>
      </c>
      <c r="ZQ338" s="114">
        <v>0.95</v>
      </c>
      <c r="ZR338" s="114">
        <v>0.96484375</v>
      </c>
      <c r="ZS338" s="4">
        <f t="shared" si="469"/>
        <v>5</v>
      </c>
      <c r="ZT338" s="114">
        <f t="shared" si="470"/>
        <v>0.05</v>
      </c>
      <c r="ZU338" s="4">
        <v>2</v>
      </c>
      <c r="ZV338" s="4">
        <f t="shared" si="471"/>
        <v>5</v>
      </c>
      <c r="ZW338" s="114">
        <f t="shared" si="472"/>
        <v>0.05</v>
      </c>
      <c r="ACD338" s="114">
        <f t="shared" si="473"/>
        <v>0.5</v>
      </c>
      <c r="ACE338" s="114">
        <f t="shared" si="453"/>
        <v>0.26800000000000002</v>
      </c>
      <c r="ACF338" s="114">
        <f t="shared" si="474"/>
        <v>0.1</v>
      </c>
      <c r="ACG338" s="114">
        <f t="shared" si="475"/>
        <v>0.86799999999999999</v>
      </c>
      <c r="ACN338" s="119" t="str">
        <f t="shared" si="476"/>
        <v>TERIMA</v>
      </c>
      <c r="ACO338" s="120">
        <f t="shared" si="454"/>
        <v>800000</v>
      </c>
      <c r="ACP338" s="120">
        <f t="shared" si="477"/>
        <v>214400</v>
      </c>
      <c r="ADH338" s="121">
        <f t="shared" si="478"/>
        <v>400000</v>
      </c>
      <c r="ADI338" s="121">
        <f t="shared" si="479"/>
        <v>214400</v>
      </c>
      <c r="ADJ338" s="121">
        <f t="shared" si="480"/>
        <v>80000</v>
      </c>
      <c r="ADL338" s="121">
        <f t="shared" si="481"/>
        <v>0</v>
      </c>
      <c r="ADM338" s="121">
        <f t="shared" si="482"/>
        <v>694400</v>
      </c>
      <c r="ADN338" s="121">
        <f t="shared" si="483"/>
        <v>694400</v>
      </c>
      <c r="ADO338" s="4" t="s">
        <v>1454</v>
      </c>
    </row>
    <row r="339" spans="1:795" x14ac:dyDescent="0.25">
      <c r="A339" s="4">
        <f t="shared" si="455"/>
        <v>335</v>
      </c>
      <c r="B339" s="4">
        <v>87809</v>
      </c>
      <c r="C339" s="4" t="s">
        <v>907</v>
      </c>
      <c r="G339" s="4" t="s">
        <v>1409</v>
      </c>
      <c r="O339" s="4">
        <v>22</v>
      </c>
      <c r="P339" s="4">
        <v>21</v>
      </c>
      <c r="Q339" s="4">
        <v>0</v>
      </c>
      <c r="R339" s="4">
        <v>0</v>
      </c>
      <c r="S339" s="4">
        <v>0</v>
      </c>
      <c r="T339" s="4">
        <v>1</v>
      </c>
      <c r="U339" s="4">
        <v>0</v>
      </c>
      <c r="V339" s="4">
        <f t="shared" si="456"/>
        <v>0</v>
      </c>
      <c r="W339" s="4">
        <v>21</v>
      </c>
      <c r="X339" s="4">
        <v>20</v>
      </c>
      <c r="Y339" s="4">
        <v>7.75</v>
      </c>
      <c r="BQ339" s="4">
        <v>0</v>
      </c>
      <c r="BR339" s="114">
        <f t="shared" si="457"/>
        <v>1</v>
      </c>
      <c r="BS339" s="4">
        <f t="shared" si="458"/>
        <v>5</v>
      </c>
      <c r="BT339" s="114">
        <f t="shared" si="459"/>
        <v>0.1</v>
      </c>
      <c r="BU339" s="4">
        <v>0</v>
      </c>
      <c r="BV339" s="114">
        <f t="shared" si="460"/>
        <v>1</v>
      </c>
      <c r="BW339" s="4">
        <f t="shared" si="461"/>
        <v>5</v>
      </c>
      <c r="BX339" s="114">
        <f t="shared" si="462"/>
        <v>0.15</v>
      </c>
      <c r="BY339" s="4">
        <f t="shared" si="463"/>
        <v>9300</v>
      </c>
      <c r="BZ339" s="4">
        <v>11107.95</v>
      </c>
      <c r="CA339" s="115">
        <f t="shared" si="464"/>
        <v>1.1944032258064516</v>
      </c>
      <c r="CB339" s="4">
        <f t="shared" si="465"/>
        <v>5</v>
      </c>
      <c r="CC339" s="114">
        <f t="shared" si="466"/>
        <v>0.1</v>
      </c>
      <c r="CD339" s="4">
        <v>300</v>
      </c>
      <c r="CE339" s="116">
        <v>296.13571428571402</v>
      </c>
      <c r="CF339" s="4">
        <f t="shared" si="467"/>
        <v>5</v>
      </c>
      <c r="CG339" s="114">
        <f t="shared" si="468"/>
        <v>0.15</v>
      </c>
      <c r="NS339" s="116">
        <v>100</v>
      </c>
      <c r="NT339" s="116">
        <v>100</v>
      </c>
      <c r="NU339" s="4">
        <f t="shared" si="443"/>
        <v>5</v>
      </c>
      <c r="NV339" s="114">
        <f t="shared" si="444"/>
        <v>0.08</v>
      </c>
      <c r="NW339" s="114">
        <v>1</v>
      </c>
      <c r="NX339" s="115">
        <v>0.95652173913043503</v>
      </c>
      <c r="NY339" s="4">
        <f t="shared" si="445"/>
        <v>1</v>
      </c>
      <c r="NZ339" s="114">
        <f t="shared" si="446"/>
        <v>1.6E-2</v>
      </c>
      <c r="OA339" s="116">
        <v>100</v>
      </c>
      <c r="OB339" s="4">
        <v>100</v>
      </c>
      <c r="OC339" s="4">
        <f t="shared" si="447"/>
        <v>5</v>
      </c>
      <c r="OD339" s="114">
        <f t="shared" si="448"/>
        <v>0.06</v>
      </c>
      <c r="OE339" s="114">
        <v>1</v>
      </c>
      <c r="OF339" s="115">
        <v>0.85714285714285698</v>
      </c>
      <c r="OH339" s="4">
        <f t="shared" si="449"/>
        <v>4</v>
      </c>
      <c r="OI339" s="114">
        <f t="shared" si="450"/>
        <v>0.08</v>
      </c>
      <c r="OJ339" s="114">
        <v>0.4</v>
      </c>
      <c r="OK339" s="115">
        <v>0.60869565217391297</v>
      </c>
      <c r="OL339" s="4">
        <f t="shared" si="451"/>
        <v>4</v>
      </c>
      <c r="OM339" s="114">
        <f t="shared" si="452"/>
        <v>6.4000000000000001E-2</v>
      </c>
      <c r="ZQ339" s="114">
        <v>0.95</v>
      </c>
      <c r="ZR339" s="114">
        <v>0.96785714285714297</v>
      </c>
      <c r="ZS339" s="4">
        <f t="shared" si="469"/>
        <v>5</v>
      </c>
      <c r="ZT339" s="114">
        <f t="shared" si="470"/>
        <v>0.05</v>
      </c>
      <c r="ZU339" s="4">
        <v>2</v>
      </c>
      <c r="ZV339" s="4">
        <f t="shared" si="471"/>
        <v>5</v>
      </c>
      <c r="ZW339" s="114">
        <f t="shared" si="472"/>
        <v>0.05</v>
      </c>
      <c r="ACD339" s="114">
        <f t="shared" si="473"/>
        <v>0.5</v>
      </c>
      <c r="ACE339" s="114">
        <f t="shared" si="453"/>
        <v>0.3</v>
      </c>
      <c r="ACF339" s="114">
        <f t="shared" si="474"/>
        <v>0.1</v>
      </c>
      <c r="ACG339" s="114">
        <f t="shared" si="475"/>
        <v>0.9</v>
      </c>
      <c r="ACN339" s="119" t="str">
        <f t="shared" si="476"/>
        <v>TERIMA</v>
      </c>
      <c r="ACO339" s="120">
        <f t="shared" si="454"/>
        <v>800000</v>
      </c>
      <c r="ACP339" s="120">
        <f t="shared" si="477"/>
        <v>240000</v>
      </c>
      <c r="ADH339" s="121">
        <f t="shared" si="478"/>
        <v>400000</v>
      </c>
      <c r="ADI339" s="121">
        <f t="shared" si="479"/>
        <v>240000</v>
      </c>
      <c r="ADJ339" s="121">
        <f t="shared" si="480"/>
        <v>80000</v>
      </c>
      <c r="ADL339" s="121">
        <f t="shared" si="481"/>
        <v>0</v>
      </c>
      <c r="ADM339" s="121">
        <f t="shared" si="482"/>
        <v>720000</v>
      </c>
      <c r="ADN339" s="121">
        <f t="shared" si="483"/>
        <v>720000</v>
      </c>
      <c r="ADO339" s="4" t="s">
        <v>1454</v>
      </c>
    </row>
    <row r="340" spans="1:795" x14ac:dyDescent="0.25">
      <c r="A340" s="4">
        <f t="shared" si="455"/>
        <v>336</v>
      </c>
      <c r="B340" s="4">
        <v>51767</v>
      </c>
      <c r="C340" s="4" t="s">
        <v>919</v>
      </c>
      <c r="G340" s="4" t="s">
        <v>1409</v>
      </c>
      <c r="O340" s="4">
        <v>22</v>
      </c>
      <c r="P340" s="4">
        <v>6</v>
      </c>
      <c r="Q340" s="4">
        <v>0</v>
      </c>
      <c r="R340" s="4">
        <v>0</v>
      </c>
      <c r="S340" s="4">
        <v>0</v>
      </c>
      <c r="T340" s="4">
        <v>1</v>
      </c>
      <c r="U340" s="4">
        <v>0</v>
      </c>
      <c r="V340" s="4">
        <f t="shared" si="456"/>
        <v>0</v>
      </c>
      <c r="W340" s="4">
        <v>6</v>
      </c>
      <c r="X340" s="4">
        <v>5</v>
      </c>
      <c r="Y340" s="4">
        <v>7.75</v>
      </c>
      <c r="BQ340" s="4">
        <v>0</v>
      </c>
      <c r="BR340" s="114">
        <f t="shared" si="457"/>
        <v>1</v>
      </c>
      <c r="BS340" s="4">
        <f t="shared" si="458"/>
        <v>5</v>
      </c>
      <c r="BT340" s="114">
        <f t="shared" si="459"/>
        <v>0.1</v>
      </c>
      <c r="BU340" s="4">
        <v>0</v>
      </c>
      <c r="BV340" s="114">
        <f t="shared" si="460"/>
        <v>1</v>
      </c>
      <c r="BW340" s="4">
        <f t="shared" si="461"/>
        <v>5</v>
      </c>
      <c r="BX340" s="114">
        <f t="shared" si="462"/>
        <v>0.15</v>
      </c>
      <c r="BY340" s="4">
        <f t="shared" si="463"/>
        <v>2325</v>
      </c>
      <c r="BZ340" s="4">
        <v>3081.8</v>
      </c>
      <c r="CA340" s="115">
        <f t="shared" si="464"/>
        <v>1.3255053763440861</v>
      </c>
      <c r="CB340" s="4">
        <f t="shared" si="465"/>
        <v>5</v>
      </c>
      <c r="CC340" s="114">
        <f t="shared" si="466"/>
        <v>0.1</v>
      </c>
      <c r="CD340" s="4">
        <v>300</v>
      </c>
      <c r="CE340" s="116">
        <v>307.32291666666703</v>
      </c>
      <c r="CF340" s="4">
        <f t="shared" si="467"/>
        <v>1</v>
      </c>
      <c r="CG340" s="114">
        <f t="shared" si="468"/>
        <v>0.03</v>
      </c>
      <c r="NS340" s="116">
        <v>100</v>
      </c>
      <c r="NT340" s="116">
        <v>75</v>
      </c>
      <c r="NU340" s="4">
        <f t="shared" si="443"/>
        <v>1</v>
      </c>
      <c r="NV340" s="114">
        <f t="shared" si="444"/>
        <v>1.6E-2</v>
      </c>
      <c r="NW340" s="114">
        <v>1</v>
      </c>
      <c r="NX340" s="115">
        <v>1</v>
      </c>
      <c r="NY340" s="4">
        <f t="shared" si="445"/>
        <v>5</v>
      </c>
      <c r="NZ340" s="114">
        <f t="shared" si="446"/>
        <v>0.08</v>
      </c>
      <c r="OA340" s="116">
        <v>100</v>
      </c>
      <c r="OB340" s="4">
        <v>100</v>
      </c>
      <c r="OC340" s="4">
        <f t="shared" si="447"/>
        <v>5</v>
      </c>
      <c r="OD340" s="114">
        <f t="shared" si="448"/>
        <v>0.06</v>
      </c>
      <c r="OE340" s="114">
        <v>1</v>
      </c>
      <c r="OF340" s="115">
        <v>1</v>
      </c>
      <c r="OH340" s="4">
        <f t="shared" si="449"/>
        <v>5</v>
      </c>
      <c r="OI340" s="114">
        <f t="shared" si="450"/>
        <v>0.1</v>
      </c>
      <c r="OJ340" s="114">
        <v>0.4</v>
      </c>
      <c r="OK340" s="115">
        <v>1</v>
      </c>
      <c r="OL340" s="4">
        <f t="shared" si="451"/>
        <v>5</v>
      </c>
      <c r="OM340" s="114">
        <f t="shared" si="452"/>
        <v>0.08</v>
      </c>
      <c r="ZQ340" s="114">
        <v>0.95</v>
      </c>
      <c r="ZR340" s="114">
        <v>0.95833333333333304</v>
      </c>
      <c r="ZS340" s="4">
        <f t="shared" si="469"/>
        <v>5</v>
      </c>
      <c r="ZT340" s="114">
        <f t="shared" si="470"/>
        <v>0.05</v>
      </c>
      <c r="ZU340" s="4">
        <v>2</v>
      </c>
      <c r="ZV340" s="4">
        <f t="shared" si="471"/>
        <v>5</v>
      </c>
      <c r="ZW340" s="114">
        <f t="shared" si="472"/>
        <v>0.05</v>
      </c>
      <c r="ACD340" s="114">
        <f t="shared" si="473"/>
        <v>0.38</v>
      </c>
      <c r="ACE340" s="114">
        <f t="shared" si="453"/>
        <v>0.33600000000000002</v>
      </c>
      <c r="ACF340" s="114">
        <f t="shared" si="474"/>
        <v>0.1</v>
      </c>
      <c r="ACG340" s="114">
        <f t="shared" si="475"/>
        <v>0.81599999999999995</v>
      </c>
      <c r="ACN340" s="119" t="str">
        <f t="shared" si="476"/>
        <v>TERIMA</v>
      </c>
      <c r="ACO340" s="120">
        <f t="shared" si="454"/>
        <v>800000</v>
      </c>
      <c r="ACP340" s="120">
        <f t="shared" si="477"/>
        <v>268800</v>
      </c>
      <c r="ADH340" s="121">
        <f t="shared" si="478"/>
        <v>304000</v>
      </c>
      <c r="ADI340" s="121">
        <f t="shared" si="479"/>
        <v>268800</v>
      </c>
      <c r="ADJ340" s="121">
        <f t="shared" si="480"/>
        <v>80000</v>
      </c>
      <c r="ADL340" s="121">
        <f t="shared" si="481"/>
        <v>0</v>
      </c>
      <c r="ADM340" s="121">
        <f t="shared" si="482"/>
        <v>652800</v>
      </c>
      <c r="ADN340" s="121">
        <f t="shared" si="483"/>
        <v>652800</v>
      </c>
      <c r="ADO340" s="4" t="s">
        <v>1454</v>
      </c>
    </row>
    <row r="341" spans="1:795" x14ac:dyDescent="0.25">
      <c r="A341" s="4">
        <f t="shared" si="455"/>
        <v>337</v>
      </c>
      <c r="B341" s="4">
        <v>153883</v>
      </c>
      <c r="C341" s="4" t="s">
        <v>926</v>
      </c>
      <c r="G341" s="4" t="s">
        <v>1409</v>
      </c>
      <c r="O341" s="4">
        <v>22</v>
      </c>
      <c r="P341" s="4">
        <v>21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f t="shared" si="456"/>
        <v>0</v>
      </c>
      <c r="W341" s="4">
        <v>21</v>
      </c>
      <c r="X341" s="4">
        <v>21</v>
      </c>
      <c r="Y341" s="4">
        <v>7.75</v>
      </c>
      <c r="BQ341" s="4">
        <v>0</v>
      </c>
      <c r="BR341" s="114">
        <f t="shared" si="457"/>
        <v>1</v>
      </c>
      <c r="BS341" s="4">
        <f t="shared" si="458"/>
        <v>5</v>
      </c>
      <c r="BT341" s="114">
        <f t="shared" si="459"/>
        <v>0.1</v>
      </c>
      <c r="BU341" s="4">
        <v>0</v>
      </c>
      <c r="BV341" s="114">
        <f t="shared" si="460"/>
        <v>1</v>
      </c>
      <c r="BW341" s="4">
        <f t="shared" si="461"/>
        <v>5</v>
      </c>
      <c r="BX341" s="114">
        <f t="shared" si="462"/>
        <v>0.15</v>
      </c>
      <c r="BY341" s="4">
        <f t="shared" si="463"/>
        <v>9765</v>
      </c>
      <c r="BZ341" s="4">
        <v>12950.516666666699</v>
      </c>
      <c r="CA341" s="115">
        <f t="shared" si="464"/>
        <v>1.3262177846048846</v>
      </c>
      <c r="CB341" s="4">
        <f t="shared" si="465"/>
        <v>5</v>
      </c>
      <c r="CC341" s="114">
        <f t="shared" si="466"/>
        <v>0.1</v>
      </c>
      <c r="CD341" s="4">
        <v>300</v>
      </c>
      <c r="CE341" s="116">
        <v>265.43906810035799</v>
      </c>
      <c r="CF341" s="4">
        <f t="shared" si="467"/>
        <v>5</v>
      </c>
      <c r="CG341" s="114">
        <f t="shared" si="468"/>
        <v>0.15</v>
      </c>
      <c r="NS341" s="116">
        <v>100</v>
      </c>
      <c r="NT341" s="116">
        <v>100</v>
      </c>
      <c r="NU341" s="4">
        <f t="shared" si="443"/>
        <v>5</v>
      </c>
      <c r="NV341" s="114">
        <f t="shared" si="444"/>
        <v>0.08</v>
      </c>
      <c r="NW341" s="114">
        <v>1</v>
      </c>
      <c r="NX341" s="115">
        <v>0.91666666666666696</v>
      </c>
      <c r="NY341" s="4">
        <f t="shared" si="445"/>
        <v>1</v>
      </c>
      <c r="NZ341" s="114">
        <f t="shared" si="446"/>
        <v>1.6E-2</v>
      </c>
      <c r="OA341" s="116">
        <v>100</v>
      </c>
      <c r="OB341" s="4">
        <v>100</v>
      </c>
      <c r="OC341" s="4">
        <f t="shared" si="447"/>
        <v>5</v>
      </c>
      <c r="OD341" s="114">
        <f t="shared" si="448"/>
        <v>0.06</v>
      </c>
      <c r="OE341" s="114">
        <v>1</v>
      </c>
      <c r="OF341" s="115">
        <v>0.952380952380952</v>
      </c>
      <c r="OH341" s="4">
        <f t="shared" si="449"/>
        <v>4</v>
      </c>
      <c r="OI341" s="114">
        <f t="shared" si="450"/>
        <v>0.08</v>
      </c>
      <c r="OJ341" s="114">
        <v>0.4</v>
      </c>
      <c r="OK341" s="115">
        <v>0.58333333333333304</v>
      </c>
      <c r="OL341" s="4">
        <f t="shared" si="451"/>
        <v>4</v>
      </c>
      <c r="OM341" s="114">
        <f t="shared" si="452"/>
        <v>6.4000000000000001E-2</v>
      </c>
      <c r="ZQ341" s="114">
        <v>0.95</v>
      </c>
      <c r="ZR341" s="114">
        <v>0.96594982078852998</v>
      </c>
      <c r="ZS341" s="4">
        <f t="shared" si="469"/>
        <v>5</v>
      </c>
      <c r="ZT341" s="114">
        <f t="shared" si="470"/>
        <v>0.05</v>
      </c>
      <c r="ZU341" s="4">
        <v>2</v>
      </c>
      <c r="ZV341" s="4">
        <f t="shared" si="471"/>
        <v>5</v>
      </c>
      <c r="ZW341" s="114">
        <f t="shared" si="472"/>
        <v>0.05</v>
      </c>
      <c r="ACD341" s="114">
        <f t="shared" si="473"/>
        <v>0.5</v>
      </c>
      <c r="ACE341" s="114">
        <f t="shared" si="453"/>
        <v>0.3</v>
      </c>
      <c r="ACF341" s="114">
        <f t="shared" si="474"/>
        <v>0.1</v>
      </c>
      <c r="ACG341" s="114">
        <f t="shared" si="475"/>
        <v>0.9</v>
      </c>
      <c r="ACN341" s="119" t="str">
        <f t="shared" si="476"/>
        <v>TERIMA</v>
      </c>
      <c r="ACO341" s="120">
        <f t="shared" si="454"/>
        <v>800000</v>
      </c>
      <c r="ACP341" s="120">
        <f t="shared" si="477"/>
        <v>240000</v>
      </c>
      <c r="ADH341" s="121">
        <f t="shared" si="478"/>
        <v>400000</v>
      </c>
      <c r="ADI341" s="121">
        <f t="shared" si="479"/>
        <v>240000</v>
      </c>
      <c r="ADJ341" s="121">
        <f t="shared" si="480"/>
        <v>80000</v>
      </c>
      <c r="ADL341" s="121">
        <f t="shared" si="481"/>
        <v>0</v>
      </c>
      <c r="ADM341" s="121">
        <f t="shared" si="482"/>
        <v>720000</v>
      </c>
      <c r="ADN341" s="121">
        <f t="shared" si="483"/>
        <v>720000</v>
      </c>
      <c r="ADO341" s="4" t="s">
        <v>1454</v>
      </c>
    </row>
    <row r="342" spans="1:795" x14ac:dyDescent="0.25">
      <c r="A342" s="4">
        <f t="shared" si="455"/>
        <v>338</v>
      </c>
      <c r="B342" s="4">
        <v>154684</v>
      </c>
      <c r="C342" s="4" t="s">
        <v>928</v>
      </c>
      <c r="G342" s="4" t="s">
        <v>1409</v>
      </c>
      <c r="O342" s="4">
        <v>22</v>
      </c>
      <c r="P342" s="4">
        <v>21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f t="shared" si="456"/>
        <v>0</v>
      </c>
      <c r="W342" s="4">
        <v>21</v>
      </c>
      <c r="X342" s="4">
        <v>21</v>
      </c>
      <c r="Y342" s="4">
        <v>7.75</v>
      </c>
      <c r="BQ342" s="4">
        <v>0</v>
      </c>
      <c r="BR342" s="114">
        <f t="shared" si="457"/>
        <v>1</v>
      </c>
      <c r="BS342" s="4">
        <f t="shared" si="458"/>
        <v>5</v>
      </c>
      <c r="BT342" s="114">
        <f t="shared" si="459"/>
        <v>0.1</v>
      </c>
      <c r="BU342" s="4">
        <v>0</v>
      </c>
      <c r="BV342" s="114">
        <f t="shared" si="460"/>
        <v>1</v>
      </c>
      <c r="BW342" s="4">
        <f t="shared" si="461"/>
        <v>5</v>
      </c>
      <c r="BX342" s="114">
        <f t="shared" si="462"/>
        <v>0.15</v>
      </c>
      <c r="BY342" s="4">
        <f t="shared" si="463"/>
        <v>9765</v>
      </c>
      <c r="BZ342" s="4">
        <v>12086.833333333299</v>
      </c>
      <c r="CA342" s="115">
        <f t="shared" si="464"/>
        <v>1.237770950674173</v>
      </c>
      <c r="CB342" s="4">
        <f t="shared" si="465"/>
        <v>5</v>
      </c>
      <c r="CC342" s="114">
        <f t="shared" si="466"/>
        <v>0.1</v>
      </c>
      <c r="CD342" s="4">
        <v>300</v>
      </c>
      <c r="CE342" s="116">
        <v>243.53571428571399</v>
      </c>
      <c r="CF342" s="4">
        <f t="shared" si="467"/>
        <v>5</v>
      </c>
      <c r="CG342" s="114">
        <f t="shared" si="468"/>
        <v>0.15</v>
      </c>
      <c r="NS342" s="116">
        <v>100</v>
      </c>
      <c r="NT342" s="116">
        <v>100</v>
      </c>
      <c r="NU342" s="4">
        <f t="shared" si="443"/>
        <v>5</v>
      </c>
      <c r="NV342" s="114">
        <f t="shared" si="444"/>
        <v>0.08</v>
      </c>
      <c r="NW342" s="114">
        <v>1</v>
      </c>
      <c r="NX342" s="115">
        <v>0.88571428571428601</v>
      </c>
      <c r="NY342" s="4">
        <f t="shared" si="445"/>
        <v>1</v>
      </c>
      <c r="NZ342" s="114">
        <f t="shared" si="446"/>
        <v>1.6E-2</v>
      </c>
      <c r="OA342" s="116">
        <v>100</v>
      </c>
      <c r="OB342" s="4">
        <v>100</v>
      </c>
      <c r="OC342" s="4">
        <f t="shared" si="447"/>
        <v>5</v>
      </c>
      <c r="OD342" s="114">
        <f t="shared" si="448"/>
        <v>0.06</v>
      </c>
      <c r="OE342" s="114">
        <v>1</v>
      </c>
      <c r="OF342" s="115">
        <v>0.75</v>
      </c>
      <c r="OH342" s="4">
        <f t="shared" si="449"/>
        <v>1</v>
      </c>
      <c r="OI342" s="114">
        <f t="shared" si="450"/>
        <v>0.02</v>
      </c>
      <c r="OJ342" s="114">
        <v>0.4</v>
      </c>
      <c r="OK342" s="115">
        <v>0.42857142857142899</v>
      </c>
      <c r="OL342" s="4">
        <f t="shared" si="451"/>
        <v>4</v>
      </c>
      <c r="OM342" s="114">
        <f t="shared" si="452"/>
        <v>6.4000000000000001E-2</v>
      </c>
      <c r="ZQ342" s="114">
        <v>0.95</v>
      </c>
      <c r="ZR342" s="114">
        <v>0.97049689440993803</v>
      </c>
      <c r="ZS342" s="4">
        <f t="shared" si="469"/>
        <v>5</v>
      </c>
      <c r="ZT342" s="114">
        <f t="shared" si="470"/>
        <v>0.05</v>
      </c>
      <c r="ZU342" s="4">
        <v>2</v>
      </c>
      <c r="ZV342" s="4">
        <f t="shared" si="471"/>
        <v>5</v>
      </c>
      <c r="ZW342" s="114">
        <f t="shared" si="472"/>
        <v>0.05</v>
      </c>
      <c r="ACD342" s="114">
        <f t="shared" si="473"/>
        <v>0.5</v>
      </c>
      <c r="ACE342" s="114">
        <f t="shared" si="453"/>
        <v>0.24</v>
      </c>
      <c r="ACF342" s="114">
        <f t="shared" si="474"/>
        <v>0.1</v>
      </c>
      <c r="ACG342" s="114">
        <f t="shared" si="475"/>
        <v>0.84</v>
      </c>
      <c r="ACN342" s="119" t="str">
        <f t="shared" si="476"/>
        <v>TERIMA</v>
      </c>
      <c r="ACO342" s="120">
        <f t="shared" si="454"/>
        <v>800000</v>
      </c>
      <c r="ACP342" s="120">
        <f t="shared" si="477"/>
        <v>192000</v>
      </c>
      <c r="ADH342" s="121">
        <f t="shared" si="478"/>
        <v>400000</v>
      </c>
      <c r="ADI342" s="121">
        <f t="shared" si="479"/>
        <v>192000</v>
      </c>
      <c r="ADJ342" s="121">
        <f t="shared" si="480"/>
        <v>80000</v>
      </c>
      <c r="ADL342" s="121">
        <f t="shared" si="481"/>
        <v>0</v>
      </c>
      <c r="ADM342" s="121">
        <f t="shared" si="482"/>
        <v>672000</v>
      </c>
      <c r="ADN342" s="121">
        <f t="shared" si="483"/>
        <v>672000</v>
      </c>
      <c r="ADO342" s="4" t="s">
        <v>1454</v>
      </c>
    </row>
    <row r="343" spans="1:795" x14ac:dyDescent="0.25">
      <c r="A343" s="4">
        <f t="shared" ref="A343" si="484">ROW()-4</f>
        <v>339</v>
      </c>
      <c r="B343" s="4">
        <v>86718</v>
      </c>
      <c r="C343" s="4" t="s">
        <v>608</v>
      </c>
      <c r="G343" s="4" t="s">
        <v>351</v>
      </c>
      <c r="O343" s="4">
        <v>22</v>
      </c>
      <c r="P343" s="4">
        <v>24</v>
      </c>
      <c r="Q343" s="4">
        <v>3</v>
      </c>
      <c r="R343" s="4">
        <v>0</v>
      </c>
      <c r="S343" s="4">
        <v>0</v>
      </c>
      <c r="T343" s="4">
        <v>1</v>
      </c>
      <c r="U343" s="4">
        <v>0</v>
      </c>
      <c r="V343" s="4">
        <f t="shared" ref="V343" si="485">SUM(Q343:S343)</f>
        <v>3</v>
      </c>
      <c r="W343" s="4">
        <v>21</v>
      </c>
      <c r="X343" s="4">
        <v>23</v>
      </c>
      <c r="Y343" s="4">
        <v>7.75</v>
      </c>
      <c r="BQ343" s="4">
        <v>0</v>
      </c>
      <c r="BR343" s="114">
        <f>(W343-BQ343)/W343</f>
        <v>1</v>
      </c>
      <c r="BS343" s="4">
        <f>IF(R343&gt;0,0,IF(BQ343&gt;2,0,IF(BQ343=2,1,IF(BQ343=1,2,IF(BQ343&lt;=0,5)))))</f>
        <v>5</v>
      </c>
      <c r="BT343" s="114">
        <f>BS343*$BQ$3/5</f>
        <v>0.1</v>
      </c>
      <c r="BU343" s="4">
        <v>3</v>
      </c>
      <c r="BV343" s="114">
        <f>(W343-BU343)/W343</f>
        <v>0.8571428571428571</v>
      </c>
      <c r="BW343" s="4">
        <f>IF(R343&gt;0,0,IF(BU343&lt;=0,5,IF(BU343=1,1,0)))</f>
        <v>0</v>
      </c>
      <c r="BX343" s="114">
        <f>BW343*$BU$3/5</f>
        <v>0</v>
      </c>
      <c r="BY343" s="4">
        <f>X343*(Y343*60)</f>
        <v>10695</v>
      </c>
      <c r="BZ343" s="4">
        <v>10548.983333333301</v>
      </c>
      <c r="CA343" s="115">
        <f>BZ343/BY343</f>
        <v>0.98634720274271159</v>
      </c>
      <c r="CB343" s="4">
        <f>IF(CA343&lt;=90%,1,IF(AND(CA343&gt;90%,CA343&lt;100%),2,IF(CA343=100%,3,IF(AND(CA343&gt;100%,CA343&lt;=105%),4,5))))</f>
        <v>2</v>
      </c>
      <c r="CC343" s="114">
        <f>CB343*$BY$3/5</f>
        <v>0.04</v>
      </c>
      <c r="CD343" s="4">
        <v>300</v>
      </c>
      <c r="CE343" s="116">
        <v>344.19086294416201</v>
      </c>
      <c r="CF343" s="4">
        <f>IF(CD343&gt;CE343,5,IF(CE343=CD343,3,1))</f>
        <v>1</v>
      </c>
      <c r="CG343" s="114">
        <f>CF343*$CD$3/5</f>
        <v>0.03</v>
      </c>
      <c r="MX343" s="116">
        <v>95</v>
      </c>
      <c r="MY343" s="116">
        <v>100</v>
      </c>
      <c r="MZ343" s="4">
        <f>IF(MY343&gt;MX343,5,IF(MY343=MX343,3,1))</f>
        <v>5</v>
      </c>
      <c r="NA343" s="114">
        <f>MZ343*$MX$3/5</f>
        <v>0.1</v>
      </c>
      <c r="NB343" s="115">
        <v>0.92</v>
      </c>
      <c r="NC343" s="115">
        <v>0.96363636363636396</v>
      </c>
      <c r="ND343" s="4">
        <f>IF(NC343&gt;NB343,5,IF(NC343=NB343,3,1))</f>
        <v>5</v>
      </c>
      <c r="NE343" s="114">
        <f>ND343*$NB$3/5</f>
        <v>0.1</v>
      </c>
      <c r="NF343" s="116">
        <v>90</v>
      </c>
      <c r="NG343" s="118">
        <v>100</v>
      </c>
      <c r="NH343" s="4">
        <f>IF(NG343&gt;NF343,5,IF(NG343=NF343,3,1))</f>
        <v>5</v>
      </c>
      <c r="NI343" s="114">
        <f>NH343*$NF$3/5</f>
        <v>0.08</v>
      </c>
      <c r="NJ343" s="114">
        <v>0.85</v>
      </c>
      <c r="NK343" s="114">
        <v>0.96666666666666701</v>
      </c>
      <c r="NM343" s="4">
        <f>IF(NL343=1,0,IF(NK343&gt;NJ343,5,IF(NJ343=NK343,4,IF(NK343="",3,1))))</f>
        <v>5</v>
      </c>
      <c r="NN343" s="114">
        <f>NM343*$NJ$3/5</f>
        <v>0.06</v>
      </c>
      <c r="NO343" s="114">
        <v>0.4</v>
      </c>
      <c r="NP343" s="114">
        <v>0.63636363636363602</v>
      </c>
      <c r="NQ343" s="4">
        <f>IF(NP343&gt;NO343,5,IF(NP343=NO343,4,IF(NP343="",3,1)))</f>
        <v>5</v>
      </c>
      <c r="NR343" s="114">
        <f>NQ343*$NO$3/5</f>
        <v>0.06</v>
      </c>
      <c r="ZQ343" s="114">
        <v>0.95</v>
      </c>
      <c r="ZR343" s="114">
        <v>0.99187817258883204</v>
      </c>
      <c r="ZS343" s="4">
        <f>IF(ZR343&gt;ZQ343,5,IF(ZR343=ZQ343,4,IF(ZR343="",3,1)))</f>
        <v>5</v>
      </c>
      <c r="ZT343" s="114">
        <f>ZS343*$ZQ$3/5</f>
        <v>0.05</v>
      </c>
      <c r="ZU343" s="4">
        <v>2</v>
      </c>
      <c r="ZV343" s="4">
        <f>IF(ZU343&gt;1,5,IF(ZU343=1,3,1))</f>
        <v>5</v>
      </c>
      <c r="ZW343" s="114">
        <f>ZV343*$ZU$3/5</f>
        <v>0.05</v>
      </c>
      <c r="ACD343" s="114">
        <f>IFERROR(BT343+BX343+CC343+CG343,"")</f>
        <v>0.17</v>
      </c>
      <c r="ACE343" s="114">
        <f>NA343+NE343+NI343+NN343+NR343</f>
        <v>0.4</v>
      </c>
      <c r="ACF343" s="114">
        <f>ZT343+ZW343</f>
        <v>0.1</v>
      </c>
      <c r="ACG343" s="114">
        <f>SUM(ACD343:ACF343)</f>
        <v>0.67</v>
      </c>
      <c r="ACL343" s="4">
        <v>1</v>
      </c>
      <c r="ACN343" s="119" t="str">
        <f>IF(AI343="TIDAK","GUGUR",IF(ACM343&gt;0,"GUGUR","TERIMA"))</f>
        <v>TERIMA</v>
      </c>
      <c r="ACO343" s="120">
        <f>IF(ACN343="GUGUR",0,IF(G343="AGENT IBC CC TELKOMSEL",670000,IF(G343="AGENT IBC PRIORITY CC TELKOMSEL",670000,IF(G343="AGENT PREPAID",670000,))))</f>
        <v>670000</v>
      </c>
      <c r="ACP343" s="120">
        <f>ACO343*ACE343</f>
        <v>268000</v>
      </c>
      <c r="ADH343" s="121">
        <f>IFERROR(ACO343*ACD343,"")</f>
        <v>113900.00000000001</v>
      </c>
      <c r="ADI343" s="121">
        <f>IFERROR(IF(M343="YA",(W343/O343)*ACP343,IF(N343="YA",(W343/O343)*ACP343,IF(U343&gt;0,(W343/O343)*ACP343,IF(ACK343&gt;0,ACP343*85%,IF(ACL343&gt;0,ACP343*60%,IF(ACM343&gt;0,ACP343*0%,ACP343)))))),"")</f>
        <v>160800</v>
      </c>
      <c r="ADJ343" s="121">
        <f>IFERROR(ACF343*ACO343,"")</f>
        <v>67000</v>
      </c>
      <c r="ADL343" s="121">
        <f>IFERROR(IF(ACN343="GUGUR",0,IF(ACG343=100%,200000,IF(AND(ACG343&gt;=98%,ACG343&lt;100%),100000,IF(AND(ACG343&gt;=97%,ACG343&lt;99%),50000,)))),"")</f>
        <v>0</v>
      </c>
      <c r="ADM343" s="121">
        <f>SUM(ADH343:ADJ343,ADL343)</f>
        <v>341700</v>
      </c>
      <c r="ADN343" s="121">
        <f t="shared" ref="ADN343" si="486">IF(M343="cumil",0,IF(ADM343="",IF(ADG343="",ACS343,ADG343),ADM343))</f>
        <v>341700</v>
      </c>
      <c r="ADO343" s="4" t="s">
        <v>1454</v>
      </c>
    </row>
    <row r="344" spans="1:795" x14ac:dyDescent="0.25">
      <c r="A344" s="4">
        <f t="shared" ref="A344:A375" si="487">ROW()-4</f>
        <v>340</v>
      </c>
      <c r="B344" s="4">
        <v>180203</v>
      </c>
      <c r="C344" s="4" t="s">
        <v>1416</v>
      </c>
      <c r="G344" s="4" t="s">
        <v>973</v>
      </c>
      <c r="O344" s="4">
        <v>22</v>
      </c>
      <c r="P344" s="4">
        <v>20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f t="shared" ref="V344:V375" si="488">SUM(Q344:S344)</f>
        <v>0</v>
      </c>
      <c r="W344" s="4">
        <v>20</v>
      </c>
      <c r="X344" s="4">
        <v>20</v>
      </c>
      <c r="Y344" s="4">
        <v>7.75</v>
      </c>
      <c r="CH344" s="114">
        <f t="shared" ref="CH344:CH375" si="489">CJ344/CH$3*100%</f>
        <v>1</v>
      </c>
      <c r="CI344" s="4">
        <v>5</v>
      </c>
      <c r="CJ344" s="114">
        <f t="shared" ref="CJ344:CJ375" si="490">CI344*$CH$3/5</f>
        <v>0.2</v>
      </c>
      <c r="CK344" s="114">
        <f t="shared" ref="CK344:CK375" si="491">CM344/CK$3*100%</f>
        <v>1</v>
      </c>
      <c r="CL344" s="4">
        <v>5</v>
      </c>
      <c r="CM344" s="114">
        <f t="shared" ref="CM344:CM375" si="492">CL344*$CK$3/5</f>
        <v>0.2</v>
      </c>
      <c r="ON344" s="4">
        <v>3</v>
      </c>
      <c r="OO344" s="116">
        <v>4.5999999999999996</v>
      </c>
      <c r="OP344" s="114">
        <f t="shared" ref="OP344:OP375" si="493">ON344*$ON$3/5</f>
        <v>0.09</v>
      </c>
      <c r="OQ344" s="114">
        <f t="shared" ref="OQ344:OQ375" si="494">OP344/ON$3*100%</f>
        <v>0.6</v>
      </c>
      <c r="OR344" s="4">
        <v>5</v>
      </c>
      <c r="OS344" s="114">
        <f t="shared" ref="OS344:OS375" si="495">OR344*$OR$3/5</f>
        <v>0.05</v>
      </c>
      <c r="OT344" s="114">
        <f t="shared" ref="OT344:OT375" si="496">OS344/$OR$3*100%</f>
        <v>1</v>
      </c>
      <c r="OU344" s="4">
        <v>5</v>
      </c>
      <c r="OV344" s="114">
        <f t="shared" ref="OV344:OV375" si="497">OU344*$OU$3/5</f>
        <v>0.1</v>
      </c>
      <c r="OW344" s="114">
        <f t="shared" ref="OW344:OW375" si="498">OV344/$OU$3*100%</f>
        <v>1</v>
      </c>
      <c r="OX344" s="4">
        <v>5</v>
      </c>
      <c r="OY344" s="114">
        <f t="shared" ref="OY344:OY375" si="499">OX344*$OX$3/5</f>
        <v>0.1</v>
      </c>
      <c r="OZ344" s="114">
        <f t="shared" ref="OZ344:OZ375" si="500">OY344/$OX$3*100%</f>
        <v>1</v>
      </c>
      <c r="PA344" s="4">
        <v>5</v>
      </c>
      <c r="PB344" s="114">
        <f t="shared" ref="PB344:PB375" si="501">PA344*$PA$3/5</f>
        <v>0.1</v>
      </c>
      <c r="PC344" s="114">
        <f t="shared" ref="PC344:PC375" si="502">PB344/$PA$3*100%</f>
        <v>1</v>
      </c>
      <c r="PD344" s="4">
        <v>5</v>
      </c>
      <c r="PE344" s="4">
        <v>100</v>
      </c>
      <c r="PF344" s="114">
        <f t="shared" ref="PF344:PF375" si="503">PD344*$PD$3/5</f>
        <v>0.05</v>
      </c>
      <c r="PG344" s="114">
        <f t="shared" ref="PG344:PG375" si="504">PF344/$PD$3*100%</f>
        <v>1</v>
      </c>
      <c r="PH344" s="4">
        <v>5</v>
      </c>
      <c r="PI344" s="114">
        <f t="shared" ref="PI344:PI375" si="505">PH344*$PH$3/5</f>
        <v>0.05</v>
      </c>
      <c r="PJ344" s="114">
        <f t="shared" ref="PJ344:PJ375" si="506">PI344/PH$3*100%</f>
        <v>1</v>
      </c>
      <c r="ACA344" s="114">
        <f t="shared" ref="ACA344:ACA375" si="507">IFERROR(CJ344+CM344,"")</f>
        <v>0.4</v>
      </c>
      <c r="ACB344" s="114">
        <f t="shared" ref="ACB344:ACB375" si="508">IFERROR(OP344+OS344+OV344+OY344+PB344+PF344+PI344,"")</f>
        <v>0.54</v>
      </c>
      <c r="ACC344" s="114">
        <f t="shared" ref="ACC344:ACC375" si="509">IFERROR(ACA344+ACB344,"")</f>
        <v>0.94000000000000006</v>
      </c>
      <c r="ACN344" s="119" t="str">
        <f t="shared" ref="ACN344:ACN375" si="510">IF(ACM344&gt;0,"GUGUR","TERIMA")</f>
        <v>TERIMA</v>
      </c>
      <c r="ACO344" s="120">
        <f t="shared" ref="ACO344:ACO375" si="511">IF(ACN344="GUGUR",0,IF(G344="CHO IBC CC TELKOMSEL",800000))</f>
        <v>800000</v>
      </c>
      <c r="ACQ344" s="120">
        <f t="shared" ref="ACQ344:ACQ375" si="512">ACO344*ACC344</f>
        <v>752000</v>
      </c>
      <c r="ACR344" s="120">
        <f t="shared" ref="ACR344:ACR375" si="513">IF($U344&gt;0,($W344/$O344)*$ACQ344,$ACQ344)</f>
        <v>752000</v>
      </c>
      <c r="ACS344" s="120">
        <f t="shared" ref="ACS344:ACS375" si="514">IF($N344=1,($W344/$O344)*ACR344,IF(ACK344&gt;0,ACR344*85%,IF(ACL344&gt;0,ACR344*60%,IF(ACM344&gt;0,ACR344*0%,ACR344))))</f>
        <v>752000</v>
      </c>
      <c r="ADN344" s="121">
        <f t="shared" ref="ADN344:ADN375" si="515">IF(M344="cumil",0,IF(ADM344="",IF(ADG344="",ACS344,ADG344),ADM344))</f>
        <v>752000</v>
      </c>
      <c r="ADO344" s="4" t="s">
        <v>1454</v>
      </c>
    </row>
    <row r="345" spans="1:795" x14ac:dyDescent="0.25">
      <c r="A345" s="4">
        <f t="shared" si="487"/>
        <v>341</v>
      </c>
      <c r="B345" s="4">
        <v>180163</v>
      </c>
      <c r="C345" s="4" t="s">
        <v>1417</v>
      </c>
      <c r="G345" s="4" t="s">
        <v>973</v>
      </c>
      <c r="O345" s="4">
        <v>22</v>
      </c>
      <c r="P345" s="4">
        <v>20</v>
      </c>
      <c r="Q345" s="4">
        <v>0</v>
      </c>
      <c r="R345" s="4">
        <v>0</v>
      </c>
      <c r="S345" s="4">
        <v>0</v>
      </c>
      <c r="T345" s="4">
        <v>1</v>
      </c>
      <c r="U345" s="4">
        <v>0</v>
      </c>
      <c r="V345" s="4">
        <f t="shared" si="488"/>
        <v>0</v>
      </c>
      <c r="W345" s="4">
        <v>20</v>
      </c>
      <c r="X345" s="4">
        <v>19</v>
      </c>
      <c r="Y345" s="4">
        <v>7.75</v>
      </c>
      <c r="CH345" s="114">
        <f t="shared" si="489"/>
        <v>1</v>
      </c>
      <c r="CI345" s="4">
        <v>5</v>
      </c>
      <c r="CJ345" s="114">
        <f t="shared" si="490"/>
        <v>0.2</v>
      </c>
      <c r="CK345" s="114">
        <f t="shared" si="491"/>
        <v>1</v>
      </c>
      <c r="CL345" s="4">
        <v>5</v>
      </c>
      <c r="CM345" s="114">
        <f t="shared" si="492"/>
        <v>0.2</v>
      </c>
      <c r="ON345" s="4">
        <v>3</v>
      </c>
      <c r="OO345" s="116">
        <v>4.5999999999999996</v>
      </c>
      <c r="OP345" s="114">
        <f t="shared" si="493"/>
        <v>0.09</v>
      </c>
      <c r="OQ345" s="114">
        <f t="shared" si="494"/>
        <v>0.6</v>
      </c>
      <c r="OR345" s="4">
        <v>5</v>
      </c>
      <c r="OS345" s="114">
        <f t="shared" si="495"/>
        <v>0.05</v>
      </c>
      <c r="OT345" s="114">
        <f t="shared" si="496"/>
        <v>1</v>
      </c>
      <c r="OU345" s="4">
        <v>5</v>
      </c>
      <c r="OV345" s="114">
        <f t="shared" si="497"/>
        <v>0.1</v>
      </c>
      <c r="OW345" s="114">
        <f t="shared" si="498"/>
        <v>1</v>
      </c>
      <c r="OX345" s="4">
        <v>5</v>
      </c>
      <c r="OY345" s="114">
        <f t="shared" si="499"/>
        <v>0.1</v>
      </c>
      <c r="OZ345" s="114">
        <f t="shared" si="500"/>
        <v>1</v>
      </c>
      <c r="PA345" s="4">
        <v>5</v>
      </c>
      <c r="PB345" s="114">
        <f t="shared" si="501"/>
        <v>0.1</v>
      </c>
      <c r="PC345" s="114">
        <f t="shared" si="502"/>
        <v>1</v>
      </c>
      <c r="PD345" s="4">
        <v>5</v>
      </c>
      <c r="PE345" s="4">
        <v>100</v>
      </c>
      <c r="PF345" s="114">
        <f t="shared" si="503"/>
        <v>0.05</v>
      </c>
      <c r="PG345" s="114">
        <f t="shared" si="504"/>
        <v>1</v>
      </c>
      <c r="PH345" s="4">
        <v>5</v>
      </c>
      <c r="PI345" s="114">
        <f t="shared" si="505"/>
        <v>0.05</v>
      </c>
      <c r="PJ345" s="114">
        <f t="shared" si="506"/>
        <v>1</v>
      </c>
      <c r="ACA345" s="114">
        <f t="shared" si="507"/>
        <v>0.4</v>
      </c>
      <c r="ACB345" s="114">
        <f t="shared" si="508"/>
        <v>0.54</v>
      </c>
      <c r="ACC345" s="114">
        <f t="shared" si="509"/>
        <v>0.94000000000000006</v>
      </c>
      <c r="ACN345" s="119" t="str">
        <f t="shared" si="510"/>
        <v>TERIMA</v>
      </c>
      <c r="ACO345" s="120">
        <f t="shared" si="511"/>
        <v>800000</v>
      </c>
      <c r="ACQ345" s="120">
        <f t="shared" si="512"/>
        <v>752000</v>
      </c>
      <c r="ACR345" s="120">
        <f t="shared" si="513"/>
        <v>752000</v>
      </c>
      <c r="ACS345" s="120">
        <f t="shared" si="514"/>
        <v>752000</v>
      </c>
      <c r="ADN345" s="121">
        <f t="shared" si="515"/>
        <v>752000</v>
      </c>
      <c r="ADO345" s="4" t="s">
        <v>1454</v>
      </c>
    </row>
    <row r="346" spans="1:795" x14ac:dyDescent="0.25">
      <c r="A346" s="4">
        <f t="shared" si="487"/>
        <v>342</v>
      </c>
      <c r="B346" s="4">
        <v>180090</v>
      </c>
      <c r="C346" s="4" t="s">
        <v>1418</v>
      </c>
      <c r="G346" s="4" t="s">
        <v>973</v>
      </c>
      <c r="O346" s="4">
        <v>22</v>
      </c>
      <c r="P346" s="4">
        <v>20</v>
      </c>
      <c r="Q346" s="4">
        <v>0</v>
      </c>
      <c r="R346" s="4">
        <v>0</v>
      </c>
      <c r="S346" s="4">
        <v>0</v>
      </c>
      <c r="T346" s="4">
        <v>2</v>
      </c>
      <c r="U346" s="4">
        <v>0</v>
      </c>
      <c r="V346" s="4">
        <f t="shared" si="488"/>
        <v>0</v>
      </c>
      <c r="W346" s="4">
        <v>20</v>
      </c>
      <c r="X346" s="4">
        <v>18</v>
      </c>
      <c r="Y346" s="4">
        <v>7.75</v>
      </c>
      <c r="CH346" s="114">
        <f t="shared" si="489"/>
        <v>1</v>
      </c>
      <c r="CI346" s="4">
        <v>5</v>
      </c>
      <c r="CJ346" s="114">
        <f t="shared" si="490"/>
        <v>0.2</v>
      </c>
      <c r="CK346" s="114">
        <f t="shared" si="491"/>
        <v>1</v>
      </c>
      <c r="CL346" s="4">
        <v>5</v>
      </c>
      <c r="CM346" s="114">
        <f t="shared" si="492"/>
        <v>0.2</v>
      </c>
      <c r="ON346" s="4">
        <v>3</v>
      </c>
      <c r="OO346" s="116">
        <v>4.5999999999999996</v>
      </c>
      <c r="OP346" s="114">
        <f t="shared" si="493"/>
        <v>0.09</v>
      </c>
      <c r="OQ346" s="114">
        <f t="shared" si="494"/>
        <v>0.6</v>
      </c>
      <c r="OR346" s="4">
        <v>5</v>
      </c>
      <c r="OS346" s="114">
        <f t="shared" si="495"/>
        <v>0.05</v>
      </c>
      <c r="OT346" s="114">
        <f t="shared" si="496"/>
        <v>1</v>
      </c>
      <c r="OU346" s="4">
        <v>5</v>
      </c>
      <c r="OV346" s="114">
        <f t="shared" si="497"/>
        <v>0.1</v>
      </c>
      <c r="OW346" s="114">
        <f t="shared" si="498"/>
        <v>1</v>
      </c>
      <c r="OX346" s="4">
        <v>5</v>
      </c>
      <c r="OY346" s="114">
        <f t="shared" si="499"/>
        <v>0.1</v>
      </c>
      <c r="OZ346" s="114">
        <f t="shared" si="500"/>
        <v>1</v>
      </c>
      <c r="PA346" s="4">
        <v>5</v>
      </c>
      <c r="PB346" s="114">
        <f t="shared" si="501"/>
        <v>0.1</v>
      </c>
      <c r="PC346" s="114">
        <f t="shared" si="502"/>
        <v>1</v>
      </c>
      <c r="PD346" s="4">
        <v>5</v>
      </c>
      <c r="PE346" s="4">
        <v>100</v>
      </c>
      <c r="PF346" s="114">
        <f t="shared" si="503"/>
        <v>0.05</v>
      </c>
      <c r="PG346" s="114">
        <f t="shared" si="504"/>
        <v>1</v>
      </c>
      <c r="PH346" s="4">
        <v>5</v>
      </c>
      <c r="PI346" s="114">
        <f t="shared" si="505"/>
        <v>0.05</v>
      </c>
      <c r="PJ346" s="114">
        <f t="shared" si="506"/>
        <v>1</v>
      </c>
      <c r="ACA346" s="114">
        <f t="shared" si="507"/>
        <v>0.4</v>
      </c>
      <c r="ACB346" s="114">
        <f t="shared" si="508"/>
        <v>0.54</v>
      </c>
      <c r="ACC346" s="114">
        <f t="shared" si="509"/>
        <v>0.94000000000000006</v>
      </c>
      <c r="ACN346" s="119" t="str">
        <f t="shared" si="510"/>
        <v>TERIMA</v>
      </c>
      <c r="ACO346" s="120">
        <f t="shared" si="511"/>
        <v>800000</v>
      </c>
      <c r="ACQ346" s="120">
        <f t="shared" si="512"/>
        <v>752000</v>
      </c>
      <c r="ACR346" s="120">
        <f t="shared" si="513"/>
        <v>752000</v>
      </c>
      <c r="ACS346" s="120">
        <f t="shared" si="514"/>
        <v>752000</v>
      </c>
      <c r="ADN346" s="121">
        <f t="shared" si="515"/>
        <v>752000</v>
      </c>
      <c r="ADO346" s="4" t="s">
        <v>1454</v>
      </c>
    </row>
    <row r="347" spans="1:795" x14ac:dyDescent="0.25">
      <c r="A347" s="4">
        <f t="shared" si="487"/>
        <v>343</v>
      </c>
      <c r="B347" s="4">
        <v>187050</v>
      </c>
      <c r="C347" s="4" t="s">
        <v>1419</v>
      </c>
      <c r="G347" s="4" t="s">
        <v>973</v>
      </c>
      <c r="O347" s="4">
        <v>22</v>
      </c>
      <c r="P347" s="4">
        <v>20</v>
      </c>
      <c r="Q347" s="4">
        <v>0</v>
      </c>
      <c r="R347" s="4">
        <v>0</v>
      </c>
      <c r="S347" s="4">
        <v>0</v>
      </c>
      <c r="T347" s="4">
        <v>1</v>
      </c>
      <c r="U347" s="4">
        <v>0</v>
      </c>
      <c r="V347" s="4">
        <f t="shared" si="488"/>
        <v>0</v>
      </c>
      <c r="W347" s="4">
        <v>20</v>
      </c>
      <c r="X347" s="4">
        <v>19</v>
      </c>
      <c r="Y347" s="4">
        <v>7.75</v>
      </c>
      <c r="CH347" s="114">
        <f t="shared" si="489"/>
        <v>1</v>
      </c>
      <c r="CI347" s="4">
        <v>5</v>
      </c>
      <c r="CJ347" s="114">
        <f t="shared" si="490"/>
        <v>0.2</v>
      </c>
      <c r="CK347" s="114">
        <f t="shared" si="491"/>
        <v>1</v>
      </c>
      <c r="CL347" s="4">
        <v>5</v>
      </c>
      <c r="CM347" s="114">
        <f t="shared" si="492"/>
        <v>0.2</v>
      </c>
      <c r="ON347" s="4">
        <v>3</v>
      </c>
      <c r="OO347" s="116">
        <v>4.5999999999999996</v>
      </c>
      <c r="OP347" s="114">
        <f t="shared" si="493"/>
        <v>0.09</v>
      </c>
      <c r="OQ347" s="114">
        <f t="shared" si="494"/>
        <v>0.6</v>
      </c>
      <c r="OR347" s="4">
        <v>5</v>
      </c>
      <c r="OS347" s="114">
        <f t="shared" si="495"/>
        <v>0.05</v>
      </c>
      <c r="OT347" s="114">
        <f t="shared" si="496"/>
        <v>1</v>
      </c>
      <c r="OU347" s="4">
        <v>5</v>
      </c>
      <c r="OV347" s="114">
        <f t="shared" si="497"/>
        <v>0.1</v>
      </c>
      <c r="OW347" s="114">
        <f t="shared" si="498"/>
        <v>1</v>
      </c>
      <c r="OX347" s="4">
        <v>5</v>
      </c>
      <c r="OY347" s="114">
        <f t="shared" si="499"/>
        <v>0.1</v>
      </c>
      <c r="OZ347" s="114">
        <f t="shared" si="500"/>
        <v>1</v>
      </c>
      <c r="PA347" s="4">
        <v>5</v>
      </c>
      <c r="PB347" s="114">
        <f t="shared" si="501"/>
        <v>0.1</v>
      </c>
      <c r="PC347" s="114">
        <f t="shared" si="502"/>
        <v>1</v>
      </c>
      <c r="PD347" s="4">
        <v>5</v>
      </c>
      <c r="PE347" s="4">
        <v>100</v>
      </c>
      <c r="PF347" s="114">
        <f t="shared" si="503"/>
        <v>0.05</v>
      </c>
      <c r="PG347" s="114">
        <f t="shared" si="504"/>
        <v>1</v>
      </c>
      <c r="PH347" s="4">
        <v>5</v>
      </c>
      <c r="PI347" s="114">
        <f t="shared" si="505"/>
        <v>0.05</v>
      </c>
      <c r="PJ347" s="114">
        <f t="shared" si="506"/>
        <v>1</v>
      </c>
      <c r="ACA347" s="114">
        <f t="shared" si="507"/>
        <v>0.4</v>
      </c>
      <c r="ACB347" s="114">
        <f t="shared" si="508"/>
        <v>0.54</v>
      </c>
      <c r="ACC347" s="114">
        <f t="shared" si="509"/>
        <v>0.94000000000000006</v>
      </c>
      <c r="ACN347" s="119" t="str">
        <f t="shared" si="510"/>
        <v>TERIMA</v>
      </c>
      <c r="ACO347" s="120">
        <f t="shared" si="511"/>
        <v>800000</v>
      </c>
      <c r="ACQ347" s="120">
        <f t="shared" si="512"/>
        <v>752000</v>
      </c>
      <c r="ACR347" s="120">
        <f t="shared" si="513"/>
        <v>752000</v>
      </c>
      <c r="ACS347" s="120">
        <f t="shared" si="514"/>
        <v>752000</v>
      </c>
      <c r="ADN347" s="121">
        <f t="shared" si="515"/>
        <v>752000</v>
      </c>
      <c r="ADO347" s="4" t="s">
        <v>1454</v>
      </c>
    </row>
    <row r="348" spans="1:795" x14ac:dyDescent="0.25">
      <c r="A348" s="4">
        <f t="shared" si="487"/>
        <v>344</v>
      </c>
      <c r="B348" s="4">
        <v>181081</v>
      </c>
      <c r="C348" s="4" t="s">
        <v>1420</v>
      </c>
      <c r="G348" s="4" t="s">
        <v>973</v>
      </c>
      <c r="O348" s="4">
        <v>22</v>
      </c>
      <c r="P348" s="4">
        <v>20</v>
      </c>
      <c r="Q348" s="4">
        <v>0</v>
      </c>
      <c r="R348" s="4">
        <v>0</v>
      </c>
      <c r="S348" s="4">
        <v>0</v>
      </c>
      <c r="T348" s="4">
        <v>2</v>
      </c>
      <c r="U348" s="4">
        <v>0</v>
      </c>
      <c r="V348" s="4">
        <f t="shared" si="488"/>
        <v>0</v>
      </c>
      <c r="W348" s="4">
        <v>20</v>
      </c>
      <c r="X348" s="4">
        <v>18</v>
      </c>
      <c r="Y348" s="4">
        <v>7.75</v>
      </c>
      <c r="CH348" s="114">
        <f t="shared" si="489"/>
        <v>1</v>
      </c>
      <c r="CI348" s="4">
        <v>5</v>
      </c>
      <c r="CJ348" s="114">
        <f t="shared" si="490"/>
        <v>0.2</v>
      </c>
      <c r="CK348" s="114">
        <f t="shared" si="491"/>
        <v>1</v>
      </c>
      <c r="CL348" s="4">
        <v>5</v>
      </c>
      <c r="CM348" s="114">
        <f t="shared" si="492"/>
        <v>0.2</v>
      </c>
      <c r="ON348" s="4">
        <v>3</v>
      </c>
      <c r="OO348" s="116">
        <v>4.5999999999999996</v>
      </c>
      <c r="OP348" s="114">
        <f t="shared" si="493"/>
        <v>0.09</v>
      </c>
      <c r="OQ348" s="114">
        <f t="shared" si="494"/>
        <v>0.6</v>
      </c>
      <c r="OR348" s="4">
        <v>5</v>
      </c>
      <c r="OS348" s="114">
        <f t="shared" si="495"/>
        <v>0.05</v>
      </c>
      <c r="OT348" s="114">
        <f t="shared" si="496"/>
        <v>1</v>
      </c>
      <c r="OU348" s="4">
        <v>5</v>
      </c>
      <c r="OV348" s="114">
        <f t="shared" si="497"/>
        <v>0.1</v>
      </c>
      <c r="OW348" s="114">
        <f t="shared" si="498"/>
        <v>1</v>
      </c>
      <c r="OX348" s="4">
        <v>5</v>
      </c>
      <c r="OY348" s="114">
        <f t="shared" si="499"/>
        <v>0.1</v>
      </c>
      <c r="OZ348" s="114">
        <f t="shared" si="500"/>
        <v>1</v>
      </c>
      <c r="PA348" s="4">
        <v>5</v>
      </c>
      <c r="PB348" s="114">
        <f t="shared" si="501"/>
        <v>0.1</v>
      </c>
      <c r="PC348" s="114">
        <f t="shared" si="502"/>
        <v>1</v>
      </c>
      <c r="PD348" s="4">
        <v>5</v>
      </c>
      <c r="PE348" s="4">
        <v>100</v>
      </c>
      <c r="PF348" s="114">
        <f t="shared" si="503"/>
        <v>0.05</v>
      </c>
      <c r="PG348" s="114">
        <f t="shared" si="504"/>
        <v>1</v>
      </c>
      <c r="PH348" s="4">
        <v>5</v>
      </c>
      <c r="PI348" s="114">
        <f t="shared" si="505"/>
        <v>0.05</v>
      </c>
      <c r="PJ348" s="114">
        <f t="shared" si="506"/>
        <v>1</v>
      </c>
      <c r="ACA348" s="114">
        <f t="shared" si="507"/>
        <v>0.4</v>
      </c>
      <c r="ACB348" s="114">
        <f t="shared" si="508"/>
        <v>0.54</v>
      </c>
      <c r="ACC348" s="114">
        <f t="shared" si="509"/>
        <v>0.94000000000000006</v>
      </c>
      <c r="ACN348" s="119" t="str">
        <f t="shared" si="510"/>
        <v>TERIMA</v>
      </c>
      <c r="ACO348" s="120">
        <f t="shared" si="511"/>
        <v>800000</v>
      </c>
      <c r="ACQ348" s="120">
        <f t="shared" si="512"/>
        <v>752000</v>
      </c>
      <c r="ACR348" s="120">
        <f t="shared" si="513"/>
        <v>752000</v>
      </c>
      <c r="ACS348" s="120">
        <f t="shared" si="514"/>
        <v>752000</v>
      </c>
      <c r="ADN348" s="121">
        <f t="shared" si="515"/>
        <v>752000</v>
      </c>
      <c r="ADO348" s="4" t="s">
        <v>1454</v>
      </c>
    </row>
    <row r="349" spans="1:795" x14ac:dyDescent="0.25">
      <c r="A349" s="4">
        <f t="shared" si="487"/>
        <v>345</v>
      </c>
      <c r="B349" s="4">
        <v>180172</v>
      </c>
      <c r="C349" s="4" t="s">
        <v>1421</v>
      </c>
      <c r="G349" s="4" t="s">
        <v>973</v>
      </c>
      <c r="O349" s="4">
        <v>22</v>
      </c>
      <c r="P349" s="4">
        <v>20</v>
      </c>
      <c r="Q349" s="4">
        <v>0</v>
      </c>
      <c r="R349" s="4">
        <v>0</v>
      </c>
      <c r="S349" s="4">
        <v>0</v>
      </c>
      <c r="T349" s="4">
        <v>1</v>
      </c>
      <c r="U349" s="4">
        <v>0</v>
      </c>
      <c r="V349" s="4">
        <f t="shared" si="488"/>
        <v>0</v>
      </c>
      <c r="W349" s="4">
        <v>20</v>
      </c>
      <c r="X349" s="4">
        <v>19</v>
      </c>
      <c r="Y349" s="4">
        <v>7.75</v>
      </c>
      <c r="CH349" s="114">
        <f t="shared" si="489"/>
        <v>1</v>
      </c>
      <c r="CI349" s="4">
        <v>5</v>
      </c>
      <c r="CJ349" s="114">
        <f t="shared" si="490"/>
        <v>0.2</v>
      </c>
      <c r="CK349" s="114">
        <f t="shared" si="491"/>
        <v>1</v>
      </c>
      <c r="CL349" s="4">
        <v>5</v>
      </c>
      <c r="CM349" s="114">
        <f t="shared" si="492"/>
        <v>0.2</v>
      </c>
      <c r="ON349" s="4">
        <v>3</v>
      </c>
      <c r="OO349" s="116">
        <v>4.5999999999999996</v>
      </c>
      <c r="OP349" s="114">
        <f t="shared" si="493"/>
        <v>0.09</v>
      </c>
      <c r="OQ349" s="114">
        <f t="shared" si="494"/>
        <v>0.6</v>
      </c>
      <c r="OR349" s="4">
        <v>5</v>
      </c>
      <c r="OS349" s="114">
        <f t="shared" si="495"/>
        <v>0.05</v>
      </c>
      <c r="OT349" s="114">
        <f t="shared" si="496"/>
        <v>1</v>
      </c>
      <c r="OU349" s="4">
        <v>5</v>
      </c>
      <c r="OV349" s="114">
        <f t="shared" si="497"/>
        <v>0.1</v>
      </c>
      <c r="OW349" s="114">
        <f t="shared" si="498"/>
        <v>1</v>
      </c>
      <c r="OX349" s="4">
        <v>5</v>
      </c>
      <c r="OY349" s="114">
        <f t="shared" si="499"/>
        <v>0.1</v>
      </c>
      <c r="OZ349" s="114">
        <f t="shared" si="500"/>
        <v>1</v>
      </c>
      <c r="PA349" s="4">
        <v>5</v>
      </c>
      <c r="PB349" s="114">
        <f t="shared" si="501"/>
        <v>0.1</v>
      </c>
      <c r="PC349" s="114">
        <f t="shared" si="502"/>
        <v>1</v>
      </c>
      <c r="PD349" s="4">
        <v>5</v>
      </c>
      <c r="PE349" s="4">
        <v>100</v>
      </c>
      <c r="PF349" s="114">
        <f t="shared" si="503"/>
        <v>0.05</v>
      </c>
      <c r="PG349" s="114">
        <f t="shared" si="504"/>
        <v>1</v>
      </c>
      <c r="PH349" s="4">
        <v>5</v>
      </c>
      <c r="PI349" s="114">
        <f t="shared" si="505"/>
        <v>0.05</v>
      </c>
      <c r="PJ349" s="114">
        <f t="shared" si="506"/>
        <v>1</v>
      </c>
      <c r="ACA349" s="114">
        <f t="shared" si="507"/>
        <v>0.4</v>
      </c>
      <c r="ACB349" s="114">
        <f t="shared" si="508"/>
        <v>0.54</v>
      </c>
      <c r="ACC349" s="114">
        <f t="shared" si="509"/>
        <v>0.94000000000000006</v>
      </c>
      <c r="ACN349" s="119" t="str">
        <f t="shared" si="510"/>
        <v>TERIMA</v>
      </c>
      <c r="ACO349" s="120">
        <f t="shared" si="511"/>
        <v>800000</v>
      </c>
      <c r="ACQ349" s="120">
        <f t="shared" si="512"/>
        <v>752000</v>
      </c>
      <c r="ACR349" s="120">
        <f t="shared" si="513"/>
        <v>752000</v>
      </c>
      <c r="ACS349" s="120">
        <f t="shared" si="514"/>
        <v>752000</v>
      </c>
      <c r="ADN349" s="121">
        <f t="shared" si="515"/>
        <v>752000</v>
      </c>
      <c r="ADO349" s="4" t="s">
        <v>1454</v>
      </c>
    </row>
    <row r="350" spans="1:795" x14ac:dyDescent="0.25">
      <c r="A350" s="4">
        <f t="shared" si="487"/>
        <v>346</v>
      </c>
      <c r="B350" s="4">
        <v>181083</v>
      </c>
      <c r="C350" s="4" t="s">
        <v>1422</v>
      </c>
      <c r="G350" s="4" t="s">
        <v>973</v>
      </c>
      <c r="O350" s="4">
        <v>22</v>
      </c>
      <c r="P350" s="4">
        <v>20</v>
      </c>
      <c r="Q350" s="4">
        <v>0</v>
      </c>
      <c r="R350" s="4">
        <v>0</v>
      </c>
      <c r="S350" s="4">
        <v>0</v>
      </c>
      <c r="T350" s="4">
        <v>2</v>
      </c>
      <c r="U350" s="4">
        <v>0</v>
      </c>
      <c r="V350" s="4">
        <f t="shared" si="488"/>
        <v>0</v>
      </c>
      <c r="W350" s="4">
        <v>20</v>
      </c>
      <c r="X350" s="4">
        <v>18</v>
      </c>
      <c r="Y350" s="4">
        <v>7.75</v>
      </c>
      <c r="CH350" s="114">
        <f t="shared" si="489"/>
        <v>1</v>
      </c>
      <c r="CI350" s="4">
        <v>5</v>
      </c>
      <c r="CJ350" s="114">
        <f t="shared" si="490"/>
        <v>0.2</v>
      </c>
      <c r="CK350" s="114">
        <f t="shared" si="491"/>
        <v>1</v>
      </c>
      <c r="CL350" s="4">
        <v>5</v>
      </c>
      <c r="CM350" s="114">
        <f t="shared" si="492"/>
        <v>0.2</v>
      </c>
      <c r="ON350" s="4">
        <v>5</v>
      </c>
      <c r="OO350" s="116">
        <v>5</v>
      </c>
      <c r="OP350" s="114">
        <f t="shared" si="493"/>
        <v>0.15</v>
      </c>
      <c r="OQ350" s="114">
        <f t="shared" si="494"/>
        <v>1</v>
      </c>
      <c r="OR350" s="4">
        <v>5</v>
      </c>
      <c r="OS350" s="114">
        <f t="shared" si="495"/>
        <v>0.05</v>
      </c>
      <c r="OT350" s="114">
        <f t="shared" si="496"/>
        <v>1</v>
      </c>
      <c r="OU350" s="4">
        <v>5</v>
      </c>
      <c r="OV350" s="114">
        <f t="shared" si="497"/>
        <v>0.1</v>
      </c>
      <c r="OW350" s="114">
        <f t="shared" si="498"/>
        <v>1</v>
      </c>
      <c r="OX350" s="4">
        <v>5</v>
      </c>
      <c r="OY350" s="114">
        <f t="shared" si="499"/>
        <v>0.1</v>
      </c>
      <c r="OZ350" s="114">
        <f t="shared" si="500"/>
        <v>1</v>
      </c>
      <c r="PA350" s="4">
        <v>5</v>
      </c>
      <c r="PB350" s="114">
        <f t="shared" si="501"/>
        <v>0.1</v>
      </c>
      <c r="PC350" s="114">
        <f t="shared" si="502"/>
        <v>1</v>
      </c>
      <c r="PD350" s="4">
        <v>5</v>
      </c>
      <c r="PE350" s="4">
        <v>100</v>
      </c>
      <c r="PF350" s="114">
        <f t="shared" si="503"/>
        <v>0.05</v>
      </c>
      <c r="PG350" s="114">
        <f t="shared" si="504"/>
        <v>1</v>
      </c>
      <c r="PH350" s="4">
        <v>5</v>
      </c>
      <c r="PI350" s="114">
        <f t="shared" si="505"/>
        <v>0.05</v>
      </c>
      <c r="PJ350" s="114">
        <f t="shared" si="506"/>
        <v>1</v>
      </c>
      <c r="ACA350" s="114">
        <f t="shared" si="507"/>
        <v>0.4</v>
      </c>
      <c r="ACB350" s="114">
        <f t="shared" si="508"/>
        <v>0.60000000000000009</v>
      </c>
      <c r="ACC350" s="114">
        <f t="shared" si="509"/>
        <v>1</v>
      </c>
      <c r="ACN350" s="119" t="str">
        <f t="shared" si="510"/>
        <v>TERIMA</v>
      </c>
      <c r="ACO350" s="120">
        <f t="shared" si="511"/>
        <v>800000</v>
      </c>
      <c r="ACQ350" s="120">
        <f t="shared" si="512"/>
        <v>800000</v>
      </c>
      <c r="ACR350" s="120">
        <f t="shared" si="513"/>
        <v>800000</v>
      </c>
      <c r="ACS350" s="120">
        <f t="shared" si="514"/>
        <v>800000</v>
      </c>
      <c r="ADN350" s="121">
        <f t="shared" si="515"/>
        <v>800000</v>
      </c>
      <c r="ADO350" s="4" t="s">
        <v>1454</v>
      </c>
    </row>
    <row r="351" spans="1:795" x14ac:dyDescent="0.25">
      <c r="A351" s="4">
        <f t="shared" si="487"/>
        <v>347</v>
      </c>
      <c r="B351" s="4">
        <v>182065</v>
      </c>
      <c r="C351" s="4" t="s">
        <v>1423</v>
      </c>
      <c r="G351" s="4" t="s">
        <v>973</v>
      </c>
      <c r="O351" s="4">
        <v>22</v>
      </c>
      <c r="P351" s="4">
        <v>20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f t="shared" si="488"/>
        <v>0</v>
      </c>
      <c r="W351" s="4">
        <v>20</v>
      </c>
      <c r="X351" s="4">
        <v>20</v>
      </c>
      <c r="Y351" s="4">
        <v>7.75</v>
      </c>
      <c r="CH351" s="114">
        <f t="shared" si="489"/>
        <v>1</v>
      </c>
      <c r="CI351" s="4">
        <v>5</v>
      </c>
      <c r="CJ351" s="114">
        <f t="shared" si="490"/>
        <v>0.2</v>
      </c>
      <c r="CK351" s="114">
        <f t="shared" si="491"/>
        <v>1</v>
      </c>
      <c r="CL351" s="4">
        <v>5</v>
      </c>
      <c r="CM351" s="114">
        <f t="shared" si="492"/>
        <v>0.2</v>
      </c>
      <c r="ON351" s="4">
        <v>3</v>
      </c>
      <c r="OO351" s="116">
        <v>4.5999999999999996</v>
      </c>
      <c r="OP351" s="114">
        <f t="shared" si="493"/>
        <v>0.09</v>
      </c>
      <c r="OQ351" s="114">
        <f t="shared" si="494"/>
        <v>0.6</v>
      </c>
      <c r="OR351" s="4">
        <v>5</v>
      </c>
      <c r="OS351" s="114">
        <f t="shared" si="495"/>
        <v>0.05</v>
      </c>
      <c r="OT351" s="114">
        <f t="shared" si="496"/>
        <v>1</v>
      </c>
      <c r="OU351" s="4">
        <v>5</v>
      </c>
      <c r="OV351" s="114">
        <f t="shared" si="497"/>
        <v>0.1</v>
      </c>
      <c r="OW351" s="114">
        <f t="shared" si="498"/>
        <v>1</v>
      </c>
      <c r="OX351" s="4">
        <v>5</v>
      </c>
      <c r="OY351" s="114">
        <f t="shared" si="499"/>
        <v>0.1</v>
      </c>
      <c r="OZ351" s="114">
        <f t="shared" si="500"/>
        <v>1</v>
      </c>
      <c r="PA351" s="4">
        <v>5</v>
      </c>
      <c r="PB351" s="114">
        <f t="shared" si="501"/>
        <v>0.1</v>
      </c>
      <c r="PC351" s="114">
        <f t="shared" si="502"/>
        <v>1</v>
      </c>
      <c r="PD351" s="4">
        <v>5</v>
      </c>
      <c r="PE351" s="4">
        <v>100</v>
      </c>
      <c r="PF351" s="114">
        <f t="shared" si="503"/>
        <v>0.05</v>
      </c>
      <c r="PG351" s="114">
        <f t="shared" si="504"/>
        <v>1</v>
      </c>
      <c r="PH351" s="4">
        <v>5</v>
      </c>
      <c r="PI351" s="114">
        <f t="shared" si="505"/>
        <v>0.05</v>
      </c>
      <c r="PJ351" s="114">
        <f t="shared" si="506"/>
        <v>1</v>
      </c>
      <c r="ACA351" s="114">
        <f t="shared" si="507"/>
        <v>0.4</v>
      </c>
      <c r="ACB351" s="114">
        <f t="shared" si="508"/>
        <v>0.54</v>
      </c>
      <c r="ACC351" s="114">
        <f t="shared" si="509"/>
        <v>0.94000000000000006</v>
      </c>
      <c r="ACN351" s="119" t="str">
        <f t="shared" si="510"/>
        <v>TERIMA</v>
      </c>
      <c r="ACO351" s="120">
        <f t="shared" si="511"/>
        <v>800000</v>
      </c>
      <c r="ACQ351" s="120">
        <f t="shared" si="512"/>
        <v>752000</v>
      </c>
      <c r="ACR351" s="120">
        <f t="shared" si="513"/>
        <v>752000</v>
      </c>
      <c r="ACS351" s="120">
        <f t="shared" si="514"/>
        <v>752000</v>
      </c>
      <c r="ADN351" s="121">
        <f t="shared" si="515"/>
        <v>752000</v>
      </c>
      <c r="ADO351" s="4" t="s">
        <v>1454</v>
      </c>
    </row>
    <row r="352" spans="1:795" x14ac:dyDescent="0.25">
      <c r="A352" s="4">
        <f t="shared" si="487"/>
        <v>348</v>
      </c>
      <c r="B352" s="4">
        <v>181086</v>
      </c>
      <c r="C352" s="4" t="s">
        <v>1424</v>
      </c>
      <c r="G352" s="4" t="s">
        <v>973</v>
      </c>
      <c r="O352" s="4">
        <v>22</v>
      </c>
      <c r="P352" s="4">
        <v>20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f t="shared" si="488"/>
        <v>0</v>
      </c>
      <c r="W352" s="4">
        <v>20</v>
      </c>
      <c r="X352" s="4">
        <v>20</v>
      </c>
      <c r="Y352" s="4">
        <v>7.75</v>
      </c>
      <c r="CH352" s="114">
        <f t="shared" si="489"/>
        <v>1</v>
      </c>
      <c r="CI352" s="4">
        <v>5</v>
      </c>
      <c r="CJ352" s="114">
        <f t="shared" si="490"/>
        <v>0.2</v>
      </c>
      <c r="CK352" s="114">
        <f t="shared" si="491"/>
        <v>1</v>
      </c>
      <c r="CL352" s="4">
        <v>5</v>
      </c>
      <c r="CM352" s="114">
        <f t="shared" si="492"/>
        <v>0.2</v>
      </c>
      <c r="ON352" s="4">
        <v>5</v>
      </c>
      <c r="OO352" s="116">
        <v>5</v>
      </c>
      <c r="OP352" s="114">
        <f t="shared" si="493"/>
        <v>0.15</v>
      </c>
      <c r="OQ352" s="114">
        <f t="shared" si="494"/>
        <v>1</v>
      </c>
      <c r="OR352" s="4">
        <v>5</v>
      </c>
      <c r="OS352" s="114">
        <f t="shared" si="495"/>
        <v>0.05</v>
      </c>
      <c r="OT352" s="114">
        <f t="shared" si="496"/>
        <v>1</v>
      </c>
      <c r="OU352" s="4">
        <v>5</v>
      </c>
      <c r="OV352" s="114">
        <f t="shared" si="497"/>
        <v>0.1</v>
      </c>
      <c r="OW352" s="114">
        <f t="shared" si="498"/>
        <v>1</v>
      </c>
      <c r="OX352" s="4">
        <v>5</v>
      </c>
      <c r="OY352" s="114">
        <f t="shared" si="499"/>
        <v>0.1</v>
      </c>
      <c r="OZ352" s="114">
        <f t="shared" si="500"/>
        <v>1</v>
      </c>
      <c r="PA352" s="4">
        <v>5</v>
      </c>
      <c r="PB352" s="114">
        <f t="shared" si="501"/>
        <v>0.1</v>
      </c>
      <c r="PC352" s="114">
        <f t="shared" si="502"/>
        <v>1</v>
      </c>
      <c r="PD352" s="4">
        <v>5</v>
      </c>
      <c r="PE352" s="4">
        <v>100</v>
      </c>
      <c r="PF352" s="114">
        <f t="shared" si="503"/>
        <v>0.05</v>
      </c>
      <c r="PG352" s="114">
        <f t="shared" si="504"/>
        <v>1</v>
      </c>
      <c r="PH352" s="4">
        <v>5</v>
      </c>
      <c r="PI352" s="114">
        <f t="shared" si="505"/>
        <v>0.05</v>
      </c>
      <c r="PJ352" s="114">
        <f t="shared" si="506"/>
        <v>1</v>
      </c>
      <c r="ACA352" s="114">
        <f t="shared" si="507"/>
        <v>0.4</v>
      </c>
      <c r="ACB352" s="114">
        <f t="shared" si="508"/>
        <v>0.60000000000000009</v>
      </c>
      <c r="ACC352" s="114">
        <f t="shared" si="509"/>
        <v>1</v>
      </c>
      <c r="ACN352" s="119" t="str">
        <f t="shared" si="510"/>
        <v>TERIMA</v>
      </c>
      <c r="ACO352" s="120">
        <f t="shared" si="511"/>
        <v>800000</v>
      </c>
      <c r="ACQ352" s="120">
        <f t="shared" si="512"/>
        <v>800000</v>
      </c>
      <c r="ACR352" s="120">
        <f t="shared" si="513"/>
        <v>800000</v>
      </c>
      <c r="ACS352" s="120">
        <f t="shared" si="514"/>
        <v>800000</v>
      </c>
      <c r="ADN352" s="121">
        <f t="shared" si="515"/>
        <v>800000</v>
      </c>
      <c r="ADO352" s="4" t="s">
        <v>1454</v>
      </c>
    </row>
    <row r="353" spans="1:795" x14ac:dyDescent="0.25">
      <c r="A353" s="4">
        <f t="shared" si="487"/>
        <v>349</v>
      </c>
      <c r="B353" s="4">
        <v>181103</v>
      </c>
      <c r="C353" s="4" t="s">
        <v>1425</v>
      </c>
      <c r="G353" s="4" t="s">
        <v>973</v>
      </c>
      <c r="O353" s="4">
        <v>22</v>
      </c>
      <c r="P353" s="4">
        <v>20</v>
      </c>
      <c r="Q353" s="4">
        <v>0</v>
      </c>
      <c r="R353" s="4">
        <v>0</v>
      </c>
      <c r="S353" s="4">
        <v>0</v>
      </c>
      <c r="T353" s="4">
        <v>2</v>
      </c>
      <c r="U353" s="4">
        <v>0</v>
      </c>
      <c r="V353" s="4">
        <f t="shared" si="488"/>
        <v>0</v>
      </c>
      <c r="W353" s="4">
        <v>20</v>
      </c>
      <c r="X353" s="4">
        <v>18</v>
      </c>
      <c r="Y353" s="4">
        <v>7.75</v>
      </c>
      <c r="CH353" s="114">
        <f t="shared" si="489"/>
        <v>1</v>
      </c>
      <c r="CI353" s="4">
        <v>5</v>
      </c>
      <c r="CJ353" s="114">
        <f t="shared" si="490"/>
        <v>0.2</v>
      </c>
      <c r="CK353" s="114">
        <f t="shared" si="491"/>
        <v>1</v>
      </c>
      <c r="CL353" s="4">
        <v>5</v>
      </c>
      <c r="CM353" s="114">
        <f t="shared" si="492"/>
        <v>0.2</v>
      </c>
      <c r="ON353" s="4">
        <v>3</v>
      </c>
      <c r="OO353" s="116">
        <v>4.5999999999999996</v>
      </c>
      <c r="OP353" s="114">
        <f t="shared" si="493"/>
        <v>0.09</v>
      </c>
      <c r="OQ353" s="114">
        <f t="shared" si="494"/>
        <v>0.6</v>
      </c>
      <c r="OR353" s="4">
        <v>5</v>
      </c>
      <c r="OS353" s="114">
        <f t="shared" si="495"/>
        <v>0.05</v>
      </c>
      <c r="OT353" s="114">
        <f t="shared" si="496"/>
        <v>1</v>
      </c>
      <c r="OU353" s="4">
        <v>5</v>
      </c>
      <c r="OV353" s="114">
        <f t="shared" si="497"/>
        <v>0.1</v>
      </c>
      <c r="OW353" s="114">
        <f t="shared" si="498"/>
        <v>1</v>
      </c>
      <c r="OX353" s="4">
        <v>5</v>
      </c>
      <c r="OY353" s="114">
        <f t="shared" si="499"/>
        <v>0.1</v>
      </c>
      <c r="OZ353" s="114">
        <f t="shared" si="500"/>
        <v>1</v>
      </c>
      <c r="PA353" s="4">
        <v>5</v>
      </c>
      <c r="PB353" s="114">
        <f t="shared" si="501"/>
        <v>0.1</v>
      </c>
      <c r="PC353" s="114">
        <f t="shared" si="502"/>
        <v>1</v>
      </c>
      <c r="PD353" s="4">
        <v>5</v>
      </c>
      <c r="PE353" s="4">
        <v>100</v>
      </c>
      <c r="PF353" s="114">
        <f t="shared" si="503"/>
        <v>0.05</v>
      </c>
      <c r="PG353" s="114">
        <f t="shared" si="504"/>
        <v>1</v>
      </c>
      <c r="PH353" s="4">
        <v>5</v>
      </c>
      <c r="PI353" s="114">
        <f t="shared" si="505"/>
        <v>0.05</v>
      </c>
      <c r="PJ353" s="114">
        <f t="shared" si="506"/>
        <v>1</v>
      </c>
      <c r="ACA353" s="114">
        <f t="shared" si="507"/>
        <v>0.4</v>
      </c>
      <c r="ACB353" s="114">
        <f t="shared" si="508"/>
        <v>0.54</v>
      </c>
      <c r="ACC353" s="114">
        <f t="shared" si="509"/>
        <v>0.94000000000000006</v>
      </c>
      <c r="ACN353" s="119" t="str">
        <f t="shared" si="510"/>
        <v>TERIMA</v>
      </c>
      <c r="ACO353" s="120">
        <f t="shared" si="511"/>
        <v>800000</v>
      </c>
      <c r="ACQ353" s="120">
        <f t="shared" si="512"/>
        <v>752000</v>
      </c>
      <c r="ACR353" s="120">
        <f t="shared" si="513"/>
        <v>752000</v>
      </c>
      <c r="ACS353" s="120">
        <f t="shared" si="514"/>
        <v>752000</v>
      </c>
      <c r="ADN353" s="121">
        <f t="shared" si="515"/>
        <v>752000</v>
      </c>
      <c r="ADO353" s="4" t="s">
        <v>1454</v>
      </c>
    </row>
    <row r="354" spans="1:795" x14ac:dyDescent="0.25">
      <c r="A354" s="4">
        <f t="shared" si="487"/>
        <v>350</v>
      </c>
      <c r="B354" s="4">
        <v>182069</v>
      </c>
      <c r="C354" s="4" t="s">
        <v>1426</v>
      </c>
      <c r="G354" s="4" t="s">
        <v>973</v>
      </c>
      <c r="O354" s="4">
        <v>22</v>
      </c>
      <c r="P354" s="4">
        <v>20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f t="shared" si="488"/>
        <v>0</v>
      </c>
      <c r="W354" s="4">
        <v>20</v>
      </c>
      <c r="X354" s="4">
        <v>20</v>
      </c>
      <c r="Y354" s="4">
        <v>7.75</v>
      </c>
      <c r="CH354" s="114">
        <f t="shared" si="489"/>
        <v>1</v>
      </c>
      <c r="CI354" s="4">
        <v>5</v>
      </c>
      <c r="CJ354" s="114">
        <f t="shared" si="490"/>
        <v>0.2</v>
      </c>
      <c r="CK354" s="114">
        <f t="shared" si="491"/>
        <v>1</v>
      </c>
      <c r="CL354" s="4">
        <v>5</v>
      </c>
      <c r="CM354" s="114">
        <f t="shared" si="492"/>
        <v>0.2</v>
      </c>
      <c r="ON354" s="4">
        <v>3</v>
      </c>
      <c r="OO354" s="116">
        <v>4.5999999999999996</v>
      </c>
      <c r="OP354" s="114">
        <f t="shared" si="493"/>
        <v>0.09</v>
      </c>
      <c r="OQ354" s="114">
        <f t="shared" si="494"/>
        <v>0.6</v>
      </c>
      <c r="OR354" s="4">
        <v>5</v>
      </c>
      <c r="OS354" s="114">
        <f t="shared" si="495"/>
        <v>0.05</v>
      </c>
      <c r="OT354" s="114">
        <f t="shared" si="496"/>
        <v>1</v>
      </c>
      <c r="OU354" s="4">
        <v>5</v>
      </c>
      <c r="OV354" s="114">
        <f t="shared" si="497"/>
        <v>0.1</v>
      </c>
      <c r="OW354" s="114">
        <f t="shared" si="498"/>
        <v>1</v>
      </c>
      <c r="OX354" s="4">
        <v>5</v>
      </c>
      <c r="OY354" s="114">
        <f t="shared" si="499"/>
        <v>0.1</v>
      </c>
      <c r="OZ354" s="114">
        <f t="shared" si="500"/>
        <v>1</v>
      </c>
      <c r="PA354" s="4">
        <v>5</v>
      </c>
      <c r="PB354" s="114">
        <f t="shared" si="501"/>
        <v>0.1</v>
      </c>
      <c r="PC354" s="114">
        <f t="shared" si="502"/>
        <v>1</v>
      </c>
      <c r="PD354" s="4">
        <v>5</v>
      </c>
      <c r="PE354" s="4">
        <v>100</v>
      </c>
      <c r="PF354" s="114">
        <f t="shared" si="503"/>
        <v>0.05</v>
      </c>
      <c r="PG354" s="114">
        <f t="shared" si="504"/>
        <v>1</v>
      </c>
      <c r="PH354" s="4">
        <v>5</v>
      </c>
      <c r="PI354" s="114">
        <f t="shared" si="505"/>
        <v>0.05</v>
      </c>
      <c r="PJ354" s="114">
        <f t="shared" si="506"/>
        <v>1</v>
      </c>
      <c r="ACA354" s="114">
        <f t="shared" si="507"/>
        <v>0.4</v>
      </c>
      <c r="ACB354" s="114">
        <f t="shared" si="508"/>
        <v>0.54</v>
      </c>
      <c r="ACC354" s="114">
        <f t="shared" si="509"/>
        <v>0.94000000000000006</v>
      </c>
      <c r="ACN354" s="119" t="str">
        <f t="shared" si="510"/>
        <v>TERIMA</v>
      </c>
      <c r="ACO354" s="120">
        <f t="shared" si="511"/>
        <v>800000</v>
      </c>
      <c r="ACQ354" s="120">
        <f t="shared" si="512"/>
        <v>752000</v>
      </c>
      <c r="ACR354" s="120">
        <f t="shared" si="513"/>
        <v>752000</v>
      </c>
      <c r="ACS354" s="120">
        <f t="shared" si="514"/>
        <v>752000</v>
      </c>
      <c r="ADN354" s="121">
        <f t="shared" si="515"/>
        <v>752000</v>
      </c>
      <c r="ADO354" s="4" t="s">
        <v>1454</v>
      </c>
    </row>
    <row r="355" spans="1:795" x14ac:dyDescent="0.25">
      <c r="A355" s="4">
        <f t="shared" si="487"/>
        <v>351</v>
      </c>
      <c r="B355" s="4">
        <v>182054</v>
      </c>
      <c r="C355" s="4" t="s">
        <v>1427</v>
      </c>
      <c r="G355" s="4" t="s">
        <v>973</v>
      </c>
      <c r="O355" s="4">
        <v>22</v>
      </c>
      <c r="P355" s="4">
        <v>20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f t="shared" si="488"/>
        <v>0</v>
      </c>
      <c r="W355" s="4">
        <v>20</v>
      </c>
      <c r="X355" s="4">
        <v>20</v>
      </c>
      <c r="Y355" s="4">
        <v>7.75</v>
      </c>
      <c r="CH355" s="114">
        <f t="shared" si="489"/>
        <v>1</v>
      </c>
      <c r="CI355" s="4">
        <v>5</v>
      </c>
      <c r="CJ355" s="114">
        <f t="shared" si="490"/>
        <v>0.2</v>
      </c>
      <c r="CK355" s="114">
        <f t="shared" si="491"/>
        <v>1</v>
      </c>
      <c r="CL355" s="4">
        <v>5</v>
      </c>
      <c r="CM355" s="114">
        <f t="shared" si="492"/>
        <v>0.2</v>
      </c>
      <c r="ON355" s="4">
        <v>3</v>
      </c>
      <c r="OO355" s="116">
        <v>4.5999999999999996</v>
      </c>
      <c r="OP355" s="114">
        <f t="shared" si="493"/>
        <v>0.09</v>
      </c>
      <c r="OQ355" s="114">
        <f t="shared" si="494"/>
        <v>0.6</v>
      </c>
      <c r="OR355" s="4">
        <v>5</v>
      </c>
      <c r="OS355" s="114">
        <f t="shared" si="495"/>
        <v>0.05</v>
      </c>
      <c r="OT355" s="114">
        <f t="shared" si="496"/>
        <v>1</v>
      </c>
      <c r="OU355" s="4">
        <v>5</v>
      </c>
      <c r="OV355" s="114">
        <f t="shared" si="497"/>
        <v>0.1</v>
      </c>
      <c r="OW355" s="114">
        <f t="shared" si="498"/>
        <v>1</v>
      </c>
      <c r="OX355" s="4">
        <v>5</v>
      </c>
      <c r="OY355" s="114">
        <f t="shared" si="499"/>
        <v>0.1</v>
      </c>
      <c r="OZ355" s="114">
        <f t="shared" si="500"/>
        <v>1</v>
      </c>
      <c r="PA355" s="4">
        <v>5</v>
      </c>
      <c r="PB355" s="114">
        <f t="shared" si="501"/>
        <v>0.1</v>
      </c>
      <c r="PC355" s="114">
        <f t="shared" si="502"/>
        <v>1</v>
      </c>
      <c r="PD355" s="4">
        <v>5</v>
      </c>
      <c r="PE355" s="4">
        <v>100</v>
      </c>
      <c r="PF355" s="114">
        <f t="shared" si="503"/>
        <v>0.05</v>
      </c>
      <c r="PG355" s="114">
        <f t="shared" si="504"/>
        <v>1</v>
      </c>
      <c r="PH355" s="4">
        <v>5</v>
      </c>
      <c r="PI355" s="114">
        <f t="shared" si="505"/>
        <v>0.05</v>
      </c>
      <c r="PJ355" s="114">
        <f t="shared" si="506"/>
        <v>1</v>
      </c>
      <c r="ACA355" s="114">
        <f t="shared" si="507"/>
        <v>0.4</v>
      </c>
      <c r="ACB355" s="114">
        <f t="shared" si="508"/>
        <v>0.54</v>
      </c>
      <c r="ACC355" s="114">
        <f t="shared" si="509"/>
        <v>0.94000000000000006</v>
      </c>
      <c r="ACN355" s="119" t="str">
        <f t="shared" si="510"/>
        <v>TERIMA</v>
      </c>
      <c r="ACO355" s="120">
        <f t="shared" si="511"/>
        <v>800000</v>
      </c>
      <c r="ACQ355" s="120">
        <f t="shared" si="512"/>
        <v>752000</v>
      </c>
      <c r="ACR355" s="120">
        <f t="shared" si="513"/>
        <v>752000</v>
      </c>
      <c r="ACS355" s="120">
        <f t="shared" si="514"/>
        <v>752000</v>
      </c>
      <c r="ADN355" s="121">
        <f t="shared" si="515"/>
        <v>752000</v>
      </c>
      <c r="ADO355" s="4" t="s">
        <v>1454</v>
      </c>
    </row>
    <row r="356" spans="1:795" x14ac:dyDescent="0.25">
      <c r="A356" s="4">
        <f t="shared" si="487"/>
        <v>352</v>
      </c>
      <c r="B356" s="4">
        <v>181094</v>
      </c>
      <c r="C356" s="4" t="s">
        <v>1428</v>
      </c>
      <c r="G356" s="4" t="s">
        <v>973</v>
      </c>
      <c r="O356" s="4">
        <v>22</v>
      </c>
      <c r="P356" s="4">
        <v>20</v>
      </c>
      <c r="Q356" s="4">
        <v>0</v>
      </c>
      <c r="R356" s="4">
        <v>0</v>
      </c>
      <c r="S356" s="4">
        <v>0</v>
      </c>
      <c r="T356" s="4">
        <v>2</v>
      </c>
      <c r="U356" s="4">
        <v>0</v>
      </c>
      <c r="V356" s="4">
        <f t="shared" si="488"/>
        <v>0</v>
      </c>
      <c r="W356" s="4">
        <v>20</v>
      </c>
      <c r="X356" s="4">
        <v>18</v>
      </c>
      <c r="Y356" s="4">
        <v>7.75</v>
      </c>
      <c r="CH356" s="114">
        <f t="shared" si="489"/>
        <v>1</v>
      </c>
      <c r="CI356" s="4">
        <v>5</v>
      </c>
      <c r="CJ356" s="114">
        <f t="shared" si="490"/>
        <v>0.2</v>
      </c>
      <c r="CK356" s="114">
        <f t="shared" si="491"/>
        <v>1</v>
      </c>
      <c r="CL356" s="4">
        <v>5</v>
      </c>
      <c r="CM356" s="114">
        <f t="shared" si="492"/>
        <v>0.2</v>
      </c>
      <c r="ON356" s="4">
        <v>3</v>
      </c>
      <c r="OO356" s="116">
        <v>4.5999999999999996</v>
      </c>
      <c r="OP356" s="114">
        <f t="shared" si="493"/>
        <v>0.09</v>
      </c>
      <c r="OQ356" s="114">
        <f t="shared" si="494"/>
        <v>0.6</v>
      </c>
      <c r="OR356" s="4">
        <v>5</v>
      </c>
      <c r="OS356" s="114">
        <f t="shared" si="495"/>
        <v>0.05</v>
      </c>
      <c r="OT356" s="114">
        <f t="shared" si="496"/>
        <v>1</v>
      </c>
      <c r="OU356" s="4">
        <v>5</v>
      </c>
      <c r="OV356" s="114">
        <f t="shared" si="497"/>
        <v>0.1</v>
      </c>
      <c r="OW356" s="114">
        <f t="shared" si="498"/>
        <v>1</v>
      </c>
      <c r="OX356" s="4">
        <v>5</v>
      </c>
      <c r="OY356" s="114">
        <f t="shared" si="499"/>
        <v>0.1</v>
      </c>
      <c r="OZ356" s="114">
        <f t="shared" si="500"/>
        <v>1</v>
      </c>
      <c r="PA356" s="4">
        <v>5</v>
      </c>
      <c r="PB356" s="114">
        <f t="shared" si="501"/>
        <v>0.1</v>
      </c>
      <c r="PC356" s="114">
        <f t="shared" si="502"/>
        <v>1</v>
      </c>
      <c r="PD356" s="4">
        <v>5</v>
      </c>
      <c r="PE356" s="4">
        <v>100</v>
      </c>
      <c r="PF356" s="114">
        <f t="shared" si="503"/>
        <v>0.05</v>
      </c>
      <c r="PG356" s="114">
        <f t="shared" si="504"/>
        <v>1</v>
      </c>
      <c r="PH356" s="4">
        <v>5</v>
      </c>
      <c r="PI356" s="114">
        <f t="shared" si="505"/>
        <v>0.05</v>
      </c>
      <c r="PJ356" s="114">
        <f t="shared" si="506"/>
        <v>1</v>
      </c>
      <c r="ACA356" s="114">
        <f t="shared" si="507"/>
        <v>0.4</v>
      </c>
      <c r="ACB356" s="114">
        <f t="shared" si="508"/>
        <v>0.54</v>
      </c>
      <c r="ACC356" s="114">
        <f t="shared" si="509"/>
        <v>0.94000000000000006</v>
      </c>
      <c r="ACN356" s="119" t="str">
        <f t="shared" si="510"/>
        <v>TERIMA</v>
      </c>
      <c r="ACO356" s="120">
        <f t="shared" si="511"/>
        <v>800000</v>
      </c>
      <c r="ACQ356" s="120">
        <f t="shared" si="512"/>
        <v>752000</v>
      </c>
      <c r="ACR356" s="120">
        <f t="shared" si="513"/>
        <v>752000</v>
      </c>
      <c r="ACS356" s="120">
        <f t="shared" si="514"/>
        <v>752000</v>
      </c>
      <c r="ADN356" s="121">
        <f t="shared" si="515"/>
        <v>752000</v>
      </c>
      <c r="ADO356" s="4" t="s">
        <v>1454</v>
      </c>
    </row>
    <row r="357" spans="1:795" x14ac:dyDescent="0.25">
      <c r="A357" s="4">
        <f t="shared" si="487"/>
        <v>353</v>
      </c>
      <c r="B357" s="4">
        <v>180180</v>
      </c>
      <c r="C357" s="4" t="s">
        <v>1429</v>
      </c>
      <c r="G357" s="4" t="s">
        <v>973</v>
      </c>
      <c r="O357" s="4">
        <v>22</v>
      </c>
      <c r="P357" s="4">
        <v>20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f t="shared" si="488"/>
        <v>0</v>
      </c>
      <c r="W357" s="4">
        <v>20</v>
      </c>
      <c r="X357" s="4">
        <v>20</v>
      </c>
      <c r="Y357" s="4">
        <v>7.75</v>
      </c>
      <c r="CH357" s="114">
        <f t="shared" si="489"/>
        <v>1</v>
      </c>
      <c r="CI357" s="4">
        <v>5</v>
      </c>
      <c r="CJ357" s="114">
        <f t="shared" si="490"/>
        <v>0.2</v>
      </c>
      <c r="CK357" s="114">
        <f t="shared" si="491"/>
        <v>1</v>
      </c>
      <c r="CL357" s="4">
        <v>5</v>
      </c>
      <c r="CM357" s="114">
        <f t="shared" si="492"/>
        <v>0.2</v>
      </c>
      <c r="ON357" s="4">
        <v>3</v>
      </c>
      <c r="OO357" s="116">
        <v>4.5999999999999996</v>
      </c>
      <c r="OP357" s="114">
        <f t="shared" si="493"/>
        <v>0.09</v>
      </c>
      <c r="OQ357" s="114">
        <f t="shared" si="494"/>
        <v>0.6</v>
      </c>
      <c r="OR357" s="4">
        <v>5</v>
      </c>
      <c r="OS357" s="114">
        <f t="shared" si="495"/>
        <v>0.05</v>
      </c>
      <c r="OT357" s="114">
        <f t="shared" si="496"/>
        <v>1</v>
      </c>
      <c r="OU357" s="4">
        <v>5</v>
      </c>
      <c r="OV357" s="114">
        <f t="shared" si="497"/>
        <v>0.1</v>
      </c>
      <c r="OW357" s="114">
        <f t="shared" si="498"/>
        <v>1</v>
      </c>
      <c r="OX357" s="4">
        <v>5</v>
      </c>
      <c r="OY357" s="114">
        <f t="shared" si="499"/>
        <v>0.1</v>
      </c>
      <c r="OZ357" s="114">
        <f t="shared" si="500"/>
        <v>1</v>
      </c>
      <c r="PA357" s="4">
        <v>5</v>
      </c>
      <c r="PB357" s="114">
        <f t="shared" si="501"/>
        <v>0.1</v>
      </c>
      <c r="PC357" s="114">
        <f t="shared" si="502"/>
        <v>1</v>
      </c>
      <c r="PD357" s="4">
        <v>5</v>
      </c>
      <c r="PE357" s="4">
        <v>100</v>
      </c>
      <c r="PF357" s="114">
        <f t="shared" si="503"/>
        <v>0.05</v>
      </c>
      <c r="PG357" s="114">
        <f t="shared" si="504"/>
        <v>1</v>
      </c>
      <c r="PH357" s="4">
        <v>5</v>
      </c>
      <c r="PI357" s="114">
        <f t="shared" si="505"/>
        <v>0.05</v>
      </c>
      <c r="PJ357" s="114">
        <f t="shared" si="506"/>
        <v>1</v>
      </c>
      <c r="ACA357" s="114">
        <f t="shared" si="507"/>
        <v>0.4</v>
      </c>
      <c r="ACB357" s="114">
        <f t="shared" si="508"/>
        <v>0.54</v>
      </c>
      <c r="ACC357" s="114">
        <f t="shared" si="509"/>
        <v>0.94000000000000006</v>
      </c>
      <c r="ACN357" s="119" t="str">
        <f t="shared" si="510"/>
        <v>TERIMA</v>
      </c>
      <c r="ACO357" s="120">
        <f t="shared" si="511"/>
        <v>800000</v>
      </c>
      <c r="ACQ357" s="120">
        <f t="shared" si="512"/>
        <v>752000</v>
      </c>
      <c r="ACR357" s="120">
        <f t="shared" si="513"/>
        <v>752000</v>
      </c>
      <c r="ACS357" s="120">
        <f t="shared" si="514"/>
        <v>752000</v>
      </c>
      <c r="ADN357" s="121">
        <f t="shared" si="515"/>
        <v>752000</v>
      </c>
      <c r="ADO357" s="4" t="s">
        <v>1454</v>
      </c>
    </row>
    <row r="358" spans="1:795" x14ac:dyDescent="0.25">
      <c r="A358" s="4">
        <f t="shared" si="487"/>
        <v>354</v>
      </c>
      <c r="B358" s="4">
        <v>180087</v>
      </c>
      <c r="C358" s="4" t="s">
        <v>1430</v>
      </c>
      <c r="G358" s="4" t="s">
        <v>973</v>
      </c>
      <c r="O358" s="4">
        <v>22</v>
      </c>
      <c r="P358" s="4">
        <v>20</v>
      </c>
      <c r="Q358" s="4">
        <v>0</v>
      </c>
      <c r="R358" s="4">
        <v>0</v>
      </c>
      <c r="S358" s="4">
        <v>0</v>
      </c>
      <c r="T358" s="4">
        <v>2</v>
      </c>
      <c r="U358" s="4">
        <v>0</v>
      </c>
      <c r="V358" s="4">
        <f t="shared" si="488"/>
        <v>0</v>
      </c>
      <c r="W358" s="4">
        <v>20</v>
      </c>
      <c r="X358" s="4">
        <v>18</v>
      </c>
      <c r="Y358" s="4">
        <v>7.75</v>
      </c>
      <c r="CH358" s="114">
        <f t="shared" si="489"/>
        <v>1</v>
      </c>
      <c r="CI358" s="4">
        <v>5</v>
      </c>
      <c r="CJ358" s="114">
        <f t="shared" si="490"/>
        <v>0.2</v>
      </c>
      <c r="CK358" s="114">
        <f t="shared" si="491"/>
        <v>1</v>
      </c>
      <c r="CL358" s="4">
        <v>5</v>
      </c>
      <c r="CM358" s="114">
        <f t="shared" si="492"/>
        <v>0.2</v>
      </c>
      <c r="ON358" s="4">
        <v>3</v>
      </c>
      <c r="OO358" s="116">
        <v>4.5999999999999996</v>
      </c>
      <c r="OP358" s="114">
        <f t="shared" si="493"/>
        <v>0.09</v>
      </c>
      <c r="OQ358" s="114">
        <f t="shared" si="494"/>
        <v>0.6</v>
      </c>
      <c r="OR358" s="4">
        <v>5</v>
      </c>
      <c r="OS358" s="114">
        <f t="shared" si="495"/>
        <v>0.05</v>
      </c>
      <c r="OT358" s="114">
        <f t="shared" si="496"/>
        <v>1</v>
      </c>
      <c r="OU358" s="4">
        <v>5</v>
      </c>
      <c r="OV358" s="114">
        <f t="shared" si="497"/>
        <v>0.1</v>
      </c>
      <c r="OW358" s="114">
        <f t="shared" si="498"/>
        <v>1</v>
      </c>
      <c r="OX358" s="4">
        <v>5</v>
      </c>
      <c r="OY358" s="114">
        <f t="shared" si="499"/>
        <v>0.1</v>
      </c>
      <c r="OZ358" s="114">
        <f t="shared" si="500"/>
        <v>1</v>
      </c>
      <c r="PA358" s="4">
        <v>5</v>
      </c>
      <c r="PB358" s="114">
        <f t="shared" si="501"/>
        <v>0.1</v>
      </c>
      <c r="PC358" s="114">
        <f t="shared" si="502"/>
        <v>1</v>
      </c>
      <c r="PD358" s="4">
        <v>5</v>
      </c>
      <c r="PE358" s="4">
        <v>100</v>
      </c>
      <c r="PF358" s="114">
        <f t="shared" si="503"/>
        <v>0.05</v>
      </c>
      <c r="PG358" s="114">
        <f t="shared" si="504"/>
        <v>1</v>
      </c>
      <c r="PH358" s="4">
        <v>5</v>
      </c>
      <c r="PI358" s="114">
        <f t="shared" si="505"/>
        <v>0.05</v>
      </c>
      <c r="PJ358" s="114">
        <f t="shared" si="506"/>
        <v>1</v>
      </c>
      <c r="ACA358" s="114">
        <f t="shared" si="507"/>
        <v>0.4</v>
      </c>
      <c r="ACB358" s="114">
        <f t="shared" si="508"/>
        <v>0.54</v>
      </c>
      <c r="ACC358" s="114">
        <f t="shared" si="509"/>
        <v>0.94000000000000006</v>
      </c>
      <c r="ACN358" s="119" t="str">
        <f t="shared" si="510"/>
        <v>TERIMA</v>
      </c>
      <c r="ACO358" s="120">
        <f t="shared" si="511"/>
        <v>800000</v>
      </c>
      <c r="ACQ358" s="120">
        <f t="shared" si="512"/>
        <v>752000</v>
      </c>
      <c r="ACR358" s="120">
        <f t="shared" si="513"/>
        <v>752000</v>
      </c>
      <c r="ACS358" s="120">
        <f t="shared" si="514"/>
        <v>752000</v>
      </c>
      <c r="ADN358" s="121">
        <f t="shared" si="515"/>
        <v>752000</v>
      </c>
      <c r="ADO358" s="4" t="s">
        <v>1454</v>
      </c>
    </row>
    <row r="359" spans="1:795" x14ac:dyDescent="0.25">
      <c r="A359" s="4">
        <f t="shared" si="487"/>
        <v>355</v>
      </c>
      <c r="B359" s="4">
        <v>181110</v>
      </c>
      <c r="C359" s="4" t="s">
        <v>1431</v>
      </c>
      <c r="G359" s="4" t="s">
        <v>973</v>
      </c>
      <c r="O359" s="4">
        <v>22</v>
      </c>
      <c r="P359" s="4">
        <v>20</v>
      </c>
      <c r="Q359" s="4">
        <v>0</v>
      </c>
      <c r="R359" s="4">
        <v>0</v>
      </c>
      <c r="S359" s="4">
        <v>0</v>
      </c>
      <c r="T359" s="4">
        <v>4</v>
      </c>
      <c r="U359" s="4">
        <v>0</v>
      </c>
      <c r="V359" s="4">
        <f t="shared" si="488"/>
        <v>0</v>
      </c>
      <c r="W359" s="4">
        <v>20</v>
      </c>
      <c r="X359" s="4">
        <v>16</v>
      </c>
      <c r="Y359" s="4">
        <v>7.75</v>
      </c>
      <c r="CH359" s="114">
        <f t="shared" si="489"/>
        <v>1</v>
      </c>
      <c r="CI359" s="4">
        <v>5</v>
      </c>
      <c r="CJ359" s="114">
        <f t="shared" si="490"/>
        <v>0.2</v>
      </c>
      <c r="CK359" s="114">
        <f t="shared" si="491"/>
        <v>1</v>
      </c>
      <c r="CL359" s="4">
        <v>5</v>
      </c>
      <c r="CM359" s="114">
        <f t="shared" si="492"/>
        <v>0.2</v>
      </c>
      <c r="ON359" s="4">
        <v>3</v>
      </c>
      <c r="OO359" s="116">
        <v>4.5999999999999996</v>
      </c>
      <c r="OP359" s="114">
        <f t="shared" si="493"/>
        <v>0.09</v>
      </c>
      <c r="OQ359" s="114">
        <f t="shared" si="494"/>
        <v>0.6</v>
      </c>
      <c r="OR359" s="4">
        <v>5</v>
      </c>
      <c r="OS359" s="114">
        <f t="shared" si="495"/>
        <v>0.05</v>
      </c>
      <c r="OT359" s="114">
        <f t="shared" si="496"/>
        <v>1</v>
      </c>
      <c r="OU359" s="4">
        <v>5</v>
      </c>
      <c r="OV359" s="114">
        <f t="shared" si="497"/>
        <v>0.1</v>
      </c>
      <c r="OW359" s="114">
        <f t="shared" si="498"/>
        <v>1</v>
      </c>
      <c r="OX359" s="4">
        <v>5</v>
      </c>
      <c r="OY359" s="114">
        <f t="shared" si="499"/>
        <v>0.1</v>
      </c>
      <c r="OZ359" s="114">
        <f t="shared" si="500"/>
        <v>1</v>
      </c>
      <c r="PA359" s="4">
        <v>5</v>
      </c>
      <c r="PB359" s="114">
        <f t="shared" si="501"/>
        <v>0.1</v>
      </c>
      <c r="PC359" s="114">
        <f t="shared" si="502"/>
        <v>1</v>
      </c>
      <c r="PD359" s="4">
        <v>5</v>
      </c>
      <c r="PE359" s="4">
        <v>100</v>
      </c>
      <c r="PF359" s="114">
        <f t="shared" si="503"/>
        <v>0.05</v>
      </c>
      <c r="PG359" s="114">
        <f t="shared" si="504"/>
        <v>1</v>
      </c>
      <c r="PH359" s="4">
        <v>5</v>
      </c>
      <c r="PI359" s="114">
        <f t="shared" si="505"/>
        <v>0.05</v>
      </c>
      <c r="PJ359" s="114">
        <f t="shared" si="506"/>
        <v>1</v>
      </c>
      <c r="ACA359" s="114">
        <f t="shared" si="507"/>
        <v>0.4</v>
      </c>
      <c r="ACB359" s="114">
        <f t="shared" si="508"/>
        <v>0.54</v>
      </c>
      <c r="ACC359" s="114">
        <f t="shared" si="509"/>
        <v>0.94000000000000006</v>
      </c>
      <c r="ACN359" s="119" t="str">
        <f t="shared" si="510"/>
        <v>TERIMA</v>
      </c>
      <c r="ACO359" s="120">
        <f t="shared" si="511"/>
        <v>800000</v>
      </c>
      <c r="ACQ359" s="120">
        <f t="shared" si="512"/>
        <v>752000</v>
      </c>
      <c r="ACR359" s="120">
        <f t="shared" si="513"/>
        <v>752000</v>
      </c>
      <c r="ACS359" s="120">
        <f t="shared" si="514"/>
        <v>752000</v>
      </c>
      <c r="ADN359" s="121">
        <f t="shared" si="515"/>
        <v>752000</v>
      </c>
      <c r="ADO359" s="4" t="s">
        <v>1454</v>
      </c>
    </row>
    <row r="360" spans="1:795" x14ac:dyDescent="0.25">
      <c r="A360" s="4">
        <f t="shared" si="487"/>
        <v>356</v>
      </c>
      <c r="B360" s="4">
        <v>182056</v>
      </c>
      <c r="C360" s="4" t="s">
        <v>1432</v>
      </c>
      <c r="G360" s="4" t="s">
        <v>973</v>
      </c>
      <c r="O360" s="4">
        <v>22</v>
      </c>
      <c r="P360" s="4">
        <v>20</v>
      </c>
      <c r="Q360" s="4">
        <v>0</v>
      </c>
      <c r="R360" s="4">
        <v>0</v>
      </c>
      <c r="S360" s="4">
        <v>0</v>
      </c>
      <c r="T360" s="4">
        <v>2</v>
      </c>
      <c r="U360" s="4">
        <v>0</v>
      </c>
      <c r="V360" s="4">
        <f t="shared" si="488"/>
        <v>0</v>
      </c>
      <c r="W360" s="4">
        <v>20</v>
      </c>
      <c r="X360" s="4">
        <v>18</v>
      </c>
      <c r="Y360" s="4">
        <v>7.75</v>
      </c>
      <c r="CH360" s="114">
        <f t="shared" si="489"/>
        <v>1</v>
      </c>
      <c r="CI360" s="4">
        <v>5</v>
      </c>
      <c r="CJ360" s="114">
        <f t="shared" si="490"/>
        <v>0.2</v>
      </c>
      <c r="CK360" s="114">
        <f t="shared" si="491"/>
        <v>1</v>
      </c>
      <c r="CL360" s="4">
        <v>5</v>
      </c>
      <c r="CM360" s="114">
        <f t="shared" si="492"/>
        <v>0.2</v>
      </c>
      <c r="ON360" s="4">
        <v>3</v>
      </c>
      <c r="OO360" s="116">
        <v>4.5999999999999996</v>
      </c>
      <c r="OP360" s="114">
        <f t="shared" si="493"/>
        <v>0.09</v>
      </c>
      <c r="OQ360" s="114">
        <f t="shared" si="494"/>
        <v>0.6</v>
      </c>
      <c r="OR360" s="4">
        <v>5</v>
      </c>
      <c r="OS360" s="114">
        <f t="shared" si="495"/>
        <v>0.05</v>
      </c>
      <c r="OT360" s="114">
        <f t="shared" si="496"/>
        <v>1</v>
      </c>
      <c r="OU360" s="4">
        <v>5</v>
      </c>
      <c r="OV360" s="114">
        <f t="shared" si="497"/>
        <v>0.1</v>
      </c>
      <c r="OW360" s="114">
        <f t="shared" si="498"/>
        <v>1</v>
      </c>
      <c r="OX360" s="4">
        <v>5</v>
      </c>
      <c r="OY360" s="114">
        <f t="shared" si="499"/>
        <v>0.1</v>
      </c>
      <c r="OZ360" s="114">
        <f t="shared" si="500"/>
        <v>1</v>
      </c>
      <c r="PA360" s="4">
        <v>5</v>
      </c>
      <c r="PB360" s="114">
        <f t="shared" si="501"/>
        <v>0.1</v>
      </c>
      <c r="PC360" s="114">
        <f t="shared" si="502"/>
        <v>1</v>
      </c>
      <c r="PD360" s="4">
        <v>5</v>
      </c>
      <c r="PE360" s="4">
        <v>100</v>
      </c>
      <c r="PF360" s="114">
        <f t="shared" si="503"/>
        <v>0.05</v>
      </c>
      <c r="PG360" s="114">
        <f t="shared" si="504"/>
        <v>1</v>
      </c>
      <c r="PH360" s="4">
        <v>5</v>
      </c>
      <c r="PI360" s="114">
        <f t="shared" si="505"/>
        <v>0.05</v>
      </c>
      <c r="PJ360" s="114">
        <f t="shared" si="506"/>
        <v>1</v>
      </c>
      <c r="ACA360" s="114">
        <f t="shared" si="507"/>
        <v>0.4</v>
      </c>
      <c r="ACB360" s="114">
        <f t="shared" si="508"/>
        <v>0.54</v>
      </c>
      <c r="ACC360" s="114">
        <f t="shared" si="509"/>
        <v>0.94000000000000006</v>
      </c>
      <c r="ACN360" s="119" t="str">
        <f t="shared" si="510"/>
        <v>TERIMA</v>
      </c>
      <c r="ACO360" s="120">
        <f t="shared" si="511"/>
        <v>800000</v>
      </c>
      <c r="ACQ360" s="120">
        <f t="shared" si="512"/>
        <v>752000</v>
      </c>
      <c r="ACR360" s="120">
        <f t="shared" si="513"/>
        <v>752000</v>
      </c>
      <c r="ACS360" s="120">
        <f t="shared" si="514"/>
        <v>752000</v>
      </c>
      <c r="ADN360" s="121">
        <f t="shared" si="515"/>
        <v>752000</v>
      </c>
      <c r="ADO360" s="4" t="s">
        <v>1454</v>
      </c>
    </row>
    <row r="361" spans="1:795" x14ac:dyDescent="0.25">
      <c r="A361" s="4">
        <f t="shared" si="487"/>
        <v>357</v>
      </c>
      <c r="B361" s="4">
        <v>180099</v>
      </c>
      <c r="C361" s="4" t="s">
        <v>1433</v>
      </c>
      <c r="G361" s="4" t="s">
        <v>973</v>
      </c>
      <c r="O361" s="4">
        <v>22</v>
      </c>
      <c r="P361" s="4">
        <v>20</v>
      </c>
      <c r="Q361" s="4">
        <v>0</v>
      </c>
      <c r="R361" s="4">
        <v>0</v>
      </c>
      <c r="S361" s="4">
        <v>0</v>
      </c>
      <c r="T361" s="4">
        <v>2</v>
      </c>
      <c r="U361" s="4">
        <v>0</v>
      </c>
      <c r="V361" s="4">
        <f t="shared" si="488"/>
        <v>0</v>
      </c>
      <c r="W361" s="4">
        <v>20</v>
      </c>
      <c r="X361" s="4">
        <v>18</v>
      </c>
      <c r="Y361" s="4">
        <v>7.75</v>
      </c>
      <c r="CH361" s="114">
        <f t="shared" si="489"/>
        <v>1</v>
      </c>
      <c r="CI361" s="4">
        <v>5</v>
      </c>
      <c r="CJ361" s="114">
        <f t="shared" si="490"/>
        <v>0.2</v>
      </c>
      <c r="CK361" s="114">
        <f t="shared" si="491"/>
        <v>1</v>
      </c>
      <c r="CL361" s="4">
        <v>5</v>
      </c>
      <c r="CM361" s="114">
        <f t="shared" si="492"/>
        <v>0.2</v>
      </c>
      <c r="ON361" s="4">
        <v>5</v>
      </c>
      <c r="OO361" s="116">
        <v>5</v>
      </c>
      <c r="OP361" s="114">
        <f t="shared" si="493"/>
        <v>0.15</v>
      </c>
      <c r="OQ361" s="114">
        <f t="shared" si="494"/>
        <v>1</v>
      </c>
      <c r="OR361" s="4">
        <v>5</v>
      </c>
      <c r="OS361" s="114">
        <f t="shared" si="495"/>
        <v>0.05</v>
      </c>
      <c r="OT361" s="114">
        <f t="shared" si="496"/>
        <v>1</v>
      </c>
      <c r="OU361" s="4">
        <v>5</v>
      </c>
      <c r="OV361" s="114">
        <f t="shared" si="497"/>
        <v>0.1</v>
      </c>
      <c r="OW361" s="114">
        <f t="shared" si="498"/>
        <v>1</v>
      </c>
      <c r="OX361" s="4">
        <v>5</v>
      </c>
      <c r="OY361" s="114">
        <f t="shared" si="499"/>
        <v>0.1</v>
      </c>
      <c r="OZ361" s="114">
        <f t="shared" si="500"/>
        <v>1</v>
      </c>
      <c r="PA361" s="4">
        <v>5</v>
      </c>
      <c r="PB361" s="114">
        <f t="shared" si="501"/>
        <v>0.1</v>
      </c>
      <c r="PC361" s="114">
        <f t="shared" si="502"/>
        <v>1</v>
      </c>
      <c r="PD361" s="4">
        <v>5</v>
      </c>
      <c r="PE361" s="4">
        <v>100</v>
      </c>
      <c r="PF361" s="114">
        <f t="shared" si="503"/>
        <v>0.05</v>
      </c>
      <c r="PG361" s="114">
        <f t="shared" si="504"/>
        <v>1</v>
      </c>
      <c r="PH361" s="4">
        <v>5</v>
      </c>
      <c r="PI361" s="114">
        <f t="shared" si="505"/>
        <v>0.05</v>
      </c>
      <c r="PJ361" s="114">
        <f t="shared" si="506"/>
        <v>1</v>
      </c>
      <c r="ACA361" s="114">
        <f t="shared" si="507"/>
        <v>0.4</v>
      </c>
      <c r="ACB361" s="114">
        <f t="shared" si="508"/>
        <v>0.60000000000000009</v>
      </c>
      <c r="ACC361" s="114">
        <f t="shared" si="509"/>
        <v>1</v>
      </c>
      <c r="ACN361" s="119" t="str">
        <f t="shared" si="510"/>
        <v>TERIMA</v>
      </c>
      <c r="ACO361" s="120">
        <f t="shared" si="511"/>
        <v>800000</v>
      </c>
      <c r="ACQ361" s="120">
        <f t="shared" si="512"/>
        <v>800000</v>
      </c>
      <c r="ACR361" s="120">
        <f t="shared" si="513"/>
        <v>800000</v>
      </c>
      <c r="ACS361" s="120">
        <f t="shared" si="514"/>
        <v>800000</v>
      </c>
      <c r="ADN361" s="121">
        <f t="shared" si="515"/>
        <v>800000</v>
      </c>
      <c r="ADO361" s="4" t="s">
        <v>1454</v>
      </c>
    </row>
    <row r="362" spans="1:795" x14ac:dyDescent="0.25">
      <c r="A362" s="4">
        <f t="shared" si="487"/>
        <v>358</v>
      </c>
      <c r="B362" s="4">
        <v>181080</v>
      </c>
      <c r="C362" s="4" t="s">
        <v>1434</v>
      </c>
      <c r="G362" s="4" t="s">
        <v>973</v>
      </c>
      <c r="O362" s="4">
        <v>22</v>
      </c>
      <c r="P362" s="4">
        <v>20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f t="shared" si="488"/>
        <v>0</v>
      </c>
      <c r="W362" s="4">
        <v>20</v>
      </c>
      <c r="X362" s="4">
        <v>20</v>
      </c>
      <c r="Y362" s="4">
        <v>7.75</v>
      </c>
      <c r="CH362" s="114">
        <f t="shared" si="489"/>
        <v>1</v>
      </c>
      <c r="CI362" s="4">
        <v>5</v>
      </c>
      <c r="CJ362" s="114">
        <f t="shared" si="490"/>
        <v>0.2</v>
      </c>
      <c r="CK362" s="114">
        <f t="shared" si="491"/>
        <v>1</v>
      </c>
      <c r="CL362" s="4">
        <v>5</v>
      </c>
      <c r="CM362" s="114">
        <f t="shared" si="492"/>
        <v>0.2</v>
      </c>
      <c r="ON362" s="4">
        <v>5</v>
      </c>
      <c r="OO362" s="116">
        <v>5</v>
      </c>
      <c r="OP362" s="114">
        <f t="shared" si="493"/>
        <v>0.15</v>
      </c>
      <c r="OQ362" s="114">
        <f t="shared" si="494"/>
        <v>1</v>
      </c>
      <c r="OR362" s="4">
        <v>5</v>
      </c>
      <c r="OS362" s="114">
        <f t="shared" si="495"/>
        <v>0.05</v>
      </c>
      <c r="OT362" s="114">
        <f t="shared" si="496"/>
        <v>1</v>
      </c>
      <c r="OU362" s="4">
        <v>5</v>
      </c>
      <c r="OV362" s="114">
        <f t="shared" si="497"/>
        <v>0.1</v>
      </c>
      <c r="OW362" s="114">
        <f t="shared" si="498"/>
        <v>1</v>
      </c>
      <c r="OX362" s="4">
        <v>5</v>
      </c>
      <c r="OY362" s="114">
        <f t="shared" si="499"/>
        <v>0.1</v>
      </c>
      <c r="OZ362" s="114">
        <f t="shared" si="500"/>
        <v>1</v>
      </c>
      <c r="PA362" s="4">
        <v>5</v>
      </c>
      <c r="PB362" s="114">
        <f t="shared" si="501"/>
        <v>0.1</v>
      </c>
      <c r="PC362" s="114">
        <f t="shared" si="502"/>
        <v>1</v>
      </c>
      <c r="PD362" s="4">
        <v>5</v>
      </c>
      <c r="PE362" s="4">
        <v>100</v>
      </c>
      <c r="PF362" s="114">
        <f t="shared" si="503"/>
        <v>0.05</v>
      </c>
      <c r="PG362" s="114">
        <f t="shared" si="504"/>
        <v>1</v>
      </c>
      <c r="PH362" s="4">
        <v>5</v>
      </c>
      <c r="PI362" s="114">
        <f t="shared" si="505"/>
        <v>0.05</v>
      </c>
      <c r="PJ362" s="114">
        <f t="shared" si="506"/>
        <v>1</v>
      </c>
      <c r="ACA362" s="114">
        <f t="shared" si="507"/>
        <v>0.4</v>
      </c>
      <c r="ACB362" s="114">
        <f t="shared" si="508"/>
        <v>0.60000000000000009</v>
      </c>
      <c r="ACC362" s="114">
        <f t="shared" si="509"/>
        <v>1</v>
      </c>
      <c r="ACN362" s="119" t="str">
        <f t="shared" si="510"/>
        <v>TERIMA</v>
      </c>
      <c r="ACO362" s="120">
        <f t="shared" si="511"/>
        <v>800000</v>
      </c>
      <c r="ACQ362" s="120">
        <f t="shared" si="512"/>
        <v>800000</v>
      </c>
      <c r="ACR362" s="120">
        <f t="shared" si="513"/>
        <v>800000</v>
      </c>
      <c r="ACS362" s="120">
        <f t="shared" si="514"/>
        <v>800000</v>
      </c>
      <c r="ADN362" s="121">
        <f t="shared" si="515"/>
        <v>800000</v>
      </c>
      <c r="ADO362" s="4" t="s">
        <v>1454</v>
      </c>
    </row>
    <row r="363" spans="1:795" x14ac:dyDescent="0.25">
      <c r="A363" s="4">
        <f t="shared" si="487"/>
        <v>359</v>
      </c>
      <c r="B363" s="4">
        <v>180121</v>
      </c>
      <c r="C363" s="4" t="s">
        <v>1435</v>
      </c>
      <c r="G363" s="4" t="s">
        <v>973</v>
      </c>
      <c r="O363" s="4">
        <v>22</v>
      </c>
      <c r="P363" s="4">
        <v>20</v>
      </c>
      <c r="Q363" s="4">
        <v>0</v>
      </c>
      <c r="R363" s="4">
        <v>0</v>
      </c>
      <c r="S363" s="4">
        <v>0</v>
      </c>
      <c r="T363" s="4">
        <v>1</v>
      </c>
      <c r="U363" s="4">
        <v>0</v>
      </c>
      <c r="V363" s="4">
        <f t="shared" si="488"/>
        <v>0</v>
      </c>
      <c r="W363" s="4">
        <v>20</v>
      </c>
      <c r="X363" s="4">
        <v>19</v>
      </c>
      <c r="Y363" s="4">
        <v>7.75</v>
      </c>
      <c r="CH363" s="114">
        <f t="shared" si="489"/>
        <v>1</v>
      </c>
      <c r="CI363" s="4">
        <v>5</v>
      </c>
      <c r="CJ363" s="114">
        <f t="shared" si="490"/>
        <v>0.2</v>
      </c>
      <c r="CK363" s="114">
        <f t="shared" si="491"/>
        <v>1</v>
      </c>
      <c r="CL363" s="4">
        <v>5</v>
      </c>
      <c r="CM363" s="114">
        <f t="shared" si="492"/>
        <v>0.2</v>
      </c>
      <c r="ON363" s="4">
        <v>3</v>
      </c>
      <c r="OO363" s="116">
        <v>4.5999999999999996</v>
      </c>
      <c r="OP363" s="114">
        <f t="shared" si="493"/>
        <v>0.09</v>
      </c>
      <c r="OQ363" s="114">
        <f t="shared" si="494"/>
        <v>0.6</v>
      </c>
      <c r="OR363" s="4">
        <v>5</v>
      </c>
      <c r="OS363" s="114">
        <f t="shared" si="495"/>
        <v>0.05</v>
      </c>
      <c r="OT363" s="114">
        <f t="shared" si="496"/>
        <v>1</v>
      </c>
      <c r="OU363" s="4">
        <v>5</v>
      </c>
      <c r="OV363" s="114">
        <f t="shared" si="497"/>
        <v>0.1</v>
      </c>
      <c r="OW363" s="114">
        <f t="shared" si="498"/>
        <v>1</v>
      </c>
      <c r="OX363" s="4">
        <v>5</v>
      </c>
      <c r="OY363" s="114">
        <f t="shared" si="499"/>
        <v>0.1</v>
      </c>
      <c r="OZ363" s="114">
        <f t="shared" si="500"/>
        <v>1</v>
      </c>
      <c r="PA363" s="4">
        <v>5</v>
      </c>
      <c r="PB363" s="114">
        <f t="shared" si="501"/>
        <v>0.1</v>
      </c>
      <c r="PC363" s="114">
        <f t="shared" si="502"/>
        <v>1</v>
      </c>
      <c r="PD363" s="4">
        <v>5</v>
      </c>
      <c r="PE363" s="4">
        <v>100</v>
      </c>
      <c r="PF363" s="114">
        <f t="shared" si="503"/>
        <v>0.05</v>
      </c>
      <c r="PG363" s="114">
        <f t="shared" si="504"/>
        <v>1</v>
      </c>
      <c r="PH363" s="4">
        <v>5</v>
      </c>
      <c r="PI363" s="114">
        <f t="shared" si="505"/>
        <v>0.05</v>
      </c>
      <c r="PJ363" s="114">
        <f t="shared" si="506"/>
        <v>1</v>
      </c>
      <c r="ACA363" s="114">
        <f t="shared" si="507"/>
        <v>0.4</v>
      </c>
      <c r="ACB363" s="114">
        <f t="shared" si="508"/>
        <v>0.54</v>
      </c>
      <c r="ACC363" s="114">
        <f t="shared" si="509"/>
        <v>0.94000000000000006</v>
      </c>
      <c r="ACN363" s="119" t="str">
        <f t="shared" si="510"/>
        <v>TERIMA</v>
      </c>
      <c r="ACO363" s="120">
        <f t="shared" si="511"/>
        <v>800000</v>
      </c>
      <c r="ACQ363" s="120">
        <f t="shared" si="512"/>
        <v>752000</v>
      </c>
      <c r="ACR363" s="120">
        <f t="shared" si="513"/>
        <v>752000</v>
      </c>
      <c r="ACS363" s="120">
        <f t="shared" si="514"/>
        <v>752000</v>
      </c>
      <c r="ADN363" s="121">
        <f t="shared" si="515"/>
        <v>752000</v>
      </c>
      <c r="ADO363" s="4" t="s">
        <v>1454</v>
      </c>
    </row>
    <row r="364" spans="1:795" x14ac:dyDescent="0.25">
      <c r="A364" s="4">
        <f t="shared" si="487"/>
        <v>360</v>
      </c>
      <c r="B364" s="4">
        <v>156643</v>
      </c>
      <c r="C364" s="4" t="s">
        <v>1436</v>
      </c>
      <c r="G364" s="4" t="s">
        <v>973</v>
      </c>
      <c r="O364" s="4">
        <v>22</v>
      </c>
      <c r="P364" s="4">
        <v>20</v>
      </c>
      <c r="Q364" s="4">
        <v>0</v>
      </c>
      <c r="R364" s="4">
        <v>0</v>
      </c>
      <c r="S364" s="4">
        <v>0</v>
      </c>
      <c r="T364" s="4">
        <v>2</v>
      </c>
      <c r="U364" s="4">
        <v>0</v>
      </c>
      <c r="V364" s="4">
        <f t="shared" si="488"/>
        <v>0</v>
      </c>
      <c r="W364" s="4">
        <v>20</v>
      </c>
      <c r="X364" s="4">
        <v>18</v>
      </c>
      <c r="Y364" s="4">
        <v>7.75</v>
      </c>
      <c r="CH364" s="114">
        <f t="shared" si="489"/>
        <v>1</v>
      </c>
      <c r="CI364" s="4">
        <v>5</v>
      </c>
      <c r="CJ364" s="114">
        <f t="shared" si="490"/>
        <v>0.2</v>
      </c>
      <c r="CK364" s="114">
        <f t="shared" si="491"/>
        <v>1</v>
      </c>
      <c r="CL364" s="4">
        <v>5</v>
      </c>
      <c r="CM364" s="114">
        <f t="shared" si="492"/>
        <v>0.2</v>
      </c>
      <c r="ON364" s="4">
        <v>3</v>
      </c>
      <c r="OO364" s="116">
        <v>4.5999999999999996</v>
      </c>
      <c r="OP364" s="114">
        <f t="shared" si="493"/>
        <v>0.09</v>
      </c>
      <c r="OQ364" s="114">
        <f t="shared" si="494"/>
        <v>0.6</v>
      </c>
      <c r="OR364" s="4">
        <v>5</v>
      </c>
      <c r="OS364" s="114">
        <f t="shared" si="495"/>
        <v>0.05</v>
      </c>
      <c r="OT364" s="114">
        <f t="shared" si="496"/>
        <v>1</v>
      </c>
      <c r="OU364" s="4">
        <v>5</v>
      </c>
      <c r="OV364" s="114">
        <f t="shared" si="497"/>
        <v>0.1</v>
      </c>
      <c r="OW364" s="114">
        <f t="shared" si="498"/>
        <v>1</v>
      </c>
      <c r="OX364" s="4">
        <v>5</v>
      </c>
      <c r="OY364" s="114">
        <f t="shared" si="499"/>
        <v>0.1</v>
      </c>
      <c r="OZ364" s="114">
        <f t="shared" si="500"/>
        <v>1</v>
      </c>
      <c r="PA364" s="4">
        <v>5</v>
      </c>
      <c r="PB364" s="114">
        <f t="shared" si="501"/>
        <v>0.1</v>
      </c>
      <c r="PC364" s="114">
        <f t="shared" si="502"/>
        <v>1</v>
      </c>
      <c r="PD364" s="4">
        <v>5</v>
      </c>
      <c r="PE364" s="4">
        <v>100</v>
      </c>
      <c r="PF364" s="114">
        <f t="shared" si="503"/>
        <v>0.05</v>
      </c>
      <c r="PG364" s="114">
        <f t="shared" si="504"/>
        <v>1</v>
      </c>
      <c r="PH364" s="4">
        <v>5</v>
      </c>
      <c r="PI364" s="114">
        <f t="shared" si="505"/>
        <v>0.05</v>
      </c>
      <c r="PJ364" s="114">
        <f t="shared" si="506"/>
        <v>1</v>
      </c>
      <c r="ACA364" s="114">
        <f t="shared" si="507"/>
        <v>0.4</v>
      </c>
      <c r="ACB364" s="114">
        <f t="shared" si="508"/>
        <v>0.54</v>
      </c>
      <c r="ACC364" s="114">
        <f t="shared" si="509"/>
        <v>0.94000000000000006</v>
      </c>
      <c r="ACN364" s="119" t="str">
        <f t="shared" si="510"/>
        <v>TERIMA</v>
      </c>
      <c r="ACO364" s="120">
        <f t="shared" si="511"/>
        <v>800000</v>
      </c>
      <c r="ACQ364" s="120">
        <f t="shared" si="512"/>
        <v>752000</v>
      </c>
      <c r="ACR364" s="120">
        <f t="shared" si="513"/>
        <v>752000</v>
      </c>
      <c r="ACS364" s="120">
        <f t="shared" si="514"/>
        <v>752000</v>
      </c>
      <c r="ADN364" s="121">
        <f t="shared" si="515"/>
        <v>752000</v>
      </c>
      <c r="ADO364" s="4" t="s">
        <v>1454</v>
      </c>
    </row>
    <row r="365" spans="1:795" x14ac:dyDescent="0.25">
      <c r="A365" s="4">
        <f t="shared" si="487"/>
        <v>361</v>
      </c>
      <c r="B365" s="4">
        <v>181102</v>
      </c>
      <c r="C365" s="4" t="s">
        <v>1437</v>
      </c>
      <c r="G365" s="4" t="s">
        <v>973</v>
      </c>
      <c r="O365" s="4">
        <v>22</v>
      </c>
      <c r="P365" s="4">
        <v>20</v>
      </c>
      <c r="Q365" s="4">
        <v>0</v>
      </c>
      <c r="R365" s="4">
        <v>0</v>
      </c>
      <c r="S365" s="4">
        <v>0</v>
      </c>
      <c r="T365" s="4">
        <v>1</v>
      </c>
      <c r="U365" s="4">
        <v>0</v>
      </c>
      <c r="V365" s="4">
        <f t="shared" si="488"/>
        <v>0</v>
      </c>
      <c r="W365" s="4">
        <v>20</v>
      </c>
      <c r="X365" s="4">
        <v>19</v>
      </c>
      <c r="Y365" s="4">
        <v>7.75</v>
      </c>
      <c r="CH365" s="114">
        <f t="shared" si="489"/>
        <v>1</v>
      </c>
      <c r="CI365" s="4">
        <v>5</v>
      </c>
      <c r="CJ365" s="114">
        <f t="shared" si="490"/>
        <v>0.2</v>
      </c>
      <c r="CK365" s="114">
        <f t="shared" si="491"/>
        <v>1</v>
      </c>
      <c r="CL365" s="4">
        <v>5</v>
      </c>
      <c r="CM365" s="114">
        <f t="shared" si="492"/>
        <v>0.2</v>
      </c>
      <c r="ON365" s="4">
        <v>3</v>
      </c>
      <c r="OO365" s="116">
        <v>4.5999999999999996</v>
      </c>
      <c r="OP365" s="114">
        <f t="shared" si="493"/>
        <v>0.09</v>
      </c>
      <c r="OQ365" s="114">
        <f t="shared" si="494"/>
        <v>0.6</v>
      </c>
      <c r="OR365" s="4">
        <v>5</v>
      </c>
      <c r="OS365" s="114">
        <f t="shared" si="495"/>
        <v>0.05</v>
      </c>
      <c r="OT365" s="114">
        <f t="shared" si="496"/>
        <v>1</v>
      </c>
      <c r="OU365" s="4">
        <v>5</v>
      </c>
      <c r="OV365" s="114">
        <f t="shared" si="497"/>
        <v>0.1</v>
      </c>
      <c r="OW365" s="114">
        <f t="shared" si="498"/>
        <v>1</v>
      </c>
      <c r="OX365" s="4">
        <v>5</v>
      </c>
      <c r="OY365" s="114">
        <f t="shared" si="499"/>
        <v>0.1</v>
      </c>
      <c r="OZ365" s="114">
        <f t="shared" si="500"/>
        <v>1</v>
      </c>
      <c r="PA365" s="4">
        <v>5</v>
      </c>
      <c r="PB365" s="114">
        <f t="shared" si="501"/>
        <v>0.1</v>
      </c>
      <c r="PC365" s="114">
        <f t="shared" si="502"/>
        <v>1</v>
      </c>
      <c r="PD365" s="4">
        <v>5</v>
      </c>
      <c r="PE365" s="4">
        <v>100</v>
      </c>
      <c r="PF365" s="114">
        <f t="shared" si="503"/>
        <v>0.05</v>
      </c>
      <c r="PG365" s="114">
        <f t="shared" si="504"/>
        <v>1</v>
      </c>
      <c r="PH365" s="4">
        <v>5</v>
      </c>
      <c r="PI365" s="114">
        <f t="shared" si="505"/>
        <v>0.05</v>
      </c>
      <c r="PJ365" s="114">
        <f t="shared" si="506"/>
        <v>1</v>
      </c>
      <c r="ACA365" s="114">
        <f t="shared" si="507"/>
        <v>0.4</v>
      </c>
      <c r="ACB365" s="114">
        <f t="shared" si="508"/>
        <v>0.54</v>
      </c>
      <c r="ACC365" s="114">
        <f t="shared" si="509"/>
        <v>0.94000000000000006</v>
      </c>
      <c r="ACN365" s="119" t="str">
        <f t="shared" si="510"/>
        <v>TERIMA</v>
      </c>
      <c r="ACO365" s="120">
        <f t="shared" si="511"/>
        <v>800000</v>
      </c>
      <c r="ACQ365" s="120">
        <f t="shared" si="512"/>
        <v>752000</v>
      </c>
      <c r="ACR365" s="120">
        <f t="shared" si="513"/>
        <v>752000</v>
      </c>
      <c r="ACS365" s="120">
        <f t="shared" si="514"/>
        <v>752000</v>
      </c>
      <c r="ADN365" s="121">
        <f t="shared" si="515"/>
        <v>752000</v>
      </c>
      <c r="ADO365" s="4" t="s">
        <v>1454</v>
      </c>
    </row>
    <row r="366" spans="1:795" x14ac:dyDescent="0.25">
      <c r="A366" s="4">
        <f t="shared" si="487"/>
        <v>362</v>
      </c>
      <c r="B366" s="4">
        <v>181088</v>
      </c>
      <c r="C366" s="4" t="s">
        <v>1438</v>
      </c>
      <c r="G366" s="4" t="s">
        <v>973</v>
      </c>
      <c r="O366" s="4">
        <v>22</v>
      </c>
      <c r="P366" s="4">
        <v>20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f t="shared" si="488"/>
        <v>0</v>
      </c>
      <c r="W366" s="4">
        <v>20</v>
      </c>
      <c r="X366" s="4">
        <v>20</v>
      </c>
      <c r="Y366" s="4">
        <v>7.75</v>
      </c>
      <c r="CH366" s="114">
        <f t="shared" si="489"/>
        <v>1</v>
      </c>
      <c r="CI366" s="4">
        <v>5</v>
      </c>
      <c r="CJ366" s="114">
        <f t="shared" si="490"/>
        <v>0.2</v>
      </c>
      <c r="CK366" s="114">
        <f t="shared" si="491"/>
        <v>1</v>
      </c>
      <c r="CL366" s="4">
        <v>5</v>
      </c>
      <c r="CM366" s="114">
        <f t="shared" si="492"/>
        <v>0.2</v>
      </c>
      <c r="ON366" s="4">
        <v>5</v>
      </c>
      <c r="OO366" s="116">
        <v>5</v>
      </c>
      <c r="OP366" s="114">
        <f t="shared" si="493"/>
        <v>0.15</v>
      </c>
      <c r="OQ366" s="114">
        <f t="shared" si="494"/>
        <v>1</v>
      </c>
      <c r="OR366" s="4">
        <v>5</v>
      </c>
      <c r="OS366" s="114">
        <f t="shared" si="495"/>
        <v>0.05</v>
      </c>
      <c r="OT366" s="114">
        <f t="shared" si="496"/>
        <v>1</v>
      </c>
      <c r="OU366" s="4">
        <v>5</v>
      </c>
      <c r="OV366" s="114">
        <f t="shared" si="497"/>
        <v>0.1</v>
      </c>
      <c r="OW366" s="114">
        <f t="shared" si="498"/>
        <v>1</v>
      </c>
      <c r="OX366" s="4">
        <v>5</v>
      </c>
      <c r="OY366" s="114">
        <f t="shared" si="499"/>
        <v>0.1</v>
      </c>
      <c r="OZ366" s="114">
        <f t="shared" si="500"/>
        <v>1</v>
      </c>
      <c r="PA366" s="4">
        <v>5</v>
      </c>
      <c r="PB366" s="114">
        <f t="shared" si="501"/>
        <v>0.1</v>
      </c>
      <c r="PC366" s="114">
        <f t="shared" si="502"/>
        <v>1</v>
      </c>
      <c r="PD366" s="4">
        <v>5</v>
      </c>
      <c r="PE366" s="4">
        <v>100</v>
      </c>
      <c r="PF366" s="114">
        <f t="shared" si="503"/>
        <v>0.05</v>
      </c>
      <c r="PG366" s="114">
        <f t="shared" si="504"/>
        <v>1</v>
      </c>
      <c r="PH366" s="4">
        <v>5</v>
      </c>
      <c r="PI366" s="114">
        <f t="shared" si="505"/>
        <v>0.05</v>
      </c>
      <c r="PJ366" s="114">
        <f t="shared" si="506"/>
        <v>1</v>
      </c>
      <c r="ACA366" s="114">
        <f t="shared" si="507"/>
        <v>0.4</v>
      </c>
      <c r="ACB366" s="114">
        <f t="shared" si="508"/>
        <v>0.60000000000000009</v>
      </c>
      <c r="ACC366" s="114">
        <f t="shared" si="509"/>
        <v>1</v>
      </c>
      <c r="ACN366" s="119" t="str">
        <f t="shared" si="510"/>
        <v>TERIMA</v>
      </c>
      <c r="ACO366" s="120">
        <f t="shared" si="511"/>
        <v>800000</v>
      </c>
      <c r="ACQ366" s="120">
        <f t="shared" si="512"/>
        <v>800000</v>
      </c>
      <c r="ACR366" s="120">
        <f t="shared" si="513"/>
        <v>800000</v>
      </c>
      <c r="ACS366" s="120">
        <f t="shared" si="514"/>
        <v>800000</v>
      </c>
      <c r="ADN366" s="121">
        <f t="shared" si="515"/>
        <v>800000</v>
      </c>
      <c r="ADO366" s="4" t="s">
        <v>1454</v>
      </c>
    </row>
    <row r="367" spans="1:795" x14ac:dyDescent="0.25">
      <c r="A367" s="4">
        <f t="shared" si="487"/>
        <v>363</v>
      </c>
      <c r="B367" s="4">
        <v>182066</v>
      </c>
      <c r="C367" s="4" t="s">
        <v>1439</v>
      </c>
      <c r="G367" s="4" t="s">
        <v>973</v>
      </c>
      <c r="O367" s="4">
        <v>22</v>
      </c>
      <c r="P367" s="4">
        <v>20</v>
      </c>
      <c r="Q367" s="4">
        <v>0</v>
      </c>
      <c r="R367" s="4">
        <v>0</v>
      </c>
      <c r="S367" s="4">
        <v>0</v>
      </c>
      <c r="T367" s="4">
        <v>1</v>
      </c>
      <c r="U367" s="4">
        <v>0</v>
      </c>
      <c r="V367" s="4">
        <f t="shared" si="488"/>
        <v>0</v>
      </c>
      <c r="W367" s="4">
        <v>20</v>
      </c>
      <c r="X367" s="4">
        <v>19</v>
      </c>
      <c r="Y367" s="4">
        <v>7.75</v>
      </c>
      <c r="CH367" s="114">
        <f t="shared" si="489"/>
        <v>1</v>
      </c>
      <c r="CI367" s="4">
        <v>5</v>
      </c>
      <c r="CJ367" s="114">
        <f t="shared" si="490"/>
        <v>0.2</v>
      </c>
      <c r="CK367" s="114">
        <f t="shared" si="491"/>
        <v>1</v>
      </c>
      <c r="CL367" s="4">
        <v>5</v>
      </c>
      <c r="CM367" s="114">
        <f t="shared" si="492"/>
        <v>0.2</v>
      </c>
      <c r="ON367" s="4">
        <v>3</v>
      </c>
      <c r="OO367" s="116">
        <v>4.5999999999999996</v>
      </c>
      <c r="OP367" s="114">
        <f t="shared" si="493"/>
        <v>0.09</v>
      </c>
      <c r="OQ367" s="114">
        <f t="shared" si="494"/>
        <v>0.6</v>
      </c>
      <c r="OR367" s="4">
        <v>5</v>
      </c>
      <c r="OS367" s="114">
        <f t="shared" si="495"/>
        <v>0.05</v>
      </c>
      <c r="OT367" s="114">
        <f t="shared" si="496"/>
        <v>1</v>
      </c>
      <c r="OU367" s="4">
        <v>5</v>
      </c>
      <c r="OV367" s="114">
        <f t="shared" si="497"/>
        <v>0.1</v>
      </c>
      <c r="OW367" s="114">
        <f t="shared" si="498"/>
        <v>1</v>
      </c>
      <c r="OX367" s="4">
        <v>5</v>
      </c>
      <c r="OY367" s="114">
        <f t="shared" si="499"/>
        <v>0.1</v>
      </c>
      <c r="OZ367" s="114">
        <f t="shared" si="500"/>
        <v>1</v>
      </c>
      <c r="PA367" s="4">
        <v>5</v>
      </c>
      <c r="PB367" s="114">
        <f t="shared" si="501"/>
        <v>0.1</v>
      </c>
      <c r="PC367" s="114">
        <f t="shared" si="502"/>
        <v>1</v>
      </c>
      <c r="PD367" s="4">
        <v>5</v>
      </c>
      <c r="PE367" s="4">
        <v>95</v>
      </c>
      <c r="PF367" s="114">
        <f t="shared" si="503"/>
        <v>0.05</v>
      </c>
      <c r="PG367" s="114">
        <f t="shared" si="504"/>
        <v>1</v>
      </c>
      <c r="PH367" s="4">
        <v>5</v>
      </c>
      <c r="PI367" s="114">
        <f t="shared" si="505"/>
        <v>0.05</v>
      </c>
      <c r="PJ367" s="114">
        <f t="shared" si="506"/>
        <v>1</v>
      </c>
      <c r="ACA367" s="114">
        <f t="shared" si="507"/>
        <v>0.4</v>
      </c>
      <c r="ACB367" s="114">
        <f t="shared" si="508"/>
        <v>0.54</v>
      </c>
      <c r="ACC367" s="114">
        <f t="shared" si="509"/>
        <v>0.94000000000000006</v>
      </c>
      <c r="ACN367" s="119" t="str">
        <f t="shared" si="510"/>
        <v>TERIMA</v>
      </c>
      <c r="ACO367" s="120">
        <f t="shared" si="511"/>
        <v>800000</v>
      </c>
      <c r="ACQ367" s="120">
        <f t="shared" si="512"/>
        <v>752000</v>
      </c>
      <c r="ACR367" s="120">
        <f t="shared" si="513"/>
        <v>752000</v>
      </c>
      <c r="ACS367" s="120">
        <f t="shared" si="514"/>
        <v>752000</v>
      </c>
      <c r="ADN367" s="121">
        <f t="shared" si="515"/>
        <v>752000</v>
      </c>
      <c r="ADO367" s="4" t="s">
        <v>1454</v>
      </c>
    </row>
    <row r="368" spans="1:795" x14ac:dyDescent="0.25">
      <c r="A368" s="4">
        <f t="shared" si="487"/>
        <v>364</v>
      </c>
      <c r="B368" s="4">
        <v>181090</v>
      </c>
      <c r="C368" s="4" t="s">
        <v>1440</v>
      </c>
      <c r="G368" s="4" t="s">
        <v>973</v>
      </c>
      <c r="O368" s="4">
        <v>22</v>
      </c>
      <c r="P368" s="4">
        <v>20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f t="shared" si="488"/>
        <v>0</v>
      </c>
      <c r="W368" s="4">
        <v>20</v>
      </c>
      <c r="X368" s="4">
        <v>20</v>
      </c>
      <c r="Y368" s="4">
        <v>7.75</v>
      </c>
      <c r="CH368" s="114">
        <f t="shared" si="489"/>
        <v>1</v>
      </c>
      <c r="CI368" s="4">
        <v>5</v>
      </c>
      <c r="CJ368" s="114">
        <f t="shared" si="490"/>
        <v>0.2</v>
      </c>
      <c r="CK368" s="114">
        <f t="shared" si="491"/>
        <v>1</v>
      </c>
      <c r="CL368" s="4">
        <v>5</v>
      </c>
      <c r="CM368" s="114">
        <f t="shared" si="492"/>
        <v>0.2</v>
      </c>
      <c r="ON368" s="4">
        <v>3</v>
      </c>
      <c r="OO368" s="116">
        <v>4.5999999999999996</v>
      </c>
      <c r="OP368" s="114">
        <f t="shared" si="493"/>
        <v>0.09</v>
      </c>
      <c r="OQ368" s="114">
        <f t="shared" si="494"/>
        <v>0.6</v>
      </c>
      <c r="OR368" s="4">
        <v>5</v>
      </c>
      <c r="OS368" s="114">
        <f t="shared" si="495"/>
        <v>0.05</v>
      </c>
      <c r="OT368" s="114">
        <f t="shared" si="496"/>
        <v>1</v>
      </c>
      <c r="OU368" s="4">
        <v>5</v>
      </c>
      <c r="OV368" s="114">
        <f t="shared" si="497"/>
        <v>0.1</v>
      </c>
      <c r="OW368" s="114">
        <f t="shared" si="498"/>
        <v>1</v>
      </c>
      <c r="OX368" s="4">
        <v>5</v>
      </c>
      <c r="OY368" s="114">
        <f t="shared" si="499"/>
        <v>0.1</v>
      </c>
      <c r="OZ368" s="114">
        <f t="shared" si="500"/>
        <v>1</v>
      </c>
      <c r="PA368" s="4">
        <v>5</v>
      </c>
      <c r="PB368" s="114">
        <f t="shared" si="501"/>
        <v>0.1</v>
      </c>
      <c r="PC368" s="114">
        <f t="shared" si="502"/>
        <v>1</v>
      </c>
      <c r="PD368" s="4">
        <v>5</v>
      </c>
      <c r="PE368" s="4">
        <v>100</v>
      </c>
      <c r="PF368" s="114">
        <f t="shared" si="503"/>
        <v>0.05</v>
      </c>
      <c r="PG368" s="114">
        <f t="shared" si="504"/>
        <v>1</v>
      </c>
      <c r="PH368" s="4">
        <v>5</v>
      </c>
      <c r="PI368" s="114">
        <f t="shared" si="505"/>
        <v>0.05</v>
      </c>
      <c r="PJ368" s="114">
        <f t="shared" si="506"/>
        <v>1</v>
      </c>
      <c r="ACA368" s="114">
        <f t="shared" si="507"/>
        <v>0.4</v>
      </c>
      <c r="ACB368" s="114">
        <f t="shared" si="508"/>
        <v>0.54</v>
      </c>
      <c r="ACC368" s="114">
        <f t="shared" si="509"/>
        <v>0.94000000000000006</v>
      </c>
      <c r="ACN368" s="119" t="str">
        <f t="shared" si="510"/>
        <v>TERIMA</v>
      </c>
      <c r="ACO368" s="120">
        <f t="shared" si="511"/>
        <v>800000</v>
      </c>
      <c r="ACQ368" s="120">
        <f t="shared" si="512"/>
        <v>752000</v>
      </c>
      <c r="ACR368" s="120">
        <f t="shared" si="513"/>
        <v>752000</v>
      </c>
      <c r="ACS368" s="120">
        <f t="shared" si="514"/>
        <v>752000</v>
      </c>
      <c r="ADN368" s="121">
        <f t="shared" si="515"/>
        <v>752000</v>
      </c>
      <c r="ADO368" s="4" t="s">
        <v>1454</v>
      </c>
    </row>
    <row r="369" spans="1:795" x14ac:dyDescent="0.25">
      <c r="A369" s="4">
        <f t="shared" si="487"/>
        <v>365</v>
      </c>
      <c r="B369" s="4">
        <v>180687</v>
      </c>
      <c r="C369" s="4" t="s">
        <v>1441</v>
      </c>
      <c r="G369" s="4" t="s">
        <v>973</v>
      </c>
      <c r="O369" s="4">
        <v>22</v>
      </c>
      <c r="P369" s="4">
        <v>20</v>
      </c>
      <c r="Q369" s="4">
        <v>0</v>
      </c>
      <c r="R369" s="4">
        <v>0</v>
      </c>
      <c r="S369" s="4">
        <v>0</v>
      </c>
      <c r="T369" s="4">
        <v>1</v>
      </c>
      <c r="U369" s="4">
        <v>0</v>
      </c>
      <c r="V369" s="4">
        <f t="shared" si="488"/>
        <v>0</v>
      </c>
      <c r="W369" s="4">
        <v>20</v>
      </c>
      <c r="X369" s="4">
        <v>19</v>
      </c>
      <c r="Y369" s="4">
        <v>7.75</v>
      </c>
      <c r="CH369" s="114">
        <f t="shared" si="489"/>
        <v>1</v>
      </c>
      <c r="CI369" s="4">
        <v>5</v>
      </c>
      <c r="CJ369" s="114">
        <f t="shared" si="490"/>
        <v>0.2</v>
      </c>
      <c r="CK369" s="114">
        <f t="shared" si="491"/>
        <v>1</v>
      </c>
      <c r="CL369" s="4">
        <v>5</v>
      </c>
      <c r="CM369" s="114">
        <f t="shared" si="492"/>
        <v>0.2</v>
      </c>
      <c r="ON369" s="4">
        <v>5</v>
      </c>
      <c r="OO369" s="116">
        <v>5</v>
      </c>
      <c r="OP369" s="114">
        <f t="shared" si="493"/>
        <v>0.15</v>
      </c>
      <c r="OQ369" s="114">
        <f t="shared" si="494"/>
        <v>1</v>
      </c>
      <c r="OR369" s="4">
        <v>5</v>
      </c>
      <c r="OS369" s="114">
        <f t="shared" si="495"/>
        <v>0.05</v>
      </c>
      <c r="OT369" s="114">
        <f t="shared" si="496"/>
        <v>1</v>
      </c>
      <c r="OU369" s="4">
        <v>5</v>
      </c>
      <c r="OV369" s="114">
        <f t="shared" si="497"/>
        <v>0.1</v>
      </c>
      <c r="OW369" s="114">
        <f t="shared" si="498"/>
        <v>1</v>
      </c>
      <c r="OX369" s="4">
        <v>5</v>
      </c>
      <c r="OY369" s="114">
        <f t="shared" si="499"/>
        <v>0.1</v>
      </c>
      <c r="OZ369" s="114">
        <f t="shared" si="500"/>
        <v>1</v>
      </c>
      <c r="PA369" s="4">
        <v>5</v>
      </c>
      <c r="PB369" s="114">
        <f t="shared" si="501"/>
        <v>0.1</v>
      </c>
      <c r="PC369" s="114">
        <f t="shared" si="502"/>
        <v>1</v>
      </c>
      <c r="PD369" s="4">
        <v>5</v>
      </c>
      <c r="PE369" s="4">
        <v>100</v>
      </c>
      <c r="PF369" s="114">
        <f t="shared" si="503"/>
        <v>0.05</v>
      </c>
      <c r="PG369" s="114">
        <f t="shared" si="504"/>
        <v>1</v>
      </c>
      <c r="PH369" s="4">
        <v>5</v>
      </c>
      <c r="PI369" s="114">
        <f t="shared" si="505"/>
        <v>0.05</v>
      </c>
      <c r="PJ369" s="114">
        <f t="shared" si="506"/>
        <v>1</v>
      </c>
      <c r="ACA369" s="114">
        <f t="shared" si="507"/>
        <v>0.4</v>
      </c>
      <c r="ACB369" s="114">
        <f t="shared" si="508"/>
        <v>0.60000000000000009</v>
      </c>
      <c r="ACC369" s="114">
        <f t="shared" si="509"/>
        <v>1</v>
      </c>
      <c r="ACN369" s="119" t="str">
        <f t="shared" si="510"/>
        <v>TERIMA</v>
      </c>
      <c r="ACO369" s="120">
        <f t="shared" si="511"/>
        <v>800000</v>
      </c>
      <c r="ACQ369" s="120">
        <f t="shared" si="512"/>
        <v>800000</v>
      </c>
      <c r="ACR369" s="120">
        <f t="shared" si="513"/>
        <v>800000</v>
      </c>
      <c r="ACS369" s="120">
        <f t="shared" si="514"/>
        <v>800000</v>
      </c>
      <c r="ADN369" s="121">
        <f t="shared" si="515"/>
        <v>800000</v>
      </c>
      <c r="ADO369" s="4" t="s">
        <v>1454</v>
      </c>
    </row>
    <row r="370" spans="1:795" x14ac:dyDescent="0.25">
      <c r="A370" s="4">
        <f t="shared" si="487"/>
        <v>366</v>
      </c>
      <c r="B370" s="4">
        <v>181091</v>
      </c>
      <c r="C370" s="4" t="s">
        <v>1442</v>
      </c>
      <c r="G370" s="4" t="s">
        <v>973</v>
      </c>
      <c r="O370" s="4">
        <v>22</v>
      </c>
      <c r="P370" s="4">
        <v>20</v>
      </c>
      <c r="Q370" s="4">
        <v>0</v>
      </c>
      <c r="R370" s="4">
        <v>0</v>
      </c>
      <c r="S370" s="4">
        <v>0</v>
      </c>
      <c r="T370" s="4">
        <v>2</v>
      </c>
      <c r="U370" s="4">
        <v>0</v>
      </c>
      <c r="V370" s="4">
        <f t="shared" si="488"/>
        <v>0</v>
      </c>
      <c r="W370" s="4">
        <v>20</v>
      </c>
      <c r="X370" s="4">
        <v>18</v>
      </c>
      <c r="Y370" s="4">
        <v>7.75</v>
      </c>
      <c r="CH370" s="114">
        <f t="shared" si="489"/>
        <v>1</v>
      </c>
      <c r="CI370" s="4">
        <v>5</v>
      </c>
      <c r="CJ370" s="114">
        <f t="shared" si="490"/>
        <v>0.2</v>
      </c>
      <c r="CK370" s="114">
        <f t="shared" si="491"/>
        <v>1</v>
      </c>
      <c r="CL370" s="4">
        <v>5</v>
      </c>
      <c r="CM370" s="114">
        <f t="shared" si="492"/>
        <v>0.2</v>
      </c>
      <c r="ON370" s="4">
        <v>3</v>
      </c>
      <c r="OO370" s="116">
        <v>4.5999999999999996</v>
      </c>
      <c r="OP370" s="114">
        <f t="shared" si="493"/>
        <v>0.09</v>
      </c>
      <c r="OQ370" s="114">
        <f t="shared" si="494"/>
        <v>0.6</v>
      </c>
      <c r="OR370" s="4">
        <v>5</v>
      </c>
      <c r="OS370" s="114">
        <f t="shared" si="495"/>
        <v>0.05</v>
      </c>
      <c r="OT370" s="114">
        <f t="shared" si="496"/>
        <v>1</v>
      </c>
      <c r="OU370" s="4">
        <v>5</v>
      </c>
      <c r="OV370" s="114">
        <f t="shared" si="497"/>
        <v>0.1</v>
      </c>
      <c r="OW370" s="114">
        <f t="shared" si="498"/>
        <v>1</v>
      </c>
      <c r="OX370" s="4">
        <v>5</v>
      </c>
      <c r="OY370" s="114">
        <f t="shared" si="499"/>
        <v>0.1</v>
      </c>
      <c r="OZ370" s="114">
        <f t="shared" si="500"/>
        <v>1</v>
      </c>
      <c r="PA370" s="4">
        <v>5</v>
      </c>
      <c r="PB370" s="114">
        <f t="shared" si="501"/>
        <v>0.1</v>
      </c>
      <c r="PC370" s="114">
        <f t="shared" si="502"/>
        <v>1</v>
      </c>
      <c r="PD370" s="4">
        <v>0</v>
      </c>
      <c r="PE370" s="4">
        <v>0</v>
      </c>
      <c r="PF370" s="114">
        <f t="shared" si="503"/>
        <v>0</v>
      </c>
      <c r="PG370" s="114">
        <f t="shared" si="504"/>
        <v>0</v>
      </c>
      <c r="PH370" s="4">
        <v>5</v>
      </c>
      <c r="PI370" s="114">
        <f t="shared" si="505"/>
        <v>0.05</v>
      </c>
      <c r="PJ370" s="114">
        <f t="shared" si="506"/>
        <v>1</v>
      </c>
      <c r="ACA370" s="114">
        <f t="shared" si="507"/>
        <v>0.4</v>
      </c>
      <c r="ACB370" s="114">
        <f t="shared" si="508"/>
        <v>0.49000000000000005</v>
      </c>
      <c r="ACC370" s="114">
        <f t="shared" si="509"/>
        <v>0.89000000000000012</v>
      </c>
      <c r="ACN370" s="119" t="str">
        <f t="shared" si="510"/>
        <v>TERIMA</v>
      </c>
      <c r="ACO370" s="120">
        <f t="shared" si="511"/>
        <v>800000</v>
      </c>
      <c r="ACQ370" s="120">
        <f t="shared" si="512"/>
        <v>712000.00000000012</v>
      </c>
      <c r="ACR370" s="120">
        <f t="shared" si="513"/>
        <v>712000.00000000012</v>
      </c>
      <c r="ACS370" s="120">
        <f t="shared" si="514"/>
        <v>712000.00000000012</v>
      </c>
      <c r="ADN370" s="121">
        <f t="shared" si="515"/>
        <v>712000.00000000012</v>
      </c>
      <c r="ADO370" s="4" t="s">
        <v>1454</v>
      </c>
    </row>
    <row r="371" spans="1:795" x14ac:dyDescent="0.25">
      <c r="A371" s="4">
        <f t="shared" si="487"/>
        <v>367</v>
      </c>
      <c r="B371" s="4">
        <v>181092</v>
      </c>
      <c r="C371" s="4" t="s">
        <v>1443</v>
      </c>
      <c r="G371" s="4" t="s">
        <v>973</v>
      </c>
      <c r="O371" s="4">
        <v>22</v>
      </c>
      <c r="P371" s="4">
        <v>20</v>
      </c>
      <c r="Q371" s="4">
        <v>0</v>
      </c>
      <c r="R371" s="4">
        <v>0</v>
      </c>
      <c r="S371" s="4">
        <v>0</v>
      </c>
      <c r="T371" s="4">
        <v>1</v>
      </c>
      <c r="U371" s="4">
        <v>0</v>
      </c>
      <c r="V371" s="4">
        <f t="shared" si="488"/>
        <v>0</v>
      </c>
      <c r="W371" s="4">
        <v>20</v>
      </c>
      <c r="X371" s="4">
        <v>19</v>
      </c>
      <c r="Y371" s="4">
        <v>7.75</v>
      </c>
      <c r="CH371" s="114">
        <f t="shared" si="489"/>
        <v>1</v>
      </c>
      <c r="CI371" s="4">
        <v>5</v>
      </c>
      <c r="CJ371" s="114">
        <f t="shared" si="490"/>
        <v>0.2</v>
      </c>
      <c r="CK371" s="114">
        <f t="shared" si="491"/>
        <v>1</v>
      </c>
      <c r="CL371" s="4">
        <v>5</v>
      </c>
      <c r="CM371" s="114">
        <f t="shared" si="492"/>
        <v>0.2</v>
      </c>
      <c r="ON371" s="4">
        <v>3</v>
      </c>
      <c r="OO371" s="116">
        <v>4.5999999999999996</v>
      </c>
      <c r="OP371" s="114">
        <f t="shared" si="493"/>
        <v>0.09</v>
      </c>
      <c r="OQ371" s="114">
        <f t="shared" si="494"/>
        <v>0.6</v>
      </c>
      <c r="OR371" s="4">
        <v>5</v>
      </c>
      <c r="OS371" s="114">
        <f t="shared" si="495"/>
        <v>0.05</v>
      </c>
      <c r="OT371" s="114">
        <f t="shared" si="496"/>
        <v>1</v>
      </c>
      <c r="OU371" s="4">
        <v>5</v>
      </c>
      <c r="OV371" s="114">
        <f t="shared" si="497"/>
        <v>0.1</v>
      </c>
      <c r="OW371" s="114">
        <f t="shared" si="498"/>
        <v>1</v>
      </c>
      <c r="OX371" s="4">
        <v>5</v>
      </c>
      <c r="OY371" s="114">
        <f t="shared" si="499"/>
        <v>0.1</v>
      </c>
      <c r="OZ371" s="114">
        <f t="shared" si="500"/>
        <v>1</v>
      </c>
      <c r="PA371" s="4">
        <v>5</v>
      </c>
      <c r="PB371" s="114">
        <f t="shared" si="501"/>
        <v>0.1</v>
      </c>
      <c r="PC371" s="114">
        <f t="shared" si="502"/>
        <v>1</v>
      </c>
      <c r="PD371" s="4">
        <v>5</v>
      </c>
      <c r="PE371" s="4">
        <v>100</v>
      </c>
      <c r="PF371" s="114">
        <f t="shared" si="503"/>
        <v>0.05</v>
      </c>
      <c r="PG371" s="114">
        <f t="shared" si="504"/>
        <v>1</v>
      </c>
      <c r="PH371" s="4">
        <v>5</v>
      </c>
      <c r="PI371" s="114">
        <f t="shared" si="505"/>
        <v>0.05</v>
      </c>
      <c r="PJ371" s="114">
        <f t="shared" si="506"/>
        <v>1</v>
      </c>
      <c r="ACA371" s="114">
        <f t="shared" si="507"/>
        <v>0.4</v>
      </c>
      <c r="ACB371" s="114">
        <f t="shared" si="508"/>
        <v>0.54</v>
      </c>
      <c r="ACC371" s="114">
        <f t="shared" si="509"/>
        <v>0.94000000000000006</v>
      </c>
      <c r="ACN371" s="119" t="str">
        <f t="shared" si="510"/>
        <v>TERIMA</v>
      </c>
      <c r="ACO371" s="120">
        <f t="shared" si="511"/>
        <v>800000</v>
      </c>
      <c r="ACQ371" s="120">
        <f t="shared" si="512"/>
        <v>752000</v>
      </c>
      <c r="ACR371" s="120">
        <f t="shared" si="513"/>
        <v>752000</v>
      </c>
      <c r="ACS371" s="120">
        <f t="shared" si="514"/>
        <v>752000</v>
      </c>
      <c r="ADN371" s="121">
        <f t="shared" si="515"/>
        <v>752000</v>
      </c>
      <c r="ADO371" s="4" t="s">
        <v>1454</v>
      </c>
    </row>
    <row r="372" spans="1:795" x14ac:dyDescent="0.25">
      <c r="A372" s="4">
        <f t="shared" si="487"/>
        <v>368</v>
      </c>
      <c r="B372" s="4">
        <v>180152</v>
      </c>
      <c r="C372" s="4" t="s">
        <v>1444</v>
      </c>
      <c r="G372" s="4" t="s">
        <v>973</v>
      </c>
      <c r="O372" s="4">
        <v>22</v>
      </c>
      <c r="P372" s="4">
        <v>20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f t="shared" si="488"/>
        <v>0</v>
      </c>
      <c r="W372" s="4">
        <v>20</v>
      </c>
      <c r="X372" s="4">
        <v>20</v>
      </c>
      <c r="Y372" s="4">
        <v>7.75</v>
      </c>
      <c r="CH372" s="114">
        <f t="shared" si="489"/>
        <v>1</v>
      </c>
      <c r="CI372" s="4">
        <v>5</v>
      </c>
      <c r="CJ372" s="114">
        <f t="shared" si="490"/>
        <v>0.2</v>
      </c>
      <c r="CK372" s="114">
        <f t="shared" si="491"/>
        <v>1</v>
      </c>
      <c r="CL372" s="4">
        <v>5</v>
      </c>
      <c r="CM372" s="114">
        <f t="shared" si="492"/>
        <v>0.2</v>
      </c>
      <c r="ON372" s="4">
        <v>3</v>
      </c>
      <c r="OO372" s="116">
        <v>4.5999999999999996</v>
      </c>
      <c r="OP372" s="114">
        <f t="shared" si="493"/>
        <v>0.09</v>
      </c>
      <c r="OQ372" s="114">
        <f t="shared" si="494"/>
        <v>0.6</v>
      </c>
      <c r="OR372" s="4">
        <v>5</v>
      </c>
      <c r="OS372" s="114">
        <f t="shared" si="495"/>
        <v>0.05</v>
      </c>
      <c r="OT372" s="114">
        <f t="shared" si="496"/>
        <v>1</v>
      </c>
      <c r="OU372" s="4">
        <v>5</v>
      </c>
      <c r="OV372" s="114">
        <f t="shared" si="497"/>
        <v>0.1</v>
      </c>
      <c r="OW372" s="114">
        <f t="shared" si="498"/>
        <v>1</v>
      </c>
      <c r="OX372" s="4">
        <v>5</v>
      </c>
      <c r="OY372" s="114">
        <f t="shared" si="499"/>
        <v>0.1</v>
      </c>
      <c r="OZ372" s="114">
        <f t="shared" si="500"/>
        <v>1</v>
      </c>
      <c r="PA372" s="4">
        <v>5</v>
      </c>
      <c r="PB372" s="114">
        <f t="shared" si="501"/>
        <v>0.1</v>
      </c>
      <c r="PC372" s="114">
        <f t="shared" si="502"/>
        <v>1</v>
      </c>
      <c r="PD372" s="4">
        <v>5</v>
      </c>
      <c r="PE372" s="4">
        <v>100</v>
      </c>
      <c r="PF372" s="114">
        <f t="shared" si="503"/>
        <v>0.05</v>
      </c>
      <c r="PG372" s="114">
        <f t="shared" si="504"/>
        <v>1</v>
      </c>
      <c r="PH372" s="4">
        <v>5</v>
      </c>
      <c r="PI372" s="114">
        <f t="shared" si="505"/>
        <v>0.05</v>
      </c>
      <c r="PJ372" s="114">
        <f t="shared" si="506"/>
        <v>1</v>
      </c>
      <c r="ACA372" s="114">
        <f t="shared" si="507"/>
        <v>0.4</v>
      </c>
      <c r="ACB372" s="114">
        <f t="shared" si="508"/>
        <v>0.54</v>
      </c>
      <c r="ACC372" s="114">
        <f t="shared" si="509"/>
        <v>0.94000000000000006</v>
      </c>
      <c r="ACN372" s="119" t="str">
        <f t="shared" si="510"/>
        <v>TERIMA</v>
      </c>
      <c r="ACO372" s="120">
        <f t="shared" si="511"/>
        <v>800000</v>
      </c>
      <c r="ACQ372" s="120">
        <f t="shared" si="512"/>
        <v>752000</v>
      </c>
      <c r="ACR372" s="120">
        <f t="shared" si="513"/>
        <v>752000</v>
      </c>
      <c r="ACS372" s="120">
        <f t="shared" si="514"/>
        <v>752000</v>
      </c>
      <c r="ADN372" s="121">
        <f t="shared" si="515"/>
        <v>752000</v>
      </c>
      <c r="ADO372" s="4" t="s">
        <v>1454</v>
      </c>
    </row>
    <row r="373" spans="1:795" x14ac:dyDescent="0.25">
      <c r="A373" s="4">
        <f t="shared" si="487"/>
        <v>369</v>
      </c>
      <c r="B373" s="4">
        <v>182055</v>
      </c>
      <c r="C373" s="4" t="s">
        <v>1445</v>
      </c>
      <c r="G373" s="4" t="s">
        <v>973</v>
      </c>
      <c r="O373" s="4">
        <v>22</v>
      </c>
      <c r="P373" s="4">
        <v>20</v>
      </c>
      <c r="Q373" s="4">
        <v>0</v>
      </c>
      <c r="R373" s="4">
        <v>0</v>
      </c>
      <c r="S373" s="4">
        <v>0</v>
      </c>
      <c r="T373" s="4">
        <v>3</v>
      </c>
      <c r="U373" s="4">
        <v>0</v>
      </c>
      <c r="V373" s="4">
        <f t="shared" si="488"/>
        <v>0</v>
      </c>
      <c r="W373" s="4">
        <v>20</v>
      </c>
      <c r="X373" s="4">
        <v>17</v>
      </c>
      <c r="Y373" s="4">
        <v>7.75</v>
      </c>
      <c r="CH373" s="114">
        <f t="shared" si="489"/>
        <v>1</v>
      </c>
      <c r="CI373" s="4">
        <v>5</v>
      </c>
      <c r="CJ373" s="114">
        <f t="shared" si="490"/>
        <v>0.2</v>
      </c>
      <c r="CK373" s="114">
        <f t="shared" si="491"/>
        <v>1</v>
      </c>
      <c r="CL373" s="4">
        <v>5</v>
      </c>
      <c r="CM373" s="114">
        <f t="shared" si="492"/>
        <v>0.2</v>
      </c>
      <c r="ON373" s="4">
        <v>5</v>
      </c>
      <c r="OO373" s="116">
        <v>5</v>
      </c>
      <c r="OP373" s="114">
        <f t="shared" si="493"/>
        <v>0.15</v>
      </c>
      <c r="OQ373" s="114">
        <f t="shared" si="494"/>
        <v>1</v>
      </c>
      <c r="OR373" s="4">
        <v>5</v>
      </c>
      <c r="OS373" s="114">
        <f t="shared" si="495"/>
        <v>0.05</v>
      </c>
      <c r="OT373" s="114">
        <f t="shared" si="496"/>
        <v>1</v>
      </c>
      <c r="OU373" s="4">
        <v>5</v>
      </c>
      <c r="OV373" s="114">
        <f t="shared" si="497"/>
        <v>0.1</v>
      </c>
      <c r="OW373" s="114">
        <f t="shared" si="498"/>
        <v>1</v>
      </c>
      <c r="OX373" s="4">
        <v>5</v>
      </c>
      <c r="OY373" s="114">
        <f t="shared" si="499"/>
        <v>0.1</v>
      </c>
      <c r="OZ373" s="114">
        <f t="shared" si="500"/>
        <v>1</v>
      </c>
      <c r="PA373" s="4">
        <v>5</v>
      </c>
      <c r="PB373" s="114">
        <f t="shared" si="501"/>
        <v>0.1</v>
      </c>
      <c r="PC373" s="114">
        <f t="shared" si="502"/>
        <v>1</v>
      </c>
      <c r="PD373" s="4">
        <v>5</v>
      </c>
      <c r="PE373" s="4">
        <v>100</v>
      </c>
      <c r="PF373" s="114">
        <f t="shared" si="503"/>
        <v>0.05</v>
      </c>
      <c r="PG373" s="114">
        <f t="shared" si="504"/>
        <v>1</v>
      </c>
      <c r="PH373" s="4">
        <v>5</v>
      </c>
      <c r="PI373" s="114">
        <f t="shared" si="505"/>
        <v>0.05</v>
      </c>
      <c r="PJ373" s="114">
        <f t="shared" si="506"/>
        <v>1</v>
      </c>
      <c r="ACA373" s="114">
        <f t="shared" si="507"/>
        <v>0.4</v>
      </c>
      <c r="ACB373" s="114">
        <f t="shared" si="508"/>
        <v>0.60000000000000009</v>
      </c>
      <c r="ACC373" s="114">
        <f t="shared" si="509"/>
        <v>1</v>
      </c>
      <c r="ACN373" s="119" t="str">
        <f t="shared" si="510"/>
        <v>TERIMA</v>
      </c>
      <c r="ACO373" s="120">
        <f t="shared" si="511"/>
        <v>800000</v>
      </c>
      <c r="ACQ373" s="120">
        <f t="shared" si="512"/>
        <v>800000</v>
      </c>
      <c r="ACR373" s="120">
        <f t="shared" si="513"/>
        <v>800000</v>
      </c>
      <c r="ACS373" s="120">
        <f t="shared" si="514"/>
        <v>800000</v>
      </c>
      <c r="ADN373" s="121">
        <f t="shared" si="515"/>
        <v>800000</v>
      </c>
      <c r="ADO373" s="4" t="s">
        <v>1454</v>
      </c>
    </row>
    <row r="374" spans="1:795" x14ac:dyDescent="0.25">
      <c r="A374" s="4">
        <f t="shared" si="487"/>
        <v>370</v>
      </c>
      <c r="B374" s="4">
        <v>180149</v>
      </c>
      <c r="C374" s="4" t="s">
        <v>1446</v>
      </c>
      <c r="G374" s="4" t="s">
        <v>973</v>
      </c>
      <c r="O374" s="4">
        <v>22</v>
      </c>
      <c r="P374" s="4">
        <v>20</v>
      </c>
      <c r="Q374" s="4">
        <v>0</v>
      </c>
      <c r="R374" s="4">
        <v>0</v>
      </c>
      <c r="S374" s="4">
        <v>0</v>
      </c>
      <c r="T374" s="4">
        <v>1</v>
      </c>
      <c r="U374" s="4">
        <v>0</v>
      </c>
      <c r="V374" s="4">
        <f t="shared" si="488"/>
        <v>0</v>
      </c>
      <c r="W374" s="4">
        <v>20</v>
      </c>
      <c r="X374" s="4">
        <v>19</v>
      </c>
      <c r="Y374" s="4">
        <v>7.75</v>
      </c>
      <c r="CH374" s="114">
        <f t="shared" si="489"/>
        <v>1</v>
      </c>
      <c r="CI374" s="4">
        <v>5</v>
      </c>
      <c r="CJ374" s="114">
        <f t="shared" si="490"/>
        <v>0.2</v>
      </c>
      <c r="CK374" s="114">
        <f t="shared" si="491"/>
        <v>1</v>
      </c>
      <c r="CL374" s="4">
        <v>5</v>
      </c>
      <c r="CM374" s="114">
        <f t="shared" si="492"/>
        <v>0.2</v>
      </c>
      <c r="ON374" s="4">
        <v>3</v>
      </c>
      <c r="OO374" s="116">
        <v>4.5999999999999996</v>
      </c>
      <c r="OP374" s="114">
        <f t="shared" si="493"/>
        <v>0.09</v>
      </c>
      <c r="OQ374" s="114">
        <f t="shared" si="494"/>
        <v>0.6</v>
      </c>
      <c r="OR374" s="4">
        <v>5</v>
      </c>
      <c r="OS374" s="114">
        <f t="shared" si="495"/>
        <v>0.05</v>
      </c>
      <c r="OT374" s="114">
        <f t="shared" si="496"/>
        <v>1</v>
      </c>
      <c r="OU374" s="4">
        <v>5</v>
      </c>
      <c r="OV374" s="114">
        <f t="shared" si="497"/>
        <v>0.1</v>
      </c>
      <c r="OW374" s="114">
        <f t="shared" si="498"/>
        <v>1</v>
      </c>
      <c r="OX374" s="4">
        <v>5</v>
      </c>
      <c r="OY374" s="114">
        <f t="shared" si="499"/>
        <v>0.1</v>
      </c>
      <c r="OZ374" s="114">
        <f t="shared" si="500"/>
        <v>1</v>
      </c>
      <c r="PA374" s="4">
        <v>5</v>
      </c>
      <c r="PB374" s="114">
        <f t="shared" si="501"/>
        <v>0.1</v>
      </c>
      <c r="PC374" s="114">
        <f t="shared" si="502"/>
        <v>1</v>
      </c>
      <c r="PD374" s="4">
        <v>5</v>
      </c>
      <c r="PE374" s="4">
        <v>100</v>
      </c>
      <c r="PF374" s="114">
        <f t="shared" si="503"/>
        <v>0.05</v>
      </c>
      <c r="PG374" s="114">
        <f t="shared" si="504"/>
        <v>1</v>
      </c>
      <c r="PH374" s="4">
        <v>5</v>
      </c>
      <c r="PI374" s="114">
        <f t="shared" si="505"/>
        <v>0.05</v>
      </c>
      <c r="PJ374" s="114">
        <f t="shared" si="506"/>
        <v>1</v>
      </c>
      <c r="ACA374" s="114">
        <f t="shared" si="507"/>
        <v>0.4</v>
      </c>
      <c r="ACB374" s="114">
        <f t="shared" si="508"/>
        <v>0.54</v>
      </c>
      <c r="ACC374" s="114">
        <f t="shared" si="509"/>
        <v>0.94000000000000006</v>
      </c>
      <c r="ACN374" s="119" t="str">
        <f t="shared" si="510"/>
        <v>TERIMA</v>
      </c>
      <c r="ACO374" s="120">
        <f t="shared" si="511"/>
        <v>800000</v>
      </c>
      <c r="ACQ374" s="120">
        <f t="shared" si="512"/>
        <v>752000</v>
      </c>
      <c r="ACR374" s="120">
        <f t="shared" si="513"/>
        <v>752000</v>
      </c>
      <c r="ACS374" s="120">
        <f t="shared" si="514"/>
        <v>752000</v>
      </c>
      <c r="ADN374" s="121">
        <f t="shared" si="515"/>
        <v>752000</v>
      </c>
      <c r="ADO374" s="4" t="s">
        <v>1454</v>
      </c>
    </row>
    <row r="375" spans="1:795" x14ac:dyDescent="0.25">
      <c r="A375" s="4">
        <f t="shared" si="487"/>
        <v>371</v>
      </c>
      <c r="B375" s="4">
        <v>180126</v>
      </c>
      <c r="C375" s="4" t="s">
        <v>1447</v>
      </c>
      <c r="G375" s="4" t="s">
        <v>973</v>
      </c>
      <c r="O375" s="4">
        <v>22</v>
      </c>
      <c r="P375" s="4">
        <v>20</v>
      </c>
      <c r="Q375" s="4">
        <v>0</v>
      </c>
      <c r="R375" s="4">
        <v>0</v>
      </c>
      <c r="S375" s="4">
        <v>0</v>
      </c>
      <c r="T375" s="4">
        <v>1</v>
      </c>
      <c r="U375" s="4">
        <v>0</v>
      </c>
      <c r="V375" s="4">
        <f t="shared" si="488"/>
        <v>0</v>
      </c>
      <c r="W375" s="4">
        <v>20</v>
      </c>
      <c r="X375" s="4">
        <v>19</v>
      </c>
      <c r="Y375" s="4">
        <v>7.75</v>
      </c>
      <c r="CH375" s="114">
        <f t="shared" si="489"/>
        <v>1</v>
      </c>
      <c r="CI375" s="4">
        <v>5</v>
      </c>
      <c r="CJ375" s="114">
        <f t="shared" si="490"/>
        <v>0.2</v>
      </c>
      <c r="CK375" s="114">
        <f t="shared" si="491"/>
        <v>1</v>
      </c>
      <c r="CL375" s="4">
        <v>5</v>
      </c>
      <c r="CM375" s="114">
        <f t="shared" si="492"/>
        <v>0.2</v>
      </c>
      <c r="ON375" s="4">
        <v>5</v>
      </c>
      <c r="OO375" s="116">
        <v>5</v>
      </c>
      <c r="OP375" s="114">
        <f t="shared" si="493"/>
        <v>0.15</v>
      </c>
      <c r="OQ375" s="114">
        <f t="shared" si="494"/>
        <v>1</v>
      </c>
      <c r="OR375" s="4">
        <v>5</v>
      </c>
      <c r="OS375" s="114">
        <f t="shared" si="495"/>
        <v>0.05</v>
      </c>
      <c r="OT375" s="114">
        <f t="shared" si="496"/>
        <v>1</v>
      </c>
      <c r="OU375" s="4">
        <v>5</v>
      </c>
      <c r="OV375" s="114">
        <f t="shared" si="497"/>
        <v>0.1</v>
      </c>
      <c r="OW375" s="114">
        <f t="shared" si="498"/>
        <v>1</v>
      </c>
      <c r="OX375" s="4">
        <v>5</v>
      </c>
      <c r="OY375" s="114">
        <f t="shared" si="499"/>
        <v>0.1</v>
      </c>
      <c r="OZ375" s="114">
        <f t="shared" si="500"/>
        <v>1</v>
      </c>
      <c r="PA375" s="4">
        <v>5</v>
      </c>
      <c r="PB375" s="114">
        <f t="shared" si="501"/>
        <v>0.1</v>
      </c>
      <c r="PC375" s="114">
        <f t="shared" si="502"/>
        <v>1</v>
      </c>
      <c r="PD375" s="4">
        <v>5</v>
      </c>
      <c r="PE375" s="4">
        <v>100</v>
      </c>
      <c r="PF375" s="114">
        <f t="shared" si="503"/>
        <v>0.05</v>
      </c>
      <c r="PG375" s="114">
        <f t="shared" si="504"/>
        <v>1</v>
      </c>
      <c r="PH375" s="4">
        <v>5</v>
      </c>
      <c r="PI375" s="114">
        <f t="shared" si="505"/>
        <v>0.05</v>
      </c>
      <c r="PJ375" s="114">
        <f t="shared" si="506"/>
        <v>1</v>
      </c>
      <c r="ACA375" s="114">
        <f t="shared" si="507"/>
        <v>0.4</v>
      </c>
      <c r="ACB375" s="114">
        <f t="shared" si="508"/>
        <v>0.60000000000000009</v>
      </c>
      <c r="ACC375" s="114">
        <f t="shared" si="509"/>
        <v>1</v>
      </c>
      <c r="ACN375" s="119" t="str">
        <f t="shared" si="510"/>
        <v>TERIMA</v>
      </c>
      <c r="ACO375" s="120">
        <f t="shared" si="511"/>
        <v>800000</v>
      </c>
      <c r="ACQ375" s="120">
        <f t="shared" si="512"/>
        <v>800000</v>
      </c>
      <c r="ACR375" s="120">
        <f t="shared" si="513"/>
        <v>800000</v>
      </c>
      <c r="ACS375" s="120">
        <f t="shared" si="514"/>
        <v>800000</v>
      </c>
      <c r="ADN375" s="121">
        <f t="shared" si="515"/>
        <v>800000</v>
      </c>
      <c r="ADO375" s="4" t="s">
        <v>1454</v>
      </c>
    </row>
    <row r="376" spans="1:795" x14ac:dyDescent="0.25">
      <c r="A376" s="4">
        <f t="shared" ref="A376:A395" si="516">ROW()-4</f>
        <v>372</v>
      </c>
      <c r="B376" s="4">
        <v>51744</v>
      </c>
      <c r="C376" s="4" t="s">
        <v>1246</v>
      </c>
      <c r="G376" s="4" t="s">
        <v>1213</v>
      </c>
      <c r="O376" s="4">
        <v>22</v>
      </c>
      <c r="P376" s="4">
        <v>22</v>
      </c>
      <c r="Q376" s="4">
        <v>0</v>
      </c>
      <c r="R376" s="4">
        <v>0</v>
      </c>
      <c r="S376" s="4">
        <v>0</v>
      </c>
      <c r="T376" s="4">
        <v>1</v>
      </c>
      <c r="U376" s="4">
        <v>0</v>
      </c>
      <c r="V376" s="4">
        <f t="shared" ref="V376:V395" si="517">SUM(Q376:S376)</f>
        <v>0</v>
      </c>
      <c r="W376" s="4">
        <v>22</v>
      </c>
      <c r="X376" s="4">
        <v>21</v>
      </c>
      <c r="Y376" s="4">
        <v>7.75</v>
      </c>
      <c r="CN376" s="4">
        <v>5</v>
      </c>
      <c r="CO376" s="114">
        <f t="shared" ref="CO376:CO395" si="518">CN376/5*$CN$3</f>
        <v>0.2</v>
      </c>
      <c r="CP376" s="114">
        <f t="shared" ref="CP376:CP395" si="519">CO376/$CN$3*100%</f>
        <v>1</v>
      </c>
      <c r="CQ376" s="4">
        <v>5</v>
      </c>
      <c r="CR376" s="114">
        <f t="shared" ref="CR376:CR395" si="520">CQ376/5*$CQ$3</f>
        <v>0.2</v>
      </c>
      <c r="CS376" s="114">
        <f t="shared" ref="CS376:CS395" si="521">CR376/$CQ$3*100%</f>
        <v>1</v>
      </c>
      <c r="PK376" s="4">
        <v>5</v>
      </c>
      <c r="PL376" s="114">
        <f t="shared" ref="PL376:PL395" si="522">PK376/5*$PK$3</f>
        <v>0.05</v>
      </c>
      <c r="PM376" s="114">
        <f t="shared" ref="PM376:PM395" si="523">PL376/$PK$3*100%</f>
        <v>1</v>
      </c>
      <c r="PN376" s="4">
        <v>5</v>
      </c>
      <c r="PO376" s="114">
        <f t="shared" ref="PO376:PO395" si="524">PN376/5*$PN$3</f>
        <v>0.08</v>
      </c>
      <c r="PP376" s="114">
        <f t="shared" ref="PP376:PP395" si="525">PO376/$PN$3*100%</f>
        <v>1</v>
      </c>
      <c r="PQ376" s="4">
        <v>1</v>
      </c>
      <c r="PR376" s="114">
        <f t="shared" ref="PR376:PR395" si="526">PQ376/5*$PQ$3</f>
        <v>2.0000000000000004E-2</v>
      </c>
      <c r="PS376" s="114">
        <f t="shared" ref="PS376:PS395" si="527">PR376/$PQ$3*100%</f>
        <v>0.20000000000000004</v>
      </c>
      <c r="PT376" s="4">
        <v>5</v>
      </c>
      <c r="PU376" s="114">
        <f t="shared" ref="PU376:PU395" si="528">PT376/5*$PT$3</f>
        <v>0.1</v>
      </c>
      <c r="PV376" s="114">
        <f t="shared" ref="PV376:PV395" si="529">PU376/$PT$3*100%</f>
        <v>1</v>
      </c>
      <c r="PW376" s="4">
        <v>5</v>
      </c>
      <c r="PX376" s="114">
        <f t="shared" ref="PX376:PX395" si="530">PW376/5*$PW$3</f>
        <v>0.05</v>
      </c>
      <c r="PY376" s="114">
        <f t="shared" ref="PY376:PY395" si="531">PX376/$PW$3*100%</f>
        <v>1</v>
      </c>
      <c r="PZ376" s="4">
        <v>5</v>
      </c>
      <c r="QA376" s="114">
        <f t="shared" ref="QA376:QA395" si="532">PZ376/5*$PZ$3</f>
        <v>7.0000000000000007E-2</v>
      </c>
      <c r="QB376" s="114">
        <f t="shared" ref="QB376:QB395" si="533">QA376/$PZ$3*100%</f>
        <v>1</v>
      </c>
      <c r="QC376" s="4">
        <v>5</v>
      </c>
      <c r="QD376" s="114">
        <f t="shared" ref="QD376:QD395" si="534">QC376/5*$QC$3</f>
        <v>0.05</v>
      </c>
      <c r="QE376" s="114">
        <f t="shared" ref="QE376:QE395" si="535">QD376/$QC$3*100%</f>
        <v>1</v>
      </c>
      <c r="ZK376" s="4">
        <v>5</v>
      </c>
      <c r="ZL376" s="114">
        <f t="shared" ref="ZL376:ZL395" si="536">ZK376/5*$ZK$3</f>
        <v>0.05</v>
      </c>
      <c r="ZM376" s="114">
        <f t="shared" ref="ZM376:ZM395" si="537">ZL376/$ZK$3*100%</f>
        <v>1</v>
      </c>
      <c r="ZN376" s="4">
        <v>5</v>
      </c>
      <c r="ZO376" s="114">
        <f t="shared" ref="ZO376:ZO395" si="538">ZN376/5*$ZN$3</f>
        <v>0.05</v>
      </c>
      <c r="ZP376" s="114">
        <f t="shared" ref="ZP376:ZP395" si="539">ZO376/$ZN$3*100%</f>
        <v>1</v>
      </c>
      <c r="ABW376" s="114">
        <f t="shared" ref="ABW376:ABW395" si="540">IFERROR(CO376+CR376,"")</f>
        <v>0.4</v>
      </c>
      <c r="ABX376" s="114">
        <f t="shared" ref="ABX376:ABX395" si="541">IFERROR(PL376+PO376+PR376+PU376+PX376+QA376+QD376,"")</f>
        <v>0.42</v>
      </c>
      <c r="ABY376" s="114">
        <f t="shared" ref="ABY376:ABY395" si="542">IFERROR(ZL376+ZO376,"")</f>
        <v>0.1</v>
      </c>
      <c r="ABZ376" s="114">
        <f t="shared" ref="ABZ376:ABZ395" si="543">SUM(ABW376:ABY376)</f>
        <v>0.92</v>
      </c>
      <c r="ACN376" s="119" t="str">
        <f t="shared" ref="ACN376:ACN395" si="544">IF(ACM376&gt;0,"GUGUR","TERIMA")</f>
        <v>TERIMA</v>
      </c>
      <c r="ACO376" s="120">
        <f t="shared" ref="ACO376:ACO395" si="545">IF(ACN376="GUGUR",0,IF(G376="QCO IBC CC TELKOMSEL",800000))</f>
        <v>800000</v>
      </c>
      <c r="ACQ376" s="120">
        <f t="shared" ref="ACQ376:ACQ395" si="546">ABZ376*ACO376</f>
        <v>736000</v>
      </c>
      <c r="ACR376" s="120">
        <f t="shared" ref="ACR376:ACR395" si="547">IF(U376&gt;0,(W376/O376)*ACQ376,ACQ376)</f>
        <v>736000</v>
      </c>
      <c r="ACS376" s="120">
        <f t="shared" ref="ACS376:ACS395" si="548">IF(N376=1,(W376/O376)*ACR376,IF(ACK376&gt;0,ACR376*85%,IF(ACL376&gt;0,ACR376*60%,IF(ACM376&gt;0,ACR376*0%,ACR376))))</f>
        <v>736000</v>
      </c>
      <c r="ADN376" s="121">
        <f t="shared" ref="ADN376:ADN395" si="549">IF(M376="cumil",0,IF(ADM376="",IF(ADG376="",ACS376,ADG376),ADM376))</f>
        <v>736000</v>
      </c>
      <c r="ADO376" s="4" t="s">
        <v>1454</v>
      </c>
    </row>
    <row r="377" spans="1:795" x14ac:dyDescent="0.25">
      <c r="A377" s="4">
        <f t="shared" si="516"/>
        <v>373</v>
      </c>
      <c r="B377" s="4">
        <v>30319</v>
      </c>
      <c r="C377" s="4" t="s">
        <v>1248</v>
      </c>
      <c r="G377" s="4" t="s">
        <v>1213</v>
      </c>
      <c r="O377" s="4">
        <v>22</v>
      </c>
      <c r="P377" s="4">
        <v>22</v>
      </c>
      <c r="Q377" s="4">
        <v>0</v>
      </c>
      <c r="R377" s="4">
        <v>0</v>
      </c>
      <c r="S377" s="4">
        <v>0</v>
      </c>
      <c r="T377" s="4">
        <v>1</v>
      </c>
      <c r="U377" s="4">
        <v>0</v>
      </c>
      <c r="V377" s="4">
        <f t="shared" si="517"/>
        <v>0</v>
      </c>
      <c r="W377" s="4">
        <v>22</v>
      </c>
      <c r="X377" s="4">
        <v>21</v>
      </c>
      <c r="Y377" s="4">
        <v>7.75</v>
      </c>
      <c r="CN377" s="4">
        <v>5</v>
      </c>
      <c r="CO377" s="114">
        <f t="shared" si="518"/>
        <v>0.2</v>
      </c>
      <c r="CP377" s="114">
        <f t="shared" si="519"/>
        <v>1</v>
      </c>
      <c r="CQ377" s="4">
        <v>5</v>
      </c>
      <c r="CR377" s="114">
        <f t="shared" si="520"/>
        <v>0.2</v>
      </c>
      <c r="CS377" s="114">
        <f t="shared" si="521"/>
        <v>1</v>
      </c>
      <c r="PK377" s="4">
        <v>5</v>
      </c>
      <c r="PL377" s="114">
        <f t="shared" si="522"/>
        <v>0.05</v>
      </c>
      <c r="PM377" s="114">
        <f t="shared" si="523"/>
        <v>1</v>
      </c>
      <c r="PN377" s="4">
        <v>5</v>
      </c>
      <c r="PO377" s="114">
        <f t="shared" si="524"/>
        <v>0.08</v>
      </c>
      <c r="PP377" s="114">
        <f t="shared" si="525"/>
        <v>1</v>
      </c>
      <c r="PQ377" s="4">
        <v>1</v>
      </c>
      <c r="PR377" s="114">
        <f t="shared" si="526"/>
        <v>2.0000000000000004E-2</v>
      </c>
      <c r="PS377" s="114">
        <f t="shared" si="527"/>
        <v>0.20000000000000004</v>
      </c>
      <c r="PT377" s="4">
        <v>5</v>
      </c>
      <c r="PU377" s="114">
        <f t="shared" si="528"/>
        <v>0.1</v>
      </c>
      <c r="PV377" s="114">
        <f t="shared" si="529"/>
        <v>1</v>
      </c>
      <c r="PW377" s="4">
        <v>5</v>
      </c>
      <c r="PX377" s="114">
        <f t="shared" si="530"/>
        <v>0.05</v>
      </c>
      <c r="PY377" s="114">
        <f t="shared" si="531"/>
        <v>1</v>
      </c>
      <c r="PZ377" s="4">
        <v>5</v>
      </c>
      <c r="QA377" s="114">
        <f t="shared" si="532"/>
        <v>7.0000000000000007E-2</v>
      </c>
      <c r="QB377" s="114">
        <f t="shared" si="533"/>
        <v>1</v>
      </c>
      <c r="QC377" s="4">
        <v>5</v>
      </c>
      <c r="QD377" s="114">
        <f t="shared" si="534"/>
        <v>0.05</v>
      </c>
      <c r="QE377" s="114">
        <f t="shared" si="535"/>
        <v>1</v>
      </c>
      <c r="ZK377" s="4">
        <v>5</v>
      </c>
      <c r="ZL377" s="114">
        <f t="shared" si="536"/>
        <v>0.05</v>
      </c>
      <c r="ZM377" s="114">
        <f t="shared" si="537"/>
        <v>1</v>
      </c>
      <c r="ZN377" s="4">
        <v>5</v>
      </c>
      <c r="ZO377" s="114">
        <f t="shared" si="538"/>
        <v>0.05</v>
      </c>
      <c r="ZP377" s="114">
        <f t="shared" si="539"/>
        <v>1</v>
      </c>
      <c r="ABW377" s="114">
        <f t="shared" si="540"/>
        <v>0.4</v>
      </c>
      <c r="ABX377" s="114">
        <f t="shared" si="541"/>
        <v>0.42</v>
      </c>
      <c r="ABY377" s="114">
        <f t="shared" si="542"/>
        <v>0.1</v>
      </c>
      <c r="ABZ377" s="114">
        <f t="shared" si="543"/>
        <v>0.92</v>
      </c>
      <c r="ACN377" s="119" t="str">
        <f t="shared" si="544"/>
        <v>TERIMA</v>
      </c>
      <c r="ACO377" s="120">
        <f t="shared" si="545"/>
        <v>800000</v>
      </c>
      <c r="ACQ377" s="120">
        <f t="shared" si="546"/>
        <v>736000</v>
      </c>
      <c r="ACR377" s="120">
        <f t="shared" si="547"/>
        <v>736000</v>
      </c>
      <c r="ACS377" s="120">
        <f t="shared" si="548"/>
        <v>736000</v>
      </c>
      <c r="ADN377" s="121">
        <f t="shared" si="549"/>
        <v>736000</v>
      </c>
      <c r="ADO377" s="4" t="s">
        <v>1454</v>
      </c>
    </row>
    <row r="378" spans="1:795" x14ac:dyDescent="0.25">
      <c r="A378" s="4">
        <f t="shared" si="516"/>
        <v>374</v>
      </c>
      <c r="B378" s="4">
        <v>30702</v>
      </c>
      <c r="C378" s="4" t="s">
        <v>1251</v>
      </c>
      <c r="G378" s="4" t="s">
        <v>1213</v>
      </c>
      <c r="O378" s="4">
        <v>22</v>
      </c>
      <c r="P378" s="4">
        <v>22</v>
      </c>
      <c r="Q378" s="4">
        <v>0</v>
      </c>
      <c r="R378" s="4">
        <v>0</v>
      </c>
      <c r="S378" s="4">
        <v>0</v>
      </c>
      <c r="T378" s="4">
        <v>1</v>
      </c>
      <c r="U378" s="4">
        <v>0</v>
      </c>
      <c r="V378" s="4">
        <f t="shared" si="517"/>
        <v>0</v>
      </c>
      <c r="W378" s="4">
        <v>22</v>
      </c>
      <c r="X378" s="4">
        <v>21</v>
      </c>
      <c r="Y378" s="4">
        <v>7.75</v>
      </c>
      <c r="CN378" s="4">
        <v>5</v>
      </c>
      <c r="CO378" s="114">
        <f t="shared" si="518"/>
        <v>0.2</v>
      </c>
      <c r="CP378" s="114">
        <f t="shared" si="519"/>
        <v>1</v>
      </c>
      <c r="CQ378" s="4">
        <v>5</v>
      </c>
      <c r="CR378" s="114">
        <f t="shared" si="520"/>
        <v>0.2</v>
      </c>
      <c r="CS378" s="114">
        <f t="shared" si="521"/>
        <v>1</v>
      </c>
      <c r="PK378" s="4">
        <v>5</v>
      </c>
      <c r="PL378" s="114">
        <f t="shared" si="522"/>
        <v>0.05</v>
      </c>
      <c r="PM378" s="114">
        <f t="shared" si="523"/>
        <v>1</v>
      </c>
      <c r="PN378" s="4">
        <v>5</v>
      </c>
      <c r="PO378" s="114">
        <f t="shared" si="524"/>
        <v>0.08</v>
      </c>
      <c r="PP378" s="114">
        <f t="shared" si="525"/>
        <v>1</v>
      </c>
      <c r="PQ378" s="4">
        <v>1</v>
      </c>
      <c r="PR378" s="114">
        <f t="shared" si="526"/>
        <v>2.0000000000000004E-2</v>
      </c>
      <c r="PS378" s="114">
        <f t="shared" si="527"/>
        <v>0.20000000000000004</v>
      </c>
      <c r="PT378" s="4">
        <v>5</v>
      </c>
      <c r="PU378" s="114">
        <f t="shared" si="528"/>
        <v>0.1</v>
      </c>
      <c r="PV378" s="114">
        <f t="shared" si="529"/>
        <v>1</v>
      </c>
      <c r="PW378" s="4">
        <v>5</v>
      </c>
      <c r="PX378" s="114">
        <f t="shared" si="530"/>
        <v>0.05</v>
      </c>
      <c r="PY378" s="114">
        <f t="shared" si="531"/>
        <v>1</v>
      </c>
      <c r="PZ378" s="4">
        <v>5</v>
      </c>
      <c r="QA378" s="114">
        <f t="shared" si="532"/>
        <v>7.0000000000000007E-2</v>
      </c>
      <c r="QB378" s="114">
        <f t="shared" si="533"/>
        <v>1</v>
      </c>
      <c r="QC378" s="4">
        <v>5</v>
      </c>
      <c r="QD378" s="114">
        <f t="shared" si="534"/>
        <v>0.05</v>
      </c>
      <c r="QE378" s="114">
        <f t="shared" si="535"/>
        <v>1</v>
      </c>
      <c r="ZK378" s="4">
        <v>5</v>
      </c>
      <c r="ZL378" s="114">
        <f t="shared" si="536"/>
        <v>0.05</v>
      </c>
      <c r="ZM378" s="114">
        <f t="shared" si="537"/>
        <v>1</v>
      </c>
      <c r="ZN378" s="4">
        <v>5</v>
      </c>
      <c r="ZO378" s="114">
        <f t="shared" si="538"/>
        <v>0.05</v>
      </c>
      <c r="ZP378" s="114">
        <f t="shared" si="539"/>
        <v>1</v>
      </c>
      <c r="ABW378" s="114">
        <f t="shared" si="540"/>
        <v>0.4</v>
      </c>
      <c r="ABX378" s="114">
        <f t="shared" si="541"/>
        <v>0.42</v>
      </c>
      <c r="ABY378" s="114">
        <f t="shared" si="542"/>
        <v>0.1</v>
      </c>
      <c r="ABZ378" s="114">
        <f t="shared" si="543"/>
        <v>0.92</v>
      </c>
      <c r="ACN378" s="119" t="str">
        <f t="shared" si="544"/>
        <v>TERIMA</v>
      </c>
      <c r="ACO378" s="120">
        <f t="shared" si="545"/>
        <v>800000</v>
      </c>
      <c r="ACQ378" s="120">
        <f t="shared" si="546"/>
        <v>736000</v>
      </c>
      <c r="ACR378" s="120">
        <f t="shared" si="547"/>
        <v>736000</v>
      </c>
      <c r="ACS378" s="120">
        <f t="shared" si="548"/>
        <v>736000</v>
      </c>
      <c r="ADN378" s="121">
        <f t="shared" si="549"/>
        <v>736000</v>
      </c>
      <c r="ADO378" s="4" t="s">
        <v>1454</v>
      </c>
    </row>
    <row r="379" spans="1:795" x14ac:dyDescent="0.25">
      <c r="A379" s="4">
        <f t="shared" si="516"/>
        <v>375</v>
      </c>
      <c r="B379" s="4">
        <v>43176</v>
      </c>
      <c r="C379" s="4" t="s">
        <v>1254</v>
      </c>
      <c r="G379" s="4" t="s">
        <v>1213</v>
      </c>
      <c r="O379" s="4">
        <v>22</v>
      </c>
      <c r="P379" s="4">
        <v>22</v>
      </c>
      <c r="Q379" s="4">
        <v>0</v>
      </c>
      <c r="R379" s="4">
        <v>0</v>
      </c>
      <c r="S379" s="4">
        <v>0</v>
      </c>
      <c r="T379" s="4">
        <v>1</v>
      </c>
      <c r="U379" s="4">
        <v>0</v>
      </c>
      <c r="V379" s="4">
        <f t="shared" si="517"/>
        <v>0</v>
      </c>
      <c r="W379" s="4">
        <v>22</v>
      </c>
      <c r="X379" s="4">
        <v>21</v>
      </c>
      <c r="Y379" s="4">
        <v>7.75</v>
      </c>
      <c r="CN379" s="4">
        <v>5</v>
      </c>
      <c r="CO379" s="114">
        <f t="shared" si="518"/>
        <v>0.2</v>
      </c>
      <c r="CP379" s="114">
        <f t="shared" si="519"/>
        <v>1</v>
      </c>
      <c r="CQ379" s="4">
        <v>5</v>
      </c>
      <c r="CR379" s="114">
        <f t="shared" si="520"/>
        <v>0.2</v>
      </c>
      <c r="CS379" s="114">
        <f t="shared" si="521"/>
        <v>1</v>
      </c>
      <c r="PK379" s="4">
        <v>5</v>
      </c>
      <c r="PL379" s="114">
        <f t="shared" si="522"/>
        <v>0.05</v>
      </c>
      <c r="PM379" s="114">
        <f t="shared" si="523"/>
        <v>1</v>
      </c>
      <c r="PN379" s="4">
        <v>5</v>
      </c>
      <c r="PO379" s="114">
        <f t="shared" si="524"/>
        <v>0.08</v>
      </c>
      <c r="PP379" s="114">
        <f t="shared" si="525"/>
        <v>1</v>
      </c>
      <c r="PQ379" s="4">
        <v>1</v>
      </c>
      <c r="PR379" s="114">
        <f t="shared" si="526"/>
        <v>2.0000000000000004E-2</v>
      </c>
      <c r="PS379" s="114">
        <f t="shared" si="527"/>
        <v>0.20000000000000004</v>
      </c>
      <c r="PT379" s="4">
        <v>5</v>
      </c>
      <c r="PU379" s="114">
        <f t="shared" si="528"/>
        <v>0.1</v>
      </c>
      <c r="PV379" s="114">
        <f t="shared" si="529"/>
        <v>1</v>
      </c>
      <c r="PW379" s="4">
        <v>5</v>
      </c>
      <c r="PX379" s="114">
        <f t="shared" si="530"/>
        <v>0.05</v>
      </c>
      <c r="PY379" s="114">
        <f t="shared" si="531"/>
        <v>1</v>
      </c>
      <c r="PZ379" s="4">
        <v>5</v>
      </c>
      <c r="QA379" s="114">
        <f t="shared" si="532"/>
        <v>7.0000000000000007E-2</v>
      </c>
      <c r="QB379" s="114">
        <f t="shared" si="533"/>
        <v>1</v>
      </c>
      <c r="QC379" s="4">
        <v>5</v>
      </c>
      <c r="QD379" s="114">
        <f t="shared" si="534"/>
        <v>0.05</v>
      </c>
      <c r="QE379" s="114">
        <f t="shared" si="535"/>
        <v>1</v>
      </c>
      <c r="ZK379" s="4">
        <v>5</v>
      </c>
      <c r="ZL379" s="114">
        <f t="shared" si="536"/>
        <v>0.05</v>
      </c>
      <c r="ZM379" s="114">
        <f t="shared" si="537"/>
        <v>1</v>
      </c>
      <c r="ZN379" s="4">
        <v>5</v>
      </c>
      <c r="ZO379" s="114">
        <f t="shared" si="538"/>
        <v>0.05</v>
      </c>
      <c r="ZP379" s="114">
        <f t="shared" si="539"/>
        <v>1</v>
      </c>
      <c r="ABW379" s="114">
        <f t="shared" si="540"/>
        <v>0.4</v>
      </c>
      <c r="ABX379" s="114">
        <f t="shared" si="541"/>
        <v>0.42</v>
      </c>
      <c r="ABY379" s="114">
        <f t="shared" si="542"/>
        <v>0.1</v>
      </c>
      <c r="ABZ379" s="114">
        <f t="shared" si="543"/>
        <v>0.92</v>
      </c>
      <c r="ACN379" s="119" t="str">
        <f t="shared" si="544"/>
        <v>TERIMA</v>
      </c>
      <c r="ACO379" s="120">
        <f t="shared" si="545"/>
        <v>800000</v>
      </c>
      <c r="ACQ379" s="120">
        <f t="shared" si="546"/>
        <v>736000</v>
      </c>
      <c r="ACR379" s="120">
        <f t="shared" si="547"/>
        <v>736000</v>
      </c>
      <c r="ACS379" s="120">
        <f t="shared" si="548"/>
        <v>736000</v>
      </c>
      <c r="ADN379" s="121">
        <f t="shared" si="549"/>
        <v>736000</v>
      </c>
      <c r="ADO379" s="4" t="s">
        <v>1454</v>
      </c>
    </row>
    <row r="380" spans="1:795" x14ac:dyDescent="0.25">
      <c r="A380" s="4">
        <f t="shared" si="516"/>
        <v>376</v>
      </c>
      <c r="B380" s="4">
        <v>30707</v>
      </c>
      <c r="C380" s="4" t="s">
        <v>1257</v>
      </c>
      <c r="G380" s="4" t="s">
        <v>1213</v>
      </c>
      <c r="O380" s="4">
        <v>22</v>
      </c>
      <c r="P380" s="4">
        <v>22</v>
      </c>
      <c r="Q380" s="4">
        <v>0</v>
      </c>
      <c r="R380" s="4">
        <v>0</v>
      </c>
      <c r="S380" s="4">
        <v>0</v>
      </c>
      <c r="T380" s="4">
        <v>1</v>
      </c>
      <c r="U380" s="4">
        <v>0</v>
      </c>
      <c r="V380" s="4">
        <f t="shared" si="517"/>
        <v>0</v>
      </c>
      <c r="W380" s="4">
        <v>22</v>
      </c>
      <c r="X380" s="4">
        <v>21</v>
      </c>
      <c r="Y380" s="4">
        <v>7.75</v>
      </c>
      <c r="CN380" s="4">
        <v>5</v>
      </c>
      <c r="CO380" s="114">
        <f t="shared" si="518"/>
        <v>0.2</v>
      </c>
      <c r="CP380" s="114">
        <f t="shared" si="519"/>
        <v>1</v>
      </c>
      <c r="CQ380" s="4">
        <v>5</v>
      </c>
      <c r="CR380" s="114">
        <f t="shared" si="520"/>
        <v>0.2</v>
      </c>
      <c r="CS380" s="114">
        <f t="shared" si="521"/>
        <v>1</v>
      </c>
      <c r="PK380" s="4">
        <v>5</v>
      </c>
      <c r="PL380" s="114">
        <f t="shared" si="522"/>
        <v>0.05</v>
      </c>
      <c r="PM380" s="114">
        <f t="shared" si="523"/>
        <v>1</v>
      </c>
      <c r="PN380" s="4">
        <v>5</v>
      </c>
      <c r="PO380" s="114">
        <f t="shared" si="524"/>
        <v>0.08</v>
      </c>
      <c r="PP380" s="114">
        <f t="shared" si="525"/>
        <v>1</v>
      </c>
      <c r="PQ380" s="4">
        <v>1</v>
      </c>
      <c r="PR380" s="114">
        <f t="shared" si="526"/>
        <v>2.0000000000000004E-2</v>
      </c>
      <c r="PS380" s="114">
        <f t="shared" si="527"/>
        <v>0.20000000000000004</v>
      </c>
      <c r="PT380" s="4">
        <v>5</v>
      </c>
      <c r="PU380" s="114">
        <f t="shared" si="528"/>
        <v>0.1</v>
      </c>
      <c r="PV380" s="114">
        <f t="shared" si="529"/>
        <v>1</v>
      </c>
      <c r="PW380" s="4">
        <v>5</v>
      </c>
      <c r="PX380" s="114">
        <f t="shared" si="530"/>
        <v>0.05</v>
      </c>
      <c r="PY380" s="114">
        <f t="shared" si="531"/>
        <v>1</v>
      </c>
      <c r="PZ380" s="4">
        <v>5</v>
      </c>
      <c r="QA380" s="114">
        <f t="shared" si="532"/>
        <v>7.0000000000000007E-2</v>
      </c>
      <c r="QB380" s="114">
        <f t="shared" si="533"/>
        <v>1</v>
      </c>
      <c r="QC380" s="4">
        <v>5</v>
      </c>
      <c r="QD380" s="114">
        <f t="shared" si="534"/>
        <v>0.05</v>
      </c>
      <c r="QE380" s="114">
        <f t="shared" si="535"/>
        <v>1</v>
      </c>
      <c r="ZK380" s="4">
        <v>5</v>
      </c>
      <c r="ZL380" s="114">
        <f t="shared" si="536"/>
        <v>0.05</v>
      </c>
      <c r="ZM380" s="114">
        <f t="shared" si="537"/>
        <v>1</v>
      </c>
      <c r="ZN380" s="4">
        <v>5</v>
      </c>
      <c r="ZO380" s="114">
        <f t="shared" si="538"/>
        <v>0.05</v>
      </c>
      <c r="ZP380" s="114">
        <f t="shared" si="539"/>
        <v>1</v>
      </c>
      <c r="ABW380" s="114">
        <f t="shared" si="540"/>
        <v>0.4</v>
      </c>
      <c r="ABX380" s="114">
        <f t="shared" si="541"/>
        <v>0.42</v>
      </c>
      <c r="ABY380" s="114">
        <f t="shared" si="542"/>
        <v>0.1</v>
      </c>
      <c r="ABZ380" s="114">
        <f t="shared" si="543"/>
        <v>0.92</v>
      </c>
      <c r="ACN380" s="119" t="str">
        <f t="shared" si="544"/>
        <v>TERIMA</v>
      </c>
      <c r="ACO380" s="120">
        <f t="shared" si="545"/>
        <v>800000</v>
      </c>
      <c r="ACQ380" s="120">
        <f t="shared" si="546"/>
        <v>736000</v>
      </c>
      <c r="ACR380" s="120">
        <f t="shared" si="547"/>
        <v>736000</v>
      </c>
      <c r="ACS380" s="120">
        <f t="shared" si="548"/>
        <v>736000</v>
      </c>
      <c r="ADN380" s="121">
        <f t="shared" si="549"/>
        <v>736000</v>
      </c>
      <c r="ADO380" s="4" t="s">
        <v>1454</v>
      </c>
    </row>
    <row r="381" spans="1:795" x14ac:dyDescent="0.25">
      <c r="A381" s="4">
        <f t="shared" si="516"/>
        <v>377</v>
      </c>
      <c r="B381" s="4">
        <v>28398</v>
      </c>
      <c r="C381" s="4" t="s">
        <v>1260</v>
      </c>
      <c r="G381" s="4" t="s">
        <v>1213</v>
      </c>
      <c r="O381" s="4">
        <v>22</v>
      </c>
      <c r="P381" s="4">
        <v>22</v>
      </c>
      <c r="Q381" s="4">
        <v>0</v>
      </c>
      <c r="R381" s="4">
        <v>0</v>
      </c>
      <c r="S381" s="4">
        <v>0</v>
      </c>
      <c r="T381" s="4">
        <v>1</v>
      </c>
      <c r="U381" s="4">
        <v>0</v>
      </c>
      <c r="V381" s="4">
        <f t="shared" si="517"/>
        <v>0</v>
      </c>
      <c r="W381" s="4">
        <v>22</v>
      </c>
      <c r="X381" s="4">
        <v>21</v>
      </c>
      <c r="Y381" s="4">
        <v>7.75</v>
      </c>
      <c r="CN381" s="4">
        <v>5</v>
      </c>
      <c r="CO381" s="114">
        <f t="shared" si="518"/>
        <v>0.2</v>
      </c>
      <c r="CP381" s="114">
        <f t="shared" si="519"/>
        <v>1</v>
      </c>
      <c r="CQ381" s="4">
        <v>5</v>
      </c>
      <c r="CR381" s="114">
        <f t="shared" si="520"/>
        <v>0.2</v>
      </c>
      <c r="CS381" s="114">
        <f t="shared" si="521"/>
        <v>1</v>
      </c>
      <c r="PK381" s="4">
        <v>5</v>
      </c>
      <c r="PL381" s="114">
        <f t="shared" si="522"/>
        <v>0.05</v>
      </c>
      <c r="PM381" s="114">
        <f t="shared" si="523"/>
        <v>1</v>
      </c>
      <c r="PN381" s="4">
        <v>5</v>
      </c>
      <c r="PO381" s="114">
        <f t="shared" si="524"/>
        <v>0.08</v>
      </c>
      <c r="PP381" s="114">
        <f t="shared" si="525"/>
        <v>1</v>
      </c>
      <c r="PQ381" s="4">
        <v>1</v>
      </c>
      <c r="PR381" s="114">
        <f t="shared" si="526"/>
        <v>2.0000000000000004E-2</v>
      </c>
      <c r="PS381" s="114">
        <f t="shared" si="527"/>
        <v>0.20000000000000004</v>
      </c>
      <c r="PT381" s="4">
        <v>5</v>
      </c>
      <c r="PU381" s="114">
        <f t="shared" si="528"/>
        <v>0.1</v>
      </c>
      <c r="PV381" s="114">
        <f t="shared" si="529"/>
        <v>1</v>
      </c>
      <c r="PW381" s="4">
        <v>5</v>
      </c>
      <c r="PX381" s="114">
        <f t="shared" si="530"/>
        <v>0.05</v>
      </c>
      <c r="PY381" s="114">
        <f t="shared" si="531"/>
        <v>1</v>
      </c>
      <c r="PZ381" s="4">
        <v>5</v>
      </c>
      <c r="QA381" s="114">
        <f t="shared" si="532"/>
        <v>7.0000000000000007E-2</v>
      </c>
      <c r="QB381" s="114">
        <f t="shared" si="533"/>
        <v>1</v>
      </c>
      <c r="QC381" s="4">
        <v>5</v>
      </c>
      <c r="QD381" s="114">
        <f t="shared" si="534"/>
        <v>0.05</v>
      </c>
      <c r="QE381" s="114">
        <f t="shared" si="535"/>
        <v>1</v>
      </c>
      <c r="ZK381" s="4">
        <v>5</v>
      </c>
      <c r="ZL381" s="114">
        <f t="shared" si="536"/>
        <v>0.05</v>
      </c>
      <c r="ZM381" s="114">
        <f t="shared" si="537"/>
        <v>1</v>
      </c>
      <c r="ZN381" s="4">
        <v>5</v>
      </c>
      <c r="ZO381" s="114">
        <f t="shared" si="538"/>
        <v>0.05</v>
      </c>
      <c r="ZP381" s="114">
        <f t="shared" si="539"/>
        <v>1</v>
      </c>
      <c r="ABW381" s="114">
        <f t="shared" si="540"/>
        <v>0.4</v>
      </c>
      <c r="ABX381" s="114">
        <f t="shared" si="541"/>
        <v>0.42</v>
      </c>
      <c r="ABY381" s="114">
        <f t="shared" si="542"/>
        <v>0.1</v>
      </c>
      <c r="ABZ381" s="114">
        <f t="shared" si="543"/>
        <v>0.92</v>
      </c>
      <c r="ACN381" s="119" t="str">
        <f t="shared" si="544"/>
        <v>TERIMA</v>
      </c>
      <c r="ACO381" s="120">
        <f t="shared" si="545"/>
        <v>800000</v>
      </c>
      <c r="ACQ381" s="120">
        <f t="shared" si="546"/>
        <v>736000</v>
      </c>
      <c r="ACR381" s="120">
        <f t="shared" si="547"/>
        <v>736000</v>
      </c>
      <c r="ACS381" s="120">
        <f t="shared" si="548"/>
        <v>736000</v>
      </c>
      <c r="ADN381" s="121">
        <f t="shared" si="549"/>
        <v>736000</v>
      </c>
      <c r="ADO381" s="4" t="s">
        <v>1454</v>
      </c>
    </row>
    <row r="382" spans="1:795" x14ac:dyDescent="0.25">
      <c r="A382" s="4">
        <f t="shared" si="516"/>
        <v>378</v>
      </c>
      <c r="B382" s="4">
        <v>30694</v>
      </c>
      <c r="C382" s="4" t="s">
        <v>1263</v>
      </c>
      <c r="G382" s="4" t="s">
        <v>1213</v>
      </c>
      <c r="O382" s="4">
        <v>22</v>
      </c>
      <c r="P382" s="4">
        <v>22</v>
      </c>
      <c r="Q382" s="4">
        <v>0</v>
      </c>
      <c r="R382" s="4">
        <v>0</v>
      </c>
      <c r="S382" s="4">
        <v>0</v>
      </c>
      <c r="T382" s="4">
        <v>1</v>
      </c>
      <c r="U382" s="4">
        <v>0</v>
      </c>
      <c r="V382" s="4">
        <f t="shared" si="517"/>
        <v>0</v>
      </c>
      <c r="W382" s="4">
        <v>22</v>
      </c>
      <c r="X382" s="4">
        <v>21</v>
      </c>
      <c r="Y382" s="4">
        <v>7.75</v>
      </c>
      <c r="CN382" s="4">
        <v>5</v>
      </c>
      <c r="CO382" s="114">
        <f t="shared" si="518"/>
        <v>0.2</v>
      </c>
      <c r="CP382" s="114">
        <f t="shared" si="519"/>
        <v>1</v>
      </c>
      <c r="CQ382" s="4">
        <v>5</v>
      </c>
      <c r="CR382" s="114">
        <f t="shared" si="520"/>
        <v>0.2</v>
      </c>
      <c r="CS382" s="114">
        <f t="shared" si="521"/>
        <v>1</v>
      </c>
      <c r="PK382" s="4">
        <v>5</v>
      </c>
      <c r="PL382" s="114">
        <f t="shared" si="522"/>
        <v>0.05</v>
      </c>
      <c r="PM382" s="114">
        <f t="shared" si="523"/>
        <v>1</v>
      </c>
      <c r="PN382" s="4">
        <v>5</v>
      </c>
      <c r="PO382" s="114">
        <f t="shared" si="524"/>
        <v>0.08</v>
      </c>
      <c r="PP382" s="114">
        <f t="shared" si="525"/>
        <v>1</v>
      </c>
      <c r="PQ382" s="4">
        <v>1</v>
      </c>
      <c r="PR382" s="114">
        <f t="shared" si="526"/>
        <v>2.0000000000000004E-2</v>
      </c>
      <c r="PS382" s="114">
        <f t="shared" si="527"/>
        <v>0.20000000000000004</v>
      </c>
      <c r="PT382" s="4">
        <v>5</v>
      </c>
      <c r="PU382" s="114">
        <f t="shared" si="528"/>
        <v>0.1</v>
      </c>
      <c r="PV382" s="114">
        <f t="shared" si="529"/>
        <v>1</v>
      </c>
      <c r="PW382" s="4">
        <v>5</v>
      </c>
      <c r="PX382" s="114">
        <f t="shared" si="530"/>
        <v>0.05</v>
      </c>
      <c r="PY382" s="114">
        <f t="shared" si="531"/>
        <v>1</v>
      </c>
      <c r="PZ382" s="4">
        <v>5</v>
      </c>
      <c r="QA382" s="114">
        <f t="shared" si="532"/>
        <v>7.0000000000000007E-2</v>
      </c>
      <c r="QB382" s="114">
        <f t="shared" si="533"/>
        <v>1</v>
      </c>
      <c r="QC382" s="4">
        <v>5</v>
      </c>
      <c r="QD382" s="114">
        <f t="shared" si="534"/>
        <v>0.05</v>
      </c>
      <c r="QE382" s="114">
        <f t="shared" si="535"/>
        <v>1</v>
      </c>
      <c r="ZK382" s="4">
        <v>5</v>
      </c>
      <c r="ZL382" s="114">
        <f t="shared" si="536"/>
        <v>0.05</v>
      </c>
      <c r="ZM382" s="114">
        <f t="shared" si="537"/>
        <v>1</v>
      </c>
      <c r="ZN382" s="4">
        <v>5</v>
      </c>
      <c r="ZO382" s="114">
        <f t="shared" si="538"/>
        <v>0.05</v>
      </c>
      <c r="ZP382" s="114">
        <f t="shared" si="539"/>
        <v>1</v>
      </c>
      <c r="ABW382" s="114">
        <f t="shared" si="540"/>
        <v>0.4</v>
      </c>
      <c r="ABX382" s="114">
        <f t="shared" si="541"/>
        <v>0.42</v>
      </c>
      <c r="ABY382" s="114">
        <f t="shared" si="542"/>
        <v>0.1</v>
      </c>
      <c r="ABZ382" s="114">
        <f t="shared" si="543"/>
        <v>0.92</v>
      </c>
      <c r="ACN382" s="119" t="str">
        <f t="shared" si="544"/>
        <v>TERIMA</v>
      </c>
      <c r="ACO382" s="120">
        <f t="shared" si="545"/>
        <v>800000</v>
      </c>
      <c r="ACQ382" s="120">
        <f t="shared" si="546"/>
        <v>736000</v>
      </c>
      <c r="ACR382" s="120">
        <f t="shared" si="547"/>
        <v>736000</v>
      </c>
      <c r="ACS382" s="120">
        <f t="shared" si="548"/>
        <v>736000</v>
      </c>
      <c r="ADN382" s="121">
        <f t="shared" si="549"/>
        <v>736000</v>
      </c>
      <c r="ADO382" s="4" t="s">
        <v>1454</v>
      </c>
    </row>
    <row r="383" spans="1:795" x14ac:dyDescent="0.25">
      <c r="A383" s="4">
        <f t="shared" si="516"/>
        <v>379</v>
      </c>
      <c r="B383" s="4">
        <v>105783</v>
      </c>
      <c r="C383" s="4" t="s">
        <v>1234</v>
      </c>
      <c r="G383" s="4" t="s">
        <v>1213</v>
      </c>
      <c r="O383" s="4">
        <v>22</v>
      </c>
      <c r="P383" s="4">
        <v>22</v>
      </c>
      <c r="Q383" s="4">
        <v>0</v>
      </c>
      <c r="R383" s="4">
        <v>0</v>
      </c>
      <c r="S383" s="4">
        <v>0</v>
      </c>
      <c r="T383" s="4">
        <v>1</v>
      </c>
      <c r="U383" s="4">
        <v>0</v>
      </c>
      <c r="V383" s="4">
        <f t="shared" si="517"/>
        <v>0</v>
      </c>
      <c r="W383" s="4">
        <v>22</v>
      </c>
      <c r="X383" s="4">
        <v>21</v>
      </c>
      <c r="Y383" s="4">
        <v>7.75</v>
      </c>
      <c r="CN383" s="4">
        <v>5</v>
      </c>
      <c r="CO383" s="114">
        <f t="shared" si="518"/>
        <v>0.2</v>
      </c>
      <c r="CP383" s="114">
        <f t="shared" si="519"/>
        <v>1</v>
      </c>
      <c r="CQ383" s="4">
        <v>5</v>
      </c>
      <c r="CR383" s="114">
        <f t="shared" si="520"/>
        <v>0.2</v>
      </c>
      <c r="CS383" s="114">
        <f t="shared" si="521"/>
        <v>1</v>
      </c>
      <c r="PK383" s="4">
        <v>5</v>
      </c>
      <c r="PL383" s="114">
        <f t="shared" si="522"/>
        <v>0.05</v>
      </c>
      <c r="PM383" s="114">
        <f t="shared" si="523"/>
        <v>1</v>
      </c>
      <c r="PN383" s="4">
        <v>5</v>
      </c>
      <c r="PO383" s="114">
        <f t="shared" si="524"/>
        <v>0.08</v>
      </c>
      <c r="PP383" s="114">
        <f t="shared" si="525"/>
        <v>1</v>
      </c>
      <c r="PQ383" s="4">
        <v>1</v>
      </c>
      <c r="PR383" s="114">
        <f t="shared" si="526"/>
        <v>2.0000000000000004E-2</v>
      </c>
      <c r="PS383" s="114">
        <f t="shared" si="527"/>
        <v>0.20000000000000004</v>
      </c>
      <c r="PT383" s="4">
        <v>5</v>
      </c>
      <c r="PU383" s="114">
        <f t="shared" si="528"/>
        <v>0.1</v>
      </c>
      <c r="PV383" s="114">
        <f t="shared" si="529"/>
        <v>1</v>
      </c>
      <c r="PW383" s="4">
        <v>5</v>
      </c>
      <c r="PX383" s="114">
        <f t="shared" si="530"/>
        <v>0.05</v>
      </c>
      <c r="PY383" s="114">
        <f t="shared" si="531"/>
        <v>1</v>
      </c>
      <c r="PZ383" s="4">
        <v>5</v>
      </c>
      <c r="QA383" s="114">
        <f t="shared" si="532"/>
        <v>7.0000000000000007E-2</v>
      </c>
      <c r="QB383" s="114">
        <f t="shared" si="533"/>
        <v>1</v>
      </c>
      <c r="QC383" s="4">
        <v>5</v>
      </c>
      <c r="QD383" s="114">
        <f t="shared" si="534"/>
        <v>0.05</v>
      </c>
      <c r="QE383" s="114">
        <f t="shared" si="535"/>
        <v>1</v>
      </c>
      <c r="ZK383" s="4">
        <v>5</v>
      </c>
      <c r="ZL383" s="114">
        <f t="shared" si="536"/>
        <v>0.05</v>
      </c>
      <c r="ZM383" s="114">
        <f t="shared" si="537"/>
        <v>1</v>
      </c>
      <c r="ZN383" s="4">
        <v>5</v>
      </c>
      <c r="ZO383" s="114">
        <f t="shared" si="538"/>
        <v>0.05</v>
      </c>
      <c r="ZP383" s="114">
        <f t="shared" si="539"/>
        <v>1</v>
      </c>
      <c r="ABW383" s="114">
        <f t="shared" si="540"/>
        <v>0.4</v>
      </c>
      <c r="ABX383" s="114">
        <f t="shared" si="541"/>
        <v>0.42</v>
      </c>
      <c r="ABY383" s="114">
        <f t="shared" si="542"/>
        <v>0.1</v>
      </c>
      <c r="ABZ383" s="114">
        <f t="shared" si="543"/>
        <v>0.92</v>
      </c>
      <c r="ACN383" s="119" t="str">
        <f t="shared" si="544"/>
        <v>TERIMA</v>
      </c>
      <c r="ACO383" s="120">
        <f t="shared" si="545"/>
        <v>800000</v>
      </c>
      <c r="ACQ383" s="120">
        <f t="shared" si="546"/>
        <v>736000</v>
      </c>
      <c r="ACR383" s="120">
        <f t="shared" si="547"/>
        <v>736000</v>
      </c>
      <c r="ACS383" s="120">
        <f t="shared" si="548"/>
        <v>736000</v>
      </c>
      <c r="ADN383" s="121">
        <f t="shared" si="549"/>
        <v>736000</v>
      </c>
      <c r="ADO383" s="4" t="s">
        <v>1454</v>
      </c>
    </row>
    <row r="384" spans="1:795" x14ac:dyDescent="0.25">
      <c r="A384" s="4">
        <f t="shared" si="516"/>
        <v>380</v>
      </c>
      <c r="B384" s="4">
        <v>51958</v>
      </c>
      <c r="C384" s="4" t="s">
        <v>1284</v>
      </c>
      <c r="G384" s="4" t="s">
        <v>1213</v>
      </c>
      <c r="O384" s="4">
        <v>22</v>
      </c>
      <c r="P384" s="4">
        <v>22</v>
      </c>
      <c r="Q384" s="4">
        <v>0</v>
      </c>
      <c r="R384" s="4">
        <v>0</v>
      </c>
      <c r="S384" s="4">
        <v>0</v>
      </c>
      <c r="T384" s="4">
        <v>1</v>
      </c>
      <c r="U384" s="4">
        <v>0</v>
      </c>
      <c r="V384" s="4">
        <f t="shared" si="517"/>
        <v>0</v>
      </c>
      <c r="W384" s="4">
        <v>22</v>
      </c>
      <c r="X384" s="4">
        <v>21</v>
      </c>
      <c r="Y384" s="4">
        <v>7.75</v>
      </c>
      <c r="CN384" s="4">
        <v>5</v>
      </c>
      <c r="CO384" s="114">
        <f t="shared" si="518"/>
        <v>0.2</v>
      </c>
      <c r="CP384" s="114">
        <f t="shared" si="519"/>
        <v>1</v>
      </c>
      <c r="CQ384" s="4">
        <v>5</v>
      </c>
      <c r="CR384" s="114">
        <f t="shared" si="520"/>
        <v>0.2</v>
      </c>
      <c r="CS384" s="114">
        <f t="shared" si="521"/>
        <v>1</v>
      </c>
      <c r="PK384" s="4">
        <v>5</v>
      </c>
      <c r="PL384" s="114">
        <f t="shared" si="522"/>
        <v>0.05</v>
      </c>
      <c r="PM384" s="114">
        <f t="shared" si="523"/>
        <v>1</v>
      </c>
      <c r="PN384" s="4">
        <v>5</v>
      </c>
      <c r="PO384" s="114">
        <f t="shared" si="524"/>
        <v>0.08</v>
      </c>
      <c r="PP384" s="114">
        <f t="shared" si="525"/>
        <v>1</v>
      </c>
      <c r="PQ384" s="4">
        <v>1</v>
      </c>
      <c r="PR384" s="114">
        <f t="shared" si="526"/>
        <v>2.0000000000000004E-2</v>
      </c>
      <c r="PS384" s="114">
        <f t="shared" si="527"/>
        <v>0.20000000000000004</v>
      </c>
      <c r="PT384" s="4">
        <v>5</v>
      </c>
      <c r="PU384" s="114">
        <f t="shared" si="528"/>
        <v>0.1</v>
      </c>
      <c r="PV384" s="114">
        <f t="shared" si="529"/>
        <v>1</v>
      </c>
      <c r="PW384" s="4">
        <v>5</v>
      </c>
      <c r="PX384" s="114">
        <f t="shared" si="530"/>
        <v>0.05</v>
      </c>
      <c r="PY384" s="114">
        <f t="shared" si="531"/>
        <v>1</v>
      </c>
      <c r="PZ384" s="4">
        <v>5</v>
      </c>
      <c r="QA384" s="114">
        <f t="shared" si="532"/>
        <v>7.0000000000000007E-2</v>
      </c>
      <c r="QB384" s="114">
        <f t="shared" si="533"/>
        <v>1</v>
      </c>
      <c r="QC384" s="4">
        <v>5</v>
      </c>
      <c r="QD384" s="114">
        <f t="shared" si="534"/>
        <v>0.05</v>
      </c>
      <c r="QE384" s="114">
        <f t="shared" si="535"/>
        <v>1</v>
      </c>
      <c r="ZK384" s="4">
        <v>5</v>
      </c>
      <c r="ZL384" s="114">
        <f t="shared" si="536"/>
        <v>0.05</v>
      </c>
      <c r="ZM384" s="114">
        <f t="shared" si="537"/>
        <v>1</v>
      </c>
      <c r="ZN384" s="4">
        <v>5</v>
      </c>
      <c r="ZO384" s="114">
        <f t="shared" si="538"/>
        <v>0.05</v>
      </c>
      <c r="ZP384" s="114">
        <f t="shared" si="539"/>
        <v>1</v>
      </c>
      <c r="ABW384" s="114">
        <f t="shared" si="540"/>
        <v>0.4</v>
      </c>
      <c r="ABX384" s="114">
        <f t="shared" si="541"/>
        <v>0.42</v>
      </c>
      <c r="ABY384" s="114">
        <f t="shared" si="542"/>
        <v>0.1</v>
      </c>
      <c r="ABZ384" s="114">
        <f t="shared" si="543"/>
        <v>0.92</v>
      </c>
      <c r="ACN384" s="119" t="str">
        <f t="shared" si="544"/>
        <v>TERIMA</v>
      </c>
      <c r="ACO384" s="120">
        <f t="shared" si="545"/>
        <v>800000</v>
      </c>
      <c r="ACQ384" s="120">
        <f t="shared" si="546"/>
        <v>736000</v>
      </c>
      <c r="ACR384" s="120">
        <f t="shared" si="547"/>
        <v>736000</v>
      </c>
      <c r="ACS384" s="120">
        <f t="shared" si="548"/>
        <v>736000</v>
      </c>
      <c r="ADN384" s="121">
        <f t="shared" si="549"/>
        <v>736000</v>
      </c>
      <c r="ADO384" s="4" t="s">
        <v>1454</v>
      </c>
    </row>
    <row r="385" spans="1:795" x14ac:dyDescent="0.25">
      <c r="A385" s="4">
        <f t="shared" si="516"/>
        <v>381</v>
      </c>
      <c r="B385" s="4">
        <v>44484</v>
      </c>
      <c r="C385" s="4" t="s">
        <v>1232</v>
      </c>
      <c r="G385" s="4" t="s">
        <v>1213</v>
      </c>
      <c r="O385" s="4">
        <v>22</v>
      </c>
      <c r="P385" s="4">
        <v>22</v>
      </c>
      <c r="Q385" s="4">
        <v>0</v>
      </c>
      <c r="R385" s="4">
        <v>0</v>
      </c>
      <c r="S385" s="4">
        <v>0</v>
      </c>
      <c r="T385" s="4">
        <v>1</v>
      </c>
      <c r="U385" s="4">
        <v>0</v>
      </c>
      <c r="V385" s="4">
        <f t="shared" si="517"/>
        <v>0</v>
      </c>
      <c r="W385" s="4">
        <v>22</v>
      </c>
      <c r="X385" s="4">
        <v>21</v>
      </c>
      <c r="Y385" s="4">
        <v>7.75</v>
      </c>
      <c r="CN385" s="4">
        <v>5</v>
      </c>
      <c r="CO385" s="114">
        <f t="shared" si="518"/>
        <v>0.2</v>
      </c>
      <c r="CP385" s="114">
        <f t="shared" si="519"/>
        <v>1</v>
      </c>
      <c r="CQ385" s="4">
        <v>5</v>
      </c>
      <c r="CR385" s="114">
        <f t="shared" si="520"/>
        <v>0.2</v>
      </c>
      <c r="CS385" s="114">
        <f t="shared" si="521"/>
        <v>1</v>
      </c>
      <c r="PK385" s="4">
        <v>5</v>
      </c>
      <c r="PL385" s="114">
        <f t="shared" si="522"/>
        <v>0.05</v>
      </c>
      <c r="PM385" s="114">
        <f t="shared" si="523"/>
        <v>1</v>
      </c>
      <c r="PN385" s="4">
        <v>5</v>
      </c>
      <c r="PO385" s="114">
        <f t="shared" si="524"/>
        <v>0.08</v>
      </c>
      <c r="PP385" s="114">
        <f t="shared" si="525"/>
        <v>1</v>
      </c>
      <c r="PQ385" s="4">
        <v>1</v>
      </c>
      <c r="PR385" s="114">
        <f t="shared" si="526"/>
        <v>2.0000000000000004E-2</v>
      </c>
      <c r="PS385" s="114">
        <f t="shared" si="527"/>
        <v>0.20000000000000004</v>
      </c>
      <c r="PT385" s="4">
        <v>5</v>
      </c>
      <c r="PU385" s="114">
        <f t="shared" si="528"/>
        <v>0.1</v>
      </c>
      <c r="PV385" s="114">
        <f t="shared" si="529"/>
        <v>1</v>
      </c>
      <c r="PW385" s="4">
        <v>5</v>
      </c>
      <c r="PX385" s="114">
        <f t="shared" si="530"/>
        <v>0.05</v>
      </c>
      <c r="PY385" s="114">
        <f t="shared" si="531"/>
        <v>1</v>
      </c>
      <c r="PZ385" s="4">
        <v>5</v>
      </c>
      <c r="QA385" s="114">
        <f t="shared" si="532"/>
        <v>7.0000000000000007E-2</v>
      </c>
      <c r="QB385" s="114">
        <f t="shared" si="533"/>
        <v>1</v>
      </c>
      <c r="QC385" s="4">
        <v>5</v>
      </c>
      <c r="QD385" s="114">
        <f t="shared" si="534"/>
        <v>0.05</v>
      </c>
      <c r="QE385" s="114">
        <f t="shared" si="535"/>
        <v>1</v>
      </c>
      <c r="ZK385" s="4">
        <v>5</v>
      </c>
      <c r="ZL385" s="114">
        <f t="shared" si="536"/>
        <v>0.05</v>
      </c>
      <c r="ZM385" s="114">
        <f t="shared" si="537"/>
        <v>1</v>
      </c>
      <c r="ZN385" s="4">
        <v>5</v>
      </c>
      <c r="ZO385" s="114">
        <f t="shared" si="538"/>
        <v>0.05</v>
      </c>
      <c r="ZP385" s="114">
        <f t="shared" si="539"/>
        <v>1</v>
      </c>
      <c r="ABW385" s="114">
        <f t="shared" si="540"/>
        <v>0.4</v>
      </c>
      <c r="ABX385" s="114">
        <f t="shared" si="541"/>
        <v>0.42</v>
      </c>
      <c r="ABY385" s="114">
        <f t="shared" si="542"/>
        <v>0.1</v>
      </c>
      <c r="ABZ385" s="114">
        <f t="shared" si="543"/>
        <v>0.92</v>
      </c>
      <c r="ACN385" s="119" t="str">
        <f t="shared" si="544"/>
        <v>TERIMA</v>
      </c>
      <c r="ACO385" s="120">
        <f t="shared" si="545"/>
        <v>800000</v>
      </c>
      <c r="ACQ385" s="120">
        <f t="shared" si="546"/>
        <v>736000</v>
      </c>
      <c r="ACR385" s="120">
        <f t="shared" si="547"/>
        <v>736000</v>
      </c>
      <c r="ACS385" s="120">
        <f t="shared" si="548"/>
        <v>736000</v>
      </c>
      <c r="ADN385" s="121">
        <f t="shared" si="549"/>
        <v>736000</v>
      </c>
      <c r="ADO385" s="4" t="s">
        <v>1454</v>
      </c>
    </row>
    <row r="386" spans="1:795" x14ac:dyDescent="0.25">
      <c r="A386" s="4">
        <f t="shared" si="516"/>
        <v>382</v>
      </c>
      <c r="B386" s="4">
        <v>33662</v>
      </c>
      <c r="C386" s="4" t="s">
        <v>1265</v>
      </c>
      <c r="G386" s="4" t="s">
        <v>1213</v>
      </c>
      <c r="O386" s="4">
        <v>22</v>
      </c>
      <c r="P386" s="4">
        <v>22</v>
      </c>
      <c r="Q386" s="4">
        <v>0</v>
      </c>
      <c r="R386" s="4">
        <v>0</v>
      </c>
      <c r="S386" s="4">
        <v>0</v>
      </c>
      <c r="T386" s="4">
        <v>1</v>
      </c>
      <c r="U386" s="4">
        <v>0</v>
      </c>
      <c r="V386" s="4">
        <f t="shared" si="517"/>
        <v>0</v>
      </c>
      <c r="W386" s="4">
        <v>22</v>
      </c>
      <c r="X386" s="4">
        <v>21</v>
      </c>
      <c r="Y386" s="4">
        <v>7.75</v>
      </c>
      <c r="CN386" s="4">
        <v>5</v>
      </c>
      <c r="CO386" s="114">
        <f t="shared" si="518"/>
        <v>0.2</v>
      </c>
      <c r="CP386" s="114">
        <f t="shared" si="519"/>
        <v>1</v>
      </c>
      <c r="CQ386" s="4">
        <v>5</v>
      </c>
      <c r="CR386" s="114">
        <f t="shared" si="520"/>
        <v>0.2</v>
      </c>
      <c r="CS386" s="114">
        <f t="shared" si="521"/>
        <v>1</v>
      </c>
      <c r="PK386" s="4">
        <v>5</v>
      </c>
      <c r="PL386" s="114">
        <f t="shared" si="522"/>
        <v>0.05</v>
      </c>
      <c r="PM386" s="114">
        <f t="shared" si="523"/>
        <v>1</v>
      </c>
      <c r="PN386" s="4">
        <v>5</v>
      </c>
      <c r="PO386" s="114">
        <f t="shared" si="524"/>
        <v>0.08</v>
      </c>
      <c r="PP386" s="114">
        <f t="shared" si="525"/>
        <v>1</v>
      </c>
      <c r="PQ386" s="4">
        <v>1</v>
      </c>
      <c r="PR386" s="114">
        <f t="shared" si="526"/>
        <v>2.0000000000000004E-2</v>
      </c>
      <c r="PS386" s="114">
        <f t="shared" si="527"/>
        <v>0.20000000000000004</v>
      </c>
      <c r="PT386" s="4">
        <v>5</v>
      </c>
      <c r="PU386" s="114">
        <f t="shared" si="528"/>
        <v>0.1</v>
      </c>
      <c r="PV386" s="114">
        <f t="shared" si="529"/>
        <v>1</v>
      </c>
      <c r="PW386" s="4">
        <v>5</v>
      </c>
      <c r="PX386" s="114">
        <f t="shared" si="530"/>
        <v>0.05</v>
      </c>
      <c r="PY386" s="114">
        <f t="shared" si="531"/>
        <v>1</v>
      </c>
      <c r="PZ386" s="4">
        <v>5</v>
      </c>
      <c r="QA386" s="114">
        <f t="shared" si="532"/>
        <v>7.0000000000000007E-2</v>
      </c>
      <c r="QB386" s="114">
        <f t="shared" si="533"/>
        <v>1</v>
      </c>
      <c r="QC386" s="4">
        <v>5</v>
      </c>
      <c r="QD386" s="114">
        <f t="shared" si="534"/>
        <v>0.05</v>
      </c>
      <c r="QE386" s="114">
        <f t="shared" si="535"/>
        <v>1</v>
      </c>
      <c r="ZK386" s="4">
        <v>5</v>
      </c>
      <c r="ZL386" s="114">
        <f t="shared" si="536"/>
        <v>0.05</v>
      </c>
      <c r="ZM386" s="114">
        <f t="shared" si="537"/>
        <v>1</v>
      </c>
      <c r="ZN386" s="4">
        <v>5</v>
      </c>
      <c r="ZO386" s="114">
        <f t="shared" si="538"/>
        <v>0.05</v>
      </c>
      <c r="ZP386" s="114">
        <f t="shared" si="539"/>
        <v>1</v>
      </c>
      <c r="ABW386" s="114">
        <f t="shared" si="540"/>
        <v>0.4</v>
      </c>
      <c r="ABX386" s="114">
        <f t="shared" si="541"/>
        <v>0.42</v>
      </c>
      <c r="ABY386" s="114">
        <f t="shared" si="542"/>
        <v>0.1</v>
      </c>
      <c r="ABZ386" s="114">
        <f t="shared" si="543"/>
        <v>0.92</v>
      </c>
      <c r="ACN386" s="119" t="str">
        <f t="shared" si="544"/>
        <v>TERIMA</v>
      </c>
      <c r="ACO386" s="120">
        <f t="shared" si="545"/>
        <v>800000</v>
      </c>
      <c r="ACQ386" s="120">
        <f t="shared" si="546"/>
        <v>736000</v>
      </c>
      <c r="ACR386" s="120">
        <f t="shared" si="547"/>
        <v>736000</v>
      </c>
      <c r="ACS386" s="120">
        <f t="shared" si="548"/>
        <v>736000</v>
      </c>
      <c r="ADN386" s="121">
        <f t="shared" si="549"/>
        <v>736000</v>
      </c>
      <c r="ADO386" s="4" t="s">
        <v>1454</v>
      </c>
    </row>
    <row r="387" spans="1:795" x14ac:dyDescent="0.25">
      <c r="A387" s="4">
        <f t="shared" si="516"/>
        <v>383</v>
      </c>
      <c r="B387" s="4">
        <v>79463</v>
      </c>
      <c r="C387" s="4" t="s">
        <v>1228</v>
      </c>
      <c r="G387" s="4" t="s">
        <v>1213</v>
      </c>
      <c r="O387" s="4">
        <v>22</v>
      </c>
      <c r="P387" s="4">
        <v>22</v>
      </c>
      <c r="Q387" s="4">
        <v>0</v>
      </c>
      <c r="R387" s="4">
        <v>0</v>
      </c>
      <c r="S387" s="4">
        <v>0</v>
      </c>
      <c r="T387" s="4">
        <v>1</v>
      </c>
      <c r="U387" s="4">
        <v>0</v>
      </c>
      <c r="V387" s="4">
        <f t="shared" si="517"/>
        <v>0</v>
      </c>
      <c r="W387" s="4">
        <v>22</v>
      </c>
      <c r="X387" s="4">
        <v>21</v>
      </c>
      <c r="Y387" s="4">
        <v>7.75</v>
      </c>
      <c r="CN387" s="4">
        <v>5</v>
      </c>
      <c r="CO387" s="114">
        <f t="shared" si="518"/>
        <v>0.2</v>
      </c>
      <c r="CP387" s="114">
        <f t="shared" si="519"/>
        <v>1</v>
      </c>
      <c r="CQ387" s="4">
        <v>5</v>
      </c>
      <c r="CR387" s="114">
        <f t="shared" si="520"/>
        <v>0.2</v>
      </c>
      <c r="CS387" s="114">
        <f t="shared" si="521"/>
        <v>1</v>
      </c>
      <c r="PK387" s="4">
        <v>5</v>
      </c>
      <c r="PL387" s="114">
        <f t="shared" si="522"/>
        <v>0.05</v>
      </c>
      <c r="PM387" s="114">
        <f t="shared" si="523"/>
        <v>1</v>
      </c>
      <c r="PN387" s="4">
        <v>5</v>
      </c>
      <c r="PO387" s="114">
        <f t="shared" si="524"/>
        <v>0.08</v>
      </c>
      <c r="PP387" s="114">
        <f t="shared" si="525"/>
        <v>1</v>
      </c>
      <c r="PQ387" s="4">
        <v>1</v>
      </c>
      <c r="PR387" s="114">
        <f t="shared" si="526"/>
        <v>2.0000000000000004E-2</v>
      </c>
      <c r="PS387" s="114">
        <f t="shared" si="527"/>
        <v>0.20000000000000004</v>
      </c>
      <c r="PT387" s="4">
        <v>5</v>
      </c>
      <c r="PU387" s="114">
        <f t="shared" si="528"/>
        <v>0.1</v>
      </c>
      <c r="PV387" s="114">
        <f t="shared" si="529"/>
        <v>1</v>
      </c>
      <c r="PW387" s="4">
        <v>5</v>
      </c>
      <c r="PX387" s="114">
        <f t="shared" si="530"/>
        <v>0.05</v>
      </c>
      <c r="PY387" s="114">
        <f t="shared" si="531"/>
        <v>1</v>
      </c>
      <c r="PZ387" s="4">
        <v>5</v>
      </c>
      <c r="QA387" s="114">
        <f t="shared" si="532"/>
        <v>7.0000000000000007E-2</v>
      </c>
      <c r="QB387" s="114">
        <f t="shared" si="533"/>
        <v>1</v>
      </c>
      <c r="QC387" s="4">
        <v>5</v>
      </c>
      <c r="QD387" s="114">
        <f t="shared" si="534"/>
        <v>0.05</v>
      </c>
      <c r="QE387" s="114">
        <f t="shared" si="535"/>
        <v>1</v>
      </c>
      <c r="ZK387" s="4">
        <v>5</v>
      </c>
      <c r="ZL387" s="114">
        <f t="shared" si="536"/>
        <v>0.05</v>
      </c>
      <c r="ZM387" s="114">
        <f t="shared" si="537"/>
        <v>1</v>
      </c>
      <c r="ZN387" s="4">
        <v>5</v>
      </c>
      <c r="ZO387" s="114">
        <f t="shared" si="538"/>
        <v>0.05</v>
      </c>
      <c r="ZP387" s="114">
        <f t="shared" si="539"/>
        <v>1</v>
      </c>
      <c r="ABW387" s="114">
        <f t="shared" si="540"/>
        <v>0.4</v>
      </c>
      <c r="ABX387" s="114">
        <f t="shared" si="541"/>
        <v>0.42</v>
      </c>
      <c r="ABY387" s="114">
        <f t="shared" si="542"/>
        <v>0.1</v>
      </c>
      <c r="ABZ387" s="114">
        <f t="shared" si="543"/>
        <v>0.92</v>
      </c>
      <c r="ACN387" s="119" t="str">
        <f t="shared" si="544"/>
        <v>TERIMA</v>
      </c>
      <c r="ACO387" s="120">
        <f t="shared" si="545"/>
        <v>800000</v>
      </c>
      <c r="ACQ387" s="120">
        <f t="shared" si="546"/>
        <v>736000</v>
      </c>
      <c r="ACR387" s="120">
        <f t="shared" si="547"/>
        <v>736000</v>
      </c>
      <c r="ACS387" s="120">
        <f t="shared" si="548"/>
        <v>736000</v>
      </c>
      <c r="ADN387" s="121">
        <f t="shared" si="549"/>
        <v>736000</v>
      </c>
      <c r="ADO387" s="4" t="s">
        <v>1454</v>
      </c>
    </row>
    <row r="388" spans="1:795" x14ac:dyDescent="0.25">
      <c r="A388" s="4">
        <f t="shared" si="516"/>
        <v>384</v>
      </c>
      <c r="B388" s="4">
        <v>32491</v>
      </c>
      <c r="C388" s="4" t="s">
        <v>1288</v>
      </c>
      <c r="G388" s="4" t="s">
        <v>1213</v>
      </c>
      <c r="O388" s="4">
        <v>22</v>
      </c>
      <c r="P388" s="4">
        <v>22</v>
      </c>
      <c r="Q388" s="4">
        <v>0</v>
      </c>
      <c r="R388" s="4">
        <v>0</v>
      </c>
      <c r="S388" s="4">
        <v>0</v>
      </c>
      <c r="T388" s="4">
        <v>1</v>
      </c>
      <c r="U388" s="4">
        <v>0</v>
      </c>
      <c r="V388" s="4">
        <f t="shared" si="517"/>
        <v>0</v>
      </c>
      <c r="W388" s="4">
        <v>22</v>
      </c>
      <c r="X388" s="4">
        <v>21</v>
      </c>
      <c r="Y388" s="4">
        <v>7.75</v>
      </c>
      <c r="CN388" s="4">
        <v>5</v>
      </c>
      <c r="CO388" s="114">
        <f t="shared" si="518"/>
        <v>0.2</v>
      </c>
      <c r="CP388" s="114">
        <f t="shared" si="519"/>
        <v>1</v>
      </c>
      <c r="CQ388" s="4">
        <v>5</v>
      </c>
      <c r="CR388" s="114">
        <f t="shared" si="520"/>
        <v>0.2</v>
      </c>
      <c r="CS388" s="114">
        <f t="shared" si="521"/>
        <v>1</v>
      </c>
      <c r="PK388" s="4">
        <v>5</v>
      </c>
      <c r="PL388" s="114">
        <f t="shared" si="522"/>
        <v>0.05</v>
      </c>
      <c r="PM388" s="114">
        <f t="shared" si="523"/>
        <v>1</v>
      </c>
      <c r="PN388" s="4">
        <v>5</v>
      </c>
      <c r="PO388" s="114">
        <f t="shared" si="524"/>
        <v>0.08</v>
      </c>
      <c r="PP388" s="114">
        <f t="shared" si="525"/>
        <v>1</v>
      </c>
      <c r="PQ388" s="4">
        <v>1</v>
      </c>
      <c r="PR388" s="114">
        <f t="shared" si="526"/>
        <v>2.0000000000000004E-2</v>
      </c>
      <c r="PS388" s="114">
        <f t="shared" si="527"/>
        <v>0.20000000000000004</v>
      </c>
      <c r="PT388" s="4">
        <v>5</v>
      </c>
      <c r="PU388" s="114">
        <f t="shared" si="528"/>
        <v>0.1</v>
      </c>
      <c r="PV388" s="114">
        <f t="shared" si="529"/>
        <v>1</v>
      </c>
      <c r="PW388" s="4">
        <v>5</v>
      </c>
      <c r="PX388" s="114">
        <f t="shared" si="530"/>
        <v>0.05</v>
      </c>
      <c r="PY388" s="114">
        <f t="shared" si="531"/>
        <v>1</v>
      </c>
      <c r="PZ388" s="4">
        <v>5</v>
      </c>
      <c r="QA388" s="114">
        <f t="shared" si="532"/>
        <v>7.0000000000000007E-2</v>
      </c>
      <c r="QB388" s="114">
        <f t="shared" si="533"/>
        <v>1</v>
      </c>
      <c r="QC388" s="4">
        <v>5</v>
      </c>
      <c r="QD388" s="114">
        <f t="shared" si="534"/>
        <v>0.05</v>
      </c>
      <c r="QE388" s="114">
        <f t="shared" si="535"/>
        <v>1</v>
      </c>
      <c r="ZK388" s="4">
        <v>5</v>
      </c>
      <c r="ZL388" s="114">
        <f t="shared" si="536"/>
        <v>0.05</v>
      </c>
      <c r="ZM388" s="114">
        <f t="shared" si="537"/>
        <v>1</v>
      </c>
      <c r="ZN388" s="4">
        <v>5</v>
      </c>
      <c r="ZO388" s="114">
        <f t="shared" si="538"/>
        <v>0.05</v>
      </c>
      <c r="ZP388" s="114">
        <f t="shared" si="539"/>
        <v>1</v>
      </c>
      <c r="ABW388" s="114">
        <f t="shared" si="540"/>
        <v>0.4</v>
      </c>
      <c r="ABX388" s="114">
        <f t="shared" si="541"/>
        <v>0.42</v>
      </c>
      <c r="ABY388" s="114">
        <f t="shared" si="542"/>
        <v>0.1</v>
      </c>
      <c r="ABZ388" s="114">
        <f t="shared" si="543"/>
        <v>0.92</v>
      </c>
      <c r="ACN388" s="119" t="str">
        <f t="shared" si="544"/>
        <v>TERIMA</v>
      </c>
      <c r="ACO388" s="120">
        <f t="shared" si="545"/>
        <v>800000</v>
      </c>
      <c r="ACQ388" s="120">
        <f t="shared" si="546"/>
        <v>736000</v>
      </c>
      <c r="ACR388" s="120">
        <f t="shared" si="547"/>
        <v>736000</v>
      </c>
      <c r="ACS388" s="120">
        <f t="shared" si="548"/>
        <v>736000</v>
      </c>
      <c r="ADN388" s="121">
        <f t="shared" si="549"/>
        <v>736000</v>
      </c>
      <c r="ADO388" s="4" t="s">
        <v>1454</v>
      </c>
    </row>
    <row r="389" spans="1:795" x14ac:dyDescent="0.25">
      <c r="A389" s="4">
        <f t="shared" si="516"/>
        <v>385</v>
      </c>
      <c r="B389" s="4">
        <v>67189</v>
      </c>
      <c r="C389" s="4" t="s">
        <v>1216</v>
      </c>
      <c r="G389" s="4" t="s">
        <v>1213</v>
      </c>
      <c r="O389" s="4">
        <v>22</v>
      </c>
      <c r="P389" s="4">
        <v>22</v>
      </c>
      <c r="Q389" s="4">
        <v>0</v>
      </c>
      <c r="R389" s="4">
        <v>0</v>
      </c>
      <c r="S389" s="4">
        <v>0</v>
      </c>
      <c r="T389" s="4">
        <v>1</v>
      </c>
      <c r="U389" s="4">
        <v>0</v>
      </c>
      <c r="V389" s="4">
        <f t="shared" si="517"/>
        <v>0</v>
      </c>
      <c r="W389" s="4">
        <v>22</v>
      </c>
      <c r="X389" s="4">
        <v>21</v>
      </c>
      <c r="Y389" s="4">
        <v>7.75</v>
      </c>
      <c r="CN389" s="4">
        <v>5</v>
      </c>
      <c r="CO389" s="114">
        <f t="shared" si="518"/>
        <v>0.2</v>
      </c>
      <c r="CP389" s="114">
        <f t="shared" si="519"/>
        <v>1</v>
      </c>
      <c r="CQ389" s="4">
        <v>5</v>
      </c>
      <c r="CR389" s="114">
        <f t="shared" si="520"/>
        <v>0.2</v>
      </c>
      <c r="CS389" s="114">
        <f t="shared" si="521"/>
        <v>1</v>
      </c>
      <c r="PK389" s="4">
        <v>5</v>
      </c>
      <c r="PL389" s="114">
        <f t="shared" si="522"/>
        <v>0.05</v>
      </c>
      <c r="PM389" s="114">
        <f t="shared" si="523"/>
        <v>1</v>
      </c>
      <c r="PN389" s="4">
        <v>5</v>
      </c>
      <c r="PO389" s="114">
        <f t="shared" si="524"/>
        <v>0.08</v>
      </c>
      <c r="PP389" s="114">
        <f t="shared" si="525"/>
        <v>1</v>
      </c>
      <c r="PQ389" s="4">
        <v>1</v>
      </c>
      <c r="PR389" s="114">
        <f t="shared" si="526"/>
        <v>2.0000000000000004E-2</v>
      </c>
      <c r="PS389" s="114">
        <f t="shared" si="527"/>
        <v>0.20000000000000004</v>
      </c>
      <c r="PT389" s="4">
        <v>5</v>
      </c>
      <c r="PU389" s="114">
        <f t="shared" si="528"/>
        <v>0.1</v>
      </c>
      <c r="PV389" s="114">
        <f t="shared" si="529"/>
        <v>1</v>
      </c>
      <c r="PW389" s="4">
        <v>5</v>
      </c>
      <c r="PX389" s="114">
        <f t="shared" si="530"/>
        <v>0.05</v>
      </c>
      <c r="PY389" s="114">
        <f t="shared" si="531"/>
        <v>1</v>
      </c>
      <c r="PZ389" s="4">
        <v>5</v>
      </c>
      <c r="QA389" s="114">
        <f t="shared" si="532"/>
        <v>7.0000000000000007E-2</v>
      </c>
      <c r="QB389" s="114">
        <f t="shared" si="533"/>
        <v>1</v>
      </c>
      <c r="QC389" s="4">
        <v>5</v>
      </c>
      <c r="QD389" s="114">
        <f t="shared" si="534"/>
        <v>0.05</v>
      </c>
      <c r="QE389" s="114">
        <f t="shared" si="535"/>
        <v>1</v>
      </c>
      <c r="ZK389" s="4">
        <v>5</v>
      </c>
      <c r="ZL389" s="114">
        <f t="shared" si="536"/>
        <v>0.05</v>
      </c>
      <c r="ZM389" s="114">
        <f t="shared" si="537"/>
        <v>1</v>
      </c>
      <c r="ZN389" s="4">
        <v>5</v>
      </c>
      <c r="ZO389" s="114">
        <f t="shared" si="538"/>
        <v>0.05</v>
      </c>
      <c r="ZP389" s="114">
        <f t="shared" si="539"/>
        <v>1</v>
      </c>
      <c r="ABW389" s="114">
        <f t="shared" si="540"/>
        <v>0.4</v>
      </c>
      <c r="ABX389" s="114">
        <f t="shared" si="541"/>
        <v>0.42</v>
      </c>
      <c r="ABY389" s="114">
        <f t="shared" si="542"/>
        <v>0.1</v>
      </c>
      <c r="ABZ389" s="114">
        <f t="shared" si="543"/>
        <v>0.92</v>
      </c>
      <c r="ACN389" s="119" t="str">
        <f t="shared" si="544"/>
        <v>TERIMA</v>
      </c>
      <c r="ACO389" s="120">
        <f t="shared" si="545"/>
        <v>800000</v>
      </c>
      <c r="ACQ389" s="120">
        <f t="shared" si="546"/>
        <v>736000</v>
      </c>
      <c r="ACR389" s="120">
        <f t="shared" si="547"/>
        <v>736000</v>
      </c>
      <c r="ACS389" s="120">
        <f t="shared" si="548"/>
        <v>736000</v>
      </c>
      <c r="ADN389" s="121">
        <f t="shared" si="549"/>
        <v>736000</v>
      </c>
      <c r="ADO389" s="4" t="s">
        <v>1454</v>
      </c>
    </row>
    <row r="390" spans="1:795" x14ac:dyDescent="0.25">
      <c r="A390" s="4">
        <f t="shared" si="516"/>
        <v>386</v>
      </c>
      <c r="B390" s="4">
        <v>43293</v>
      </c>
      <c r="C390" s="4" t="s">
        <v>1291</v>
      </c>
      <c r="G390" s="4" t="s">
        <v>1213</v>
      </c>
      <c r="O390" s="4">
        <v>22</v>
      </c>
      <c r="P390" s="4">
        <v>22</v>
      </c>
      <c r="Q390" s="4">
        <v>0</v>
      </c>
      <c r="R390" s="4">
        <v>0</v>
      </c>
      <c r="S390" s="4">
        <v>0</v>
      </c>
      <c r="T390" s="4">
        <v>1</v>
      </c>
      <c r="U390" s="4">
        <v>0</v>
      </c>
      <c r="V390" s="4">
        <f t="shared" si="517"/>
        <v>0</v>
      </c>
      <c r="W390" s="4">
        <v>22</v>
      </c>
      <c r="X390" s="4">
        <v>21</v>
      </c>
      <c r="Y390" s="4">
        <v>7.75</v>
      </c>
      <c r="CN390" s="4">
        <v>5</v>
      </c>
      <c r="CO390" s="114">
        <f t="shared" si="518"/>
        <v>0.2</v>
      </c>
      <c r="CP390" s="114">
        <f t="shared" si="519"/>
        <v>1</v>
      </c>
      <c r="CQ390" s="4">
        <v>5</v>
      </c>
      <c r="CR390" s="114">
        <f t="shared" si="520"/>
        <v>0.2</v>
      </c>
      <c r="CS390" s="114">
        <f t="shared" si="521"/>
        <v>1</v>
      </c>
      <c r="PK390" s="4">
        <v>5</v>
      </c>
      <c r="PL390" s="114">
        <f t="shared" si="522"/>
        <v>0.05</v>
      </c>
      <c r="PM390" s="114">
        <f t="shared" si="523"/>
        <v>1</v>
      </c>
      <c r="PN390" s="4">
        <v>5</v>
      </c>
      <c r="PO390" s="114">
        <f t="shared" si="524"/>
        <v>0.08</v>
      </c>
      <c r="PP390" s="114">
        <f t="shared" si="525"/>
        <v>1</v>
      </c>
      <c r="PQ390" s="4">
        <v>1</v>
      </c>
      <c r="PR390" s="114">
        <f t="shared" si="526"/>
        <v>2.0000000000000004E-2</v>
      </c>
      <c r="PS390" s="114">
        <f t="shared" si="527"/>
        <v>0.20000000000000004</v>
      </c>
      <c r="PT390" s="4">
        <v>5</v>
      </c>
      <c r="PU390" s="114">
        <f t="shared" si="528"/>
        <v>0.1</v>
      </c>
      <c r="PV390" s="114">
        <f t="shared" si="529"/>
        <v>1</v>
      </c>
      <c r="PW390" s="4">
        <v>5</v>
      </c>
      <c r="PX390" s="114">
        <f t="shared" si="530"/>
        <v>0.05</v>
      </c>
      <c r="PY390" s="114">
        <f t="shared" si="531"/>
        <v>1</v>
      </c>
      <c r="PZ390" s="4">
        <v>5</v>
      </c>
      <c r="QA390" s="114">
        <f t="shared" si="532"/>
        <v>7.0000000000000007E-2</v>
      </c>
      <c r="QB390" s="114">
        <f t="shared" si="533"/>
        <v>1</v>
      </c>
      <c r="QC390" s="4">
        <v>5</v>
      </c>
      <c r="QD390" s="114">
        <f t="shared" si="534"/>
        <v>0.05</v>
      </c>
      <c r="QE390" s="114">
        <f t="shared" si="535"/>
        <v>1</v>
      </c>
      <c r="ZK390" s="4">
        <v>5</v>
      </c>
      <c r="ZL390" s="114">
        <f t="shared" si="536"/>
        <v>0.05</v>
      </c>
      <c r="ZM390" s="114">
        <f t="shared" si="537"/>
        <v>1</v>
      </c>
      <c r="ZN390" s="4">
        <v>5</v>
      </c>
      <c r="ZO390" s="114">
        <f t="shared" si="538"/>
        <v>0.05</v>
      </c>
      <c r="ZP390" s="114">
        <f t="shared" si="539"/>
        <v>1</v>
      </c>
      <c r="ABW390" s="114">
        <f t="shared" si="540"/>
        <v>0.4</v>
      </c>
      <c r="ABX390" s="114">
        <f t="shared" si="541"/>
        <v>0.42</v>
      </c>
      <c r="ABY390" s="114">
        <f t="shared" si="542"/>
        <v>0.1</v>
      </c>
      <c r="ABZ390" s="114">
        <f t="shared" si="543"/>
        <v>0.92</v>
      </c>
      <c r="ACN390" s="119" t="str">
        <f t="shared" si="544"/>
        <v>TERIMA</v>
      </c>
      <c r="ACO390" s="120">
        <f t="shared" si="545"/>
        <v>800000</v>
      </c>
      <c r="ACQ390" s="120">
        <f t="shared" si="546"/>
        <v>736000</v>
      </c>
      <c r="ACR390" s="120">
        <f t="shared" si="547"/>
        <v>736000</v>
      </c>
      <c r="ACS390" s="120">
        <f t="shared" si="548"/>
        <v>736000</v>
      </c>
      <c r="ADN390" s="121">
        <f t="shared" si="549"/>
        <v>736000</v>
      </c>
      <c r="ADO390" s="4" t="s">
        <v>1454</v>
      </c>
    </row>
    <row r="391" spans="1:795" x14ac:dyDescent="0.25">
      <c r="A391" s="4">
        <f t="shared" si="516"/>
        <v>387</v>
      </c>
      <c r="B391" s="4">
        <v>33692</v>
      </c>
      <c r="C391" s="4" t="s">
        <v>1224</v>
      </c>
      <c r="G391" s="4" t="s">
        <v>1213</v>
      </c>
      <c r="O391" s="4">
        <v>22</v>
      </c>
      <c r="P391" s="4">
        <v>22</v>
      </c>
      <c r="Q391" s="4">
        <v>0</v>
      </c>
      <c r="R391" s="4">
        <v>0</v>
      </c>
      <c r="S391" s="4">
        <v>0</v>
      </c>
      <c r="T391" s="4">
        <v>1</v>
      </c>
      <c r="U391" s="4">
        <v>0</v>
      </c>
      <c r="V391" s="4">
        <f t="shared" si="517"/>
        <v>0</v>
      </c>
      <c r="W391" s="4">
        <v>22</v>
      </c>
      <c r="X391" s="4">
        <v>21</v>
      </c>
      <c r="Y391" s="4">
        <v>7.75</v>
      </c>
      <c r="CN391" s="4">
        <v>5</v>
      </c>
      <c r="CO391" s="114">
        <f t="shared" si="518"/>
        <v>0.2</v>
      </c>
      <c r="CP391" s="114">
        <f t="shared" si="519"/>
        <v>1</v>
      </c>
      <c r="CQ391" s="4">
        <v>5</v>
      </c>
      <c r="CR391" s="114">
        <f t="shared" si="520"/>
        <v>0.2</v>
      </c>
      <c r="CS391" s="114">
        <f t="shared" si="521"/>
        <v>1</v>
      </c>
      <c r="PK391" s="4">
        <v>5</v>
      </c>
      <c r="PL391" s="114">
        <f t="shared" si="522"/>
        <v>0.05</v>
      </c>
      <c r="PM391" s="114">
        <f t="shared" si="523"/>
        <v>1</v>
      </c>
      <c r="PN391" s="4">
        <v>5</v>
      </c>
      <c r="PO391" s="114">
        <f t="shared" si="524"/>
        <v>0.08</v>
      </c>
      <c r="PP391" s="114">
        <f t="shared" si="525"/>
        <v>1</v>
      </c>
      <c r="PQ391" s="4">
        <v>1</v>
      </c>
      <c r="PR391" s="114">
        <f t="shared" si="526"/>
        <v>2.0000000000000004E-2</v>
      </c>
      <c r="PS391" s="114">
        <f t="shared" si="527"/>
        <v>0.20000000000000004</v>
      </c>
      <c r="PT391" s="4">
        <v>5</v>
      </c>
      <c r="PU391" s="114">
        <f t="shared" si="528"/>
        <v>0.1</v>
      </c>
      <c r="PV391" s="114">
        <f t="shared" si="529"/>
        <v>1</v>
      </c>
      <c r="PW391" s="4">
        <v>5</v>
      </c>
      <c r="PX391" s="114">
        <f t="shared" si="530"/>
        <v>0.05</v>
      </c>
      <c r="PY391" s="114">
        <f t="shared" si="531"/>
        <v>1</v>
      </c>
      <c r="PZ391" s="4">
        <v>5</v>
      </c>
      <c r="QA391" s="114">
        <f t="shared" si="532"/>
        <v>7.0000000000000007E-2</v>
      </c>
      <c r="QB391" s="114">
        <f t="shared" si="533"/>
        <v>1</v>
      </c>
      <c r="QC391" s="4">
        <v>5</v>
      </c>
      <c r="QD391" s="114">
        <f t="shared" si="534"/>
        <v>0.05</v>
      </c>
      <c r="QE391" s="114">
        <f t="shared" si="535"/>
        <v>1</v>
      </c>
      <c r="ZK391" s="4">
        <v>5</v>
      </c>
      <c r="ZL391" s="114">
        <f t="shared" si="536"/>
        <v>0.05</v>
      </c>
      <c r="ZM391" s="114">
        <f t="shared" si="537"/>
        <v>1</v>
      </c>
      <c r="ZN391" s="4">
        <v>5</v>
      </c>
      <c r="ZO391" s="114">
        <f t="shared" si="538"/>
        <v>0.05</v>
      </c>
      <c r="ZP391" s="114">
        <f t="shared" si="539"/>
        <v>1</v>
      </c>
      <c r="ABW391" s="114">
        <f t="shared" si="540"/>
        <v>0.4</v>
      </c>
      <c r="ABX391" s="114">
        <f t="shared" si="541"/>
        <v>0.42</v>
      </c>
      <c r="ABY391" s="114">
        <f t="shared" si="542"/>
        <v>0.1</v>
      </c>
      <c r="ABZ391" s="114">
        <f t="shared" si="543"/>
        <v>0.92</v>
      </c>
      <c r="ACN391" s="119" t="str">
        <f t="shared" si="544"/>
        <v>TERIMA</v>
      </c>
      <c r="ACO391" s="120">
        <f t="shared" si="545"/>
        <v>800000</v>
      </c>
      <c r="ACQ391" s="120">
        <f t="shared" si="546"/>
        <v>736000</v>
      </c>
      <c r="ACR391" s="120">
        <f t="shared" si="547"/>
        <v>736000</v>
      </c>
      <c r="ACS391" s="120">
        <f t="shared" si="548"/>
        <v>736000</v>
      </c>
      <c r="ADN391" s="121">
        <f t="shared" si="549"/>
        <v>736000</v>
      </c>
      <c r="ADO391" s="4" t="s">
        <v>1454</v>
      </c>
    </row>
    <row r="392" spans="1:795" x14ac:dyDescent="0.25">
      <c r="A392" s="4">
        <f t="shared" si="516"/>
        <v>388</v>
      </c>
      <c r="B392" s="4">
        <v>44429</v>
      </c>
      <c r="C392" s="4" t="s">
        <v>1233</v>
      </c>
      <c r="G392" s="4" t="s">
        <v>1213</v>
      </c>
      <c r="O392" s="4">
        <v>22</v>
      </c>
      <c r="P392" s="4">
        <v>22</v>
      </c>
      <c r="Q392" s="4">
        <v>0</v>
      </c>
      <c r="R392" s="4">
        <v>0</v>
      </c>
      <c r="S392" s="4">
        <v>0</v>
      </c>
      <c r="T392" s="4">
        <v>1</v>
      </c>
      <c r="U392" s="4">
        <v>0</v>
      </c>
      <c r="V392" s="4">
        <f t="shared" si="517"/>
        <v>0</v>
      </c>
      <c r="W392" s="4">
        <v>22</v>
      </c>
      <c r="X392" s="4">
        <v>21</v>
      </c>
      <c r="Y392" s="4">
        <v>7.75</v>
      </c>
      <c r="CN392" s="4">
        <v>5</v>
      </c>
      <c r="CO392" s="114">
        <f t="shared" si="518"/>
        <v>0.2</v>
      </c>
      <c r="CP392" s="114">
        <f t="shared" si="519"/>
        <v>1</v>
      </c>
      <c r="CQ392" s="4">
        <v>5</v>
      </c>
      <c r="CR392" s="114">
        <f t="shared" si="520"/>
        <v>0.2</v>
      </c>
      <c r="CS392" s="114">
        <f t="shared" si="521"/>
        <v>1</v>
      </c>
      <c r="PK392" s="4">
        <v>5</v>
      </c>
      <c r="PL392" s="114">
        <f t="shared" si="522"/>
        <v>0.05</v>
      </c>
      <c r="PM392" s="114">
        <f t="shared" si="523"/>
        <v>1</v>
      </c>
      <c r="PN392" s="4">
        <v>5</v>
      </c>
      <c r="PO392" s="114">
        <f t="shared" si="524"/>
        <v>0.08</v>
      </c>
      <c r="PP392" s="114">
        <f t="shared" si="525"/>
        <v>1</v>
      </c>
      <c r="PQ392" s="4">
        <v>5</v>
      </c>
      <c r="PR392" s="114">
        <f t="shared" si="526"/>
        <v>0.1</v>
      </c>
      <c r="PS392" s="114">
        <f t="shared" si="527"/>
        <v>1</v>
      </c>
      <c r="PT392" s="4">
        <v>5</v>
      </c>
      <c r="PU392" s="114">
        <f t="shared" si="528"/>
        <v>0.1</v>
      </c>
      <c r="PV392" s="114">
        <f t="shared" si="529"/>
        <v>1</v>
      </c>
      <c r="PW392" s="4">
        <v>5</v>
      </c>
      <c r="PX392" s="114">
        <f t="shared" si="530"/>
        <v>0.05</v>
      </c>
      <c r="PY392" s="114">
        <f t="shared" si="531"/>
        <v>1</v>
      </c>
      <c r="PZ392" s="4">
        <v>5</v>
      </c>
      <c r="QA392" s="114">
        <f t="shared" si="532"/>
        <v>7.0000000000000007E-2</v>
      </c>
      <c r="QB392" s="114">
        <f t="shared" si="533"/>
        <v>1</v>
      </c>
      <c r="QC392" s="4">
        <v>5</v>
      </c>
      <c r="QD392" s="114">
        <f t="shared" si="534"/>
        <v>0.05</v>
      </c>
      <c r="QE392" s="114">
        <f t="shared" si="535"/>
        <v>1</v>
      </c>
      <c r="ZK392" s="4">
        <v>5</v>
      </c>
      <c r="ZL392" s="114">
        <f t="shared" si="536"/>
        <v>0.05</v>
      </c>
      <c r="ZM392" s="114">
        <f t="shared" si="537"/>
        <v>1</v>
      </c>
      <c r="ZN392" s="4">
        <v>5</v>
      </c>
      <c r="ZO392" s="114">
        <f t="shared" si="538"/>
        <v>0.05</v>
      </c>
      <c r="ZP392" s="114">
        <f t="shared" si="539"/>
        <v>1</v>
      </c>
      <c r="ABW392" s="114">
        <f t="shared" si="540"/>
        <v>0.4</v>
      </c>
      <c r="ABX392" s="114">
        <f t="shared" si="541"/>
        <v>0.5</v>
      </c>
      <c r="ABY392" s="114">
        <f t="shared" si="542"/>
        <v>0.1</v>
      </c>
      <c r="ABZ392" s="114">
        <f t="shared" si="543"/>
        <v>1</v>
      </c>
      <c r="ACN392" s="119" t="str">
        <f t="shared" si="544"/>
        <v>TERIMA</v>
      </c>
      <c r="ACO392" s="120">
        <f t="shared" si="545"/>
        <v>800000</v>
      </c>
      <c r="ACQ392" s="120">
        <f t="shared" si="546"/>
        <v>800000</v>
      </c>
      <c r="ACR392" s="120">
        <f t="shared" si="547"/>
        <v>800000</v>
      </c>
      <c r="ACS392" s="120">
        <f t="shared" si="548"/>
        <v>800000</v>
      </c>
      <c r="ADN392" s="121">
        <f t="shared" si="549"/>
        <v>800000</v>
      </c>
      <c r="ADO392" s="4" t="s">
        <v>1454</v>
      </c>
    </row>
    <row r="393" spans="1:795" x14ac:dyDescent="0.25">
      <c r="A393" s="4">
        <f t="shared" si="516"/>
        <v>389</v>
      </c>
      <c r="B393" s="4">
        <v>28254</v>
      </c>
      <c r="C393" s="4" t="s">
        <v>1277</v>
      </c>
      <c r="G393" s="4" t="s">
        <v>1213</v>
      </c>
      <c r="O393" s="4">
        <v>22</v>
      </c>
      <c r="P393" s="4">
        <v>22</v>
      </c>
      <c r="Q393" s="4">
        <v>0</v>
      </c>
      <c r="R393" s="4">
        <v>0</v>
      </c>
      <c r="S393" s="4">
        <v>0</v>
      </c>
      <c r="T393" s="4">
        <v>1</v>
      </c>
      <c r="U393" s="4">
        <v>0</v>
      </c>
      <c r="V393" s="4">
        <f t="shared" si="517"/>
        <v>0</v>
      </c>
      <c r="W393" s="4">
        <v>22</v>
      </c>
      <c r="X393" s="4">
        <v>21</v>
      </c>
      <c r="Y393" s="4">
        <v>7.75</v>
      </c>
      <c r="CN393" s="4">
        <v>5</v>
      </c>
      <c r="CO393" s="114">
        <f t="shared" si="518"/>
        <v>0.2</v>
      </c>
      <c r="CP393" s="114">
        <f t="shared" si="519"/>
        <v>1</v>
      </c>
      <c r="CQ393" s="4">
        <v>5</v>
      </c>
      <c r="CR393" s="114">
        <f t="shared" si="520"/>
        <v>0.2</v>
      </c>
      <c r="CS393" s="114">
        <f t="shared" si="521"/>
        <v>1</v>
      </c>
      <c r="PK393" s="4">
        <v>5</v>
      </c>
      <c r="PL393" s="114">
        <f t="shared" si="522"/>
        <v>0.05</v>
      </c>
      <c r="PM393" s="114">
        <f t="shared" si="523"/>
        <v>1</v>
      </c>
      <c r="PN393" s="4">
        <v>5</v>
      </c>
      <c r="PO393" s="114">
        <f t="shared" si="524"/>
        <v>0.08</v>
      </c>
      <c r="PP393" s="114">
        <f t="shared" si="525"/>
        <v>1</v>
      </c>
      <c r="PQ393" s="4">
        <v>5</v>
      </c>
      <c r="PR393" s="114">
        <f t="shared" si="526"/>
        <v>0.1</v>
      </c>
      <c r="PS393" s="114">
        <f t="shared" si="527"/>
        <v>1</v>
      </c>
      <c r="PT393" s="4">
        <v>5</v>
      </c>
      <c r="PU393" s="114">
        <f t="shared" si="528"/>
        <v>0.1</v>
      </c>
      <c r="PV393" s="114">
        <f t="shared" si="529"/>
        <v>1</v>
      </c>
      <c r="PW393" s="4">
        <v>5</v>
      </c>
      <c r="PX393" s="114">
        <f t="shared" si="530"/>
        <v>0.05</v>
      </c>
      <c r="PY393" s="114">
        <f t="shared" si="531"/>
        <v>1</v>
      </c>
      <c r="PZ393" s="4">
        <v>5</v>
      </c>
      <c r="QA393" s="114">
        <f t="shared" si="532"/>
        <v>7.0000000000000007E-2</v>
      </c>
      <c r="QB393" s="114">
        <f t="shared" si="533"/>
        <v>1</v>
      </c>
      <c r="QC393" s="4">
        <v>5</v>
      </c>
      <c r="QD393" s="114">
        <f t="shared" si="534"/>
        <v>0.05</v>
      </c>
      <c r="QE393" s="114">
        <f t="shared" si="535"/>
        <v>1</v>
      </c>
      <c r="ZK393" s="4">
        <v>5</v>
      </c>
      <c r="ZL393" s="114">
        <f t="shared" si="536"/>
        <v>0.05</v>
      </c>
      <c r="ZM393" s="114">
        <f t="shared" si="537"/>
        <v>1</v>
      </c>
      <c r="ZN393" s="4">
        <v>5</v>
      </c>
      <c r="ZO393" s="114">
        <f t="shared" si="538"/>
        <v>0.05</v>
      </c>
      <c r="ZP393" s="114">
        <f t="shared" si="539"/>
        <v>1</v>
      </c>
      <c r="ABW393" s="114">
        <f t="shared" si="540"/>
        <v>0.4</v>
      </c>
      <c r="ABX393" s="114">
        <f t="shared" si="541"/>
        <v>0.5</v>
      </c>
      <c r="ABY393" s="114">
        <f t="shared" si="542"/>
        <v>0.1</v>
      </c>
      <c r="ABZ393" s="114">
        <f t="shared" si="543"/>
        <v>1</v>
      </c>
      <c r="ACN393" s="119" t="str">
        <f t="shared" si="544"/>
        <v>TERIMA</v>
      </c>
      <c r="ACO393" s="120">
        <f t="shared" si="545"/>
        <v>800000</v>
      </c>
      <c r="ACQ393" s="120">
        <f t="shared" si="546"/>
        <v>800000</v>
      </c>
      <c r="ACR393" s="120">
        <f t="shared" si="547"/>
        <v>800000</v>
      </c>
      <c r="ACS393" s="120">
        <f t="shared" si="548"/>
        <v>800000</v>
      </c>
      <c r="ADN393" s="121">
        <f t="shared" si="549"/>
        <v>800000</v>
      </c>
      <c r="ADO393" s="4" t="s">
        <v>1454</v>
      </c>
    </row>
    <row r="394" spans="1:795" x14ac:dyDescent="0.25">
      <c r="A394" s="4">
        <f t="shared" si="516"/>
        <v>390</v>
      </c>
      <c r="B394" s="4">
        <v>30575</v>
      </c>
      <c r="C394" s="4" t="s">
        <v>1279</v>
      </c>
      <c r="G394" s="4" t="s">
        <v>1213</v>
      </c>
      <c r="O394" s="4">
        <v>22</v>
      </c>
      <c r="P394" s="4">
        <v>22</v>
      </c>
      <c r="Q394" s="4">
        <v>0</v>
      </c>
      <c r="R394" s="4">
        <v>0</v>
      </c>
      <c r="S394" s="4">
        <v>0</v>
      </c>
      <c r="T394" s="4">
        <v>1</v>
      </c>
      <c r="U394" s="4">
        <v>0</v>
      </c>
      <c r="V394" s="4">
        <f t="shared" si="517"/>
        <v>0</v>
      </c>
      <c r="W394" s="4">
        <v>22</v>
      </c>
      <c r="X394" s="4">
        <v>21</v>
      </c>
      <c r="Y394" s="4">
        <v>7.75</v>
      </c>
      <c r="CN394" s="4">
        <v>5</v>
      </c>
      <c r="CO394" s="114">
        <f t="shared" si="518"/>
        <v>0.2</v>
      </c>
      <c r="CP394" s="114">
        <f t="shared" si="519"/>
        <v>1</v>
      </c>
      <c r="CQ394" s="4">
        <v>5</v>
      </c>
      <c r="CR394" s="114">
        <f t="shared" si="520"/>
        <v>0.2</v>
      </c>
      <c r="CS394" s="114">
        <f t="shared" si="521"/>
        <v>1</v>
      </c>
      <c r="PK394" s="4">
        <v>5</v>
      </c>
      <c r="PL394" s="114">
        <f t="shared" si="522"/>
        <v>0.05</v>
      </c>
      <c r="PM394" s="114">
        <f t="shared" si="523"/>
        <v>1</v>
      </c>
      <c r="PN394" s="4">
        <v>5</v>
      </c>
      <c r="PO394" s="114">
        <f t="shared" si="524"/>
        <v>0.08</v>
      </c>
      <c r="PP394" s="114">
        <f t="shared" si="525"/>
        <v>1</v>
      </c>
      <c r="PQ394" s="4">
        <v>5</v>
      </c>
      <c r="PR394" s="114">
        <f t="shared" si="526"/>
        <v>0.1</v>
      </c>
      <c r="PS394" s="114">
        <f t="shared" si="527"/>
        <v>1</v>
      </c>
      <c r="PT394" s="4">
        <v>5</v>
      </c>
      <c r="PU394" s="114">
        <f t="shared" si="528"/>
        <v>0.1</v>
      </c>
      <c r="PV394" s="114">
        <f t="shared" si="529"/>
        <v>1</v>
      </c>
      <c r="PW394" s="4">
        <v>5</v>
      </c>
      <c r="PX394" s="114">
        <f t="shared" si="530"/>
        <v>0.05</v>
      </c>
      <c r="PY394" s="114">
        <f t="shared" si="531"/>
        <v>1</v>
      </c>
      <c r="PZ394" s="4">
        <v>5</v>
      </c>
      <c r="QA394" s="114">
        <f t="shared" si="532"/>
        <v>7.0000000000000007E-2</v>
      </c>
      <c r="QB394" s="114">
        <f t="shared" si="533"/>
        <v>1</v>
      </c>
      <c r="QC394" s="4">
        <v>5</v>
      </c>
      <c r="QD394" s="114">
        <f t="shared" si="534"/>
        <v>0.05</v>
      </c>
      <c r="QE394" s="114">
        <f t="shared" si="535"/>
        <v>1</v>
      </c>
      <c r="ZK394" s="4">
        <v>5</v>
      </c>
      <c r="ZL394" s="114">
        <f t="shared" si="536"/>
        <v>0.05</v>
      </c>
      <c r="ZM394" s="114">
        <f t="shared" si="537"/>
        <v>1</v>
      </c>
      <c r="ZN394" s="4">
        <v>5</v>
      </c>
      <c r="ZO394" s="114">
        <f t="shared" si="538"/>
        <v>0.05</v>
      </c>
      <c r="ZP394" s="114">
        <f t="shared" si="539"/>
        <v>1</v>
      </c>
      <c r="ABW394" s="114">
        <f t="shared" si="540"/>
        <v>0.4</v>
      </c>
      <c r="ABX394" s="114">
        <f t="shared" si="541"/>
        <v>0.5</v>
      </c>
      <c r="ABY394" s="114">
        <f t="shared" si="542"/>
        <v>0.1</v>
      </c>
      <c r="ABZ394" s="114">
        <f t="shared" si="543"/>
        <v>1</v>
      </c>
      <c r="ACN394" s="119" t="str">
        <f t="shared" si="544"/>
        <v>TERIMA</v>
      </c>
      <c r="ACO394" s="120">
        <f t="shared" si="545"/>
        <v>800000</v>
      </c>
      <c r="ACQ394" s="120">
        <f t="shared" si="546"/>
        <v>800000</v>
      </c>
      <c r="ACR394" s="120">
        <f t="shared" si="547"/>
        <v>800000</v>
      </c>
      <c r="ACS394" s="120">
        <f t="shared" si="548"/>
        <v>800000</v>
      </c>
      <c r="ADN394" s="121">
        <f t="shared" si="549"/>
        <v>800000</v>
      </c>
      <c r="ADO394" s="4" t="s">
        <v>1454</v>
      </c>
    </row>
    <row r="395" spans="1:795" x14ac:dyDescent="0.25">
      <c r="A395" s="4">
        <f t="shared" si="516"/>
        <v>391</v>
      </c>
      <c r="B395" s="4">
        <v>51956</v>
      </c>
      <c r="C395" s="4" t="s">
        <v>1281</v>
      </c>
      <c r="G395" s="4" t="s">
        <v>1213</v>
      </c>
      <c r="O395" s="4">
        <v>22</v>
      </c>
      <c r="P395" s="4">
        <v>22</v>
      </c>
      <c r="Q395" s="4">
        <v>0</v>
      </c>
      <c r="R395" s="4">
        <v>0</v>
      </c>
      <c r="S395" s="4">
        <v>0</v>
      </c>
      <c r="T395" s="4">
        <v>1</v>
      </c>
      <c r="U395" s="4">
        <v>0</v>
      </c>
      <c r="V395" s="4">
        <f t="shared" si="517"/>
        <v>0</v>
      </c>
      <c r="W395" s="4">
        <v>22</v>
      </c>
      <c r="X395" s="4">
        <v>21</v>
      </c>
      <c r="Y395" s="4">
        <v>7.75</v>
      </c>
      <c r="CN395" s="4">
        <v>5</v>
      </c>
      <c r="CO395" s="114">
        <f t="shared" si="518"/>
        <v>0.2</v>
      </c>
      <c r="CP395" s="114">
        <f t="shared" si="519"/>
        <v>1</v>
      </c>
      <c r="CQ395" s="4">
        <v>5</v>
      </c>
      <c r="CR395" s="114">
        <f t="shared" si="520"/>
        <v>0.2</v>
      </c>
      <c r="CS395" s="114">
        <f t="shared" si="521"/>
        <v>1</v>
      </c>
      <c r="PK395" s="4">
        <v>5</v>
      </c>
      <c r="PL395" s="114">
        <f t="shared" si="522"/>
        <v>0.05</v>
      </c>
      <c r="PM395" s="114">
        <f t="shared" si="523"/>
        <v>1</v>
      </c>
      <c r="PN395" s="4">
        <v>5</v>
      </c>
      <c r="PO395" s="114">
        <f t="shared" si="524"/>
        <v>0.08</v>
      </c>
      <c r="PP395" s="114">
        <f t="shared" si="525"/>
        <v>1</v>
      </c>
      <c r="PQ395" s="4">
        <v>5</v>
      </c>
      <c r="PR395" s="114">
        <f t="shared" si="526"/>
        <v>0.1</v>
      </c>
      <c r="PS395" s="114">
        <f t="shared" si="527"/>
        <v>1</v>
      </c>
      <c r="PT395" s="4">
        <v>5</v>
      </c>
      <c r="PU395" s="114">
        <f t="shared" si="528"/>
        <v>0.1</v>
      </c>
      <c r="PV395" s="114">
        <f t="shared" si="529"/>
        <v>1</v>
      </c>
      <c r="PW395" s="4">
        <v>5</v>
      </c>
      <c r="PX395" s="114">
        <f t="shared" si="530"/>
        <v>0.05</v>
      </c>
      <c r="PY395" s="114">
        <f t="shared" si="531"/>
        <v>1</v>
      </c>
      <c r="PZ395" s="4">
        <v>5</v>
      </c>
      <c r="QA395" s="114">
        <f t="shared" si="532"/>
        <v>7.0000000000000007E-2</v>
      </c>
      <c r="QB395" s="114">
        <f t="shared" si="533"/>
        <v>1</v>
      </c>
      <c r="QC395" s="4">
        <v>5</v>
      </c>
      <c r="QD395" s="114">
        <f t="shared" si="534"/>
        <v>0.05</v>
      </c>
      <c r="QE395" s="114">
        <f t="shared" si="535"/>
        <v>1</v>
      </c>
      <c r="ZK395" s="4">
        <v>5</v>
      </c>
      <c r="ZL395" s="114">
        <f t="shared" si="536"/>
        <v>0.05</v>
      </c>
      <c r="ZM395" s="114">
        <f t="shared" si="537"/>
        <v>1</v>
      </c>
      <c r="ZN395" s="4">
        <v>5</v>
      </c>
      <c r="ZO395" s="114">
        <f t="shared" si="538"/>
        <v>0.05</v>
      </c>
      <c r="ZP395" s="114">
        <f t="shared" si="539"/>
        <v>1</v>
      </c>
      <c r="ABW395" s="114">
        <f t="shared" si="540"/>
        <v>0.4</v>
      </c>
      <c r="ABX395" s="114">
        <f t="shared" si="541"/>
        <v>0.5</v>
      </c>
      <c r="ABY395" s="114">
        <f t="shared" si="542"/>
        <v>0.1</v>
      </c>
      <c r="ABZ395" s="114">
        <f t="shared" si="543"/>
        <v>1</v>
      </c>
      <c r="ACN395" s="119" t="str">
        <f t="shared" si="544"/>
        <v>TERIMA</v>
      </c>
      <c r="ACO395" s="120">
        <f t="shared" si="545"/>
        <v>800000</v>
      </c>
      <c r="ACQ395" s="120">
        <f t="shared" si="546"/>
        <v>800000</v>
      </c>
      <c r="ACR395" s="120">
        <f t="shared" si="547"/>
        <v>800000</v>
      </c>
      <c r="ACS395" s="120">
        <f t="shared" si="548"/>
        <v>800000</v>
      </c>
      <c r="ADN395" s="121">
        <f t="shared" si="549"/>
        <v>800000</v>
      </c>
      <c r="ADO395" s="4" t="s">
        <v>1454</v>
      </c>
    </row>
    <row r="396" spans="1:795" x14ac:dyDescent="0.25">
      <c r="A396" s="4">
        <f t="shared" ref="A396:A401" si="550">ROW()-4</f>
        <v>392</v>
      </c>
      <c r="B396" s="4">
        <v>181108</v>
      </c>
      <c r="C396" s="4" t="s">
        <v>1448</v>
      </c>
      <c r="G396" s="4" t="s">
        <v>967</v>
      </c>
      <c r="O396" s="4">
        <v>22</v>
      </c>
      <c r="P396" s="4">
        <v>17</v>
      </c>
      <c r="V396" s="4">
        <f t="shared" ref="V396:V401" si="551">SUM(Q396:S396)</f>
        <v>0</v>
      </c>
      <c r="W396" s="4">
        <v>17</v>
      </c>
      <c r="X396" s="4">
        <v>17</v>
      </c>
      <c r="Y396" s="4">
        <v>7.75</v>
      </c>
      <c r="EJ396" s="114">
        <v>1</v>
      </c>
      <c r="EK396" s="4">
        <f>IF(EJ396&lt;60%,1,IF(AND(EJ396&gt;=60%,EJ396&lt;70%),2,IF(AND(EJ396&gt;=70%,EJ396&lt;80%),3,IF(AND(EJ396&gt;=80%,EJ396&lt;90%),4,5))))</f>
        <v>5</v>
      </c>
      <c r="EL396" s="114">
        <f>EK396*$EJ$3/5</f>
        <v>0.1</v>
      </c>
      <c r="EM396" s="114">
        <v>1</v>
      </c>
      <c r="EN396" s="4">
        <f>IF(EM396&lt;70%,1,IF(AND(EM396&gt;=70%,EM396&lt;80%),2,IF(AND(EM396&gt;=80%,EM396&lt;90%),3,IF(AND(EM396&gt;=90%,EM396&lt;100%),4,5))))</f>
        <v>5</v>
      </c>
      <c r="EO396" s="114">
        <f>$EN$396*$EM$3/5</f>
        <v>0.1</v>
      </c>
      <c r="EP396" s="117">
        <v>291.39999999999998</v>
      </c>
      <c r="EQ396" s="4">
        <f>IF(EP396&gt;300,1,5)</f>
        <v>5</v>
      </c>
      <c r="ER396" s="114">
        <f>EQ396*$EP$3/5</f>
        <v>0.1</v>
      </c>
      <c r="ES396" s="115">
        <v>0.97889999999999999</v>
      </c>
      <c r="ET396" s="4">
        <f>IF(ES396&gt;95%,5,IF(ES396=95%,3,1))</f>
        <v>5</v>
      </c>
      <c r="EU396" s="114">
        <f>ET396*$ES$3/5</f>
        <v>0.1</v>
      </c>
      <c r="EV396" s="114">
        <v>1</v>
      </c>
      <c r="EW396" s="4">
        <f>IF(EV396&lt;100%,1,5)</f>
        <v>5</v>
      </c>
      <c r="EX396" s="114">
        <f>EW396*$EV$3/5</f>
        <v>0.1</v>
      </c>
      <c r="UN396" s="115">
        <v>0.92</v>
      </c>
      <c r="UO396" s="115">
        <v>0.92</v>
      </c>
      <c r="UP396" s="4">
        <f>IF(UO396&lt;60%,1,IF(AND(UO396&gt;=60%,UO396&lt;70%),2,IF(AND(UO396&gt;=70%,UO396&lt;80%),3,IF(AND(UO396&gt;=80%,UO396&lt;90%),4,5))))</f>
        <v>5</v>
      </c>
      <c r="UQ396" s="114">
        <f>UP396*$UN$3/5</f>
        <v>0.08</v>
      </c>
      <c r="UR396" s="115">
        <v>1</v>
      </c>
      <c r="US396" s="4">
        <f>IF(UR396&gt;=90%,5,IF(AND(UR396&gt;=80%,UR396&lt;90%),4,IF(AND(UR396&gt;=70%,UR396&lt;80%),3,IF(AND(UR396&gt;=60%,UR396&lt;70%),2,1))))</f>
        <v>5</v>
      </c>
      <c r="UT396" s="115">
        <f>US396*$UR$3/5</f>
        <v>0.08</v>
      </c>
      <c r="UU396" s="115">
        <v>0.98939999999999995</v>
      </c>
      <c r="UV396" s="4">
        <f>IF(UU396&gt;=90%,5,IF(AND(UU396&gt;=80%,UU396&lt;90%),4,IF(AND(UU396&gt;=70%,UU396&lt;80%),3,IF(AND(UU396&gt;=60%,UU396&lt;70%),2,1))))</f>
        <v>5</v>
      </c>
      <c r="UW396" s="114">
        <f>UV396*$UU$3/5</f>
        <v>0.06</v>
      </c>
      <c r="UX396" s="115">
        <v>1</v>
      </c>
      <c r="UY396" s="4">
        <f>IF(UX396&lt;100%,1,5)</f>
        <v>5</v>
      </c>
      <c r="UZ396" s="115">
        <f>UY396*$UX$3/5</f>
        <v>0.08</v>
      </c>
      <c r="VA396" s="115">
        <v>0.85</v>
      </c>
      <c r="VB396" s="4">
        <f>IF(VA396&lt;85%,1,5)</f>
        <v>5</v>
      </c>
      <c r="VC396" s="114">
        <f>VB396*$VA$3/5</f>
        <v>0.05</v>
      </c>
      <c r="VD396" s="115">
        <v>0.48199999999999998</v>
      </c>
      <c r="VE396" s="4">
        <f>IF(VD396&lt;40%,1,5)</f>
        <v>5</v>
      </c>
      <c r="VF396" s="114">
        <f>VE396*$VD$3/5</f>
        <v>0.05</v>
      </c>
      <c r="VG396" s="4">
        <v>2</v>
      </c>
      <c r="VH396" s="4">
        <f>IF(VG396=0,1,IF(VG396=1,3,IF(VG396&gt;1,5)))</f>
        <v>5</v>
      </c>
      <c r="VI396" s="114">
        <f>VH396*$VG$3/5</f>
        <v>0.05</v>
      </c>
      <c r="ZX396" s="115">
        <v>1</v>
      </c>
      <c r="ZY396" s="4">
        <f>IF(ZX396&lt;95%,1,IF(AND(ZX396&gt;=95%,ZX396&lt;100%),3,5))</f>
        <v>5</v>
      </c>
      <c r="ZZ396" s="114">
        <f>ZY396*$ZX$3/5</f>
        <v>0.05</v>
      </c>
      <c r="AAD396" s="114">
        <f>EL396+EO396+ER396+EU396+EX396</f>
        <v>0.5</v>
      </c>
      <c r="AAE396" s="115">
        <f>UQ396+UT396+UW396+UZ396+VC396+VF396+VI396</f>
        <v>0.44999999999999996</v>
      </c>
      <c r="AAF396" s="115">
        <f>ZZ396</f>
        <v>0.05</v>
      </c>
      <c r="AAG396" s="115">
        <f>SUM(AAD396:AAF396)</f>
        <v>1</v>
      </c>
      <c r="ACN396" s="119" t="str">
        <f t="shared" ref="ACN396:ACN401" si="552">IF(ACM396&gt;0,"GUGUR","TERIMA")</f>
        <v>TERIMA</v>
      </c>
      <c r="ACO396" s="120">
        <f>IF(ACN396="GUGUR",0,IF(G396="SPV OPS IBC CC TELKOMSEL",2500000))</f>
        <v>2500000</v>
      </c>
      <c r="ACQ396" s="120">
        <f>ACO396*AAG396</f>
        <v>2500000</v>
      </c>
      <c r="ACR396" s="120">
        <f>IF(U396&gt;0,(W396/O396)*ACQ396,ACQ396)</f>
        <v>2500000</v>
      </c>
      <c r="ACS396" s="120">
        <f>IF(N396=1,(W396/O396)*ACR396,IF(ACK396&gt;0,ACR396*85%,IF(ACL396&gt;0,ACR396*60%,IF(ACM396&gt;0,ACR396*0%,ACR396))))</f>
        <v>2500000</v>
      </c>
      <c r="ADN396" s="121">
        <f t="shared" ref="ADN396:ADN401" si="553">IF(M396="cumil",0,IF(ADM396="",IF(ADG396="",ACS396,ADG396),ADM396))</f>
        <v>2500000</v>
      </c>
      <c r="ADO396" s="4" t="s">
        <v>1454</v>
      </c>
    </row>
    <row r="397" spans="1:795" x14ac:dyDescent="0.25">
      <c r="A397" s="4">
        <f t="shared" si="550"/>
        <v>393</v>
      </c>
      <c r="B397" s="4">
        <v>183407</v>
      </c>
      <c r="C397" s="4" t="s">
        <v>1449</v>
      </c>
      <c r="G397" s="4" t="s">
        <v>1385</v>
      </c>
      <c r="O397" s="4">
        <v>22</v>
      </c>
      <c r="P397" s="4">
        <v>18</v>
      </c>
      <c r="Q397" s="4">
        <v>0</v>
      </c>
      <c r="R397" s="4">
        <v>0</v>
      </c>
      <c r="S397" s="4">
        <v>0</v>
      </c>
      <c r="T397" s="4">
        <v>3</v>
      </c>
      <c r="U397" s="4">
        <v>0</v>
      </c>
      <c r="V397" s="4">
        <f t="shared" si="551"/>
        <v>0</v>
      </c>
      <c r="W397" s="4">
        <v>18</v>
      </c>
      <c r="X397" s="4">
        <v>15</v>
      </c>
      <c r="Y397" s="4">
        <v>7.75</v>
      </c>
      <c r="ED397" s="4">
        <v>5</v>
      </c>
      <c r="EE397" s="114">
        <f>ED397/5*ED3</f>
        <v>0.1</v>
      </c>
      <c r="EF397" s="114">
        <f>EE397/ED3*100%</f>
        <v>1</v>
      </c>
      <c r="EG397" s="4">
        <v>5</v>
      </c>
      <c r="EH397" s="114">
        <f>EG397/5*EG3</f>
        <v>0.15</v>
      </c>
      <c r="EI397" s="114">
        <f>EH397/EG3*100%</f>
        <v>1</v>
      </c>
      <c r="TS397" s="4">
        <v>5</v>
      </c>
      <c r="TT397" s="114">
        <f>TS397/5*TS3</f>
        <v>0.1</v>
      </c>
      <c r="TU397" s="114">
        <f>TT397/TS3*100%</f>
        <v>1</v>
      </c>
      <c r="TV397" s="4">
        <v>5</v>
      </c>
      <c r="TW397" s="114">
        <f>TV397/5*TV3</f>
        <v>0.2</v>
      </c>
      <c r="TX397" s="114">
        <f>TW397/TV3*100%</f>
        <v>1</v>
      </c>
      <c r="TY397" s="4">
        <v>5</v>
      </c>
      <c r="TZ397" s="114">
        <f>TY397/5*TY3</f>
        <v>0.1</v>
      </c>
      <c r="UA397" s="114">
        <f>TZ397/TY3*100%</f>
        <v>1</v>
      </c>
      <c r="UB397" s="4">
        <v>5</v>
      </c>
      <c r="UC397" s="114">
        <f>UB397/5*UB3</f>
        <v>0.15</v>
      </c>
      <c r="UD397" s="114">
        <f>UC397/UB3*100%</f>
        <v>1</v>
      </c>
      <c r="UE397" s="4">
        <v>5</v>
      </c>
      <c r="UF397" s="114">
        <f>UE397/5*UE3</f>
        <v>0.05</v>
      </c>
      <c r="UG397" s="114">
        <f>UF397/UE3*100%</f>
        <v>1</v>
      </c>
      <c r="UH397" s="4">
        <v>5</v>
      </c>
      <c r="UI397" s="114">
        <f>UH397/5*UH3</f>
        <v>0.1</v>
      </c>
      <c r="UJ397" s="114">
        <f>UI397/UH3*100%</f>
        <v>1</v>
      </c>
      <c r="UK397" s="4">
        <v>5</v>
      </c>
      <c r="UL397" s="114">
        <f>UK397/5*UK3</f>
        <v>0.05</v>
      </c>
      <c r="UM397" s="114">
        <f>UL397/UK3*100%</f>
        <v>1</v>
      </c>
      <c r="AAN397" s="114">
        <f>$EE$397+$EH$397</f>
        <v>0.25</v>
      </c>
      <c r="AAO397" s="114">
        <f>$TT$397+$TW$397+$TZ$397+$UC$397+$UF$397+$UI$397+$UL$397</f>
        <v>0.75000000000000011</v>
      </c>
      <c r="AAP397" s="114">
        <f>AAN397+AAO397</f>
        <v>1</v>
      </c>
      <c r="ACN397" s="119" t="str">
        <f t="shared" si="552"/>
        <v>TERIMA</v>
      </c>
      <c r="ACO397" s="120">
        <f>IF(ACN397="GUGUR",0,IF(G397="GENERAL AFFAIRS CC TELKOMSEL",670000))</f>
        <v>670000</v>
      </c>
      <c r="ACR397" s="120">
        <f>ACO397*AAP397</f>
        <v>670000</v>
      </c>
      <c r="ACS397" s="120">
        <f>IF(N397=1,(W397/O397)*ACR397,IF(ACK397&gt;0,ACR397*85%,IF(ACL397&gt;0,ACR397*60%,IF(ACM397&gt;0,ACR397*0%,ACR397))))</f>
        <v>670000</v>
      </c>
      <c r="ADN397" s="121">
        <f t="shared" si="553"/>
        <v>670000</v>
      </c>
      <c r="ADO397" s="4" t="s">
        <v>1454</v>
      </c>
    </row>
    <row r="398" spans="1:795" x14ac:dyDescent="0.25">
      <c r="A398" s="4">
        <f t="shared" si="550"/>
        <v>394</v>
      </c>
      <c r="B398" s="4">
        <v>181075</v>
      </c>
      <c r="C398" s="4" t="s">
        <v>1450</v>
      </c>
      <c r="G398" s="4" t="s">
        <v>1362</v>
      </c>
      <c r="O398" s="4">
        <v>22</v>
      </c>
      <c r="P398" s="4">
        <v>18</v>
      </c>
      <c r="Q398" s="4">
        <v>0</v>
      </c>
      <c r="R398" s="4">
        <v>0</v>
      </c>
      <c r="S398" s="4">
        <v>0</v>
      </c>
      <c r="T398" s="4">
        <v>3</v>
      </c>
      <c r="U398" s="4">
        <v>0</v>
      </c>
      <c r="V398" s="4">
        <f t="shared" si="551"/>
        <v>0</v>
      </c>
      <c r="W398" s="4">
        <v>18</v>
      </c>
      <c r="X398" s="4">
        <v>15</v>
      </c>
      <c r="Y398" s="4">
        <v>7.75</v>
      </c>
      <c r="AM398" s="4">
        <v>5</v>
      </c>
      <c r="AN398" s="114">
        <f>$AM398/5*$AM$3</f>
        <v>0.1</v>
      </c>
      <c r="AO398" s="114">
        <f>$AN398/$AM$3*100%</f>
        <v>1</v>
      </c>
      <c r="AP398" s="4">
        <v>5</v>
      </c>
      <c r="AQ398" s="114">
        <f>$AP398/5*$AP$3</f>
        <v>0.1</v>
      </c>
      <c r="AR398" s="114">
        <f>$AQ398/$AP$3*100%</f>
        <v>1</v>
      </c>
      <c r="JL398" s="4">
        <v>5</v>
      </c>
      <c r="JM398" s="114">
        <f>$JL398/5*$JL$3</f>
        <v>0.15</v>
      </c>
      <c r="JN398" s="114">
        <f>$JM398/$JL$3*100%</f>
        <v>1</v>
      </c>
      <c r="JO398" s="4">
        <v>5</v>
      </c>
      <c r="JP398" s="114">
        <f>$JO398/5*$JO$3</f>
        <v>0.2</v>
      </c>
      <c r="JQ398" s="114">
        <f>$JM398/$JL$3*100%</f>
        <v>1</v>
      </c>
      <c r="JR398" s="4">
        <v>5</v>
      </c>
      <c r="JS398" s="114">
        <f>$JR398/5*$JR$3</f>
        <v>0.1</v>
      </c>
      <c r="JT398" s="114">
        <f>$JS398/$JR$3*100%</f>
        <v>1</v>
      </c>
      <c r="JU398" s="4">
        <v>5</v>
      </c>
      <c r="JV398" s="114">
        <f>$JU398/5*$JU$3</f>
        <v>0.05</v>
      </c>
      <c r="JW398" s="114">
        <f>$JV398/$JU$3*100%</f>
        <v>1</v>
      </c>
      <c r="JX398" s="4">
        <v>5</v>
      </c>
      <c r="JY398" s="114">
        <f>$JX398/5*$JX$3</f>
        <v>0.15</v>
      </c>
      <c r="JZ398" s="114">
        <f>$JY398/$JX$3*100%</f>
        <v>1</v>
      </c>
      <c r="KA398" s="4">
        <v>5</v>
      </c>
      <c r="KB398" s="114">
        <f>$KA398/5*$KA$3</f>
        <v>0.15</v>
      </c>
      <c r="KC398" s="114">
        <f>$KB398/$KA$3*100%</f>
        <v>1</v>
      </c>
      <c r="ABN398" s="114">
        <f>$AN$398+$AQ$398</f>
        <v>0.2</v>
      </c>
      <c r="ABO398" s="114">
        <f>$JM$398+$JP$398+$JS$398+$JV$398+$JY$398+$KB$398</f>
        <v>0.79999999999999993</v>
      </c>
      <c r="ABP398" s="114">
        <f>ABN398+ABO398</f>
        <v>1</v>
      </c>
      <c r="ACN398" s="119" t="str">
        <f t="shared" si="552"/>
        <v>TERIMA</v>
      </c>
      <c r="ACO398" s="120">
        <f>IF(ACN398="GUGUR",0,IF(G398="ADMIN LO CC TELKOMSEL",986000))</f>
        <v>986000</v>
      </c>
      <c r="ACQ398" s="120">
        <f>ACO398*ABP398</f>
        <v>986000</v>
      </c>
      <c r="ACS398" s="120">
        <f>ACQ398</f>
        <v>986000</v>
      </c>
      <c r="ADN398" s="121">
        <f t="shared" si="553"/>
        <v>986000</v>
      </c>
      <c r="ADO398" s="4" t="s">
        <v>1454</v>
      </c>
    </row>
    <row r="399" spans="1:795" x14ac:dyDescent="0.25">
      <c r="A399" s="4">
        <f t="shared" si="550"/>
        <v>395</v>
      </c>
      <c r="B399" s="4">
        <v>181109</v>
      </c>
      <c r="C399" s="4" t="s">
        <v>1451</v>
      </c>
      <c r="G399" s="4" t="s">
        <v>1387</v>
      </c>
      <c r="O399" s="4">
        <v>22</v>
      </c>
      <c r="P399" s="4">
        <v>18</v>
      </c>
      <c r="Q399" s="4">
        <v>0</v>
      </c>
      <c r="R399" s="4">
        <v>0</v>
      </c>
      <c r="S399" s="4">
        <v>0</v>
      </c>
      <c r="T399" s="4">
        <v>3</v>
      </c>
      <c r="U399" s="4">
        <v>0</v>
      </c>
      <c r="V399" s="4">
        <f t="shared" si="551"/>
        <v>0</v>
      </c>
      <c r="W399" s="4">
        <v>18</v>
      </c>
      <c r="X399" s="4">
        <v>15</v>
      </c>
      <c r="Y399" s="4">
        <v>7.75</v>
      </c>
      <c r="EY399" s="4">
        <v>5</v>
      </c>
      <c r="EZ399" s="114">
        <f>EY399/5*$EY$3</f>
        <v>0.1</v>
      </c>
      <c r="FA399" s="114">
        <f>EZ399/EY$3*100%</f>
        <v>1</v>
      </c>
      <c r="FB399" s="4">
        <v>5</v>
      </c>
      <c r="FC399" s="114">
        <f>FB399/5*$FB$3</f>
        <v>0.1</v>
      </c>
      <c r="FD399" s="114">
        <f>FC399/FB$3*100%</f>
        <v>1</v>
      </c>
      <c r="FE399" s="4">
        <v>5</v>
      </c>
      <c r="FF399" s="114">
        <f>FE399/5*$FE$3</f>
        <v>0.1</v>
      </c>
      <c r="FG399" s="114">
        <f>FF399/FE$3*100%</f>
        <v>1</v>
      </c>
      <c r="VJ399" s="4">
        <v>5</v>
      </c>
      <c r="VK399" s="114">
        <f>VJ399*VJ3/5</f>
        <v>0.1</v>
      </c>
      <c r="VL399" s="114">
        <f>VK399/VJ3*100%</f>
        <v>1</v>
      </c>
      <c r="VM399" s="4">
        <v>5</v>
      </c>
      <c r="VN399" s="114">
        <f>VM399*VM3/5</f>
        <v>0.1</v>
      </c>
      <c r="VO399" s="114">
        <f>VN399/VM3*100%</f>
        <v>1</v>
      </c>
      <c r="VP399" s="4">
        <v>5</v>
      </c>
      <c r="VQ399" s="114">
        <f>VP399*VP3/5</f>
        <v>0.05</v>
      </c>
      <c r="VR399" s="114">
        <f>VQ399/VP3*100%</f>
        <v>1</v>
      </c>
      <c r="VS399" s="4">
        <v>5</v>
      </c>
      <c r="VT399" s="114">
        <f>VS399*VS3/5</f>
        <v>0.05</v>
      </c>
      <c r="VU399" s="114">
        <f>VT399/VS3*100%</f>
        <v>1</v>
      </c>
      <c r="VV399" s="4">
        <v>5</v>
      </c>
      <c r="VW399" s="114">
        <f>VV399*VV3/5</f>
        <v>0.05</v>
      </c>
      <c r="VX399" s="114">
        <f>VW399/VV3*100%</f>
        <v>1</v>
      </c>
      <c r="VY399" s="4">
        <v>5</v>
      </c>
      <c r="VZ399" s="114">
        <f>VY399*VY3/5</f>
        <v>0.1</v>
      </c>
      <c r="WA399" s="114">
        <f>VZ399/VY3*100%</f>
        <v>1</v>
      </c>
      <c r="WB399" s="4">
        <v>5</v>
      </c>
      <c r="WC399" s="114">
        <f>WB399*WB3/5</f>
        <v>0.1</v>
      </c>
      <c r="WD399" s="114">
        <f>WC399/WB3*100%</f>
        <v>1</v>
      </c>
      <c r="WE399" s="4">
        <v>5</v>
      </c>
      <c r="WF399" s="114">
        <f>WE399*WE3/5</f>
        <v>0.1</v>
      </c>
      <c r="WG399" s="114">
        <f>WF399/WE3*100%</f>
        <v>1</v>
      </c>
      <c r="WH399" s="4">
        <v>5</v>
      </c>
      <c r="WI399" s="114">
        <f>WH399*WH3/5</f>
        <v>0.05</v>
      </c>
      <c r="WJ399" s="114">
        <f>WI399/WH3*100%</f>
        <v>1</v>
      </c>
      <c r="AAH399" s="114">
        <f>EZ399+FC399+FF399</f>
        <v>0.30000000000000004</v>
      </c>
      <c r="AAI399" s="114">
        <f>VK399+VN399+VQ399+VT399+VW399+VZ399+WC399+WF399+WI399</f>
        <v>0.7</v>
      </c>
      <c r="AAJ399" s="114">
        <f>AAH399+AAI399</f>
        <v>1</v>
      </c>
      <c r="ACN399" s="119" t="str">
        <f t="shared" si="552"/>
        <v>TERIMA</v>
      </c>
      <c r="ACO399" s="120">
        <f>IF(ACN399="GUGUR",0,IF(G399="SPV CHO CC TELKOMSEL",2500000))</f>
        <v>2500000</v>
      </c>
      <c r="ACQ399" s="120">
        <f>ACO399*AAJ399</f>
        <v>2500000</v>
      </c>
      <c r="ACR399" s="120">
        <f>IF($U399&gt;0,($W399/$O399)*$ACQ399,$ACQ399)</f>
        <v>2500000</v>
      </c>
      <c r="ACS399" s="120">
        <f>IF(N399=1,(W399/O399)*ACR399,IF(ACK399&gt;0,ACR399*85%,IF(ACL399&gt;0,ACR399*60%,IF(ACM399&gt;0,ACR399*0%,ACR399))))</f>
        <v>2500000</v>
      </c>
      <c r="ADN399" s="121">
        <f t="shared" si="553"/>
        <v>2500000</v>
      </c>
      <c r="ADO399" s="4" t="s">
        <v>1454</v>
      </c>
    </row>
    <row r="400" spans="1:795" x14ac:dyDescent="0.25">
      <c r="A400" s="4">
        <f t="shared" si="550"/>
        <v>396</v>
      </c>
      <c r="B400" s="4">
        <v>181104</v>
      </c>
      <c r="C400" s="4" t="s">
        <v>1452</v>
      </c>
      <c r="G400" s="4" t="s">
        <v>1202</v>
      </c>
      <c r="O400" s="4">
        <v>22</v>
      </c>
      <c r="P400" s="4">
        <v>18</v>
      </c>
      <c r="Q400" s="4">
        <v>0</v>
      </c>
      <c r="R400" s="4">
        <v>0</v>
      </c>
      <c r="S400" s="4">
        <v>0</v>
      </c>
      <c r="T400" s="4">
        <v>3</v>
      </c>
      <c r="U400" s="4">
        <v>0</v>
      </c>
      <c r="V400" s="4">
        <f t="shared" si="551"/>
        <v>0</v>
      </c>
      <c r="W400" s="4">
        <v>18</v>
      </c>
      <c r="X400" s="4">
        <v>15</v>
      </c>
      <c r="Y400" s="4">
        <v>7.75</v>
      </c>
      <c r="DL400" s="4">
        <v>5</v>
      </c>
      <c r="DM400" s="114">
        <f>DL400*$DL$3/5</f>
        <v>0.1</v>
      </c>
      <c r="DN400" s="114">
        <f>DM400/$DL$3*100%</f>
        <v>1</v>
      </c>
      <c r="DO400" s="4">
        <v>5</v>
      </c>
      <c r="DP400" s="114">
        <f>DO400*$DO$3/5</f>
        <v>0.1</v>
      </c>
      <c r="DQ400" s="114">
        <f>DP400/$DO$3*100%</f>
        <v>1</v>
      </c>
      <c r="DR400" s="4">
        <v>5</v>
      </c>
      <c r="DS400" s="114">
        <f>DR400*$DR$3/5</f>
        <v>0.1</v>
      </c>
      <c r="DT400" s="114">
        <f>DS400/$DR$3*100%</f>
        <v>1</v>
      </c>
      <c r="RW400" s="4">
        <v>5</v>
      </c>
      <c r="RX400" s="114">
        <f>RW400/5*$RW$3</f>
        <v>0.1</v>
      </c>
      <c r="RY400" s="114">
        <f>RX400/$RW$3*100%</f>
        <v>1</v>
      </c>
      <c r="RZ400" s="4">
        <v>5</v>
      </c>
      <c r="SA400" s="114">
        <f>RZ400/5*$RZ$3</f>
        <v>0.15</v>
      </c>
      <c r="SB400" s="114">
        <f>SA400/$RZ$3*100%</f>
        <v>1</v>
      </c>
      <c r="SC400" s="4">
        <v>5</v>
      </c>
      <c r="SD400" s="114">
        <f>SC400/5*$SC$3</f>
        <v>0.15</v>
      </c>
      <c r="SE400" s="114">
        <f>SD400/$SC$3*100%</f>
        <v>1</v>
      </c>
      <c r="SF400" s="4">
        <v>5</v>
      </c>
      <c r="SG400" s="114">
        <f>SF400/5*$SF$3</f>
        <v>0.05</v>
      </c>
      <c r="SH400" s="114">
        <f>SG400/$SF$3*100%</f>
        <v>1</v>
      </c>
      <c r="SI400" s="4">
        <v>5</v>
      </c>
      <c r="SJ400" s="114">
        <f>SI400/5*$SI$3</f>
        <v>0.1</v>
      </c>
      <c r="SK400" s="114">
        <f>SJ400/$SI$3*100%</f>
        <v>1</v>
      </c>
      <c r="SL400" s="4">
        <v>5</v>
      </c>
      <c r="SM400" s="114">
        <f>SL400/5*$SL$3</f>
        <v>0.1</v>
      </c>
      <c r="SN400" s="114">
        <f>SM400/$SL$3*100%</f>
        <v>1</v>
      </c>
      <c r="SO400" s="4">
        <v>5</v>
      </c>
      <c r="SP400" s="114">
        <f>SO400/5*$SO$3</f>
        <v>0.05</v>
      </c>
      <c r="SQ400" s="114">
        <f>SP400/$SO$3*100%</f>
        <v>1</v>
      </c>
      <c r="ABB400" s="114">
        <f>DM400+DP400+DS400</f>
        <v>0.30000000000000004</v>
      </c>
      <c r="ABC400" s="114">
        <f>RX400+SA400+SD400+SG400+SJ400+SM400+SP400</f>
        <v>0.70000000000000007</v>
      </c>
      <c r="ABD400" s="114">
        <f>ABB400+ABC400</f>
        <v>1</v>
      </c>
      <c r="ACN400" s="119" t="str">
        <f t="shared" si="552"/>
        <v>TERIMA</v>
      </c>
      <c r="ACO400" s="120">
        <f>IF(ACN400="GUGUR",0,1000000)</f>
        <v>1000000</v>
      </c>
      <c r="ACP400" s="120">
        <f>ACS400</f>
        <v>1000000</v>
      </c>
      <c r="ACQ400" s="120">
        <f>ACO400*ABD400</f>
        <v>1000000</v>
      </c>
      <c r="ACR400" s="120">
        <f>IF(U400&gt;0,(W400/O400)*ACQ400,ACQ400)</f>
        <v>1000000</v>
      </c>
      <c r="ACS400" s="120">
        <f>IF(N400=1,(W400/O400)*ACR400,IF(ACK400&gt;0,ACR400*85%,IF(ACL400&gt;0,ACR400*60%,IF(ACM400&gt;0,ACR400*0%,ACR400))))</f>
        <v>1000000</v>
      </c>
      <c r="ADN400" s="121">
        <f t="shared" si="553"/>
        <v>1000000</v>
      </c>
      <c r="ADO400" s="4" t="s">
        <v>1454</v>
      </c>
    </row>
    <row r="401" spans="1:795" x14ac:dyDescent="0.25">
      <c r="A401" s="4">
        <f t="shared" si="550"/>
        <v>397</v>
      </c>
      <c r="B401" s="4">
        <v>180158</v>
      </c>
      <c r="C401" s="4" t="s">
        <v>1453</v>
      </c>
      <c r="G401" s="4" t="s">
        <v>1202</v>
      </c>
      <c r="O401" s="4">
        <v>22</v>
      </c>
      <c r="P401" s="4">
        <v>18</v>
      </c>
      <c r="Q401" s="4">
        <v>0</v>
      </c>
      <c r="R401" s="4">
        <v>0</v>
      </c>
      <c r="S401" s="4">
        <v>0</v>
      </c>
      <c r="T401" s="4">
        <v>3</v>
      </c>
      <c r="U401" s="4">
        <v>0</v>
      </c>
      <c r="V401" s="4">
        <f t="shared" si="551"/>
        <v>0</v>
      </c>
      <c r="W401" s="4">
        <v>18</v>
      </c>
      <c r="X401" s="4">
        <v>15</v>
      </c>
      <c r="Y401" s="4">
        <v>7.75</v>
      </c>
      <c r="DL401" s="4">
        <v>5</v>
      </c>
      <c r="DM401" s="114">
        <f>DL401*$DL$3/5</f>
        <v>0.1</v>
      </c>
      <c r="DN401" s="114">
        <f>DM401/$DL$3*100%</f>
        <v>1</v>
      </c>
      <c r="DO401" s="4">
        <v>5</v>
      </c>
      <c r="DP401" s="114">
        <f>DO401*$DO$3/5</f>
        <v>0.1</v>
      </c>
      <c r="DQ401" s="114">
        <f>DP401/$DO$3*100%</f>
        <v>1</v>
      </c>
      <c r="DR401" s="4">
        <v>5</v>
      </c>
      <c r="DS401" s="114">
        <f>DR401*$DR$3/5</f>
        <v>0.1</v>
      </c>
      <c r="DT401" s="114">
        <f>DS401/$DR$3*100%</f>
        <v>1</v>
      </c>
      <c r="RW401" s="4">
        <v>5</v>
      </c>
      <c r="RX401" s="114">
        <f>RW401/5*$RW$3</f>
        <v>0.1</v>
      </c>
      <c r="RY401" s="114">
        <f>RX401/$RW$3*100%</f>
        <v>1</v>
      </c>
      <c r="RZ401" s="4">
        <v>5</v>
      </c>
      <c r="SA401" s="114">
        <f>RZ401/5*$RZ$3</f>
        <v>0.15</v>
      </c>
      <c r="SB401" s="114">
        <f>SA401/$RZ$3*100%</f>
        <v>1</v>
      </c>
      <c r="SC401" s="4">
        <v>5</v>
      </c>
      <c r="SD401" s="114">
        <f>SC401/5*$SC$3</f>
        <v>0.15</v>
      </c>
      <c r="SE401" s="114">
        <f>SD401/$SC$3*100%</f>
        <v>1</v>
      </c>
      <c r="SF401" s="4">
        <v>4</v>
      </c>
      <c r="SG401" s="114">
        <f>SF401/5*$SF$3</f>
        <v>4.0000000000000008E-2</v>
      </c>
      <c r="SH401" s="114">
        <f>SG401/$SF$3*100%</f>
        <v>0.80000000000000016</v>
      </c>
      <c r="SI401" s="4">
        <v>5</v>
      </c>
      <c r="SJ401" s="114">
        <f>SI401/5*$SI$3</f>
        <v>0.1</v>
      </c>
      <c r="SK401" s="114">
        <f>SJ401/$SI$3*100%</f>
        <v>1</v>
      </c>
      <c r="SL401" s="4">
        <v>5</v>
      </c>
      <c r="SM401" s="114">
        <f>SL401/5*$SL$3</f>
        <v>0.1</v>
      </c>
      <c r="SN401" s="114">
        <f>SM401/$SL$3*100%</f>
        <v>1</v>
      </c>
      <c r="SO401" s="4">
        <v>5</v>
      </c>
      <c r="SP401" s="114">
        <f>SO401/5*$SO$3</f>
        <v>0.05</v>
      </c>
      <c r="SQ401" s="114">
        <f>SP401/$SO$3*100%</f>
        <v>1</v>
      </c>
      <c r="ABB401" s="114">
        <f>DM401+DP401+DS401</f>
        <v>0.30000000000000004</v>
      </c>
      <c r="ABC401" s="114">
        <f>RX401+SA401+SD401+SG401+SJ401+SM401+SP401</f>
        <v>0.69000000000000006</v>
      </c>
      <c r="ABD401" s="114">
        <f>ABB401+ABC401</f>
        <v>0.9900000000000001</v>
      </c>
      <c r="ACN401" s="119" t="str">
        <f t="shared" si="552"/>
        <v>TERIMA</v>
      </c>
      <c r="ACO401" s="120">
        <f>IF(ACN401="GUGUR",0,1000000)</f>
        <v>1000000</v>
      </c>
      <c r="ACP401" s="120">
        <f>ACS401</f>
        <v>990000.00000000012</v>
      </c>
      <c r="ACQ401" s="120">
        <f>ACO401*ABD401</f>
        <v>990000.00000000012</v>
      </c>
      <c r="ACR401" s="120">
        <f>IF(U401&gt;0,(W401/O401)*ACQ401,ACQ401)</f>
        <v>990000.00000000012</v>
      </c>
      <c r="ACS401" s="120">
        <f>IF(N401=1,(W401/O401)*ACR401,IF(ACK401&gt;0,ACR401*85%,IF(ACL401&gt;0,ACR401*60%,IF(ACM401&gt;0,ACR401*0%,ACR401))))</f>
        <v>990000.00000000012</v>
      </c>
      <c r="ADN401" s="121">
        <f t="shared" si="553"/>
        <v>990000.00000000012</v>
      </c>
      <c r="ADO401" s="4" t="s">
        <v>1454</v>
      </c>
    </row>
    <row r="402" spans="1:795" x14ac:dyDescent="0.25">
      <c r="A402" s="4">
        <f>ROW()-4</f>
        <v>398</v>
      </c>
      <c r="B402" s="4">
        <v>181003</v>
      </c>
      <c r="C402" s="4" t="s">
        <v>1410</v>
      </c>
      <c r="G402" s="4" t="s">
        <v>1299</v>
      </c>
      <c r="O402" s="4">
        <v>22</v>
      </c>
      <c r="P402" s="4">
        <v>20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f>SUM(Q402:S402)</f>
        <v>0</v>
      </c>
      <c r="W402" s="4">
        <v>20</v>
      </c>
      <c r="X402" s="4">
        <v>20</v>
      </c>
      <c r="Y402" s="4">
        <v>7.75</v>
      </c>
      <c r="AA402" s="4">
        <v>5</v>
      </c>
      <c r="AB402" s="114">
        <f>$AA402/5*$AA$3</f>
        <v>0.15</v>
      </c>
      <c r="AC402" s="114">
        <f>AB402/$AA$3*100%</f>
        <v>1</v>
      </c>
      <c r="AD402" s="4">
        <v>5</v>
      </c>
      <c r="AE402" s="114">
        <f>$AD402/5*$AD$3</f>
        <v>0.15</v>
      </c>
      <c r="AF402" s="114">
        <f>AE402/$AD$3*100%</f>
        <v>1</v>
      </c>
      <c r="KP402" s="4">
        <v>5</v>
      </c>
      <c r="KQ402" s="114">
        <f>KP402/5*$KP$3</f>
        <v>0.2</v>
      </c>
      <c r="KR402" s="114">
        <f>KQ402/$KP$3*100%</f>
        <v>1</v>
      </c>
      <c r="KS402" s="4">
        <v>5</v>
      </c>
      <c r="KT402" s="114">
        <f>KS402/5*$KS$3</f>
        <v>0.2</v>
      </c>
      <c r="KU402" s="114">
        <f>KT402/$KS$3*100%</f>
        <v>1</v>
      </c>
      <c r="KV402" s="4">
        <v>5</v>
      </c>
      <c r="KW402" s="114">
        <f>KV402/5*$KV$3</f>
        <v>0.1</v>
      </c>
      <c r="KX402" s="114">
        <f>KW402/$KV$3*100%</f>
        <v>1</v>
      </c>
      <c r="KY402" s="4">
        <v>5</v>
      </c>
      <c r="KZ402" s="114">
        <f>KY402/5*$KY$3</f>
        <v>0.1</v>
      </c>
      <c r="LA402" s="114">
        <f>KZ402/$KY$3*100%</f>
        <v>1</v>
      </c>
      <c r="LB402" s="4">
        <v>5</v>
      </c>
      <c r="LC402" s="114">
        <f>LB402/5*$LB$3</f>
        <v>0.1</v>
      </c>
      <c r="LD402" s="114">
        <f>LC402/$LB$3*100%</f>
        <v>1</v>
      </c>
      <c r="ACH402" s="114">
        <f>AB402+AE402</f>
        <v>0.3</v>
      </c>
      <c r="ACI402" s="114">
        <f>KQ402+KT402+KW402+KZ402+LC402</f>
        <v>0.7</v>
      </c>
      <c r="ACJ402" s="114">
        <f>ACH402+ACI402</f>
        <v>1</v>
      </c>
      <c r="ACN402" s="119" t="str">
        <f>IF(ACM402&gt;0,"GUGUR","TERIMA")</f>
        <v>TERIMA</v>
      </c>
      <c r="ACO402" s="120">
        <f>IF(ACN402="GUGUR",0,IF(G402="STAFF IT CC TELKOMSEL",1320000))</f>
        <v>1320000</v>
      </c>
      <c r="ACQ402" s="120">
        <f>ACO402*ACJ402</f>
        <v>1320000</v>
      </c>
      <c r="ACR402" s="120">
        <f>IF(U402&gt;0,(W402/O402)*ACQ402,ACQ402)</f>
        <v>1320000</v>
      </c>
      <c r="ACS402" s="120">
        <f>IF(N402=1,(W402/O402)*ACR402,IF(ACK402&gt;0,ACR402*85%,IF(ACL402&gt;0,ACR402*60%,IF(ACM402&gt;0,ACR402*0%,ACR402))))</f>
        <v>1320000</v>
      </c>
      <c r="ADN402" s="121">
        <f>IF(M402="cumil",0,IF(ADM402="",IF(ADG402="",ACS402,ADG402),ADM402))</f>
        <v>1320000</v>
      </c>
      <c r="ADO402" s="4" t="s">
        <v>1454</v>
      </c>
    </row>
    <row r="403" spans="1:795" x14ac:dyDescent="0.25">
      <c r="A403" s="4">
        <f>ROW()-4</f>
        <v>399</v>
      </c>
      <c r="B403" s="4">
        <v>181004</v>
      </c>
      <c r="C403" s="4" t="s">
        <v>1411</v>
      </c>
      <c r="G403" s="4" t="s">
        <v>1299</v>
      </c>
      <c r="O403" s="4">
        <v>22</v>
      </c>
      <c r="P403" s="4">
        <v>21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f>SUM(Q403:S403)</f>
        <v>0</v>
      </c>
      <c r="W403" s="4">
        <v>21</v>
      </c>
      <c r="X403" s="4">
        <v>21</v>
      </c>
      <c r="Y403" s="4">
        <v>7.75</v>
      </c>
      <c r="AA403" s="4">
        <v>5</v>
      </c>
      <c r="AB403" s="114">
        <f>$AA403/5*$AA$3</f>
        <v>0.15</v>
      </c>
      <c r="AC403" s="114">
        <f>AB403/$AA$3*100%</f>
        <v>1</v>
      </c>
      <c r="AD403" s="4">
        <v>5</v>
      </c>
      <c r="AE403" s="114">
        <f>$AD403/5*$AD$3</f>
        <v>0.15</v>
      </c>
      <c r="AF403" s="114">
        <f>AE403/$AD$3*100%</f>
        <v>1</v>
      </c>
      <c r="KP403" s="4">
        <v>5</v>
      </c>
      <c r="KQ403" s="114">
        <f>KP403/5*$KP$3</f>
        <v>0.2</v>
      </c>
      <c r="KR403" s="114">
        <f>KQ403/$KP$3*100%</f>
        <v>1</v>
      </c>
      <c r="KS403" s="4">
        <v>5</v>
      </c>
      <c r="KT403" s="114">
        <f>KS403/5*$KS$3</f>
        <v>0.2</v>
      </c>
      <c r="KU403" s="114">
        <f>KT403/$KS$3*100%</f>
        <v>1</v>
      </c>
      <c r="KV403" s="4">
        <v>5</v>
      </c>
      <c r="KW403" s="114">
        <f>KV403/5*$KV$3</f>
        <v>0.1</v>
      </c>
      <c r="KX403" s="114">
        <f>KW403/$KV$3*100%</f>
        <v>1</v>
      </c>
      <c r="KY403" s="4">
        <v>5</v>
      </c>
      <c r="KZ403" s="114">
        <f>KY403/5*$KY$3</f>
        <v>0.1</v>
      </c>
      <c r="LA403" s="114">
        <f>KZ403/$KY$3*100%</f>
        <v>1</v>
      </c>
      <c r="LB403" s="4">
        <v>5</v>
      </c>
      <c r="LC403" s="114">
        <f>LB403/5*$LB$3</f>
        <v>0.1</v>
      </c>
      <c r="LD403" s="114">
        <f>LC403/$LB$3*100%</f>
        <v>1</v>
      </c>
      <c r="ACH403" s="114">
        <f>AB403+AE403</f>
        <v>0.3</v>
      </c>
      <c r="ACI403" s="114">
        <f>KQ403+KT403+KW403+KZ403+LC403</f>
        <v>0.7</v>
      </c>
      <c r="ACJ403" s="114">
        <f>ACH403+ACI403</f>
        <v>1</v>
      </c>
      <c r="ACN403" s="119" t="str">
        <f>IF(ACM403&gt;0,"GUGUR","TERIMA")</f>
        <v>TERIMA</v>
      </c>
      <c r="ACO403" s="120">
        <f>IF(ACN403="GUGUR",0,IF(G403="STAFF IT CC TELKOMSEL",1320000))</f>
        <v>1320000</v>
      </c>
      <c r="ACQ403" s="120">
        <f>ACO403*ACJ403</f>
        <v>1320000</v>
      </c>
      <c r="ACR403" s="120">
        <f>IF(U403&gt;0,(W403/O403)*ACQ403,ACQ403)</f>
        <v>1320000</v>
      </c>
      <c r="ACS403" s="120">
        <f>IF(N403=1,(W403/O403)*ACR403,IF(ACK403&gt;0,ACR403*85%,IF(ACL403&gt;0,ACR403*60%,IF(ACM403&gt;0,ACR403*0%,ACR403))))</f>
        <v>1320000</v>
      </c>
      <c r="ADN403" s="121">
        <f>IF(M403="cumil",0,IF(ADM403="",IF(ADG403="",ACS403,ADG403),ADM403))</f>
        <v>1320000</v>
      </c>
      <c r="ADO403" s="4" t="s">
        <v>1454</v>
      </c>
    </row>
    <row r="404" spans="1:795" x14ac:dyDescent="0.25">
      <c r="A404" s="4">
        <f>ROW()-4</f>
        <v>400</v>
      </c>
      <c r="B404" s="4">
        <v>184743</v>
      </c>
      <c r="C404" s="4" t="s">
        <v>1412</v>
      </c>
      <c r="G404" s="4" t="s">
        <v>1299</v>
      </c>
      <c r="O404" s="4">
        <v>22</v>
      </c>
      <c r="P404" s="4">
        <v>20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f>SUM(Q404:S404)</f>
        <v>0</v>
      </c>
      <c r="W404" s="4">
        <v>20</v>
      </c>
      <c r="X404" s="4">
        <v>20</v>
      </c>
      <c r="Y404" s="4">
        <v>7.75</v>
      </c>
      <c r="AA404" s="4">
        <v>5</v>
      </c>
      <c r="AB404" s="114">
        <f>$AA404/5*$AA$3</f>
        <v>0.15</v>
      </c>
      <c r="AC404" s="114">
        <f>AB404/$AA$3*100%</f>
        <v>1</v>
      </c>
      <c r="AD404" s="4">
        <v>5</v>
      </c>
      <c r="AE404" s="114">
        <f>$AD404/5*$AD$3</f>
        <v>0.15</v>
      </c>
      <c r="AF404" s="114">
        <f>AE404/$AD$3*100%</f>
        <v>1</v>
      </c>
      <c r="KP404" s="4">
        <v>5</v>
      </c>
      <c r="KQ404" s="114">
        <f>KP404/5*$KP$3</f>
        <v>0.2</v>
      </c>
      <c r="KR404" s="114">
        <f>KQ404/$KP$3*100%</f>
        <v>1</v>
      </c>
      <c r="KS404" s="4">
        <v>5</v>
      </c>
      <c r="KT404" s="114">
        <f>KS404/5*$KS$3</f>
        <v>0.2</v>
      </c>
      <c r="KU404" s="114">
        <f>KT404/$KS$3*100%</f>
        <v>1</v>
      </c>
      <c r="KV404" s="4">
        <v>5</v>
      </c>
      <c r="KW404" s="114">
        <f>KV404/5*$KV$3</f>
        <v>0.1</v>
      </c>
      <c r="KX404" s="114">
        <f>KW404/$KV$3*100%</f>
        <v>1</v>
      </c>
      <c r="KY404" s="4">
        <v>5</v>
      </c>
      <c r="KZ404" s="114">
        <f>KY404/5*$KY$3</f>
        <v>0.1</v>
      </c>
      <c r="LA404" s="114">
        <f>KZ404/$KY$3*100%</f>
        <v>1</v>
      </c>
      <c r="LB404" s="4">
        <v>5</v>
      </c>
      <c r="LC404" s="114">
        <f>LB404/5*$LB$3</f>
        <v>0.1</v>
      </c>
      <c r="LD404" s="114">
        <f>LC404/$LB$3*100%</f>
        <v>1</v>
      </c>
      <c r="ACH404" s="114">
        <f>AB404+AE404</f>
        <v>0.3</v>
      </c>
      <c r="ACI404" s="114">
        <f>KQ404+KT404+KW404+KZ404+LC404</f>
        <v>0.7</v>
      </c>
      <c r="ACJ404" s="114">
        <f>ACH404+ACI404</f>
        <v>1</v>
      </c>
      <c r="ACN404" s="119" t="str">
        <f>IF(ACM404&gt;0,"GUGUR","TERIMA")</f>
        <v>TERIMA</v>
      </c>
      <c r="ACO404" s="120">
        <f>IF(ACN404="GUGUR",0,IF(G404="STAFF IT CC TELKOMSEL",1320000))</f>
        <v>1320000</v>
      </c>
      <c r="ACQ404" s="120">
        <f>ACO404*ACJ404</f>
        <v>1320000</v>
      </c>
      <c r="ACR404" s="120">
        <f>IF(U404&gt;0,(W404/O404)*ACQ404,ACQ404)</f>
        <v>1320000</v>
      </c>
      <c r="ACS404" s="120">
        <f>IF(N404=1,(W404/O404)*ACR404,IF(ACK404&gt;0,ACR404*85%,IF(ACL404&gt;0,ACR404*60%,IF(ACM404&gt;0,ACR404*0%,ACR404))))</f>
        <v>1320000</v>
      </c>
      <c r="ADN404" s="121">
        <f>IF(M404="cumil",0,IF(ADM404="",IF(ADG404="",ACS404,ADG404),ADM404))</f>
        <v>1320000</v>
      </c>
      <c r="ADO404" s="4" t="s">
        <v>1454</v>
      </c>
    </row>
    <row r="405" spans="1:795" x14ac:dyDescent="0.25">
      <c r="A405" s="4">
        <f>ROW()-4</f>
        <v>401</v>
      </c>
      <c r="B405" s="4">
        <v>181107</v>
      </c>
      <c r="C405" s="4" t="s">
        <v>1415</v>
      </c>
      <c r="G405" s="4" t="s">
        <v>1311</v>
      </c>
      <c r="O405" s="4">
        <v>20</v>
      </c>
      <c r="P405" s="4">
        <v>20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f>SUM(Q405:S405)</f>
        <v>0</v>
      </c>
      <c r="W405" s="4">
        <v>20</v>
      </c>
      <c r="X405" s="4">
        <v>20</v>
      </c>
      <c r="Y405" s="4">
        <v>7.75</v>
      </c>
      <c r="AA405" s="4">
        <v>5</v>
      </c>
      <c r="AB405" s="114">
        <f>$AA405/5*$AA$3</f>
        <v>0.15</v>
      </c>
      <c r="AC405" s="114">
        <f>AB405/$AA$3*100%</f>
        <v>1</v>
      </c>
      <c r="AD405" s="4">
        <v>5</v>
      </c>
      <c r="AE405" s="114">
        <f>$AD405/5*$AD$3</f>
        <v>0.15</v>
      </c>
      <c r="AF405" s="114">
        <f>AE405/$AD$3*100%</f>
        <v>1</v>
      </c>
      <c r="XL405" s="4">
        <v>5</v>
      </c>
      <c r="XM405" s="114">
        <f>XL405/5*XL3</f>
        <v>0.1</v>
      </c>
      <c r="XN405" s="114">
        <f>XM405/XL3*100%</f>
        <v>1</v>
      </c>
      <c r="XO405" s="4">
        <v>5</v>
      </c>
      <c r="XP405" s="114">
        <f>XO405/5*XO3</f>
        <v>0.1</v>
      </c>
      <c r="XQ405" s="114">
        <f>XP405/XO3*100%</f>
        <v>1</v>
      </c>
      <c r="XR405" s="4">
        <v>5</v>
      </c>
      <c r="XS405" s="114">
        <f>XR405/5*XR3</f>
        <v>0.05</v>
      </c>
      <c r="XT405" s="114">
        <f>XS405/XR3*100%</f>
        <v>1</v>
      </c>
      <c r="XU405" s="4">
        <v>5</v>
      </c>
      <c r="XV405" s="114">
        <f>XU405/5*XU3</f>
        <v>0.05</v>
      </c>
      <c r="XW405" s="114">
        <f>XV405/XU3*100%</f>
        <v>1</v>
      </c>
      <c r="XX405" s="4">
        <v>5</v>
      </c>
      <c r="XY405" s="114">
        <f>XX405/5*XX3</f>
        <v>0.1</v>
      </c>
      <c r="XZ405" s="114">
        <f>XY405/XX3*100%</f>
        <v>1</v>
      </c>
      <c r="YA405" s="4">
        <v>5</v>
      </c>
      <c r="YB405" s="114">
        <f>YA405/5*YA3</f>
        <v>0.1</v>
      </c>
      <c r="YC405" s="114">
        <f>YB405/YA3*100%</f>
        <v>1</v>
      </c>
      <c r="YD405" s="4">
        <v>5</v>
      </c>
      <c r="YE405" s="114">
        <f>YD405/5*YD3</f>
        <v>0.1</v>
      </c>
      <c r="YF405" s="114">
        <f>YE405/YD3*100%</f>
        <v>1</v>
      </c>
      <c r="YG405" s="4">
        <v>5</v>
      </c>
      <c r="YH405" s="114">
        <f>YG405/5*YG3</f>
        <v>0.1</v>
      </c>
      <c r="YI405" s="114">
        <f>YH405/YG3*100%</f>
        <v>1</v>
      </c>
      <c r="ACH405" s="114">
        <f>AB405+AE405</f>
        <v>0.3</v>
      </c>
      <c r="ACI405" s="114">
        <f>XM405+XP405+XS405+XV405+XY405+YB405+YE405+YH405</f>
        <v>0.7</v>
      </c>
      <c r="ACJ405" s="114">
        <f>ACH405+ACI405</f>
        <v>1</v>
      </c>
      <c r="ACN405" s="119" t="str">
        <f>IF(ACM405&gt;0,"GUGUR","TERIMA")</f>
        <v>TERIMA</v>
      </c>
      <c r="ACO405" s="120">
        <f>IF(ABS405="GUGUR",0,IF(G405="SPV IT CC TELKOMSEL",2500000))</f>
        <v>2500000</v>
      </c>
      <c r="ACQ405" s="120">
        <f>ACO405*ACJ405</f>
        <v>2500000</v>
      </c>
      <c r="ACR405" s="120">
        <f>IF(U405&gt;0,(W405/O405)*ACQ405,ACQ405)</f>
        <v>2500000</v>
      </c>
      <c r="ACS405" s="120">
        <f>IF(N405=1,(W405/O405)*ACR405,IF(ACK405&gt;0,ACR405*85%,IF(ACL405&gt;0,ACR405*60%,IF(ACM405&gt;0,ACR405*0%,ACR405))))</f>
        <v>2500000</v>
      </c>
      <c r="ADN405" s="121">
        <f>IF(M405="cumil",0,IF(ADM405="",IF(ADG405="",ACS405,ADG405),ADM405))</f>
        <v>2500000</v>
      </c>
      <c r="ADO405" s="4" t="s">
        <v>1454</v>
      </c>
    </row>
    <row r="406" spans="1:795" x14ac:dyDescent="0.25">
      <c r="A406" s="4">
        <f>ROW()-4</f>
        <v>402</v>
      </c>
      <c r="B406" s="4">
        <v>184744</v>
      </c>
      <c r="C406" s="4" t="s">
        <v>1413</v>
      </c>
      <c r="G406" s="4" t="s">
        <v>1299</v>
      </c>
      <c r="O406" s="4">
        <v>22</v>
      </c>
      <c r="P406" s="4">
        <v>16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f>SUM(Q406:S406)</f>
        <v>0</v>
      </c>
      <c r="W406" s="4">
        <v>16</v>
      </c>
      <c r="X406" s="4">
        <v>16</v>
      </c>
      <c r="Y406" s="4">
        <v>7.75</v>
      </c>
      <c r="AA406" s="4">
        <v>5</v>
      </c>
      <c r="AB406" s="114">
        <f>$AA406/5*$AA$3</f>
        <v>0.15</v>
      </c>
      <c r="AC406" s="114">
        <f>AB406/$AA$3*100%</f>
        <v>1</v>
      </c>
      <c r="AD406" s="4">
        <v>5</v>
      </c>
      <c r="AE406" s="114">
        <f>$AD406/5*$AD$3</f>
        <v>0.15</v>
      </c>
      <c r="AF406" s="114">
        <f>AE406/$AD$3*100%</f>
        <v>1</v>
      </c>
      <c r="KP406" s="4">
        <v>5</v>
      </c>
      <c r="KQ406" s="114">
        <f>KP406/5*$KP$3</f>
        <v>0.2</v>
      </c>
      <c r="KR406" s="114">
        <f>KQ406/$KP$3*100%</f>
        <v>1</v>
      </c>
      <c r="KS406" s="4">
        <v>5</v>
      </c>
      <c r="KT406" s="114">
        <f>KS406/5*$KS$3</f>
        <v>0.2</v>
      </c>
      <c r="KU406" s="114">
        <f>KT406/$KS$3*100%</f>
        <v>1</v>
      </c>
      <c r="KV406" s="4">
        <v>5</v>
      </c>
      <c r="KW406" s="114">
        <f>KV406/5*$KV$3</f>
        <v>0.1</v>
      </c>
      <c r="KX406" s="114">
        <f>KW406/$KV$3*100%</f>
        <v>1</v>
      </c>
      <c r="KY406" s="4">
        <v>5</v>
      </c>
      <c r="KZ406" s="114">
        <f>KY406/5*$KY$3</f>
        <v>0.1</v>
      </c>
      <c r="LA406" s="114">
        <f>KZ406/$KY$3*100%</f>
        <v>1</v>
      </c>
      <c r="LB406" s="4">
        <v>5</v>
      </c>
      <c r="LC406" s="114">
        <f>LB406/5*$LB$3</f>
        <v>0.1</v>
      </c>
      <c r="LD406" s="114">
        <f>LC406/$LB$3*100%</f>
        <v>1</v>
      </c>
      <c r="ACH406" s="114">
        <f>AB406+AE406</f>
        <v>0.3</v>
      </c>
      <c r="ACI406" s="114">
        <f>KQ406+KT406+KW406+KZ406+LC406</f>
        <v>0.7</v>
      </c>
      <c r="ACJ406" s="114">
        <f>ACH406+ACI406</f>
        <v>1</v>
      </c>
      <c r="ACN406" s="119" t="str">
        <f>IF(ACM406&gt;0,"GUGUR","TERIMA")</f>
        <v>TERIMA</v>
      </c>
      <c r="ACO406" s="120">
        <f>IF(ACN406="GUGUR",0,IF(G406="STAFF IT CC TELKOMSEL",1320000))</f>
        <v>1320000</v>
      </c>
      <c r="ACQ406" s="120">
        <f>ACO406*ACJ406</f>
        <v>1320000</v>
      </c>
      <c r="ACR406" s="120">
        <f>IF(U406&gt;0,(W406/O406)*ACQ406,ACQ406)</f>
        <v>1320000</v>
      </c>
      <c r="ACS406" s="120">
        <f>IF(N406=1,(W406/O406)*ACR406,IF(ACK406&gt;0,ACR406*85%,IF(ACL406&gt;0,ACR406*60%,IF(ACM406&gt;0,ACR406*0%,ACR406))))</f>
        <v>1320000</v>
      </c>
      <c r="ADN406" s="121">
        <f>IF(M406="cumil",0,IF(ADM406="",IF(ADG406="",ACS406,ADG406),ADM406))</f>
        <v>1320000</v>
      </c>
      <c r="ADO406" s="4" t="s">
        <v>1454</v>
      </c>
    </row>
    <row r="407" spans="1:795" x14ac:dyDescent="0.25">
      <c r="A407" s="4">
        <f>ROW()-4</f>
        <v>403</v>
      </c>
      <c r="B407" s="4">
        <v>184746</v>
      </c>
      <c r="C407" s="4" t="s">
        <v>1414</v>
      </c>
      <c r="G407" s="4" t="s">
        <v>1299</v>
      </c>
      <c r="O407" s="4">
        <v>22</v>
      </c>
      <c r="P407" s="4">
        <v>21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f>SUM(Q407:S407)</f>
        <v>0</v>
      </c>
      <c r="W407" s="4">
        <v>21</v>
      </c>
      <c r="X407" s="4">
        <v>21</v>
      </c>
      <c r="Y407" s="4">
        <v>7.75</v>
      </c>
      <c r="AA407" s="4">
        <v>5</v>
      </c>
      <c r="AB407" s="114">
        <f>$AA407/5*$AA$3</f>
        <v>0.15</v>
      </c>
      <c r="AC407" s="114">
        <f>AB407/$AA$3*100%</f>
        <v>1</v>
      </c>
      <c r="AD407" s="4">
        <v>5</v>
      </c>
      <c r="AE407" s="114">
        <f>$AD407/5*$AD$3</f>
        <v>0.15</v>
      </c>
      <c r="AF407" s="114">
        <f>AE407/$AD$3*100%</f>
        <v>1</v>
      </c>
      <c r="KP407" s="4">
        <v>5</v>
      </c>
      <c r="KQ407" s="114">
        <f>KP407/5*$KP$3</f>
        <v>0.2</v>
      </c>
      <c r="KR407" s="114">
        <f>KQ407/$KP$3*100%</f>
        <v>1</v>
      </c>
      <c r="KS407" s="4">
        <v>5</v>
      </c>
      <c r="KT407" s="114">
        <f>KS407/5*$KS$3</f>
        <v>0.2</v>
      </c>
      <c r="KU407" s="114">
        <f>KT407/$KS$3*100%</f>
        <v>1</v>
      </c>
      <c r="KV407" s="4">
        <v>5</v>
      </c>
      <c r="KW407" s="114">
        <f>KV407/5*$KV$3</f>
        <v>0.1</v>
      </c>
      <c r="KX407" s="114">
        <f>KW407/$KV$3*100%</f>
        <v>1</v>
      </c>
      <c r="KY407" s="4">
        <v>5</v>
      </c>
      <c r="KZ407" s="114">
        <f>KY407/5*$KY$3</f>
        <v>0.1</v>
      </c>
      <c r="LA407" s="114">
        <f>KZ407/$KY$3*100%</f>
        <v>1</v>
      </c>
      <c r="LB407" s="4">
        <v>5</v>
      </c>
      <c r="LC407" s="114">
        <f>LB407/5*$LB$3</f>
        <v>0.1</v>
      </c>
      <c r="LD407" s="114">
        <f>LC407/$LB$3*100%</f>
        <v>1</v>
      </c>
      <c r="ACH407" s="114">
        <f>AB407+AE407</f>
        <v>0.3</v>
      </c>
      <c r="ACI407" s="114">
        <f>KQ407+KT407+KW407+KZ407+LC407</f>
        <v>0.7</v>
      </c>
      <c r="ACJ407" s="114">
        <f>ACH407+ACI407</f>
        <v>1</v>
      </c>
      <c r="ACN407" s="119" t="str">
        <f>IF(ACM407&gt;0,"GUGUR","TERIMA")</f>
        <v>TERIMA</v>
      </c>
      <c r="ACO407" s="120">
        <f>IF(ACN407="GUGUR",0,IF(G407="STAFF IT CC TELKOMSEL",1320000))</f>
        <v>1320000</v>
      </c>
      <c r="ACQ407" s="120">
        <f>ACO407*ACJ407</f>
        <v>1320000</v>
      </c>
      <c r="ACR407" s="120">
        <f>IF(U407&gt;0,(W407/O407)*ACQ407,ACQ407)</f>
        <v>1320000</v>
      </c>
      <c r="ACS407" s="120">
        <f>IF(N407=1,(W407/O407)*ACR407,IF(ACK407&gt;0,ACR407*85%,IF(ACL407&gt;0,ACR407*60%,IF(ACM407&gt;0,ACR407*0%,ACR407))))</f>
        <v>1320000</v>
      </c>
      <c r="ADN407" s="121">
        <f>IF(M407="cumil",0,IF(ADM407="",IF(ADG407="",ACS407,ADG407),ADM407))</f>
        <v>1320000</v>
      </c>
      <c r="ADO407" s="4" t="s">
        <v>1454</v>
      </c>
    </row>
  </sheetData>
  <autoFilter ref="A4:ADX4" xr:uid="{00000000-0009-0000-0000-000000000000}"/>
  <mergeCells count="620">
    <mergeCell ref="AAW3:AAW4"/>
    <mergeCell ref="AAX3:AAX4"/>
    <mergeCell ref="AAY3:AAY4"/>
    <mergeCell ref="AAZ3:AAZ4"/>
    <mergeCell ref="ABA3:ABA4"/>
    <mergeCell ref="ABB3:ABB4"/>
    <mergeCell ref="ABO3:ABO4"/>
    <mergeCell ref="ABP3:ABP4"/>
    <mergeCell ref="ABQ3:ABQ4"/>
    <mergeCell ref="ABI3:ABI4"/>
    <mergeCell ref="ABJ3:ABJ4"/>
    <mergeCell ref="ABK3:ABK4"/>
    <mergeCell ref="ABL3:ABL4"/>
    <mergeCell ref="ABM3:ABM4"/>
    <mergeCell ref="ABN3:ABN4"/>
    <mergeCell ref="AAQ3:AAQ4"/>
    <mergeCell ref="AAR3:AAR4"/>
    <mergeCell ref="AAS3:AAS4"/>
    <mergeCell ref="AAT3:AAT4"/>
    <mergeCell ref="AAU3:AAU4"/>
    <mergeCell ref="AAV3:AAV4"/>
    <mergeCell ref="AAK3:AAK4"/>
    <mergeCell ref="AAL3:AAL4"/>
    <mergeCell ref="AAM3:AAM4"/>
    <mergeCell ref="AAN3:AAN4"/>
    <mergeCell ref="AAO3:AAO4"/>
    <mergeCell ref="AAP3:AAP4"/>
    <mergeCell ref="AAE3:AAE4"/>
    <mergeCell ref="AAF3:AAF4"/>
    <mergeCell ref="AAG3:AAG4"/>
    <mergeCell ref="AAH3:AAH4"/>
    <mergeCell ref="AAI3:AAI4"/>
    <mergeCell ref="AAJ3:AAJ4"/>
    <mergeCell ref="ZU3:ZW3"/>
    <mergeCell ref="ZX3:ZZ3"/>
    <mergeCell ref="AAA3:AAA4"/>
    <mergeCell ref="AAB3:AAB4"/>
    <mergeCell ref="AAC3:AAC4"/>
    <mergeCell ref="AAD3:AAD4"/>
    <mergeCell ref="ZB3:ZD3"/>
    <mergeCell ref="ZE3:ZG3"/>
    <mergeCell ref="ZH3:ZJ3"/>
    <mergeCell ref="ZK3:ZM3"/>
    <mergeCell ref="ZN3:ZP3"/>
    <mergeCell ref="ZQ3:ZT3"/>
    <mergeCell ref="YJ3:YL3"/>
    <mergeCell ref="YM3:YO3"/>
    <mergeCell ref="YP3:YR3"/>
    <mergeCell ref="YS3:YU3"/>
    <mergeCell ref="YV3:YX3"/>
    <mergeCell ref="YY3:ZA3"/>
    <mergeCell ref="XR3:XT3"/>
    <mergeCell ref="XU3:XW3"/>
    <mergeCell ref="XX3:XZ3"/>
    <mergeCell ref="YA3:YC3"/>
    <mergeCell ref="YD3:YF3"/>
    <mergeCell ref="YG3:YI3"/>
    <mergeCell ref="WZ3:XB3"/>
    <mergeCell ref="XC3:XE3"/>
    <mergeCell ref="XF3:XH3"/>
    <mergeCell ref="XI3:XK3"/>
    <mergeCell ref="XL3:XN3"/>
    <mergeCell ref="XO3:XQ3"/>
    <mergeCell ref="WH3:WJ3"/>
    <mergeCell ref="WK3:WM3"/>
    <mergeCell ref="WN3:WP3"/>
    <mergeCell ref="WQ3:WS3"/>
    <mergeCell ref="WT3:WV3"/>
    <mergeCell ref="WW3:WY3"/>
    <mergeCell ref="VP3:VR3"/>
    <mergeCell ref="VS3:VU3"/>
    <mergeCell ref="VV3:VX3"/>
    <mergeCell ref="VY3:WA3"/>
    <mergeCell ref="WB3:WD3"/>
    <mergeCell ref="WE3:WG3"/>
    <mergeCell ref="UX3:UZ3"/>
    <mergeCell ref="VA3:VC3"/>
    <mergeCell ref="VD3:VF3"/>
    <mergeCell ref="VG3:VI3"/>
    <mergeCell ref="VJ3:VL3"/>
    <mergeCell ref="VM3:VO3"/>
    <mergeCell ref="UE3:UG3"/>
    <mergeCell ref="UH3:UJ3"/>
    <mergeCell ref="UK3:UM3"/>
    <mergeCell ref="UN3:UQ3"/>
    <mergeCell ref="UR3:UT3"/>
    <mergeCell ref="UU3:UW3"/>
    <mergeCell ref="TM3:TO3"/>
    <mergeCell ref="TP3:TR3"/>
    <mergeCell ref="TS3:TU3"/>
    <mergeCell ref="TV3:TX3"/>
    <mergeCell ref="TY3:UA3"/>
    <mergeCell ref="UB3:UD3"/>
    <mergeCell ref="SU3:SW3"/>
    <mergeCell ref="SX3:SZ3"/>
    <mergeCell ref="TA3:TC3"/>
    <mergeCell ref="TD3:TF3"/>
    <mergeCell ref="TG3:TI3"/>
    <mergeCell ref="TJ3:TL3"/>
    <mergeCell ref="SC3:SE3"/>
    <mergeCell ref="SF3:SH3"/>
    <mergeCell ref="SI3:SK3"/>
    <mergeCell ref="SL3:SN3"/>
    <mergeCell ref="SO3:SQ3"/>
    <mergeCell ref="SR3:ST3"/>
    <mergeCell ref="RJ3:RL3"/>
    <mergeCell ref="RM3:RO3"/>
    <mergeCell ref="RP3:RS3"/>
    <mergeCell ref="RT3:RV3"/>
    <mergeCell ref="RW3:RY3"/>
    <mergeCell ref="RZ3:SB3"/>
    <mergeCell ref="QR3:QT3"/>
    <mergeCell ref="QU3:QW3"/>
    <mergeCell ref="QX3:QZ3"/>
    <mergeCell ref="RA3:RC3"/>
    <mergeCell ref="RD3:RF3"/>
    <mergeCell ref="RG3:RI3"/>
    <mergeCell ref="PZ3:QB3"/>
    <mergeCell ref="QC3:QE3"/>
    <mergeCell ref="QF3:QH3"/>
    <mergeCell ref="QI3:QK3"/>
    <mergeCell ref="QL3:QN3"/>
    <mergeCell ref="QO3:QQ3"/>
    <mergeCell ref="PH3:PJ3"/>
    <mergeCell ref="PK3:PM3"/>
    <mergeCell ref="PN3:PP3"/>
    <mergeCell ref="PQ3:PS3"/>
    <mergeCell ref="PT3:PV3"/>
    <mergeCell ref="PW3:PY3"/>
    <mergeCell ref="ON3:OQ3"/>
    <mergeCell ref="OR3:OT3"/>
    <mergeCell ref="OU3:OW3"/>
    <mergeCell ref="OX3:OZ3"/>
    <mergeCell ref="PA3:PC3"/>
    <mergeCell ref="PD3:PG3"/>
    <mergeCell ref="NO3:NR3"/>
    <mergeCell ref="NS3:NV3"/>
    <mergeCell ref="NW3:NZ3"/>
    <mergeCell ref="OA3:OD3"/>
    <mergeCell ref="OE3:OI3"/>
    <mergeCell ref="OJ3:OM3"/>
    <mergeCell ref="MR3:MT3"/>
    <mergeCell ref="MU3:MW3"/>
    <mergeCell ref="MX3:NA3"/>
    <mergeCell ref="NB3:NE3"/>
    <mergeCell ref="NF3:NI3"/>
    <mergeCell ref="NJ3:NN3"/>
    <mergeCell ref="LZ3:MB3"/>
    <mergeCell ref="MC3:ME3"/>
    <mergeCell ref="MF3:MH3"/>
    <mergeCell ref="MI3:MK3"/>
    <mergeCell ref="ML3:MN3"/>
    <mergeCell ref="MO3:MQ3"/>
    <mergeCell ref="LH3:LJ3"/>
    <mergeCell ref="LK3:LM3"/>
    <mergeCell ref="LN3:LP3"/>
    <mergeCell ref="LQ3:LS3"/>
    <mergeCell ref="LT3:LV3"/>
    <mergeCell ref="LW3:LY3"/>
    <mergeCell ref="KP3:KR3"/>
    <mergeCell ref="KS3:KU3"/>
    <mergeCell ref="KV3:KX3"/>
    <mergeCell ref="KY3:LA3"/>
    <mergeCell ref="LB3:LD3"/>
    <mergeCell ref="LE3:LG3"/>
    <mergeCell ref="JX3:JZ3"/>
    <mergeCell ref="KA3:KC3"/>
    <mergeCell ref="KD3:KF3"/>
    <mergeCell ref="KG3:KI3"/>
    <mergeCell ref="KJ3:KL3"/>
    <mergeCell ref="KM3:KO3"/>
    <mergeCell ref="JF3:JH3"/>
    <mergeCell ref="JI3:JK3"/>
    <mergeCell ref="JL3:JN3"/>
    <mergeCell ref="JO3:JQ3"/>
    <mergeCell ref="JR3:JT3"/>
    <mergeCell ref="JU3:JW3"/>
    <mergeCell ref="IN3:IP3"/>
    <mergeCell ref="IQ3:IS3"/>
    <mergeCell ref="IT3:IV3"/>
    <mergeCell ref="IW3:IY3"/>
    <mergeCell ref="IZ3:JB3"/>
    <mergeCell ref="JC3:JE3"/>
    <mergeCell ref="HV3:HX3"/>
    <mergeCell ref="HY3:IA3"/>
    <mergeCell ref="IB3:ID3"/>
    <mergeCell ref="IE3:IG3"/>
    <mergeCell ref="IH3:IJ3"/>
    <mergeCell ref="IK3:IM3"/>
    <mergeCell ref="HD3:HF3"/>
    <mergeCell ref="HG3:HI3"/>
    <mergeCell ref="HJ3:HL3"/>
    <mergeCell ref="HM3:HO3"/>
    <mergeCell ref="HP3:HR3"/>
    <mergeCell ref="HS3:HU3"/>
    <mergeCell ref="GL3:GN3"/>
    <mergeCell ref="GO3:GQ3"/>
    <mergeCell ref="GR3:GT3"/>
    <mergeCell ref="GU3:GW3"/>
    <mergeCell ref="GX3:GZ3"/>
    <mergeCell ref="HA3:HC3"/>
    <mergeCell ref="GC3:GE3"/>
    <mergeCell ref="GF3:GH3"/>
    <mergeCell ref="GI3:GK3"/>
    <mergeCell ref="FB3:FD3"/>
    <mergeCell ref="FE3:FG3"/>
    <mergeCell ref="FH3:FJ3"/>
    <mergeCell ref="FK3:FM3"/>
    <mergeCell ref="FN3:FP3"/>
    <mergeCell ref="FQ3:FS3"/>
    <mergeCell ref="XR2:XT2"/>
    <mergeCell ref="CZ3:DB3"/>
    <mergeCell ref="DC3:DE3"/>
    <mergeCell ref="DF3:DH3"/>
    <mergeCell ref="DI3:DK3"/>
    <mergeCell ref="DL3:DN3"/>
    <mergeCell ref="DO3:DQ3"/>
    <mergeCell ref="WB2:WD2"/>
    <mergeCell ref="WE2:WG2"/>
    <mergeCell ref="WH2:WJ2"/>
    <mergeCell ref="WK2:WM2"/>
    <mergeCell ref="WN2:WP2"/>
    <mergeCell ref="WQ2:WS2"/>
    <mergeCell ref="VJ2:VL2"/>
    <mergeCell ref="VM2:VO2"/>
    <mergeCell ref="VP2:VR2"/>
    <mergeCell ref="VS2:VU2"/>
    <mergeCell ref="VV2:VX2"/>
    <mergeCell ref="YD2:YF2"/>
    <mergeCell ref="YG2:YI2"/>
    <mergeCell ref="XU2:XW2"/>
    <mergeCell ref="XX2:XZ2"/>
    <mergeCell ref="YA2:YC2"/>
    <mergeCell ref="WT2:WV2"/>
    <mergeCell ref="WW2:WY2"/>
    <mergeCell ref="WZ2:XB2"/>
    <mergeCell ref="XC2:XE2"/>
    <mergeCell ref="XF2:XH2"/>
    <mergeCell ref="XI2:XK2"/>
    <mergeCell ref="CW3:CY3"/>
    <mergeCell ref="BK3:BM3"/>
    <mergeCell ref="BN3:BP3"/>
    <mergeCell ref="BQ3:BT3"/>
    <mergeCell ref="BU3:BX3"/>
    <mergeCell ref="BY3:CC3"/>
    <mergeCell ref="CD3:CG3"/>
    <mergeCell ref="XL2:XN2"/>
    <mergeCell ref="XO2:XQ2"/>
    <mergeCell ref="EJ3:EL3"/>
    <mergeCell ref="EM3:EO3"/>
    <mergeCell ref="EP3:ER3"/>
    <mergeCell ref="ES3:EU3"/>
    <mergeCell ref="EV3:EX3"/>
    <mergeCell ref="EY3:FA3"/>
    <mergeCell ref="DR3:DT3"/>
    <mergeCell ref="DU3:DW3"/>
    <mergeCell ref="DX3:DZ3"/>
    <mergeCell ref="EA3:EC3"/>
    <mergeCell ref="ED3:EF3"/>
    <mergeCell ref="EG3:EI3"/>
    <mergeCell ref="FT3:FV3"/>
    <mergeCell ref="FW3:FY3"/>
    <mergeCell ref="FZ3:GB3"/>
    <mergeCell ref="AY3:BA3"/>
    <mergeCell ref="BB3:BD3"/>
    <mergeCell ref="BE3:BG3"/>
    <mergeCell ref="BH3:BJ3"/>
    <mergeCell ref="CH3:CJ3"/>
    <mergeCell ref="CK3:CM3"/>
    <mergeCell ref="CN3:CP3"/>
    <mergeCell ref="CQ3:CS3"/>
    <mergeCell ref="CT3:CV3"/>
    <mergeCell ref="VY2:WA2"/>
    <mergeCell ref="UR2:UT2"/>
    <mergeCell ref="UU2:UW2"/>
    <mergeCell ref="UX2:UZ2"/>
    <mergeCell ref="VA2:VC2"/>
    <mergeCell ref="VD2:VF2"/>
    <mergeCell ref="VG2:VI2"/>
    <mergeCell ref="TY2:UA2"/>
    <mergeCell ref="UB2:UD2"/>
    <mergeCell ref="UE2:UG2"/>
    <mergeCell ref="UH2:UJ2"/>
    <mergeCell ref="UK2:UM2"/>
    <mergeCell ref="UN2:UQ2"/>
    <mergeCell ref="TG2:TI2"/>
    <mergeCell ref="TJ2:TL2"/>
    <mergeCell ref="TM2:TO2"/>
    <mergeCell ref="TP2:TR2"/>
    <mergeCell ref="TS2:TU2"/>
    <mergeCell ref="TV2:TX2"/>
    <mergeCell ref="SO2:SQ2"/>
    <mergeCell ref="SR2:ST2"/>
    <mergeCell ref="SU2:SW2"/>
    <mergeCell ref="SX2:SZ2"/>
    <mergeCell ref="TA2:TC2"/>
    <mergeCell ref="TD2:TF2"/>
    <mergeCell ref="RW2:RY2"/>
    <mergeCell ref="RZ2:SB2"/>
    <mergeCell ref="SC2:SE2"/>
    <mergeCell ref="SF2:SH2"/>
    <mergeCell ref="SI2:SK2"/>
    <mergeCell ref="SL2:SN2"/>
    <mergeCell ref="RD2:RF2"/>
    <mergeCell ref="RG2:RI2"/>
    <mergeCell ref="RJ2:RL2"/>
    <mergeCell ref="RM2:RO2"/>
    <mergeCell ref="RP2:RS2"/>
    <mergeCell ref="RT2:RV2"/>
    <mergeCell ref="OU2:OW2"/>
    <mergeCell ref="OX2:OZ2"/>
    <mergeCell ref="QL2:QN2"/>
    <mergeCell ref="QO2:QQ2"/>
    <mergeCell ref="QR2:QT2"/>
    <mergeCell ref="QU2:QW2"/>
    <mergeCell ref="QX2:QZ2"/>
    <mergeCell ref="RA2:RC2"/>
    <mergeCell ref="PT2:PV2"/>
    <mergeCell ref="PW2:PY2"/>
    <mergeCell ref="PZ2:QB2"/>
    <mergeCell ref="QC2:QE2"/>
    <mergeCell ref="QF2:QH2"/>
    <mergeCell ref="QI2:QK2"/>
    <mergeCell ref="NF2:NI2"/>
    <mergeCell ref="NJ2:NN2"/>
    <mergeCell ref="NO2:NR2"/>
    <mergeCell ref="NS2:NV2"/>
    <mergeCell ref="NW2:NZ2"/>
    <mergeCell ref="OA2:OD2"/>
    <mergeCell ref="ML2:MN2"/>
    <mergeCell ref="MO2:MQ2"/>
    <mergeCell ref="MR2:MT2"/>
    <mergeCell ref="MU2:MW2"/>
    <mergeCell ref="MX2:NA2"/>
    <mergeCell ref="NB2:NE2"/>
    <mergeCell ref="LT2:LV2"/>
    <mergeCell ref="LW2:LY2"/>
    <mergeCell ref="LZ2:MB2"/>
    <mergeCell ref="MC2:ME2"/>
    <mergeCell ref="MF2:MH2"/>
    <mergeCell ref="MI2:MK2"/>
    <mergeCell ref="LB2:LD2"/>
    <mergeCell ref="LE2:LG2"/>
    <mergeCell ref="LH2:LJ2"/>
    <mergeCell ref="LK2:LM2"/>
    <mergeCell ref="LN2:LP2"/>
    <mergeCell ref="LQ2:LS2"/>
    <mergeCell ref="KJ2:KL2"/>
    <mergeCell ref="KM2:KO2"/>
    <mergeCell ref="KP2:KR2"/>
    <mergeCell ref="KS2:KU2"/>
    <mergeCell ref="KV2:KX2"/>
    <mergeCell ref="KY2:LA2"/>
    <mergeCell ref="JR2:JT2"/>
    <mergeCell ref="JU2:JW2"/>
    <mergeCell ref="JX2:JZ2"/>
    <mergeCell ref="KA2:KC2"/>
    <mergeCell ref="KD2:KF2"/>
    <mergeCell ref="KG2:KI2"/>
    <mergeCell ref="IZ2:JB2"/>
    <mergeCell ref="JC2:JE2"/>
    <mergeCell ref="JF2:JH2"/>
    <mergeCell ref="JI2:JK2"/>
    <mergeCell ref="JL2:JN2"/>
    <mergeCell ref="JO2:JQ2"/>
    <mergeCell ref="IH2:IJ2"/>
    <mergeCell ref="IK2:IM2"/>
    <mergeCell ref="IN2:IP2"/>
    <mergeCell ref="IQ2:IS2"/>
    <mergeCell ref="IT2:IV2"/>
    <mergeCell ref="IW2:IY2"/>
    <mergeCell ref="HP2:HR2"/>
    <mergeCell ref="HS2:HU2"/>
    <mergeCell ref="HV2:HX2"/>
    <mergeCell ref="HY2:IA2"/>
    <mergeCell ref="IB2:ID2"/>
    <mergeCell ref="IE2:IG2"/>
    <mergeCell ref="GX2:GZ2"/>
    <mergeCell ref="HA2:HC2"/>
    <mergeCell ref="HD2:HF2"/>
    <mergeCell ref="HG2:HI2"/>
    <mergeCell ref="HJ2:HL2"/>
    <mergeCell ref="HM2:HO2"/>
    <mergeCell ref="GF2:GH2"/>
    <mergeCell ref="GI2:GK2"/>
    <mergeCell ref="GL2:GN2"/>
    <mergeCell ref="GO2:GQ2"/>
    <mergeCell ref="GR2:GT2"/>
    <mergeCell ref="GU2:GW2"/>
    <mergeCell ref="FN2:FP2"/>
    <mergeCell ref="FQ2:FS2"/>
    <mergeCell ref="FT2:FV2"/>
    <mergeCell ref="FW2:FY2"/>
    <mergeCell ref="FZ2:GB2"/>
    <mergeCell ref="GC2:GE2"/>
    <mergeCell ref="EV2:EX2"/>
    <mergeCell ref="EY2:FA2"/>
    <mergeCell ref="FB2:FD2"/>
    <mergeCell ref="FE2:FG2"/>
    <mergeCell ref="FH2:FJ2"/>
    <mergeCell ref="FK2:FM2"/>
    <mergeCell ref="ED2:EF2"/>
    <mergeCell ref="EG2:EI2"/>
    <mergeCell ref="EJ2:EL2"/>
    <mergeCell ref="EM2:EO2"/>
    <mergeCell ref="EP2:ER2"/>
    <mergeCell ref="ES2:EU2"/>
    <mergeCell ref="DL2:DN2"/>
    <mergeCell ref="DO2:DQ2"/>
    <mergeCell ref="DR2:DT2"/>
    <mergeCell ref="DU2:DW2"/>
    <mergeCell ref="DX2:DZ2"/>
    <mergeCell ref="EA2:EC2"/>
    <mergeCell ref="CT2:CV2"/>
    <mergeCell ref="CW2:CY2"/>
    <mergeCell ref="CZ2:DB2"/>
    <mergeCell ref="DC2:DE2"/>
    <mergeCell ref="DF2:DH2"/>
    <mergeCell ref="DI2:DK2"/>
    <mergeCell ref="BY2:CC2"/>
    <mergeCell ref="CD2:CG2"/>
    <mergeCell ref="CH2:CJ2"/>
    <mergeCell ref="CK2:CM2"/>
    <mergeCell ref="CN2:CP2"/>
    <mergeCell ref="CQ2:CS2"/>
    <mergeCell ref="BE2:BG2"/>
    <mergeCell ref="BH2:BJ2"/>
    <mergeCell ref="BK2:BM2"/>
    <mergeCell ref="BN2:BP2"/>
    <mergeCell ref="BQ2:BT2"/>
    <mergeCell ref="BU2:BX2"/>
    <mergeCell ref="ACM1:ACM4"/>
    <mergeCell ref="ACN1:ACN4"/>
    <mergeCell ref="ACO1:ACO4"/>
    <mergeCell ref="ACP1:ACP4"/>
    <mergeCell ref="ACQ1:ACQ4"/>
    <mergeCell ref="ABT1:ABV2"/>
    <mergeCell ref="ABW1:ABZ2"/>
    <mergeCell ref="ACA1:ACC2"/>
    <mergeCell ref="ACD1:ACG2"/>
    <mergeCell ref="ACH1:ACJ2"/>
    <mergeCell ref="ACK1:ACK4"/>
    <mergeCell ref="ABU3:ABU4"/>
    <mergeCell ref="ABV3:ABV4"/>
    <mergeCell ref="ABW3:ABW4"/>
    <mergeCell ref="ABX3:ABX4"/>
    <mergeCell ref="ACL1:ACL4"/>
    <mergeCell ref="ACE3:ACE4"/>
    <mergeCell ref="ACF3:ACF4"/>
    <mergeCell ref="ACG3:ACG4"/>
    <mergeCell ref="ACH3:ACH4"/>
    <mergeCell ref="ACI3:ACI4"/>
    <mergeCell ref="ABT3:ABT4"/>
    <mergeCell ref="ACJ3:ACJ4"/>
    <mergeCell ref="ABY3:ABY4"/>
    <mergeCell ref="ADB1:ADB4"/>
    <mergeCell ref="ADC1:ADC4"/>
    <mergeCell ref="ADD1:ADD4"/>
    <mergeCell ref="ACR1:ACR4"/>
    <mergeCell ref="ACS1:ACS4"/>
    <mergeCell ref="ACT1:ACT4"/>
    <mergeCell ref="ACU1:ACU4"/>
    <mergeCell ref="ACV1:ACV4"/>
    <mergeCell ref="ACW1:ACX2"/>
    <mergeCell ref="ACW3:ACW4"/>
    <mergeCell ref="ACX3:ACX4"/>
    <mergeCell ref="ACY1:ACY4"/>
    <mergeCell ref="ACZ1:ACZ4"/>
    <mergeCell ref="ADA1:ADA4"/>
    <mergeCell ref="ADN1:ADN4"/>
    <mergeCell ref="ADO1:ADO4"/>
    <mergeCell ref="ADT1:ADU1"/>
    <mergeCell ref="ADE1:ADE4"/>
    <mergeCell ref="ADF1:ADF4"/>
    <mergeCell ref="ADG1:ADG4"/>
    <mergeCell ref="ADH1:ADH4"/>
    <mergeCell ref="ADI1:ADI4"/>
    <mergeCell ref="ADJ1:ADJ4"/>
    <mergeCell ref="ADK1:ADK4"/>
    <mergeCell ref="ADL1:ADL4"/>
    <mergeCell ref="ADM1:ADM4"/>
    <mergeCell ref="ABZ3:ABZ4"/>
    <mergeCell ref="ACA3:ACA4"/>
    <mergeCell ref="ACB3:ACB4"/>
    <mergeCell ref="ACC3:ACC4"/>
    <mergeCell ref="ACD3:ACD4"/>
    <mergeCell ref="ABB1:ABD2"/>
    <mergeCell ref="ABE1:ABG2"/>
    <mergeCell ref="ABH1:ABJ2"/>
    <mergeCell ref="ABK1:ABM2"/>
    <mergeCell ref="ABN1:ABP2"/>
    <mergeCell ref="ABQ1:ABS2"/>
    <mergeCell ref="ABC3:ABC4"/>
    <mergeCell ref="ABD3:ABD4"/>
    <mergeCell ref="ABE3:ABE4"/>
    <mergeCell ref="ABF3:ABF4"/>
    <mergeCell ref="ABG3:ABG4"/>
    <mergeCell ref="ABH3:ABH4"/>
    <mergeCell ref="ABR3:ABR4"/>
    <mergeCell ref="ABS3:ABS4"/>
    <mergeCell ref="AAH1:AAJ2"/>
    <mergeCell ref="AAK1:AAM2"/>
    <mergeCell ref="AAN1:AAP2"/>
    <mergeCell ref="AAQ1:AAS2"/>
    <mergeCell ref="AAT1:AAX2"/>
    <mergeCell ref="AAY1:ABA2"/>
    <mergeCell ref="YJ1:ZJ1"/>
    <mergeCell ref="ZK1:ZP1"/>
    <mergeCell ref="ZQ1:ZW1"/>
    <mergeCell ref="ZX1:ZZ1"/>
    <mergeCell ref="AAA1:AAC2"/>
    <mergeCell ref="AAD1:AAG2"/>
    <mergeCell ref="YV2:YX2"/>
    <mergeCell ref="YY2:ZA2"/>
    <mergeCell ref="ZB2:ZD2"/>
    <mergeCell ref="ZE2:ZG2"/>
    <mergeCell ref="ZH2:ZJ2"/>
    <mergeCell ref="ZK2:ZM2"/>
    <mergeCell ref="ZN2:ZP2"/>
    <mergeCell ref="ZQ2:ZT2"/>
    <mergeCell ref="ZU2:ZW2"/>
    <mergeCell ref="ZX2:ZZ2"/>
    <mergeCell ref="YM2:YO2"/>
    <mergeCell ref="YP2:YR2"/>
    <mergeCell ref="YS2:YU2"/>
    <mergeCell ref="YJ2:YL2"/>
    <mergeCell ref="SR1:TR1"/>
    <mergeCell ref="TS1:UM1"/>
    <mergeCell ref="UN1:VI1"/>
    <mergeCell ref="VJ1:WJ1"/>
    <mergeCell ref="WK1:XK1"/>
    <mergeCell ref="XL1:YI1"/>
    <mergeCell ref="NS1:OM1"/>
    <mergeCell ref="ON1:PJ1"/>
    <mergeCell ref="PK1:QE1"/>
    <mergeCell ref="QF1:RC1"/>
    <mergeCell ref="RD1:RV1"/>
    <mergeCell ref="RW1:SQ1"/>
    <mergeCell ref="PA2:PC2"/>
    <mergeCell ref="PD2:PG2"/>
    <mergeCell ref="PH2:PJ2"/>
    <mergeCell ref="PK2:PM2"/>
    <mergeCell ref="PN2:PP2"/>
    <mergeCell ref="PQ2:PS2"/>
    <mergeCell ref="OE2:OI2"/>
    <mergeCell ref="OJ2:OM2"/>
    <mergeCell ref="ON2:OQ2"/>
    <mergeCell ref="OR2:OT2"/>
    <mergeCell ref="JL1:KC1"/>
    <mergeCell ref="KD1:KO1"/>
    <mergeCell ref="KP1:LD1"/>
    <mergeCell ref="LE1:LV1"/>
    <mergeCell ref="LW1:MW1"/>
    <mergeCell ref="MX1:NR1"/>
    <mergeCell ref="FH1:FP1"/>
    <mergeCell ref="FQ1:FY1"/>
    <mergeCell ref="FZ1:GW1"/>
    <mergeCell ref="GX1:HU1"/>
    <mergeCell ref="HV1:IM1"/>
    <mergeCell ref="IN1:JK1"/>
    <mergeCell ref="CZ1:DK1"/>
    <mergeCell ref="DL1:DT1"/>
    <mergeCell ref="DU1:EC1"/>
    <mergeCell ref="ED1:EI1"/>
    <mergeCell ref="EJ1:EX1"/>
    <mergeCell ref="EY1:FG1"/>
    <mergeCell ref="BE1:BJ1"/>
    <mergeCell ref="BK1:BP1"/>
    <mergeCell ref="BQ1:CG1"/>
    <mergeCell ref="CH1:CM1"/>
    <mergeCell ref="CN1:CS1"/>
    <mergeCell ref="CT1:CY1"/>
    <mergeCell ref="Y1:Y4"/>
    <mergeCell ref="AA1:AF1"/>
    <mergeCell ref="AG1:AL1"/>
    <mergeCell ref="AM1:AR1"/>
    <mergeCell ref="AS1:AX1"/>
    <mergeCell ref="AY1:BD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AA3:AC3"/>
    <mergeCell ref="AD3:AF3"/>
    <mergeCell ref="AG3:AI3"/>
    <mergeCell ref="AJ3:AL3"/>
    <mergeCell ref="AM3:AO3"/>
    <mergeCell ref="AP3:AR3"/>
    <mergeCell ref="AS3:AU3"/>
    <mergeCell ref="AV3:AX3"/>
    <mergeCell ref="S1:S4"/>
    <mergeCell ref="T1:T4"/>
    <mergeCell ref="U1:U4"/>
    <mergeCell ref="V1:V4"/>
    <mergeCell ref="W1:W4"/>
    <mergeCell ref="X1:X4"/>
    <mergeCell ref="M1:M4"/>
    <mergeCell ref="N1:N4"/>
    <mergeCell ref="O1:O4"/>
    <mergeCell ref="P1:P4"/>
    <mergeCell ref="Q1:Q4"/>
    <mergeCell ref="R1:R4"/>
    <mergeCell ref="G1:G4"/>
    <mergeCell ref="H1:H4"/>
    <mergeCell ref="I1:I4"/>
    <mergeCell ref="J1:J4"/>
    <mergeCell ref="K1:K4"/>
    <mergeCell ref="L1:L4"/>
    <mergeCell ref="A1:A4"/>
    <mergeCell ref="B1:B4"/>
    <mergeCell ref="C1:C4"/>
    <mergeCell ref="D1:D4"/>
    <mergeCell ref="E1:E4"/>
    <mergeCell ref="F1:F4"/>
  </mergeCells>
  <conditionalFormatting sqref="C1:C4">
    <cfRule type="duplicateValues" dxfId="117" priority="1"/>
  </conditionalFormatting>
  <conditionalFormatting sqref="C1:C4">
    <cfRule type="duplicateValues" dxfId="116" priority="12"/>
  </conditionalFormatting>
  <conditionalFormatting sqref="B1:B4">
    <cfRule type="duplicateValues" dxfId="115" priority="13"/>
  </conditionalFormatting>
  <conditionalFormatting sqref="C1:C4">
    <cfRule type="duplicateValues" dxfId="114" priority="14"/>
  </conditionalFormatting>
  <conditionalFormatting sqref="C1:C4">
    <cfRule type="duplicateValues" dxfId="113" priority="15"/>
  </conditionalFormatting>
  <conditionalFormatting sqref="C1:C4">
    <cfRule type="duplicateValues" dxfId="112" priority="16"/>
  </conditionalFormatting>
  <conditionalFormatting sqref="C1:C4">
    <cfRule type="duplicateValues" dxfId="111" priority="11"/>
  </conditionalFormatting>
  <conditionalFormatting sqref="C1:C4">
    <cfRule type="duplicateValues" dxfId="110" priority="10"/>
  </conditionalFormatting>
  <conditionalFormatting sqref="C1:C4">
    <cfRule type="duplicateValues" dxfId="109" priority="9"/>
  </conditionalFormatting>
  <conditionalFormatting sqref="C1:C4">
    <cfRule type="duplicateValues" dxfId="108" priority="8"/>
  </conditionalFormatting>
  <conditionalFormatting sqref="C1:C4">
    <cfRule type="duplicateValues" dxfId="107" priority="7"/>
  </conditionalFormatting>
  <conditionalFormatting sqref="C1:C4">
    <cfRule type="duplicateValues" dxfId="106" priority="6"/>
  </conditionalFormatting>
  <conditionalFormatting sqref="C1:C4">
    <cfRule type="duplicateValues" dxfId="105" priority="4"/>
    <cfRule type="duplicateValues" dxfId="104" priority="5"/>
  </conditionalFormatting>
  <conditionalFormatting sqref="C1:C4">
    <cfRule type="duplicateValues" dxfId="103" priority="3"/>
  </conditionalFormatting>
  <conditionalFormatting sqref="C1:C4">
    <cfRule type="duplicateValues" dxfId="10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6B63-BB7C-4AEF-8865-DA5B2B848A99}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1" max="1" width="9.140625" style="4"/>
    <col min="2" max="2" width="8.28515625" style="4" bestFit="1" customWidth="1"/>
    <col min="3" max="3" width="36.7109375" style="4" bestFit="1" customWidth="1"/>
    <col min="4" max="4" width="69.85546875" style="4" bestFit="1" customWidth="1"/>
    <col min="5" max="5" width="12.140625" style="4" bestFit="1" customWidth="1"/>
    <col min="6" max="6" width="10" style="4" bestFit="1" customWidth="1"/>
    <col min="7" max="7" width="9.140625" style="4"/>
    <col min="8" max="8" width="15.85546875" style="4" bestFit="1" customWidth="1"/>
    <col min="9" max="9" width="13.42578125" style="4" bestFit="1" customWidth="1"/>
    <col min="10" max="11" width="9.140625" style="4"/>
    <col min="12" max="12" width="16.42578125" style="4" bestFit="1" customWidth="1"/>
    <col min="13" max="13" width="26.140625" style="4" bestFit="1" customWidth="1"/>
    <col min="14" max="14" width="16.5703125" style="4" bestFit="1" customWidth="1"/>
    <col min="15" max="15" width="33" style="4" bestFit="1" customWidth="1"/>
    <col min="16" max="16" width="14.7109375" style="4" bestFit="1" customWidth="1"/>
    <col min="17" max="17" width="33.28515625" style="4" bestFit="1" customWidth="1"/>
    <col min="18" max="18" width="25.5703125" style="4" bestFit="1" customWidth="1"/>
    <col min="19" max="19" width="9.140625" style="4"/>
    <col min="20" max="21" width="25" style="4" bestFit="1" customWidth="1"/>
    <col min="22" max="22" width="14.42578125" style="4" bestFit="1" customWidth="1"/>
    <col min="23" max="23" width="13.5703125" style="4" bestFit="1" customWidth="1"/>
    <col min="24" max="25" width="9.140625" style="4"/>
    <col min="26" max="26" width="26.7109375" style="4" bestFit="1" customWidth="1"/>
    <col min="27" max="16384" width="9.140625" style="4"/>
  </cols>
  <sheetData>
    <row r="1" spans="1:28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</row>
    <row r="2" spans="1:28" ht="15" customHeight="1" x14ac:dyDescent="0.25">
      <c r="A2" s="738" t="s">
        <v>0</v>
      </c>
      <c r="B2" s="738" t="s">
        <v>1</v>
      </c>
      <c r="C2" s="738" t="s">
        <v>323</v>
      </c>
      <c r="D2" s="737" t="s">
        <v>324</v>
      </c>
      <c r="E2" s="738" t="s">
        <v>325</v>
      </c>
      <c r="F2" s="735" t="s">
        <v>326</v>
      </c>
      <c r="G2" s="737" t="s">
        <v>327</v>
      </c>
      <c r="H2" s="738" t="s">
        <v>328</v>
      </c>
      <c r="I2" s="735" t="s">
        <v>329</v>
      </c>
      <c r="J2" s="745" t="s">
        <v>330</v>
      </c>
      <c r="K2" s="746"/>
      <c r="L2" s="738" t="s">
        <v>331</v>
      </c>
      <c r="M2" s="738" t="s">
        <v>332</v>
      </c>
      <c r="N2" s="738" t="s">
        <v>333</v>
      </c>
      <c r="O2" s="738" t="s">
        <v>6</v>
      </c>
      <c r="P2" s="738" t="s">
        <v>334</v>
      </c>
      <c r="Q2" s="738" t="s">
        <v>8</v>
      </c>
      <c r="R2" s="737" t="s">
        <v>9</v>
      </c>
      <c r="S2" s="737" t="s">
        <v>335</v>
      </c>
      <c r="T2" s="738" t="s">
        <v>336</v>
      </c>
      <c r="U2" s="740" t="s">
        <v>337</v>
      </c>
      <c r="V2" s="742" t="s">
        <v>338</v>
      </c>
      <c r="W2" s="738" t="s">
        <v>339</v>
      </c>
      <c r="X2" s="743" t="s">
        <v>340</v>
      </c>
      <c r="Y2" s="738" t="s">
        <v>5</v>
      </c>
      <c r="Z2" s="735" t="s">
        <v>341</v>
      </c>
      <c r="AA2" s="737" t="s">
        <v>342</v>
      </c>
      <c r="AB2" s="738" t="s">
        <v>11</v>
      </c>
    </row>
    <row r="3" spans="1:28" x14ac:dyDescent="0.25">
      <c r="A3" s="739"/>
      <c r="B3" s="739"/>
      <c r="C3" s="739"/>
      <c r="D3" s="737"/>
      <c r="E3" s="739"/>
      <c r="F3" s="736"/>
      <c r="G3" s="737"/>
      <c r="H3" s="739"/>
      <c r="I3" s="736"/>
      <c r="J3" s="122" t="s">
        <v>343</v>
      </c>
      <c r="K3" s="122" t="s">
        <v>344</v>
      </c>
      <c r="L3" s="739"/>
      <c r="M3" s="739"/>
      <c r="N3" s="739"/>
      <c r="O3" s="739"/>
      <c r="P3" s="739"/>
      <c r="Q3" s="739"/>
      <c r="R3" s="737"/>
      <c r="S3" s="737"/>
      <c r="T3" s="739"/>
      <c r="U3" s="741"/>
      <c r="V3" s="741"/>
      <c r="W3" s="739"/>
      <c r="X3" s="744"/>
      <c r="Y3" s="739"/>
      <c r="Z3" s="736"/>
      <c r="AA3" s="737"/>
      <c r="AB3" s="739"/>
    </row>
    <row r="4" spans="1:28" x14ac:dyDescent="0.25">
      <c r="A4" s="123">
        <v>1</v>
      </c>
      <c r="B4" s="123">
        <v>105787</v>
      </c>
      <c r="C4" s="124" t="s">
        <v>345</v>
      </c>
      <c r="D4" s="125" t="s">
        <v>346</v>
      </c>
      <c r="E4" s="123" t="s">
        <v>347</v>
      </c>
      <c r="F4" s="123">
        <v>18010579</v>
      </c>
      <c r="G4" s="126" t="s">
        <v>348</v>
      </c>
      <c r="H4" s="123">
        <v>570158</v>
      </c>
      <c r="I4" s="127"/>
      <c r="J4" s="127"/>
      <c r="K4" s="127"/>
      <c r="L4" s="127"/>
      <c r="M4" s="123" t="s">
        <v>349</v>
      </c>
      <c r="N4" s="123" t="s">
        <v>350</v>
      </c>
      <c r="O4" s="123" t="s">
        <v>351</v>
      </c>
      <c r="P4" s="128" t="s">
        <v>352</v>
      </c>
      <c r="Q4" s="123" t="s">
        <v>353</v>
      </c>
      <c r="R4" s="123" t="s">
        <v>354</v>
      </c>
      <c r="S4" s="128" t="s">
        <v>355</v>
      </c>
      <c r="T4" s="129">
        <v>44396</v>
      </c>
      <c r="U4" s="129">
        <v>44699</v>
      </c>
      <c r="V4" s="129">
        <v>43304</v>
      </c>
      <c r="W4" s="129">
        <v>44533</v>
      </c>
      <c r="X4" s="130">
        <v>40.966666666666669</v>
      </c>
      <c r="Y4" s="131" t="s">
        <v>356</v>
      </c>
      <c r="Z4" s="132">
        <v>43709</v>
      </c>
      <c r="AA4" s="130">
        <v>26.580645161290324</v>
      </c>
      <c r="AB4" s="133" t="s">
        <v>357</v>
      </c>
    </row>
    <row r="5" spans="1:28" x14ac:dyDescent="0.25">
      <c r="A5" s="123">
        <v>2</v>
      </c>
      <c r="B5" s="123">
        <v>154465</v>
      </c>
      <c r="C5" s="124" t="s">
        <v>358</v>
      </c>
      <c r="D5" s="125" t="s">
        <v>346</v>
      </c>
      <c r="E5" s="123" t="s">
        <v>347</v>
      </c>
      <c r="F5" s="123">
        <v>19231554</v>
      </c>
      <c r="G5" s="126" t="s">
        <v>348</v>
      </c>
      <c r="H5" s="123">
        <v>570029</v>
      </c>
      <c r="I5" s="127"/>
      <c r="J5" s="127"/>
      <c r="K5" s="127"/>
      <c r="L5" s="127"/>
      <c r="M5" s="123" t="s">
        <v>359</v>
      </c>
      <c r="N5" s="123" t="s">
        <v>360</v>
      </c>
      <c r="O5" s="123" t="s">
        <v>351</v>
      </c>
      <c r="P5" s="128" t="s">
        <v>352</v>
      </c>
      <c r="Q5" s="123" t="s">
        <v>361</v>
      </c>
      <c r="R5" s="123" t="s">
        <v>362</v>
      </c>
      <c r="S5" s="128" t="s">
        <v>363</v>
      </c>
      <c r="T5" s="129">
        <v>44376</v>
      </c>
      <c r="U5" s="129">
        <v>44558</v>
      </c>
      <c r="V5" s="129">
        <v>43591</v>
      </c>
      <c r="W5" s="129">
        <v>44533</v>
      </c>
      <c r="X5" s="130">
        <v>31.4</v>
      </c>
      <c r="Y5" s="131" t="s">
        <v>356</v>
      </c>
      <c r="Z5" s="132">
        <v>43780</v>
      </c>
      <c r="AA5" s="130">
        <v>24.29032258064516</v>
      </c>
      <c r="AB5" s="133" t="s">
        <v>357</v>
      </c>
    </row>
    <row r="6" spans="1:28" x14ac:dyDescent="0.25">
      <c r="A6" s="123">
        <v>3</v>
      </c>
      <c r="B6" s="123">
        <v>95694</v>
      </c>
      <c r="C6" s="124" t="s">
        <v>364</v>
      </c>
      <c r="D6" s="125" t="s">
        <v>346</v>
      </c>
      <c r="E6" s="123" t="s">
        <v>347</v>
      </c>
      <c r="F6" s="123" t="s">
        <v>365</v>
      </c>
      <c r="G6" s="126" t="s">
        <v>348</v>
      </c>
      <c r="H6" s="123">
        <v>570043</v>
      </c>
      <c r="I6" s="127"/>
      <c r="J6" s="127"/>
      <c r="K6" s="127"/>
      <c r="L6" s="127"/>
      <c r="M6" s="123" t="s">
        <v>366</v>
      </c>
      <c r="N6" s="123" t="s">
        <v>367</v>
      </c>
      <c r="O6" s="123" t="s">
        <v>351</v>
      </c>
      <c r="P6" s="128" t="s">
        <v>352</v>
      </c>
      <c r="Q6" s="123" t="s">
        <v>368</v>
      </c>
      <c r="R6" s="123" t="s">
        <v>354</v>
      </c>
      <c r="S6" s="128" t="s">
        <v>355</v>
      </c>
      <c r="T6" s="129">
        <v>44484</v>
      </c>
      <c r="U6" s="129">
        <v>44787</v>
      </c>
      <c r="V6" s="129">
        <v>43061</v>
      </c>
      <c r="W6" s="129">
        <v>44533</v>
      </c>
      <c r="X6" s="130">
        <v>49.06666666666667</v>
      </c>
      <c r="Y6" s="131" t="s">
        <v>356</v>
      </c>
      <c r="Z6" s="132">
        <v>43394</v>
      </c>
      <c r="AA6" s="130">
        <v>36.741935483870968</v>
      </c>
      <c r="AB6" s="133" t="s">
        <v>357</v>
      </c>
    </row>
    <row r="7" spans="1:28" x14ac:dyDescent="0.25">
      <c r="A7" s="123">
        <v>4</v>
      </c>
      <c r="B7" s="123">
        <v>157011</v>
      </c>
      <c r="C7" s="134" t="s">
        <v>369</v>
      </c>
      <c r="D7" s="135" t="s">
        <v>370</v>
      </c>
      <c r="E7" s="126" t="s">
        <v>371</v>
      </c>
      <c r="F7" s="123">
        <v>19233388</v>
      </c>
      <c r="G7" s="126" t="s">
        <v>348</v>
      </c>
      <c r="H7" s="123">
        <v>570051</v>
      </c>
      <c r="I7" s="136">
        <v>0</v>
      </c>
      <c r="J7" s="136"/>
      <c r="K7" s="136"/>
      <c r="L7" s="136"/>
      <c r="M7" s="123" t="s">
        <v>372</v>
      </c>
      <c r="N7" s="123" t="s">
        <v>373</v>
      </c>
      <c r="O7" s="123" t="s">
        <v>351</v>
      </c>
      <c r="P7" s="128" t="s">
        <v>374</v>
      </c>
      <c r="Q7" s="123" t="s">
        <v>375</v>
      </c>
      <c r="R7" s="123" t="s">
        <v>362</v>
      </c>
      <c r="S7" s="123" t="s">
        <v>363</v>
      </c>
      <c r="T7" s="129">
        <v>44497</v>
      </c>
      <c r="U7" s="129">
        <v>44800</v>
      </c>
      <c r="V7" s="129">
        <v>43647</v>
      </c>
      <c r="W7" s="129">
        <v>44533</v>
      </c>
      <c r="X7" s="130">
        <v>29.533333333333335</v>
      </c>
      <c r="Y7" s="131" t="s">
        <v>356</v>
      </c>
      <c r="Z7" s="129">
        <v>43647</v>
      </c>
      <c r="AA7" s="130">
        <v>28.580645161290324</v>
      </c>
      <c r="AB7" s="130" t="s">
        <v>357</v>
      </c>
    </row>
    <row r="8" spans="1:28" x14ac:dyDescent="0.25">
      <c r="A8" s="123">
        <v>5</v>
      </c>
      <c r="B8" s="123">
        <v>72307</v>
      </c>
      <c r="C8" s="137" t="s">
        <v>376</v>
      </c>
      <c r="D8" s="138" t="s">
        <v>377</v>
      </c>
      <c r="E8" s="123" t="s">
        <v>347</v>
      </c>
      <c r="F8" s="123" t="s">
        <v>378</v>
      </c>
      <c r="G8" s="126" t="s">
        <v>348</v>
      </c>
      <c r="H8" s="123">
        <v>570268</v>
      </c>
      <c r="I8" s="127">
        <v>10200203085</v>
      </c>
      <c r="J8" s="127"/>
      <c r="K8" s="127">
        <v>16009686</v>
      </c>
      <c r="L8" s="127"/>
      <c r="M8" s="123" t="s">
        <v>379</v>
      </c>
      <c r="N8" s="123" t="s">
        <v>380</v>
      </c>
      <c r="O8" s="123" t="s">
        <v>351</v>
      </c>
      <c r="P8" s="128" t="s">
        <v>352</v>
      </c>
      <c r="Q8" s="123" t="s">
        <v>381</v>
      </c>
      <c r="R8" s="123" t="s">
        <v>354</v>
      </c>
      <c r="S8" s="128" t="s">
        <v>355</v>
      </c>
      <c r="T8" s="129">
        <v>44344</v>
      </c>
      <c r="U8" s="129">
        <v>44708</v>
      </c>
      <c r="V8" s="129">
        <v>42583</v>
      </c>
      <c r="W8" s="129">
        <v>44533</v>
      </c>
      <c r="X8" s="130">
        <v>65</v>
      </c>
      <c r="Y8" s="131" t="s">
        <v>356</v>
      </c>
      <c r="Z8" s="132">
        <v>42927</v>
      </c>
      <c r="AA8" s="130">
        <v>51.806451612903224</v>
      </c>
      <c r="AB8" s="133" t="s">
        <v>357</v>
      </c>
    </row>
    <row r="9" spans="1:28" x14ac:dyDescent="0.25">
      <c r="A9" s="123">
        <v>6</v>
      </c>
      <c r="B9" s="123">
        <v>160066</v>
      </c>
      <c r="C9" s="139" t="s">
        <v>382</v>
      </c>
      <c r="D9" s="135" t="s">
        <v>383</v>
      </c>
      <c r="E9" s="126" t="s">
        <v>371</v>
      </c>
      <c r="F9" s="123">
        <v>19234852</v>
      </c>
      <c r="G9" s="126" t="s">
        <v>348</v>
      </c>
      <c r="H9" s="123">
        <v>570234</v>
      </c>
      <c r="I9" s="136">
        <v>0</v>
      </c>
      <c r="J9" s="136"/>
      <c r="K9" s="136"/>
      <c r="L9" s="136"/>
      <c r="M9" s="123" t="s">
        <v>349</v>
      </c>
      <c r="N9" s="123" t="s">
        <v>384</v>
      </c>
      <c r="O9" s="123" t="s">
        <v>351</v>
      </c>
      <c r="P9" s="128" t="s">
        <v>352</v>
      </c>
      <c r="Q9" s="123" t="s">
        <v>385</v>
      </c>
      <c r="R9" s="123" t="s">
        <v>354</v>
      </c>
      <c r="S9" s="123" t="s">
        <v>363</v>
      </c>
      <c r="T9" s="129">
        <v>44314</v>
      </c>
      <c r="U9" s="129">
        <v>44678</v>
      </c>
      <c r="V9" s="129">
        <v>43769</v>
      </c>
      <c r="W9" s="129">
        <v>44533</v>
      </c>
      <c r="X9" s="130">
        <v>25.466666666666665</v>
      </c>
      <c r="Y9" s="131" t="s">
        <v>356</v>
      </c>
      <c r="Z9" s="129">
        <v>43769</v>
      </c>
      <c r="AA9" s="130">
        <v>24.64516129032258</v>
      </c>
      <c r="AB9" s="130" t="s">
        <v>357</v>
      </c>
    </row>
    <row r="10" spans="1:28" x14ac:dyDescent="0.25">
      <c r="A10" s="123">
        <v>7</v>
      </c>
      <c r="B10" s="123">
        <v>156546</v>
      </c>
      <c r="C10" s="134" t="s">
        <v>386</v>
      </c>
      <c r="D10" s="135" t="s">
        <v>387</v>
      </c>
      <c r="E10" s="126" t="s">
        <v>371</v>
      </c>
      <c r="F10" s="123">
        <v>19232998</v>
      </c>
      <c r="G10" s="126" t="s">
        <v>348</v>
      </c>
      <c r="H10" s="123">
        <v>570091</v>
      </c>
      <c r="I10" s="136">
        <v>0</v>
      </c>
      <c r="J10" s="136"/>
      <c r="K10" s="136"/>
      <c r="L10" s="136"/>
      <c r="M10" s="123" t="s">
        <v>388</v>
      </c>
      <c r="N10" s="123" t="s">
        <v>389</v>
      </c>
      <c r="O10" s="123" t="s">
        <v>351</v>
      </c>
      <c r="P10" s="128" t="s">
        <v>374</v>
      </c>
      <c r="Q10" s="123" t="s">
        <v>390</v>
      </c>
      <c r="R10" s="123" t="s">
        <v>354</v>
      </c>
      <c r="S10" s="123" t="s">
        <v>363</v>
      </c>
      <c r="T10" s="129">
        <v>44164</v>
      </c>
      <c r="U10" s="129">
        <v>44528</v>
      </c>
      <c r="V10" s="129">
        <v>43617</v>
      </c>
      <c r="W10" s="129">
        <v>44533</v>
      </c>
      <c r="X10" s="130">
        <v>30.533333333333335</v>
      </c>
      <c r="Y10" s="131" t="s">
        <v>356</v>
      </c>
      <c r="Z10" s="129">
        <v>43617</v>
      </c>
      <c r="AA10" s="130">
        <v>29.548387096774192</v>
      </c>
      <c r="AB10" s="130" t="s">
        <v>357</v>
      </c>
    </row>
    <row r="11" spans="1:28" x14ac:dyDescent="0.25">
      <c r="A11" s="123">
        <v>8</v>
      </c>
      <c r="B11" s="123">
        <v>178150</v>
      </c>
      <c r="C11" s="140" t="s">
        <v>391</v>
      </c>
      <c r="D11" s="141" t="s">
        <v>392</v>
      </c>
      <c r="E11" s="123" t="s">
        <v>371</v>
      </c>
      <c r="F11" s="123">
        <v>21239950</v>
      </c>
      <c r="G11" s="126" t="s">
        <v>348</v>
      </c>
      <c r="H11" s="123">
        <v>570400</v>
      </c>
      <c r="I11" s="142"/>
      <c r="J11" s="143"/>
      <c r="K11" s="143"/>
      <c r="L11" s="143"/>
      <c r="M11" s="123">
        <v>8</v>
      </c>
      <c r="N11" s="123" t="s">
        <v>393</v>
      </c>
      <c r="O11" s="123" t="s">
        <v>351</v>
      </c>
      <c r="P11" s="128" t="s">
        <v>394</v>
      </c>
      <c r="Q11" s="123" t="s">
        <v>395</v>
      </c>
      <c r="R11" s="123" t="s">
        <v>354</v>
      </c>
      <c r="S11" s="144" t="s">
        <v>363</v>
      </c>
      <c r="T11" s="129">
        <v>44361</v>
      </c>
      <c r="U11" s="129">
        <v>44543</v>
      </c>
      <c r="V11" s="129">
        <v>44361</v>
      </c>
      <c r="W11" s="129">
        <v>44533</v>
      </c>
      <c r="X11" s="130">
        <v>5.7333333333333334</v>
      </c>
      <c r="Y11" s="131" t="s">
        <v>396</v>
      </c>
      <c r="Z11" s="129">
        <v>44361</v>
      </c>
      <c r="AA11" s="145">
        <v>5.5483870967741939</v>
      </c>
      <c r="AB11" s="130" t="s">
        <v>357</v>
      </c>
    </row>
    <row r="12" spans="1:28" x14ac:dyDescent="0.25">
      <c r="A12" s="123">
        <v>9</v>
      </c>
      <c r="B12" s="123">
        <v>54349</v>
      </c>
      <c r="C12" s="146" t="s">
        <v>397</v>
      </c>
      <c r="D12" s="140" t="s">
        <v>398</v>
      </c>
      <c r="E12" s="123" t="s">
        <v>371</v>
      </c>
      <c r="F12" s="123" t="s">
        <v>399</v>
      </c>
      <c r="G12" s="126" t="s">
        <v>348</v>
      </c>
      <c r="H12" s="123">
        <v>570240</v>
      </c>
      <c r="I12" s="127">
        <v>10200202319</v>
      </c>
      <c r="J12" s="127">
        <v>35298</v>
      </c>
      <c r="K12" s="127">
        <v>35298</v>
      </c>
      <c r="L12" s="127">
        <v>35298</v>
      </c>
      <c r="M12" s="123" t="s">
        <v>400</v>
      </c>
      <c r="N12" s="123" t="s">
        <v>401</v>
      </c>
      <c r="O12" s="123" t="s">
        <v>351</v>
      </c>
      <c r="P12" s="128" t="s">
        <v>352</v>
      </c>
      <c r="Q12" s="123" t="s">
        <v>402</v>
      </c>
      <c r="R12" s="123" t="s">
        <v>362</v>
      </c>
      <c r="S12" s="128" t="s">
        <v>355</v>
      </c>
      <c r="T12" s="129">
        <v>44345</v>
      </c>
      <c r="U12" s="129">
        <v>44709</v>
      </c>
      <c r="V12" s="129">
        <v>42522</v>
      </c>
      <c r="W12" s="129">
        <v>44533</v>
      </c>
      <c r="X12" s="130">
        <v>67.033333333333331</v>
      </c>
      <c r="Y12" s="131" t="s">
        <v>356</v>
      </c>
      <c r="Z12" s="132">
        <v>42777</v>
      </c>
      <c r="AA12" s="130">
        <v>56.645161290322584</v>
      </c>
      <c r="AB12" s="133" t="s">
        <v>357</v>
      </c>
    </row>
    <row r="13" spans="1:28" x14ac:dyDescent="0.25">
      <c r="A13" s="123">
        <v>10</v>
      </c>
      <c r="B13" s="123">
        <v>102119</v>
      </c>
      <c r="C13" s="147" t="s">
        <v>403</v>
      </c>
      <c r="D13" s="148" t="s">
        <v>404</v>
      </c>
      <c r="E13" s="123" t="s">
        <v>347</v>
      </c>
      <c r="F13" s="123">
        <v>18009509</v>
      </c>
      <c r="G13" s="126" t="s">
        <v>348</v>
      </c>
      <c r="H13" s="123">
        <v>570225</v>
      </c>
      <c r="I13" s="127"/>
      <c r="J13" s="127"/>
      <c r="K13" s="127"/>
      <c r="L13" s="127"/>
      <c r="M13" s="123" t="s">
        <v>405</v>
      </c>
      <c r="N13" s="123" t="s">
        <v>406</v>
      </c>
      <c r="O13" s="123" t="s">
        <v>351</v>
      </c>
      <c r="P13" s="128" t="s">
        <v>407</v>
      </c>
      <c r="Q13" s="123" t="s">
        <v>368</v>
      </c>
      <c r="R13" s="123" t="s">
        <v>354</v>
      </c>
      <c r="S13" s="128" t="s">
        <v>355</v>
      </c>
      <c r="T13" s="129">
        <v>44485</v>
      </c>
      <c r="U13" s="129">
        <v>44849</v>
      </c>
      <c r="V13" s="129">
        <v>43393</v>
      </c>
      <c r="W13" s="129">
        <v>44533</v>
      </c>
      <c r="X13" s="130">
        <v>38</v>
      </c>
      <c r="Y13" s="131" t="s">
        <v>356</v>
      </c>
      <c r="Z13" s="132">
        <v>43545</v>
      </c>
      <c r="AA13" s="130">
        <v>31.870967741935484</v>
      </c>
      <c r="AB13" s="133" t="s">
        <v>357</v>
      </c>
    </row>
    <row r="14" spans="1:28" x14ac:dyDescent="0.25">
      <c r="A14" s="123">
        <v>11</v>
      </c>
      <c r="B14" s="123">
        <v>104344</v>
      </c>
      <c r="C14" s="147" t="s">
        <v>408</v>
      </c>
      <c r="D14" s="148" t="s">
        <v>404</v>
      </c>
      <c r="E14" s="123" t="s">
        <v>347</v>
      </c>
      <c r="F14" s="123">
        <v>18010110</v>
      </c>
      <c r="G14" s="126" t="s">
        <v>348</v>
      </c>
      <c r="H14" s="123">
        <v>570161</v>
      </c>
      <c r="I14" s="127"/>
      <c r="J14" s="127"/>
      <c r="K14" s="127"/>
      <c r="L14" s="127"/>
      <c r="M14" s="123" t="s">
        <v>409</v>
      </c>
      <c r="N14" s="123" t="s">
        <v>410</v>
      </c>
      <c r="O14" s="123" t="s">
        <v>351</v>
      </c>
      <c r="P14" s="128" t="s">
        <v>407</v>
      </c>
      <c r="Q14" s="123" t="s">
        <v>395</v>
      </c>
      <c r="R14" s="123" t="s">
        <v>354</v>
      </c>
      <c r="S14" s="128" t="s">
        <v>355</v>
      </c>
      <c r="T14" s="129">
        <v>44466</v>
      </c>
      <c r="U14" s="129">
        <v>44768</v>
      </c>
      <c r="V14" s="129">
        <v>43252</v>
      </c>
      <c r="W14" s="129">
        <v>44533</v>
      </c>
      <c r="X14" s="130">
        <v>42.7</v>
      </c>
      <c r="Y14" s="131" t="s">
        <v>356</v>
      </c>
      <c r="Z14" s="132">
        <v>43545</v>
      </c>
      <c r="AA14" s="130">
        <v>31.870967741935484</v>
      </c>
      <c r="AB14" s="133" t="s">
        <v>357</v>
      </c>
    </row>
    <row r="15" spans="1:28" x14ac:dyDescent="0.25">
      <c r="A15" s="123">
        <v>12</v>
      </c>
      <c r="B15" s="123">
        <v>105768</v>
      </c>
      <c r="C15" s="149" t="s">
        <v>411</v>
      </c>
      <c r="D15" s="148" t="s">
        <v>412</v>
      </c>
      <c r="E15" s="123" t="s">
        <v>347</v>
      </c>
      <c r="F15" s="123">
        <v>18010577</v>
      </c>
      <c r="G15" s="126" t="s">
        <v>348</v>
      </c>
      <c r="H15" s="123">
        <v>570033</v>
      </c>
      <c r="I15" s="127"/>
      <c r="J15" s="127"/>
      <c r="K15" s="127"/>
      <c r="L15" s="127">
        <v>18010577</v>
      </c>
      <c r="M15" s="123" t="s">
        <v>349</v>
      </c>
      <c r="N15" s="123" t="s">
        <v>413</v>
      </c>
      <c r="O15" s="123" t="s">
        <v>351</v>
      </c>
      <c r="P15" s="128" t="s">
        <v>407</v>
      </c>
      <c r="Q15" s="123" t="s">
        <v>414</v>
      </c>
      <c r="R15" s="123" t="s">
        <v>362</v>
      </c>
      <c r="S15" s="128" t="s">
        <v>355</v>
      </c>
      <c r="T15" s="129">
        <v>43831</v>
      </c>
      <c r="U15" s="129">
        <v>44561</v>
      </c>
      <c r="V15" s="129">
        <v>43304</v>
      </c>
      <c r="W15" s="129">
        <v>44533</v>
      </c>
      <c r="X15" s="130">
        <v>40.966666666666669</v>
      </c>
      <c r="Y15" s="131" t="s">
        <v>356</v>
      </c>
      <c r="Z15" s="132">
        <v>43972</v>
      </c>
      <c r="AA15" s="130">
        <v>18.096774193548388</v>
      </c>
      <c r="AB15" s="133" t="s">
        <v>357</v>
      </c>
    </row>
    <row r="16" spans="1:28" x14ac:dyDescent="0.25">
      <c r="A16" s="123">
        <v>13</v>
      </c>
      <c r="B16" s="123">
        <v>103453</v>
      </c>
      <c r="C16" s="147" t="s">
        <v>415</v>
      </c>
      <c r="D16" s="148" t="s">
        <v>416</v>
      </c>
      <c r="E16" s="123" t="s">
        <v>347</v>
      </c>
      <c r="F16" s="123">
        <v>18009899</v>
      </c>
      <c r="G16" s="126" t="s">
        <v>348</v>
      </c>
      <c r="H16" s="123">
        <v>570265</v>
      </c>
      <c r="I16" s="127"/>
      <c r="J16" s="127"/>
      <c r="K16" s="127"/>
      <c r="L16" s="127"/>
      <c r="M16" s="123" t="s">
        <v>372</v>
      </c>
      <c r="N16" s="123" t="s">
        <v>417</v>
      </c>
      <c r="O16" s="123" t="s">
        <v>351</v>
      </c>
      <c r="P16" s="128" t="s">
        <v>352</v>
      </c>
      <c r="Q16" s="123" t="s">
        <v>418</v>
      </c>
      <c r="R16" s="123" t="s">
        <v>362</v>
      </c>
      <c r="S16" s="128" t="s">
        <v>355</v>
      </c>
      <c r="T16" s="129">
        <v>44436</v>
      </c>
      <c r="U16" s="129">
        <v>44800</v>
      </c>
      <c r="V16" s="129">
        <v>43235</v>
      </c>
      <c r="W16" s="129">
        <v>44533</v>
      </c>
      <c r="X16" s="130">
        <v>43.266666666666666</v>
      </c>
      <c r="Y16" s="131" t="s">
        <v>356</v>
      </c>
      <c r="Z16" s="132">
        <v>43617</v>
      </c>
      <c r="AA16" s="130">
        <v>29.548387096774192</v>
      </c>
      <c r="AB16" s="133" t="s">
        <v>357</v>
      </c>
    </row>
    <row r="17" spans="1:28" x14ac:dyDescent="0.25">
      <c r="A17" s="123">
        <v>14</v>
      </c>
      <c r="B17" s="123">
        <v>105769</v>
      </c>
      <c r="C17" s="150" t="s">
        <v>419</v>
      </c>
      <c r="D17" s="151"/>
      <c r="E17" s="123" t="s">
        <v>347</v>
      </c>
      <c r="F17" s="123">
        <v>18010561</v>
      </c>
      <c r="G17" s="126" t="s">
        <v>348</v>
      </c>
      <c r="H17" s="123">
        <v>570059</v>
      </c>
      <c r="I17" s="127"/>
      <c r="J17" s="127"/>
      <c r="K17" s="127"/>
      <c r="L17" s="127">
        <v>18010561</v>
      </c>
      <c r="M17" s="123" t="s">
        <v>349</v>
      </c>
      <c r="N17" s="123" t="s">
        <v>420</v>
      </c>
      <c r="O17" s="123" t="s">
        <v>351</v>
      </c>
      <c r="P17" s="128" t="s">
        <v>352</v>
      </c>
      <c r="Q17" s="123" t="s">
        <v>421</v>
      </c>
      <c r="R17" s="123" t="s">
        <v>354</v>
      </c>
      <c r="S17" s="128" t="s">
        <v>355</v>
      </c>
      <c r="T17" s="129">
        <v>44195</v>
      </c>
      <c r="U17" s="129">
        <v>44559</v>
      </c>
      <c r="V17" s="129">
        <v>43304</v>
      </c>
      <c r="W17" s="129">
        <v>44533</v>
      </c>
      <c r="X17" s="130">
        <v>40.966666666666669</v>
      </c>
      <c r="Y17" s="131" t="s">
        <v>356</v>
      </c>
      <c r="Z17" s="132">
        <v>43972</v>
      </c>
      <c r="AA17" s="130">
        <v>18.096774193548388</v>
      </c>
      <c r="AB17" s="133" t="s">
        <v>357</v>
      </c>
    </row>
    <row r="18" spans="1:28" x14ac:dyDescent="0.25">
      <c r="A18" s="123">
        <v>15</v>
      </c>
      <c r="B18" s="123">
        <v>160709</v>
      </c>
      <c r="C18" s="152" t="s">
        <v>422</v>
      </c>
      <c r="D18" s="151"/>
      <c r="E18" s="126" t="s">
        <v>371</v>
      </c>
      <c r="F18" s="123">
        <v>19235313</v>
      </c>
      <c r="G18" s="126" t="s">
        <v>348</v>
      </c>
      <c r="H18" s="123">
        <v>570156</v>
      </c>
      <c r="I18" s="136">
        <v>0</v>
      </c>
      <c r="J18" s="136"/>
      <c r="K18" s="136"/>
      <c r="L18" s="136"/>
      <c r="M18" s="123" t="s">
        <v>423</v>
      </c>
      <c r="N18" s="123" t="s">
        <v>424</v>
      </c>
      <c r="O18" s="123" t="s">
        <v>351</v>
      </c>
      <c r="P18" s="128" t="s">
        <v>352</v>
      </c>
      <c r="Q18" s="123" t="s">
        <v>395</v>
      </c>
      <c r="R18" s="123" t="s">
        <v>354</v>
      </c>
      <c r="S18" s="153" t="s">
        <v>355</v>
      </c>
      <c r="T18" s="129">
        <v>44460</v>
      </c>
      <c r="U18" s="129">
        <v>44824</v>
      </c>
      <c r="V18" s="129">
        <v>43795</v>
      </c>
      <c r="W18" s="129">
        <v>44533</v>
      </c>
      <c r="X18" s="130">
        <v>24.6</v>
      </c>
      <c r="Y18" s="131" t="s">
        <v>356</v>
      </c>
      <c r="Z18" s="129">
        <v>43795</v>
      </c>
      <c r="AA18" s="130">
        <v>23.806451612903224</v>
      </c>
      <c r="AB18" s="130" t="s">
        <v>357</v>
      </c>
    </row>
    <row r="19" spans="1:28" x14ac:dyDescent="0.25">
      <c r="A19" s="123">
        <v>16</v>
      </c>
      <c r="B19" s="123">
        <v>163120</v>
      </c>
      <c r="C19" s="152" t="s">
        <v>425</v>
      </c>
      <c r="D19" s="151"/>
      <c r="E19" s="126" t="s">
        <v>347</v>
      </c>
      <c r="F19" s="123">
        <v>20235898</v>
      </c>
      <c r="G19" s="126" t="s">
        <v>348</v>
      </c>
      <c r="H19" s="123">
        <v>570154</v>
      </c>
      <c r="I19" s="136">
        <v>0</v>
      </c>
      <c r="J19" s="136"/>
      <c r="K19" s="136"/>
      <c r="L19" s="136"/>
      <c r="M19" s="123" t="s">
        <v>426</v>
      </c>
      <c r="N19" s="123" t="s">
        <v>427</v>
      </c>
      <c r="O19" s="123" t="s">
        <v>351</v>
      </c>
      <c r="P19" s="128" t="s">
        <v>352</v>
      </c>
      <c r="Q19" s="123" t="s">
        <v>428</v>
      </c>
      <c r="R19" s="123" t="s">
        <v>362</v>
      </c>
      <c r="S19" s="153" t="s">
        <v>355</v>
      </c>
      <c r="T19" s="129">
        <v>44235</v>
      </c>
      <c r="U19" s="129">
        <v>44599</v>
      </c>
      <c r="V19" s="129">
        <v>43873</v>
      </c>
      <c r="W19" s="129">
        <v>44533</v>
      </c>
      <c r="X19" s="130">
        <v>22</v>
      </c>
      <c r="Y19" s="131" t="s">
        <v>429</v>
      </c>
      <c r="Z19" s="129">
        <v>43873</v>
      </c>
      <c r="AA19" s="130">
        <v>21.29032258064516</v>
      </c>
      <c r="AB19" s="130" t="s">
        <v>357</v>
      </c>
    </row>
    <row r="20" spans="1:28" x14ac:dyDescent="0.25">
      <c r="A20" s="123">
        <v>17</v>
      </c>
      <c r="B20" s="123">
        <v>161143</v>
      </c>
      <c r="C20" s="154" t="s">
        <v>430</v>
      </c>
      <c r="D20" s="151"/>
      <c r="E20" s="126" t="s">
        <v>371</v>
      </c>
      <c r="F20" s="123">
        <v>19235282</v>
      </c>
      <c r="G20" s="126" t="s">
        <v>348</v>
      </c>
      <c r="H20" s="123">
        <v>570063</v>
      </c>
      <c r="I20" s="136">
        <v>0</v>
      </c>
      <c r="J20" s="136"/>
      <c r="K20" s="136"/>
      <c r="L20" s="136"/>
      <c r="M20" s="123" t="s">
        <v>379</v>
      </c>
      <c r="N20" s="123" t="s">
        <v>431</v>
      </c>
      <c r="O20" s="123" t="s">
        <v>351</v>
      </c>
      <c r="P20" s="128" t="s">
        <v>352</v>
      </c>
      <c r="Q20" s="123" t="s">
        <v>432</v>
      </c>
      <c r="R20" s="123" t="s">
        <v>354</v>
      </c>
      <c r="S20" s="153" t="s">
        <v>355</v>
      </c>
      <c r="T20" s="129">
        <v>44263</v>
      </c>
      <c r="U20" s="129">
        <v>44568</v>
      </c>
      <c r="V20" s="129">
        <v>43809</v>
      </c>
      <c r="W20" s="129">
        <v>44533</v>
      </c>
      <c r="X20" s="130">
        <v>24.133333333333333</v>
      </c>
      <c r="Y20" s="131" t="s">
        <v>356</v>
      </c>
      <c r="Z20" s="129">
        <v>43809</v>
      </c>
      <c r="AA20" s="130">
        <v>23.35483870967742</v>
      </c>
      <c r="AB20" s="130" t="s">
        <v>357</v>
      </c>
    </row>
    <row r="21" spans="1:28" x14ac:dyDescent="0.25">
      <c r="A21" s="123">
        <v>18</v>
      </c>
      <c r="B21" s="123">
        <v>160079</v>
      </c>
      <c r="C21" s="155" t="s">
        <v>433</v>
      </c>
      <c r="D21" s="151"/>
      <c r="E21" s="126" t="s">
        <v>371</v>
      </c>
      <c r="F21" s="123">
        <v>19234870</v>
      </c>
      <c r="G21" s="126" t="s">
        <v>348</v>
      </c>
      <c r="H21" s="123">
        <v>570260</v>
      </c>
      <c r="I21" s="136">
        <v>0</v>
      </c>
      <c r="J21" s="136"/>
      <c r="K21" s="136"/>
      <c r="L21" s="136"/>
      <c r="M21" s="123" t="s">
        <v>434</v>
      </c>
      <c r="N21" s="123" t="s">
        <v>435</v>
      </c>
      <c r="O21" s="123" t="s">
        <v>351</v>
      </c>
      <c r="P21" s="128" t="s">
        <v>352</v>
      </c>
      <c r="Q21" s="123" t="s">
        <v>361</v>
      </c>
      <c r="R21" s="123" t="s">
        <v>362</v>
      </c>
      <c r="S21" s="153" t="s">
        <v>355</v>
      </c>
      <c r="T21" s="129">
        <v>44435</v>
      </c>
      <c r="U21" s="129">
        <v>44738</v>
      </c>
      <c r="V21" s="129">
        <v>43770</v>
      </c>
      <c r="W21" s="129">
        <v>44533</v>
      </c>
      <c r="X21" s="130">
        <v>25.433333333333334</v>
      </c>
      <c r="Y21" s="131" t="s">
        <v>356</v>
      </c>
      <c r="Z21" s="129">
        <v>43770</v>
      </c>
      <c r="AA21" s="130">
        <v>24.612903225806452</v>
      </c>
      <c r="AB21" s="130" t="s">
        <v>357</v>
      </c>
    </row>
    <row r="22" spans="1:28" x14ac:dyDescent="0.25">
      <c r="A22" s="123">
        <v>19</v>
      </c>
      <c r="B22" s="123">
        <v>160028</v>
      </c>
      <c r="C22" s="152" t="s">
        <v>436</v>
      </c>
      <c r="D22" s="151"/>
      <c r="E22" s="126" t="s">
        <v>371</v>
      </c>
      <c r="F22" s="123">
        <v>19234712</v>
      </c>
      <c r="G22" s="126" t="s">
        <v>348</v>
      </c>
      <c r="H22" s="123">
        <v>570077</v>
      </c>
      <c r="I22" s="136">
        <v>0</v>
      </c>
      <c r="J22" s="136"/>
      <c r="K22" s="136"/>
      <c r="L22" s="136"/>
      <c r="M22" s="123" t="s">
        <v>409</v>
      </c>
      <c r="N22" s="123" t="s">
        <v>437</v>
      </c>
      <c r="O22" s="123" t="s">
        <v>351</v>
      </c>
      <c r="P22" s="128" t="s">
        <v>352</v>
      </c>
      <c r="Q22" s="123" t="s">
        <v>438</v>
      </c>
      <c r="R22" s="123" t="s">
        <v>362</v>
      </c>
      <c r="S22" s="153" t="s">
        <v>355</v>
      </c>
      <c r="T22" s="129">
        <v>44304</v>
      </c>
      <c r="U22" s="129">
        <v>44668</v>
      </c>
      <c r="V22" s="129">
        <v>43760</v>
      </c>
      <c r="W22" s="129">
        <v>44533</v>
      </c>
      <c r="X22" s="130">
        <v>25.766666666666666</v>
      </c>
      <c r="Y22" s="131" t="s">
        <v>356</v>
      </c>
      <c r="Z22" s="129">
        <v>43760</v>
      </c>
      <c r="AA22" s="130">
        <v>24.93548387096774</v>
      </c>
      <c r="AB22" s="130" t="s">
        <v>357</v>
      </c>
    </row>
    <row r="23" spans="1:28" x14ac:dyDescent="0.25">
      <c r="A23" s="123">
        <v>20</v>
      </c>
      <c r="B23" s="123">
        <v>153783</v>
      </c>
      <c r="C23" s="156" t="s">
        <v>439</v>
      </c>
      <c r="D23" s="151"/>
      <c r="E23" s="123" t="s">
        <v>347</v>
      </c>
      <c r="F23" s="123">
        <v>19231530</v>
      </c>
      <c r="G23" s="126" t="s">
        <v>348</v>
      </c>
      <c r="H23" s="123">
        <v>570120</v>
      </c>
      <c r="I23" s="127"/>
      <c r="J23" s="127"/>
      <c r="K23" s="127"/>
      <c r="L23" s="127"/>
      <c r="M23" s="123" t="s">
        <v>440</v>
      </c>
      <c r="N23" s="123" t="s">
        <v>441</v>
      </c>
      <c r="O23" s="123" t="s">
        <v>351</v>
      </c>
      <c r="P23" s="128" t="s">
        <v>352</v>
      </c>
      <c r="Q23" s="123" t="s">
        <v>418</v>
      </c>
      <c r="R23" s="123" t="s">
        <v>362</v>
      </c>
      <c r="S23" s="153" t="s">
        <v>355</v>
      </c>
      <c r="T23" s="129">
        <v>44408</v>
      </c>
      <c r="U23" s="129">
        <v>44772</v>
      </c>
      <c r="V23" s="129">
        <v>43591</v>
      </c>
      <c r="W23" s="129">
        <v>44533</v>
      </c>
      <c r="X23" s="130">
        <v>31.4</v>
      </c>
      <c r="Y23" s="131" t="s">
        <v>356</v>
      </c>
      <c r="Z23" s="132">
        <v>43780</v>
      </c>
      <c r="AA23" s="130">
        <v>24.29032258064516</v>
      </c>
      <c r="AB23" s="133" t="s">
        <v>357</v>
      </c>
    </row>
    <row r="24" spans="1:28" x14ac:dyDescent="0.25">
      <c r="A24" s="123">
        <v>21</v>
      </c>
      <c r="B24" s="123">
        <v>159687</v>
      </c>
      <c r="C24" s="157" t="s">
        <v>442</v>
      </c>
      <c r="D24" s="151"/>
      <c r="E24" s="123" t="s">
        <v>347</v>
      </c>
      <c r="F24" s="123">
        <v>19234590</v>
      </c>
      <c r="G24" s="126" t="s">
        <v>348</v>
      </c>
      <c r="H24" s="123">
        <v>570004</v>
      </c>
      <c r="I24" s="127"/>
      <c r="J24" s="127"/>
      <c r="K24" s="127"/>
      <c r="L24" s="127"/>
      <c r="M24" s="123" t="s">
        <v>366</v>
      </c>
      <c r="N24" s="123" t="s">
        <v>443</v>
      </c>
      <c r="O24" s="123" t="s">
        <v>351</v>
      </c>
      <c r="P24" s="128" t="s">
        <v>352</v>
      </c>
      <c r="Q24" s="123" t="s">
        <v>444</v>
      </c>
      <c r="R24" s="123" t="s">
        <v>362</v>
      </c>
      <c r="S24" s="153" t="s">
        <v>355</v>
      </c>
      <c r="T24" s="129">
        <v>44419</v>
      </c>
      <c r="U24" s="129">
        <v>44722</v>
      </c>
      <c r="V24" s="129">
        <v>43753</v>
      </c>
      <c r="W24" s="129">
        <v>44533</v>
      </c>
      <c r="X24" s="130">
        <v>26</v>
      </c>
      <c r="Y24" s="131" t="s">
        <v>356</v>
      </c>
      <c r="Z24" s="132">
        <v>43827</v>
      </c>
      <c r="AA24" s="130">
        <v>22.774193548387096</v>
      </c>
      <c r="AB24" s="133" t="s">
        <v>357</v>
      </c>
    </row>
    <row r="25" spans="1:28" x14ac:dyDescent="0.25">
      <c r="A25" s="123">
        <v>22</v>
      </c>
      <c r="B25" s="123">
        <v>101574</v>
      </c>
      <c r="C25" s="156" t="s">
        <v>445</v>
      </c>
      <c r="D25" s="151"/>
      <c r="E25" s="123" t="s">
        <v>347</v>
      </c>
      <c r="F25" s="123">
        <v>18009275</v>
      </c>
      <c r="G25" s="126" t="s">
        <v>348</v>
      </c>
      <c r="H25" s="123">
        <v>570031</v>
      </c>
      <c r="I25" s="127"/>
      <c r="J25" s="127"/>
      <c r="K25" s="127"/>
      <c r="L25" s="127"/>
      <c r="M25" s="123" t="s">
        <v>446</v>
      </c>
      <c r="N25" s="123" t="s">
        <v>447</v>
      </c>
      <c r="O25" s="123" t="s">
        <v>351</v>
      </c>
      <c r="P25" s="128" t="s">
        <v>352</v>
      </c>
      <c r="Q25" s="123" t="s">
        <v>448</v>
      </c>
      <c r="R25" s="123" t="s">
        <v>354</v>
      </c>
      <c r="S25" s="153" t="s">
        <v>355</v>
      </c>
      <c r="T25" s="129">
        <v>44351</v>
      </c>
      <c r="U25" s="129">
        <v>44715</v>
      </c>
      <c r="V25" s="129">
        <v>43684</v>
      </c>
      <c r="W25" s="129">
        <v>44533</v>
      </c>
      <c r="X25" s="130">
        <v>28.3</v>
      </c>
      <c r="Y25" s="131" t="s">
        <v>356</v>
      </c>
      <c r="Z25" s="132">
        <v>43790</v>
      </c>
      <c r="AA25" s="130">
        <v>23.967741935483872</v>
      </c>
      <c r="AB25" s="133" t="s">
        <v>357</v>
      </c>
    </row>
    <row r="26" spans="1:28" x14ac:dyDescent="0.25">
      <c r="A26" s="123">
        <v>23</v>
      </c>
      <c r="B26" s="123">
        <v>101063</v>
      </c>
      <c r="C26" s="156" t="s">
        <v>449</v>
      </c>
      <c r="D26" s="151"/>
      <c r="E26" s="123" t="s">
        <v>371</v>
      </c>
      <c r="F26" s="123">
        <v>18009071</v>
      </c>
      <c r="G26" s="126" t="s">
        <v>348</v>
      </c>
      <c r="H26" s="123">
        <v>570095</v>
      </c>
      <c r="I26" s="127"/>
      <c r="J26" s="127"/>
      <c r="K26" s="127"/>
      <c r="L26" s="127"/>
      <c r="M26" s="123" t="s">
        <v>440</v>
      </c>
      <c r="N26" s="123" t="s">
        <v>450</v>
      </c>
      <c r="O26" s="123" t="s">
        <v>351</v>
      </c>
      <c r="P26" s="128" t="s">
        <v>352</v>
      </c>
      <c r="Q26" s="123" t="s">
        <v>395</v>
      </c>
      <c r="R26" s="123" t="s">
        <v>354</v>
      </c>
      <c r="S26" s="153" t="s">
        <v>355</v>
      </c>
      <c r="T26" s="129">
        <v>44350</v>
      </c>
      <c r="U26" s="129">
        <v>44653</v>
      </c>
      <c r="V26" s="129">
        <v>43684</v>
      </c>
      <c r="W26" s="129">
        <v>44533</v>
      </c>
      <c r="X26" s="130">
        <v>28.3</v>
      </c>
      <c r="Y26" s="131" t="s">
        <v>356</v>
      </c>
      <c r="Z26" s="132">
        <v>43827</v>
      </c>
      <c r="AA26" s="130">
        <v>22.774193548387096</v>
      </c>
      <c r="AB26" s="133" t="s">
        <v>357</v>
      </c>
    </row>
    <row r="27" spans="1:28" x14ac:dyDescent="0.25">
      <c r="A27" s="123">
        <v>24</v>
      </c>
      <c r="B27" s="123">
        <v>154502</v>
      </c>
      <c r="C27" s="156" t="s">
        <v>451</v>
      </c>
      <c r="D27" s="151"/>
      <c r="E27" s="123" t="s">
        <v>371</v>
      </c>
      <c r="F27" s="123">
        <v>19231653</v>
      </c>
      <c r="G27" s="126" t="s">
        <v>348</v>
      </c>
      <c r="H27" s="123">
        <v>570014</v>
      </c>
      <c r="I27" s="127"/>
      <c r="J27" s="127"/>
      <c r="K27" s="127"/>
      <c r="L27" s="127"/>
      <c r="M27" s="123" t="s">
        <v>359</v>
      </c>
      <c r="N27" s="123" t="s">
        <v>452</v>
      </c>
      <c r="O27" s="123" t="s">
        <v>351</v>
      </c>
      <c r="P27" s="128" t="s">
        <v>352</v>
      </c>
      <c r="Q27" s="123" t="s">
        <v>428</v>
      </c>
      <c r="R27" s="123" t="s">
        <v>362</v>
      </c>
      <c r="S27" s="153" t="s">
        <v>355</v>
      </c>
      <c r="T27" s="129">
        <v>44441</v>
      </c>
      <c r="U27" s="129">
        <v>44621</v>
      </c>
      <c r="V27" s="129">
        <v>43601</v>
      </c>
      <c r="W27" s="129">
        <v>44533</v>
      </c>
      <c r="X27" s="130">
        <v>31.066666666666666</v>
      </c>
      <c r="Y27" s="131" t="s">
        <v>356</v>
      </c>
      <c r="Z27" s="132">
        <v>43770</v>
      </c>
      <c r="AA27" s="130">
        <v>24.612903225806452</v>
      </c>
      <c r="AB27" s="133" t="s">
        <v>357</v>
      </c>
    </row>
    <row r="28" spans="1:28" x14ac:dyDescent="0.25">
      <c r="A28" s="123">
        <v>25</v>
      </c>
      <c r="B28" s="123">
        <v>156228</v>
      </c>
      <c r="C28" s="156" t="s">
        <v>453</v>
      </c>
      <c r="D28" s="151"/>
      <c r="E28" s="123" t="s">
        <v>371</v>
      </c>
      <c r="F28" s="123">
        <v>19232842</v>
      </c>
      <c r="G28" s="126" t="s">
        <v>348</v>
      </c>
      <c r="H28" s="123">
        <v>570027</v>
      </c>
      <c r="I28" s="127"/>
      <c r="J28" s="127"/>
      <c r="K28" s="127"/>
      <c r="L28" s="127"/>
      <c r="M28" s="123" t="s">
        <v>423</v>
      </c>
      <c r="N28" s="123" t="s">
        <v>454</v>
      </c>
      <c r="O28" s="123" t="s">
        <v>351</v>
      </c>
      <c r="P28" s="128" t="s">
        <v>352</v>
      </c>
      <c r="Q28" s="123" t="s">
        <v>381</v>
      </c>
      <c r="R28" s="123" t="s">
        <v>354</v>
      </c>
      <c r="S28" s="153" t="s">
        <v>355</v>
      </c>
      <c r="T28" s="129">
        <v>44232</v>
      </c>
      <c r="U28" s="129">
        <v>44596</v>
      </c>
      <c r="V28" s="129">
        <v>43684</v>
      </c>
      <c r="W28" s="129">
        <v>44533</v>
      </c>
      <c r="X28" s="130">
        <v>28.3</v>
      </c>
      <c r="Y28" s="131" t="s">
        <v>356</v>
      </c>
      <c r="Z28" s="132">
        <v>43790</v>
      </c>
      <c r="AA28" s="130">
        <v>23.967741935483872</v>
      </c>
      <c r="AB28" s="133" t="s">
        <v>357</v>
      </c>
    </row>
    <row r="29" spans="1:28" x14ac:dyDescent="0.25">
      <c r="A29" s="123">
        <v>26</v>
      </c>
      <c r="B29" s="123">
        <v>154682</v>
      </c>
      <c r="C29" s="156" t="s">
        <v>455</v>
      </c>
      <c r="D29" s="151"/>
      <c r="E29" s="123" t="s">
        <v>371</v>
      </c>
      <c r="F29" s="123">
        <v>19231967</v>
      </c>
      <c r="G29" s="126" t="s">
        <v>348</v>
      </c>
      <c r="H29" s="123">
        <v>570278</v>
      </c>
      <c r="I29" s="127"/>
      <c r="J29" s="127"/>
      <c r="K29" s="127"/>
      <c r="L29" s="127"/>
      <c r="M29" s="123" t="s">
        <v>456</v>
      </c>
      <c r="N29" s="123" t="s">
        <v>457</v>
      </c>
      <c r="O29" s="123" t="s">
        <v>351</v>
      </c>
      <c r="P29" s="128" t="s">
        <v>352</v>
      </c>
      <c r="Q29" s="123" t="s">
        <v>432</v>
      </c>
      <c r="R29" s="123" t="s">
        <v>354</v>
      </c>
      <c r="S29" s="153" t="s">
        <v>355</v>
      </c>
      <c r="T29" s="129">
        <v>44357</v>
      </c>
      <c r="U29" s="129">
        <v>44721</v>
      </c>
      <c r="V29" s="129">
        <v>43630</v>
      </c>
      <c r="W29" s="129">
        <v>44533</v>
      </c>
      <c r="X29" s="130">
        <v>30.1</v>
      </c>
      <c r="Y29" s="131" t="s">
        <v>356</v>
      </c>
      <c r="Z29" s="132">
        <v>43800</v>
      </c>
      <c r="AA29" s="130">
        <v>23.64516129032258</v>
      </c>
      <c r="AB29" s="133" t="s">
        <v>357</v>
      </c>
    </row>
    <row r="30" spans="1:28" x14ac:dyDescent="0.25">
      <c r="A30" s="123">
        <v>27</v>
      </c>
      <c r="B30" s="123">
        <v>106036</v>
      </c>
      <c r="C30" s="156" t="s">
        <v>458</v>
      </c>
      <c r="D30" s="151"/>
      <c r="E30" s="123" t="s">
        <v>371</v>
      </c>
      <c r="F30" s="123">
        <v>18010652</v>
      </c>
      <c r="G30" s="126" t="s">
        <v>348</v>
      </c>
      <c r="H30" s="123">
        <v>570094</v>
      </c>
      <c r="I30" s="127"/>
      <c r="J30" s="127"/>
      <c r="K30" s="127"/>
      <c r="L30" s="127"/>
      <c r="M30" s="123" t="s">
        <v>440</v>
      </c>
      <c r="N30" s="123" t="s">
        <v>459</v>
      </c>
      <c r="O30" s="123" t="s">
        <v>351</v>
      </c>
      <c r="P30" s="128" t="s">
        <v>352</v>
      </c>
      <c r="Q30" s="123" t="s">
        <v>353</v>
      </c>
      <c r="R30" s="123" t="s">
        <v>354</v>
      </c>
      <c r="S30" s="153" t="s">
        <v>355</v>
      </c>
      <c r="T30" s="129">
        <v>44351</v>
      </c>
      <c r="U30" s="129">
        <v>44715</v>
      </c>
      <c r="V30" s="129">
        <v>43591</v>
      </c>
      <c r="W30" s="129">
        <v>44533</v>
      </c>
      <c r="X30" s="130">
        <v>31.4</v>
      </c>
      <c r="Y30" s="131" t="s">
        <v>356</v>
      </c>
      <c r="Z30" s="132">
        <v>43780</v>
      </c>
      <c r="AA30" s="130">
        <v>24.29032258064516</v>
      </c>
      <c r="AB30" s="133" t="s">
        <v>357</v>
      </c>
    </row>
    <row r="31" spans="1:28" x14ac:dyDescent="0.25">
      <c r="A31" s="123">
        <v>28</v>
      </c>
      <c r="B31" s="123">
        <v>154477</v>
      </c>
      <c r="C31" s="156" t="s">
        <v>460</v>
      </c>
      <c r="D31" s="151"/>
      <c r="E31" s="123" t="s">
        <v>371</v>
      </c>
      <c r="F31" s="123">
        <v>17009817</v>
      </c>
      <c r="G31" s="126" t="s">
        <v>348</v>
      </c>
      <c r="H31" s="123">
        <v>570041</v>
      </c>
      <c r="I31" s="127"/>
      <c r="J31" s="127"/>
      <c r="K31" s="127"/>
      <c r="L31" s="127"/>
      <c r="M31" s="123" t="s">
        <v>461</v>
      </c>
      <c r="N31" s="123" t="s">
        <v>462</v>
      </c>
      <c r="O31" s="123" t="s">
        <v>351</v>
      </c>
      <c r="P31" s="128" t="s">
        <v>352</v>
      </c>
      <c r="Q31" s="123" t="s">
        <v>353</v>
      </c>
      <c r="R31" s="123" t="s">
        <v>354</v>
      </c>
      <c r="S31" s="153" t="s">
        <v>355</v>
      </c>
      <c r="T31" s="129">
        <v>44318</v>
      </c>
      <c r="U31" s="129">
        <v>44621</v>
      </c>
      <c r="V31" s="129">
        <v>43591</v>
      </c>
      <c r="W31" s="129">
        <v>44533</v>
      </c>
      <c r="X31" s="130">
        <v>31.4</v>
      </c>
      <c r="Y31" s="131" t="s">
        <v>356</v>
      </c>
      <c r="Z31" s="132">
        <v>43759</v>
      </c>
      <c r="AA31" s="130">
        <v>24.967741935483872</v>
      </c>
      <c r="AB31" s="133" t="s">
        <v>357</v>
      </c>
    </row>
    <row r="32" spans="1:28" x14ac:dyDescent="0.25">
      <c r="A32" s="123">
        <v>29</v>
      </c>
      <c r="B32" s="123">
        <v>154489</v>
      </c>
      <c r="C32" s="156" t="s">
        <v>463</v>
      </c>
      <c r="D32" s="151"/>
      <c r="E32" s="123" t="s">
        <v>371</v>
      </c>
      <c r="F32" s="123">
        <v>19231568</v>
      </c>
      <c r="G32" s="126" t="s">
        <v>348</v>
      </c>
      <c r="H32" s="123">
        <v>570202</v>
      </c>
      <c r="I32" s="127"/>
      <c r="J32" s="127"/>
      <c r="K32" s="127"/>
      <c r="L32" s="127"/>
      <c r="M32" s="123" t="s">
        <v>388</v>
      </c>
      <c r="N32" s="123" t="s">
        <v>464</v>
      </c>
      <c r="O32" s="123" t="s">
        <v>351</v>
      </c>
      <c r="P32" s="128" t="s">
        <v>352</v>
      </c>
      <c r="Q32" s="123" t="s">
        <v>444</v>
      </c>
      <c r="R32" s="123" t="s">
        <v>362</v>
      </c>
      <c r="S32" s="153" t="s">
        <v>355</v>
      </c>
      <c r="T32" s="129">
        <v>44376</v>
      </c>
      <c r="U32" s="129">
        <v>44740</v>
      </c>
      <c r="V32" s="129">
        <v>43591</v>
      </c>
      <c r="W32" s="129">
        <v>44533</v>
      </c>
      <c r="X32" s="130">
        <v>31.4</v>
      </c>
      <c r="Y32" s="131" t="s">
        <v>356</v>
      </c>
      <c r="Z32" s="132">
        <v>43780</v>
      </c>
      <c r="AA32" s="130">
        <v>24.29032258064516</v>
      </c>
      <c r="AB32" s="133" t="s">
        <v>357</v>
      </c>
    </row>
    <row r="33" spans="1:28" x14ac:dyDescent="0.25">
      <c r="A33" s="123">
        <v>30</v>
      </c>
      <c r="B33" s="123">
        <v>153878</v>
      </c>
      <c r="C33" s="156" t="s">
        <v>465</v>
      </c>
      <c r="D33" s="151"/>
      <c r="E33" s="123" t="s">
        <v>371</v>
      </c>
      <c r="F33" s="123">
        <v>19231234</v>
      </c>
      <c r="G33" s="126" t="s">
        <v>348</v>
      </c>
      <c r="H33" s="123">
        <v>570244</v>
      </c>
      <c r="I33" s="127"/>
      <c r="J33" s="127"/>
      <c r="K33" s="127"/>
      <c r="L33" s="127"/>
      <c r="M33" s="123" t="s">
        <v>466</v>
      </c>
      <c r="N33" s="123" t="s">
        <v>467</v>
      </c>
      <c r="O33" s="123" t="s">
        <v>351</v>
      </c>
      <c r="P33" s="128" t="s">
        <v>352</v>
      </c>
      <c r="Q33" s="123" t="s">
        <v>438</v>
      </c>
      <c r="R33" s="123" t="s">
        <v>362</v>
      </c>
      <c r="S33" s="153" t="s">
        <v>355</v>
      </c>
      <c r="T33" s="129">
        <v>44441</v>
      </c>
      <c r="U33" s="129">
        <v>44743</v>
      </c>
      <c r="V33" s="129">
        <v>43601</v>
      </c>
      <c r="W33" s="129">
        <v>44533</v>
      </c>
      <c r="X33" s="130">
        <v>31.066666666666666</v>
      </c>
      <c r="Y33" s="131" t="s">
        <v>356</v>
      </c>
      <c r="Z33" s="132">
        <v>43972</v>
      </c>
      <c r="AA33" s="130">
        <v>18.096774193548388</v>
      </c>
      <c r="AB33" s="133" t="s">
        <v>357</v>
      </c>
    </row>
    <row r="34" spans="1:28" x14ac:dyDescent="0.25">
      <c r="A34" s="123">
        <v>31</v>
      </c>
      <c r="B34" s="123">
        <v>160065</v>
      </c>
      <c r="C34" s="157" t="s">
        <v>468</v>
      </c>
      <c r="D34" s="151"/>
      <c r="E34" s="123" t="s">
        <v>347</v>
      </c>
      <c r="F34" s="123">
        <v>19234861</v>
      </c>
      <c r="G34" s="126" t="s">
        <v>348</v>
      </c>
      <c r="H34" s="123">
        <v>570174</v>
      </c>
      <c r="I34" s="127"/>
      <c r="J34" s="127"/>
      <c r="K34" s="127"/>
      <c r="L34" s="127"/>
      <c r="M34" s="123" t="s">
        <v>349</v>
      </c>
      <c r="N34" s="123" t="s">
        <v>469</v>
      </c>
      <c r="O34" s="123" t="s">
        <v>351</v>
      </c>
      <c r="P34" s="128" t="s">
        <v>352</v>
      </c>
      <c r="Q34" s="123" t="s">
        <v>353</v>
      </c>
      <c r="R34" s="123" t="s">
        <v>354</v>
      </c>
      <c r="S34" s="153" t="s">
        <v>355</v>
      </c>
      <c r="T34" s="129">
        <v>44312</v>
      </c>
      <c r="U34" s="129">
        <v>44617</v>
      </c>
      <c r="V34" s="129">
        <v>43769</v>
      </c>
      <c r="W34" s="129">
        <v>44533</v>
      </c>
      <c r="X34" s="130">
        <v>25.466666666666665</v>
      </c>
      <c r="Y34" s="131" t="s">
        <v>356</v>
      </c>
      <c r="Z34" s="132">
        <v>43827</v>
      </c>
      <c r="AA34" s="130">
        <v>22.774193548387096</v>
      </c>
      <c r="AB34" s="133" t="s">
        <v>357</v>
      </c>
    </row>
    <row r="35" spans="1:28" x14ac:dyDescent="0.25">
      <c r="A35" s="123">
        <v>32</v>
      </c>
      <c r="B35" s="123">
        <v>161151</v>
      </c>
      <c r="C35" s="154" t="s">
        <v>470</v>
      </c>
      <c r="D35" s="151"/>
      <c r="E35" s="126" t="s">
        <v>371</v>
      </c>
      <c r="F35" s="123">
        <v>19235274</v>
      </c>
      <c r="G35" s="126" t="s">
        <v>348</v>
      </c>
      <c r="H35" s="123">
        <v>570036</v>
      </c>
      <c r="I35" s="136">
        <v>0</v>
      </c>
      <c r="J35" s="136"/>
      <c r="K35" s="136"/>
      <c r="L35" s="136"/>
      <c r="M35" s="123" t="s">
        <v>379</v>
      </c>
      <c r="N35" s="123" t="s">
        <v>471</v>
      </c>
      <c r="O35" s="123" t="s">
        <v>351</v>
      </c>
      <c r="P35" s="128" t="s">
        <v>374</v>
      </c>
      <c r="Q35" s="123" t="s">
        <v>402</v>
      </c>
      <c r="R35" s="123" t="s">
        <v>362</v>
      </c>
      <c r="S35" s="153" t="s">
        <v>355</v>
      </c>
      <c r="T35" s="129">
        <v>44368</v>
      </c>
      <c r="U35" s="129">
        <v>44732</v>
      </c>
      <c r="V35" s="129">
        <v>43809</v>
      </c>
      <c r="W35" s="129">
        <v>44533</v>
      </c>
      <c r="X35" s="130">
        <v>24.133333333333333</v>
      </c>
      <c r="Y35" s="131" t="s">
        <v>356</v>
      </c>
      <c r="Z35" s="129">
        <v>43809</v>
      </c>
      <c r="AA35" s="130">
        <v>23.35483870967742</v>
      </c>
      <c r="AB35" s="130" t="s">
        <v>357</v>
      </c>
    </row>
    <row r="36" spans="1:28" x14ac:dyDescent="0.25">
      <c r="A36" s="123">
        <v>33</v>
      </c>
      <c r="B36" s="123">
        <v>160821</v>
      </c>
      <c r="C36" s="154" t="s">
        <v>472</v>
      </c>
      <c r="D36" s="151"/>
      <c r="E36" s="126" t="s">
        <v>371</v>
      </c>
      <c r="F36" s="123">
        <v>19234994</v>
      </c>
      <c r="G36" s="126" t="s">
        <v>348</v>
      </c>
      <c r="H36" s="123">
        <v>570061</v>
      </c>
      <c r="I36" s="136">
        <v>0</v>
      </c>
      <c r="J36" s="136"/>
      <c r="K36" s="136"/>
      <c r="L36" s="136"/>
      <c r="M36" s="123" t="s">
        <v>473</v>
      </c>
      <c r="N36" s="123" t="s">
        <v>474</v>
      </c>
      <c r="O36" s="123" t="s">
        <v>351</v>
      </c>
      <c r="P36" s="128" t="s">
        <v>374</v>
      </c>
      <c r="Q36" s="123" t="s">
        <v>475</v>
      </c>
      <c r="R36" s="123" t="s">
        <v>362</v>
      </c>
      <c r="S36" s="153" t="s">
        <v>355</v>
      </c>
      <c r="T36" s="129">
        <v>44352</v>
      </c>
      <c r="U36" s="129">
        <v>44655</v>
      </c>
      <c r="V36" s="129">
        <v>43782</v>
      </c>
      <c r="W36" s="129">
        <v>44533</v>
      </c>
      <c r="X36" s="130">
        <v>25.033333333333335</v>
      </c>
      <c r="Y36" s="131" t="s">
        <v>356</v>
      </c>
      <c r="Z36" s="129">
        <v>43782</v>
      </c>
      <c r="AA36" s="130">
        <v>24.225806451612904</v>
      </c>
      <c r="AB36" s="130" t="s">
        <v>357</v>
      </c>
    </row>
    <row r="37" spans="1:28" x14ac:dyDescent="0.25">
      <c r="A37" s="123">
        <v>34</v>
      </c>
      <c r="B37" s="123">
        <v>166733</v>
      </c>
      <c r="C37" s="152" t="s">
        <v>476</v>
      </c>
      <c r="D37" s="151"/>
      <c r="E37" s="123" t="s">
        <v>371</v>
      </c>
      <c r="F37" s="123">
        <v>20236707</v>
      </c>
      <c r="G37" s="126" t="s">
        <v>348</v>
      </c>
      <c r="H37" s="123">
        <v>570208</v>
      </c>
      <c r="I37" s="142"/>
      <c r="J37" s="143"/>
      <c r="K37" s="143"/>
      <c r="L37" s="143"/>
      <c r="M37" s="123" t="s">
        <v>456</v>
      </c>
      <c r="N37" s="123" t="s">
        <v>477</v>
      </c>
      <c r="O37" s="123" t="s">
        <v>351</v>
      </c>
      <c r="P37" s="128" t="s">
        <v>394</v>
      </c>
      <c r="Q37" s="123" t="s">
        <v>414</v>
      </c>
      <c r="R37" s="123" t="s">
        <v>362</v>
      </c>
      <c r="S37" s="153" t="s">
        <v>355</v>
      </c>
      <c r="T37" s="129">
        <v>44333</v>
      </c>
      <c r="U37" s="129">
        <v>44636</v>
      </c>
      <c r="V37" s="129">
        <v>43972</v>
      </c>
      <c r="W37" s="129">
        <v>44533</v>
      </c>
      <c r="X37" s="130">
        <v>18.7</v>
      </c>
      <c r="Y37" s="131" t="s">
        <v>429</v>
      </c>
      <c r="Z37" s="129">
        <v>43972</v>
      </c>
      <c r="AA37" s="145">
        <v>18.096774193548388</v>
      </c>
      <c r="AB37" s="130" t="s">
        <v>357</v>
      </c>
    </row>
    <row r="38" spans="1:28" x14ac:dyDescent="0.25">
      <c r="A38" s="123">
        <v>35</v>
      </c>
      <c r="B38" s="123">
        <v>168488</v>
      </c>
      <c r="C38" s="158" t="s">
        <v>478</v>
      </c>
      <c r="D38" s="151"/>
      <c r="E38" s="123" t="s">
        <v>347</v>
      </c>
      <c r="F38" s="123">
        <v>20236802</v>
      </c>
      <c r="G38" s="126" t="s">
        <v>348</v>
      </c>
      <c r="H38" s="123">
        <v>570142</v>
      </c>
      <c r="I38" s="142"/>
      <c r="J38" s="143"/>
      <c r="K38" s="143"/>
      <c r="L38" s="143"/>
      <c r="M38" s="123" t="s">
        <v>479</v>
      </c>
      <c r="N38" s="123" t="s">
        <v>480</v>
      </c>
      <c r="O38" s="123" t="s">
        <v>351</v>
      </c>
      <c r="P38" s="128" t="s">
        <v>394</v>
      </c>
      <c r="Q38" s="123" t="s">
        <v>481</v>
      </c>
      <c r="R38" s="123" t="s">
        <v>362</v>
      </c>
      <c r="S38" s="153" t="s">
        <v>355</v>
      </c>
      <c r="T38" s="129">
        <v>44354</v>
      </c>
      <c r="U38" s="129">
        <v>44657</v>
      </c>
      <c r="V38" s="129">
        <v>43992</v>
      </c>
      <c r="W38" s="129">
        <v>44533</v>
      </c>
      <c r="X38" s="130">
        <v>18.033333333333335</v>
      </c>
      <c r="Y38" s="131" t="s">
        <v>429</v>
      </c>
      <c r="Z38" s="129">
        <v>43992</v>
      </c>
      <c r="AA38" s="145">
        <v>17.451612903225808</v>
      </c>
      <c r="AB38" s="130" t="s">
        <v>357</v>
      </c>
    </row>
    <row r="39" spans="1:28" x14ac:dyDescent="0.25">
      <c r="A39" s="123">
        <v>36</v>
      </c>
      <c r="B39" s="123">
        <v>160829</v>
      </c>
      <c r="C39" s="154" t="s">
        <v>482</v>
      </c>
      <c r="D39" s="151"/>
      <c r="E39" s="126" t="s">
        <v>371</v>
      </c>
      <c r="F39" s="123">
        <v>19234991</v>
      </c>
      <c r="G39" s="126" t="s">
        <v>348</v>
      </c>
      <c r="H39" s="123">
        <v>570222</v>
      </c>
      <c r="I39" s="136">
        <v>0</v>
      </c>
      <c r="J39" s="136"/>
      <c r="K39" s="136"/>
      <c r="L39" s="136"/>
      <c r="M39" s="123" t="s">
        <v>473</v>
      </c>
      <c r="N39" s="123" t="s">
        <v>483</v>
      </c>
      <c r="O39" s="123" t="s">
        <v>351</v>
      </c>
      <c r="P39" s="128" t="s">
        <v>374</v>
      </c>
      <c r="Q39" s="123" t="s">
        <v>421</v>
      </c>
      <c r="R39" s="123" t="s">
        <v>354</v>
      </c>
      <c r="S39" s="153" t="s">
        <v>355</v>
      </c>
      <c r="T39" s="129">
        <v>44328</v>
      </c>
      <c r="U39" s="129">
        <v>44692</v>
      </c>
      <c r="V39" s="129">
        <v>43782</v>
      </c>
      <c r="W39" s="129">
        <v>44533</v>
      </c>
      <c r="X39" s="130">
        <v>25.033333333333335</v>
      </c>
      <c r="Y39" s="131" t="s">
        <v>356</v>
      </c>
      <c r="Z39" s="129">
        <v>43782</v>
      </c>
      <c r="AA39" s="130">
        <v>24.225806451612904</v>
      </c>
      <c r="AB39" s="130" t="s">
        <v>357</v>
      </c>
    </row>
    <row r="40" spans="1:28" x14ac:dyDescent="0.25">
      <c r="A40" s="123">
        <v>37</v>
      </c>
      <c r="B40" s="123">
        <v>170012</v>
      </c>
      <c r="C40" s="158" t="s">
        <v>484</v>
      </c>
      <c r="D40" s="151"/>
      <c r="E40" s="123" t="s">
        <v>347</v>
      </c>
      <c r="F40" s="123">
        <v>20237488</v>
      </c>
      <c r="G40" s="126" t="s">
        <v>348</v>
      </c>
      <c r="H40" s="123">
        <v>570291</v>
      </c>
      <c r="I40" s="142"/>
      <c r="J40" s="143"/>
      <c r="K40" s="143"/>
      <c r="L40" s="143"/>
      <c r="M40" s="123">
        <v>4</v>
      </c>
      <c r="N40" s="123" t="s">
        <v>485</v>
      </c>
      <c r="O40" s="123" t="s">
        <v>351</v>
      </c>
      <c r="P40" s="128" t="s">
        <v>394</v>
      </c>
      <c r="Q40" s="123" t="s">
        <v>390</v>
      </c>
      <c r="R40" s="123" t="s">
        <v>354</v>
      </c>
      <c r="S40" s="153" t="s">
        <v>355</v>
      </c>
      <c r="T40" s="129">
        <v>44254</v>
      </c>
      <c r="U40" s="129">
        <v>44618</v>
      </c>
      <c r="V40" s="129">
        <v>44075</v>
      </c>
      <c r="W40" s="129">
        <v>44533</v>
      </c>
      <c r="X40" s="130">
        <v>15.266666666666667</v>
      </c>
      <c r="Y40" s="131" t="s">
        <v>429</v>
      </c>
      <c r="Z40" s="129">
        <v>44075</v>
      </c>
      <c r="AA40" s="145">
        <v>14.774193548387096</v>
      </c>
      <c r="AB40" s="130" t="s">
        <v>357</v>
      </c>
    </row>
    <row r="41" spans="1:28" x14ac:dyDescent="0.25">
      <c r="A41" s="123">
        <v>38</v>
      </c>
      <c r="B41" s="123">
        <v>157006</v>
      </c>
      <c r="C41" s="157" t="s">
        <v>486</v>
      </c>
      <c r="D41" s="136"/>
      <c r="E41" s="126" t="s">
        <v>371</v>
      </c>
      <c r="F41" s="123">
        <v>19233373</v>
      </c>
      <c r="G41" s="126" t="s">
        <v>348</v>
      </c>
      <c r="H41" s="123">
        <v>570184</v>
      </c>
      <c r="I41" s="136">
        <v>0</v>
      </c>
      <c r="J41" s="136"/>
      <c r="K41" s="136"/>
      <c r="L41" s="136"/>
      <c r="M41" s="123" t="s">
        <v>388</v>
      </c>
      <c r="N41" s="123" t="s">
        <v>487</v>
      </c>
      <c r="O41" s="123" t="s">
        <v>351</v>
      </c>
      <c r="P41" s="128" t="s">
        <v>352</v>
      </c>
      <c r="Q41" s="123" t="s">
        <v>402</v>
      </c>
      <c r="R41" s="123" t="s">
        <v>362</v>
      </c>
      <c r="S41" s="123" t="s">
        <v>355</v>
      </c>
      <c r="T41" s="129">
        <v>44497</v>
      </c>
      <c r="U41" s="129">
        <v>44861</v>
      </c>
      <c r="V41" s="129">
        <v>43647</v>
      </c>
      <c r="W41" s="129">
        <v>44533</v>
      </c>
      <c r="X41" s="130">
        <v>26.4</v>
      </c>
      <c r="Y41" s="131" t="s">
        <v>356</v>
      </c>
      <c r="Z41" s="129">
        <v>43647</v>
      </c>
      <c r="AA41" s="130">
        <v>25.548387096774192</v>
      </c>
      <c r="AB41" s="130" t="s">
        <v>357</v>
      </c>
    </row>
    <row r="42" spans="1:28" x14ac:dyDescent="0.25">
      <c r="A42" s="123">
        <v>39</v>
      </c>
      <c r="B42" s="123">
        <v>160020</v>
      </c>
      <c r="C42" s="152" t="s">
        <v>488</v>
      </c>
      <c r="D42" s="136"/>
      <c r="E42" s="126" t="s">
        <v>347</v>
      </c>
      <c r="F42" s="123">
        <v>19234713</v>
      </c>
      <c r="G42" s="126" t="s">
        <v>348</v>
      </c>
      <c r="H42" s="123">
        <v>570047</v>
      </c>
      <c r="I42" s="136">
        <v>0</v>
      </c>
      <c r="J42" s="136"/>
      <c r="K42" s="136"/>
      <c r="L42" s="136"/>
      <c r="M42" s="123" t="s">
        <v>409</v>
      </c>
      <c r="N42" s="123" t="s">
        <v>489</v>
      </c>
      <c r="O42" s="123" t="s">
        <v>351</v>
      </c>
      <c r="P42" s="128" t="s">
        <v>352</v>
      </c>
      <c r="Q42" s="123" t="s">
        <v>421</v>
      </c>
      <c r="R42" s="123" t="s">
        <v>354</v>
      </c>
      <c r="S42" s="123" t="s">
        <v>355</v>
      </c>
      <c r="T42" s="129">
        <v>44487</v>
      </c>
      <c r="U42" s="129">
        <v>44851</v>
      </c>
      <c r="V42" s="129">
        <v>43760</v>
      </c>
      <c r="W42" s="129">
        <v>44533</v>
      </c>
      <c r="X42" s="130">
        <v>22.633333333333333</v>
      </c>
      <c r="Y42" s="131" t="s">
        <v>429</v>
      </c>
      <c r="Z42" s="129">
        <v>43760</v>
      </c>
      <c r="AA42" s="130">
        <v>21.903225806451612</v>
      </c>
      <c r="AB42" s="130" t="s">
        <v>357</v>
      </c>
    </row>
    <row r="43" spans="1:28" x14ac:dyDescent="0.25">
      <c r="A43" s="123">
        <v>40</v>
      </c>
      <c r="B43" s="123">
        <v>160704</v>
      </c>
      <c r="C43" s="152" t="s">
        <v>490</v>
      </c>
      <c r="D43" s="136"/>
      <c r="E43" s="126" t="s">
        <v>347</v>
      </c>
      <c r="F43" s="123">
        <v>19235311</v>
      </c>
      <c r="G43" s="126" t="s">
        <v>348</v>
      </c>
      <c r="H43" s="123">
        <v>570101</v>
      </c>
      <c r="I43" s="136">
        <v>0</v>
      </c>
      <c r="J43" s="136"/>
      <c r="K43" s="136"/>
      <c r="L43" s="136"/>
      <c r="M43" s="123" t="s">
        <v>423</v>
      </c>
      <c r="N43" s="123" t="s">
        <v>491</v>
      </c>
      <c r="O43" s="123" t="s">
        <v>351</v>
      </c>
      <c r="P43" s="128" t="s">
        <v>352</v>
      </c>
      <c r="Q43" s="123" t="s">
        <v>481</v>
      </c>
      <c r="R43" s="123" t="s">
        <v>362</v>
      </c>
      <c r="S43" s="123" t="s">
        <v>355</v>
      </c>
      <c r="T43" s="129">
        <v>44489</v>
      </c>
      <c r="U43" s="129">
        <v>44792</v>
      </c>
      <c r="V43" s="129">
        <v>43795</v>
      </c>
      <c r="W43" s="129">
        <v>44533</v>
      </c>
      <c r="X43" s="130">
        <v>24.6</v>
      </c>
      <c r="Y43" s="131" t="s">
        <v>356</v>
      </c>
      <c r="Z43" s="129">
        <v>43795</v>
      </c>
      <c r="AA43" s="130">
        <v>23.806451612903224</v>
      </c>
      <c r="AB43" s="130" t="s">
        <v>357</v>
      </c>
    </row>
    <row r="44" spans="1:28" x14ac:dyDescent="0.25">
      <c r="A44" s="123">
        <v>41</v>
      </c>
      <c r="B44" s="123">
        <v>159678</v>
      </c>
      <c r="C44" s="157" t="s">
        <v>492</v>
      </c>
      <c r="D44" s="136"/>
      <c r="E44" s="123" t="s">
        <v>347</v>
      </c>
      <c r="F44" s="123">
        <v>19234648</v>
      </c>
      <c r="G44" s="126" t="s">
        <v>348</v>
      </c>
      <c r="H44" s="123">
        <v>570130</v>
      </c>
      <c r="I44" s="127"/>
      <c r="J44" s="127"/>
      <c r="K44" s="127"/>
      <c r="L44" s="127"/>
      <c r="M44" s="123" t="s">
        <v>366</v>
      </c>
      <c r="N44" s="123" t="s">
        <v>493</v>
      </c>
      <c r="O44" s="123" t="s">
        <v>351</v>
      </c>
      <c r="P44" s="128" t="s">
        <v>352</v>
      </c>
      <c r="Q44" s="123" t="s">
        <v>361</v>
      </c>
      <c r="R44" s="123" t="s">
        <v>362</v>
      </c>
      <c r="S44" s="123" t="s">
        <v>355</v>
      </c>
      <c r="T44" s="129">
        <v>44475</v>
      </c>
      <c r="U44" s="129">
        <v>44839</v>
      </c>
      <c r="V44" s="129">
        <v>43753</v>
      </c>
      <c r="W44" s="129">
        <v>44533</v>
      </c>
      <c r="X44" s="130">
        <v>26</v>
      </c>
      <c r="Y44" s="131" t="s">
        <v>356</v>
      </c>
      <c r="Z44" s="132">
        <v>43827</v>
      </c>
      <c r="AA44" s="130">
        <v>22.774193548387096</v>
      </c>
      <c r="AB44" s="133" t="s">
        <v>357</v>
      </c>
    </row>
    <row r="45" spans="1:28" x14ac:dyDescent="0.25">
      <c r="A45" s="123">
        <v>42</v>
      </c>
      <c r="B45" s="123">
        <v>154672</v>
      </c>
      <c r="C45" s="156" t="s">
        <v>494</v>
      </c>
      <c r="D45" s="136"/>
      <c r="E45" s="123" t="s">
        <v>371</v>
      </c>
      <c r="F45" s="123">
        <v>19231908</v>
      </c>
      <c r="G45" s="126" t="s">
        <v>348</v>
      </c>
      <c r="H45" s="123">
        <v>570134</v>
      </c>
      <c r="I45" s="127"/>
      <c r="J45" s="127"/>
      <c r="K45" s="127"/>
      <c r="L45" s="127"/>
      <c r="M45" s="123" t="s">
        <v>456</v>
      </c>
      <c r="N45" s="123" t="s">
        <v>495</v>
      </c>
      <c r="O45" s="123" t="s">
        <v>351</v>
      </c>
      <c r="P45" s="128" t="s">
        <v>352</v>
      </c>
      <c r="Q45" s="123" t="s">
        <v>432</v>
      </c>
      <c r="R45" s="123" t="s">
        <v>354</v>
      </c>
      <c r="S45" s="123" t="s">
        <v>355</v>
      </c>
      <c r="T45" s="129">
        <v>44472</v>
      </c>
      <c r="U45" s="129">
        <v>44775</v>
      </c>
      <c r="V45" s="129">
        <v>43622</v>
      </c>
      <c r="W45" s="129">
        <v>44533</v>
      </c>
      <c r="X45" s="130">
        <v>30.366666666666667</v>
      </c>
      <c r="Y45" s="131" t="s">
        <v>356</v>
      </c>
      <c r="Z45" s="132">
        <v>43800</v>
      </c>
      <c r="AA45" s="130">
        <v>23.64516129032258</v>
      </c>
      <c r="AB45" s="133" t="s">
        <v>357</v>
      </c>
    </row>
    <row r="46" spans="1:28" x14ac:dyDescent="0.25">
      <c r="A46" s="123">
        <v>43</v>
      </c>
      <c r="B46" s="123">
        <v>159677</v>
      </c>
      <c r="C46" s="157" t="s">
        <v>496</v>
      </c>
      <c r="D46" s="136"/>
      <c r="E46" s="123" t="s">
        <v>347</v>
      </c>
      <c r="F46" s="123">
        <v>19234636</v>
      </c>
      <c r="G46" s="126" t="s">
        <v>348</v>
      </c>
      <c r="H46" s="123">
        <v>570054</v>
      </c>
      <c r="I46" s="127"/>
      <c r="J46" s="127"/>
      <c r="K46" s="127"/>
      <c r="L46" s="127"/>
      <c r="M46" s="123">
        <v>6</v>
      </c>
      <c r="N46" s="123" t="s">
        <v>497</v>
      </c>
      <c r="O46" s="123" t="s">
        <v>351</v>
      </c>
      <c r="P46" s="128" t="s">
        <v>352</v>
      </c>
      <c r="Q46" s="123" t="s">
        <v>421</v>
      </c>
      <c r="R46" s="123" t="s">
        <v>354</v>
      </c>
      <c r="S46" s="123" t="s">
        <v>355</v>
      </c>
      <c r="T46" s="129">
        <v>44480</v>
      </c>
      <c r="U46" s="129">
        <v>44844</v>
      </c>
      <c r="V46" s="129">
        <v>43753</v>
      </c>
      <c r="W46" s="129">
        <v>44533</v>
      </c>
      <c r="X46" s="130">
        <v>26</v>
      </c>
      <c r="Y46" s="131" t="s">
        <v>356</v>
      </c>
      <c r="Z46" s="132">
        <v>43827</v>
      </c>
      <c r="AA46" s="130">
        <v>22.774193548387096</v>
      </c>
      <c r="AB46" s="133" t="s">
        <v>357</v>
      </c>
    </row>
    <row r="47" spans="1:28" x14ac:dyDescent="0.25">
      <c r="A47" s="123">
        <v>44</v>
      </c>
      <c r="B47" s="123">
        <v>160712</v>
      </c>
      <c r="C47" s="152" t="s">
        <v>498</v>
      </c>
      <c r="D47" s="151"/>
      <c r="E47" s="126" t="s">
        <v>371</v>
      </c>
      <c r="F47" s="123">
        <v>19235326</v>
      </c>
      <c r="G47" s="126" t="s">
        <v>348</v>
      </c>
      <c r="H47" s="123">
        <v>570088</v>
      </c>
      <c r="I47" s="136">
        <v>0</v>
      </c>
      <c r="J47" s="136"/>
      <c r="K47" s="136"/>
      <c r="L47" s="136"/>
      <c r="M47" s="123" t="s">
        <v>423</v>
      </c>
      <c r="N47" s="123" t="s">
        <v>499</v>
      </c>
      <c r="O47" s="123" t="s">
        <v>351</v>
      </c>
      <c r="P47" s="128" t="s">
        <v>394</v>
      </c>
      <c r="Q47" s="123" t="s">
        <v>421</v>
      </c>
      <c r="R47" s="123" t="s">
        <v>354</v>
      </c>
      <c r="S47" s="123" t="s">
        <v>355</v>
      </c>
      <c r="T47" s="129">
        <v>44340</v>
      </c>
      <c r="U47" s="129">
        <v>44523</v>
      </c>
      <c r="V47" s="129">
        <v>43795</v>
      </c>
      <c r="W47" s="129">
        <v>44533</v>
      </c>
      <c r="X47" s="130">
        <v>24.6</v>
      </c>
      <c r="Y47" s="131" t="s">
        <v>356</v>
      </c>
      <c r="Z47" s="129">
        <v>43795</v>
      </c>
      <c r="AA47" s="130">
        <v>23.806451612903224</v>
      </c>
      <c r="AB47" s="130" t="s">
        <v>357</v>
      </c>
    </row>
    <row r="48" spans="1:28" x14ac:dyDescent="0.25">
      <c r="A48" s="123">
        <v>45</v>
      </c>
      <c r="B48" s="123">
        <v>160682</v>
      </c>
      <c r="C48" s="152" t="s">
        <v>500</v>
      </c>
      <c r="D48" s="136"/>
      <c r="E48" s="126" t="s">
        <v>347</v>
      </c>
      <c r="F48" s="123">
        <v>19235083</v>
      </c>
      <c r="G48" s="126" t="s">
        <v>348</v>
      </c>
      <c r="H48" s="123">
        <v>570136</v>
      </c>
      <c r="I48" s="136">
        <v>0</v>
      </c>
      <c r="J48" s="136"/>
      <c r="K48" s="136"/>
      <c r="L48" s="136"/>
      <c r="M48" s="123" t="s">
        <v>501</v>
      </c>
      <c r="N48" s="123" t="s">
        <v>502</v>
      </c>
      <c r="O48" s="123" t="s">
        <v>351</v>
      </c>
      <c r="P48" s="128" t="s">
        <v>352</v>
      </c>
      <c r="Q48" s="123" t="s">
        <v>395</v>
      </c>
      <c r="R48" s="123" t="s">
        <v>354</v>
      </c>
      <c r="S48" s="123" t="s">
        <v>355</v>
      </c>
      <c r="T48" s="129">
        <v>44187</v>
      </c>
      <c r="U48" s="129">
        <v>44551</v>
      </c>
      <c r="V48" s="129">
        <v>43788</v>
      </c>
      <c r="W48" s="129">
        <v>44533</v>
      </c>
      <c r="X48" s="130">
        <v>24.833333333333332</v>
      </c>
      <c r="Y48" s="131" t="s">
        <v>356</v>
      </c>
      <c r="Z48" s="129">
        <v>43788</v>
      </c>
      <c r="AA48" s="130">
        <v>24.032258064516128</v>
      </c>
      <c r="AB48" s="130" t="s">
        <v>357</v>
      </c>
    </row>
    <row r="49" spans="1:28" x14ac:dyDescent="0.25">
      <c r="A49" s="123">
        <v>46</v>
      </c>
      <c r="B49" s="123">
        <v>160690</v>
      </c>
      <c r="C49" s="152" t="s">
        <v>503</v>
      </c>
      <c r="D49" s="136"/>
      <c r="E49" s="126" t="s">
        <v>371</v>
      </c>
      <c r="F49" s="123">
        <v>19235099</v>
      </c>
      <c r="G49" s="126" t="s">
        <v>348</v>
      </c>
      <c r="H49" s="123">
        <v>570179</v>
      </c>
      <c r="I49" s="136">
        <v>0</v>
      </c>
      <c r="J49" s="136"/>
      <c r="K49" s="136"/>
      <c r="L49" s="136"/>
      <c r="M49" s="123" t="s">
        <v>501</v>
      </c>
      <c r="N49" s="123" t="s">
        <v>504</v>
      </c>
      <c r="O49" s="123" t="s">
        <v>351</v>
      </c>
      <c r="P49" s="128" t="s">
        <v>352</v>
      </c>
      <c r="Q49" s="123" t="s">
        <v>361</v>
      </c>
      <c r="R49" s="123" t="s">
        <v>362</v>
      </c>
      <c r="S49" s="123" t="s">
        <v>355</v>
      </c>
      <c r="T49" s="129">
        <v>44368</v>
      </c>
      <c r="U49" s="129">
        <v>44671</v>
      </c>
      <c r="V49" s="129">
        <v>43788</v>
      </c>
      <c r="W49" s="129">
        <v>44533</v>
      </c>
      <c r="X49" s="130">
        <v>24.833333333333332</v>
      </c>
      <c r="Y49" s="131" t="s">
        <v>356</v>
      </c>
      <c r="Z49" s="129">
        <v>43788</v>
      </c>
      <c r="AA49" s="130">
        <v>24.032258064516128</v>
      </c>
      <c r="AB49" s="130" t="s">
        <v>357</v>
      </c>
    </row>
    <row r="50" spans="1:28" x14ac:dyDescent="0.25">
      <c r="A50" s="123">
        <v>47</v>
      </c>
      <c r="B50" s="123">
        <v>160835</v>
      </c>
      <c r="C50" s="154" t="s">
        <v>505</v>
      </c>
      <c r="D50" s="136"/>
      <c r="E50" s="126" t="s">
        <v>347</v>
      </c>
      <c r="F50" s="123">
        <v>19234987</v>
      </c>
      <c r="G50" s="126" t="s">
        <v>348</v>
      </c>
      <c r="H50" s="123">
        <v>570138</v>
      </c>
      <c r="I50" s="136">
        <v>0</v>
      </c>
      <c r="J50" s="136"/>
      <c r="K50" s="136"/>
      <c r="L50" s="136"/>
      <c r="M50" s="123" t="s">
        <v>473</v>
      </c>
      <c r="N50" s="123" t="s">
        <v>506</v>
      </c>
      <c r="O50" s="123" t="s">
        <v>351</v>
      </c>
      <c r="P50" s="128" t="s">
        <v>352</v>
      </c>
      <c r="Q50" s="123" t="s">
        <v>375</v>
      </c>
      <c r="R50" s="123" t="s">
        <v>362</v>
      </c>
      <c r="S50" s="123" t="s">
        <v>355</v>
      </c>
      <c r="T50" s="129">
        <v>44367</v>
      </c>
      <c r="U50" s="129">
        <v>44670</v>
      </c>
      <c r="V50" s="129">
        <v>43782</v>
      </c>
      <c r="W50" s="129">
        <v>44533</v>
      </c>
      <c r="X50" s="130">
        <v>25.033333333333335</v>
      </c>
      <c r="Y50" s="131" t="s">
        <v>356</v>
      </c>
      <c r="Z50" s="129">
        <v>43782</v>
      </c>
      <c r="AA50" s="130">
        <v>24.225806451612904</v>
      </c>
      <c r="AB50" s="130" t="s">
        <v>357</v>
      </c>
    </row>
    <row r="51" spans="1:28" x14ac:dyDescent="0.25">
      <c r="A51" s="123">
        <v>48</v>
      </c>
      <c r="B51" s="123">
        <v>160685</v>
      </c>
      <c r="C51" s="152" t="s">
        <v>507</v>
      </c>
      <c r="D51" s="136"/>
      <c r="E51" s="126" t="s">
        <v>371</v>
      </c>
      <c r="F51" s="123">
        <v>19235093</v>
      </c>
      <c r="G51" s="126" t="s">
        <v>348</v>
      </c>
      <c r="H51" s="123">
        <v>570112</v>
      </c>
      <c r="I51" s="136">
        <v>0</v>
      </c>
      <c r="J51" s="136"/>
      <c r="K51" s="136"/>
      <c r="L51" s="136"/>
      <c r="M51" s="123" t="s">
        <v>501</v>
      </c>
      <c r="N51" s="123" t="s">
        <v>508</v>
      </c>
      <c r="O51" s="123" t="s">
        <v>351</v>
      </c>
      <c r="P51" s="128" t="s">
        <v>352</v>
      </c>
      <c r="Q51" s="123" t="s">
        <v>428</v>
      </c>
      <c r="R51" s="123" t="s">
        <v>362</v>
      </c>
      <c r="S51" s="123" t="s">
        <v>355</v>
      </c>
      <c r="T51" s="129">
        <v>44489</v>
      </c>
      <c r="U51" s="129">
        <v>44792</v>
      </c>
      <c r="V51" s="129">
        <v>43788</v>
      </c>
      <c r="W51" s="129">
        <v>44533</v>
      </c>
      <c r="X51" s="130">
        <v>24.833333333333332</v>
      </c>
      <c r="Y51" s="131" t="s">
        <v>356</v>
      </c>
      <c r="Z51" s="129">
        <v>43788</v>
      </c>
      <c r="AA51" s="130">
        <v>24.032258064516128</v>
      </c>
      <c r="AB51" s="130" t="s">
        <v>357</v>
      </c>
    </row>
    <row r="52" spans="1:28" x14ac:dyDescent="0.25">
      <c r="A52" s="123">
        <v>49</v>
      </c>
      <c r="B52" s="123">
        <v>160033</v>
      </c>
      <c r="C52" s="156" t="s">
        <v>509</v>
      </c>
      <c r="D52" s="136"/>
      <c r="E52" s="123" t="s">
        <v>347</v>
      </c>
      <c r="F52" s="123">
        <v>19234816</v>
      </c>
      <c r="G52" s="126" t="s">
        <v>348</v>
      </c>
      <c r="H52" s="123">
        <v>570239</v>
      </c>
      <c r="I52" s="127"/>
      <c r="J52" s="127"/>
      <c r="K52" s="127"/>
      <c r="L52" s="127"/>
      <c r="M52" s="123" t="s">
        <v>409</v>
      </c>
      <c r="N52" s="123" t="s">
        <v>510</v>
      </c>
      <c r="O52" s="123" t="s">
        <v>351</v>
      </c>
      <c r="P52" s="128" t="s">
        <v>352</v>
      </c>
      <c r="Q52" s="123" t="s">
        <v>375</v>
      </c>
      <c r="R52" s="123" t="s">
        <v>362</v>
      </c>
      <c r="S52" s="123" t="s">
        <v>355</v>
      </c>
      <c r="T52" s="129">
        <v>44305</v>
      </c>
      <c r="U52" s="129">
        <v>44610</v>
      </c>
      <c r="V52" s="129">
        <v>43766</v>
      </c>
      <c r="W52" s="129">
        <v>44533</v>
      </c>
      <c r="X52" s="130">
        <v>25.566666666666666</v>
      </c>
      <c r="Y52" s="131" t="s">
        <v>356</v>
      </c>
      <c r="Z52" s="132">
        <v>43827</v>
      </c>
      <c r="AA52" s="130">
        <v>22.774193548387096</v>
      </c>
      <c r="AB52" s="133" t="s">
        <v>357</v>
      </c>
    </row>
    <row r="53" spans="1:28" x14ac:dyDescent="0.25">
      <c r="A53" s="123">
        <v>50</v>
      </c>
      <c r="B53" s="123">
        <v>87990</v>
      </c>
      <c r="C53" s="156" t="s">
        <v>511</v>
      </c>
      <c r="D53" s="136"/>
      <c r="E53" s="123" t="s">
        <v>371</v>
      </c>
      <c r="F53" s="123">
        <v>17009688</v>
      </c>
      <c r="G53" s="126" t="s">
        <v>348</v>
      </c>
      <c r="H53" s="123">
        <v>570254</v>
      </c>
      <c r="I53" s="127"/>
      <c r="J53" s="127"/>
      <c r="K53" s="127"/>
      <c r="L53" s="127"/>
      <c r="M53" s="123" t="s">
        <v>473</v>
      </c>
      <c r="N53" s="123" t="s">
        <v>512</v>
      </c>
      <c r="O53" s="123" t="s">
        <v>351</v>
      </c>
      <c r="P53" s="128" t="s">
        <v>352</v>
      </c>
      <c r="Q53" s="123" t="s">
        <v>361</v>
      </c>
      <c r="R53" s="123" t="s">
        <v>362</v>
      </c>
      <c r="S53" s="123" t="s">
        <v>355</v>
      </c>
      <c r="T53" s="129">
        <v>44319</v>
      </c>
      <c r="U53" s="129">
        <v>44622</v>
      </c>
      <c r="V53" s="129">
        <v>43601</v>
      </c>
      <c r="W53" s="129">
        <v>44533</v>
      </c>
      <c r="X53" s="130">
        <v>31.066666666666666</v>
      </c>
      <c r="Y53" s="131" t="s">
        <v>356</v>
      </c>
      <c r="Z53" s="132">
        <v>43770</v>
      </c>
      <c r="AA53" s="130">
        <v>24.612903225806452</v>
      </c>
      <c r="AB53" s="133" t="s">
        <v>357</v>
      </c>
    </row>
    <row r="54" spans="1:28" x14ac:dyDescent="0.25">
      <c r="A54" s="123">
        <v>51</v>
      </c>
      <c r="B54" s="123">
        <v>160027</v>
      </c>
      <c r="C54" s="156" t="s">
        <v>513</v>
      </c>
      <c r="D54" s="136"/>
      <c r="E54" s="123" t="s">
        <v>371</v>
      </c>
      <c r="F54" s="123">
        <v>19234734</v>
      </c>
      <c r="G54" s="126" t="s">
        <v>348</v>
      </c>
      <c r="H54" s="123">
        <v>570122</v>
      </c>
      <c r="I54" s="127"/>
      <c r="J54" s="127"/>
      <c r="K54" s="127"/>
      <c r="L54" s="127"/>
      <c r="M54" s="123" t="s">
        <v>409</v>
      </c>
      <c r="N54" s="123" t="s">
        <v>514</v>
      </c>
      <c r="O54" s="123" t="s">
        <v>351</v>
      </c>
      <c r="P54" s="128" t="s">
        <v>352</v>
      </c>
      <c r="Q54" s="123" t="s">
        <v>448</v>
      </c>
      <c r="R54" s="123" t="s">
        <v>354</v>
      </c>
      <c r="S54" s="123" t="s">
        <v>355</v>
      </c>
      <c r="T54" s="129">
        <v>44425</v>
      </c>
      <c r="U54" s="129">
        <v>44728</v>
      </c>
      <c r="V54" s="129">
        <v>43760</v>
      </c>
      <c r="W54" s="129">
        <v>44533</v>
      </c>
      <c r="X54" s="130">
        <v>25.766666666666666</v>
      </c>
      <c r="Y54" s="131" t="s">
        <v>356</v>
      </c>
      <c r="Z54" s="132">
        <v>43827</v>
      </c>
      <c r="AA54" s="130">
        <v>22.774193548387096</v>
      </c>
      <c r="AB54" s="133" t="s">
        <v>357</v>
      </c>
    </row>
    <row r="55" spans="1:28" x14ac:dyDescent="0.25">
      <c r="A55" s="123">
        <v>52</v>
      </c>
      <c r="B55" s="123">
        <v>97474</v>
      </c>
      <c r="C55" s="156" t="s">
        <v>515</v>
      </c>
      <c r="D55" s="136"/>
      <c r="E55" s="123" t="s">
        <v>371</v>
      </c>
      <c r="F55" s="159">
        <v>18005373</v>
      </c>
      <c r="G55" s="126" t="s">
        <v>348</v>
      </c>
      <c r="H55" s="123">
        <v>570019</v>
      </c>
      <c r="I55" s="127"/>
      <c r="J55" s="127"/>
      <c r="K55" s="127"/>
      <c r="L55" s="127"/>
      <c r="M55" s="123" t="s">
        <v>473</v>
      </c>
      <c r="N55" s="123" t="s">
        <v>516</v>
      </c>
      <c r="O55" s="123" t="s">
        <v>351</v>
      </c>
      <c r="P55" s="128" t="s">
        <v>352</v>
      </c>
      <c r="Q55" s="123" t="s">
        <v>414</v>
      </c>
      <c r="R55" s="123" t="s">
        <v>362</v>
      </c>
      <c r="S55" s="123" t="s">
        <v>355</v>
      </c>
      <c r="T55" s="129">
        <v>44320</v>
      </c>
      <c r="U55" s="129">
        <v>44623</v>
      </c>
      <c r="V55" s="129">
        <v>43601</v>
      </c>
      <c r="W55" s="129">
        <v>44533</v>
      </c>
      <c r="X55" s="130">
        <v>31.066666666666666</v>
      </c>
      <c r="Y55" s="131" t="s">
        <v>356</v>
      </c>
      <c r="Z55" s="132">
        <v>43601</v>
      </c>
      <c r="AA55" s="130">
        <v>30.06451612903226</v>
      </c>
      <c r="AB55" s="133" t="s">
        <v>357</v>
      </c>
    </row>
    <row r="56" spans="1:28" x14ac:dyDescent="0.25">
      <c r="A56" s="123">
        <v>53</v>
      </c>
      <c r="B56" s="123">
        <v>150752</v>
      </c>
      <c r="C56" s="160" t="s">
        <v>517</v>
      </c>
      <c r="D56" s="136"/>
      <c r="E56" s="123" t="s">
        <v>347</v>
      </c>
      <c r="F56" s="123">
        <v>18230302</v>
      </c>
      <c r="G56" s="126" t="s">
        <v>348</v>
      </c>
      <c r="H56" s="123">
        <v>570099</v>
      </c>
      <c r="I56" s="127"/>
      <c r="J56" s="127"/>
      <c r="K56" s="127"/>
      <c r="L56" s="127"/>
      <c r="M56" s="123" t="s">
        <v>379</v>
      </c>
      <c r="N56" s="123" t="s">
        <v>518</v>
      </c>
      <c r="O56" s="123" t="s">
        <v>351</v>
      </c>
      <c r="P56" s="128" t="s">
        <v>352</v>
      </c>
      <c r="Q56" s="123" t="s">
        <v>402</v>
      </c>
      <c r="R56" s="123" t="s">
        <v>362</v>
      </c>
      <c r="S56" s="123" t="s">
        <v>355</v>
      </c>
      <c r="T56" s="129">
        <v>44455</v>
      </c>
      <c r="U56" s="129">
        <v>44635</v>
      </c>
      <c r="V56" s="129">
        <v>43425</v>
      </c>
      <c r="W56" s="129">
        <v>44533</v>
      </c>
      <c r="X56" s="130">
        <v>36.93333333333333</v>
      </c>
      <c r="Y56" s="131" t="s">
        <v>356</v>
      </c>
      <c r="Z56" s="132">
        <v>43425</v>
      </c>
      <c r="AA56" s="130">
        <v>35.741935483870968</v>
      </c>
      <c r="AB56" s="133" t="s">
        <v>357</v>
      </c>
    </row>
    <row r="57" spans="1:28" x14ac:dyDescent="0.25">
      <c r="A57" s="123">
        <v>54</v>
      </c>
      <c r="B57" s="123">
        <v>154471</v>
      </c>
      <c r="C57" s="156" t="s">
        <v>519</v>
      </c>
      <c r="D57" s="136"/>
      <c r="E57" s="123" t="s">
        <v>347</v>
      </c>
      <c r="F57" s="123">
        <v>19231559</v>
      </c>
      <c r="G57" s="126" t="s">
        <v>348</v>
      </c>
      <c r="H57" s="123">
        <v>570083</v>
      </c>
      <c r="I57" s="127"/>
      <c r="J57" s="127"/>
      <c r="K57" s="127"/>
      <c r="L57" s="127"/>
      <c r="M57" s="123" t="s">
        <v>388</v>
      </c>
      <c r="N57" s="123" t="s">
        <v>520</v>
      </c>
      <c r="O57" s="123" t="s">
        <v>351</v>
      </c>
      <c r="P57" s="128" t="s">
        <v>352</v>
      </c>
      <c r="Q57" s="123" t="s">
        <v>395</v>
      </c>
      <c r="R57" s="123" t="s">
        <v>354</v>
      </c>
      <c r="S57" s="123" t="s">
        <v>355</v>
      </c>
      <c r="T57" s="129">
        <v>44195</v>
      </c>
      <c r="U57" s="129">
        <v>44559</v>
      </c>
      <c r="V57" s="129">
        <v>43591</v>
      </c>
      <c r="W57" s="129">
        <v>44533</v>
      </c>
      <c r="X57" s="130">
        <v>31.4</v>
      </c>
      <c r="Y57" s="131" t="s">
        <v>356</v>
      </c>
      <c r="Z57" s="132">
        <v>43780</v>
      </c>
      <c r="AA57" s="130">
        <v>24.29032258064516</v>
      </c>
      <c r="AB57" s="133" t="s">
        <v>357</v>
      </c>
    </row>
    <row r="58" spans="1:28" x14ac:dyDescent="0.25">
      <c r="A58" s="123">
        <v>55</v>
      </c>
      <c r="B58" s="123">
        <v>178137</v>
      </c>
      <c r="C58" s="152" t="s">
        <v>521</v>
      </c>
      <c r="D58" s="136"/>
      <c r="E58" s="123" t="s">
        <v>371</v>
      </c>
      <c r="F58" s="123">
        <v>21239581</v>
      </c>
      <c r="G58" s="126" t="s">
        <v>348</v>
      </c>
      <c r="H58" s="123">
        <v>570382</v>
      </c>
      <c r="I58" s="142"/>
      <c r="J58" s="143"/>
      <c r="K58" s="143"/>
      <c r="L58" s="143"/>
      <c r="M58" s="123">
        <v>8</v>
      </c>
      <c r="N58" s="123" t="s">
        <v>522</v>
      </c>
      <c r="O58" s="123" t="s">
        <v>351</v>
      </c>
      <c r="P58" s="128" t="s">
        <v>394</v>
      </c>
      <c r="Q58" s="123" t="s">
        <v>523</v>
      </c>
      <c r="R58" s="123" t="s">
        <v>354</v>
      </c>
      <c r="S58" s="123" t="s">
        <v>355</v>
      </c>
      <c r="T58" s="129">
        <v>44499</v>
      </c>
      <c r="U58" s="129">
        <v>44802</v>
      </c>
      <c r="V58" s="129">
        <v>44317</v>
      </c>
      <c r="W58" s="129">
        <v>44533</v>
      </c>
      <c r="X58" s="130">
        <v>7.2</v>
      </c>
      <c r="Y58" s="131" t="s">
        <v>524</v>
      </c>
      <c r="Z58" s="129">
        <v>44317</v>
      </c>
      <c r="AA58" s="145">
        <v>6.967741935483871</v>
      </c>
      <c r="AB58" s="130" t="s">
        <v>357</v>
      </c>
    </row>
    <row r="59" spans="1:28" x14ac:dyDescent="0.25">
      <c r="A59" s="123">
        <v>56</v>
      </c>
      <c r="B59" s="123">
        <v>160824</v>
      </c>
      <c r="C59" s="154" t="s">
        <v>525</v>
      </c>
      <c r="D59" s="136"/>
      <c r="E59" s="126" t="s">
        <v>371</v>
      </c>
      <c r="F59" s="123">
        <v>19234986</v>
      </c>
      <c r="G59" s="126" t="s">
        <v>348</v>
      </c>
      <c r="H59" s="123">
        <v>570062</v>
      </c>
      <c r="I59" s="136">
        <v>0</v>
      </c>
      <c r="J59" s="136"/>
      <c r="K59" s="136"/>
      <c r="L59" s="136"/>
      <c r="M59" s="123" t="s">
        <v>473</v>
      </c>
      <c r="N59" s="123" t="s">
        <v>526</v>
      </c>
      <c r="O59" s="123" t="s">
        <v>351</v>
      </c>
      <c r="P59" s="128" t="s">
        <v>374</v>
      </c>
      <c r="Q59" s="123" t="s">
        <v>438</v>
      </c>
      <c r="R59" s="123" t="s">
        <v>362</v>
      </c>
      <c r="S59" s="123" t="s">
        <v>355</v>
      </c>
      <c r="T59" s="129">
        <v>44489</v>
      </c>
      <c r="U59" s="129">
        <v>44792</v>
      </c>
      <c r="V59" s="129">
        <v>43782</v>
      </c>
      <c r="W59" s="129">
        <v>44533</v>
      </c>
      <c r="X59" s="130">
        <v>25.033333333333335</v>
      </c>
      <c r="Y59" s="131" t="s">
        <v>356</v>
      </c>
      <c r="Z59" s="129">
        <v>43782</v>
      </c>
      <c r="AA59" s="130">
        <v>24.225806451612904</v>
      </c>
      <c r="AB59" s="130" t="s">
        <v>357</v>
      </c>
    </row>
    <row r="60" spans="1:28" x14ac:dyDescent="0.25">
      <c r="A60" s="123">
        <v>57</v>
      </c>
      <c r="B60" s="123">
        <v>168590</v>
      </c>
      <c r="C60" s="158" t="s">
        <v>527</v>
      </c>
      <c r="D60" s="136"/>
      <c r="E60" s="123" t="s">
        <v>347</v>
      </c>
      <c r="F60" s="123">
        <v>20236776</v>
      </c>
      <c r="G60" s="126" t="s">
        <v>348</v>
      </c>
      <c r="H60" s="123">
        <v>570115</v>
      </c>
      <c r="I60" s="142"/>
      <c r="J60" s="143"/>
      <c r="K60" s="143"/>
      <c r="L60" s="143"/>
      <c r="M60" s="123" t="s">
        <v>479</v>
      </c>
      <c r="N60" s="123" t="s">
        <v>528</v>
      </c>
      <c r="O60" s="123" t="s">
        <v>351</v>
      </c>
      <c r="P60" s="128" t="s">
        <v>394</v>
      </c>
      <c r="Q60" s="123" t="s">
        <v>428</v>
      </c>
      <c r="R60" s="123" t="s">
        <v>362</v>
      </c>
      <c r="S60" s="123" t="s">
        <v>355</v>
      </c>
      <c r="T60" s="129">
        <v>44173</v>
      </c>
      <c r="U60" s="129">
        <v>44537</v>
      </c>
      <c r="V60" s="129">
        <v>43992</v>
      </c>
      <c r="W60" s="129">
        <v>44533</v>
      </c>
      <c r="X60" s="130">
        <v>18.033333333333335</v>
      </c>
      <c r="Y60" s="131" t="s">
        <v>429</v>
      </c>
      <c r="Z60" s="129">
        <v>43992</v>
      </c>
      <c r="AA60" s="145">
        <v>17.451612903225808</v>
      </c>
      <c r="AB60" s="130" t="s">
        <v>357</v>
      </c>
    </row>
    <row r="61" spans="1:28" x14ac:dyDescent="0.25">
      <c r="A61" s="123">
        <v>58</v>
      </c>
      <c r="B61" s="123">
        <v>170002</v>
      </c>
      <c r="C61" s="158" t="s">
        <v>529</v>
      </c>
      <c r="D61" s="136"/>
      <c r="E61" s="123" t="s">
        <v>371</v>
      </c>
      <c r="F61" s="123">
        <v>20237080</v>
      </c>
      <c r="G61" s="126" t="s">
        <v>348</v>
      </c>
      <c r="H61" s="123">
        <v>570012</v>
      </c>
      <c r="I61" s="142"/>
      <c r="J61" s="143"/>
      <c r="K61" s="143"/>
      <c r="L61" s="143"/>
      <c r="M61" s="123" t="s">
        <v>530</v>
      </c>
      <c r="N61" s="123" t="s">
        <v>531</v>
      </c>
      <c r="O61" s="123" t="s">
        <v>351</v>
      </c>
      <c r="P61" s="128" t="s">
        <v>394</v>
      </c>
      <c r="Q61" s="123" t="s">
        <v>353</v>
      </c>
      <c r="R61" s="123" t="s">
        <v>354</v>
      </c>
      <c r="S61" s="123" t="s">
        <v>355</v>
      </c>
      <c r="T61" s="129">
        <v>44389</v>
      </c>
      <c r="U61" s="129">
        <v>44753</v>
      </c>
      <c r="V61" s="129">
        <v>44028</v>
      </c>
      <c r="W61" s="129">
        <v>44533</v>
      </c>
      <c r="X61" s="130">
        <v>16.833333333333332</v>
      </c>
      <c r="Y61" s="131" t="s">
        <v>429</v>
      </c>
      <c r="Z61" s="129">
        <v>43998</v>
      </c>
      <c r="AA61" s="145">
        <v>17.258064516129032</v>
      </c>
      <c r="AB61" s="130" t="s">
        <v>357</v>
      </c>
    </row>
    <row r="62" spans="1:28" x14ac:dyDescent="0.25">
      <c r="A62" s="123">
        <v>59</v>
      </c>
      <c r="B62" s="123">
        <v>170001</v>
      </c>
      <c r="C62" s="158" t="s">
        <v>532</v>
      </c>
      <c r="D62" s="136"/>
      <c r="E62" s="123" t="s">
        <v>371</v>
      </c>
      <c r="F62" s="123">
        <v>20237076</v>
      </c>
      <c r="G62" s="126" t="s">
        <v>348</v>
      </c>
      <c r="H62" s="123">
        <v>570287</v>
      </c>
      <c r="I62" s="142"/>
      <c r="J62" s="143"/>
      <c r="K62" s="143"/>
      <c r="L62" s="143"/>
      <c r="M62" s="123" t="s">
        <v>530</v>
      </c>
      <c r="N62" s="123" t="s">
        <v>533</v>
      </c>
      <c r="O62" s="123" t="s">
        <v>351</v>
      </c>
      <c r="P62" s="128" t="s">
        <v>394</v>
      </c>
      <c r="Q62" s="123" t="s">
        <v>428</v>
      </c>
      <c r="R62" s="123" t="s">
        <v>362</v>
      </c>
      <c r="S62" s="123" t="s">
        <v>355</v>
      </c>
      <c r="T62" s="129">
        <v>44210</v>
      </c>
      <c r="U62" s="129">
        <v>44513</v>
      </c>
      <c r="V62" s="129">
        <v>44028</v>
      </c>
      <c r="W62" s="129">
        <v>44533</v>
      </c>
      <c r="X62" s="130">
        <v>16.833333333333332</v>
      </c>
      <c r="Y62" s="131" t="s">
        <v>429</v>
      </c>
      <c r="Z62" s="129">
        <v>43998</v>
      </c>
      <c r="AA62" s="145">
        <v>17.258064516129032</v>
      </c>
      <c r="AB62" s="130" t="s">
        <v>357</v>
      </c>
    </row>
    <row r="63" spans="1:28" x14ac:dyDescent="0.25">
      <c r="A63" s="123">
        <v>60</v>
      </c>
      <c r="B63" s="123">
        <v>160831</v>
      </c>
      <c r="C63" s="154" t="s">
        <v>534</v>
      </c>
      <c r="D63" s="136"/>
      <c r="E63" s="126" t="s">
        <v>371</v>
      </c>
      <c r="F63" s="123">
        <v>19235022</v>
      </c>
      <c r="G63" s="126" t="s">
        <v>348</v>
      </c>
      <c r="H63" s="123">
        <v>570193</v>
      </c>
      <c r="I63" s="136">
        <v>0</v>
      </c>
      <c r="J63" s="136"/>
      <c r="K63" s="136"/>
      <c r="L63" s="136"/>
      <c r="M63" s="123" t="s">
        <v>473</v>
      </c>
      <c r="N63" s="123" t="s">
        <v>535</v>
      </c>
      <c r="O63" s="123" t="s">
        <v>351</v>
      </c>
      <c r="P63" s="128" t="s">
        <v>374</v>
      </c>
      <c r="Q63" s="123" t="s">
        <v>444</v>
      </c>
      <c r="R63" s="123" t="s">
        <v>362</v>
      </c>
      <c r="S63" s="123" t="s">
        <v>355</v>
      </c>
      <c r="T63" s="129">
        <v>44144</v>
      </c>
      <c r="U63" s="129">
        <v>44508</v>
      </c>
      <c r="V63" s="129">
        <v>43782</v>
      </c>
      <c r="W63" s="129">
        <v>44533</v>
      </c>
      <c r="X63" s="130">
        <v>25.033333333333335</v>
      </c>
      <c r="Y63" s="131" t="s">
        <v>356</v>
      </c>
      <c r="Z63" s="129">
        <v>43782</v>
      </c>
      <c r="AA63" s="130">
        <v>24.225806451612904</v>
      </c>
      <c r="AB63" s="130" t="s">
        <v>357</v>
      </c>
    </row>
    <row r="64" spans="1:28" x14ac:dyDescent="0.25">
      <c r="A64" s="123">
        <v>61</v>
      </c>
      <c r="B64" s="123">
        <v>156542</v>
      </c>
      <c r="C64" s="157" t="s">
        <v>536</v>
      </c>
      <c r="D64" s="136"/>
      <c r="E64" s="126" t="s">
        <v>347</v>
      </c>
      <c r="F64" s="123">
        <v>19233024</v>
      </c>
      <c r="G64" s="126" t="s">
        <v>348</v>
      </c>
      <c r="H64" s="123">
        <v>570143</v>
      </c>
      <c r="I64" s="136">
        <v>0</v>
      </c>
      <c r="J64" s="136"/>
      <c r="K64" s="136"/>
      <c r="L64" s="136"/>
      <c r="M64" s="123" t="s">
        <v>388</v>
      </c>
      <c r="N64" s="123" t="s">
        <v>537</v>
      </c>
      <c r="O64" s="123" t="s">
        <v>351</v>
      </c>
      <c r="P64" s="128" t="s">
        <v>352</v>
      </c>
      <c r="Q64" s="123" t="s">
        <v>375</v>
      </c>
      <c r="R64" s="123" t="s">
        <v>362</v>
      </c>
      <c r="S64" s="123" t="s">
        <v>355</v>
      </c>
      <c r="T64" s="129">
        <v>44163</v>
      </c>
      <c r="U64" s="129">
        <v>44527</v>
      </c>
      <c r="V64" s="129">
        <v>43617</v>
      </c>
      <c r="W64" s="129">
        <v>44533</v>
      </c>
      <c r="X64" s="130">
        <v>27.4</v>
      </c>
      <c r="Y64" s="131" t="s">
        <v>356</v>
      </c>
      <c r="Z64" s="129">
        <v>43617</v>
      </c>
      <c r="AA64" s="130">
        <v>26.516129032258064</v>
      </c>
      <c r="AB64" s="130" t="s">
        <v>357</v>
      </c>
    </row>
    <row r="65" spans="1:28" x14ac:dyDescent="0.25">
      <c r="A65" s="123">
        <v>62</v>
      </c>
      <c r="B65" s="123">
        <v>157018</v>
      </c>
      <c r="C65" s="157" t="s">
        <v>538</v>
      </c>
      <c r="D65" s="136"/>
      <c r="E65" s="126" t="s">
        <v>347</v>
      </c>
      <c r="F65" s="123">
        <v>19233391</v>
      </c>
      <c r="G65" s="126" t="s">
        <v>348</v>
      </c>
      <c r="H65" s="123">
        <v>570250</v>
      </c>
      <c r="I65" s="136">
        <v>0</v>
      </c>
      <c r="J65" s="136"/>
      <c r="K65" s="136"/>
      <c r="L65" s="136"/>
      <c r="M65" s="123" t="s">
        <v>372</v>
      </c>
      <c r="N65" s="123" t="s">
        <v>539</v>
      </c>
      <c r="O65" s="123" t="s">
        <v>351</v>
      </c>
      <c r="P65" s="128" t="s">
        <v>352</v>
      </c>
      <c r="Q65" s="123" t="s">
        <v>368</v>
      </c>
      <c r="R65" s="123" t="s">
        <v>354</v>
      </c>
      <c r="S65" s="123" t="s">
        <v>355</v>
      </c>
      <c r="T65" s="129">
        <v>44195</v>
      </c>
      <c r="U65" s="129">
        <v>44559</v>
      </c>
      <c r="V65" s="129">
        <v>43647</v>
      </c>
      <c r="W65" s="129">
        <v>44533</v>
      </c>
      <c r="X65" s="130">
        <v>26.4</v>
      </c>
      <c r="Y65" s="131" t="s">
        <v>356</v>
      </c>
      <c r="Z65" s="129">
        <v>43647</v>
      </c>
      <c r="AA65" s="130">
        <v>25.548387096774192</v>
      </c>
      <c r="AB65" s="130" t="s">
        <v>357</v>
      </c>
    </row>
    <row r="66" spans="1:28" x14ac:dyDescent="0.25">
      <c r="A66" s="123">
        <v>63</v>
      </c>
      <c r="B66" s="123">
        <v>160072</v>
      </c>
      <c r="C66" s="155" t="s">
        <v>540</v>
      </c>
      <c r="D66" s="136"/>
      <c r="E66" s="126" t="s">
        <v>371</v>
      </c>
      <c r="F66" s="123">
        <v>19234878</v>
      </c>
      <c r="G66" s="126" t="s">
        <v>348</v>
      </c>
      <c r="H66" s="123">
        <v>570046</v>
      </c>
      <c r="I66" s="136">
        <v>0</v>
      </c>
      <c r="J66" s="136"/>
      <c r="K66" s="136"/>
      <c r="L66" s="136"/>
      <c r="M66" s="123" t="s">
        <v>434</v>
      </c>
      <c r="N66" s="123" t="s">
        <v>541</v>
      </c>
      <c r="O66" s="123" t="s">
        <v>351</v>
      </c>
      <c r="P66" s="128" t="s">
        <v>374</v>
      </c>
      <c r="Q66" s="123" t="s">
        <v>381</v>
      </c>
      <c r="R66" s="123" t="s">
        <v>362</v>
      </c>
      <c r="S66" s="123" t="s">
        <v>355</v>
      </c>
      <c r="T66" s="129">
        <v>44187</v>
      </c>
      <c r="U66" s="129">
        <v>44551</v>
      </c>
      <c r="V66" s="129">
        <v>43770</v>
      </c>
      <c r="W66" s="129">
        <v>44533</v>
      </c>
      <c r="X66" s="130">
        <v>25.433333333333334</v>
      </c>
      <c r="Y66" s="131" t="s">
        <v>356</v>
      </c>
      <c r="Z66" s="129">
        <v>43770</v>
      </c>
      <c r="AA66" s="130">
        <v>24.612903225806452</v>
      </c>
      <c r="AB66" s="130" t="s">
        <v>357</v>
      </c>
    </row>
    <row r="67" spans="1:28" x14ac:dyDescent="0.25">
      <c r="A67" s="123">
        <v>64</v>
      </c>
      <c r="B67" s="123">
        <v>160697</v>
      </c>
      <c r="C67" s="152" t="s">
        <v>542</v>
      </c>
      <c r="D67" s="136"/>
      <c r="E67" s="126" t="s">
        <v>371</v>
      </c>
      <c r="F67" s="123">
        <v>19235320</v>
      </c>
      <c r="G67" s="126" t="s">
        <v>348</v>
      </c>
      <c r="H67" s="123">
        <v>570038</v>
      </c>
      <c r="I67" s="136">
        <v>0</v>
      </c>
      <c r="J67" s="136"/>
      <c r="K67" s="136"/>
      <c r="L67" s="136"/>
      <c r="M67" s="123" t="s">
        <v>423</v>
      </c>
      <c r="N67" s="123" t="s">
        <v>543</v>
      </c>
      <c r="O67" s="123" t="s">
        <v>351</v>
      </c>
      <c r="P67" s="128" t="s">
        <v>374</v>
      </c>
      <c r="Q67" s="123" t="s">
        <v>368</v>
      </c>
      <c r="R67" s="123" t="s">
        <v>354</v>
      </c>
      <c r="S67" s="123" t="s">
        <v>355</v>
      </c>
      <c r="T67" s="129">
        <v>44157</v>
      </c>
      <c r="U67" s="129">
        <v>44521</v>
      </c>
      <c r="V67" s="129">
        <v>43795</v>
      </c>
      <c r="W67" s="129">
        <v>44533</v>
      </c>
      <c r="X67" s="130">
        <v>24.6</v>
      </c>
      <c r="Y67" s="131" t="s">
        <v>356</v>
      </c>
      <c r="Z67" s="129">
        <v>43795</v>
      </c>
      <c r="AA67" s="130">
        <v>23.806451612903224</v>
      </c>
      <c r="AB67" s="130" t="s">
        <v>357</v>
      </c>
    </row>
    <row r="68" spans="1:28" x14ac:dyDescent="0.25">
      <c r="A68" s="123">
        <v>65</v>
      </c>
      <c r="B68" s="123">
        <v>157010</v>
      </c>
      <c r="C68" s="157" t="s">
        <v>544</v>
      </c>
      <c r="D68" s="136"/>
      <c r="E68" s="126" t="s">
        <v>347</v>
      </c>
      <c r="F68" s="123">
        <v>19233395</v>
      </c>
      <c r="G68" s="126" t="s">
        <v>348</v>
      </c>
      <c r="H68" s="123">
        <v>570078</v>
      </c>
      <c r="I68" s="136">
        <v>0</v>
      </c>
      <c r="J68" s="136"/>
      <c r="K68" s="136"/>
      <c r="L68" s="136"/>
      <c r="M68" s="123" t="s">
        <v>372</v>
      </c>
      <c r="N68" s="123" t="s">
        <v>545</v>
      </c>
      <c r="O68" s="123" t="s">
        <v>351</v>
      </c>
      <c r="P68" s="128" t="s">
        <v>374</v>
      </c>
      <c r="Q68" s="123" t="s">
        <v>353</v>
      </c>
      <c r="R68" s="123" t="s">
        <v>354</v>
      </c>
      <c r="S68" s="123" t="s">
        <v>355</v>
      </c>
      <c r="T68" s="129">
        <v>44195</v>
      </c>
      <c r="U68" s="129">
        <v>44559</v>
      </c>
      <c r="V68" s="129">
        <v>43647</v>
      </c>
      <c r="W68" s="129">
        <v>44533</v>
      </c>
      <c r="X68" s="130">
        <v>29.533333333333335</v>
      </c>
      <c r="Y68" s="131" t="s">
        <v>356</v>
      </c>
      <c r="Z68" s="129">
        <v>43647</v>
      </c>
      <c r="AA68" s="130">
        <v>28.580645161290324</v>
      </c>
      <c r="AB68" s="130" t="s">
        <v>357</v>
      </c>
    </row>
    <row r="69" spans="1:28" x14ac:dyDescent="0.25">
      <c r="A69" s="123">
        <v>66</v>
      </c>
      <c r="B69" s="123">
        <v>157016</v>
      </c>
      <c r="C69" s="157" t="s">
        <v>546</v>
      </c>
      <c r="D69" s="136"/>
      <c r="E69" s="126" t="s">
        <v>347</v>
      </c>
      <c r="F69" s="123">
        <v>19233498</v>
      </c>
      <c r="G69" s="126" t="s">
        <v>348</v>
      </c>
      <c r="H69" s="123">
        <v>570039</v>
      </c>
      <c r="I69" s="136">
        <v>0</v>
      </c>
      <c r="J69" s="136"/>
      <c r="K69" s="136"/>
      <c r="L69" s="136"/>
      <c r="M69" s="123" t="s">
        <v>547</v>
      </c>
      <c r="N69" s="123" t="s">
        <v>548</v>
      </c>
      <c r="O69" s="123" t="s">
        <v>351</v>
      </c>
      <c r="P69" s="128" t="s">
        <v>374</v>
      </c>
      <c r="Q69" s="123" t="s">
        <v>418</v>
      </c>
      <c r="R69" s="123" t="s">
        <v>362</v>
      </c>
      <c r="S69" s="123" t="s">
        <v>355</v>
      </c>
      <c r="T69" s="129">
        <v>44195</v>
      </c>
      <c r="U69" s="129">
        <v>44559</v>
      </c>
      <c r="V69" s="129">
        <v>43647</v>
      </c>
      <c r="W69" s="129">
        <v>44533</v>
      </c>
      <c r="X69" s="130">
        <v>29.533333333333335</v>
      </c>
      <c r="Y69" s="131" t="s">
        <v>356</v>
      </c>
      <c r="Z69" s="129">
        <v>43647</v>
      </c>
      <c r="AA69" s="130">
        <v>28.580645161290324</v>
      </c>
      <c r="AB69" s="130" t="s">
        <v>357</v>
      </c>
    </row>
    <row r="70" spans="1:28" x14ac:dyDescent="0.25">
      <c r="A70" s="123">
        <v>67</v>
      </c>
      <c r="B70" s="123">
        <v>157021</v>
      </c>
      <c r="C70" s="157" t="s">
        <v>549</v>
      </c>
      <c r="D70" s="136"/>
      <c r="E70" s="126" t="s">
        <v>371</v>
      </c>
      <c r="F70" s="123">
        <v>19233389</v>
      </c>
      <c r="G70" s="126" t="s">
        <v>348</v>
      </c>
      <c r="H70" s="123">
        <v>570210</v>
      </c>
      <c r="I70" s="136">
        <v>0</v>
      </c>
      <c r="J70" s="136"/>
      <c r="K70" s="136"/>
      <c r="L70" s="136"/>
      <c r="M70" s="123" t="s">
        <v>372</v>
      </c>
      <c r="N70" s="123" t="s">
        <v>550</v>
      </c>
      <c r="O70" s="123" t="s">
        <v>351</v>
      </c>
      <c r="P70" s="128" t="s">
        <v>374</v>
      </c>
      <c r="Q70" s="123" t="s">
        <v>448</v>
      </c>
      <c r="R70" s="123" t="s">
        <v>354</v>
      </c>
      <c r="S70" s="123" t="s">
        <v>355</v>
      </c>
      <c r="T70" s="129">
        <v>44197</v>
      </c>
      <c r="U70" s="129">
        <v>44561</v>
      </c>
      <c r="V70" s="129">
        <v>43647</v>
      </c>
      <c r="W70" s="129">
        <v>44533</v>
      </c>
      <c r="X70" s="130">
        <v>29.533333333333335</v>
      </c>
      <c r="Y70" s="131" t="s">
        <v>356</v>
      </c>
      <c r="Z70" s="129">
        <v>43647</v>
      </c>
      <c r="AA70" s="130">
        <v>28.580645161290324</v>
      </c>
      <c r="AB70" s="130" t="s">
        <v>357</v>
      </c>
    </row>
    <row r="71" spans="1:28" x14ac:dyDescent="0.25">
      <c r="A71" s="123">
        <v>68</v>
      </c>
      <c r="B71" s="123">
        <v>168487</v>
      </c>
      <c r="C71" s="161" t="s">
        <v>551</v>
      </c>
      <c r="D71" s="136"/>
      <c r="E71" s="123" t="s">
        <v>371</v>
      </c>
      <c r="F71" s="123">
        <v>20236780</v>
      </c>
      <c r="G71" s="126" t="s">
        <v>348</v>
      </c>
      <c r="H71" s="123">
        <v>570102</v>
      </c>
      <c r="I71" s="142"/>
      <c r="J71" s="143"/>
      <c r="K71" s="143"/>
      <c r="L71" s="143"/>
      <c r="M71" s="123" t="s">
        <v>479</v>
      </c>
      <c r="N71" s="123" t="s">
        <v>552</v>
      </c>
      <c r="O71" s="123" t="s">
        <v>351</v>
      </c>
      <c r="P71" s="128" t="s">
        <v>394</v>
      </c>
      <c r="Q71" s="123" t="s">
        <v>432</v>
      </c>
      <c r="R71" s="123" t="s">
        <v>354</v>
      </c>
      <c r="S71" s="123" t="s">
        <v>355</v>
      </c>
      <c r="T71" s="129">
        <v>44354</v>
      </c>
      <c r="U71" s="129">
        <v>44536</v>
      </c>
      <c r="V71" s="129">
        <v>43992</v>
      </c>
      <c r="W71" s="129">
        <v>44533</v>
      </c>
      <c r="X71" s="130">
        <v>18.033333333333335</v>
      </c>
      <c r="Y71" s="131" t="s">
        <v>429</v>
      </c>
      <c r="Z71" s="129">
        <v>43992</v>
      </c>
      <c r="AA71" s="145">
        <v>17.451612903225808</v>
      </c>
      <c r="AB71" s="130" t="s">
        <v>357</v>
      </c>
    </row>
    <row r="72" spans="1:28" x14ac:dyDescent="0.25">
      <c r="A72" s="123">
        <v>69</v>
      </c>
      <c r="B72" s="123">
        <v>157022</v>
      </c>
      <c r="C72" s="157" t="s">
        <v>553</v>
      </c>
      <c r="D72" s="136"/>
      <c r="E72" s="126" t="s">
        <v>347</v>
      </c>
      <c r="F72" s="123">
        <v>19233482</v>
      </c>
      <c r="G72" s="126" t="s">
        <v>348</v>
      </c>
      <c r="H72" s="123">
        <v>570064</v>
      </c>
      <c r="I72" s="136">
        <v>0</v>
      </c>
      <c r="J72" s="136"/>
      <c r="K72" s="136"/>
      <c r="L72" s="136" t="s">
        <v>554</v>
      </c>
      <c r="M72" s="123" t="s">
        <v>388</v>
      </c>
      <c r="N72" s="123" t="s">
        <v>555</v>
      </c>
      <c r="O72" s="123" t="s">
        <v>351</v>
      </c>
      <c r="P72" s="128" t="s">
        <v>374</v>
      </c>
      <c r="Q72" s="123" t="s">
        <v>428</v>
      </c>
      <c r="R72" s="123" t="s">
        <v>362</v>
      </c>
      <c r="S72" s="123" t="s">
        <v>355</v>
      </c>
      <c r="T72" s="129">
        <v>44197</v>
      </c>
      <c r="U72" s="129">
        <v>44561</v>
      </c>
      <c r="V72" s="129">
        <v>43647</v>
      </c>
      <c r="W72" s="129">
        <v>44533</v>
      </c>
      <c r="X72" s="130">
        <v>29.533333333333335</v>
      </c>
      <c r="Y72" s="131" t="s">
        <v>356</v>
      </c>
      <c r="Z72" s="129">
        <v>43647</v>
      </c>
      <c r="AA72" s="130">
        <v>28.580645161290324</v>
      </c>
      <c r="AB72" s="130" t="s">
        <v>357</v>
      </c>
    </row>
    <row r="73" spans="1:28" x14ac:dyDescent="0.25">
      <c r="A73" s="123">
        <v>70</v>
      </c>
      <c r="B73" s="123">
        <v>101973</v>
      </c>
      <c r="C73" s="156" t="s">
        <v>556</v>
      </c>
      <c r="D73" s="151"/>
      <c r="E73" s="123" t="s">
        <v>371</v>
      </c>
      <c r="F73" s="123">
        <v>18009404</v>
      </c>
      <c r="G73" s="126" t="s">
        <v>348</v>
      </c>
      <c r="H73" s="123">
        <v>570147</v>
      </c>
      <c r="I73" s="127"/>
      <c r="J73" s="127"/>
      <c r="K73" s="127"/>
      <c r="L73" s="127"/>
      <c r="M73" s="123" t="s">
        <v>557</v>
      </c>
      <c r="N73" s="123" t="s">
        <v>558</v>
      </c>
      <c r="O73" s="123" t="s">
        <v>351</v>
      </c>
      <c r="P73" s="128" t="s">
        <v>352</v>
      </c>
      <c r="Q73" s="123" t="s">
        <v>385</v>
      </c>
      <c r="R73" s="123" t="s">
        <v>354</v>
      </c>
      <c r="S73" s="128" t="s">
        <v>355</v>
      </c>
      <c r="T73" s="129">
        <v>44419</v>
      </c>
      <c r="U73" s="129">
        <v>44783</v>
      </c>
      <c r="V73" s="129">
        <v>43205</v>
      </c>
      <c r="W73" s="129">
        <v>44533</v>
      </c>
      <c r="X73" s="130">
        <v>44.266666666666666</v>
      </c>
      <c r="Y73" s="131" t="s">
        <v>356</v>
      </c>
      <c r="Z73" s="132">
        <v>43617</v>
      </c>
      <c r="AA73" s="130">
        <v>29.548387096774192</v>
      </c>
      <c r="AB73" s="133" t="s">
        <v>357</v>
      </c>
    </row>
    <row r="74" spans="1:28" x14ac:dyDescent="0.25">
      <c r="A74" s="123">
        <v>71</v>
      </c>
      <c r="B74" s="123">
        <v>160090</v>
      </c>
      <c r="C74" s="155" t="s">
        <v>559</v>
      </c>
      <c r="D74" s="136"/>
      <c r="E74" s="126" t="s">
        <v>371</v>
      </c>
      <c r="F74" s="123">
        <v>19234874</v>
      </c>
      <c r="G74" s="126" t="s">
        <v>348</v>
      </c>
      <c r="H74" s="123">
        <v>570086</v>
      </c>
      <c r="I74" s="136">
        <v>0</v>
      </c>
      <c r="J74" s="136"/>
      <c r="K74" s="136"/>
      <c r="L74" s="136"/>
      <c r="M74" s="123" t="s">
        <v>434</v>
      </c>
      <c r="N74" s="123" t="s">
        <v>560</v>
      </c>
      <c r="O74" s="123" t="s">
        <v>351</v>
      </c>
      <c r="P74" s="128" t="s">
        <v>374</v>
      </c>
      <c r="Q74" s="123" t="s">
        <v>523</v>
      </c>
      <c r="R74" s="123" t="s">
        <v>354</v>
      </c>
      <c r="S74" s="123" t="s">
        <v>363</v>
      </c>
      <c r="T74" s="129">
        <v>44368</v>
      </c>
      <c r="U74" s="129">
        <v>44671</v>
      </c>
      <c r="V74" s="129">
        <v>43770</v>
      </c>
      <c r="W74" s="129">
        <v>44533</v>
      </c>
      <c r="X74" s="130">
        <v>25.433333333333334</v>
      </c>
      <c r="Y74" s="131" t="s">
        <v>356</v>
      </c>
      <c r="Z74" s="129">
        <v>43770</v>
      </c>
      <c r="AA74" s="130">
        <v>24.612903225806452</v>
      </c>
      <c r="AB74" s="130" t="s">
        <v>357</v>
      </c>
    </row>
    <row r="75" spans="1:28" x14ac:dyDescent="0.25">
      <c r="A75" s="123">
        <v>72</v>
      </c>
      <c r="B75" s="123">
        <v>163108</v>
      </c>
      <c r="C75" s="162" t="s">
        <v>561</v>
      </c>
      <c r="D75" s="136"/>
      <c r="E75" s="126" t="s">
        <v>347</v>
      </c>
      <c r="F75" s="123">
        <v>20235893</v>
      </c>
      <c r="G75" s="126" t="s">
        <v>348</v>
      </c>
      <c r="H75" s="123">
        <v>570177</v>
      </c>
      <c r="I75" s="136">
        <v>0</v>
      </c>
      <c r="J75" s="136"/>
      <c r="K75" s="136"/>
      <c r="L75" s="136"/>
      <c r="M75" s="123" t="s">
        <v>426</v>
      </c>
      <c r="N75" s="123" t="s">
        <v>562</v>
      </c>
      <c r="O75" s="123" t="s">
        <v>351</v>
      </c>
      <c r="P75" s="128" t="s">
        <v>374</v>
      </c>
      <c r="Q75" s="123" t="s">
        <v>385</v>
      </c>
      <c r="R75" s="123" t="s">
        <v>354</v>
      </c>
      <c r="S75" s="123" t="s">
        <v>363</v>
      </c>
      <c r="T75" s="129">
        <v>44235</v>
      </c>
      <c r="U75" s="129">
        <v>44599</v>
      </c>
      <c r="V75" s="129">
        <v>43873</v>
      </c>
      <c r="W75" s="129">
        <v>44533</v>
      </c>
      <c r="X75" s="130">
        <v>22</v>
      </c>
      <c r="Y75" s="131" t="s">
        <v>429</v>
      </c>
      <c r="Z75" s="129">
        <v>43873</v>
      </c>
      <c r="AA75" s="130">
        <v>21.29032258064516</v>
      </c>
      <c r="AB75" s="130" t="s">
        <v>357</v>
      </c>
    </row>
    <row r="76" spans="1:28" x14ac:dyDescent="0.25">
      <c r="A76" s="123">
        <v>73</v>
      </c>
      <c r="B76" s="123">
        <v>160684</v>
      </c>
      <c r="C76" s="163" t="s">
        <v>563</v>
      </c>
      <c r="D76" s="136"/>
      <c r="E76" s="126" t="s">
        <v>347</v>
      </c>
      <c r="F76" s="123">
        <v>19235092</v>
      </c>
      <c r="G76" s="126" t="s">
        <v>348</v>
      </c>
      <c r="H76" s="123">
        <v>570021</v>
      </c>
      <c r="I76" s="136">
        <v>0</v>
      </c>
      <c r="J76" s="136"/>
      <c r="K76" s="136"/>
      <c r="L76" s="136"/>
      <c r="M76" s="123" t="s">
        <v>501</v>
      </c>
      <c r="N76" s="123" t="s">
        <v>564</v>
      </c>
      <c r="O76" s="123" t="s">
        <v>351</v>
      </c>
      <c r="P76" s="128" t="s">
        <v>374</v>
      </c>
      <c r="Q76" s="123" t="s">
        <v>481</v>
      </c>
      <c r="R76" s="123" t="s">
        <v>362</v>
      </c>
      <c r="S76" s="123" t="s">
        <v>363</v>
      </c>
      <c r="T76" s="129">
        <v>44367</v>
      </c>
      <c r="U76" s="129">
        <v>44549</v>
      </c>
      <c r="V76" s="129">
        <v>43788</v>
      </c>
      <c r="W76" s="129">
        <v>44533</v>
      </c>
      <c r="X76" s="130">
        <v>24.833333333333332</v>
      </c>
      <c r="Y76" s="131" t="s">
        <v>356</v>
      </c>
      <c r="Z76" s="129">
        <v>43788</v>
      </c>
      <c r="AA76" s="130">
        <v>24.032258064516128</v>
      </c>
      <c r="AB76" s="130" t="s">
        <v>357</v>
      </c>
    </row>
    <row r="77" spans="1:28" x14ac:dyDescent="0.25">
      <c r="A77" s="123">
        <v>74</v>
      </c>
      <c r="B77" s="123">
        <v>160092</v>
      </c>
      <c r="C77" s="164" t="s">
        <v>565</v>
      </c>
      <c r="D77" s="136"/>
      <c r="E77" s="126" t="s">
        <v>347</v>
      </c>
      <c r="F77" s="123">
        <v>19234908</v>
      </c>
      <c r="G77" s="126" t="s">
        <v>348</v>
      </c>
      <c r="H77" s="123">
        <v>570100</v>
      </c>
      <c r="I77" s="136">
        <v>0</v>
      </c>
      <c r="J77" s="136"/>
      <c r="K77" s="136"/>
      <c r="L77" s="136"/>
      <c r="M77" s="123" t="s">
        <v>434</v>
      </c>
      <c r="N77" s="123" t="s">
        <v>566</v>
      </c>
      <c r="O77" s="123" t="s">
        <v>351</v>
      </c>
      <c r="P77" s="128" t="s">
        <v>374</v>
      </c>
      <c r="Q77" s="123" t="s">
        <v>395</v>
      </c>
      <c r="R77" s="123" t="s">
        <v>354</v>
      </c>
      <c r="S77" s="123" t="s">
        <v>363</v>
      </c>
      <c r="T77" s="129">
        <v>44368</v>
      </c>
      <c r="U77" s="129">
        <v>44550</v>
      </c>
      <c r="V77" s="129">
        <v>43775</v>
      </c>
      <c r="W77" s="129">
        <v>44533</v>
      </c>
      <c r="X77" s="130">
        <v>25.266666666666666</v>
      </c>
      <c r="Y77" s="131" t="s">
        <v>356</v>
      </c>
      <c r="Z77" s="129">
        <v>43775</v>
      </c>
      <c r="AA77" s="130">
        <v>24.451612903225808</v>
      </c>
      <c r="AB77" s="130" t="s">
        <v>357</v>
      </c>
    </row>
    <row r="78" spans="1:28" x14ac:dyDescent="0.25">
      <c r="A78" s="123">
        <v>75</v>
      </c>
      <c r="B78" s="123">
        <v>160708</v>
      </c>
      <c r="C78" s="162" t="s">
        <v>567</v>
      </c>
      <c r="D78" s="136"/>
      <c r="E78" s="126" t="s">
        <v>347</v>
      </c>
      <c r="F78" s="123">
        <v>19235324</v>
      </c>
      <c r="G78" s="126" t="s">
        <v>348</v>
      </c>
      <c r="H78" s="123">
        <v>570155</v>
      </c>
      <c r="I78" s="136">
        <v>0</v>
      </c>
      <c r="J78" s="136"/>
      <c r="K78" s="136"/>
      <c r="L78" s="136"/>
      <c r="M78" s="123" t="s">
        <v>423</v>
      </c>
      <c r="N78" s="123" t="s">
        <v>568</v>
      </c>
      <c r="O78" s="123" t="s">
        <v>351</v>
      </c>
      <c r="P78" s="128" t="s">
        <v>374</v>
      </c>
      <c r="Q78" s="123" t="s">
        <v>361</v>
      </c>
      <c r="R78" s="123" t="s">
        <v>362</v>
      </c>
      <c r="S78" s="123" t="s">
        <v>363</v>
      </c>
      <c r="T78" s="129">
        <v>44338</v>
      </c>
      <c r="U78" s="129">
        <v>44521</v>
      </c>
      <c r="V78" s="129">
        <v>43795</v>
      </c>
      <c r="W78" s="129">
        <v>44533</v>
      </c>
      <c r="X78" s="130">
        <v>24.6</v>
      </c>
      <c r="Y78" s="131" t="s">
        <v>356</v>
      </c>
      <c r="Z78" s="129">
        <v>43795</v>
      </c>
      <c r="AA78" s="130">
        <v>23.806451612903224</v>
      </c>
      <c r="AB78" s="130" t="s">
        <v>357</v>
      </c>
    </row>
    <row r="79" spans="1:28" x14ac:dyDescent="0.25">
      <c r="A79" s="123">
        <v>76</v>
      </c>
      <c r="B79" s="123">
        <v>150493</v>
      </c>
      <c r="C79" s="160" t="s">
        <v>569</v>
      </c>
      <c r="D79" s="151"/>
      <c r="E79" s="123" t="s">
        <v>371</v>
      </c>
      <c r="F79" s="123">
        <v>18230309</v>
      </c>
      <c r="G79" s="126" t="s">
        <v>348</v>
      </c>
      <c r="H79" s="123">
        <v>570072</v>
      </c>
      <c r="I79" s="127"/>
      <c r="J79" s="127"/>
      <c r="K79" s="127"/>
      <c r="L79" s="127"/>
      <c r="M79" s="123" t="s">
        <v>379</v>
      </c>
      <c r="N79" s="123" t="s">
        <v>570</v>
      </c>
      <c r="O79" s="123" t="s">
        <v>351</v>
      </c>
      <c r="P79" s="128" t="s">
        <v>407</v>
      </c>
      <c r="Q79" s="123" t="s">
        <v>444</v>
      </c>
      <c r="R79" s="123" t="s">
        <v>362</v>
      </c>
      <c r="S79" s="128" t="s">
        <v>363</v>
      </c>
      <c r="T79" s="129">
        <v>44497</v>
      </c>
      <c r="U79" s="129">
        <v>44861</v>
      </c>
      <c r="V79" s="129">
        <v>43405</v>
      </c>
      <c r="W79" s="129">
        <v>44533</v>
      </c>
      <c r="X79" s="130">
        <v>37.6</v>
      </c>
      <c r="Y79" s="131" t="s">
        <v>356</v>
      </c>
      <c r="Z79" s="132">
        <v>43972</v>
      </c>
      <c r="AA79" s="130">
        <v>18.096774193548388</v>
      </c>
      <c r="AB79" s="133" t="s">
        <v>357</v>
      </c>
    </row>
    <row r="80" spans="1:28" x14ac:dyDescent="0.25">
      <c r="A80" s="123">
        <v>77</v>
      </c>
      <c r="B80" s="123">
        <v>160043</v>
      </c>
      <c r="C80" s="155" t="s">
        <v>571</v>
      </c>
      <c r="D80" s="136"/>
      <c r="E80" s="126" t="s">
        <v>371</v>
      </c>
      <c r="F80" s="123">
        <v>19234862</v>
      </c>
      <c r="G80" s="126" t="s">
        <v>348</v>
      </c>
      <c r="H80" s="123">
        <v>570285</v>
      </c>
      <c r="I80" s="136">
        <v>0</v>
      </c>
      <c r="J80" s="136"/>
      <c r="K80" s="136"/>
      <c r="L80" s="136"/>
      <c r="M80" s="123" t="s">
        <v>349</v>
      </c>
      <c r="N80" s="123" t="s">
        <v>572</v>
      </c>
      <c r="O80" s="123" t="s">
        <v>351</v>
      </c>
      <c r="P80" s="128" t="s">
        <v>352</v>
      </c>
      <c r="Q80" s="123" t="s">
        <v>375</v>
      </c>
      <c r="R80" s="123" t="s">
        <v>362</v>
      </c>
      <c r="S80" s="123" t="s">
        <v>363</v>
      </c>
      <c r="T80" s="129">
        <v>44222</v>
      </c>
      <c r="U80" s="129">
        <v>44525</v>
      </c>
      <c r="V80" s="129">
        <v>43769</v>
      </c>
      <c r="W80" s="129">
        <v>44533</v>
      </c>
      <c r="X80" s="130">
        <v>22.333333333333332</v>
      </c>
      <c r="Y80" s="131" t="s">
        <v>429</v>
      </c>
      <c r="Z80" s="129">
        <v>43769</v>
      </c>
      <c r="AA80" s="130">
        <v>21.612903225806452</v>
      </c>
      <c r="AB80" s="130" t="s">
        <v>357</v>
      </c>
    </row>
    <row r="81" spans="1:28" x14ac:dyDescent="0.25">
      <c r="A81" s="123">
        <v>78</v>
      </c>
      <c r="B81" s="123">
        <v>160074</v>
      </c>
      <c r="C81" s="164" t="s">
        <v>573</v>
      </c>
      <c r="D81" s="136"/>
      <c r="E81" s="126" t="s">
        <v>371</v>
      </c>
      <c r="F81" s="123">
        <v>19234875</v>
      </c>
      <c r="G81" s="126" t="s">
        <v>348</v>
      </c>
      <c r="H81" s="123">
        <v>570109</v>
      </c>
      <c r="I81" s="136">
        <v>0</v>
      </c>
      <c r="J81" s="136"/>
      <c r="K81" s="136"/>
      <c r="L81" s="136"/>
      <c r="M81" s="123" t="s">
        <v>434</v>
      </c>
      <c r="N81" s="123" t="s">
        <v>574</v>
      </c>
      <c r="O81" s="123" t="s">
        <v>351</v>
      </c>
      <c r="P81" s="128" t="s">
        <v>352</v>
      </c>
      <c r="Q81" s="123" t="s">
        <v>402</v>
      </c>
      <c r="R81" s="123" t="s">
        <v>362</v>
      </c>
      <c r="S81" s="123" t="s">
        <v>363</v>
      </c>
      <c r="T81" s="129">
        <v>44368</v>
      </c>
      <c r="U81" s="129">
        <v>44732</v>
      </c>
      <c r="V81" s="129">
        <v>43770</v>
      </c>
      <c r="W81" s="129">
        <v>44533</v>
      </c>
      <c r="X81" s="130">
        <v>22.3</v>
      </c>
      <c r="Y81" s="131" t="s">
        <v>429</v>
      </c>
      <c r="Z81" s="129">
        <v>43770</v>
      </c>
      <c r="AA81" s="130">
        <v>21.580645161290324</v>
      </c>
      <c r="AB81" s="130" t="s">
        <v>357</v>
      </c>
    </row>
    <row r="82" spans="1:28" x14ac:dyDescent="0.25">
      <c r="A82" s="123">
        <v>79</v>
      </c>
      <c r="B82" s="123">
        <v>160040</v>
      </c>
      <c r="C82" s="155" t="s">
        <v>575</v>
      </c>
      <c r="D82" s="136"/>
      <c r="E82" s="126" t="s">
        <v>371</v>
      </c>
      <c r="F82" s="123">
        <v>19234854</v>
      </c>
      <c r="G82" s="126" t="s">
        <v>348</v>
      </c>
      <c r="H82" s="123">
        <v>570257</v>
      </c>
      <c r="I82" s="136">
        <v>0</v>
      </c>
      <c r="J82" s="136"/>
      <c r="K82" s="136"/>
      <c r="L82" s="136"/>
      <c r="M82" s="123" t="s">
        <v>349</v>
      </c>
      <c r="N82" s="123" t="s">
        <v>576</v>
      </c>
      <c r="O82" s="123" t="s">
        <v>351</v>
      </c>
      <c r="P82" s="128" t="s">
        <v>352</v>
      </c>
      <c r="Q82" s="123" t="s">
        <v>475</v>
      </c>
      <c r="R82" s="123" t="s">
        <v>362</v>
      </c>
      <c r="S82" s="123" t="s">
        <v>363</v>
      </c>
      <c r="T82" s="129">
        <v>44433</v>
      </c>
      <c r="U82" s="129">
        <v>44616</v>
      </c>
      <c r="V82" s="129">
        <v>43769</v>
      </c>
      <c r="W82" s="129">
        <v>44533</v>
      </c>
      <c r="X82" s="130">
        <v>22.333333333333332</v>
      </c>
      <c r="Y82" s="131" t="s">
        <v>429</v>
      </c>
      <c r="Z82" s="129">
        <v>43769</v>
      </c>
      <c r="AA82" s="130">
        <v>21.612903225806452</v>
      </c>
      <c r="AB82" s="130" t="s">
        <v>357</v>
      </c>
    </row>
    <row r="83" spans="1:28" x14ac:dyDescent="0.25">
      <c r="A83" s="123">
        <v>80</v>
      </c>
      <c r="B83" s="123">
        <v>154679</v>
      </c>
      <c r="C83" s="165" t="s">
        <v>577</v>
      </c>
      <c r="D83" s="136"/>
      <c r="E83" s="126" t="s">
        <v>347</v>
      </c>
      <c r="F83" s="123">
        <v>19231954</v>
      </c>
      <c r="G83" s="126" t="s">
        <v>348</v>
      </c>
      <c r="H83" s="123">
        <v>570108</v>
      </c>
      <c r="I83" s="136">
        <v>0</v>
      </c>
      <c r="J83" s="136"/>
      <c r="K83" s="136"/>
      <c r="L83" s="136"/>
      <c r="M83" s="123" t="s">
        <v>456</v>
      </c>
      <c r="N83" s="123" t="s">
        <v>578</v>
      </c>
      <c r="O83" s="123" t="s">
        <v>351</v>
      </c>
      <c r="P83" s="128" t="s">
        <v>352</v>
      </c>
      <c r="Q83" s="123" t="s">
        <v>432</v>
      </c>
      <c r="R83" s="123" t="s">
        <v>354</v>
      </c>
      <c r="S83" s="123" t="s">
        <v>363</v>
      </c>
      <c r="T83" s="129">
        <v>44367</v>
      </c>
      <c r="U83" s="129">
        <v>44731</v>
      </c>
      <c r="V83" s="129">
        <v>43538</v>
      </c>
      <c r="W83" s="129">
        <v>44533</v>
      </c>
      <c r="X83" s="130">
        <v>30.033333333333335</v>
      </c>
      <c r="Y83" s="131" t="s">
        <v>356</v>
      </c>
      <c r="Z83" s="129">
        <v>43538</v>
      </c>
      <c r="AA83" s="130">
        <v>29.06451612903226</v>
      </c>
      <c r="AB83" s="130" t="s">
        <v>357</v>
      </c>
    </row>
    <row r="84" spans="1:28" x14ac:dyDescent="0.25">
      <c r="A84" s="123">
        <v>81</v>
      </c>
      <c r="B84" s="123">
        <v>157019</v>
      </c>
      <c r="C84" s="157" t="s">
        <v>579</v>
      </c>
      <c r="D84" s="136"/>
      <c r="E84" s="126" t="s">
        <v>371</v>
      </c>
      <c r="F84" s="123">
        <v>19233374</v>
      </c>
      <c r="G84" s="126" t="s">
        <v>348</v>
      </c>
      <c r="H84" s="123">
        <v>570013</v>
      </c>
      <c r="I84" s="136">
        <v>0</v>
      </c>
      <c r="J84" s="136"/>
      <c r="K84" s="136"/>
      <c r="L84" s="136"/>
      <c r="M84" s="123" t="s">
        <v>372</v>
      </c>
      <c r="N84" s="123" t="s">
        <v>580</v>
      </c>
      <c r="O84" s="123" t="s">
        <v>351</v>
      </c>
      <c r="P84" s="128" t="s">
        <v>352</v>
      </c>
      <c r="Q84" s="123" t="s">
        <v>418</v>
      </c>
      <c r="R84" s="123" t="s">
        <v>362</v>
      </c>
      <c r="S84" s="123" t="s">
        <v>363</v>
      </c>
      <c r="T84" s="129">
        <v>44195</v>
      </c>
      <c r="U84" s="129">
        <v>44559</v>
      </c>
      <c r="V84" s="129">
        <v>43647</v>
      </c>
      <c r="W84" s="129">
        <v>44533</v>
      </c>
      <c r="X84" s="130">
        <v>26.4</v>
      </c>
      <c r="Y84" s="131" t="s">
        <v>356</v>
      </c>
      <c r="Z84" s="129">
        <v>43647</v>
      </c>
      <c r="AA84" s="130">
        <v>25.548387096774192</v>
      </c>
      <c r="AB84" s="130" t="s">
        <v>357</v>
      </c>
    </row>
    <row r="85" spans="1:28" x14ac:dyDescent="0.25">
      <c r="A85" s="123">
        <v>82</v>
      </c>
      <c r="B85" s="123">
        <v>106108</v>
      </c>
      <c r="C85" s="166" t="s">
        <v>581</v>
      </c>
      <c r="D85" s="136"/>
      <c r="E85" s="126" t="s">
        <v>347</v>
      </c>
      <c r="F85" s="123">
        <v>18010697</v>
      </c>
      <c r="G85" s="126" t="s">
        <v>348</v>
      </c>
      <c r="H85" s="123">
        <v>570140</v>
      </c>
      <c r="I85" s="136">
        <v>0</v>
      </c>
      <c r="J85" s="136"/>
      <c r="K85" s="136"/>
      <c r="L85" s="136"/>
      <c r="M85" s="123" t="s">
        <v>349</v>
      </c>
      <c r="N85" s="123" t="s">
        <v>582</v>
      </c>
      <c r="O85" s="123" t="s">
        <v>351</v>
      </c>
      <c r="P85" s="128" t="s">
        <v>352</v>
      </c>
      <c r="Q85" s="123" t="s">
        <v>353</v>
      </c>
      <c r="R85" s="123" t="s">
        <v>354</v>
      </c>
      <c r="S85" s="123" t="s">
        <v>355</v>
      </c>
      <c r="T85" s="129">
        <v>44497</v>
      </c>
      <c r="U85" s="129">
        <v>44800</v>
      </c>
      <c r="V85" s="129">
        <v>43312</v>
      </c>
      <c r="W85" s="129">
        <v>44533</v>
      </c>
      <c r="X85" s="130">
        <v>37.56666666666667</v>
      </c>
      <c r="Y85" s="131" t="s">
        <v>356</v>
      </c>
      <c r="Z85" s="129">
        <v>43405</v>
      </c>
      <c r="AA85" s="130">
        <v>33.354838709677416</v>
      </c>
      <c r="AB85" s="130" t="s">
        <v>357</v>
      </c>
    </row>
    <row r="86" spans="1:28" x14ac:dyDescent="0.25">
      <c r="A86" s="123">
        <v>83</v>
      </c>
      <c r="B86" s="123">
        <v>86712</v>
      </c>
      <c r="C86" s="156" t="s">
        <v>583</v>
      </c>
      <c r="D86" s="151"/>
      <c r="E86" s="123" t="s">
        <v>347</v>
      </c>
      <c r="F86" s="123" t="s">
        <v>584</v>
      </c>
      <c r="G86" s="126" t="s">
        <v>348</v>
      </c>
      <c r="H86" s="123">
        <v>570079</v>
      </c>
      <c r="I86" s="127"/>
      <c r="J86" s="127"/>
      <c r="K86" s="127"/>
      <c r="L86" s="127"/>
      <c r="M86" s="123">
        <v>1</v>
      </c>
      <c r="N86" s="123" t="s">
        <v>585</v>
      </c>
      <c r="O86" s="123" t="s">
        <v>351</v>
      </c>
      <c r="P86" s="128" t="s">
        <v>352</v>
      </c>
      <c r="Q86" s="123" t="s">
        <v>385</v>
      </c>
      <c r="R86" s="123" t="s">
        <v>354</v>
      </c>
      <c r="S86" s="128" t="s">
        <v>355</v>
      </c>
      <c r="T86" s="129">
        <v>44223</v>
      </c>
      <c r="U86" s="129">
        <v>44526</v>
      </c>
      <c r="V86" s="129">
        <v>42826</v>
      </c>
      <c r="W86" s="129">
        <v>44533</v>
      </c>
      <c r="X86" s="130">
        <v>56.9</v>
      </c>
      <c r="Y86" s="131" t="s">
        <v>356</v>
      </c>
      <c r="Z86" s="132">
        <v>43298</v>
      </c>
      <c r="AA86" s="130">
        <v>39.838709677419352</v>
      </c>
      <c r="AB86" s="133" t="s">
        <v>357</v>
      </c>
    </row>
    <row r="87" spans="1:28" x14ac:dyDescent="0.25">
      <c r="A87" s="123">
        <v>84</v>
      </c>
      <c r="B87" s="123">
        <v>43284</v>
      </c>
      <c r="C87" s="167" t="s">
        <v>586</v>
      </c>
      <c r="D87" s="151"/>
      <c r="E87" s="123" t="s">
        <v>371</v>
      </c>
      <c r="F87" s="123" t="s">
        <v>587</v>
      </c>
      <c r="G87" s="126" t="s">
        <v>348</v>
      </c>
      <c r="H87" s="123">
        <v>570185</v>
      </c>
      <c r="I87" s="127">
        <v>10200202279</v>
      </c>
      <c r="J87" s="127"/>
      <c r="K87" s="127">
        <v>35170</v>
      </c>
      <c r="L87" s="127">
        <v>35170</v>
      </c>
      <c r="M87" s="123" t="s">
        <v>588</v>
      </c>
      <c r="N87" s="123" t="s">
        <v>589</v>
      </c>
      <c r="O87" s="123" t="s">
        <v>351</v>
      </c>
      <c r="P87" s="128" t="s">
        <v>352</v>
      </c>
      <c r="Q87" s="123" t="s">
        <v>481</v>
      </c>
      <c r="R87" s="123" t="s">
        <v>362</v>
      </c>
      <c r="S87" s="128" t="s">
        <v>355</v>
      </c>
      <c r="T87" s="129">
        <v>44347</v>
      </c>
      <c r="U87" s="129">
        <v>44650</v>
      </c>
      <c r="V87" s="129">
        <v>41794</v>
      </c>
      <c r="W87" s="129">
        <v>44533</v>
      </c>
      <c r="X87" s="130">
        <v>91.3</v>
      </c>
      <c r="Y87" s="131" t="s">
        <v>356</v>
      </c>
      <c r="Z87" s="132">
        <v>42491</v>
      </c>
      <c r="AA87" s="130">
        <v>65.870967741935488</v>
      </c>
      <c r="AB87" s="133" t="s">
        <v>357</v>
      </c>
    </row>
    <row r="88" spans="1:28" x14ac:dyDescent="0.25">
      <c r="A88" s="123">
        <v>85</v>
      </c>
      <c r="B88" s="123">
        <v>106103</v>
      </c>
      <c r="C88" s="156" t="s">
        <v>590</v>
      </c>
      <c r="D88" s="151"/>
      <c r="E88" s="123" t="s">
        <v>347</v>
      </c>
      <c r="F88" s="123">
        <v>18010690</v>
      </c>
      <c r="G88" s="126" t="s">
        <v>348</v>
      </c>
      <c r="H88" s="123">
        <v>570069</v>
      </c>
      <c r="I88" s="127"/>
      <c r="J88" s="127"/>
      <c r="K88" s="127"/>
      <c r="L88" s="127"/>
      <c r="M88" s="123" t="s">
        <v>434</v>
      </c>
      <c r="N88" s="123" t="s">
        <v>591</v>
      </c>
      <c r="O88" s="123" t="s">
        <v>351</v>
      </c>
      <c r="P88" s="128" t="s">
        <v>352</v>
      </c>
      <c r="Q88" s="123" t="s">
        <v>368</v>
      </c>
      <c r="R88" s="123" t="s">
        <v>354</v>
      </c>
      <c r="S88" s="128" t="s">
        <v>355</v>
      </c>
      <c r="T88" s="129">
        <v>44376</v>
      </c>
      <c r="U88" s="129">
        <v>44558</v>
      </c>
      <c r="V88" s="129">
        <v>43312</v>
      </c>
      <c r="W88" s="129">
        <v>44533</v>
      </c>
      <c r="X88" s="130">
        <v>40.700000000000003</v>
      </c>
      <c r="Y88" s="131" t="s">
        <v>356</v>
      </c>
      <c r="Z88" s="132">
        <v>43800</v>
      </c>
      <c r="AA88" s="130">
        <v>23.64516129032258</v>
      </c>
      <c r="AB88" s="133" t="s">
        <v>357</v>
      </c>
    </row>
    <row r="89" spans="1:28" x14ac:dyDescent="0.25">
      <c r="A89" s="123">
        <v>86</v>
      </c>
      <c r="B89" s="123">
        <v>160038</v>
      </c>
      <c r="C89" s="157" t="s">
        <v>592</v>
      </c>
      <c r="D89" s="151"/>
      <c r="E89" s="123" t="s">
        <v>347</v>
      </c>
      <c r="F89" s="123">
        <v>19234818</v>
      </c>
      <c r="G89" s="126" t="s">
        <v>348</v>
      </c>
      <c r="H89" s="123">
        <v>570253</v>
      </c>
      <c r="I89" s="127"/>
      <c r="J89" s="127"/>
      <c r="K89" s="127"/>
      <c r="L89" s="127"/>
      <c r="M89" s="123" t="s">
        <v>409</v>
      </c>
      <c r="N89" s="123" t="s">
        <v>593</v>
      </c>
      <c r="O89" s="123" t="s">
        <v>351</v>
      </c>
      <c r="P89" s="128" t="s">
        <v>352</v>
      </c>
      <c r="Q89" s="123" t="s">
        <v>444</v>
      </c>
      <c r="R89" s="123" t="s">
        <v>362</v>
      </c>
      <c r="S89" s="128" t="s">
        <v>363</v>
      </c>
      <c r="T89" s="129">
        <v>44431</v>
      </c>
      <c r="U89" s="129">
        <v>44734</v>
      </c>
      <c r="V89" s="129">
        <v>43766</v>
      </c>
      <c r="W89" s="129">
        <v>44533</v>
      </c>
      <c r="X89" s="130">
        <v>25.566666666666666</v>
      </c>
      <c r="Y89" s="131" t="s">
        <v>356</v>
      </c>
      <c r="Z89" s="132">
        <v>43827</v>
      </c>
      <c r="AA89" s="130">
        <v>22.774193548387096</v>
      </c>
      <c r="AB89" s="133" t="s">
        <v>357</v>
      </c>
    </row>
    <row r="90" spans="1:28" x14ac:dyDescent="0.25">
      <c r="A90" s="123">
        <v>87</v>
      </c>
      <c r="B90" s="123">
        <v>150494</v>
      </c>
      <c r="C90" s="156" t="s">
        <v>594</v>
      </c>
      <c r="D90" s="151"/>
      <c r="E90" s="123" t="s">
        <v>371</v>
      </c>
      <c r="F90" s="123">
        <v>18230310</v>
      </c>
      <c r="G90" s="126" t="s">
        <v>348</v>
      </c>
      <c r="H90" s="123">
        <v>570280</v>
      </c>
      <c r="I90" s="127"/>
      <c r="J90" s="127"/>
      <c r="K90" s="127"/>
      <c r="L90" s="127"/>
      <c r="M90" s="123" t="s">
        <v>379</v>
      </c>
      <c r="N90" s="123" t="s">
        <v>595</v>
      </c>
      <c r="O90" s="123" t="s">
        <v>351</v>
      </c>
      <c r="P90" s="128" t="s">
        <v>352</v>
      </c>
      <c r="Q90" s="123" t="s">
        <v>414</v>
      </c>
      <c r="R90" s="123" t="s">
        <v>362</v>
      </c>
      <c r="S90" s="128" t="s">
        <v>363</v>
      </c>
      <c r="T90" s="129">
        <v>44496</v>
      </c>
      <c r="U90" s="129">
        <v>44799</v>
      </c>
      <c r="V90" s="129">
        <v>43405</v>
      </c>
      <c r="W90" s="129">
        <v>44533</v>
      </c>
      <c r="X90" s="130">
        <v>37.6</v>
      </c>
      <c r="Y90" s="131" t="s">
        <v>356</v>
      </c>
      <c r="Z90" s="132">
        <v>43709</v>
      </c>
      <c r="AA90" s="130">
        <v>26.580645161290324</v>
      </c>
      <c r="AB90" s="133" t="s">
        <v>357</v>
      </c>
    </row>
    <row r="91" spans="1:28" x14ac:dyDescent="0.25">
      <c r="A91" s="123">
        <v>88</v>
      </c>
      <c r="B91" s="123">
        <v>71958</v>
      </c>
      <c r="C91" s="156" t="s">
        <v>596</v>
      </c>
      <c r="D91" s="151"/>
      <c r="E91" s="123" t="s">
        <v>371</v>
      </c>
      <c r="F91" s="123" t="s">
        <v>597</v>
      </c>
      <c r="G91" s="126" t="s">
        <v>348</v>
      </c>
      <c r="H91" s="123">
        <v>570242</v>
      </c>
      <c r="I91" s="127">
        <v>10200203031</v>
      </c>
      <c r="J91" s="127"/>
      <c r="K91" s="127">
        <v>10004</v>
      </c>
      <c r="L91" s="127"/>
      <c r="M91" s="123" t="s">
        <v>372</v>
      </c>
      <c r="N91" s="123" t="s">
        <v>598</v>
      </c>
      <c r="O91" s="123" t="s">
        <v>351</v>
      </c>
      <c r="P91" s="128" t="s">
        <v>352</v>
      </c>
      <c r="Q91" s="123" t="s">
        <v>414</v>
      </c>
      <c r="R91" s="123" t="s">
        <v>362</v>
      </c>
      <c r="S91" s="128" t="s">
        <v>355</v>
      </c>
      <c r="T91" s="129">
        <v>44313</v>
      </c>
      <c r="U91" s="129">
        <v>44618</v>
      </c>
      <c r="V91" s="129">
        <v>42463</v>
      </c>
      <c r="W91" s="129">
        <v>44533</v>
      </c>
      <c r="X91" s="130">
        <v>69</v>
      </c>
      <c r="Y91" s="131" t="s">
        <v>356</v>
      </c>
      <c r="Z91" s="132">
        <v>43262</v>
      </c>
      <c r="AA91" s="130">
        <v>41</v>
      </c>
      <c r="AB91" s="133" t="s">
        <v>357</v>
      </c>
    </row>
    <row r="92" spans="1:28" x14ac:dyDescent="0.25">
      <c r="A92" s="123">
        <v>89</v>
      </c>
      <c r="B92" s="123">
        <v>78446</v>
      </c>
      <c r="C92" s="168" t="s">
        <v>599</v>
      </c>
      <c r="D92" s="151"/>
      <c r="E92" s="123" t="s">
        <v>371</v>
      </c>
      <c r="F92" s="123" t="s">
        <v>600</v>
      </c>
      <c r="G92" s="126" t="s">
        <v>348</v>
      </c>
      <c r="H92" s="123">
        <v>570082</v>
      </c>
      <c r="I92" s="127">
        <v>10200203381</v>
      </c>
      <c r="J92" s="127"/>
      <c r="K92" s="127"/>
      <c r="L92" s="127"/>
      <c r="M92" s="123" t="s">
        <v>601</v>
      </c>
      <c r="N92" s="123" t="s">
        <v>602</v>
      </c>
      <c r="O92" s="123" t="s">
        <v>351</v>
      </c>
      <c r="P92" s="128" t="s">
        <v>352</v>
      </c>
      <c r="Q92" s="123" t="s">
        <v>432</v>
      </c>
      <c r="R92" s="123" t="s">
        <v>354</v>
      </c>
      <c r="S92" s="128" t="s">
        <v>355</v>
      </c>
      <c r="T92" s="129">
        <v>44374</v>
      </c>
      <c r="U92" s="129">
        <v>44677</v>
      </c>
      <c r="V92" s="129">
        <v>42908</v>
      </c>
      <c r="W92" s="129">
        <v>44533</v>
      </c>
      <c r="X92" s="130">
        <v>54.166666666666664</v>
      </c>
      <c r="Y92" s="131" t="s">
        <v>356</v>
      </c>
      <c r="Z92" s="132">
        <v>43384</v>
      </c>
      <c r="AA92" s="130">
        <v>37.064516129032256</v>
      </c>
      <c r="AB92" s="133" t="s">
        <v>357</v>
      </c>
    </row>
    <row r="93" spans="1:28" x14ac:dyDescent="0.25">
      <c r="A93" s="123">
        <v>90</v>
      </c>
      <c r="B93" s="123">
        <v>156656</v>
      </c>
      <c r="C93" s="169" t="s">
        <v>603</v>
      </c>
      <c r="D93" s="151"/>
      <c r="E93" s="123" t="s">
        <v>371</v>
      </c>
      <c r="F93" s="123">
        <v>19233212</v>
      </c>
      <c r="G93" s="126" t="s">
        <v>348</v>
      </c>
      <c r="H93" s="123">
        <v>570269</v>
      </c>
      <c r="I93" s="127"/>
      <c r="J93" s="127"/>
      <c r="K93" s="127"/>
      <c r="L93" s="127"/>
      <c r="M93" s="123" t="s">
        <v>604</v>
      </c>
      <c r="N93" s="123" t="s">
        <v>605</v>
      </c>
      <c r="O93" s="123" t="s">
        <v>351</v>
      </c>
      <c r="P93" s="128" t="s">
        <v>352</v>
      </c>
      <c r="Q93" s="123" t="s">
        <v>414</v>
      </c>
      <c r="R93" s="123" t="s">
        <v>362</v>
      </c>
      <c r="S93" s="128" t="s">
        <v>355</v>
      </c>
      <c r="T93" s="129">
        <v>44499</v>
      </c>
      <c r="U93" s="129">
        <v>44802</v>
      </c>
      <c r="V93" s="129">
        <v>43643</v>
      </c>
      <c r="W93" s="129">
        <v>44533</v>
      </c>
      <c r="X93" s="130">
        <v>29.666666666666668</v>
      </c>
      <c r="Y93" s="131" t="s">
        <v>356</v>
      </c>
      <c r="Z93" s="132">
        <v>43833</v>
      </c>
      <c r="AA93" s="130">
        <v>22.580645161290324</v>
      </c>
      <c r="AB93" s="133" t="s">
        <v>357</v>
      </c>
    </row>
    <row r="94" spans="1:28" x14ac:dyDescent="0.25">
      <c r="A94" s="123">
        <v>91</v>
      </c>
      <c r="B94" s="123">
        <v>155926</v>
      </c>
      <c r="C94" s="157" t="s">
        <v>606</v>
      </c>
      <c r="D94" s="151"/>
      <c r="E94" s="123" t="s">
        <v>371</v>
      </c>
      <c r="F94" s="123">
        <v>19232332</v>
      </c>
      <c r="G94" s="126" t="s">
        <v>348</v>
      </c>
      <c r="H94" s="123">
        <v>570186</v>
      </c>
      <c r="I94" s="127"/>
      <c r="J94" s="127"/>
      <c r="K94" s="127"/>
      <c r="L94" s="127"/>
      <c r="M94" s="123" t="s">
        <v>479</v>
      </c>
      <c r="N94" s="123" t="s">
        <v>607</v>
      </c>
      <c r="O94" s="123" t="s">
        <v>351</v>
      </c>
      <c r="P94" s="128" t="s">
        <v>352</v>
      </c>
      <c r="Q94" s="123" t="s">
        <v>375</v>
      </c>
      <c r="R94" s="123" t="s">
        <v>362</v>
      </c>
      <c r="S94" s="128" t="s">
        <v>363</v>
      </c>
      <c r="T94" s="129">
        <v>44208</v>
      </c>
      <c r="U94" s="129">
        <v>44511</v>
      </c>
      <c r="V94" s="129">
        <v>43572</v>
      </c>
      <c r="W94" s="129">
        <v>44533</v>
      </c>
      <c r="X94" s="130">
        <v>32.033333333333331</v>
      </c>
      <c r="Y94" s="131" t="s">
        <v>356</v>
      </c>
      <c r="Z94" s="132">
        <v>43827</v>
      </c>
      <c r="AA94" s="130">
        <v>22.774193548387096</v>
      </c>
      <c r="AB94" s="133" t="s">
        <v>357</v>
      </c>
    </row>
    <row r="95" spans="1:28" x14ac:dyDescent="0.25">
      <c r="A95" s="123">
        <v>92</v>
      </c>
      <c r="B95" s="123">
        <v>86718</v>
      </c>
      <c r="C95" s="156" t="s">
        <v>608</v>
      </c>
      <c r="D95" s="151"/>
      <c r="E95" s="123" t="s">
        <v>347</v>
      </c>
      <c r="F95" s="123" t="s">
        <v>609</v>
      </c>
      <c r="G95" s="126" t="s">
        <v>348</v>
      </c>
      <c r="H95" s="123">
        <v>570281</v>
      </c>
      <c r="I95" s="127"/>
      <c r="J95" s="127"/>
      <c r="K95" s="127"/>
      <c r="L95" s="127"/>
      <c r="M95" s="123" t="s">
        <v>479</v>
      </c>
      <c r="N95" s="123" t="s">
        <v>610</v>
      </c>
      <c r="O95" s="123" t="s">
        <v>351</v>
      </c>
      <c r="P95" s="128" t="s">
        <v>352</v>
      </c>
      <c r="Q95" s="123" t="s">
        <v>375</v>
      </c>
      <c r="R95" s="123" t="s">
        <v>362</v>
      </c>
      <c r="S95" s="128" t="s">
        <v>355</v>
      </c>
      <c r="T95" s="129">
        <v>44375</v>
      </c>
      <c r="U95" s="129">
        <v>44678</v>
      </c>
      <c r="V95" s="129">
        <v>42833</v>
      </c>
      <c r="W95" s="129">
        <v>44533</v>
      </c>
      <c r="X95" s="130">
        <v>56.666666666666664</v>
      </c>
      <c r="Y95" s="131" t="s">
        <v>356</v>
      </c>
      <c r="Z95" s="132">
        <v>43384</v>
      </c>
      <c r="AA95" s="130">
        <v>37.064516129032256</v>
      </c>
      <c r="AB95" s="133" t="s">
        <v>357</v>
      </c>
    </row>
    <row r="96" spans="1:28" x14ac:dyDescent="0.25">
      <c r="A96" s="123">
        <v>93</v>
      </c>
      <c r="B96" s="123">
        <v>102101</v>
      </c>
      <c r="C96" s="156" t="s">
        <v>611</v>
      </c>
      <c r="D96" s="151"/>
      <c r="E96" s="123" t="s">
        <v>347</v>
      </c>
      <c r="F96" s="123">
        <v>18009503</v>
      </c>
      <c r="G96" s="126" t="s">
        <v>348</v>
      </c>
      <c r="H96" s="123">
        <v>570214</v>
      </c>
      <c r="I96" s="127"/>
      <c r="J96" s="127"/>
      <c r="K96" s="127"/>
      <c r="L96" s="127"/>
      <c r="M96" s="123" t="s">
        <v>612</v>
      </c>
      <c r="N96" s="123" t="s">
        <v>613</v>
      </c>
      <c r="O96" s="123" t="s">
        <v>351</v>
      </c>
      <c r="P96" s="128" t="s">
        <v>352</v>
      </c>
      <c r="Q96" s="123" t="s">
        <v>381</v>
      </c>
      <c r="R96" s="123" t="s">
        <v>354</v>
      </c>
      <c r="S96" s="128" t="s">
        <v>355</v>
      </c>
      <c r="T96" s="129">
        <v>44300</v>
      </c>
      <c r="U96" s="129">
        <v>44605</v>
      </c>
      <c r="V96" s="129">
        <v>43393</v>
      </c>
      <c r="W96" s="129">
        <v>44533</v>
      </c>
      <c r="X96" s="130">
        <v>38</v>
      </c>
      <c r="Y96" s="131" t="s">
        <v>356</v>
      </c>
      <c r="Z96" s="132">
        <v>43759</v>
      </c>
      <c r="AA96" s="130">
        <v>24.967741935483872</v>
      </c>
      <c r="AB96" s="133" t="s">
        <v>357</v>
      </c>
    </row>
    <row r="97" spans="1:28" x14ac:dyDescent="0.25">
      <c r="A97" s="123">
        <v>94</v>
      </c>
      <c r="B97" s="123">
        <v>160676</v>
      </c>
      <c r="C97" s="152" t="s">
        <v>614</v>
      </c>
      <c r="D97" s="151"/>
      <c r="E97" s="126" t="s">
        <v>347</v>
      </c>
      <c r="F97" s="123">
        <v>19235082</v>
      </c>
      <c r="G97" s="126" t="s">
        <v>348</v>
      </c>
      <c r="H97" s="123">
        <v>570166</v>
      </c>
      <c r="I97" s="136">
        <v>0</v>
      </c>
      <c r="J97" s="136"/>
      <c r="K97" s="136"/>
      <c r="L97" s="136"/>
      <c r="M97" s="123" t="s">
        <v>501</v>
      </c>
      <c r="N97" s="123" t="s">
        <v>615</v>
      </c>
      <c r="O97" s="123" t="s">
        <v>351</v>
      </c>
      <c r="P97" s="128" t="s">
        <v>352</v>
      </c>
      <c r="Q97" s="123" t="s">
        <v>402</v>
      </c>
      <c r="R97" s="123" t="s">
        <v>362</v>
      </c>
      <c r="S97" s="123" t="s">
        <v>363</v>
      </c>
      <c r="T97" s="129">
        <v>44453</v>
      </c>
      <c r="U97" s="129">
        <v>44755</v>
      </c>
      <c r="V97" s="129">
        <v>43788</v>
      </c>
      <c r="W97" s="129">
        <v>44533</v>
      </c>
      <c r="X97" s="130">
        <v>24.833333333333332</v>
      </c>
      <c r="Y97" s="131" t="s">
        <v>356</v>
      </c>
      <c r="Z97" s="129">
        <v>43788</v>
      </c>
      <c r="AA97" s="130">
        <v>24.032258064516128</v>
      </c>
      <c r="AB97" s="130" t="s">
        <v>357</v>
      </c>
    </row>
    <row r="98" spans="1:28" x14ac:dyDescent="0.25">
      <c r="A98" s="123">
        <v>95</v>
      </c>
      <c r="B98" s="123">
        <v>160826</v>
      </c>
      <c r="C98" s="170" t="s">
        <v>616</v>
      </c>
      <c r="D98" s="151"/>
      <c r="E98" s="126" t="s">
        <v>371</v>
      </c>
      <c r="F98" s="123">
        <v>19234983</v>
      </c>
      <c r="G98" s="126" t="s">
        <v>348</v>
      </c>
      <c r="H98" s="123">
        <v>570192</v>
      </c>
      <c r="I98" s="136">
        <v>0</v>
      </c>
      <c r="J98" s="136"/>
      <c r="K98" s="136"/>
      <c r="L98" s="136"/>
      <c r="M98" s="123" t="s">
        <v>473</v>
      </c>
      <c r="N98" s="123" t="s">
        <v>617</v>
      </c>
      <c r="O98" s="123" t="s">
        <v>351</v>
      </c>
      <c r="P98" s="128" t="s">
        <v>352</v>
      </c>
      <c r="Q98" s="123" t="s">
        <v>390</v>
      </c>
      <c r="R98" s="123" t="s">
        <v>354</v>
      </c>
      <c r="S98" s="123" t="s">
        <v>363</v>
      </c>
      <c r="T98" s="129">
        <v>44447</v>
      </c>
      <c r="U98" s="129">
        <v>44811</v>
      </c>
      <c r="V98" s="129">
        <v>43782</v>
      </c>
      <c r="W98" s="129">
        <v>44533</v>
      </c>
      <c r="X98" s="130">
        <v>25.033333333333335</v>
      </c>
      <c r="Y98" s="131" t="s">
        <v>356</v>
      </c>
      <c r="Z98" s="129">
        <v>43782</v>
      </c>
      <c r="AA98" s="130">
        <v>24.225806451612904</v>
      </c>
      <c r="AB98" s="130" t="s">
        <v>357</v>
      </c>
    </row>
    <row r="99" spans="1:28" x14ac:dyDescent="0.25">
      <c r="A99" s="123">
        <v>96</v>
      </c>
      <c r="B99" s="123">
        <v>29361</v>
      </c>
      <c r="C99" s="156" t="s">
        <v>618</v>
      </c>
      <c r="D99" s="156"/>
      <c r="E99" s="126" t="s">
        <v>347</v>
      </c>
      <c r="F99" s="123">
        <v>19235097</v>
      </c>
      <c r="G99" s="126" t="s">
        <v>348</v>
      </c>
      <c r="H99" s="123">
        <v>570258</v>
      </c>
      <c r="I99" s="136">
        <v>0</v>
      </c>
      <c r="J99" s="136"/>
      <c r="K99" s="136"/>
      <c r="L99" s="136"/>
      <c r="M99" s="123" t="s">
        <v>501</v>
      </c>
      <c r="N99" s="123" t="s">
        <v>619</v>
      </c>
      <c r="O99" s="123" t="s">
        <v>351</v>
      </c>
      <c r="P99" s="128" t="s">
        <v>352</v>
      </c>
      <c r="Q99" s="123" t="s">
        <v>381</v>
      </c>
      <c r="R99" s="123" t="s">
        <v>354</v>
      </c>
      <c r="S99" s="123" t="s">
        <v>355</v>
      </c>
      <c r="T99" s="129">
        <v>44368</v>
      </c>
      <c r="U99" s="129">
        <v>44671</v>
      </c>
      <c r="V99" s="129">
        <v>43788</v>
      </c>
      <c r="W99" s="129">
        <v>44533</v>
      </c>
      <c r="X99" s="130">
        <v>24.833333333333332</v>
      </c>
      <c r="Y99" s="131" t="s">
        <v>356</v>
      </c>
      <c r="Z99" s="129">
        <v>43788</v>
      </c>
      <c r="AA99" s="130">
        <v>24.032258064516128</v>
      </c>
      <c r="AB99" s="130" t="s">
        <v>357</v>
      </c>
    </row>
    <row r="100" spans="1:28" x14ac:dyDescent="0.25">
      <c r="A100" s="123">
        <v>97</v>
      </c>
      <c r="B100" s="123">
        <v>160087</v>
      </c>
      <c r="C100" s="155" t="s">
        <v>620</v>
      </c>
      <c r="D100" s="156"/>
      <c r="E100" s="126" t="s">
        <v>371</v>
      </c>
      <c r="F100" s="123">
        <v>19234891</v>
      </c>
      <c r="G100" s="126" t="s">
        <v>348</v>
      </c>
      <c r="H100" s="123">
        <v>570023</v>
      </c>
      <c r="I100" s="136">
        <v>0</v>
      </c>
      <c r="J100" s="136"/>
      <c r="K100" s="136"/>
      <c r="L100" s="136"/>
      <c r="M100" s="123" t="s">
        <v>434</v>
      </c>
      <c r="N100" s="123" t="s">
        <v>621</v>
      </c>
      <c r="O100" s="123" t="s">
        <v>351</v>
      </c>
      <c r="P100" s="128" t="s">
        <v>352</v>
      </c>
      <c r="Q100" s="123" t="s">
        <v>428</v>
      </c>
      <c r="R100" s="123" t="s">
        <v>362</v>
      </c>
      <c r="S100" s="123" t="s">
        <v>363</v>
      </c>
      <c r="T100" s="129">
        <v>44467</v>
      </c>
      <c r="U100" s="129">
        <v>44647</v>
      </c>
      <c r="V100" s="129">
        <v>43770</v>
      </c>
      <c r="W100" s="129">
        <v>44533</v>
      </c>
      <c r="X100" s="130">
        <v>25.433333333333334</v>
      </c>
      <c r="Y100" s="131" t="s">
        <v>356</v>
      </c>
      <c r="Z100" s="129">
        <v>43770</v>
      </c>
      <c r="AA100" s="130">
        <v>24.612903225806452</v>
      </c>
      <c r="AB100" s="130" t="s">
        <v>357</v>
      </c>
    </row>
    <row r="101" spans="1:28" x14ac:dyDescent="0.25">
      <c r="A101" s="123">
        <v>98</v>
      </c>
      <c r="B101" s="123">
        <v>166727</v>
      </c>
      <c r="C101" s="152" t="s">
        <v>622</v>
      </c>
      <c r="D101" s="156"/>
      <c r="E101" s="123" t="s">
        <v>347</v>
      </c>
      <c r="F101" s="171">
        <v>20236723</v>
      </c>
      <c r="G101" s="126" t="s">
        <v>348</v>
      </c>
      <c r="H101" s="123">
        <v>570247</v>
      </c>
      <c r="I101" s="142"/>
      <c r="J101" s="143"/>
      <c r="K101" s="143"/>
      <c r="L101" s="143"/>
      <c r="M101" s="123" t="s">
        <v>456</v>
      </c>
      <c r="N101" s="123" t="s">
        <v>623</v>
      </c>
      <c r="O101" s="123" t="s">
        <v>351</v>
      </c>
      <c r="P101" s="128" t="s">
        <v>352</v>
      </c>
      <c r="Q101" s="123" t="s">
        <v>523</v>
      </c>
      <c r="R101" s="123" t="s">
        <v>354</v>
      </c>
      <c r="S101" s="144" t="s">
        <v>363</v>
      </c>
      <c r="T101" s="129">
        <v>44335</v>
      </c>
      <c r="U101" s="129">
        <v>44638</v>
      </c>
      <c r="V101" s="129">
        <v>43972</v>
      </c>
      <c r="W101" s="129">
        <v>44533</v>
      </c>
      <c r="X101" s="130">
        <v>18.7</v>
      </c>
      <c r="Y101" s="131" t="s">
        <v>429</v>
      </c>
      <c r="Z101" s="129">
        <v>43972</v>
      </c>
      <c r="AA101" s="145">
        <v>18.096774193548388</v>
      </c>
      <c r="AB101" s="130" t="s">
        <v>357</v>
      </c>
    </row>
    <row r="102" spans="1:28" x14ac:dyDescent="0.25">
      <c r="A102" s="123">
        <v>99</v>
      </c>
      <c r="B102" s="123">
        <v>32408</v>
      </c>
      <c r="C102" s="156" t="s">
        <v>624</v>
      </c>
      <c r="D102" s="151"/>
      <c r="E102" s="126" t="s">
        <v>347</v>
      </c>
      <c r="F102" s="123">
        <v>19235094</v>
      </c>
      <c r="G102" s="126" t="s">
        <v>348</v>
      </c>
      <c r="H102" s="123">
        <v>570245</v>
      </c>
      <c r="I102" s="136">
        <v>0</v>
      </c>
      <c r="J102" s="136"/>
      <c r="K102" s="136"/>
      <c r="L102" s="136"/>
      <c r="M102" s="123" t="s">
        <v>625</v>
      </c>
      <c r="N102" s="123" t="s">
        <v>626</v>
      </c>
      <c r="O102" s="123" t="s">
        <v>351</v>
      </c>
      <c r="P102" s="128" t="s">
        <v>352</v>
      </c>
      <c r="Q102" s="123" t="s">
        <v>390</v>
      </c>
      <c r="R102" s="123" t="s">
        <v>354</v>
      </c>
      <c r="S102" s="123" t="s">
        <v>355</v>
      </c>
      <c r="T102" s="129">
        <v>44497</v>
      </c>
      <c r="U102" s="129">
        <v>44800</v>
      </c>
      <c r="V102" s="129">
        <v>43788</v>
      </c>
      <c r="W102" s="129">
        <v>44533</v>
      </c>
      <c r="X102" s="130">
        <v>24.833333333333332</v>
      </c>
      <c r="Y102" s="131" t="s">
        <v>356</v>
      </c>
      <c r="Z102" s="129">
        <v>43788</v>
      </c>
      <c r="AA102" s="130">
        <v>24.032258064516128</v>
      </c>
      <c r="AB102" s="130" t="s">
        <v>357</v>
      </c>
    </row>
    <row r="103" spans="1:28" x14ac:dyDescent="0.25">
      <c r="A103" s="123">
        <v>100</v>
      </c>
      <c r="B103" s="123">
        <v>160822</v>
      </c>
      <c r="C103" s="154" t="s">
        <v>627</v>
      </c>
      <c r="D103" s="156"/>
      <c r="E103" s="126" t="s">
        <v>347</v>
      </c>
      <c r="F103" s="123">
        <v>19235004</v>
      </c>
      <c r="G103" s="126" t="s">
        <v>348</v>
      </c>
      <c r="H103" s="123">
        <v>570152</v>
      </c>
      <c r="I103" s="136">
        <v>0</v>
      </c>
      <c r="J103" s="136"/>
      <c r="K103" s="136"/>
      <c r="L103" s="136"/>
      <c r="M103" s="123" t="s">
        <v>473</v>
      </c>
      <c r="N103" s="123" t="s">
        <v>628</v>
      </c>
      <c r="O103" s="123" t="s">
        <v>351</v>
      </c>
      <c r="P103" s="128" t="s">
        <v>352</v>
      </c>
      <c r="Q103" s="123" t="s">
        <v>481</v>
      </c>
      <c r="R103" s="123" t="s">
        <v>362</v>
      </c>
      <c r="S103" s="123" t="s">
        <v>363</v>
      </c>
      <c r="T103" s="129">
        <v>44146</v>
      </c>
      <c r="U103" s="129">
        <v>44510</v>
      </c>
      <c r="V103" s="129">
        <v>43782</v>
      </c>
      <c r="W103" s="129">
        <v>44533</v>
      </c>
      <c r="X103" s="130">
        <v>25.033333333333335</v>
      </c>
      <c r="Y103" s="131" t="s">
        <v>356</v>
      </c>
      <c r="Z103" s="129">
        <v>43782</v>
      </c>
      <c r="AA103" s="130">
        <v>24.225806451612904</v>
      </c>
      <c r="AB103" s="130" t="s">
        <v>357</v>
      </c>
    </row>
    <row r="104" spans="1:28" x14ac:dyDescent="0.25">
      <c r="A104" s="123">
        <v>101</v>
      </c>
      <c r="B104" s="123">
        <v>160825</v>
      </c>
      <c r="C104" s="154" t="s">
        <v>629</v>
      </c>
      <c r="D104" s="156"/>
      <c r="E104" s="126" t="s">
        <v>347</v>
      </c>
      <c r="F104" s="123">
        <v>19234980</v>
      </c>
      <c r="G104" s="126" t="s">
        <v>348</v>
      </c>
      <c r="H104" s="123">
        <v>570284</v>
      </c>
      <c r="I104" s="136">
        <v>0</v>
      </c>
      <c r="J104" s="136"/>
      <c r="K104" s="136"/>
      <c r="L104" s="136"/>
      <c r="M104" s="123" t="s">
        <v>473</v>
      </c>
      <c r="N104" s="123" t="s">
        <v>630</v>
      </c>
      <c r="O104" s="123" t="s">
        <v>351</v>
      </c>
      <c r="P104" s="128" t="s">
        <v>352</v>
      </c>
      <c r="Q104" s="123" t="s">
        <v>438</v>
      </c>
      <c r="R104" s="123" t="s">
        <v>362</v>
      </c>
      <c r="S104" s="123" t="s">
        <v>363</v>
      </c>
      <c r="T104" s="129">
        <v>44367</v>
      </c>
      <c r="U104" s="129">
        <v>44549</v>
      </c>
      <c r="V104" s="129">
        <v>43782</v>
      </c>
      <c r="W104" s="129">
        <v>44533</v>
      </c>
      <c r="X104" s="130">
        <v>25.033333333333335</v>
      </c>
      <c r="Y104" s="131" t="s">
        <v>356</v>
      </c>
      <c r="Z104" s="129">
        <v>43782</v>
      </c>
      <c r="AA104" s="130">
        <v>24.225806451612904</v>
      </c>
      <c r="AB104" s="130" t="s">
        <v>357</v>
      </c>
    </row>
    <row r="105" spans="1:28" x14ac:dyDescent="0.25">
      <c r="A105" s="123">
        <v>102</v>
      </c>
      <c r="B105" s="123">
        <v>29378</v>
      </c>
      <c r="C105" s="156" t="s">
        <v>631</v>
      </c>
      <c r="D105" s="156"/>
      <c r="E105" s="126" t="s">
        <v>347</v>
      </c>
      <c r="F105" s="123">
        <v>19235073</v>
      </c>
      <c r="G105" s="126" t="s">
        <v>348</v>
      </c>
      <c r="H105" s="123">
        <v>570271</v>
      </c>
      <c r="I105" s="136">
        <v>0</v>
      </c>
      <c r="J105" s="136"/>
      <c r="K105" s="136"/>
      <c r="L105" s="136"/>
      <c r="M105" s="123" t="s">
        <v>501</v>
      </c>
      <c r="N105" s="123" t="s">
        <v>632</v>
      </c>
      <c r="O105" s="123" t="s">
        <v>351</v>
      </c>
      <c r="P105" s="128" t="s">
        <v>352</v>
      </c>
      <c r="Q105" s="123" t="s">
        <v>402</v>
      </c>
      <c r="R105" s="123" t="s">
        <v>362</v>
      </c>
      <c r="S105" s="123" t="s">
        <v>355</v>
      </c>
      <c r="T105" s="129">
        <v>44306</v>
      </c>
      <c r="U105" s="129">
        <v>44611</v>
      </c>
      <c r="V105" s="129">
        <v>43788</v>
      </c>
      <c r="W105" s="129">
        <v>44533</v>
      </c>
      <c r="X105" s="130">
        <v>24.833333333333332</v>
      </c>
      <c r="Y105" s="131" t="s">
        <v>356</v>
      </c>
      <c r="Z105" s="129">
        <v>43788</v>
      </c>
      <c r="AA105" s="130">
        <v>24.032258064516128</v>
      </c>
      <c r="AB105" s="130" t="s">
        <v>357</v>
      </c>
    </row>
    <row r="106" spans="1:28" x14ac:dyDescent="0.25">
      <c r="A106" s="123">
        <v>103</v>
      </c>
      <c r="B106" s="123">
        <v>71814</v>
      </c>
      <c r="C106" s="156" t="s">
        <v>633</v>
      </c>
      <c r="D106" s="156"/>
      <c r="E106" s="126" t="s">
        <v>371</v>
      </c>
      <c r="F106" s="123">
        <v>19235086</v>
      </c>
      <c r="G106" s="126" t="s">
        <v>348</v>
      </c>
      <c r="H106" s="123">
        <v>570259</v>
      </c>
      <c r="I106" s="136">
        <v>0</v>
      </c>
      <c r="J106" s="136"/>
      <c r="K106" s="136"/>
      <c r="L106" s="136"/>
      <c r="M106" s="123" t="s">
        <v>501</v>
      </c>
      <c r="N106" s="123" t="s">
        <v>541</v>
      </c>
      <c r="O106" s="123" t="s">
        <v>351</v>
      </c>
      <c r="P106" s="128" t="s">
        <v>352</v>
      </c>
      <c r="Q106" s="123" t="s">
        <v>375</v>
      </c>
      <c r="R106" s="123" t="s">
        <v>362</v>
      </c>
      <c r="S106" s="123" t="s">
        <v>355</v>
      </c>
      <c r="T106" s="129">
        <v>44368</v>
      </c>
      <c r="U106" s="129">
        <v>44550</v>
      </c>
      <c r="V106" s="129">
        <v>43788</v>
      </c>
      <c r="W106" s="129">
        <v>44533</v>
      </c>
      <c r="X106" s="130">
        <v>24.833333333333332</v>
      </c>
      <c r="Y106" s="131" t="s">
        <v>356</v>
      </c>
      <c r="Z106" s="129">
        <v>43788</v>
      </c>
      <c r="AA106" s="130">
        <v>24.032258064516128</v>
      </c>
      <c r="AB106" s="130" t="s">
        <v>357</v>
      </c>
    </row>
    <row r="107" spans="1:28" x14ac:dyDescent="0.25">
      <c r="A107" s="123">
        <v>104</v>
      </c>
      <c r="B107" s="123">
        <v>160699</v>
      </c>
      <c r="C107" s="152" t="s">
        <v>634</v>
      </c>
      <c r="D107" s="156"/>
      <c r="E107" s="126" t="s">
        <v>347</v>
      </c>
      <c r="F107" s="123">
        <v>19235308</v>
      </c>
      <c r="G107" s="126" t="s">
        <v>348</v>
      </c>
      <c r="H107" s="123">
        <v>570205</v>
      </c>
      <c r="I107" s="136">
        <v>0</v>
      </c>
      <c r="J107" s="136"/>
      <c r="K107" s="136"/>
      <c r="L107" s="136"/>
      <c r="M107" s="123" t="s">
        <v>423</v>
      </c>
      <c r="N107" s="123" t="s">
        <v>635</v>
      </c>
      <c r="O107" s="123" t="s">
        <v>351</v>
      </c>
      <c r="P107" s="128" t="s">
        <v>352</v>
      </c>
      <c r="Q107" s="123" t="s">
        <v>414</v>
      </c>
      <c r="R107" s="123" t="s">
        <v>362</v>
      </c>
      <c r="S107" s="123" t="s">
        <v>363</v>
      </c>
      <c r="T107" s="129">
        <v>44311</v>
      </c>
      <c r="U107" s="129">
        <v>44616</v>
      </c>
      <c r="V107" s="129">
        <v>43795</v>
      </c>
      <c r="W107" s="129">
        <v>44533</v>
      </c>
      <c r="X107" s="130">
        <v>24.6</v>
      </c>
      <c r="Y107" s="131" t="s">
        <v>356</v>
      </c>
      <c r="Z107" s="129">
        <v>43795</v>
      </c>
      <c r="AA107" s="130">
        <v>23.806451612903224</v>
      </c>
      <c r="AB107" s="130" t="s">
        <v>357</v>
      </c>
    </row>
    <row r="108" spans="1:28" x14ac:dyDescent="0.25">
      <c r="A108" s="123">
        <v>105</v>
      </c>
      <c r="B108" s="123">
        <v>163095</v>
      </c>
      <c r="C108" s="152" t="s">
        <v>636</v>
      </c>
      <c r="D108" s="156"/>
      <c r="E108" s="126" t="s">
        <v>347</v>
      </c>
      <c r="F108" s="123">
        <v>20235891</v>
      </c>
      <c r="G108" s="126" t="s">
        <v>348</v>
      </c>
      <c r="H108" s="123">
        <v>570232</v>
      </c>
      <c r="I108" s="136">
        <v>0</v>
      </c>
      <c r="J108" s="136"/>
      <c r="K108" s="136"/>
      <c r="L108" s="136"/>
      <c r="M108" s="123" t="s">
        <v>426</v>
      </c>
      <c r="N108" s="123" t="s">
        <v>637</v>
      </c>
      <c r="O108" s="123" t="s">
        <v>351</v>
      </c>
      <c r="P108" s="128" t="s">
        <v>352</v>
      </c>
      <c r="Q108" s="123" t="s">
        <v>432</v>
      </c>
      <c r="R108" s="123" t="s">
        <v>354</v>
      </c>
      <c r="S108" s="123" t="s">
        <v>363</v>
      </c>
      <c r="T108" s="129">
        <v>44235</v>
      </c>
      <c r="U108" s="129">
        <v>44537</v>
      </c>
      <c r="V108" s="129">
        <v>43873</v>
      </c>
      <c r="W108" s="129">
        <v>44533</v>
      </c>
      <c r="X108" s="130">
        <v>22</v>
      </c>
      <c r="Y108" s="131" t="s">
        <v>429</v>
      </c>
      <c r="Z108" s="129">
        <v>43873</v>
      </c>
      <c r="AA108" s="130">
        <v>21.29032258064516</v>
      </c>
      <c r="AB108" s="130" t="s">
        <v>357</v>
      </c>
    </row>
    <row r="109" spans="1:28" x14ac:dyDescent="0.25">
      <c r="A109" s="123">
        <v>106</v>
      </c>
      <c r="B109" s="123">
        <v>160076</v>
      </c>
      <c r="C109" s="155" t="s">
        <v>638</v>
      </c>
      <c r="D109" s="156"/>
      <c r="E109" s="126" t="s">
        <v>371</v>
      </c>
      <c r="F109" s="123">
        <v>19234876</v>
      </c>
      <c r="G109" s="126" t="s">
        <v>348</v>
      </c>
      <c r="H109" s="123">
        <v>570178</v>
      </c>
      <c r="I109" s="136">
        <v>0</v>
      </c>
      <c r="J109" s="136"/>
      <c r="K109" s="136"/>
      <c r="L109" s="136"/>
      <c r="M109" s="123" t="s">
        <v>434</v>
      </c>
      <c r="N109" s="123" t="s">
        <v>639</v>
      </c>
      <c r="O109" s="123" t="s">
        <v>351</v>
      </c>
      <c r="P109" s="128" t="s">
        <v>352</v>
      </c>
      <c r="Q109" s="123" t="s">
        <v>381</v>
      </c>
      <c r="R109" s="123" t="s">
        <v>354</v>
      </c>
      <c r="S109" s="123" t="s">
        <v>363</v>
      </c>
      <c r="T109" s="129">
        <v>44368</v>
      </c>
      <c r="U109" s="129">
        <v>44550</v>
      </c>
      <c r="V109" s="129">
        <v>43770</v>
      </c>
      <c r="W109" s="129">
        <v>44533</v>
      </c>
      <c r="X109" s="130">
        <v>25.433333333333334</v>
      </c>
      <c r="Y109" s="131" t="s">
        <v>356</v>
      </c>
      <c r="Z109" s="129">
        <v>43770</v>
      </c>
      <c r="AA109" s="130">
        <v>24.612903225806452</v>
      </c>
      <c r="AB109" s="130" t="s">
        <v>357</v>
      </c>
    </row>
    <row r="110" spans="1:28" x14ac:dyDescent="0.25">
      <c r="A110" s="123">
        <v>107</v>
      </c>
      <c r="B110" s="123">
        <v>160083</v>
      </c>
      <c r="C110" s="155" t="s">
        <v>640</v>
      </c>
      <c r="D110" s="156"/>
      <c r="E110" s="126" t="s">
        <v>347</v>
      </c>
      <c r="F110" s="123">
        <v>19234872</v>
      </c>
      <c r="G110" s="126" t="s">
        <v>348</v>
      </c>
      <c r="H110" s="123">
        <v>570220</v>
      </c>
      <c r="I110" s="136">
        <v>0</v>
      </c>
      <c r="J110" s="136"/>
      <c r="K110" s="136"/>
      <c r="L110" s="136"/>
      <c r="M110" s="123" t="s">
        <v>434</v>
      </c>
      <c r="N110" s="123" t="s">
        <v>641</v>
      </c>
      <c r="O110" s="123" t="s">
        <v>351</v>
      </c>
      <c r="P110" s="128" t="s">
        <v>352</v>
      </c>
      <c r="Q110" s="123" t="s">
        <v>475</v>
      </c>
      <c r="R110" s="123" t="s">
        <v>362</v>
      </c>
      <c r="S110" s="123" t="s">
        <v>363</v>
      </c>
      <c r="T110" s="129">
        <v>44285</v>
      </c>
      <c r="U110" s="129">
        <v>44649</v>
      </c>
      <c r="V110" s="129">
        <v>43770</v>
      </c>
      <c r="W110" s="129">
        <v>44533</v>
      </c>
      <c r="X110" s="130">
        <v>25.433333333333334</v>
      </c>
      <c r="Y110" s="131" t="s">
        <v>356</v>
      </c>
      <c r="Z110" s="129">
        <v>43770</v>
      </c>
      <c r="AA110" s="130">
        <v>24.612903225806452</v>
      </c>
      <c r="AB110" s="130" t="s">
        <v>357</v>
      </c>
    </row>
    <row r="111" spans="1:28" x14ac:dyDescent="0.25">
      <c r="A111" s="123">
        <v>108</v>
      </c>
      <c r="B111" s="123">
        <v>163096</v>
      </c>
      <c r="C111" s="152" t="s">
        <v>642</v>
      </c>
      <c r="D111" s="156"/>
      <c r="E111" s="126" t="s">
        <v>371</v>
      </c>
      <c r="F111" s="123">
        <v>20235889</v>
      </c>
      <c r="G111" s="126" t="s">
        <v>348</v>
      </c>
      <c r="H111" s="123">
        <v>570087</v>
      </c>
      <c r="I111" s="136">
        <v>0</v>
      </c>
      <c r="J111" s="136"/>
      <c r="K111" s="136"/>
      <c r="L111" s="136"/>
      <c r="M111" s="123" t="s">
        <v>426</v>
      </c>
      <c r="N111" s="123" t="s">
        <v>643</v>
      </c>
      <c r="O111" s="123" t="s">
        <v>351</v>
      </c>
      <c r="P111" s="128" t="s">
        <v>352</v>
      </c>
      <c r="Q111" s="123" t="s">
        <v>395</v>
      </c>
      <c r="R111" s="123" t="s">
        <v>354</v>
      </c>
      <c r="S111" s="123" t="s">
        <v>363</v>
      </c>
      <c r="T111" s="129">
        <v>44235</v>
      </c>
      <c r="U111" s="129">
        <v>44599</v>
      </c>
      <c r="V111" s="129">
        <v>43873</v>
      </c>
      <c r="W111" s="129">
        <v>44533</v>
      </c>
      <c r="X111" s="130">
        <v>22</v>
      </c>
      <c r="Y111" s="131" t="s">
        <v>429</v>
      </c>
      <c r="Z111" s="129">
        <v>43873</v>
      </c>
      <c r="AA111" s="130">
        <v>21.29032258064516</v>
      </c>
      <c r="AB111" s="130" t="s">
        <v>357</v>
      </c>
    </row>
    <row r="112" spans="1:28" x14ac:dyDescent="0.25">
      <c r="A112" s="123">
        <v>109</v>
      </c>
      <c r="B112" s="123">
        <v>160683</v>
      </c>
      <c r="C112" s="152" t="s">
        <v>644</v>
      </c>
      <c r="D112" s="156"/>
      <c r="E112" s="126" t="s">
        <v>371</v>
      </c>
      <c r="F112" s="123">
        <v>19235081</v>
      </c>
      <c r="G112" s="126" t="s">
        <v>348</v>
      </c>
      <c r="H112" s="123">
        <v>570272</v>
      </c>
      <c r="I112" s="136">
        <v>0</v>
      </c>
      <c r="J112" s="136"/>
      <c r="K112" s="136"/>
      <c r="L112" s="136"/>
      <c r="M112" s="123" t="s">
        <v>501</v>
      </c>
      <c r="N112" s="123" t="s">
        <v>645</v>
      </c>
      <c r="O112" s="123" t="s">
        <v>351</v>
      </c>
      <c r="P112" s="128" t="s">
        <v>352</v>
      </c>
      <c r="Q112" s="123" t="s">
        <v>353</v>
      </c>
      <c r="R112" s="123" t="s">
        <v>354</v>
      </c>
      <c r="S112" s="123" t="s">
        <v>363</v>
      </c>
      <c r="T112" s="129">
        <v>44187</v>
      </c>
      <c r="U112" s="129">
        <v>44551</v>
      </c>
      <c r="V112" s="129">
        <v>43788</v>
      </c>
      <c r="W112" s="129">
        <v>44533</v>
      </c>
      <c r="X112" s="130">
        <v>24.833333333333332</v>
      </c>
      <c r="Y112" s="131" t="s">
        <v>356</v>
      </c>
      <c r="Z112" s="129">
        <v>43788</v>
      </c>
      <c r="AA112" s="130">
        <v>24.032258064516128</v>
      </c>
      <c r="AB112" s="130" t="s">
        <v>357</v>
      </c>
    </row>
    <row r="113" spans="1:28" x14ac:dyDescent="0.25">
      <c r="A113" s="123">
        <v>110</v>
      </c>
      <c r="B113" s="123">
        <v>166729</v>
      </c>
      <c r="C113" s="152" t="s">
        <v>646</v>
      </c>
      <c r="D113" s="156"/>
      <c r="E113" s="123" t="s">
        <v>371</v>
      </c>
      <c r="F113" s="123">
        <v>20236741</v>
      </c>
      <c r="G113" s="126" t="s">
        <v>348</v>
      </c>
      <c r="H113" s="123">
        <v>570037</v>
      </c>
      <c r="I113" s="142"/>
      <c r="J113" s="143"/>
      <c r="K113" s="143"/>
      <c r="L113" s="143"/>
      <c r="M113" s="123" t="s">
        <v>456</v>
      </c>
      <c r="N113" s="123" t="s">
        <v>647</v>
      </c>
      <c r="O113" s="123" t="s">
        <v>351</v>
      </c>
      <c r="P113" s="128" t="s">
        <v>352</v>
      </c>
      <c r="Q113" s="123" t="s">
        <v>475</v>
      </c>
      <c r="R113" s="123" t="s">
        <v>362</v>
      </c>
      <c r="S113" s="144" t="s">
        <v>363</v>
      </c>
      <c r="T113" s="129">
        <v>44333</v>
      </c>
      <c r="U113" s="129">
        <v>44636</v>
      </c>
      <c r="V113" s="129">
        <v>43972</v>
      </c>
      <c r="W113" s="129">
        <v>44533</v>
      </c>
      <c r="X113" s="130">
        <v>18.7</v>
      </c>
      <c r="Y113" s="131" t="s">
        <v>429</v>
      </c>
      <c r="Z113" s="129">
        <v>43972</v>
      </c>
      <c r="AA113" s="145">
        <v>18.096774193548388</v>
      </c>
      <c r="AB113" s="130" t="s">
        <v>357</v>
      </c>
    </row>
    <row r="114" spans="1:28" x14ac:dyDescent="0.25">
      <c r="A114" s="123">
        <v>111</v>
      </c>
      <c r="B114" s="123">
        <v>160710</v>
      </c>
      <c r="C114" s="152" t="s">
        <v>648</v>
      </c>
      <c r="D114" s="156"/>
      <c r="E114" s="126" t="s">
        <v>371</v>
      </c>
      <c r="F114" s="123">
        <v>19235325</v>
      </c>
      <c r="G114" s="126" t="s">
        <v>348</v>
      </c>
      <c r="H114" s="123">
        <v>570113</v>
      </c>
      <c r="I114" s="136">
        <v>0</v>
      </c>
      <c r="J114" s="136"/>
      <c r="K114" s="136"/>
      <c r="L114" s="136"/>
      <c r="M114" s="123" t="s">
        <v>649</v>
      </c>
      <c r="N114" s="123" t="s">
        <v>650</v>
      </c>
      <c r="O114" s="123" t="s">
        <v>351</v>
      </c>
      <c r="P114" s="128" t="s">
        <v>352</v>
      </c>
      <c r="Q114" s="123" t="s">
        <v>390</v>
      </c>
      <c r="R114" s="123" t="s">
        <v>354</v>
      </c>
      <c r="S114" s="123" t="s">
        <v>363</v>
      </c>
      <c r="T114" s="129">
        <v>44460</v>
      </c>
      <c r="U114" s="129">
        <v>44640</v>
      </c>
      <c r="V114" s="129">
        <v>43795</v>
      </c>
      <c r="W114" s="129">
        <v>44533</v>
      </c>
      <c r="X114" s="130">
        <v>24.6</v>
      </c>
      <c r="Y114" s="131" t="s">
        <v>356</v>
      </c>
      <c r="Z114" s="129">
        <v>43795</v>
      </c>
      <c r="AA114" s="130">
        <v>23.806451612903224</v>
      </c>
      <c r="AB114" s="130" t="s">
        <v>357</v>
      </c>
    </row>
    <row r="115" spans="1:28" x14ac:dyDescent="0.25">
      <c r="A115" s="123">
        <v>112</v>
      </c>
      <c r="B115" s="123">
        <v>160088</v>
      </c>
      <c r="C115" s="155" t="s">
        <v>651</v>
      </c>
      <c r="D115" s="156"/>
      <c r="E115" s="126" t="s">
        <v>371</v>
      </c>
      <c r="F115" s="123">
        <v>19234880</v>
      </c>
      <c r="G115" s="126" t="s">
        <v>348</v>
      </c>
      <c r="H115" s="123">
        <v>570009</v>
      </c>
      <c r="I115" s="136">
        <v>0</v>
      </c>
      <c r="J115" s="136"/>
      <c r="K115" s="136"/>
      <c r="L115" s="136"/>
      <c r="M115" s="123" t="s">
        <v>434</v>
      </c>
      <c r="N115" s="123" t="s">
        <v>652</v>
      </c>
      <c r="O115" s="123" t="s">
        <v>351</v>
      </c>
      <c r="P115" s="128" t="s">
        <v>352</v>
      </c>
      <c r="Q115" s="123" t="s">
        <v>361</v>
      </c>
      <c r="R115" s="123" t="s">
        <v>362</v>
      </c>
      <c r="S115" s="123" t="s">
        <v>363</v>
      </c>
      <c r="T115" s="129">
        <v>44489</v>
      </c>
      <c r="U115" s="129">
        <v>44792</v>
      </c>
      <c r="V115" s="129">
        <v>43770</v>
      </c>
      <c r="W115" s="129">
        <v>44533</v>
      </c>
      <c r="X115" s="130">
        <v>25.433333333333334</v>
      </c>
      <c r="Y115" s="131" t="s">
        <v>356</v>
      </c>
      <c r="Z115" s="129">
        <v>43770</v>
      </c>
      <c r="AA115" s="130">
        <v>24.612903225806452</v>
      </c>
      <c r="AB115" s="130" t="s">
        <v>357</v>
      </c>
    </row>
    <row r="116" spans="1:28" x14ac:dyDescent="0.25">
      <c r="A116" s="123">
        <v>113</v>
      </c>
      <c r="B116" s="123">
        <v>168482</v>
      </c>
      <c r="C116" s="158" t="s">
        <v>653</v>
      </c>
      <c r="D116" s="156"/>
      <c r="E116" s="123" t="s">
        <v>371</v>
      </c>
      <c r="F116" s="123">
        <v>20236774</v>
      </c>
      <c r="G116" s="126" t="s">
        <v>348</v>
      </c>
      <c r="H116" s="123">
        <v>570011</v>
      </c>
      <c r="I116" s="142"/>
      <c r="J116" s="143"/>
      <c r="K116" s="143"/>
      <c r="L116" s="143"/>
      <c r="M116" s="123" t="s">
        <v>479</v>
      </c>
      <c r="N116" s="123" t="s">
        <v>654</v>
      </c>
      <c r="O116" s="123" t="s">
        <v>351</v>
      </c>
      <c r="P116" s="128" t="s">
        <v>352</v>
      </c>
      <c r="Q116" s="123" t="s">
        <v>481</v>
      </c>
      <c r="R116" s="123" t="s">
        <v>362</v>
      </c>
      <c r="S116" s="144" t="s">
        <v>363</v>
      </c>
      <c r="T116" s="129">
        <v>44475</v>
      </c>
      <c r="U116" s="129">
        <v>44778</v>
      </c>
      <c r="V116" s="129">
        <v>43992</v>
      </c>
      <c r="W116" s="129">
        <v>44533</v>
      </c>
      <c r="X116" s="130">
        <v>18.033333333333335</v>
      </c>
      <c r="Y116" s="131" t="s">
        <v>429</v>
      </c>
      <c r="Z116" s="129">
        <v>43992</v>
      </c>
      <c r="AA116" s="145">
        <v>17.451612903225808</v>
      </c>
      <c r="AB116" s="130" t="s">
        <v>357</v>
      </c>
    </row>
    <row r="117" spans="1:28" x14ac:dyDescent="0.25">
      <c r="A117" s="123">
        <v>114</v>
      </c>
      <c r="B117" s="123">
        <v>70821</v>
      </c>
      <c r="C117" s="156" t="s">
        <v>655</v>
      </c>
      <c r="D117" s="151"/>
      <c r="E117" s="123" t="s">
        <v>371</v>
      </c>
      <c r="F117" s="123" t="s">
        <v>656</v>
      </c>
      <c r="G117" s="126" t="s">
        <v>348</v>
      </c>
      <c r="H117" s="123">
        <v>570065</v>
      </c>
      <c r="I117" s="127" t="s">
        <v>657</v>
      </c>
      <c r="J117" s="127"/>
      <c r="K117" s="127">
        <v>16009134</v>
      </c>
      <c r="L117" s="127">
        <v>16009134</v>
      </c>
      <c r="M117" s="123" t="s">
        <v>366</v>
      </c>
      <c r="N117" s="123" t="s">
        <v>658</v>
      </c>
      <c r="O117" s="123" t="s">
        <v>351</v>
      </c>
      <c r="P117" s="128" t="s">
        <v>352</v>
      </c>
      <c r="Q117" s="123" t="s">
        <v>361</v>
      </c>
      <c r="R117" s="123" t="s">
        <v>362</v>
      </c>
      <c r="S117" s="128" t="s">
        <v>355</v>
      </c>
      <c r="T117" s="129">
        <v>44497</v>
      </c>
      <c r="U117" s="129">
        <v>44800</v>
      </c>
      <c r="V117" s="129">
        <v>42522</v>
      </c>
      <c r="W117" s="129">
        <v>44533</v>
      </c>
      <c r="X117" s="130">
        <v>67.033333333333331</v>
      </c>
      <c r="Y117" s="131" t="s">
        <v>356</v>
      </c>
      <c r="Z117" s="132">
        <v>42863</v>
      </c>
      <c r="AA117" s="130">
        <v>53.87096774193548</v>
      </c>
      <c r="AB117" s="133" t="s">
        <v>357</v>
      </c>
    </row>
    <row r="118" spans="1:28" x14ac:dyDescent="0.25">
      <c r="A118" s="123">
        <v>115</v>
      </c>
      <c r="B118" s="123">
        <v>54351</v>
      </c>
      <c r="C118" s="156" t="s">
        <v>659</v>
      </c>
      <c r="D118" s="156"/>
      <c r="E118" s="123" t="s">
        <v>371</v>
      </c>
      <c r="F118" s="123">
        <v>14011003</v>
      </c>
      <c r="G118" s="126" t="s">
        <v>348</v>
      </c>
      <c r="H118" s="123">
        <v>570218</v>
      </c>
      <c r="I118" s="127"/>
      <c r="J118" s="127"/>
      <c r="K118" s="127"/>
      <c r="L118" s="127"/>
      <c r="M118" s="123" t="s">
        <v>388</v>
      </c>
      <c r="N118" s="123" t="s">
        <v>660</v>
      </c>
      <c r="O118" s="123" t="s">
        <v>351</v>
      </c>
      <c r="P118" s="128" t="s">
        <v>407</v>
      </c>
      <c r="Q118" s="123" t="s">
        <v>421</v>
      </c>
      <c r="R118" s="123" t="s">
        <v>354</v>
      </c>
      <c r="S118" s="128" t="s">
        <v>355</v>
      </c>
      <c r="T118" s="129">
        <v>43831</v>
      </c>
      <c r="U118" s="129">
        <v>44561</v>
      </c>
      <c r="V118" s="129">
        <v>41832</v>
      </c>
      <c r="W118" s="129">
        <v>44533</v>
      </c>
      <c r="X118" s="130">
        <v>90.033333333333331</v>
      </c>
      <c r="Y118" s="131" t="s">
        <v>356</v>
      </c>
      <c r="Z118" s="132">
        <v>43709</v>
      </c>
      <c r="AA118" s="130">
        <v>26.580645161290324</v>
      </c>
      <c r="AB118" s="133" t="s">
        <v>357</v>
      </c>
    </row>
    <row r="119" spans="1:28" x14ac:dyDescent="0.25">
      <c r="A119" s="123">
        <v>116</v>
      </c>
      <c r="B119" s="123">
        <v>102131</v>
      </c>
      <c r="C119" s="150" t="s">
        <v>661</v>
      </c>
      <c r="D119" s="151"/>
      <c r="E119" s="123" t="s">
        <v>371</v>
      </c>
      <c r="F119" s="123">
        <v>18009505</v>
      </c>
      <c r="G119" s="126" t="s">
        <v>348</v>
      </c>
      <c r="H119" s="123">
        <v>570188</v>
      </c>
      <c r="I119" s="127"/>
      <c r="J119" s="127"/>
      <c r="K119" s="127"/>
      <c r="L119" s="127"/>
      <c r="M119" s="123" t="s">
        <v>612</v>
      </c>
      <c r="N119" s="123" t="s">
        <v>662</v>
      </c>
      <c r="O119" s="123" t="s">
        <v>351</v>
      </c>
      <c r="P119" s="128" t="s">
        <v>352</v>
      </c>
      <c r="Q119" s="123" t="s">
        <v>438</v>
      </c>
      <c r="R119" s="123" t="s">
        <v>362</v>
      </c>
      <c r="S119" s="128" t="s">
        <v>355</v>
      </c>
      <c r="T119" s="129">
        <v>44425</v>
      </c>
      <c r="U119" s="129">
        <v>44789</v>
      </c>
      <c r="V119" s="129">
        <v>43210</v>
      </c>
      <c r="W119" s="129">
        <v>44533</v>
      </c>
      <c r="X119" s="130">
        <v>44.1</v>
      </c>
      <c r="Y119" s="131" t="s">
        <v>356</v>
      </c>
      <c r="Z119" s="132">
        <v>43497</v>
      </c>
      <c r="AA119" s="130">
        <v>33.41935483870968</v>
      </c>
      <c r="AB119" s="133" t="s">
        <v>357</v>
      </c>
    </row>
    <row r="120" spans="1:28" x14ac:dyDescent="0.25">
      <c r="A120" s="123">
        <v>117</v>
      </c>
      <c r="B120" s="123">
        <v>88169</v>
      </c>
      <c r="C120" s="156" t="s">
        <v>663</v>
      </c>
      <c r="D120" s="151"/>
      <c r="E120" s="123" t="s">
        <v>371</v>
      </c>
      <c r="F120" s="123">
        <v>17009910</v>
      </c>
      <c r="G120" s="126" t="s">
        <v>348</v>
      </c>
      <c r="H120" s="123">
        <v>570131</v>
      </c>
      <c r="I120" s="127"/>
      <c r="J120" s="127"/>
      <c r="K120" s="127"/>
      <c r="L120" s="127"/>
      <c r="M120" s="123" t="s">
        <v>473</v>
      </c>
      <c r="N120" s="123" t="s">
        <v>664</v>
      </c>
      <c r="O120" s="123" t="s">
        <v>351</v>
      </c>
      <c r="P120" s="128" t="s">
        <v>352</v>
      </c>
      <c r="Q120" s="123" t="s">
        <v>428</v>
      </c>
      <c r="R120" s="123" t="s">
        <v>362</v>
      </c>
      <c r="S120" s="128" t="s">
        <v>363</v>
      </c>
      <c r="T120" s="129">
        <v>44319</v>
      </c>
      <c r="U120" s="129">
        <v>44683</v>
      </c>
      <c r="V120" s="129">
        <v>43601</v>
      </c>
      <c r="W120" s="129">
        <v>44533</v>
      </c>
      <c r="X120" s="130">
        <v>31.066666666666666</v>
      </c>
      <c r="Y120" s="131" t="s">
        <v>356</v>
      </c>
      <c r="Z120" s="132">
        <v>43770</v>
      </c>
      <c r="AA120" s="130">
        <v>24.612903225806452</v>
      </c>
      <c r="AB120" s="133" t="s">
        <v>357</v>
      </c>
    </row>
    <row r="121" spans="1:28" x14ac:dyDescent="0.25">
      <c r="A121" s="123">
        <v>118</v>
      </c>
      <c r="B121" s="123">
        <v>74499</v>
      </c>
      <c r="C121" s="156" t="s">
        <v>665</v>
      </c>
      <c r="D121" s="151"/>
      <c r="E121" s="123" t="s">
        <v>371</v>
      </c>
      <c r="F121" s="123" t="s">
        <v>666</v>
      </c>
      <c r="G121" s="126" t="s">
        <v>348</v>
      </c>
      <c r="H121" s="123">
        <v>570237</v>
      </c>
      <c r="I121" s="127">
        <v>10200203166</v>
      </c>
      <c r="J121" s="127"/>
      <c r="K121" s="127"/>
      <c r="L121" s="127">
        <v>16010304</v>
      </c>
      <c r="M121" s="123" t="s">
        <v>501</v>
      </c>
      <c r="N121" s="123" t="s">
        <v>667</v>
      </c>
      <c r="O121" s="123" t="s">
        <v>351</v>
      </c>
      <c r="P121" s="128" t="s">
        <v>352</v>
      </c>
      <c r="Q121" s="123" t="s">
        <v>414</v>
      </c>
      <c r="R121" s="123" t="s">
        <v>362</v>
      </c>
      <c r="S121" s="128" t="s">
        <v>355</v>
      </c>
      <c r="T121" s="129">
        <v>44404</v>
      </c>
      <c r="U121" s="129">
        <v>44768</v>
      </c>
      <c r="V121" s="129">
        <v>42644</v>
      </c>
      <c r="W121" s="129">
        <v>44533</v>
      </c>
      <c r="X121" s="130">
        <v>62.966666666666669</v>
      </c>
      <c r="Y121" s="131" t="s">
        <v>356</v>
      </c>
      <c r="Z121" s="132">
        <v>43298</v>
      </c>
      <c r="AA121" s="130">
        <v>39.838709677419352</v>
      </c>
      <c r="AB121" s="133" t="s">
        <v>357</v>
      </c>
    </row>
    <row r="122" spans="1:28" x14ac:dyDescent="0.25">
      <c r="A122" s="123">
        <v>119</v>
      </c>
      <c r="B122" s="123">
        <v>80120</v>
      </c>
      <c r="C122" s="167" t="s">
        <v>668</v>
      </c>
      <c r="D122" s="151"/>
      <c r="E122" s="123" t="s">
        <v>371</v>
      </c>
      <c r="F122" s="123" t="s">
        <v>669</v>
      </c>
      <c r="G122" s="126" t="s">
        <v>348</v>
      </c>
      <c r="H122" s="123">
        <v>570151</v>
      </c>
      <c r="I122" s="127"/>
      <c r="J122" s="127"/>
      <c r="K122" s="127"/>
      <c r="L122" s="127"/>
      <c r="M122" s="123" t="s">
        <v>670</v>
      </c>
      <c r="N122" s="123" t="s">
        <v>671</v>
      </c>
      <c r="O122" s="123" t="s">
        <v>351</v>
      </c>
      <c r="P122" s="128" t="s">
        <v>352</v>
      </c>
      <c r="Q122" s="123" t="s">
        <v>428</v>
      </c>
      <c r="R122" s="123" t="s">
        <v>362</v>
      </c>
      <c r="S122" s="128" t="s">
        <v>355</v>
      </c>
      <c r="T122" s="129">
        <v>44443</v>
      </c>
      <c r="U122" s="129">
        <v>44745</v>
      </c>
      <c r="V122" s="129">
        <v>42681</v>
      </c>
      <c r="W122" s="129">
        <v>44533</v>
      </c>
      <c r="X122" s="130">
        <v>61.733333333333334</v>
      </c>
      <c r="Y122" s="131" t="s">
        <v>356</v>
      </c>
      <c r="Z122" s="132">
        <v>43412</v>
      </c>
      <c r="AA122" s="130">
        <v>36.161290322580648</v>
      </c>
      <c r="AB122" s="133" t="s">
        <v>357</v>
      </c>
    </row>
    <row r="123" spans="1:28" x14ac:dyDescent="0.25">
      <c r="A123" s="123">
        <v>120</v>
      </c>
      <c r="B123" s="123">
        <v>156147</v>
      </c>
      <c r="C123" s="156" t="s">
        <v>672</v>
      </c>
      <c r="D123" s="151"/>
      <c r="E123" s="123" t="s">
        <v>371</v>
      </c>
      <c r="F123" s="123">
        <v>19232594</v>
      </c>
      <c r="G123" s="126" t="s">
        <v>348</v>
      </c>
      <c r="H123" s="123">
        <v>570256</v>
      </c>
      <c r="I123" s="127"/>
      <c r="J123" s="127"/>
      <c r="K123" s="127"/>
      <c r="L123" s="127"/>
      <c r="M123" s="123" t="s">
        <v>473</v>
      </c>
      <c r="N123" s="123" t="s">
        <v>673</v>
      </c>
      <c r="O123" s="123" t="s">
        <v>351</v>
      </c>
      <c r="P123" s="128" t="s">
        <v>407</v>
      </c>
      <c r="Q123" s="123" t="s">
        <v>448</v>
      </c>
      <c r="R123" s="123" t="s">
        <v>354</v>
      </c>
      <c r="S123" s="128" t="s">
        <v>363</v>
      </c>
      <c r="T123" s="129">
        <v>44232</v>
      </c>
      <c r="U123" s="129">
        <v>44596</v>
      </c>
      <c r="V123" s="129">
        <v>43684</v>
      </c>
      <c r="W123" s="129">
        <v>44533</v>
      </c>
      <c r="X123" s="130">
        <v>28.3</v>
      </c>
      <c r="Y123" s="131" t="s">
        <v>356</v>
      </c>
      <c r="Z123" s="132">
        <v>43790</v>
      </c>
      <c r="AA123" s="130">
        <v>23.967741935483872</v>
      </c>
      <c r="AB123" s="133" t="s">
        <v>357</v>
      </c>
    </row>
    <row r="124" spans="1:28" x14ac:dyDescent="0.25">
      <c r="A124" s="123">
        <v>121</v>
      </c>
      <c r="B124" s="123">
        <v>160026</v>
      </c>
      <c r="C124" s="156" t="s">
        <v>674</v>
      </c>
      <c r="D124" s="151"/>
      <c r="E124" s="123" t="s">
        <v>347</v>
      </c>
      <c r="F124" s="123">
        <v>19234725</v>
      </c>
      <c r="G124" s="126" t="s">
        <v>348</v>
      </c>
      <c r="H124" s="123">
        <v>570042</v>
      </c>
      <c r="I124" s="127"/>
      <c r="J124" s="127"/>
      <c r="K124" s="127"/>
      <c r="L124" s="127"/>
      <c r="M124" s="123" t="s">
        <v>409</v>
      </c>
      <c r="N124" s="123" t="s">
        <v>675</v>
      </c>
      <c r="O124" s="123" t="s">
        <v>351</v>
      </c>
      <c r="P124" s="128" t="s">
        <v>352</v>
      </c>
      <c r="Q124" s="123" t="s">
        <v>385</v>
      </c>
      <c r="R124" s="123" t="s">
        <v>354</v>
      </c>
      <c r="S124" s="128" t="s">
        <v>363</v>
      </c>
      <c r="T124" s="129">
        <v>44487</v>
      </c>
      <c r="U124" s="129">
        <v>44851</v>
      </c>
      <c r="V124" s="129">
        <v>43760</v>
      </c>
      <c r="W124" s="129">
        <v>44533</v>
      </c>
      <c r="X124" s="130">
        <v>25.766666666666666</v>
      </c>
      <c r="Y124" s="131" t="s">
        <v>356</v>
      </c>
      <c r="Z124" s="132">
        <v>43827</v>
      </c>
      <c r="AA124" s="130">
        <v>22.774193548387096</v>
      </c>
      <c r="AB124" s="133" t="s">
        <v>357</v>
      </c>
    </row>
    <row r="125" spans="1:28" x14ac:dyDescent="0.25">
      <c r="A125" s="123">
        <v>122</v>
      </c>
      <c r="B125" s="123">
        <v>74548</v>
      </c>
      <c r="C125" s="156" t="s">
        <v>676</v>
      </c>
      <c r="D125" s="151"/>
      <c r="E125" s="123" t="s">
        <v>371</v>
      </c>
      <c r="F125" s="123" t="s">
        <v>677</v>
      </c>
      <c r="G125" s="126" t="s">
        <v>348</v>
      </c>
      <c r="H125" s="123">
        <v>570266</v>
      </c>
      <c r="I125" s="127">
        <v>10200203180</v>
      </c>
      <c r="J125" s="127"/>
      <c r="K125" s="127"/>
      <c r="L125" s="127">
        <v>16010316</v>
      </c>
      <c r="M125" s="123" t="s">
        <v>678</v>
      </c>
      <c r="N125" s="123" t="s">
        <v>679</v>
      </c>
      <c r="O125" s="123" t="s">
        <v>351</v>
      </c>
      <c r="P125" s="128" t="s">
        <v>352</v>
      </c>
      <c r="Q125" s="123" t="s">
        <v>475</v>
      </c>
      <c r="R125" s="123" t="s">
        <v>362</v>
      </c>
      <c r="S125" s="128" t="s">
        <v>355</v>
      </c>
      <c r="T125" s="129">
        <v>44375</v>
      </c>
      <c r="U125" s="129">
        <v>44678</v>
      </c>
      <c r="V125" s="129">
        <v>42614</v>
      </c>
      <c r="W125" s="129">
        <v>44533</v>
      </c>
      <c r="X125" s="130">
        <v>63.966666666666669</v>
      </c>
      <c r="Y125" s="131" t="s">
        <v>356</v>
      </c>
      <c r="Z125" s="132">
        <v>43292</v>
      </c>
      <c r="AA125" s="130">
        <v>40.032258064516128</v>
      </c>
      <c r="AB125" s="133" t="s">
        <v>357</v>
      </c>
    </row>
    <row r="126" spans="1:28" x14ac:dyDescent="0.25">
      <c r="A126" s="123">
        <v>123</v>
      </c>
      <c r="B126" s="123">
        <v>155922</v>
      </c>
      <c r="C126" s="157" t="s">
        <v>680</v>
      </c>
      <c r="D126" s="151"/>
      <c r="E126" s="123" t="s">
        <v>371</v>
      </c>
      <c r="F126" s="123">
        <v>18009453</v>
      </c>
      <c r="G126" s="126" t="s">
        <v>348</v>
      </c>
      <c r="H126" s="123">
        <v>570217</v>
      </c>
      <c r="I126" s="127"/>
      <c r="J126" s="127"/>
      <c r="K126" s="127"/>
      <c r="L126" s="127"/>
      <c r="M126" s="123" t="s">
        <v>479</v>
      </c>
      <c r="N126" s="123" t="s">
        <v>681</v>
      </c>
      <c r="O126" s="123" t="s">
        <v>351</v>
      </c>
      <c r="P126" s="128" t="s">
        <v>352</v>
      </c>
      <c r="Q126" s="123" t="s">
        <v>368</v>
      </c>
      <c r="R126" s="123" t="s">
        <v>354</v>
      </c>
      <c r="S126" s="128" t="s">
        <v>363</v>
      </c>
      <c r="T126" s="129">
        <v>44389</v>
      </c>
      <c r="U126" s="129">
        <v>44753</v>
      </c>
      <c r="V126" s="129">
        <v>43572</v>
      </c>
      <c r="W126" s="129">
        <v>44533</v>
      </c>
      <c r="X126" s="130">
        <v>32.033333333333331</v>
      </c>
      <c r="Y126" s="131" t="s">
        <v>356</v>
      </c>
      <c r="Z126" s="132">
        <v>43827</v>
      </c>
      <c r="AA126" s="130">
        <v>22.774193548387096</v>
      </c>
      <c r="AB126" s="133" t="s">
        <v>357</v>
      </c>
    </row>
    <row r="127" spans="1:28" x14ac:dyDescent="0.25">
      <c r="A127" s="123">
        <v>124</v>
      </c>
      <c r="B127" s="123">
        <v>150489</v>
      </c>
      <c r="C127" s="156" t="s">
        <v>682</v>
      </c>
      <c r="D127" s="151"/>
      <c r="E127" s="123" t="s">
        <v>371</v>
      </c>
      <c r="F127" s="123">
        <v>18230306</v>
      </c>
      <c r="G127" s="126" t="s">
        <v>348</v>
      </c>
      <c r="H127" s="123">
        <v>570279</v>
      </c>
      <c r="I127" s="127"/>
      <c r="J127" s="127"/>
      <c r="K127" s="127"/>
      <c r="L127" s="127"/>
      <c r="M127" s="123" t="s">
        <v>379</v>
      </c>
      <c r="N127" s="123" t="s">
        <v>683</v>
      </c>
      <c r="O127" s="123" t="s">
        <v>351</v>
      </c>
      <c r="P127" s="128" t="s">
        <v>352</v>
      </c>
      <c r="Q127" s="123" t="s">
        <v>421</v>
      </c>
      <c r="R127" s="123" t="s">
        <v>354</v>
      </c>
      <c r="S127" s="128" t="s">
        <v>363</v>
      </c>
      <c r="T127" s="129">
        <v>44436</v>
      </c>
      <c r="U127" s="129">
        <v>44800</v>
      </c>
      <c r="V127" s="129">
        <v>43405</v>
      </c>
      <c r="W127" s="129">
        <v>44533</v>
      </c>
      <c r="X127" s="130">
        <v>37.6</v>
      </c>
      <c r="Y127" s="131" t="s">
        <v>356</v>
      </c>
      <c r="Z127" s="132">
        <v>43709</v>
      </c>
      <c r="AA127" s="130">
        <v>26.580645161290324</v>
      </c>
      <c r="AB127" s="133" t="s">
        <v>357</v>
      </c>
    </row>
    <row r="128" spans="1:28" x14ac:dyDescent="0.25">
      <c r="A128" s="123">
        <v>125</v>
      </c>
      <c r="B128" s="123">
        <v>159680</v>
      </c>
      <c r="C128" s="157" t="s">
        <v>684</v>
      </c>
      <c r="D128" s="151"/>
      <c r="E128" s="123" t="s">
        <v>371</v>
      </c>
      <c r="F128" s="123">
        <v>19234589</v>
      </c>
      <c r="G128" s="126" t="s">
        <v>348</v>
      </c>
      <c r="H128" s="123">
        <v>570162</v>
      </c>
      <c r="I128" s="127"/>
      <c r="J128" s="127"/>
      <c r="K128" s="127"/>
      <c r="L128" s="127"/>
      <c r="M128" s="123" t="s">
        <v>366</v>
      </c>
      <c r="N128" s="123" t="s">
        <v>685</v>
      </c>
      <c r="O128" s="123" t="s">
        <v>351</v>
      </c>
      <c r="P128" s="128" t="s">
        <v>352</v>
      </c>
      <c r="Q128" s="123" t="s">
        <v>438</v>
      </c>
      <c r="R128" s="123" t="s">
        <v>362</v>
      </c>
      <c r="S128" s="128" t="s">
        <v>363</v>
      </c>
      <c r="T128" s="129">
        <v>44315</v>
      </c>
      <c r="U128" s="129">
        <v>44679</v>
      </c>
      <c r="V128" s="129">
        <v>43753</v>
      </c>
      <c r="W128" s="129">
        <v>44533</v>
      </c>
      <c r="X128" s="130">
        <v>26</v>
      </c>
      <c r="Y128" s="131" t="s">
        <v>356</v>
      </c>
      <c r="Z128" s="132">
        <v>43827</v>
      </c>
      <c r="AA128" s="130">
        <v>22.774193548387096</v>
      </c>
      <c r="AB128" s="133" t="s">
        <v>357</v>
      </c>
    </row>
    <row r="129" spans="1:28" x14ac:dyDescent="0.25">
      <c r="A129" s="123">
        <v>126</v>
      </c>
      <c r="B129" s="123">
        <v>157007</v>
      </c>
      <c r="C129" s="156" t="s">
        <v>686</v>
      </c>
      <c r="D129" s="151"/>
      <c r="E129" s="123" t="s">
        <v>371</v>
      </c>
      <c r="F129" s="123">
        <v>19233380</v>
      </c>
      <c r="G129" s="126" t="s">
        <v>348</v>
      </c>
      <c r="H129" s="123">
        <v>570015</v>
      </c>
      <c r="I129" s="127"/>
      <c r="J129" s="127"/>
      <c r="K129" s="127"/>
      <c r="L129" s="127"/>
      <c r="M129" s="123" t="s">
        <v>372</v>
      </c>
      <c r="N129" s="123" t="s">
        <v>687</v>
      </c>
      <c r="O129" s="123" t="s">
        <v>351</v>
      </c>
      <c r="P129" s="128" t="s">
        <v>352</v>
      </c>
      <c r="Q129" s="123" t="s">
        <v>481</v>
      </c>
      <c r="R129" s="123" t="s">
        <v>362</v>
      </c>
      <c r="S129" s="128" t="s">
        <v>363</v>
      </c>
      <c r="T129" s="129">
        <v>44376</v>
      </c>
      <c r="U129" s="129">
        <v>44679</v>
      </c>
      <c r="V129" s="129">
        <v>43647</v>
      </c>
      <c r="W129" s="129">
        <v>44533</v>
      </c>
      <c r="X129" s="130">
        <v>29.533333333333335</v>
      </c>
      <c r="Y129" s="131" t="s">
        <v>356</v>
      </c>
      <c r="Z129" s="132">
        <v>43780</v>
      </c>
      <c r="AA129" s="130">
        <v>24.29032258064516</v>
      </c>
      <c r="AB129" s="133" t="s">
        <v>357</v>
      </c>
    </row>
    <row r="130" spans="1:28" x14ac:dyDescent="0.25">
      <c r="A130" s="123">
        <v>127</v>
      </c>
      <c r="B130" s="123">
        <v>105566</v>
      </c>
      <c r="C130" s="156" t="s">
        <v>688</v>
      </c>
      <c r="D130" s="151"/>
      <c r="E130" s="123" t="s">
        <v>371</v>
      </c>
      <c r="F130" s="123">
        <v>18010497</v>
      </c>
      <c r="G130" s="126" t="s">
        <v>348</v>
      </c>
      <c r="H130" s="123">
        <v>570040</v>
      </c>
      <c r="I130" s="127"/>
      <c r="J130" s="127"/>
      <c r="K130" s="127"/>
      <c r="L130" s="127"/>
      <c r="M130" s="123"/>
      <c r="N130" s="123" t="s">
        <v>689</v>
      </c>
      <c r="O130" s="123" t="s">
        <v>351</v>
      </c>
      <c r="P130" s="128" t="s">
        <v>352</v>
      </c>
      <c r="Q130" s="123" t="s">
        <v>448</v>
      </c>
      <c r="R130" s="123" t="s">
        <v>354</v>
      </c>
      <c r="S130" s="128" t="s">
        <v>363</v>
      </c>
      <c r="T130" s="129">
        <v>44431</v>
      </c>
      <c r="U130" s="129">
        <v>44734</v>
      </c>
      <c r="V130" s="129">
        <v>43684</v>
      </c>
      <c r="W130" s="129">
        <v>44533</v>
      </c>
      <c r="X130" s="130">
        <v>28.3</v>
      </c>
      <c r="Y130" s="131" t="s">
        <v>356</v>
      </c>
      <c r="Z130" s="132">
        <v>43790</v>
      </c>
      <c r="AA130" s="130">
        <v>23.967741935483872</v>
      </c>
      <c r="AB130" s="133" t="s">
        <v>357</v>
      </c>
    </row>
    <row r="131" spans="1:28" x14ac:dyDescent="0.25">
      <c r="A131" s="123">
        <v>128</v>
      </c>
      <c r="B131" s="123">
        <v>160025</v>
      </c>
      <c r="C131" s="156" t="s">
        <v>690</v>
      </c>
      <c r="D131" s="151"/>
      <c r="E131" s="123" t="s">
        <v>371</v>
      </c>
      <c r="F131" s="123">
        <v>19234737</v>
      </c>
      <c r="G131" s="126" t="s">
        <v>348</v>
      </c>
      <c r="H131" s="123">
        <v>570056</v>
      </c>
      <c r="I131" s="127"/>
      <c r="J131" s="127"/>
      <c r="K131" s="127"/>
      <c r="L131" s="127"/>
      <c r="M131" s="123" t="s">
        <v>409</v>
      </c>
      <c r="N131" s="123" t="s">
        <v>691</v>
      </c>
      <c r="O131" s="123" t="s">
        <v>351</v>
      </c>
      <c r="P131" s="128" t="s">
        <v>352</v>
      </c>
      <c r="Q131" s="123" t="s">
        <v>385</v>
      </c>
      <c r="R131" s="123" t="s">
        <v>354</v>
      </c>
      <c r="S131" s="128" t="s">
        <v>363</v>
      </c>
      <c r="T131" s="129">
        <v>44306</v>
      </c>
      <c r="U131" s="129">
        <v>44670</v>
      </c>
      <c r="V131" s="129">
        <v>43760</v>
      </c>
      <c r="W131" s="129">
        <v>44533</v>
      </c>
      <c r="X131" s="130">
        <v>25.766666666666666</v>
      </c>
      <c r="Y131" s="131" t="s">
        <v>356</v>
      </c>
      <c r="Z131" s="132">
        <v>43827</v>
      </c>
      <c r="AA131" s="130">
        <v>22.774193548387096</v>
      </c>
      <c r="AB131" s="133" t="s">
        <v>357</v>
      </c>
    </row>
    <row r="132" spans="1:28" x14ac:dyDescent="0.25">
      <c r="A132" s="123">
        <v>129</v>
      </c>
      <c r="B132" s="123">
        <v>160069</v>
      </c>
      <c r="C132" s="157" t="s">
        <v>692</v>
      </c>
      <c r="D132" s="151"/>
      <c r="E132" s="123" t="s">
        <v>371</v>
      </c>
      <c r="F132" s="123">
        <v>19234866</v>
      </c>
      <c r="G132" s="126" t="s">
        <v>348</v>
      </c>
      <c r="H132" s="123">
        <v>570159</v>
      </c>
      <c r="I132" s="127"/>
      <c r="J132" s="127"/>
      <c r="K132" s="127"/>
      <c r="L132" s="127"/>
      <c r="M132" s="123" t="s">
        <v>434</v>
      </c>
      <c r="N132" s="123" t="s">
        <v>693</v>
      </c>
      <c r="O132" s="123" t="s">
        <v>351</v>
      </c>
      <c r="P132" s="128" t="s">
        <v>352</v>
      </c>
      <c r="Q132" s="123" t="s">
        <v>353</v>
      </c>
      <c r="R132" s="123" t="s">
        <v>354</v>
      </c>
      <c r="S132" s="128" t="s">
        <v>363</v>
      </c>
      <c r="T132" s="129">
        <v>44368</v>
      </c>
      <c r="U132" s="129">
        <v>44671</v>
      </c>
      <c r="V132" s="129">
        <v>43770</v>
      </c>
      <c r="W132" s="129">
        <v>44533</v>
      </c>
      <c r="X132" s="130">
        <v>25.433333333333334</v>
      </c>
      <c r="Y132" s="131" t="s">
        <v>356</v>
      </c>
      <c r="Z132" s="132">
        <v>43827</v>
      </c>
      <c r="AA132" s="130">
        <v>22.774193548387096</v>
      </c>
      <c r="AB132" s="133" t="s">
        <v>357</v>
      </c>
    </row>
    <row r="133" spans="1:28" x14ac:dyDescent="0.25">
      <c r="A133" s="123">
        <v>130</v>
      </c>
      <c r="B133" s="123">
        <v>155916</v>
      </c>
      <c r="C133" s="157" t="s">
        <v>694</v>
      </c>
      <c r="D133" s="151"/>
      <c r="E133" s="123" t="s">
        <v>347</v>
      </c>
      <c r="F133" s="123">
        <v>19232339</v>
      </c>
      <c r="G133" s="126" t="s">
        <v>348</v>
      </c>
      <c r="H133" s="123">
        <v>570213</v>
      </c>
      <c r="I133" s="127"/>
      <c r="J133" s="127"/>
      <c r="K133" s="127"/>
      <c r="L133" s="127"/>
      <c r="M133" s="123" t="s">
        <v>695</v>
      </c>
      <c r="N133" s="123" t="s">
        <v>696</v>
      </c>
      <c r="O133" s="123" t="s">
        <v>351</v>
      </c>
      <c r="P133" s="128" t="s">
        <v>352</v>
      </c>
      <c r="Q133" s="123" t="s">
        <v>418</v>
      </c>
      <c r="R133" s="123" t="s">
        <v>362</v>
      </c>
      <c r="S133" s="128" t="s">
        <v>363</v>
      </c>
      <c r="T133" s="129">
        <v>44207</v>
      </c>
      <c r="U133" s="129">
        <v>44510</v>
      </c>
      <c r="V133" s="129">
        <v>43572</v>
      </c>
      <c r="W133" s="129">
        <v>44533</v>
      </c>
      <c r="X133" s="130">
        <v>32.033333333333331</v>
      </c>
      <c r="Y133" s="131" t="s">
        <v>356</v>
      </c>
      <c r="Z133" s="132">
        <v>43827</v>
      </c>
      <c r="AA133" s="130">
        <v>22.774193548387096</v>
      </c>
      <c r="AB133" s="133" t="s">
        <v>357</v>
      </c>
    </row>
    <row r="134" spans="1:28" x14ac:dyDescent="0.25">
      <c r="A134" s="123">
        <v>131</v>
      </c>
      <c r="B134" s="123">
        <v>30429</v>
      </c>
      <c r="C134" s="172" t="s">
        <v>697</v>
      </c>
      <c r="D134" s="151"/>
      <c r="E134" s="123" t="s">
        <v>371</v>
      </c>
      <c r="F134" s="123" t="s">
        <v>698</v>
      </c>
      <c r="G134" s="126" t="s">
        <v>348</v>
      </c>
      <c r="H134" s="123">
        <v>570055</v>
      </c>
      <c r="I134" s="127">
        <v>10200202619</v>
      </c>
      <c r="J134" s="127"/>
      <c r="K134" s="127">
        <v>35617</v>
      </c>
      <c r="L134" s="127">
        <v>35617</v>
      </c>
      <c r="M134" s="123" t="s">
        <v>699</v>
      </c>
      <c r="N134" s="123" t="s">
        <v>700</v>
      </c>
      <c r="O134" s="123" t="s">
        <v>351</v>
      </c>
      <c r="P134" s="128" t="s">
        <v>352</v>
      </c>
      <c r="Q134" s="123" t="s">
        <v>368</v>
      </c>
      <c r="R134" s="123" t="s">
        <v>354</v>
      </c>
      <c r="S134" s="128" t="s">
        <v>355</v>
      </c>
      <c r="T134" s="129">
        <v>44466</v>
      </c>
      <c r="U134" s="129">
        <v>44768</v>
      </c>
      <c r="V134" s="129">
        <v>42095</v>
      </c>
      <c r="W134" s="129">
        <v>44533</v>
      </c>
      <c r="X134" s="130">
        <v>81.266666666666666</v>
      </c>
      <c r="Y134" s="131" t="s">
        <v>356</v>
      </c>
      <c r="Z134" s="132">
        <v>42461</v>
      </c>
      <c r="AA134" s="130">
        <v>66.838709677419359</v>
      </c>
      <c r="AB134" s="133" t="s">
        <v>357</v>
      </c>
    </row>
    <row r="135" spans="1:28" x14ac:dyDescent="0.25">
      <c r="A135" s="123">
        <v>132</v>
      </c>
      <c r="B135" s="123">
        <v>96550</v>
      </c>
      <c r="C135" s="156" t="s">
        <v>701</v>
      </c>
      <c r="D135" s="151"/>
      <c r="E135" s="123" t="s">
        <v>371</v>
      </c>
      <c r="F135" s="123">
        <v>17012216</v>
      </c>
      <c r="G135" s="126" t="s">
        <v>348</v>
      </c>
      <c r="H135" s="123">
        <v>570073</v>
      </c>
      <c r="I135" s="127"/>
      <c r="J135" s="127"/>
      <c r="K135" s="127"/>
      <c r="L135" s="127"/>
      <c r="M135" s="123" t="s">
        <v>456</v>
      </c>
      <c r="N135" s="123" t="s">
        <v>702</v>
      </c>
      <c r="O135" s="123" t="s">
        <v>351</v>
      </c>
      <c r="P135" s="128" t="s">
        <v>352</v>
      </c>
      <c r="Q135" s="123" t="s">
        <v>395</v>
      </c>
      <c r="R135" s="123" t="s">
        <v>354</v>
      </c>
      <c r="S135" s="128" t="s">
        <v>363</v>
      </c>
      <c r="T135" s="129">
        <v>44319</v>
      </c>
      <c r="U135" s="129">
        <v>44502</v>
      </c>
      <c r="V135" s="129">
        <v>43591</v>
      </c>
      <c r="W135" s="129">
        <v>44533</v>
      </c>
      <c r="X135" s="130">
        <v>31.4</v>
      </c>
      <c r="Y135" s="131" t="s">
        <v>356</v>
      </c>
      <c r="Z135" s="132">
        <v>43759</v>
      </c>
      <c r="AA135" s="130">
        <v>24.967741935483872</v>
      </c>
      <c r="AB135" s="133" t="s">
        <v>357</v>
      </c>
    </row>
    <row r="136" spans="1:28" x14ac:dyDescent="0.25">
      <c r="A136" s="123">
        <v>133</v>
      </c>
      <c r="B136" s="123">
        <v>30567</v>
      </c>
      <c r="C136" s="167" t="s">
        <v>703</v>
      </c>
      <c r="D136" s="151"/>
      <c r="E136" s="123" t="s">
        <v>347</v>
      </c>
      <c r="F136" s="123" t="s">
        <v>704</v>
      </c>
      <c r="G136" s="126" t="s">
        <v>348</v>
      </c>
      <c r="H136" s="123">
        <v>570146</v>
      </c>
      <c r="I136" s="127">
        <v>10200201127</v>
      </c>
      <c r="J136" s="127"/>
      <c r="K136" s="127">
        <v>36067</v>
      </c>
      <c r="L136" s="127">
        <v>36067</v>
      </c>
      <c r="M136" s="123" t="s">
        <v>705</v>
      </c>
      <c r="N136" s="123" t="s">
        <v>706</v>
      </c>
      <c r="O136" s="123" t="s">
        <v>351</v>
      </c>
      <c r="P136" s="128" t="s">
        <v>352</v>
      </c>
      <c r="Q136" s="123" t="s">
        <v>361</v>
      </c>
      <c r="R136" s="123" t="s">
        <v>362</v>
      </c>
      <c r="S136" s="128" t="s">
        <v>355</v>
      </c>
      <c r="T136" s="129">
        <v>44226</v>
      </c>
      <c r="U136" s="129">
        <v>44529</v>
      </c>
      <c r="V136" s="129">
        <v>41492</v>
      </c>
      <c r="W136" s="129">
        <v>44533</v>
      </c>
      <c r="X136" s="130">
        <v>101.36666666666666</v>
      </c>
      <c r="Y136" s="131" t="s">
        <v>356</v>
      </c>
      <c r="Z136" s="132">
        <v>42552</v>
      </c>
      <c r="AA136" s="130">
        <v>63.903225806451616</v>
      </c>
      <c r="AB136" s="133" t="s">
        <v>357</v>
      </c>
    </row>
    <row r="137" spans="1:28" x14ac:dyDescent="0.25">
      <c r="A137" s="123">
        <v>134</v>
      </c>
      <c r="B137" s="123">
        <v>152507</v>
      </c>
      <c r="C137" s="156" t="s">
        <v>707</v>
      </c>
      <c r="D137" s="151"/>
      <c r="E137" s="123" t="s">
        <v>371</v>
      </c>
      <c r="F137" s="123">
        <v>18230751</v>
      </c>
      <c r="G137" s="126" t="s">
        <v>348</v>
      </c>
      <c r="H137" s="123">
        <v>570081</v>
      </c>
      <c r="I137" s="127"/>
      <c r="J137" s="127"/>
      <c r="K137" s="127"/>
      <c r="L137" s="127"/>
      <c r="M137" s="123" t="s">
        <v>473</v>
      </c>
      <c r="N137" s="123" t="s">
        <v>708</v>
      </c>
      <c r="O137" s="123" t="s">
        <v>351</v>
      </c>
      <c r="P137" s="128" t="s">
        <v>352</v>
      </c>
      <c r="Q137" s="123" t="s">
        <v>418</v>
      </c>
      <c r="R137" s="123" t="s">
        <v>362</v>
      </c>
      <c r="S137" s="128" t="s">
        <v>363</v>
      </c>
      <c r="T137" s="129">
        <v>44441</v>
      </c>
      <c r="U137" s="129">
        <v>44743</v>
      </c>
      <c r="V137" s="129">
        <v>43601</v>
      </c>
      <c r="W137" s="129">
        <v>44533</v>
      </c>
      <c r="X137" s="130">
        <v>31.066666666666666</v>
      </c>
      <c r="Y137" s="131" t="s">
        <v>356</v>
      </c>
      <c r="Z137" s="132">
        <v>43770</v>
      </c>
      <c r="AA137" s="130">
        <v>24.612903225806452</v>
      </c>
      <c r="AB137" s="133" t="s">
        <v>357</v>
      </c>
    </row>
    <row r="138" spans="1:28" x14ac:dyDescent="0.25">
      <c r="A138" s="123">
        <v>135</v>
      </c>
      <c r="B138" s="123">
        <v>103592</v>
      </c>
      <c r="C138" s="156" t="s">
        <v>709</v>
      </c>
      <c r="D138" s="151"/>
      <c r="E138" s="123" t="s">
        <v>347</v>
      </c>
      <c r="F138" s="123">
        <v>18009935</v>
      </c>
      <c r="G138" s="126" t="s">
        <v>348</v>
      </c>
      <c r="H138" s="123">
        <v>570251</v>
      </c>
      <c r="I138" s="127"/>
      <c r="J138" s="127"/>
      <c r="K138" s="127"/>
      <c r="L138" s="127"/>
      <c r="M138" s="123" t="s">
        <v>366</v>
      </c>
      <c r="N138" s="123" t="s">
        <v>578</v>
      </c>
      <c r="O138" s="123" t="s">
        <v>351</v>
      </c>
      <c r="P138" s="128" t="s">
        <v>352</v>
      </c>
      <c r="Q138" s="123" t="s">
        <v>395</v>
      </c>
      <c r="R138" s="123" t="s">
        <v>354</v>
      </c>
      <c r="S138" s="128" t="s">
        <v>355</v>
      </c>
      <c r="T138" s="129">
        <v>44404</v>
      </c>
      <c r="U138" s="129">
        <v>44707</v>
      </c>
      <c r="V138" s="129">
        <v>43242</v>
      </c>
      <c r="W138" s="129">
        <v>44533</v>
      </c>
      <c r="X138" s="130">
        <v>43.033333333333331</v>
      </c>
      <c r="Y138" s="131" t="s">
        <v>356</v>
      </c>
      <c r="Z138" s="132">
        <v>43617</v>
      </c>
      <c r="AA138" s="130">
        <v>29.548387096774192</v>
      </c>
      <c r="AB138" s="133" t="s">
        <v>357</v>
      </c>
    </row>
    <row r="139" spans="1:28" x14ac:dyDescent="0.25">
      <c r="A139" s="123">
        <v>136</v>
      </c>
      <c r="B139" s="123">
        <v>105816</v>
      </c>
      <c r="C139" s="156" t="s">
        <v>710</v>
      </c>
      <c r="D139" s="173"/>
      <c r="E139" s="123" t="s">
        <v>347</v>
      </c>
      <c r="F139" s="123">
        <v>18010585</v>
      </c>
      <c r="G139" s="126" t="s">
        <v>348</v>
      </c>
      <c r="H139" s="123">
        <v>570199</v>
      </c>
      <c r="I139" s="127"/>
      <c r="J139" s="127"/>
      <c r="K139" s="127"/>
      <c r="L139" s="127"/>
      <c r="M139" s="123" t="s">
        <v>349</v>
      </c>
      <c r="N139" s="123" t="s">
        <v>711</v>
      </c>
      <c r="O139" s="123" t="s">
        <v>351</v>
      </c>
      <c r="P139" s="128" t="s">
        <v>352</v>
      </c>
      <c r="Q139" s="123" t="s">
        <v>428</v>
      </c>
      <c r="R139" s="123" t="s">
        <v>362</v>
      </c>
      <c r="S139" s="128" t="s">
        <v>355</v>
      </c>
      <c r="T139" s="129">
        <v>44334</v>
      </c>
      <c r="U139" s="129">
        <v>44637</v>
      </c>
      <c r="V139" s="129">
        <v>43304</v>
      </c>
      <c r="W139" s="129">
        <v>44533</v>
      </c>
      <c r="X139" s="130">
        <v>40.966666666666669</v>
      </c>
      <c r="Y139" s="131" t="s">
        <v>356</v>
      </c>
      <c r="Z139" s="132">
        <v>43709</v>
      </c>
      <c r="AA139" s="130">
        <v>26.580645161290324</v>
      </c>
      <c r="AB139" s="133" t="s">
        <v>357</v>
      </c>
    </row>
    <row r="140" spans="1:28" x14ac:dyDescent="0.25">
      <c r="A140" s="123">
        <v>137</v>
      </c>
      <c r="B140" s="123">
        <v>30540</v>
      </c>
      <c r="C140" s="167" t="s">
        <v>712</v>
      </c>
      <c r="D140" s="151"/>
      <c r="E140" s="123" t="s">
        <v>347</v>
      </c>
      <c r="F140" s="123" t="s">
        <v>713</v>
      </c>
      <c r="G140" s="126" t="s">
        <v>348</v>
      </c>
      <c r="H140" s="123">
        <v>570276</v>
      </c>
      <c r="I140" s="127">
        <v>10200201307</v>
      </c>
      <c r="J140" s="127"/>
      <c r="K140" s="127">
        <v>35953</v>
      </c>
      <c r="L140" s="127">
        <v>35953</v>
      </c>
      <c r="M140" s="123" t="s">
        <v>714</v>
      </c>
      <c r="N140" s="123" t="s">
        <v>715</v>
      </c>
      <c r="O140" s="123" t="s">
        <v>351</v>
      </c>
      <c r="P140" s="128" t="s">
        <v>352</v>
      </c>
      <c r="Q140" s="123" t="s">
        <v>444</v>
      </c>
      <c r="R140" s="123" t="s">
        <v>362</v>
      </c>
      <c r="S140" s="128" t="s">
        <v>355</v>
      </c>
      <c r="T140" s="129">
        <v>44211</v>
      </c>
      <c r="U140" s="129">
        <v>44514</v>
      </c>
      <c r="V140" s="129">
        <v>41492</v>
      </c>
      <c r="W140" s="129">
        <v>44533</v>
      </c>
      <c r="X140" s="130">
        <v>101.36666666666666</v>
      </c>
      <c r="Y140" s="131" t="s">
        <v>356</v>
      </c>
      <c r="Z140" s="132">
        <v>42552</v>
      </c>
      <c r="AA140" s="130">
        <v>63.903225806451616</v>
      </c>
      <c r="AB140" s="133" t="s">
        <v>357</v>
      </c>
    </row>
    <row r="141" spans="1:28" x14ac:dyDescent="0.25">
      <c r="A141" s="123">
        <v>138</v>
      </c>
      <c r="B141" s="123">
        <v>104895</v>
      </c>
      <c r="C141" s="167" t="s">
        <v>716</v>
      </c>
      <c r="D141" s="151"/>
      <c r="E141" s="123" t="s">
        <v>347</v>
      </c>
      <c r="F141" s="123">
        <v>18010386</v>
      </c>
      <c r="G141" s="126" t="s">
        <v>348</v>
      </c>
      <c r="H141" s="123">
        <v>570080</v>
      </c>
      <c r="I141" s="127"/>
      <c r="J141" s="127"/>
      <c r="K141" s="127"/>
      <c r="L141" s="127"/>
      <c r="M141" s="123">
        <v>7</v>
      </c>
      <c r="N141" s="123" t="s">
        <v>717</v>
      </c>
      <c r="O141" s="123" t="s">
        <v>351</v>
      </c>
      <c r="P141" s="128" t="s">
        <v>352</v>
      </c>
      <c r="Q141" s="123" t="s">
        <v>444</v>
      </c>
      <c r="R141" s="123" t="s">
        <v>362</v>
      </c>
      <c r="S141" s="128" t="s">
        <v>355</v>
      </c>
      <c r="T141" s="129">
        <v>44496</v>
      </c>
      <c r="U141" s="129">
        <v>44677</v>
      </c>
      <c r="V141" s="129">
        <v>43280</v>
      </c>
      <c r="W141" s="129">
        <v>44533</v>
      </c>
      <c r="X141" s="130">
        <v>41.766666666666666</v>
      </c>
      <c r="Y141" s="131" t="s">
        <v>356</v>
      </c>
      <c r="Z141" s="132">
        <v>43709</v>
      </c>
      <c r="AA141" s="130">
        <v>26.580645161290324</v>
      </c>
      <c r="AB141" s="133" t="s">
        <v>357</v>
      </c>
    </row>
    <row r="142" spans="1:28" x14ac:dyDescent="0.25">
      <c r="A142" s="123">
        <v>139</v>
      </c>
      <c r="B142" s="123">
        <v>76402</v>
      </c>
      <c r="C142" s="156" t="s">
        <v>718</v>
      </c>
      <c r="D142" s="151"/>
      <c r="E142" s="123" t="s">
        <v>371</v>
      </c>
      <c r="F142" s="123" t="s">
        <v>719</v>
      </c>
      <c r="G142" s="126" t="s">
        <v>348</v>
      </c>
      <c r="H142" s="123">
        <v>570252</v>
      </c>
      <c r="I142" s="127">
        <v>10200203301</v>
      </c>
      <c r="J142" s="127"/>
      <c r="K142" s="127"/>
      <c r="L142" s="127">
        <v>16011350</v>
      </c>
      <c r="M142" s="123" t="s">
        <v>461</v>
      </c>
      <c r="N142" s="123" t="s">
        <v>720</v>
      </c>
      <c r="O142" s="123" t="s">
        <v>351</v>
      </c>
      <c r="P142" s="128" t="s">
        <v>352</v>
      </c>
      <c r="Q142" s="123" t="s">
        <v>444</v>
      </c>
      <c r="R142" s="123" t="s">
        <v>362</v>
      </c>
      <c r="S142" s="128" t="s">
        <v>355</v>
      </c>
      <c r="T142" s="129">
        <v>44149</v>
      </c>
      <c r="U142" s="129">
        <v>44513</v>
      </c>
      <c r="V142" s="129">
        <v>42690</v>
      </c>
      <c r="W142" s="129">
        <v>44533</v>
      </c>
      <c r="X142" s="130">
        <v>61.43333333333333</v>
      </c>
      <c r="Y142" s="131" t="s">
        <v>356</v>
      </c>
      <c r="Z142" s="132">
        <v>43298</v>
      </c>
      <c r="AA142" s="130">
        <v>39.838709677419352</v>
      </c>
      <c r="AB142" s="133" t="s">
        <v>357</v>
      </c>
    </row>
    <row r="143" spans="1:28" x14ac:dyDescent="0.25">
      <c r="A143" s="123">
        <v>140</v>
      </c>
      <c r="B143" s="123">
        <v>76406</v>
      </c>
      <c r="C143" s="147" t="s">
        <v>721</v>
      </c>
      <c r="D143" s="151"/>
      <c r="E143" s="123" t="s">
        <v>371</v>
      </c>
      <c r="F143" s="123" t="s">
        <v>722</v>
      </c>
      <c r="G143" s="126" t="s">
        <v>348</v>
      </c>
      <c r="H143" s="123">
        <v>570160</v>
      </c>
      <c r="I143" s="127">
        <v>10200203303</v>
      </c>
      <c r="J143" s="127"/>
      <c r="K143" s="127"/>
      <c r="L143" s="127">
        <v>16011358</v>
      </c>
      <c r="M143" s="123" t="s">
        <v>461</v>
      </c>
      <c r="N143" s="123" t="s">
        <v>723</v>
      </c>
      <c r="O143" s="123" t="s">
        <v>351</v>
      </c>
      <c r="P143" s="128" t="s">
        <v>352</v>
      </c>
      <c r="Q143" s="123" t="s">
        <v>523</v>
      </c>
      <c r="R143" s="123" t="s">
        <v>354</v>
      </c>
      <c r="S143" s="128" t="s">
        <v>355</v>
      </c>
      <c r="T143" s="129">
        <v>44374</v>
      </c>
      <c r="U143" s="129">
        <v>44738</v>
      </c>
      <c r="V143" s="129">
        <v>42690</v>
      </c>
      <c r="W143" s="129">
        <v>44533</v>
      </c>
      <c r="X143" s="130">
        <v>61.43333333333333</v>
      </c>
      <c r="Y143" s="131" t="s">
        <v>356</v>
      </c>
      <c r="Z143" s="132">
        <v>43394</v>
      </c>
      <c r="AA143" s="130">
        <v>36.741935483870968</v>
      </c>
      <c r="AB143" s="133" t="s">
        <v>357</v>
      </c>
    </row>
    <row r="144" spans="1:28" x14ac:dyDescent="0.25">
      <c r="A144" s="123">
        <v>141</v>
      </c>
      <c r="B144" s="123">
        <v>104345</v>
      </c>
      <c r="C144" s="147" t="s">
        <v>724</v>
      </c>
      <c r="D144" s="173"/>
      <c r="E144" s="123" t="s">
        <v>347</v>
      </c>
      <c r="F144" s="123">
        <v>18010111</v>
      </c>
      <c r="G144" s="126" t="s">
        <v>348</v>
      </c>
      <c r="H144" s="123">
        <v>570092</v>
      </c>
      <c r="I144" s="127"/>
      <c r="J144" s="127"/>
      <c r="K144" s="127"/>
      <c r="L144" s="127"/>
      <c r="M144" s="123" t="s">
        <v>409</v>
      </c>
      <c r="N144" s="123" t="s">
        <v>725</v>
      </c>
      <c r="O144" s="123" t="s">
        <v>351</v>
      </c>
      <c r="P144" s="128" t="s">
        <v>352</v>
      </c>
      <c r="Q144" s="123" t="s">
        <v>414</v>
      </c>
      <c r="R144" s="123" t="s">
        <v>362</v>
      </c>
      <c r="S144" s="128" t="s">
        <v>355</v>
      </c>
      <c r="T144" s="129">
        <v>44405</v>
      </c>
      <c r="U144" s="129">
        <v>44588</v>
      </c>
      <c r="V144" s="129">
        <v>43252</v>
      </c>
      <c r="W144" s="129">
        <v>44533</v>
      </c>
      <c r="X144" s="130">
        <v>42.7</v>
      </c>
      <c r="Y144" s="131" t="s">
        <v>356</v>
      </c>
      <c r="Z144" s="132">
        <v>43595</v>
      </c>
      <c r="AA144" s="130">
        <v>30.258064516129032</v>
      </c>
      <c r="AB144" s="133" t="s">
        <v>357</v>
      </c>
    </row>
    <row r="145" spans="1:28" x14ac:dyDescent="0.25">
      <c r="A145" s="123">
        <v>142</v>
      </c>
      <c r="B145" s="123">
        <v>101103</v>
      </c>
      <c r="C145" s="156" t="s">
        <v>726</v>
      </c>
      <c r="D145" s="173"/>
      <c r="E145" s="123" t="s">
        <v>347</v>
      </c>
      <c r="F145" s="123">
        <v>18009086</v>
      </c>
      <c r="G145" s="126" t="s">
        <v>348</v>
      </c>
      <c r="H145" s="123">
        <v>570117</v>
      </c>
      <c r="I145" s="127"/>
      <c r="J145" s="127"/>
      <c r="K145" s="127"/>
      <c r="L145" s="127"/>
      <c r="M145" s="123" t="s">
        <v>359</v>
      </c>
      <c r="N145" s="123" t="s">
        <v>727</v>
      </c>
      <c r="O145" s="123" t="s">
        <v>351</v>
      </c>
      <c r="P145" s="128" t="s">
        <v>352</v>
      </c>
      <c r="Q145" s="123" t="s">
        <v>385</v>
      </c>
      <c r="R145" s="123" t="s">
        <v>354</v>
      </c>
      <c r="S145" s="128" t="s">
        <v>363</v>
      </c>
      <c r="T145" s="129">
        <v>44229</v>
      </c>
      <c r="U145" s="129">
        <v>44593</v>
      </c>
      <c r="V145" s="129">
        <v>43684</v>
      </c>
      <c r="W145" s="129">
        <v>44533</v>
      </c>
      <c r="X145" s="130">
        <v>28.3</v>
      </c>
      <c r="Y145" s="131" t="s">
        <v>356</v>
      </c>
      <c r="Z145" s="132">
        <v>43790</v>
      </c>
      <c r="AA145" s="130">
        <v>23.967741935483872</v>
      </c>
      <c r="AB145" s="133" t="s">
        <v>357</v>
      </c>
    </row>
    <row r="146" spans="1:28" x14ac:dyDescent="0.25">
      <c r="A146" s="123">
        <v>143</v>
      </c>
      <c r="B146" s="123">
        <v>76490</v>
      </c>
      <c r="C146" s="156" t="s">
        <v>728</v>
      </c>
      <c r="D146" s="151"/>
      <c r="E146" s="123" t="s">
        <v>347</v>
      </c>
      <c r="F146" s="123" t="s">
        <v>729</v>
      </c>
      <c r="G146" s="126" t="s">
        <v>348</v>
      </c>
      <c r="H146" s="123">
        <v>570028</v>
      </c>
      <c r="I146" s="127">
        <v>10200203324</v>
      </c>
      <c r="J146" s="127"/>
      <c r="K146" s="127"/>
      <c r="L146" s="127">
        <v>16011366</v>
      </c>
      <c r="M146" s="123" t="s">
        <v>461</v>
      </c>
      <c r="N146" s="123" t="s">
        <v>730</v>
      </c>
      <c r="O146" s="123" t="s">
        <v>351</v>
      </c>
      <c r="P146" s="128" t="s">
        <v>352</v>
      </c>
      <c r="Q146" s="123" t="s">
        <v>414</v>
      </c>
      <c r="R146" s="123" t="s">
        <v>362</v>
      </c>
      <c r="S146" s="128" t="s">
        <v>355</v>
      </c>
      <c r="T146" s="129">
        <v>44466</v>
      </c>
      <c r="U146" s="129">
        <v>44646</v>
      </c>
      <c r="V146" s="129">
        <v>42644</v>
      </c>
      <c r="W146" s="129">
        <v>44533</v>
      </c>
      <c r="X146" s="130">
        <v>62.966666666666669</v>
      </c>
      <c r="Y146" s="131" t="s">
        <v>356</v>
      </c>
      <c r="Z146" s="132">
        <v>43298</v>
      </c>
      <c r="AA146" s="130">
        <v>39.838709677419352</v>
      </c>
      <c r="AB146" s="133" t="s">
        <v>357</v>
      </c>
    </row>
    <row r="147" spans="1:28" x14ac:dyDescent="0.25">
      <c r="A147" s="123">
        <v>144</v>
      </c>
      <c r="B147" s="123">
        <v>33669</v>
      </c>
      <c r="C147" s="167" t="s">
        <v>731</v>
      </c>
      <c r="D147" s="173"/>
      <c r="E147" s="123" t="s">
        <v>347</v>
      </c>
      <c r="F147" s="123" t="s">
        <v>732</v>
      </c>
      <c r="G147" s="126" t="s">
        <v>348</v>
      </c>
      <c r="H147" s="123">
        <v>570118</v>
      </c>
      <c r="I147" s="127">
        <v>10200202124</v>
      </c>
      <c r="J147" s="127"/>
      <c r="K147" s="127">
        <v>34856</v>
      </c>
      <c r="L147" s="127">
        <v>34856</v>
      </c>
      <c r="M147" s="123" t="s">
        <v>733</v>
      </c>
      <c r="N147" s="123" t="s">
        <v>734</v>
      </c>
      <c r="O147" s="123" t="s">
        <v>351</v>
      </c>
      <c r="P147" s="128" t="s">
        <v>352</v>
      </c>
      <c r="Q147" s="123" t="s">
        <v>475</v>
      </c>
      <c r="R147" s="123" t="s">
        <v>362</v>
      </c>
      <c r="S147" s="128" t="s">
        <v>355</v>
      </c>
      <c r="T147" s="129">
        <v>44138</v>
      </c>
      <c r="U147" s="129">
        <v>44502</v>
      </c>
      <c r="V147" s="129">
        <v>41583</v>
      </c>
      <c r="W147" s="129">
        <v>44533</v>
      </c>
      <c r="X147" s="130">
        <v>98.333333333333329</v>
      </c>
      <c r="Y147" s="131" t="s">
        <v>356</v>
      </c>
      <c r="Z147" s="132">
        <v>42552</v>
      </c>
      <c r="AA147" s="130">
        <v>63.903225806451616</v>
      </c>
      <c r="AB147" s="133" t="s">
        <v>357</v>
      </c>
    </row>
    <row r="148" spans="1:28" x14ac:dyDescent="0.25">
      <c r="A148" s="123">
        <v>145</v>
      </c>
      <c r="B148" s="123">
        <v>105748</v>
      </c>
      <c r="C148" s="167" t="s">
        <v>735</v>
      </c>
      <c r="D148" s="151"/>
      <c r="E148" s="123" t="s">
        <v>347</v>
      </c>
      <c r="F148" s="123">
        <v>18010556</v>
      </c>
      <c r="G148" s="126" t="s">
        <v>348</v>
      </c>
      <c r="H148" s="123">
        <v>570001</v>
      </c>
      <c r="I148" s="127"/>
      <c r="J148" s="127"/>
      <c r="K148" s="127"/>
      <c r="L148" s="127"/>
      <c r="M148" s="123" t="s">
        <v>349</v>
      </c>
      <c r="N148" s="123" t="s">
        <v>736</v>
      </c>
      <c r="O148" s="123" t="s">
        <v>351</v>
      </c>
      <c r="P148" s="128" t="s">
        <v>352</v>
      </c>
      <c r="Q148" s="123" t="s">
        <v>448</v>
      </c>
      <c r="R148" s="123" t="s">
        <v>354</v>
      </c>
      <c r="S148" s="128" t="s">
        <v>355</v>
      </c>
      <c r="T148" s="129">
        <v>44436</v>
      </c>
      <c r="U148" s="129">
        <v>44739</v>
      </c>
      <c r="V148" s="129">
        <v>43304</v>
      </c>
      <c r="W148" s="129">
        <v>44533</v>
      </c>
      <c r="X148" s="130">
        <v>40.966666666666669</v>
      </c>
      <c r="Y148" s="131" t="s">
        <v>356</v>
      </c>
      <c r="Z148" s="132">
        <v>43605</v>
      </c>
      <c r="AA148" s="130">
        <v>29.93548387096774</v>
      </c>
      <c r="AB148" s="133" t="s">
        <v>357</v>
      </c>
    </row>
    <row r="149" spans="1:28" x14ac:dyDescent="0.25">
      <c r="A149" s="123">
        <v>146</v>
      </c>
      <c r="B149" s="123">
        <v>79382</v>
      </c>
      <c r="C149" s="150" t="s">
        <v>737</v>
      </c>
      <c r="D149" s="151"/>
      <c r="E149" s="123" t="s">
        <v>371</v>
      </c>
      <c r="F149" s="123" t="s">
        <v>738</v>
      </c>
      <c r="G149" s="126" t="s">
        <v>348</v>
      </c>
      <c r="H149" s="123">
        <v>570170</v>
      </c>
      <c r="I149" s="127"/>
      <c r="J149" s="127"/>
      <c r="K149" s="127"/>
      <c r="L149" s="127"/>
      <c r="M149" s="123" t="s">
        <v>739</v>
      </c>
      <c r="N149" s="123" t="s">
        <v>740</v>
      </c>
      <c r="O149" s="123" t="s">
        <v>351</v>
      </c>
      <c r="P149" s="128" t="s">
        <v>352</v>
      </c>
      <c r="Q149" s="123" t="s">
        <v>402</v>
      </c>
      <c r="R149" s="123" t="s">
        <v>362</v>
      </c>
      <c r="S149" s="128" t="s">
        <v>355</v>
      </c>
      <c r="T149" s="129">
        <v>44374</v>
      </c>
      <c r="U149" s="129">
        <v>44556</v>
      </c>
      <c r="V149" s="129">
        <v>42908</v>
      </c>
      <c r="W149" s="129">
        <v>44533</v>
      </c>
      <c r="X149" s="130">
        <v>54.166666666666664</v>
      </c>
      <c r="Y149" s="131" t="s">
        <v>356</v>
      </c>
      <c r="Z149" s="132">
        <v>43201</v>
      </c>
      <c r="AA149" s="130">
        <v>42.967741935483872</v>
      </c>
      <c r="AB149" s="133" t="s">
        <v>357</v>
      </c>
    </row>
    <row r="150" spans="1:28" x14ac:dyDescent="0.25">
      <c r="A150" s="123">
        <v>147</v>
      </c>
      <c r="B150" s="123">
        <v>70827</v>
      </c>
      <c r="C150" s="156" t="s">
        <v>741</v>
      </c>
      <c r="D150" s="173"/>
      <c r="E150" s="123" t="s">
        <v>371</v>
      </c>
      <c r="F150" s="123" t="s">
        <v>742</v>
      </c>
      <c r="G150" s="126" t="s">
        <v>348</v>
      </c>
      <c r="H150" s="123">
        <v>570068</v>
      </c>
      <c r="I150" s="127" t="s">
        <v>743</v>
      </c>
      <c r="J150" s="127"/>
      <c r="K150" s="127">
        <v>16009144</v>
      </c>
      <c r="L150" s="127"/>
      <c r="M150" s="123" t="s">
        <v>366</v>
      </c>
      <c r="N150" s="123" t="s">
        <v>744</v>
      </c>
      <c r="O150" s="123" t="s">
        <v>351</v>
      </c>
      <c r="P150" s="128" t="s">
        <v>352</v>
      </c>
      <c r="Q150" s="123" t="s">
        <v>390</v>
      </c>
      <c r="R150" s="123" t="s">
        <v>354</v>
      </c>
      <c r="S150" s="128" t="s">
        <v>355</v>
      </c>
      <c r="T150" s="129">
        <v>44402</v>
      </c>
      <c r="U150" s="129">
        <v>44705</v>
      </c>
      <c r="V150" s="129">
        <v>42583</v>
      </c>
      <c r="W150" s="129">
        <v>44533</v>
      </c>
      <c r="X150" s="130">
        <v>65</v>
      </c>
      <c r="Y150" s="131" t="s">
        <v>356</v>
      </c>
      <c r="Z150" s="132">
        <v>42833</v>
      </c>
      <c r="AA150" s="130">
        <v>54.838709677419352</v>
      </c>
      <c r="AB150" s="133" t="s">
        <v>357</v>
      </c>
    </row>
    <row r="151" spans="1:28" x14ac:dyDescent="0.25">
      <c r="A151" s="123">
        <v>148</v>
      </c>
      <c r="B151" s="123">
        <v>87812</v>
      </c>
      <c r="C151" s="156" t="s">
        <v>745</v>
      </c>
      <c r="D151" s="173"/>
      <c r="E151" s="123" t="s">
        <v>347</v>
      </c>
      <c r="F151" s="123" t="s">
        <v>746</v>
      </c>
      <c r="G151" s="126" t="s">
        <v>348</v>
      </c>
      <c r="H151" s="123">
        <v>570201</v>
      </c>
      <c r="I151" s="127"/>
      <c r="J151" s="127"/>
      <c r="K151" s="127"/>
      <c r="L151" s="127"/>
      <c r="M151" s="123" t="s">
        <v>530</v>
      </c>
      <c r="N151" s="123" t="s">
        <v>747</v>
      </c>
      <c r="O151" s="123" t="s">
        <v>351</v>
      </c>
      <c r="P151" s="128" t="s">
        <v>352</v>
      </c>
      <c r="Q151" s="123" t="s">
        <v>475</v>
      </c>
      <c r="R151" s="123" t="s">
        <v>362</v>
      </c>
      <c r="S151" s="128" t="s">
        <v>355</v>
      </c>
      <c r="T151" s="129">
        <v>44254</v>
      </c>
      <c r="U151" s="129">
        <v>44556</v>
      </c>
      <c r="V151" s="129">
        <v>42876</v>
      </c>
      <c r="W151" s="129">
        <v>44533</v>
      </c>
      <c r="X151" s="130">
        <v>55.233333333333334</v>
      </c>
      <c r="Y151" s="131" t="s">
        <v>356</v>
      </c>
      <c r="Z151" s="132">
        <v>43394</v>
      </c>
      <c r="AA151" s="130">
        <v>36.741935483870968</v>
      </c>
      <c r="AB151" s="133" t="s">
        <v>357</v>
      </c>
    </row>
    <row r="152" spans="1:28" x14ac:dyDescent="0.25">
      <c r="A152" s="123">
        <v>149</v>
      </c>
      <c r="B152" s="123">
        <v>30444</v>
      </c>
      <c r="C152" s="156" t="s">
        <v>748</v>
      </c>
      <c r="D152" s="136"/>
      <c r="E152" s="123" t="s">
        <v>347</v>
      </c>
      <c r="F152" s="123" t="s">
        <v>749</v>
      </c>
      <c r="G152" s="126" t="s">
        <v>348</v>
      </c>
      <c r="H152" s="123">
        <v>570003</v>
      </c>
      <c r="I152" s="127">
        <v>10200201598</v>
      </c>
      <c r="J152" s="127">
        <v>6852</v>
      </c>
      <c r="K152" s="127">
        <v>34103</v>
      </c>
      <c r="L152" s="127">
        <v>34103</v>
      </c>
      <c r="M152" s="123" t="s">
        <v>750</v>
      </c>
      <c r="N152" s="123" t="s">
        <v>751</v>
      </c>
      <c r="O152" s="123" t="s">
        <v>351</v>
      </c>
      <c r="P152" s="128" t="s">
        <v>352</v>
      </c>
      <c r="Q152" s="123" t="s">
        <v>375</v>
      </c>
      <c r="R152" s="123" t="s">
        <v>362</v>
      </c>
      <c r="S152" s="128" t="s">
        <v>355</v>
      </c>
      <c r="T152" s="129">
        <v>44212</v>
      </c>
      <c r="U152" s="129">
        <v>44576</v>
      </c>
      <c r="V152" s="129">
        <v>41492</v>
      </c>
      <c r="W152" s="129">
        <v>44533</v>
      </c>
      <c r="X152" s="130">
        <v>101.36666666666666</v>
      </c>
      <c r="Y152" s="131" t="s">
        <v>356</v>
      </c>
      <c r="Z152" s="132">
        <v>42552</v>
      </c>
      <c r="AA152" s="130">
        <v>63.903225806451616</v>
      </c>
      <c r="AB152" s="133" t="s">
        <v>357</v>
      </c>
    </row>
    <row r="153" spans="1:28" x14ac:dyDescent="0.25">
      <c r="A153" s="123">
        <v>150</v>
      </c>
      <c r="B153" s="123">
        <v>30446</v>
      </c>
      <c r="C153" s="172" t="s">
        <v>752</v>
      </c>
      <c r="D153" s="174"/>
      <c r="E153" s="123" t="s">
        <v>347</v>
      </c>
      <c r="F153" s="123" t="s">
        <v>753</v>
      </c>
      <c r="G153" s="126" t="s">
        <v>348</v>
      </c>
      <c r="H153" s="123">
        <v>570016</v>
      </c>
      <c r="I153" s="127">
        <v>10200201805</v>
      </c>
      <c r="J153" s="127">
        <v>32916</v>
      </c>
      <c r="K153" s="127">
        <v>32916</v>
      </c>
      <c r="L153" s="127"/>
      <c r="M153" s="123" t="s">
        <v>754</v>
      </c>
      <c r="N153" s="123" t="s">
        <v>755</v>
      </c>
      <c r="O153" s="123" t="s">
        <v>351</v>
      </c>
      <c r="P153" s="128" t="s">
        <v>352</v>
      </c>
      <c r="Q153" s="123" t="s">
        <v>438</v>
      </c>
      <c r="R153" s="123" t="s">
        <v>362</v>
      </c>
      <c r="S153" s="128" t="s">
        <v>355</v>
      </c>
      <c r="T153" s="129">
        <v>44223</v>
      </c>
      <c r="U153" s="129">
        <v>44526</v>
      </c>
      <c r="V153" s="129">
        <v>42583</v>
      </c>
      <c r="W153" s="129">
        <v>44533</v>
      </c>
      <c r="X153" s="130">
        <v>65</v>
      </c>
      <c r="Y153" s="131" t="s">
        <v>356</v>
      </c>
      <c r="Z153" s="132">
        <v>42777</v>
      </c>
      <c r="AA153" s="130">
        <v>56.645161290322584</v>
      </c>
      <c r="AB153" s="133" t="s">
        <v>357</v>
      </c>
    </row>
    <row r="154" spans="1:28" x14ac:dyDescent="0.25">
      <c r="A154" s="123">
        <v>151</v>
      </c>
      <c r="B154" s="123">
        <v>30571</v>
      </c>
      <c r="C154" s="167" t="s">
        <v>756</v>
      </c>
      <c r="D154" s="151"/>
      <c r="E154" s="123" t="s">
        <v>347</v>
      </c>
      <c r="F154" s="123" t="s">
        <v>757</v>
      </c>
      <c r="G154" s="126" t="s">
        <v>348</v>
      </c>
      <c r="H154" s="123">
        <v>570017</v>
      </c>
      <c r="I154" s="127">
        <v>10200201310</v>
      </c>
      <c r="J154" s="127">
        <v>35944</v>
      </c>
      <c r="K154" s="127">
        <v>35944</v>
      </c>
      <c r="L154" s="127">
        <v>35944</v>
      </c>
      <c r="M154" s="123" t="s">
        <v>758</v>
      </c>
      <c r="N154" s="123" t="s">
        <v>759</v>
      </c>
      <c r="O154" s="123" t="s">
        <v>351</v>
      </c>
      <c r="P154" s="128" t="s">
        <v>352</v>
      </c>
      <c r="Q154" s="123" t="s">
        <v>368</v>
      </c>
      <c r="R154" s="123" t="s">
        <v>354</v>
      </c>
      <c r="S154" s="128" t="s">
        <v>355</v>
      </c>
      <c r="T154" s="129">
        <v>44216</v>
      </c>
      <c r="U154" s="129">
        <v>44519</v>
      </c>
      <c r="V154" s="129">
        <v>40565</v>
      </c>
      <c r="W154" s="129">
        <v>44533</v>
      </c>
      <c r="X154" s="130">
        <v>132.26666666666668</v>
      </c>
      <c r="Y154" s="131" t="s">
        <v>356</v>
      </c>
      <c r="Z154" s="132">
        <v>42542</v>
      </c>
      <c r="AA154" s="130">
        <v>64.225806451612897</v>
      </c>
      <c r="AB154" s="133" t="s">
        <v>357</v>
      </c>
    </row>
    <row r="155" spans="1:28" x14ac:dyDescent="0.25">
      <c r="A155" s="123">
        <v>152</v>
      </c>
      <c r="B155" s="123">
        <v>88141</v>
      </c>
      <c r="C155" s="156" t="s">
        <v>760</v>
      </c>
      <c r="D155" s="151"/>
      <c r="E155" s="123" t="s">
        <v>347</v>
      </c>
      <c r="F155" s="123" t="s">
        <v>761</v>
      </c>
      <c r="G155" s="126" t="s">
        <v>348</v>
      </c>
      <c r="H155" s="123">
        <v>570093</v>
      </c>
      <c r="I155" s="127"/>
      <c r="J155" s="127"/>
      <c r="K155" s="127"/>
      <c r="L155" s="127"/>
      <c r="M155" s="123" t="s">
        <v>530</v>
      </c>
      <c r="N155" s="123" t="s">
        <v>762</v>
      </c>
      <c r="O155" s="123" t="s">
        <v>351</v>
      </c>
      <c r="P155" s="128" t="s">
        <v>352</v>
      </c>
      <c r="Q155" s="123" t="s">
        <v>438</v>
      </c>
      <c r="R155" s="123" t="s">
        <v>362</v>
      </c>
      <c r="S155" s="128" t="s">
        <v>355</v>
      </c>
      <c r="T155" s="129">
        <v>44376</v>
      </c>
      <c r="U155" s="129">
        <v>44558</v>
      </c>
      <c r="V155" s="129">
        <v>42876</v>
      </c>
      <c r="W155" s="129">
        <v>44533</v>
      </c>
      <c r="X155" s="130">
        <v>55.233333333333334</v>
      </c>
      <c r="Y155" s="131" t="s">
        <v>356</v>
      </c>
      <c r="Z155" s="132">
        <v>43244</v>
      </c>
      <c r="AA155" s="130">
        <v>41.58064516129032</v>
      </c>
      <c r="AB155" s="133" t="s">
        <v>357</v>
      </c>
    </row>
    <row r="156" spans="1:28" x14ac:dyDescent="0.25">
      <c r="A156" s="123">
        <v>153</v>
      </c>
      <c r="B156" s="123">
        <v>78870</v>
      </c>
      <c r="C156" s="156" t="s">
        <v>763</v>
      </c>
      <c r="D156" s="151"/>
      <c r="E156" s="123" t="s">
        <v>371</v>
      </c>
      <c r="F156" s="123" t="s">
        <v>764</v>
      </c>
      <c r="G156" s="126" t="s">
        <v>348</v>
      </c>
      <c r="H156" s="123">
        <v>570172</v>
      </c>
      <c r="I156" s="127">
        <v>10200203403</v>
      </c>
      <c r="J156" s="127"/>
      <c r="K156" s="127"/>
      <c r="L156" s="127"/>
      <c r="M156" s="123" t="s">
        <v>765</v>
      </c>
      <c r="N156" s="123" t="s">
        <v>766</v>
      </c>
      <c r="O156" s="123" t="s">
        <v>351</v>
      </c>
      <c r="P156" s="128" t="s">
        <v>352</v>
      </c>
      <c r="Q156" s="123" t="s">
        <v>438</v>
      </c>
      <c r="R156" s="123" t="s">
        <v>362</v>
      </c>
      <c r="S156" s="128" t="s">
        <v>355</v>
      </c>
      <c r="T156" s="129">
        <v>44314</v>
      </c>
      <c r="U156" s="129">
        <v>44678</v>
      </c>
      <c r="V156" s="129">
        <v>42621</v>
      </c>
      <c r="W156" s="129">
        <v>44533</v>
      </c>
      <c r="X156" s="130">
        <v>63.733333333333334</v>
      </c>
      <c r="Y156" s="131" t="s">
        <v>356</v>
      </c>
      <c r="Z156" s="132">
        <v>43298</v>
      </c>
      <c r="AA156" s="130">
        <v>39.838709677419352</v>
      </c>
      <c r="AB156" s="133" t="s">
        <v>357</v>
      </c>
    </row>
    <row r="157" spans="1:28" x14ac:dyDescent="0.25">
      <c r="A157" s="123">
        <v>154</v>
      </c>
      <c r="B157" s="123">
        <v>106615</v>
      </c>
      <c r="C157" s="156" t="s">
        <v>767</v>
      </c>
      <c r="D157" s="151"/>
      <c r="E157" s="123" t="s">
        <v>371</v>
      </c>
      <c r="F157" s="123">
        <v>18010879</v>
      </c>
      <c r="G157" s="126" t="s">
        <v>348</v>
      </c>
      <c r="H157" s="123">
        <v>570121</v>
      </c>
      <c r="I157" s="127"/>
      <c r="J157" s="127"/>
      <c r="K157" s="127"/>
      <c r="L157" s="127"/>
      <c r="M157" s="123" t="s">
        <v>440</v>
      </c>
      <c r="N157" s="123" t="s">
        <v>768</v>
      </c>
      <c r="O157" s="123" t="s">
        <v>351</v>
      </c>
      <c r="P157" s="128" t="s">
        <v>352</v>
      </c>
      <c r="Q157" s="123" t="s">
        <v>418</v>
      </c>
      <c r="R157" s="123" t="s">
        <v>362</v>
      </c>
      <c r="S157" s="128" t="s">
        <v>363</v>
      </c>
      <c r="T157" s="129">
        <v>44232</v>
      </c>
      <c r="U157" s="129">
        <v>44596</v>
      </c>
      <c r="V157" s="129">
        <v>43684</v>
      </c>
      <c r="W157" s="129">
        <v>44533</v>
      </c>
      <c r="X157" s="130">
        <v>28.3</v>
      </c>
      <c r="Y157" s="131" t="s">
        <v>356</v>
      </c>
      <c r="Z157" s="132">
        <v>43790</v>
      </c>
      <c r="AA157" s="130">
        <v>23.967741935483872</v>
      </c>
      <c r="AB157" s="133" t="s">
        <v>357</v>
      </c>
    </row>
    <row r="158" spans="1:28" x14ac:dyDescent="0.25">
      <c r="A158" s="123">
        <v>155</v>
      </c>
      <c r="B158" s="123">
        <v>30605</v>
      </c>
      <c r="C158" s="167" t="s">
        <v>769</v>
      </c>
      <c r="D158" s="173"/>
      <c r="E158" s="123" t="s">
        <v>371</v>
      </c>
      <c r="F158" s="123" t="s">
        <v>770</v>
      </c>
      <c r="G158" s="126" t="s">
        <v>348</v>
      </c>
      <c r="H158" s="123">
        <v>570255</v>
      </c>
      <c r="I158" s="127">
        <v>10200200923</v>
      </c>
      <c r="J158" s="127">
        <v>2137</v>
      </c>
      <c r="K158" s="127">
        <v>31543</v>
      </c>
      <c r="L158" s="127">
        <v>2137</v>
      </c>
      <c r="M158" s="123" t="s">
        <v>366</v>
      </c>
      <c r="N158" s="123" t="s">
        <v>771</v>
      </c>
      <c r="O158" s="123" t="s">
        <v>351</v>
      </c>
      <c r="P158" s="128" t="s">
        <v>352</v>
      </c>
      <c r="Q158" s="123" t="s">
        <v>418</v>
      </c>
      <c r="R158" s="123" t="s">
        <v>362</v>
      </c>
      <c r="S158" s="128" t="s">
        <v>355</v>
      </c>
      <c r="T158" s="129">
        <v>44334</v>
      </c>
      <c r="U158" s="129">
        <v>44637</v>
      </c>
      <c r="V158" s="129">
        <v>41492</v>
      </c>
      <c r="W158" s="129">
        <v>44533</v>
      </c>
      <c r="X158" s="130">
        <v>101.36666666666666</v>
      </c>
      <c r="Y158" s="131" t="s">
        <v>356</v>
      </c>
      <c r="Z158" s="132">
        <v>42461</v>
      </c>
      <c r="AA158" s="130">
        <v>66.838709677419359</v>
      </c>
      <c r="AB158" s="133" t="s">
        <v>357</v>
      </c>
    </row>
    <row r="159" spans="1:28" x14ac:dyDescent="0.25">
      <c r="A159" s="123">
        <v>156</v>
      </c>
      <c r="B159" s="123">
        <v>80991</v>
      </c>
      <c r="C159" s="166" t="s">
        <v>772</v>
      </c>
      <c r="D159" s="151"/>
      <c r="E159" s="123" t="s">
        <v>347</v>
      </c>
      <c r="F159" s="123" t="s">
        <v>773</v>
      </c>
      <c r="G159" s="126" t="s">
        <v>348</v>
      </c>
      <c r="H159" s="123">
        <v>570057</v>
      </c>
      <c r="I159" s="127"/>
      <c r="J159" s="127"/>
      <c r="K159" s="127"/>
      <c r="L159" s="127"/>
      <c r="M159" s="123" t="s">
        <v>774</v>
      </c>
      <c r="N159" s="123" t="s">
        <v>775</v>
      </c>
      <c r="O159" s="123" t="s">
        <v>351</v>
      </c>
      <c r="P159" s="128" t="s">
        <v>352</v>
      </c>
      <c r="Q159" s="123" t="s">
        <v>353</v>
      </c>
      <c r="R159" s="123" t="s">
        <v>354</v>
      </c>
      <c r="S159" s="128" t="s">
        <v>355</v>
      </c>
      <c r="T159" s="129">
        <v>44441</v>
      </c>
      <c r="U159" s="129">
        <v>44743</v>
      </c>
      <c r="V159" s="129">
        <v>42679</v>
      </c>
      <c r="W159" s="129">
        <v>44533</v>
      </c>
      <c r="X159" s="130">
        <v>61.8</v>
      </c>
      <c r="Y159" s="131" t="s">
        <v>356</v>
      </c>
      <c r="Z159" s="132">
        <v>43060</v>
      </c>
      <c r="AA159" s="130">
        <v>47.516129032258064</v>
      </c>
      <c r="AB159" s="133" t="s">
        <v>357</v>
      </c>
    </row>
    <row r="160" spans="1:28" x14ac:dyDescent="0.25">
      <c r="A160" s="123">
        <v>157</v>
      </c>
      <c r="B160" s="123">
        <v>159683</v>
      </c>
      <c r="C160" s="157" t="s">
        <v>776</v>
      </c>
      <c r="D160" s="151"/>
      <c r="E160" s="123" t="s">
        <v>371</v>
      </c>
      <c r="F160" s="123">
        <v>19234634</v>
      </c>
      <c r="G160" s="126" t="s">
        <v>348</v>
      </c>
      <c r="H160" s="123">
        <v>570264</v>
      </c>
      <c r="I160" s="127"/>
      <c r="J160" s="127"/>
      <c r="K160" s="127"/>
      <c r="L160" s="127"/>
      <c r="M160" s="123" t="s">
        <v>366</v>
      </c>
      <c r="N160" s="123" t="s">
        <v>777</v>
      </c>
      <c r="O160" s="123" t="s">
        <v>351</v>
      </c>
      <c r="P160" s="128" t="s">
        <v>352</v>
      </c>
      <c r="Q160" s="123" t="s">
        <v>381</v>
      </c>
      <c r="R160" s="123" t="s">
        <v>354</v>
      </c>
      <c r="S160" s="128" t="s">
        <v>363</v>
      </c>
      <c r="T160" s="129">
        <v>44299</v>
      </c>
      <c r="U160" s="129">
        <v>44663</v>
      </c>
      <c r="V160" s="129">
        <v>43753</v>
      </c>
      <c r="W160" s="129">
        <v>44533</v>
      </c>
      <c r="X160" s="130">
        <v>26</v>
      </c>
      <c r="Y160" s="131" t="s">
        <v>356</v>
      </c>
      <c r="Z160" s="132">
        <v>43827</v>
      </c>
      <c r="AA160" s="130">
        <v>22.774193548387096</v>
      </c>
      <c r="AB160" s="133" t="s">
        <v>357</v>
      </c>
    </row>
    <row r="161" spans="1:28" x14ac:dyDescent="0.25">
      <c r="A161" s="123">
        <v>158</v>
      </c>
      <c r="B161" s="123">
        <v>87817</v>
      </c>
      <c r="C161" s="156" t="s">
        <v>778</v>
      </c>
      <c r="D161" s="151"/>
      <c r="E161" s="123" t="s">
        <v>347</v>
      </c>
      <c r="F161" s="123">
        <v>17009756</v>
      </c>
      <c r="G161" s="126" t="s">
        <v>348</v>
      </c>
      <c r="H161" s="123">
        <v>570173</v>
      </c>
      <c r="I161" s="127"/>
      <c r="J161" s="127"/>
      <c r="K161" s="127"/>
      <c r="L161" s="127">
        <v>87817</v>
      </c>
      <c r="M161" s="123" t="s">
        <v>530</v>
      </c>
      <c r="N161" s="123" t="s">
        <v>779</v>
      </c>
      <c r="O161" s="123" t="s">
        <v>351</v>
      </c>
      <c r="P161" s="128" t="s">
        <v>352</v>
      </c>
      <c r="Q161" s="123" t="s">
        <v>390</v>
      </c>
      <c r="R161" s="123" t="s">
        <v>354</v>
      </c>
      <c r="S161" s="128" t="s">
        <v>355</v>
      </c>
      <c r="T161" s="129">
        <v>44404</v>
      </c>
      <c r="U161" s="129">
        <v>44768</v>
      </c>
      <c r="V161" s="129">
        <v>42876</v>
      </c>
      <c r="W161" s="129">
        <v>44533</v>
      </c>
      <c r="X161" s="130">
        <v>55.233333333333334</v>
      </c>
      <c r="Y161" s="131" t="s">
        <v>356</v>
      </c>
      <c r="Z161" s="132">
        <v>43556</v>
      </c>
      <c r="AA161" s="130">
        <v>31.516129032258064</v>
      </c>
      <c r="AB161" s="133" t="s">
        <v>357</v>
      </c>
    </row>
    <row r="162" spans="1:28" x14ac:dyDescent="0.25">
      <c r="A162" s="123">
        <v>159</v>
      </c>
      <c r="B162" s="123">
        <v>106619</v>
      </c>
      <c r="C162" s="156" t="s">
        <v>780</v>
      </c>
      <c r="D162" s="136"/>
      <c r="E162" s="123" t="s">
        <v>371</v>
      </c>
      <c r="F162" s="123">
        <v>18010883</v>
      </c>
      <c r="G162" s="126" t="s">
        <v>348</v>
      </c>
      <c r="H162" s="123">
        <v>570096</v>
      </c>
      <c r="I162" s="127"/>
      <c r="J162" s="127"/>
      <c r="K162" s="127"/>
      <c r="L162" s="127"/>
      <c r="M162" s="123" t="s">
        <v>479</v>
      </c>
      <c r="N162" s="123" t="s">
        <v>781</v>
      </c>
      <c r="O162" s="123" t="s">
        <v>351</v>
      </c>
      <c r="P162" s="128" t="s">
        <v>352</v>
      </c>
      <c r="Q162" s="123" t="s">
        <v>385</v>
      </c>
      <c r="R162" s="123" t="s">
        <v>354</v>
      </c>
      <c r="S162" s="128" t="s">
        <v>363</v>
      </c>
      <c r="T162" s="129">
        <v>44350</v>
      </c>
      <c r="U162" s="129">
        <v>44653</v>
      </c>
      <c r="V162" s="129">
        <v>43684</v>
      </c>
      <c r="W162" s="129">
        <v>44533</v>
      </c>
      <c r="X162" s="130">
        <v>28.3</v>
      </c>
      <c r="Y162" s="131" t="s">
        <v>356</v>
      </c>
      <c r="Z162" s="132">
        <v>43790</v>
      </c>
      <c r="AA162" s="130">
        <v>23.967741935483872</v>
      </c>
      <c r="AB162" s="133" t="s">
        <v>357</v>
      </c>
    </row>
    <row r="163" spans="1:28" x14ac:dyDescent="0.25">
      <c r="A163" s="123">
        <v>160</v>
      </c>
      <c r="B163" s="123">
        <v>79688</v>
      </c>
      <c r="C163" s="156" t="s">
        <v>782</v>
      </c>
      <c r="D163" s="151"/>
      <c r="E163" s="123" t="s">
        <v>371</v>
      </c>
      <c r="F163" s="123" t="s">
        <v>783</v>
      </c>
      <c r="G163" s="126" t="s">
        <v>348</v>
      </c>
      <c r="H163" s="123">
        <v>570149</v>
      </c>
      <c r="I163" s="127"/>
      <c r="J163" s="127"/>
      <c r="K163" s="127"/>
      <c r="L163" s="127"/>
      <c r="M163" s="123" t="s">
        <v>784</v>
      </c>
      <c r="N163" s="123" t="s">
        <v>785</v>
      </c>
      <c r="O163" s="123" t="s">
        <v>351</v>
      </c>
      <c r="P163" s="128" t="s">
        <v>352</v>
      </c>
      <c r="Q163" s="123" t="s">
        <v>385</v>
      </c>
      <c r="R163" s="123" t="s">
        <v>354</v>
      </c>
      <c r="S163" s="128" t="s">
        <v>355</v>
      </c>
      <c r="T163" s="129">
        <v>44320</v>
      </c>
      <c r="U163" s="129">
        <v>44623</v>
      </c>
      <c r="V163" s="129">
        <v>42681</v>
      </c>
      <c r="W163" s="129">
        <v>44533</v>
      </c>
      <c r="X163" s="130">
        <v>61.733333333333334</v>
      </c>
      <c r="Y163" s="131" t="s">
        <v>356</v>
      </c>
      <c r="Z163" s="132">
        <v>43412</v>
      </c>
      <c r="AA163" s="130">
        <v>36.161290322580648</v>
      </c>
      <c r="AB163" s="133" t="s">
        <v>357</v>
      </c>
    </row>
    <row r="164" spans="1:28" x14ac:dyDescent="0.25">
      <c r="A164" s="123">
        <v>161</v>
      </c>
      <c r="B164" s="123">
        <v>105784</v>
      </c>
      <c r="C164" s="156" t="s">
        <v>786</v>
      </c>
      <c r="D164" s="151"/>
      <c r="E164" s="123" t="s">
        <v>371</v>
      </c>
      <c r="F164" s="123">
        <v>18010570</v>
      </c>
      <c r="G164" s="126" t="s">
        <v>348</v>
      </c>
      <c r="H164" s="123">
        <v>570163</v>
      </c>
      <c r="I164" s="127"/>
      <c r="J164" s="127"/>
      <c r="K164" s="127"/>
      <c r="L164" s="127"/>
      <c r="M164" s="123" t="s">
        <v>787</v>
      </c>
      <c r="N164" s="123" t="s">
        <v>788</v>
      </c>
      <c r="O164" s="123" t="s">
        <v>351</v>
      </c>
      <c r="P164" s="128" t="s">
        <v>352</v>
      </c>
      <c r="Q164" s="123" t="s">
        <v>375</v>
      </c>
      <c r="R164" s="123" t="s">
        <v>362</v>
      </c>
      <c r="S164" s="128" t="s">
        <v>355</v>
      </c>
      <c r="T164" s="129">
        <v>44376</v>
      </c>
      <c r="U164" s="129">
        <v>44740</v>
      </c>
      <c r="V164" s="129">
        <v>43304</v>
      </c>
      <c r="W164" s="129">
        <v>44533</v>
      </c>
      <c r="X164" s="130">
        <v>40.966666666666669</v>
      </c>
      <c r="Y164" s="131" t="s">
        <v>356</v>
      </c>
      <c r="Z164" s="132">
        <v>43709</v>
      </c>
      <c r="AA164" s="130">
        <v>26.580645161290324</v>
      </c>
      <c r="AB164" s="133" t="s">
        <v>357</v>
      </c>
    </row>
    <row r="165" spans="1:28" x14ac:dyDescent="0.25">
      <c r="A165" s="123">
        <v>162</v>
      </c>
      <c r="B165" s="123">
        <v>154674</v>
      </c>
      <c r="C165" s="156" t="s">
        <v>789</v>
      </c>
      <c r="D165" s="151"/>
      <c r="E165" s="123" t="s">
        <v>371</v>
      </c>
      <c r="F165" s="123">
        <v>19231953</v>
      </c>
      <c r="G165" s="126" t="s">
        <v>348</v>
      </c>
      <c r="H165" s="123">
        <v>570124</v>
      </c>
      <c r="I165" s="127"/>
      <c r="J165" s="127"/>
      <c r="K165" s="127"/>
      <c r="L165" s="127"/>
      <c r="M165" s="123" t="s">
        <v>790</v>
      </c>
      <c r="N165" s="123" t="s">
        <v>791</v>
      </c>
      <c r="O165" s="123" t="s">
        <v>351</v>
      </c>
      <c r="P165" s="128" t="s">
        <v>352</v>
      </c>
      <c r="Q165" s="123" t="s">
        <v>444</v>
      </c>
      <c r="R165" s="123" t="s">
        <v>362</v>
      </c>
      <c r="S165" s="128" t="s">
        <v>363</v>
      </c>
      <c r="T165" s="129">
        <v>44177</v>
      </c>
      <c r="U165" s="129">
        <v>44541</v>
      </c>
      <c r="V165" s="129">
        <v>43630</v>
      </c>
      <c r="W165" s="129">
        <v>44533</v>
      </c>
      <c r="X165" s="130">
        <v>30.1</v>
      </c>
      <c r="Y165" s="131" t="s">
        <v>356</v>
      </c>
      <c r="Z165" s="132">
        <v>43800</v>
      </c>
      <c r="AA165" s="130">
        <v>23.64516129032258</v>
      </c>
      <c r="AB165" s="133" t="s">
        <v>357</v>
      </c>
    </row>
    <row r="166" spans="1:28" x14ac:dyDescent="0.25">
      <c r="A166" s="123">
        <v>163</v>
      </c>
      <c r="B166" s="123">
        <v>106439</v>
      </c>
      <c r="C166" s="156" t="s">
        <v>792</v>
      </c>
      <c r="D166" s="151"/>
      <c r="E166" s="123" t="s">
        <v>371</v>
      </c>
      <c r="F166" s="123">
        <v>18010785</v>
      </c>
      <c r="G166" s="126" t="s">
        <v>348</v>
      </c>
      <c r="H166" s="123">
        <v>570164</v>
      </c>
      <c r="I166" s="127"/>
      <c r="J166" s="127"/>
      <c r="K166" s="127"/>
      <c r="L166" s="127">
        <v>106439</v>
      </c>
      <c r="M166" s="123" t="s">
        <v>473</v>
      </c>
      <c r="N166" s="123" t="s">
        <v>793</v>
      </c>
      <c r="O166" s="123" t="s">
        <v>351</v>
      </c>
      <c r="P166" s="128" t="s">
        <v>352</v>
      </c>
      <c r="Q166" s="123" t="s">
        <v>481</v>
      </c>
      <c r="R166" s="123" t="s">
        <v>362</v>
      </c>
      <c r="S166" s="128" t="s">
        <v>355</v>
      </c>
      <c r="T166" s="129">
        <v>44202</v>
      </c>
      <c r="U166" s="129">
        <v>44505</v>
      </c>
      <c r="V166" s="129">
        <v>43318</v>
      </c>
      <c r="W166" s="129">
        <v>44533</v>
      </c>
      <c r="X166" s="130">
        <v>40.5</v>
      </c>
      <c r="Y166" s="131" t="s">
        <v>356</v>
      </c>
      <c r="Z166" s="132">
        <v>43556</v>
      </c>
      <c r="AA166" s="130">
        <v>31.516129032258064</v>
      </c>
      <c r="AB166" s="133" t="s">
        <v>357</v>
      </c>
    </row>
    <row r="167" spans="1:28" x14ac:dyDescent="0.25">
      <c r="A167" s="123">
        <v>164</v>
      </c>
      <c r="B167" s="123">
        <v>97926</v>
      </c>
      <c r="C167" s="156" t="s">
        <v>794</v>
      </c>
      <c r="D167" s="151"/>
      <c r="E167" s="123" t="s">
        <v>371</v>
      </c>
      <c r="F167" s="123">
        <v>17012485</v>
      </c>
      <c r="G167" s="126" t="s">
        <v>348</v>
      </c>
      <c r="H167" s="123">
        <v>570098</v>
      </c>
      <c r="I167" s="127"/>
      <c r="J167" s="127"/>
      <c r="K167" s="127"/>
      <c r="L167" s="127"/>
      <c r="M167" s="123" t="s">
        <v>604</v>
      </c>
      <c r="N167" s="123" t="s">
        <v>795</v>
      </c>
      <c r="O167" s="123" t="s">
        <v>351</v>
      </c>
      <c r="P167" s="128" t="s">
        <v>352</v>
      </c>
      <c r="Q167" s="123" t="s">
        <v>444</v>
      </c>
      <c r="R167" s="123" t="s">
        <v>362</v>
      </c>
      <c r="S167" s="128" t="s">
        <v>355</v>
      </c>
      <c r="T167" s="129">
        <v>44376</v>
      </c>
      <c r="U167" s="129">
        <v>44558</v>
      </c>
      <c r="V167" s="129">
        <v>43572</v>
      </c>
      <c r="W167" s="129">
        <v>44533</v>
      </c>
      <c r="X167" s="130">
        <v>32.033333333333331</v>
      </c>
      <c r="Y167" s="131" t="s">
        <v>356</v>
      </c>
      <c r="Z167" s="132">
        <v>43833</v>
      </c>
      <c r="AA167" s="130">
        <v>22.580645161290324</v>
      </c>
      <c r="AB167" s="133" t="s">
        <v>357</v>
      </c>
    </row>
    <row r="168" spans="1:28" x14ac:dyDescent="0.25">
      <c r="A168" s="123">
        <v>165</v>
      </c>
      <c r="B168" s="123">
        <v>156229</v>
      </c>
      <c r="C168" s="156" t="s">
        <v>796</v>
      </c>
      <c r="D168" s="151"/>
      <c r="E168" s="123" t="s">
        <v>371</v>
      </c>
      <c r="F168" s="123">
        <v>19232843</v>
      </c>
      <c r="G168" s="126" t="s">
        <v>348</v>
      </c>
      <c r="H168" s="123">
        <v>570203</v>
      </c>
      <c r="I168" s="127"/>
      <c r="J168" s="127"/>
      <c r="K168" s="127"/>
      <c r="L168" s="127"/>
      <c r="M168" s="123" t="s">
        <v>501</v>
      </c>
      <c r="N168" s="123" t="s">
        <v>797</v>
      </c>
      <c r="O168" s="123" t="s">
        <v>351</v>
      </c>
      <c r="P168" s="128" t="s">
        <v>352</v>
      </c>
      <c r="Q168" s="123" t="s">
        <v>381</v>
      </c>
      <c r="R168" s="123" t="s">
        <v>354</v>
      </c>
      <c r="S168" s="128" t="s">
        <v>363</v>
      </c>
      <c r="T168" s="129">
        <v>44350</v>
      </c>
      <c r="U168" s="129">
        <v>44532</v>
      </c>
      <c r="V168" s="129">
        <v>43684</v>
      </c>
      <c r="W168" s="129">
        <v>44533</v>
      </c>
      <c r="X168" s="130">
        <v>28.3</v>
      </c>
      <c r="Y168" s="131" t="s">
        <v>356</v>
      </c>
      <c r="Z168" s="132">
        <v>43790</v>
      </c>
      <c r="AA168" s="130">
        <v>23.967741935483872</v>
      </c>
      <c r="AB168" s="133" t="s">
        <v>357</v>
      </c>
    </row>
    <row r="169" spans="1:28" x14ac:dyDescent="0.25">
      <c r="A169" s="123">
        <v>166</v>
      </c>
      <c r="B169" s="123">
        <v>95691</v>
      </c>
      <c r="C169" s="156" t="s">
        <v>798</v>
      </c>
      <c r="D169" s="151"/>
      <c r="E169" s="123" t="s">
        <v>347</v>
      </c>
      <c r="F169" s="123" t="s">
        <v>799</v>
      </c>
      <c r="G169" s="126" t="s">
        <v>348</v>
      </c>
      <c r="H169" s="123">
        <v>570175</v>
      </c>
      <c r="I169" s="127"/>
      <c r="J169" s="127"/>
      <c r="K169" s="127"/>
      <c r="L169" s="127"/>
      <c r="M169" s="123" t="s">
        <v>366</v>
      </c>
      <c r="N169" s="123" t="s">
        <v>800</v>
      </c>
      <c r="O169" s="123" t="s">
        <v>351</v>
      </c>
      <c r="P169" s="128" t="s">
        <v>352</v>
      </c>
      <c r="Q169" s="123" t="s">
        <v>475</v>
      </c>
      <c r="R169" s="123" t="s">
        <v>362</v>
      </c>
      <c r="S169" s="128" t="s">
        <v>355</v>
      </c>
      <c r="T169" s="129">
        <v>44283</v>
      </c>
      <c r="U169" s="129">
        <v>44588</v>
      </c>
      <c r="V169" s="129">
        <v>43061</v>
      </c>
      <c r="W169" s="129">
        <v>44533</v>
      </c>
      <c r="X169" s="130">
        <v>49.06666666666667</v>
      </c>
      <c r="Y169" s="131" t="s">
        <v>356</v>
      </c>
      <c r="Z169" s="132">
        <v>43394</v>
      </c>
      <c r="AA169" s="130">
        <v>36.741935483870968</v>
      </c>
      <c r="AB169" s="133" t="s">
        <v>357</v>
      </c>
    </row>
    <row r="170" spans="1:28" x14ac:dyDescent="0.25">
      <c r="A170" s="123">
        <v>167</v>
      </c>
      <c r="B170" s="123">
        <v>86711</v>
      </c>
      <c r="C170" s="167" t="s">
        <v>801</v>
      </c>
      <c r="D170" s="151"/>
      <c r="E170" s="123" t="s">
        <v>347</v>
      </c>
      <c r="F170" s="123" t="s">
        <v>802</v>
      </c>
      <c r="G170" s="126" t="s">
        <v>348</v>
      </c>
      <c r="H170" s="123">
        <v>570282</v>
      </c>
      <c r="I170" s="127"/>
      <c r="J170" s="127"/>
      <c r="K170" s="127"/>
      <c r="L170" s="127"/>
      <c r="M170" s="123" t="s">
        <v>456</v>
      </c>
      <c r="N170" s="123" t="s">
        <v>803</v>
      </c>
      <c r="O170" s="123" t="s">
        <v>351</v>
      </c>
      <c r="P170" s="128" t="s">
        <v>352</v>
      </c>
      <c r="Q170" s="123" t="s">
        <v>381</v>
      </c>
      <c r="R170" s="123" t="s">
        <v>354</v>
      </c>
      <c r="S170" s="128" t="s">
        <v>355</v>
      </c>
      <c r="T170" s="129">
        <v>44223</v>
      </c>
      <c r="U170" s="129">
        <v>44587</v>
      </c>
      <c r="V170" s="129">
        <v>42826</v>
      </c>
      <c r="W170" s="129">
        <v>44533</v>
      </c>
      <c r="X170" s="130">
        <v>56.9</v>
      </c>
      <c r="Y170" s="131" t="s">
        <v>356</v>
      </c>
      <c r="Z170" s="132">
        <v>43384</v>
      </c>
      <c r="AA170" s="130">
        <v>37.064516129032256</v>
      </c>
      <c r="AB170" s="133" t="s">
        <v>357</v>
      </c>
    </row>
    <row r="171" spans="1:28" x14ac:dyDescent="0.25">
      <c r="A171" s="123">
        <v>168</v>
      </c>
      <c r="B171" s="123">
        <v>104711</v>
      </c>
      <c r="C171" s="156" t="s">
        <v>804</v>
      </c>
      <c r="D171" s="151"/>
      <c r="E171" s="123" t="s">
        <v>371</v>
      </c>
      <c r="F171" s="123">
        <v>18010289</v>
      </c>
      <c r="G171" s="126" t="s">
        <v>348</v>
      </c>
      <c r="H171" s="123">
        <v>570135</v>
      </c>
      <c r="I171" s="127"/>
      <c r="J171" s="127"/>
      <c r="K171" s="127"/>
      <c r="L171" s="127"/>
      <c r="M171" s="123" t="s">
        <v>473</v>
      </c>
      <c r="N171" s="123" t="s">
        <v>805</v>
      </c>
      <c r="O171" s="123" t="s">
        <v>351</v>
      </c>
      <c r="P171" s="128" t="s">
        <v>352</v>
      </c>
      <c r="Q171" s="123" t="s">
        <v>353</v>
      </c>
      <c r="R171" s="123" t="s">
        <v>354</v>
      </c>
      <c r="S171" s="128" t="s">
        <v>363</v>
      </c>
      <c r="T171" s="129">
        <v>44319</v>
      </c>
      <c r="U171" s="129">
        <v>44622</v>
      </c>
      <c r="V171" s="129">
        <v>43601</v>
      </c>
      <c r="W171" s="129">
        <v>44533</v>
      </c>
      <c r="X171" s="130">
        <v>31.066666666666666</v>
      </c>
      <c r="Y171" s="131" t="s">
        <v>356</v>
      </c>
      <c r="Z171" s="132">
        <v>43770</v>
      </c>
      <c r="AA171" s="130">
        <v>24.612903225806452</v>
      </c>
      <c r="AB171" s="133" t="s">
        <v>357</v>
      </c>
    </row>
    <row r="172" spans="1:28" x14ac:dyDescent="0.25">
      <c r="A172" s="123">
        <v>169</v>
      </c>
      <c r="B172" s="123">
        <v>106436</v>
      </c>
      <c r="C172" s="166" t="s">
        <v>806</v>
      </c>
      <c r="D172" s="151"/>
      <c r="E172" s="123" t="s">
        <v>371</v>
      </c>
      <c r="F172" s="123">
        <v>18010782</v>
      </c>
      <c r="G172" s="126" t="s">
        <v>348</v>
      </c>
      <c r="H172" s="123">
        <v>570189</v>
      </c>
      <c r="I172" s="127" t="s">
        <v>807</v>
      </c>
      <c r="J172" s="127"/>
      <c r="K172" s="127"/>
      <c r="L172" s="127"/>
      <c r="M172" s="123" t="s">
        <v>473</v>
      </c>
      <c r="N172" s="123" t="s">
        <v>808</v>
      </c>
      <c r="O172" s="123" t="s">
        <v>351</v>
      </c>
      <c r="P172" s="128" t="s">
        <v>352</v>
      </c>
      <c r="Q172" s="123" t="s">
        <v>523</v>
      </c>
      <c r="R172" s="123" t="s">
        <v>354</v>
      </c>
      <c r="S172" s="128" t="s">
        <v>355</v>
      </c>
      <c r="T172" s="129">
        <v>44497</v>
      </c>
      <c r="U172" s="129">
        <v>44861</v>
      </c>
      <c r="V172" s="129">
        <v>43318</v>
      </c>
      <c r="W172" s="129">
        <v>44533</v>
      </c>
      <c r="X172" s="130">
        <v>40.5</v>
      </c>
      <c r="Y172" s="131" t="s">
        <v>356</v>
      </c>
      <c r="Z172" s="132">
        <v>43497</v>
      </c>
      <c r="AA172" s="130">
        <v>33.41935483870968</v>
      </c>
      <c r="AB172" s="133" t="s">
        <v>357</v>
      </c>
    </row>
    <row r="173" spans="1:28" x14ac:dyDescent="0.25">
      <c r="A173" s="123">
        <v>170</v>
      </c>
      <c r="B173" s="123">
        <v>154510</v>
      </c>
      <c r="C173" s="156" t="s">
        <v>809</v>
      </c>
      <c r="D173" s="151"/>
      <c r="E173" s="123" t="s">
        <v>371</v>
      </c>
      <c r="F173" s="123">
        <v>19231647</v>
      </c>
      <c r="G173" s="126" t="s">
        <v>348</v>
      </c>
      <c r="H173" s="123">
        <v>570030</v>
      </c>
      <c r="I173" s="127"/>
      <c r="J173" s="127"/>
      <c r="K173" s="127"/>
      <c r="L173" s="127"/>
      <c r="M173" s="123" t="s">
        <v>359</v>
      </c>
      <c r="N173" s="123" t="s">
        <v>810</v>
      </c>
      <c r="O173" s="123" t="s">
        <v>351</v>
      </c>
      <c r="P173" s="128" t="s">
        <v>352</v>
      </c>
      <c r="Q173" s="123" t="s">
        <v>523</v>
      </c>
      <c r="R173" s="123" t="s">
        <v>354</v>
      </c>
      <c r="S173" s="128" t="s">
        <v>363</v>
      </c>
      <c r="T173" s="129">
        <v>44496</v>
      </c>
      <c r="U173" s="129">
        <v>44677</v>
      </c>
      <c r="V173" s="129">
        <v>43601</v>
      </c>
      <c r="W173" s="129">
        <v>44533</v>
      </c>
      <c r="X173" s="130">
        <v>31.066666666666666</v>
      </c>
      <c r="Y173" s="131" t="s">
        <v>356</v>
      </c>
      <c r="Z173" s="132">
        <v>43770</v>
      </c>
      <c r="AA173" s="130">
        <v>24.612903225806452</v>
      </c>
      <c r="AB173" s="133" t="s">
        <v>357</v>
      </c>
    </row>
    <row r="174" spans="1:28" x14ac:dyDescent="0.25">
      <c r="A174" s="123">
        <v>171</v>
      </c>
      <c r="B174" s="123">
        <v>97449</v>
      </c>
      <c r="C174" s="156" t="s">
        <v>811</v>
      </c>
      <c r="D174" s="151"/>
      <c r="E174" s="123" t="s">
        <v>371</v>
      </c>
      <c r="F174" s="123">
        <v>18005868</v>
      </c>
      <c r="G174" s="126" t="s">
        <v>348</v>
      </c>
      <c r="H174" s="123">
        <v>570133</v>
      </c>
      <c r="I174" s="127"/>
      <c r="J174" s="127"/>
      <c r="K174" s="127"/>
      <c r="L174" s="127"/>
      <c r="M174" s="123" t="s">
        <v>473</v>
      </c>
      <c r="N174" s="123" t="s">
        <v>812</v>
      </c>
      <c r="O174" s="123" t="s">
        <v>351</v>
      </c>
      <c r="P174" s="128" t="s">
        <v>352</v>
      </c>
      <c r="Q174" s="123" t="s">
        <v>475</v>
      </c>
      <c r="R174" s="123" t="s">
        <v>362</v>
      </c>
      <c r="S174" s="128" t="s">
        <v>363</v>
      </c>
      <c r="T174" s="129">
        <v>44319</v>
      </c>
      <c r="U174" s="129">
        <v>44622</v>
      </c>
      <c r="V174" s="129">
        <v>43591</v>
      </c>
      <c r="W174" s="129">
        <v>44533</v>
      </c>
      <c r="X174" s="130">
        <v>31.4</v>
      </c>
      <c r="Y174" s="131" t="s">
        <v>356</v>
      </c>
      <c r="Z174" s="132">
        <v>43759</v>
      </c>
      <c r="AA174" s="130">
        <v>24.967741935483872</v>
      </c>
      <c r="AB174" s="133" t="s">
        <v>357</v>
      </c>
    </row>
    <row r="175" spans="1:28" x14ac:dyDescent="0.25">
      <c r="A175" s="123">
        <v>172</v>
      </c>
      <c r="B175" s="123">
        <v>81001</v>
      </c>
      <c r="C175" s="167" t="s">
        <v>813</v>
      </c>
      <c r="D175" s="151"/>
      <c r="E175" s="123" t="s">
        <v>371</v>
      </c>
      <c r="F175" s="123" t="s">
        <v>814</v>
      </c>
      <c r="G175" s="126" t="s">
        <v>348</v>
      </c>
      <c r="H175" s="123">
        <v>570005</v>
      </c>
      <c r="I175" s="127"/>
      <c r="J175" s="127"/>
      <c r="K175" s="127"/>
      <c r="L175" s="127"/>
      <c r="M175" s="123" t="s">
        <v>774</v>
      </c>
      <c r="N175" s="123" t="s">
        <v>815</v>
      </c>
      <c r="O175" s="123" t="s">
        <v>351</v>
      </c>
      <c r="P175" s="128" t="s">
        <v>352</v>
      </c>
      <c r="Q175" s="123" t="s">
        <v>438</v>
      </c>
      <c r="R175" s="123" t="s">
        <v>362</v>
      </c>
      <c r="S175" s="128" t="s">
        <v>355</v>
      </c>
      <c r="T175" s="129">
        <v>44223</v>
      </c>
      <c r="U175" s="129">
        <v>44526</v>
      </c>
      <c r="V175" s="129">
        <v>42679</v>
      </c>
      <c r="W175" s="129">
        <v>44533</v>
      </c>
      <c r="X175" s="130">
        <v>61.8</v>
      </c>
      <c r="Y175" s="131" t="s">
        <v>356</v>
      </c>
      <c r="Z175" s="132">
        <v>43298</v>
      </c>
      <c r="AA175" s="130">
        <v>39.838709677419352</v>
      </c>
      <c r="AB175" s="133" t="s">
        <v>357</v>
      </c>
    </row>
    <row r="176" spans="1:28" x14ac:dyDescent="0.25">
      <c r="A176" s="123">
        <v>173</v>
      </c>
      <c r="B176" s="123">
        <v>84656</v>
      </c>
      <c r="C176" s="156" t="s">
        <v>816</v>
      </c>
      <c r="D176" s="151"/>
      <c r="E176" s="123" t="s">
        <v>371</v>
      </c>
      <c r="F176" s="123">
        <v>18008952</v>
      </c>
      <c r="G176" s="126" t="s">
        <v>348</v>
      </c>
      <c r="H176" s="123">
        <v>570200</v>
      </c>
      <c r="I176" s="127"/>
      <c r="J176" s="127"/>
      <c r="K176" s="127"/>
      <c r="L176" s="127"/>
      <c r="M176" s="123" t="s">
        <v>473</v>
      </c>
      <c r="N176" s="123" t="s">
        <v>817</v>
      </c>
      <c r="O176" s="123" t="s">
        <v>351</v>
      </c>
      <c r="P176" s="128" t="s">
        <v>352</v>
      </c>
      <c r="Q176" s="123" t="s">
        <v>523</v>
      </c>
      <c r="R176" s="123" t="s">
        <v>354</v>
      </c>
      <c r="S176" s="128" t="s">
        <v>363</v>
      </c>
      <c r="T176" s="129">
        <v>44138</v>
      </c>
      <c r="U176" s="129">
        <v>44502</v>
      </c>
      <c r="V176" s="129">
        <v>43591</v>
      </c>
      <c r="W176" s="129">
        <v>44533</v>
      </c>
      <c r="X176" s="130">
        <v>31.4</v>
      </c>
      <c r="Y176" s="131" t="s">
        <v>356</v>
      </c>
      <c r="Z176" s="132">
        <v>43759</v>
      </c>
      <c r="AA176" s="130">
        <v>24.967741935483872</v>
      </c>
      <c r="AB176" s="133" t="s">
        <v>357</v>
      </c>
    </row>
    <row r="177" spans="1:28" x14ac:dyDescent="0.25">
      <c r="A177" s="123">
        <v>174</v>
      </c>
      <c r="B177" s="123">
        <v>154501</v>
      </c>
      <c r="C177" s="156" t="s">
        <v>818</v>
      </c>
      <c r="D177" s="151"/>
      <c r="E177" s="123" t="s">
        <v>371</v>
      </c>
      <c r="F177" s="123">
        <v>19231644</v>
      </c>
      <c r="G177" s="126" t="s">
        <v>348</v>
      </c>
      <c r="H177" s="123">
        <v>570277</v>
      </c>
      <c r="I177" s="127"/>
      <c r="J177" s="127"/>
      <c r="K177" s="127"/>
      <c r="L177" s="127"/>
      <c r="M177" s="123" t="s">
        <v>473</v>
      </c>
      <c r="N177" s="123" t="s">
        <v>819</v>
      </c>
      <c r="O177" s="123" t="s">
        <v>351</v>
      </c>
      <c r="P177" s="128" t="s">
        <v>352</v>
      </c>
      <c r="Q177" s="123" t="s">
        <v>368</v>
      </c>
      <c r="R177" s="123" t="s">
        <v>354</v>
      </c>
      <c r="S177" s="128" t="s">
        <v>363</v>
      </c>
      <c r="T177" s="129">
        <v>44318</v>
      </c>
      <c r="U177" s="129">
        <v>44682</v>
      </c>
      <c r="V177" s="129">
        <v>43601</v>
      </c>
      <c r="W177" s="129">
        <v>44533</v>
      </c>
      <c r="X177" s="130">
        <v>31.066666666666666</v>
      </c>
      <c r="Y177" s="131" t="s">
        <v>356</v>
      </c>
      <c r="Z177" s="132">
        <v>43770</v>
      </c>
      <c r="AA177" s="130">
        <v>24.612903225806452</v>
      </c>
      <c r="AB177" s="133" t="s">
        <v>357</v>
      </c>
    </row>
    <row r="178" spans="1:28" x14ac:dyDescent="0.25">
      <c r="A178" s="123">
        <v>175</v>
      </c>
      <c r="B178" s="123">
        <v>178114</v>
      </c>
      <c r="C178" s="151" t="s">
        <v>820</v>
      </c>
      <c r="D178" s="151"/>
      <c r="E178" s="123" t="s">
        <v>347</v>
      </c>
      <c r="F178" s="123">
        <v>21239354</v>
      </c>
      <c r="G178" s="126" t="s">
        <v>348</v>
      </c>
      <c r="H178" s="123">
        <v>570375</v>
      </c>
      <c r="I178" s="142"/>
      <c r="J178" s="143"/>
      <c r="K178" s="143"/>
      <c r="L178" s="143"/>
      <c r="M178" s="123">
        <v>7</v>
      </c>
      <c r="N178" s="123" t="s">
        <v>821</v>
      </c>
      <c r="O178" s="123" t="s">
        <v>351</v>
      </c>
      <c r="P178" s="128" t="s">
        <v>394</v>
      </c>
      <c r="Q178" s="123" t="s">
        <v>481</v>
      </c>
      <c r="R178" s="123" t="s">
        <v>362</v>
      </c>
      <c r="S178" s="144" t="s">
        <v>363</v>
      </c>
      <c r="T178" s="129">
        <v>44468</v>
      </c>
      <c r="U178" s="129">
        <v>44648</v>
      </c>
      <c r="V178" s="129">
        <v>44287</v>
      </c>
      <c r="W178" s="129">
        <v>44533</v>
      </c>
      <c r="X178" s="130">
        <v>8.1999999999999993</v>
      </c>
      <c r="Y178" s="131" t="s">
        <v>524</v>
      </c>
      <c r="Z178" s="129">
        <v>44287</v>
      </c>
      <c r="AA178" s="145">
        <v>7.935483870967742</v>
      </c>
      <c r="AB178" s="130" t="s">
        <v>357</v>
      </c>
    </row>
    <row r="179" spans="1:28" x14ac:dyDescent="0.25">
      <c r="A179" s="123">
        <v>176</v>
      </c>
      <c r="B179" s="123">
        <v>178142</v>
      </c>
      <c r="C179" s="152" t="s">
        <v>822</v>
      </c>
      <c r="D179" s="156"/>
      <c r="E179" s="123" t="s">
        <v>347</v>
      </c>
      <c r="F179" s="123">
        <v>21239577</v>
      </c>
      <c r="G179" s="126" t="s">
        <v>348</v>
      </c>
      <c r="H179" s="123">
        <v>570384</v>
      </c>
      <c r="I179" s="142"/>
      <c r="J179" s="143"/>
      <c r="K179" s="143"/>
      <c r="L179" s="143"/>
      <c r="M179" s="123">
        <v>8</v>
      </c>
      <c r="N179" s="123" t="s">
        <v>823</v>
      </c>
      <c r="O179" s="123" t="s">
        <v>351</v>
      </c>
      <c r="P179" s="128" t="s">
        <v>394</v>
      </c>
      <c r="Q179" s="123" t="s">
        <v>448</v>
      </c>
      <c r="R179" s="123" t="s">
        <v>354</v>
      </c>
      <c r="S179" s="144" t="s">
        <v>363</v>
      </c>
      <c r="T179" s="129">
        <v>44499</v>
      </c>
      <c r="U179" s="129">
        <v>44802</v>
      </c>
      <c r="V179" s="129">
        <v>44317</v>
      </c>
      <c r="W179" s="129">
        <v>44533</v>
      </c>
      <c r="X179" s="130">
        <v>7.2</v>
      </c>
      <c r="Y179" s="131" t="s">
        <v>524</v>
      </c>
      <c r="Z179" s="129">
        <v>44317</v>
      </c>
      <c r="AA179" s="145">
        <v>6.967741935483871</v>
      </c>
      <c r="AB179" s="130" t="s">
        <v>357</v>
      </c>
    </row>
    <row r="180" spans="1:28" x14ac:dyDescent="0.25">
      <c r="A180" s="123">
        <v>177</v>
      </c>
      <c r="B180" s="123">
        <v>178145</v>
      </c>
      <c r="C180" s="152" t="s">
        <v>824</v>
      </c>
      <c r="D180" s="156"/>
      <c r="E180" s="123" t="s">
        <v>347</v>
      </c>
      <c r="F180" s="123">
        <v>21239578</v>
      </c>
      <c r="G180" s="126" t="s">
        <v>348</v>
      </c>
      <c r="H180" s="123">
        <v>570385</v>
      </c>
      <c r="I180" s="142"/>
      <c r="J180" s="143"/>
      <c r="K180" s="143"/>
      <c r="L180" s="143"/>
      <c r="M180" s="123">
        <v>8</v>
      </c>
      <c r="N180" s="123" t="s">
        <v>825</v>
      </c>
      <c r="O180" s="123" t="s">
        <v>351</v>
      </c>
      <c r="P180" s="128" t="s">
        <v>394</v>
      </c>
      <c r="Q180" s="123" t="s">
        <v>381</v>
      </c>
      <c r="R180" s="123" t="s">
        <v>354</v>
      </c>
      <c r="S180" s="144" t="s">
        <v>363</v>
      </c>
      <c r="T180" s="129">
        <v>44499</v>
      </c>
      <c r="U180" s="129">
        <v>44802</v>
      </c>
      <c r="V180" s="129">
        <v>44317</v>
      </c>
      <c r="W180" s="129">
        <v>44533</v>
      </c>
      <c r="X180" s="130">
        <v>7.2</v>
      </c>
      <c r="Y180" s="131" t="s">
        <v>524</v>
      </c>
      <c r="Z180" s="129">
        <v>44317</v>
      </c>
      <c r="AA180" s="145">
        <v>6.967741935483871</v>
      </c>
      <c r="AB180" s="130" t="s">
        <v>357</v>
      </c>
    </row>
    <row r="181" spans="1:28" x14ac:dyDescent="0.25">
      <c r="A181" s="123">
        <v>178</v>
      </c>
      <c r="B181" s="123">
        <v>178147</v>
      </c>
      <c r="C181" s="152" t="s">
        <v>826</v>
      </c>
      <c r="D181" s="156"/>
      <c r="E181" s="123" t="s">
        <v>371</v>
      </c>
      <c r="F181" s="123">
        <v>21239579</v>
      </c>
      <c r="G181" s="126" t="s">
        <v>348</v>
      </c>
      <c r="H181" s="123">
        <v>570386</v>
      </c>
      <c r="I181" s="142"/>
      <c r="J181" s="143"/>
      <c r="K181" s="143"/>
      <c r="L181" s="143"/>
      <c r="M181" s="123">
        <v>8</v>
      </c>
      <c r="N181" s="123" t="s">
        <v>827</v>
      </c>
      <c r="O181" s="123" t="s">
        <v>351</v>
      </c>
      <c r="P181" s="128" t="s">
        <v>394</v>
      </c>
      <c r="Q181" s="123" t="s">
        <v>421</v>
      </c>
      <c r="R181" s="123" t="s">
        <v>354</v>
      </c>
      <c r="S181" s="144" t="s">
        <v>363</v>
      </c>
      <c r="T181" s="129">
        <v>44499</v>
      </c>
      <c r="U181" s="129">
        <v>44802</v>
      </c>
      <c r="V181" s="129">
        <v>44317</v>
      </c>
      <c r="W181" s="129">
        <v>44533</v>
      </c>
      <c r="X181" s="130">
        <v>7.2</v>
      </c>
      <c r="Y181" s="131" t="s">
        <v>524</v>
      </c>
      <c r="Z181" s="129">
        <v>44317</v>
      </c>
      <c r="AA181" s="145">
        <v>6.967741935483871</v>
      </c>
      <c r="AB181" s="130" t="s">
        <v>357</v>
      </c>
    </row>
    <row r="182" spans="1:28" x14ac:dyDescent="0.25">
      <c r="A182" s="123">
        <v>179</v>
      </c>
      <c r="B182" s="123">
        <v>178154</v>
      </c>
      <c r="C182" s="152" t="s">
        <v>828</v>
      </c>
      <c r="D182" s="156"/>
      <c r="E182" s="123" t="s">
        <v>347</v>
      </c>
      <c r="F182" s="123">
        <v>21239582</v>
      </c>
      <c r="G182" s="126" t="s">
        <v>348</v>
      </c>
      <c r="H182" s="123">
        <v>570387</v>
      </c>
      <c r="I182" s="142"/>
      <c r="J182" s="143"/>
      <c r="K182" s="143"/>
      <c r="L182" s="143"/>
      <c r="M182" s="123">
        <v>8</v>
      </c>
      <c r="N182" s="123" t="s">
        <v>829</v>
      </c>
      <c r="O182" s="123" t="s">
        <v>351</v>
      </c>
      <c r="P182" s="128" t="s">
        <v>394</v>
      </c>
      <c r="Q182" s="123" t="s">
        <v>438</v>
      </c>
      <c r="R182" s="123" t="s">
        <v>362</v>
      </c>
      <c r="S182" s="144" t="s">
        <v>363</v>
      </c>
      <c r="T182" s="129">
        <v>44499</v>
      </c>
      <c r="U182" s="129">
        <v>44802</v>
      </c>
      <c r="V182" s="129">
        <v>44317</v>
      </c>
      <c r="W182" s="129">
        <v>44533</v>
      </c>
      <c r="X182" s="130">
        <v>7.2</v>
      </c>
      <c r="Y182" s="131" t="s">
        <v>524</v>
      </c>
      <c r="Z182" s="129">
        <v>44317</v>
      </c>
      <c r="AA182" s="145">
        <v>6.967741935483871</v>
      </c>
      <c r="AB182" s="130" t="s">
        <v>357</v>
      </c>
    </row>
    <row r="183" spans="1:28" x14ac:dyDescent="0.25">
      <c r="A183" s="123">
        <v>180</v>
      </c>
      <c r="B183" s="123">
        <v>178109</v>
      </c>
      <c r="C183" s="152" t="s">
        <v>830</v>
      </c>
      <c r="D183" s="156"/>
      <c r="E183" s="123" t="s">
        <v>347</v>
      </c>
      <c r="F183" s="123">
        <v>21239580</v>
      </c>
      <c r="G183" s="126" t="s">
        <v>348</v>
      </c>
      <c r="H183" s="123">
        <v>570388</v>
      </c>
      <c r="I183" s="142"/>
      <c r="J183" s="143"/>
      <c r="K183" s="143"/>
      <c r="L183" s="143"/>
      <c r="M183" s="123">
        <v>8</v>
      </c>
      <c r="N183" s="123" t="s">
        <v>831</v>
      </c>
      <c r="O183" s="123" t="s">
        <v>351</v>
      </c>
      <c r="P183" s="128" t="s">
        <v>394</v>
      </c>
      <c r="Q183" s="123" t="s">
        <v>390</v>
      </c>
      <c r="R183" s="123" t="s">
        <v>354</v>
      </c>
      <c r="S183" s="144" t="s">
        <v>363</v>
      </c>
      <c r="T183" s="129">
        <v>44499</v>
      </c>
      <c r="U183" s="129">
        <v>44802</v>
      </c>
      <c r="V183" s="129">
        <v>44317</v>
      </c>
      <c r="W183" s="129">
        <v>44533</v>
      </c>
      <c r="X183" s="130">
        <v>7.2</v>
      </c>
      <c r="Y183" s="131" t="s">
        <v>524</v>
      </c>
      <c r="Z183" s="129">
        <v>44317</v>
      </c>
      <c r="AA183" s="145">
        <v>6.967741935483871</v>
      </c>
      <c r="AB183" s="130" t="s">
        <v>357</v>
      </c>
    </row>
    <row r="184" spans="1:28" x14ac:dyDescent="0.25">
      <c r="A184" s="123">
        <v>181</v>
      </c>
      <c r="B184" s="123">
        <v>178138</v>
      </c>
      <c r="C184" s="151" t="s">
        <v>832</v>
      </c>
      <c r="D184" s="156"/>
      <c r="E184" s="123" t="s">
        <v>371</v>
      </c>
      <c r="F184" s="123">
        <v>21239945</v>
      </c>
      <c r="G184" s="126" t="s">
        <v>348</v>
      </c>
      <c r="H184" s="123">
        <v>570399</v>
      </c>
      <c r="I184" s="142"/>
      <c r="J184" s="143"/>
      <c r="K184" s="143"/>
      <c r="L184" s="143"/>
      <c r="M184" s="123">
        <v>8</v>
      </c>
      <c r="N184" s="123" t="s">
        <v>833</v>
      </c>
      <c r="O184" s="123" t="s">
        <v>351</v>
      </c>
      <c r="P184" s="128" t="s">
        <v>394</v>
      </c>
      <c r="Q184" s="123" t="s">
        <v>368</v>
      </c>
      <c r="R184" s="123" t="s">
        <v>354</v>
      </c>
      <c r="S184" s="144" t="s">
        <v>363</v>
      </c>
      <c r="T184" s="129">
        <v>44361</v>
      </c>
      <c r="U184" s="129">
        <v>44543</v>
      </c>
      <c r="V184" s="129">
        <v>44361</v>
      </c>
      <c r="W184" s="129">
        <v>44533</v>
      </c>
      <c r="X184" s="130">
        <v>5.7333333333333334</v>
      </c>
      <c r="Y184" s="131" t="s">
        <v>396</v>
      </c>
      <c r="Z184" s="129">
        <v>44361</v>
      </c>
      <c r="AA184" s="145">
        <v>5.5483870967741939</v>
      </c>
      <c r="AB184" s="130" t="s">
        <v>357</v>
      </c>
    </row>
    <row r="185" spans="1:28" x14ac:dyDescent="0.25">
      <c r="A185" s="123">
        <v>182</v>
      </c>
      <c r="B185" s="123">
        <v>178139</v>
      </c>
      <c r="C185" s="151" t="s">
        <v>834</v>
      </c>
      <c r="D185" s="156"/>
      <c r="E185" s="123" t="s">
        <v>371</v>
      </c>
      <c r="F185" s="123">
        <v>21239946</v>
      </c>
      <c r="G185" s="126" t="s">
        <v>348</v>
      </c>
      <c r="H185" s="123">
        <v>570394</v>
      </c>
      <c r="I185" s="142"/>
      <c r="J185" s="143"/>
      <c r="K185" s="143"/>
      <c r="L185" s="143"/>
      <c r="M185" s="123">
        <v>8</v>
      </c>
      <c r="N185" s="123" t="s">
        <v>835</v>
      </c>
      <c r="O185" s="123" t="s">
        <v>351</v>
      </c>
      <c r="P185" s="128" t="s">
        <v>394</v>
      </c>
      <c r="Q185" s="123" t="s">
        <v>395</v>
      </c>
      <c r="R185" s="123" t="s">
        <v>354</v>
      </c>
      <c r="S185" s="144" t="s">
        <v>363</v>
      </c>
      <c r="T185" s="129">
        <v>44361</v>
      </c>
      <c r="U185" s="129">
        <v>44543</v>
      </c>
      <c r="V185" s="129">
        <v>44361</v>
      </c>
      <c r="W185" s="129">
        <v>44533</v>
      </c>
      <c r="X185" s="130">
        <v>5.7333333333333334</v>
      </c>
      <c r="Y185" s="131" t="s">
        <v>396</v>
      </c>
      <c r="Z185" s="129">
        <v>44361</v>
      </c>
      <c r="AA185" s="145">
        <v>5.5483870967741939</v>
      </c>
      <c r="AB185" s="130" t="s">
        <v>357</v>
      </c>
    </row>
    <row r="186" spans="1:28" x14ac:dyDescent="0.25">
      <c r="A186" s="123">
        <v>183</v>
      </c>
      <c r="B186" s="123">
        <v>178144</v>
      </c>
      <c r="C186" s="151" t="s">
        <v>836</v>
      </c>
      <c r="D186" s="156"/>
      <c r="E186" s="123" t="s">
        <v>371</v>
      </c>
      <c r="F186" s="123">
        <v>21239948</v>
      </c>
      <c r="G186" s="126" t="s">
        <v>348</v>
      </c>
      <c r="H186" s="123">
        <v>570396</v>
      </c>
      <c r="I186" s="142"/>
      <c r="J186" s="143"/>
      <c r="K186" s="143"/>
      <c r="L186" s="143"/>
      <c r="M186" s="123">
        <v>8</v>
      </c>
      <c r="N186" s="123" t="s">
        <v>837</v>
      </c>
      <c r="O186" s="123" t="s">
        <v>351</v>
      </c>
      <c r="P186" s="128" t="s">
        <v>394</v>
      </c>
      <c r="Q186" s="123" t="s">
        <v>414</v>
      </c>
      <c r="R186" s="123" t="s">
        <v>362</v>
      </c>
      <c r="S186" s="144" t="s">
        <v>363</v>
      </c>
      <c r="T186" s="129">
        <v>44361</v>
      </c>
      <c r="U186" s="129">
        <v>44543</v>
      </c>
      <c r="V186" s="129">
        <v>44361</v>
      </c>
      <c r="W186" s="129">
        <v>44533</v>
      </c>
      <c r="X186" s="130">
        <v>5.7333333333333334</v>
      </c>
      <c r="Y186" s="131" t="s">
        <v>396</v>
      </c>
      <c r="Z186" s="129">
        <v>44361</v>
      </c>
      <c r="AA186" s="145">
        <v>5.5483870967741939</v>
      </c>
      <c r="AB186" s="130" t="s">
        <v>357</v>
      </c>
    </row>
    <row r="187" spans="1:28" x14ac:dyDescent="0.25">
      <c r="A187" s="123">
        <v>184</v>
      </c>
      <c r="B187" s="123">
        <v>178152</v>
      </c>
      <c r="C187" s="151" t="s">
        <v>838</v>
      </c>
      <c r="D187" s="156"/>
      <c r="E187" s="123" t="s">
        <v>371</v>
      </c>
      <c r="F187" s="123">
        <v>21239952</v>
      </c>
      <c r="G187" s="126" t="s">
        <v>348</v>
      </c>
      <c r="H187" s="123">
        <v>570398</v>
      </c>
      <c r="I187" s="142"/>
      <c r="J187" s="143"/>
      <c r="K187" s="143"/>
      <c r="L187" s="143"/>
      <c r="M187" s="123">
        <v>8</v>
      </c>
      <c r="N187" s="123" t="s">
        <v>839</v>
      </c>
      <c r="O187" s="123" t="s">
        <v>351</v>
      </c>
      <c r="P187" s="128" t="s">
        <v>394</v>
      </c>
      <c r="Q187" s="123" t="s">
        <v>475</v>
      </c>
      <c r="R187" s="123" t="s">
        <v>362</v>
      </c>
      <c r="S187" s="144" t="s">
        <v>363</v>
      </c>
      <c r="T187" s="129">
        <v>44361</v>
      </c>
      <c r="U187" s="129">
        <v>44543</v>
      </c>
      <c r="V187" s="129">
        <v>44361</v>
      </c>
      <c r="W187" s="129">
        <v>44533</v>
      </c>
      <c r="X187" s="130">
        <v>5.7333333333333334</v>
      </c>
      <c r="Y187" s="131" t="s">
        <v>396</v>
      </c>
      <c r="Z187" s="129">
        <v>44361</v>
      </c>
      <c r="AA187" s="145">
        <v>5.5483870967741939</v>
      </c>
      <c r="AB187" s="130" t="s">
        <v>357</v>
      </c>
    </row>
    <row r="188" spans="1:28" x14ac:dyDescent="0.25">
      <c r="A188" s="123">
        <v>185</v>
      </c>
      <c r="B188" s="123">
        <v>175525</v>
      </c>
      <c r="C188" s="158" t="s">
        <v>840</v>
      </c>
      <c r="D188" s="156"/>
      <c r="E188" s="123" t="s">
        <v>371</v>
      </c>
      <c r="F188" s="123">
        <v>21238757</v>
      </c>
      <c r="G188" s="126" t="s">
        <v>348</v>
      </c>
      <c r="H188" s="123">
        <v>570344</v>
      </c>
      <c r="I188" s="142"/>
      <c r="J188" s="143"/>
      <c r="K188" s="143"/>
      <c r="L188" s="143"/>
      <c r="M188" s="123"/>
      <c r="N188" s="123"/>
      <c r="O188" s="123" t="s">
        <v>351</v>
      </c>
      <c r="P188" s="128" t="s">
        <v>394</v>
      </c>
      <c r="Q188" s="123" t="s">
        <v>375</v>
      </c>
      <c r="R188" s="123" t="s">
        <v>362</v>
      </c>
      <c r="S188" s="144" t="s">
        <v>363</v>
      </c>
      <c r="T188" s="129">
        <v>44269</v>
      </c>
      <c r="U188" s="129">
        <v>44561</v>
      </c>
      <c r="V188" s="129">
        <v>44212</v>
      </c>
      <c r="W188" s="129">
        <v>44533</v>
      </c>
      <c r="X188" s="130">
        <v>10.7</v>
      </c>
      <c r="Y188" s="131" t="s">
        <v>524</v>
      </c>
      <c r="Z188" s="129">
        <v>44212</v>
      </c>
      <c r="AA188" s="145">
        <v>10.35483870967742</v>
      </c>
      <c r="AB188" s="130" t="s">
        <v>357</v>
      </c>
    </row>
    <row r="189" spans="1:28" x14ac:dyDescent="0.25">
      <c r="A189" s="123">
        <v>186</v>
      </c>
      <c r="B189" s="123">
        <v>156541</v>
      </c>
      <c r="C189" s="157" t="s">
        <v>841</v>
      </c>
      <c r="D189" s="156"/>
      <c r="E189" s="126" t="s">
        <v>371</v>
      </c>
      <c r="F189" s="123">
        <v>19232997</v>
      </c>
      <c r="G189" s="126" t="s">
        <v>348</v>
      </c>
      <c r="H189" s="123">
        <v>570128</v>
      </c>
      <c r="I189" s="136">
        <v>0</v>
      </c>
      <c r="J189" s="136"/>
      <c r="K189" s="136"/>
      <c r="L189" s="136"/>
      <c r="M189" s="123" t="s">
        <v>388</v>
      </c>
      <c r="N189" s="123" t="s">
        <v>842</v>
      </c>
      <c r="O189" s="123" t="s">
        <v>351</v>
      </c>
      <c r="P189" s="128" t="s">
        <v>394</v>
      </c>
      <c r="Q189" s="123" t="s">
        <v>418</v>
      </c>
      <c r="R189" s="123" t="s">
        <v>362</v>
      </c>
      <c r="S189" s="123" t="s">
        <v>363</v>
      </c>
      <c r="T189" s="129">
        <v>44466</v>
      </c>
      <c r="U189" s="129">
        <v>44646</v>
      </c>
      <c r="V189" s="129">
        <v>43617</v>
      </c>
      <c r="W189" s="129">
        <v>44533</v>
      </c>
      <c r="X189" s="130">
        <v>30.533333333333335</v>
      </c>
      <c r="Y189" s="131" t="s">
        <v>356</v>
      </c>
      <c r="Z189" s="129">
        <v>43617</v>
      </c>
      <c r="AA189" s="130">
        <v>29.548387096774192</v>
      </c>
      <c r="AB189" s="130" t="s">
        <v>357</v>
      </c>
    </row>
    <row r="190" spans="1:28" x14ac:dyDescent="0.25">
      <c r="A190" s="123">
        <v>187</v>
      </c>
      <c r="B190" s="123">
        <v>160673</v>
      </c>
      <c r="C190" s="162" t="s">
        <v>843</v>
      </c>
      <c r="D190" s="136"/>
      <c r="E190" s="126" t="s">
        <v>347</v>
      </c>
      <c r="F190" s="123">
        <v>19235071</v>
      </c>
      <c r="G190" s="126" t="s">
        <v>348</v>
      </c>
      <c r="H190" s="123">
        <v>570219</v>
      </c>
      <c r="I190" s="136">
        <v>0</v>
      </c>
      <c r="J190" s="136"/>
      <c r="K190" s="136"/>
      <c r="L190" s="136"/>
      <c r="M190" s="123" t="s">
        <v>501</v>
      </c>
      <c r="N190" s="123" t="s">
        <v>844</v>
      </c>
      <c r="O190" s="123" t="s">
        <v>351</v>
      </c>
      <c r="P190" s="128" t="s">
        <v>374</v>
      </c>
      <c r="Q190" s="123" t="s">
        <v>432</v>
      </c>
      <c r="R190" s="123" t="s">
        <v>354</v>
      </c>
      <c r="S190" s="123" t="s">
        <v>363</v>
      </c>
      <c r="T190" s="129">
        <v>44489</v>
      </c>
      <c r="U190" s="129">
        <v>44853</v>
      </c>
      <c r="V190" s="129">
        <v>43788</v>
      </c>
      <c r="W190" s="129">
        <v>44533</v>
      </c>
      <c r="X190" s="130">
        <v>24.833333333333332</v>
      </c>
      <c r="Y190" s="131" t="s">
        <v>356</v>
      </c>
      <c r="Z190" s="129">
        <v>43788</v>
      </c>
      <c r="AA190" s="130">
        <v>24.032258064516128</v>
      </c>
      <c r="AB190" s="130" t="s">
        <v>357</v>
      </c>
    </row>
    <row r="191" spans="1:28" x14ac:dyDescent="0.25">
      <c r="A191" s="123">
        <v>188</v>
      </c>
      <c r="B191" s="123">
        <v>168484</v>
      </c>
      <c r="C191" s="158" t="s">
        <v>845</v>
      </c>
      <c r="D191" s="142"/>
      <c r="E191" s="123" t="s">
        <v>347</v>
      </c>
      <c r="F191" s="123">
        <v>20236803</v>
      </c>
      <c r="G191" s="126" t="s">
        <v>348</v>
      </c>
      <c r="H191" s="123">
        <v>570261</v>
      </c>
      <c r="I191" s="142"/>
      <c r="J191" s="143"/>
      <c r="K191" s="143"/>
      <c r="L191" s="143"/>
      <c r="M191" s="123" t="s">
        <v>479</v>
      </c>
      <c r="N191" s="123" t="s">
        <v>846</v>
      </c>
      <c r="O191" s="123" t="s">
        <v>351</v>
      </c>
      <c r="P191" s="128" t="s">
        <v>394</v>
      </c>
      <c r="Q191" s="123" t="s">
        <v>361</v>
      </c>
      <c r="R191" s="123" t="s">
        <v>362</v>
      </c>
      <c r="S191" s="144" t="s">
        <v>363</v>
      </c>
      <c r="T191" s="129">
        <v>44173</v>
      </c>
      <c r="U191" s="129">
        <v>44537</v>
      </c>
      <c r="V191" s="129">
        <v>43992</v>
      </c>
      <c r="W191" s="129">
        <v>44533</v>
      </c>
      <c r="X191" s="130">
        <v>18.033333333333335</v>
      </c>
      <c r="Y191" s="131" t="s">
        <v>429</v>
      </c>
      <c r="Z191" s="129">
        <v>43992</v>
      </c>
      <c r="AA191" s="145">
        <v>17.451612903225808</v>
      </c>
      <c r="AB191" s="130" t="s">
        <v>357</v>
      </c>
    </row>
    <row r="192" spans="1:28" x14ac:dyDescent="0.25">
      <c r="A192" s="123">
        <v>189</v>
      </c>
      <c r="B192" s="123">
        <v>157009</v>
      </c>
      <c r="C192" s="157" t="s">
        <v>847</v>
      </c>
      <c r="D192" s="136"/>
      <c r="E192" s="126" t="s">
        <v>347</v>
      </c>
      <c r="F192" s="123">
        <v>19233465</v>
      </c>
      <c r="G192" s="126" t="s">
        <v>348</v>
      </c>
      <c r="H192" s="123">
        <v>570223</v>
      </c>
      <c r="I192" s="136">
        <v>0</v>
      </c>
      <c r="J192" s="136"/>
      <c r="K192" s="136"/>
      <c r="L192" s="136"/>
      <c r="M192" s="123" t="s">
        <v>372</v>
      </c>
      <c r="N192" s="123" t="s">
        <v>848</v>
      </c>
      <c r="O192" s="123" t="s">
        <v>351</v>
      </c>
      <c r="P192" s="128" t="s">
        <v>374</v>
      </c>
      <c r="Q192" s="123" t="s">
        <v>414</v>
      </c>
      <c r="R192" s="123" t="s">
        <v>362</v>
      </c>
      <c r="S192" s="123" t="s">
        <v>363</v>
      </c>
      <c r="T192" s="129">
        <v>44497</v>
      </c>
      <c r="U192" s="129">
        <v>44861</v>
      </c>
      <c r="V192" s="129">
        <v>43647</v>
      </c>
      <c r="W192" s="129">
        <v>44533</v>
      </c>
      <c r="X192" s="130">
        <v>29.533333333333335</v>
      </c>
      <c r="Y192" s="131" t="s">
        <v>356</v>
      </c>
      <c r="Z192" s="129">
        <v>43647</v>
      </c>
      <c r="AA192" s="130">
        <v>28.580645161290324</v>
      </c>
      <c r="AB192" s="130" t="s">
        <v>357</v>
      </c>
    </row>
    <row r="193" spans="1:28" x14ac:dyDescent="0.25">
      <c r="A193" s="123">
        <v>190</v>
      </c>
      <c r="B193" s="123">
        <v>161144</v>
      </c>
      <c r="C193" s="175" t="s">
        <v>849</v>
      </c>
      <c r="D193" s="136"/>
      <c r="E193" s="126" t="s">
        <v>347</v>
      </c>
      <c r="F193" s="123">
        <v>19235273</v>
      </c>
      <c r="G193" s="126" t="s">
        <v>348</v>
      </c>
      <c r="H193" s="123">
        <v>570111</v>
      </c>
      <c r="I193" s="136">
        <v>0</v>
      </c>
      <c r="J193" s="136"/>
      <c r="K193" s="136"/>
      <c r="L193" s="136"/>
      <c r="M193" s="123" t="s">
        <v>379</v>
      </c>
      <c r="N193" s="123" t="s">
        <v>850</v>
      </c>
      <c r="O193" s="123" t="s">
        <v>351</v>
      </c>
      <c r="P193" s="128" t="s">
        <v>394</v>
      </c>
      <c r="Q193" s="123" t="s">
        <v>448</v>
      </c>
      <c r="R193" s="123" t="s">
        <v>354</v>
      </c>
      <c r="S193" s="123" t="s">
        <v>363</v>
      </c>
      <c r="T193" s="129">
        <v>44325</v>
      </c>
      <c r="U193" s="129">
        <v>44689</v>
      </c>
      <c r="V193" s="129">
        <v>43809</v>
      </c>
      <c r="W193" s="129">
        <v>44533</v>
      </c>
      <c r="X193" s="130">
        <v>24.133333333333333</v>
      </c>
      <c r="Y193" s="131" t="s">
        <v>356</v>
      </c>
      <c r="Z193" s="129">
        <v>43809</v>
      </c>
      <c r="AA193" s="130">
        <v>23.35483870967742</v>
      </c>
      <c r="AB193" s="130" t="s">
        <v>357</v>
      </c>
    </row>
    <row r="194" spans="1:28" x14ac:dyDescent="0.25">
      <c r="A194" s="123">
        <v>191</v>
      </c>
      <c r="B194" s="123">
        <v>157017</v>
      </c>
      <c r="C194" s="157" t="s">
        <v>851</v>
      </c>
      <c r="D194" s="136"/>
      <c r="E194" s="126" t="s">
        <v>347</v>
      </c>
      <c r="F194" s="123">
        <v>19233407</v>
      </c>
      <c r="G194" s="126" t="s">
        <v>348</v>
      </c>
      <c r="H194" s="123">
        <v>570026</v>
      </c>
      <c r="I194" s="136">
        <v>0</v>
      </c>
      <c r="J194" s="136"/>
      <c r="K194" s="136"/>
      <c r="L194" s="136"/>
      <c r="M194" s="123" t="s">
        <v>372</v>
      </c>
      <c r="N194" s="123" t="s">
        <v>852</v>
      </c>
      <c r="O194" s="123" t="s">
        <v>351</v>
      </c>
      <c r="P194" s="128" t="s">
        <v>374</v>
      </c>
      <c r="Q194" s="123" t="s">
        <v>523</v>
      </c>
      <c r="R194" s="123" t="s">
        <v>354</v>
      </c>
      <c r="S194" s="123" t="s">
        <v>363</v>
      </c>
      <c r="T194" s="129">
        <v>44195</v>
      </c>
      <c r="U194" s="129">
        <v>44559</v>
      </c>
      <c r="V194" s="129">
        <v>43647</v>
      </c>
      <c r="W194" s="129">
        <v>44533</v>
      </c>
      <c r="X194" s="130">
        <v>29.533333333333335</v>
      </c>
      <c r="Y194" s="131" t="s">
        <v>356</v>
      </c>
      <c r="Z194" s="129">
        <v>43647</v>
      </c>
      <c r="AA194" s="130">
        <v>28.580645161290324</v>
      </c>
      <c r="AB194" s="130" t="s">
        <v>357</v>
      </c>
    </row>
    <row r="195" spans="1:28" x14ac:dyDescent="0.25">
      <c r="A195" s="123">
        <v>192</v>
      </c>
      <c r="B195" s="123">
        <v>160063</v>
      </c>
      <c r="C195" s="155" t="s">
        <v>853</v>
      </c>
      <c r="D195" s="176"/>
      <c r="E195" s="126" t="s">
        <v>371</v>
      </c>
      <c r="F195" s="123">
        <v>19234839</v>
      </c>
      <c r="G195" s="126" t="s">
        <v>348</v>
      </c>
      <c r="H195" s="123">
        <v>570010</v>
      </c>
      <c r="I195" s="136">
        <v>0</v>
      </c>
      <c r="J195" s="136"/>
      <c r="K195" s="136"/>
      <c r="L195" s="136"/>
      <c r="M195" s="123" t="s">
        <v>349</v>
      </c>
      <c r="N195" s="123" t="s">
        <v>854</v>
      </c>
      <c r="O195" s="123" t="s">
        <v>351</v>
      </c>
      <c r="P195" s="128" t="s">
        <v>394</v>
      </c>
      <c r="Q195" s="123" t="s">
        <v>402</v>
      </c>
      <c r="R195" s="123" t="s">
        <v>362</v>
      </c>
      <c r="S195" s="123" t="s">
        <v>363</v>
      </c>
      <c r="T195" s="129">
        <v>44489</v>
      </c>
      <c r="U195" s="129">
        <v>44792</v>
      </c>
      <c r="V195" s="129">
        <v>43769</v>
      </c>
      <c r="W195" s="129">
        <v>44533</v>
      </c>
      <c r="X195" s="130">
        <v>25.466666666666665</v>
      </c>
      <c r="Y195" s="131" t="s">
        <v>356</v>
      </c>
      <c r="Z195" s="129">
        <v>43769</v>
      </c>
      <c r="AA195" s="130">
        <v>24.64516129032258</v>
      </c>
      <c r="AB195" s="130" t="s">
        <v>357</v>
      </c>
    </row>
    <row r="196" spans="1:28" x14ac:dyDescent="0.25">
      <c r="A196" s="123">
        <v>193</v>
      </c>
      <c r="B196" s="123">
        <v>181872</v>
      </c>
      <c r="C196" s="151" t="s">
        <v>855</v>
      </c>
      <c r="D196" s="151"/>
      <c r="E196" s="123" t="s">
        <v>371</v>
      </c>
      <c r="F196" s="123">
        <v>21240350</v>
      </c>
      <c r="G196" s="126" t="s">
        <v>348</v>
      </c>
      <c r="H196" s="123">
        <v>570402</v>
      </c>
      <c r="I196" s="142"/>
      <c r="J196" s="143"/>
      <c r="K196" s="143"/>
      <c r="L196" s="143"/>
      <c r="M196" s="123">
        <v>9</v>
      </c>
      <c r="N196" s="123" t="s">
        <v>856</v>
      </c>
      <c r="O196" s="123" t="s">
        <v>351</v>
      </c>
      <c r="P196" s="128" t="s">
        <v>394</v>
      </c>
      <c r="Q196" s="123" t="s">
        <v>421</v>
      </c>
      <c r="R196" s="123" t="s">
        <v>354</v>
      </c>
      <c r="S196" s="144" t="s">
        <v>363</v>
      </c>
      <c r="T196" s="129">
        <v>44392</v>
      </c>
      <c r="U196" s="129">
        <v>44575</v>
      </c>
      <c r="V196" s="129">
        <v>44392</v>
      </c>
      <c r="W196" s="129">
        <v>44533</v>
      </c>
      <c r="X196" s="130">
        <v>4.7</v>
      </c>
      <c r="Y196" s="131" t="s">
        <v>396</v>
      </c>
      <c r="Z196" s="129">
        <v>44392</v>
      </c>
      <c r="AA196" s="145">
        <v>4.5483870967741939</v>
      </c>
      <c r="AB196" s="130" t="s">
        <v>357</v>
      </c>
    </row>
    <row r="197" spans="1:28" x14ac:dyDescent="0.25">
      <c r="A197" s="123">
        <v>194</v>
      </c>
      <c r="B197" s="123">
        <v>181873</v>
      </c>
      <c r="C197" s="151" t="s">
        <v>857</v>
      </c>
      <c r="D197" s="151"/>
      <c r="E197" s="123" t="s">
        <v>347</v>
      </c>
      <c r="F197" s="123">
        <v>21240351</v>
      </c>
      <c r="G197" s="126" t="s">
        <v>348</v>
      </c>
      <c r="H197" s="123">
        <v>570403</v>
      </c>
      <c r="I197" s="142"/>
      <c r="J197" s="143"/>
      <c r="K197" s="143"/>
      <c r="L197" s="143"/>
      <c r="M197" s="123">
        <v>9</v>
      </c>
      <c r="N197" s="123" t="s">
        <v>858</v>
      </c>
      <c r="O197" s="123" t="s">
        <v>351</v>
      </c>
      <c r="P197" s="128" t="s">
        <v>394</v>
      </c>
      <c r="Q197" s="123" t="s">
        <v>361</v>
      </c>
      <c r="R197" s="123" t="s">
        <v>362</v>
      </c>
      <c r="S197" s="144" t="s">
        <v>363</v>
      </c>
      <c r="T197" s="129">
        <v>44392</v>
      </c>
      <c r="U197" s="129">
        <v>44575</v>
      </c>
      <c r="V197" s="129">
        <v>44392</v>
      </c>
      <c r="W197" s="129">
        <v>44533</v>
      </c>
      <c r="X197" s="130">
        <v>4.7</v>
      </c>
      <c r="Y197" s="131" t="s">
        <v>396</v>
      </c>
      <c r="Z197" s="129">
        <v>44392</v>
      </c>
      <c r="AA197" s="145">
        <v>4.5483870967741939</v>
      </c>
      <c r="AB197" s="130" t="s">
        <v>357</v>
      </c>
    </row>
    <row r="198" spans="1:28" x14ac:dyDescent="0.25">
      <c r="A198" s="123">
        <v>195</v>
      </c>
      <c r="B198" s="123">
        <v>181874</v>
      </c>
      <c r="C198" s="151" t="s">
        <v>859</v>
      </c>
      <c r="D198" s="151"/>
      <c r="E198" s="123" t="s">
        <v>347</v>
      </c>
      <c r="F198" s="123">
        <v>21240352</v>
      </c>
      <c r="G198" s="126" t="s">
        <v>348</v>
      </c>
      <c r="H198" s="123">
        <v>570404</v>
      </c>
      <c r="I198" s="142"/>
      <c r="J198" s="143"/>
      <c r="K198" s="143"/>
      <c r="L198" s="143"/>
      <c r="M198" s="123">
        <v>9</v>
      </c>
      <c r="N198" s="123" t="s">
        <v>860</v>
      </c>
      <c r="O198" s="123" t="s">
        <v>351</v>
      </c>
      <c r="P198" s="128" t="s">
        <v>394</v>
      </c>
      <c r="Q198" s="123" t="s">
        <v>523</v>
      </c>
      <c r="R198" s="123" t="s">
        <v>354</v>
      </c>
      <c r="S198" s="144" t="s">
        <v>363</v>
      </c>
      <c r="T198" s="129">
        <v>44392</v>
      </c>
      <c r="U198" s="129">
        <v>44575</v>
      </c>
      <c r="V198" s="129">
        <v>44392</v>
      </c>
      <c r="W198" s="129">
        <v>44533</v>
      </c>
      <c r="X198" s="130">
        <v>4.7</v>
      </c>
      <c r="Y198" s="131" t="s">
        <v>396</v>
      </c>
      <c r="Z198" s="129">
        <v>44392</v>
      </c>
      <c r="AA198" s="145">
        <v>4.5483870967741939</v>
      </c>
      <c r="AB198" s="130" t="s">
        <v>357</v>
      </c>
    </row>
    <row r="199" spans="1:28" x14ac:dyDescent="0.25">
      <c r="A199" s="123">
        <v>196</v>
      </c>
      <c r="B199" s="123">
        <v>181875</v>
      </c>
      <c r="C199" s="151" t="s">
        <v>861</v>
      </c>
      <c r="D199" s="151"/>
      <c r="E199" s="123" t="s">
        <v>347</v>
      </c>
      <c r="F199" s="123">
        <v>21240353</v>
      </c>
      <c r="G199" s="126" t="s">
        <v>348</v>
      </c>
      <c r="H199" s="123">
        <v>570405</v>
      </c>
      <c r="I199" s="142"/>
      <c r="J199" s="143"/>
      <c r="K199" s="143"/>
      <c r="L199" s="143"/>
      <c r="M199" s="123">
        <v>9</v>
      </c>
      <c r="N199" s="123" t="s">
        <v>862</v>
      </c>
      <c r="O199" s="123" t="s">
        <v>351</v>
      </c>
      <c r="P199" s="128" t="s">
        <v>394</v>
      </c>
      <c r="Q199" s="123" t="s">
        <v>428</v>
      </c>
      <c r="R199" s="123" t="s">
        <v>362</v>
      </c>
      <c r="S199" s="144" t="s">
        <v>363</v>
      </c>
      <c r="T199" s="129">
        <v>44392</v>
      </c>
      <c r="U199" s="129">
        <v>44575</v>
      </c>
      <c r="V199" s="129">
        <v>44392</v>
      </c>
      <c r="W199" s="129">
        <v>44533</v>
      </c>
      <c r="X199" s="130">
        <v>4.7</v>
      </c>
      <c r="Y199" s="131" t="s">
        <v>396</v>
      </c>
      <c r="Z199" s="129">
        <v>44392</v>
      </c>
      <c r="AA199" s="145">
        <v>4.5483870967741939</v>
      </c>
      <c r="AB199" s="130" t="s">
        <v>357</v>
      </c>
    </row>
    <row r="200" spans="1:28" x14ac:dyDescent="0.25">
      <c r="A200" s="123">
        <v>197</v>
      </c>
      <c r="B200" s="123">
        <v>181877</v>
      </c>
      <c r="C200" s="151" t="s">
        <v>863</v>
      </c>
      <c r="D200" s="151"/>
      <c r="E200" s="123" t="s">
        <v>371</v>
      </c>
      <c r="F200" s="123">
        <v>21240355</v>
      </c>
      <c r="G200" s="126" t="s">
        <v>348</v>
      </c>
      <c r="H200" s="123">
        <v>570407</v>
      </c>
      <c r="I200" s="142"/>
      <c r="J200" s="143"/>
      <c r="K200" s="143"/>
      <c r="L200" s="143"/>
      <c r="M200" s="123">
        <v>9</v>
      </c>
      <c r="N200" s="123" t="s">
        <v>864</v>
      </c>
      <c r="O200" s="123" t="s">
        <v>351</v>
      </c>
      <c r="P200" s="128" t="s">
        <v>394</v>
      </c>
      <c r="Q200" s="123" t="s">
        <v>481</v>
      </c>
      <c r="R200" s="123" t="s">
        <v>362</v>
      </c>
      <c r="S200" s="144" t="s">
        <v>363</v>
      </c>
      <c r="T200" s="129">
        <v>44392</v>
      </c>
      <c r="U200" s="129">
        <v>44575</v>
      </c>
      <c r="V200" s="129">
        <v>44392</v>
      </c>
      <c r="W200" s="129">
        <v>44533</v>
      </c>
      <c r="X200" s="130">
        <v>4.7</v>
      </c>
      <c r="Y200" s="131" t="s">
        <v>396</v>
      </c>
      <c r="Z200" s="129">
        <v>44392</v>
      </c>
      <c r="AA200" s="145">
        <v>4.5483870967741939</v>
      </c>
      <c r="AB200" s="130" t="s">
        <v>357</v>
      </c>
    </row>
    <row r="201" spans="1:28" x14ac:dyDescent="0.25">
      <c r="A201" s="123">
        <v>198</v>
      </c>
      <c r="B201" s="123">
        <v>181878</v>
      </c>
      <c r="C201" s="151" t="s">
        <v>865</v>
      </c>
      <c r="D201" s="151"/>
      <c r="E201" s="123" t="s">
        <v>371</v>
      </c>
      <c r="F201" s="123">
        <v>21240356</v>
      </c>
      <c r="G201" s="126" t="s">
        <v>348</v>
      </c>
      <c r="H201" s="123">
        <v>570408</v>
      </c>
      <c r="I201" s="142"/>
      <c r="J201" s="143"/>
      <c r="K201" s="143"/>
      <c r="L201" s="143"/>
      <c r="M201" s="123">
        <v>9</v>
      </c>
      <c r="N201" s="123" t="s">
        <v>866</v>
      </c>
      <c r="O201" s="123" t="s">
        <v>351</v>
      </c>
      <c r="P201" s="128" t="s">
        <v>394</v>
      </c>
      <c r="Q201" s="123" t="s">
        <v>368</v>
      </c>
      <c r="R201" s="123" t="s">
        <v>354</v>
      </c>
      <c r="S201" s="144" t="s">
        <v>363</v>
      </c>
      <c r="T201" s="129">
        <v>44392</v>
      </c>
      <c r="U201" s="129">
        <v>44575</v>
      </c>
      <c r="V201" s="129">
        <v>44392</v>
      </c>
      <c r="W201" s="129">
        <v>44533</v>
      </c>
      <c r="X201" s="130">
        <v>4.7</v>
      </c>
      <c r="Y201" s="131" t="s">
        <v>396</v>
      </c>
      <c r="Z201" s="129">
        <v>44392</v>
      </c>
      <c r="AA201" s="145">
        <v>4.5483870967741939</v>
      </c>
      <c r="AB201" s="130" t="s">
        <v>357</v>
      </c>
    </row>
    <row r="202" spans="1:28" x14ac:dyDescent="0.25">
      <c r="A202" s="123">
        <v>199</v>
      </c>
      <c r="B202" s="123">
        <v>181879</v>
      </c>
      <c r="C202" s="151" t="s">
        <v>867</v>
      </c>
      <c r="D202" s="151"/>
      <c r="E202" s="123" t="s">
        <v>371</v>
      </c>
      <c r="F202" s="123">
        <v>21240357</v>
      </c>
      <c r="G202" s="126" t="s">
        <v>348</v>
      </c>
      <c r="H202" s="123">
        <v>570409</v>
      </c>
      <c r="I202" s="142"/>
      <c r="J202" s="143"/>
      <c r="K202" s="143"/>
      <c r="L202" s="143"/>
      <c r="M202" s="123">
        <v>9</v>
      </c>
      <c r="N202" s="123" t="s">
        <v>868</v>
      </c>
      <c r="O202" s="123" t="s">
        <v>351</v>
      </c>
      <c r="P202" s="128" t="s">
        <v>394</v>
      </c>
      <c r="Q202" s="123" t="s">
        <v>385</v>
      </c>
      <c r="R202" s="123" t="s">
        <v>354</v>
      </c>
      <c r="S202" s="177" t="s">
        <v>363</v>
      </c>
      <c r="T202" s="129">
        <v>44392</v>
      </c>
      <c r="U202" s="129">
        <v>44575</v>
      </c>
      <c r="V202" s="129">
        <v>44392</v>
      </c>
      <c r="W202" s="129">
        <v>44533</v>
      </c>
      <c r="X202" s="178">
        <v>4.7</v>
      </c>
      <c r="Y202" s="131" t="s">
        <v>396</v>
      </c>
      <c r="Z202" s="129">
        <v>44392</v>
      </c>
      <c r="AA202" s="145">
        <v>4.5483870967741939</v>
      </c>
      <c r="AB202" s="178" t="s">
        <v>357</v>
      </c>
    </row>
    <row r="203" spans="1:28" x14ac:dyDescent="0.25">
      <c r="A203" s="123">
        <v>200</v>
      </c>
      <c r="B203" s="123">
        <v>182236</v>
      </c>
      <c r="C203" s="151" t="s">
        <v>869</v>
      </c>
      <c r="D203" s="151"/>
      <c r="E203" s="123" t="s">
        <v>347</v>
      </c>
      <c r="F203" s="123">
        <v>21240513</v>
      </c>
      <c r="G203" s="126" t="s">
        <v>348</v>
      </c>
      <c r="H203" s="123">
        <v>570412</v>
      </c>
      <c r="I203" s="142"/>
      <c r="J203" s="143"/>
      <c r="K203" s="143"/>
      <c r="L203" s="143"/>
      <c r="M203" s="123">
        <v>9</v>
      </c>
      <c r="N203" s="123" t="s">
        <v>870</v>
      </c>
      <c r="O203" s="123" t="s">
        <v>351</v>
      </c>
      <c r="P203" s="128" t="s">
        <v>394</v>
      </c>
      <c r="Q203" s="123" t="s">
        <v>444</v>
      </c>
      <c r="R203" s="123" t="s">
        <v>362</v>
      </c>
      <c r="S203" s="177" t="s">
        <v>363</v>
      </c>
      <c r="T203" s="129">
        <v>44414</v>
      </c>
      <c r="U203" s="129">
        <v>44597</v>
      </c>
      <c r="V203" s="129">
        <v>44414</v>
      </c>
      <c r="W203" s="129">
        <v>44533</v>
      </c>
      <c r="X203" s="178">
        <v>3.9666666666666668</v>
      </c>
      <c r="Y203" s="131" t="s">
        <v>396</v>
      </c>
      <c r="Z203" s="129">
        <v>44414</v>
      </c>
      <c r="AA203" s="145">
        <v>4.5483870967741939</v>
      </c>
      <c r="AB203" s="178" t="s">
        <v>357</v>
      </c>
    </row>
    <row r="204" spans="1:28" x14ac:dyDescent="0.25">
      <c r="A204" s="123">
        <v>201</v>
      </c>
      <c r="B204" s="123">
        <v>182232</v>
      </c>
      <c r="C204" s="151" t="s">
        <v>871</v>
      </c>
      <c r="D204" s="151"/>
      <c r="E204" s="123" t="s">
        <v>371</v>
      </c>
      <c r="F204" s="123">
        <v>21240604</v>
      </c>
      <c r="G204" s="126" t="s">
        <v>348</v>
      </c>
      <c r="H204" s="123">
        <v>570413</v>
      </c>
      <c r="I204" s="142"/>
      <c r="J204" s="143"/>
      <c r="K204" s="143"/>
      <c r="L204" s="143"/>
      <c r="M204" s="123">
        <v>10</v>
      </c>
      <c r="N204" s="123" t="s">
        <v>872</v>
      </c>
      <c r="O204" s="123" t="s">
        <v>351</v>
      </c>
      <c r="P204" s="128" t="s">
        <v>394</v>
      </c>
      <c r="Q204" s="123" t="s">
        <v>475</v>
      </c>
      <c r="R204" s="123" t="s">
        <v>362</v>
      </c>
      <c r="S204" s="144" t="s">
        <v>363</v>
      </c>
      <c r="T204" s="129">
        <v>44417</v>
      </c>
      <c r="U204" s="129">
        <v>44600</v>
      </c>
      <c r="V204" s="129">
        <v>44417</v>
      </c>
      <c r="W204" s="129">
        <v>44533</v>
      </c>
      <c r="X204" s="178">
        <v>3.8666666666666667</v>
      </c>
      <c r="Y204" s="131" t="s">
        <v>396</v>
      </c>
      <c r="Z204" s="129">
        <v>44417</v>
      </c>
      <c r="AA204" s="145">
        <v>3.838709677419355</v>
      </c>
      <c r="AB204" s="178" t="s">
        <v>357</v>
      </c>
    </row>
    <row r="205" spans="1:28" x14ac:dyDescent="0.25">
      <c r="A205" s="123">
        <v>202</v>
      </c>
      <c r="B205" s="123">
        <v>182234</v>
      </c>
      <c r="C205" s="151" t="s">
        <v>873</v>
      </c>
      <c r="D205" s="151"/>
      <c r="E205" s="123" t="s">
        <v>371</v>
      </c>
      <c r="F205" s="123">
        <v>21240606</v>
      </c>
      <c r="G205" s="126" t="s">
        <v>348</v>
      </c>
      <c r="H205" s="123">
        <v>570415</v>
      </c>
      <c r="I205" s="142"/>
      <c r="J205" s="143"/>
      <c r="K205" s="143"/>
      <c r="L205" s="143"/>
      <c r="M205" s="123">
        <v>10</v>
      </c>
      <c r="N205" s="123" t="s">
        <v>874</v>
      </c>
      <c r="O205" s="123" t="s">
        <v>351</v>
      </c>
      <c r="P205" s="128" t="s">
        <v>394</v>
      </c>
      <c r="Q205" s="123" t="s">
        <v>421</v>
      </c>
      <c r="R205" s="123" t="s">
        <v>354</v>
      </c>
      <c r="S205" s="144" t="s">
        <v>363</v>
      </c>
      <c r="T205" s="129">
        <v>44417</v>
      </c>
      <c r="U205" s="129">
        <v>44600</v>
      </c>
      <c r="V205" s="129">
        <v>44417</v>
      </c>
      <c r="W205" s="129">
        <v>44533</v>
      </c>
      <c r="X205" s="130">
        <v>3.8666666666666667</v>
      </c>
      <c r="Y205" s="131" t="s">
        <v>396</v>
      </c>
      <c r="Z205" s="129">
        <v>44417</v>
      </c>
      <c r="AA205" s="145">
        <v>3.7419354838709675</v>
      </c>
      <c r="AB205" s="130" t="s">
        <v>357</v>
      </c>
    </row>
    <row r="206" spans="1:28" x14ac:dyDescent="0.25">
      <c r="A206" s="123">
        <v>203</v>
      </c>
      <c r="B206" s="123">
        <v>178107</v>
      </c>
      <c r="C206" s="151" t="s">
        <v>875</v>
      </c>
      <c r="D206" s="151"/>
      <c r="E206" s="123" t="s">
        <v>371</v>
      </c>
      <c r="F206" s="123">
        <v>21240349</v>
      </c>
      <c r="G206" s="126" t="s">
        <v>348</v>
      </c>
      <c r="H206" s="123">
        <v>570410</v>
      </c>
      <c r="I206" s="142"/>
      <c r="J206" s="143"/>
      <c r="K206" s="143"/>
      <c r="L206" s="143"/>
      <c r="M206" s="123">
        <v>9</v>
      </c>
      <c r="N206" s="123" t="s">
        <v>876</v>
      </c>
      <c r="O206" s="123" t="s">
        <v>351</v>
      </c>
      <c r="P206" s="128" t="s">
        <v>394</v>
      </c>
      <c r="Q206" s="123" t="s">
        <v>390</v>
      </c>
      <c r="R206" s="123" t="s">
        <v>354</v>
      </c>
      <c r="S206" s="144" t="s">
        <v>363</v>
      </c>
      <c r="T206" s="129">
        <v>44392</v>
      </c>
      <c r="U206" s="129">
        <v>44575</v>
      </c>
      <c r="V206" s="129">
        <v>44392</v>
      </c>
      <c r="W206" s="129">
        <v>44533</v>
      </c>
      <c r="X206" s="130">
        <v>4.7</v>
      </c>
      <c r="Y206" s="131" t="s">
        <v>396</v>
      </c>
      <c r="Z206" s="179">
        <v>44392</v>
      </c>
      <c r="AA206" s="145">
        <v>4.5483870967741939</v>
      </c>
      <c r="AB206" s="130" t="s">
        <v>357</v>
      </c>
    </row>
    <row r="207" spans="1:28" x14ac:dyDescent="0.25">
      <c r="A207" s="123">
        <v>204</v>
      </c>
      <c r="B207" s="123">
        <v>182913</v>
      </c>
      <c r="C207" s="151" t="s">
        <v>877</v>
      </c>
      <c r="D207" s="151"/>
      <c r="E207" s="123" t="s">
        <v>371</v>
      </c>
      <c r="F207" s="123">
        <v>21240693</v>
      </c>
      <c r="G207" s="126" t="s">
        <v>348</v>
      </c>
      <c r="H207" s="123">
        <v>570418</v>
      </c>
      <c r="I207" s="142"/>
      <c r="J207" s="143"/>
      <c r="K207" s="143"/>
      <c r="L207" s="143"/>
      <c r="M207" s="123">
        <v>11</v>
      </c>
      <c r="N207" s="123" t="s">
        <v>878</v>
      </c>
      <c r="O207" s="123" t="s">
        <v>351</v>
      </c>
      <c r="P207" s="128" t="s">
        <v>394</v>
      </c>
      <c r="Q207" s="123" t="s">
        <v>381</v>
      </c>
      <c r="R207" s="123" t="s">
        <v>362</v>
      </c>
      <c r="S207" s="144" t="s">
        <v>363</v>
      </c>
      <c r="T207" s="129">
        <v>44432</v>
      </c>
      <c r="U207" s="129">
        <v>44615</v>
      </c>
      <c r="V207" s="129">
        <v>44432</v>
      </c>
      <c r="W207" s="129">
        <v>44533</v>
      </c>
      <c r="X207" s="130">
        <v>3.3666666666666667</v>
      </c>
      <c r="Y207" s="131" t="s">
        <v>396</v>
      </c>
      <c r="Z207" s="179">
        <v>44432</v>
      </c>
      <c r="AA207" s="145">
        <v>3.2580645161290325</v>
      </c>
      <c r="AB207" s="130" t="s">
        <v>357</v>
      </c>
    </row>
    <row r="208" spans="1:28" x14ac:dyDescent="0.25">
      <c r="A208" s="123">
        <v>205</v>
      </c>
      <c r="B208" s="123">
        <v>182915</v>
      </c>
      <c r="C208" s="151" t="s">
        <v>879</v>
      </c>
      <c r="D208" s="151"/>
      <c r="E208" s="123" t="s">
        <v>347</v>
      </c>
      <c r="F208" s="123">
        <v>21240694</v>
      </c>
      <c r="G208" s="126" t="s">
        <v>348</v>
      </c>
      <c r="H208" s="123">
        <v>570419</v>
      </c>
      <c r="I208" s="142"/>
      <c r="J208" s="143"/>
      <c r="K208" s="143"/>
      <c r="L208" s="143"/>
      <c r="M208" s="123">
        <v>11</v>
      </c>
      <c r="N208" s="142" t="s">
        <v>880</v>
      </c>
      <c r="O208" s="123" t="s">
        <v>351</v>
      </c>
      <c r="P208" s="128" t="s">
        <v>394</v>
      </c>
      <c r="Q208" s="123" t="s">
        <v>418</v>
      </c>
      <c r="R208" s="123" t="s">
        <v>362</v>
      </c>
      <c r="S208" s="144" t="s">
        <v>363</v>
      </c>
      <c r="T208" s="129">
        <v>44432</v>
      </c>
      <c r="U208" s="129">
        <v>44615</v>
      </c>
      <c r="V208" s="129">
        <v>44432</v>
      </c>
      <c r="W208" s="129">
        <v>44533</v>
      </c>
      <c r="X208" s="130">
        <v>3.3666666666666667</v>
      </c>
      <c r="Y208" s="131" t="s">
        <v>396</v>
      </c>
      <c r="Z208" s="129">
        <v>44432</v>
      </c>
      <c r="AA208" s="145">
        <v>3.2580645161290325</v>
      </c>
      <c r="AB208" s="130" t="s">
        <v>357</v>
      </c>
    </row>
    <row r="209" spans="1:28" x14ac:dyDescent="0.25">
      <c r="A209" s="123">
        <v>206</v>
      </c>
      <c r="B209" s="123">
        <v>182918</v>
      </c>
      <c r="C209" s="151" t="s">
        <v>881</v>
      </c>
      <c r="D209" s="151"/>
      <c r="E209" s="123" t="s">
        <v>371</v>
      </c>
      <c r="F209" s="123">
        <v>21240695</v>
      </c>
      <c r="G209" s="126" t="s">
        <v>348</v>
      </c>
      <c r="H209" s="123">
        <v>570421</v>
      </c>
      <c r="I209" s="142"/>
      <c r="J209" s="143"/>
      <c r="K209" s="143"/>
      <c r="L209" s="143"/>
      <c r="M209" s="123">
        <v>11</v>
      </c>
      <c r="N209" s="123" t="s">
        <v>882</v>
      </c>
      <c r="O209" s="123" t="s">
        <v>351</v>
      </c>
      <c r="P209" s="128" t="s">
        <v>394</v>
      </c>
      <c r="Q209" s="123" t="s">
        <v>432</v>
      </c>
      <c r="R209" s="123" t="s">
        <v>354</v>
      </c>
      <c r="S209" s="144" t="s">
        <v>363</v>
      </c>
      <c r="T209" s="129">
        <v>44432</v>
      </c>
      <c r="U209" s="129">
        <v>44615</v>
      </c>
      <c r="V209" s="129">
        <v>44432</v>
      </c>
      <c r="W209" s="129">
        <v>44533</v>
      </c>
      <c r="X209" s="130">
        <v>3.3666666666666667</v>
      </c>
      <c r="Y209" s="131" t="s">
        <v>396</v>
      </c>
      <c r="Z209" s="129">
        <v>44432</v>
      </c>
      <c r="AA209" s="145">
        <v>3.2580645161290325</v>
      </c>
      <c r="AB209" s="130" t="s">
        <v>357</v>
      </c>
    </row>
    <row r="210" spans="1:28" x14ac:dyDescent="0.25">
      <c r="A210" s="123">
        <v>207</v>
      </c>
      <c r="B210" s="123">
        <v>182920</v>
      </c>
      <c r="C210" s="151" t="s">
        <v>883</v>
      </c>
      <c r="D210" s="151"/>
      <c r="E210" s="123" t="s">
        <v>371</v>
      </c>
      <c r="F210" s="123">
        <v>21240696</v>
      </c>
      <c r="G210" s="126" t="s">
        <v>348</v>
      </c>
      <c r="H210" s="123">
        <v>570423</v>
      </c>
      <c r="I210" s="142"/>
      <c r="J210" s="143"/>
      <c r="K210" s="143"/>
      <c r="L210" s="143"/>
      <c r="M210" s="123">
        <v>11</v>
      </c>
      <c r="N210" s="142" t="s">
        <v>884</v>
      </c>
      <c r="O210" s="123" t="s">
        <v>351</v>
      </c>
      <c r="P210" s="128" t="s">
        <v>394</v>
      </c>
      <c r="Q210" s="123" t="s">
        <v>395</v>
      </c>
      <c r="R210" s="123" t="s">
        <v>354</v>
      </c>
      <c r="S210" s="144" t="s">
        <v>363</v>
      </c>
      <c r="T210" s="129">
        <v>44432</v>
      </c>
      <c r="U210" s="129">
        <v>44615</v>
      </c>
      <c r="V210" s="129">
        <v>44432</v>
      </c>
      <c r="W210" s="129">
        <v>44533</v>
      </c>
      <c r="X210" s="130">
        <v>3.3666666666666667</v>
      </c>
      <c r="Y210" s="131" t="s">
        <v>396</v>
      </c>
      <c r="Z210" s="129">
        <v>44432</v>
      </c>
      <c r="AA210" s="145">
        <v>3.2580645161290325</v>
      </c>
      <c r="AB210" s="130" t="s">
        <v>357</v>
      </c>
    </row>
    <row r="211" spans="1:28" x14ac:dyDescent="0.25">
      <c r="A211" s="123">
        <v>208</v>
      </c>
      <c r="B211" s="123">
        <v>182923</v>
      </c>
      <c r="C211" s="151" t="s">
        <v>885</v>
      </c>
      <c r="D211" s="151"/>
      <c r="E211" s="123" t="s">
        <v>347</v>
      </c>
      <c r="F211" s="123">
        <v>21238645</v>
      </c>
      <c r="G211" s="126" t="s">
        <v>348</v>
      </c>
      <c r="H211" s="123">
        <v>570426</v>
      </c>
      <c r="I211" s="142"/>
      <c r="J211" s="143"/>
      <c r="K211" s="143"/>
      <c r="L211" s="143"/>
      <c r="M211" s="123">
        <v>11</v>
      </c>
      <c r="N211" s="142" t="s">
        <v>886</v>
      </c>
      <c r="O211" s="123" t="s">
        <v>351</v>
      </c>
      <c r="P211" s="128" t="s">
        <v>394</v>
      </c>
      <c r="Q211" s="123" t="s">
        <v>402</v>
      </c>
      <c r="R211" s="123" t="s">
        <v>362</v>
      </c>
      <c r="S211" s="144" t="s">
        <v>363</v>
      </c>
      <c r="T211" s="129">
        <v>44432</v>
      </c>
      <c r="U211" s="129">
        <v>44615</v>
      </c>
      <c r="V211" s="129">
        <v>44432</v>
      </c>
      <c r="W211" s="129">
        <v>44533</v>
      </c>
      <c r="X211" s="130">
        <v>3.3666666666666667</v>
      </c>
      <c r="Y211" s="131" t="s">
        <v>396</v>
      </c>
      <c r="Z211" s="129">
        <v>44432</v>
      </c>
      <c r="AA211" s="145">
        <v>3.2580645161290325</v>
      </c>
      <c r="AB211" s="130" t="s">
        <v>357</v>
      </c>
    </row>
    <row r="212" spans="1:28" x14ac:dyDescent="0.25">
      <c r="A212" s="123">
        <v>209</v>
      </c>
      <c r="B212" s="123">
        <v>182924</v>
      </c>
      <c r="C212" s="151" t="s">
        <v>887</v>
      </c>
      <c r="D212" s="151"/>
      <c r="E212" s="123" t="s">
        <v>371</v>
      </c>
      <c r="F212" s="123">
        <v>21240698</v>
      </c>
      <c r="G212" s="126" t="s">
        <v>348</v>
      </c>
      <c r="H212" s="123">
        <v>570427</v>
      </c>
      <c r="I212" s="142"/>
      <c r="J212" s="143"/>
      <c r="K212" s="143"/>
      <c r="L212" s="143"/>
      <c r="M212" s="123">
        <v>11</v>
      </c>
      <c r="N212" s="123" t="s">
        <v>888</v>
      </c>
      <c r="O212" s="123" t="s">
        <v>351</v>
      </c>
      <c r="P212" s="128" t="s">
        <v>394</v>
      </c>
      <c r="Q212" s="123" t="s">
        <v>523</v>
      </c>
      <c r="R212" s="123" t="s">
        <v>354</v>
      </c>
      <c r="S212" s="144" t="s">
        <v>363</v>
      </c>
      <c r="T212" s="129">
        <v>44432</v>
      </c>
      <c r="U212" s="129">
        <v>44615</v>
      </c>
      <c r="V212" s="129">
        <v>44432</v>
      </c>
      <c r="W212" s="129">
        <v>44533</v>
      </c>
      <c r="X212" s="130">
        <v>3.3666666666666667</v>
      </c>
      <c r="Y212" s="131" t="s">
        <v>396</v>
      </c>
      <c r="Z212" s="129">
        <v>44432</v>
      </c>
      <c r="AA212" s="145">
        <v>3.2580645161290325</v>
      </c>
      <c r="AB212" s="130" t="s">
        <v>357</v>
      </c>
    </row>
    <row r="213" spans="1:28" x14ac:dyDescent="0.25">
      <c r="A213" s="123">
        <v>210</v>
      </c>
      <c r="B213" s="123">
        <v>183339</v>
      </c>
      <c r="C213" s="151" t="s">
        <v>889</v>
      </c>
      <c r="D213" s="151"/>
      <c r="E213" s="123" t="s">
        <v>371</v>
      </c>
      <c r="F213" s="123">
        <v>21240707</v>
      </c>
      <c r="G213" s="126" t="s">
        <v>348</v>
      </c>
      <c r="H213" s="123">
        <v>570532</v>
      </c>
      <c r="I213" s="142"/>
      <c r="J213" s="143"/>
      <c r="K213" s="143"/>
      <c r="L213" s="143"/>
      <c r="M213" s="123">
        <v>12</v>
      </c>
      <c r="N213" s="142" t="s">
        <v>890</v>
      </c>
      <c r="O213" s="123" t="s">
        <v>351</v>
      </c>
      <c r="P213" s="128" t="s">
        <v>394</v>
      </c>
      <c r="Q213" s="123" t="s">
        <v>375</v>
      </c>
      <c r="R213" s="123" t="s">
        <v>362</v>
      </c>
      <c r="S213" s="144" t="s">
        <v>363</v>
      </c>
      <c r="T213" s="129">
        <v>44434</v>
      </c>
      <c r="U213" s="129">
        <v>44617</v>
      </c>
      <c r="V213" s="129">
        <v>44434</v>
      </c>
      <c r="W213" s="129">
        <v>44533</v>
      </c>
      <c r="X213" s="130">
        <v>3.3</v>
      </c>
      <c r="Y213" s="131" t="s">
        <v>396</v>
      </c>
      <c r="Z213" s="129">
        <v>44434</v>
      </c>
      <c r="AA213" s="145">
        <v>3.193548387096774</v>
      </c>
      <c r="AB213" s="130" t="s">
        <v>357</v>
      </c>
    </row>
    <row r="214" spans="1:28" x14ac:dyDescent="0.25">
      <c r="A214" s="123">
        <v>211</v>
      </c>
      <c r="B214" s="123">
        <v>183342</v>
      </c>
      <c r="C214" s="151" t="s">
        <v>891</v>
      </c>
      <c r="D214" s="151"/>
      <c r="E214" s="123" t="s">
        <v>371</v>
      </c>
      <c r="F214" s="123">
        <v>21240701</v>
      </c>
      <c r="G214" s="126" t="s">
        <v>348</v>
      </c>
      <c r="H214" s="123">
        <v>570527</v>
      </c>
      <c r="I214" s="142"/>
      <c r="J214" s="143"/>
      <c r="K214" s="143"/>
      <c r="L214" s="143"/>
      <c r="M214" s="123">
        <v>12</v>
      </c>
      <c r="N214" s="142" t="s">
        <v>892</v>
      </c>
      <c r="O214" s="123" t="s">
        <v>351</v>
      </c>
      <c r="P214" s="128" t="s">
        <v>394</v>
      </c>
      <c r="Q214" s="123" t="s">
        <v>444</v>
      </c>
      <c r="R214" s="123" t="s">
        <v>362</v>
      </c>
      <c r="S214" s="144" t="s">
        <v>363</v>
      </c>
      <c r="T214" s="129">
        <v>44434</v>
      </c>
      <c r="U214" s="129">
        <v>44617</v>
      </c>
      <c r="V214" s="129">
        <v>44434</v>
      </c>
      <c r="W214" s="129">
        <v>44533</v>
      </c>
      <c r="X214" s="130">
        <v>3.3</v>
      </c>
      <c r="Y214" s="131" t="s">
        <v>396</v>
      </c>
      <c r="Z214" s="129">
        <v>44434</v>
      </c>
      <c r="AA214" s="145">
        <v>3.193548387096774</v>
      </c>
      <c r="AB214" s="130" t="s">
        <v>357</v>
      </c>
    </row>
    <row r="215" spans="1:28" x14ac:dyDescent="0.25">
      <c r="A215" s="123">
        <v>212</v>
      </c>
      <c r="B215" s="123">
        <v>183345</v>
      </c>
      <c r="C215" s="151" t="s">
        <v>893</v>
      </c>
      <c r="D215" s="151"/>
      <c r="E215" s="123" t="s">
        <v>347</v>
      </c>
      <c r="F215" s="123">
        <v>21240702</v>
      </c>
      <c r="G215" s="126" t="s">
        <v>348</v>
      </c>
      <c r="H215" s="123">
        <v>570528</v>
      </c>
      <c r="I215" s="142"/>
      <c r="J215" s="143"/>
      <c r="K215" s="143"/>
      <c r="L215" s="143"/>
      <c r="M215" s="123">
        <v>12</v>
      </c>
      <c r="N215" s="142" t="s">
        <v>894</v>
      </c>
      <c r="O215" s="123" t="s">
        <v>351</v>
      </c>
      <c r="P215" s="128" t="s">
        <v>394</v>
      </c>
      <c r="Q215" s="123" t="s">
        <v>432</v>
      </c>
      <c r="R215" s="123" t="s">
        <v>354</v>
      </c>
      <c r="S215" s="144" t="s">
        <v>363</v>
      </c>
      <c r="T215" s="129">
        <v>44434</v>
      </c>
      <c r="U215" s="129">
        <v>44617</v>
      </c>
      <c r="V215" s="129">
        <v>44434</v>
      </c>
      <c r="W215" s="129">
        <v>44533</v>
      </c>
      <c r="X215" s="130">
        <v>3.3</v>
      </c>
      <c r="Y215" s="131" t="s">
        <v>396</v>
      </c>
      <c r="Z215" s="129">
        <v>44434</v>
      </c>
      <c r="AA215" s="145">
        <v>3.193548387096774</v>
      </c>
      <c r="AB215" s="130" t="s">
        <v>357</v>
      </c>
    </row>
    <row r="216" spans="1:28" x14ac:dyDescent="0.25">
      <c r="A216" s="123">
        <v>213</v>
      </c>
      <c r="B216" s="123">
        <v>183238</v>
      </c>
      <c r="C216" s="151" t="s">
        <v>895</v>
      </c>
      <c r="D216" s="151"/>
      <c r="E216" s="123" t="s">
        <v>371</v>
      </c>
      <c r="F216" s="123">
        <v>21240789</v>
      </c>
      <c r="G216" s="126" t="s">
        <v>348</v>
      </c>
      <c r="H216" s="123">
        <v>570430</v>
      </c>
      <c r="I216" s="142"/>
      <c r="J216" s="143"/>
      <c r="K216" s="143"/>
      <c r="L216" s="143"/>
      <c r="M216" s="123">
        <v>13</v>
      </c>
      <c r="N216" s="142"/>
      <c r="O216" s="123" t="s">
        <v>351</v>
      </c>
      <c r="P216" s="128" t="s">
        <v>394</v>
      </c>
      <c r="Q216" s="123" t="s">
        <v>438</v>
      </c>
      <c r="R216" s="123" t="s">
        <v>362</v>
      </c>
      <c r="S216" s="144" t="s">
        <v>363</v>
      </c>
      <c r="T216" s="129">
        <v>44440</v>
      </c>
      <c r="U216" s="129">
        <v>44620</v>
      </c>
      <c r="V216" s="129">
        <v>44440</v>
      </c>
      <c r="W216" s="129">
        <v>44533</v>
      </c>
      <c r="X216" s="130">
        <v>3.1</v>
      </c>
      <c r="Y216" s="131" t="s">
        <v>396</v>
      </c>
      <c r="Z216" s="129">
        <v>44440</v>
      </c>
      <c r="AA216" s="145">
        <v>3</v>
      </c>
      <c r="AB216" s="130" t="s">
        <v>357</v>
      </c>
    </row>
    <row r="217" spans="1:28" x14ac:dyDescent="0.25">
      <c r="A217" s="123">
        <v>214</v>
      </c>
      <c r="B217" s="123">
        <v>183243</v>
      </c>
      <c r="C217" s="151" t="s">
        <v>896</v>
      </c>
      <c r="D217" s="151"/>
      <c r="E217" s="123" t="s">
        <v>347</v>
      </c>
      <c r="F217" s="123">
        <v>21240791</v>
      </c>
      <c r="G217" s="126" t="s">
        <v>348</v>
      </c>
      <c r="H217" s="123">
        <v>570432</v>
      </c>
      <c r="I217" s="142"/>
      <c r="J217" s="143"/>
      <c r="K217" s="143"/>
      <c r="L217" s="143"/>
      <c r="M217" s="123">
        <v>13</v>
      </c>
      <c r="N217" s="142"/>
      <c r="O217" s="123" t="s">
        <v>351</v>
      </c>
      <c r="P217" s="128" t="s">
        <v>394</v>
      </c>
      <c r="Q217" s="123" t="s">
        <v>390</v>
      </c>
      <c r="R217" s="123" t="s">
        <v>354</v>
      </c>
      <c r="S217" s="144" t="s">
        <v>363</v>
      </c>
      <c r="T217" s="129">
        <v>44440</v>
      </c>
      <c r="U217" s="129">
        <v>44620</v>
      </c>
      <c r="V217" s="129">
        <v>44440</v>
      </c>
      <c r="W217" s="129">
        <v>44533</v>
      </c>
      <c r="X217" s="130">
        <v>3.1</v>
      </c>
      <c r="Y217" s="131" t="s">
        <v>396</v>
      </c>
      <c r="Z217" s="129">
        <v>44440</v>
      </c>
      <c r="AA217" s="145">
        <v>3</v>
      </c>
      <c r="AB217" s="130" t="s">
        <v>357</v>
      </c>
    </row>
    <row r="218" spans="1:28" x14ac:dyDescent="0.25">
      <c r="A218" s="123">
        <v>215</v>
      </c>
      <c r="B218" s="123">
        <v>183248</v>
      </c>
      <c r="C218" s="151" t="s">
        <v>897</v>
      </c>
      <c r="D218" s="151"/>
      <c r="E218" s="123" t="s">
        <v>371</v>
      </c>
      <c r="F218" s="123">
        <v>21240792</v>
      </c>
      <c r="G218" s="126" t="s">
        <v>348</v>
      </c>
      <c r="H218" s="123">
        <v>570434</v>
      </c>
      <c r="I218" s="142"/>
      <c r="J218" s="143"/>
      <c r="K218" s="143"/>
      <c r="L218" s="143"/>
      <c r="M218" s="123">
        <v>13</v>
      </c>
      <c r="N218" s="142" t="s">
        <v>898</v>
      </c>
      <c r="O218" s="123" t="s">
        <v>351</v>
      </c>
      <c r="P218" s="128" t="s">
        <v>394</v>
      </c>
      <c r="Q218" s="123" t="s">
        <v>448</v>
      </c>
      <c r="R218" s="123" t="s">
        <v>354</v>
      </c>
      <c r="S218" s="144" t="s">
        <v>363</v>
      </c>
      <c r="T218" s="129">
        <v>44440</v>
      </c>
      <c r="U218" s="129">
        <v>44620</v>
      </c>
      <c r="V218" s="129">
        <v>44440</v>
      </c>
      <c r="W218" s="129">
        <v>44533</v>
      </c>
      <c r="X218" s="130">
        <v>3.1</v>
      </c>
      <c r="Y218" s="131" t="s">
        <v>396</v>
      </c>
      <c r="Z218" s="129">
        <v>44440</v>
      </c>
      <c r="AA218" s="145">
        <v>3</v>
      </c>
      <c r="AB218" s="130" t="s">
        <v>357</v>
      </c>
    </row>
    <row r="219" spans="1:28" x14ac:dyDescent="0.25">
      <c r="A219" s="123">
        <v>216</v>
      </c>
      <c r="B219" s="123">
        <v>183250</v>
      </c>
      <c r="C219" s="151" t="s">
        <v>899</v>
      </c>
      <c r="D219" s="151"/>
      <c r="E219" s="123" t="s">
        <v>371</v>
      </c>
      <c r="F219" s="123">
        <v>21240793</v>
      </c>
      <c r="G219" s="126" t="s">
        <v>348</v>
      </c>
      <c r="H219" s="123">
        <v>570436</v>
      </c>
      <c r="I219" s="142"/>
      <c r="J219" s="143"/>
      <c r="K219" s="143"/>
      <c r="L219" s="143"/>
      <c r="M219" s="123">
        <v>13</v>
      </c>
      <c r="N219" s="142" t="s">
        <v>900</v>
      </c>
      <c r="O219" s="123" t="s">
        <v>351</v>
      </c>
      <c r="P219" s="128" t="s">
        <v>394</v>
      </c>
      <c r="Q219" s="123" t="s">
        <v>361</v>
      </c>
      <c r="R219" s="123" t="s">
        <v>362</v>
      </c>
      <c r="S219" s="144" t="s">
        <v>363</v>
      </c>
      <c r="T219" s="129">
        <v>44440</v>
      </c>
      <c r="U219" s="129">
        <v>44620</v>
      </c>
      <c r="V219" s="129">
        <v>44440</v>
      </c>
      <c r="W219" s="129">
        <v>44533</v>
      </c>
      <c r="X219" s="130">
        <v>3.1</v>
      </c>
      <c r="Y219" s="131" t="s">
        <v>396</v>
      </c>
      <c r="Z219" s="129">
        <v>44440</v>
      </c>
      <c r="AA219" s="145">
        <v>3</v>
      </c>
      <c r="AB219" s="130" t="s">
        <v>357</v>
      </c>
    </row>
    <row r="220" spans="1:28" x14ac:dyDescent="0.25">
      <c r="A220" s="123">
        <v>217</v>
      </c>
      <c r="B220" s="123">
        <v>183254</v>
      </c>
      <c r="C220" s="151" t="s">
        <v>901</v>
      </c>
      <c r="D220" s="151"/>
      <c r="E220" s="123" t="s">
        <v>371</v>
      </c>
      <c r="F220" s="123">
        <v>21240794</v>
      </c>
      <c r="G220" s="126" t="s">
        <v>348</v>
      </c>
      <c r="H220" s="123">
        <v>570437</v>
      </c>
      <c r="I220" s="142"/>
      <c r="J220" s="143"/>
      <c r="K220" s="143"/>
      <c r="L220" s="143"/>
      <c r="M220" s="123">
        <v>13</v>
      </c>
      <c r="N220" s="142"/>
      <c r="O220" s="123" t="s">
        <v>351</v>
      </c>
      <c r="P220" s="128" t="s">
        <v>394</v>
      </c>
      <c r="Q220" s="123" t="s">
        <v>481</v>
      </c>
      <c r="R220" s="123" t="s">
        <v>362</v>
      </c>
      <c r="S220" s="144" t="s">
        <v>363</v>
      </c>
      <c r="T220" s="129">
        <v>44440</v>
      </c>
      <c r="U220" s="129">
        <v>44620</v>
      </c>
      <c r="V220" s="129">
        <v>44440</v>
      </c>
      <c r="W220" s="129">
        <v>44533</v>
      </c>
      <c r="X220" s="130">
        <v>3.1</v>
      </c>
      <c r="Y220" s="131" t="s">
        <v>396</v>
      </c>
      <c r="Z220" s="129">
        <v>44440</v>
      </c>
      <c r="AA220" s="145">
        <v>3</v>
      </c>
      <c r="AB220" s="130" t="s">
        <v>357</v>
      </c>
    </row>
    <row r="221" spans="1:28" x14ac:dyDescent="0.25">
      <c r="A221" s="123">
        <v>218</v>
      </c>
      <c r="B221" s="123">
        <v>183256</v>
      </c>
      <c r="C221" s="151" t="s">
        <v>902</v>
      </c>
      <c r="D221" s="151"/>
      <c r="E221" s="123" t="s">
        <v>347</v>
      </c>
      <c r="F221" s="123">
        <v>21240795</v>
      </c>
      <c r="G221" s="126" t="s">
        <v>348</v>
      </c>
      <c r="H221" s="123">
        <v>570438</v>
      </c>
      <c r="I221" s="142"/>
      <c r="J221" s="143"/>
      <c r="K221" s="143"/>
      <c r="L221" s="143"/>
      <c r="M221" s="123">
        <v>13</v>
      </c>
      <c r="N221" s="142" t="s">
        <v>903</v>
      </c>
      <c r="O221" s="123" t="s">
        <v>351</v>
      </c>
      <c r="P221" s="128" t="s">
        <v>394</v>
      </c>
      <c r="Q221" s="123" t="s">
        <v>385</v>
      </c>
      <c r="R221" s="123" t="s">
        <v>354</v>
      </c>
      <c r="S221" s="144" t="s">
        <v>363</v>
      </c>
      <c r="T221" s="129">
        <v>44440</v>
      </c>
      <c r="U221" s="129">
        <v>44620</v>
      </c>
      <c r="V221" s="129">
        <v>44440</v>
      </c>
      <c r="W221" s="129">
        <v>44533</v>
      </c>
      <c r="X221" s="130">
        <v>3.1</v>
      </c>
      <c r="Y221" s="131" t="s">
        <v>396</v>
      </c>
      <c r="Z221" s="180">
        <v>44440</v>
      </c>
      <c r="AA221" s="181">
        <v>3</v>
      </c>
      <c r="AB221" s="130" t="s">
        <v>357</v>
      </c>
    </row>
    <row r="222" spans="1:28" x14ac:dyDescent="0.25">
      <c r="A222" s="123">
        <v>219</v>
      </c>
      <c r="B222" s="123">
        <v>183258</v>
      </c>
      <c r="C222" s="151" t="s">
        <v>904</v>
      </c>
      <c r="D222" s="151"/>
      <c r="E222" s="123" t="s">
        <v>347</v>
      </c>
      <c r="F222" s="123">
        <v>21240796</v>
      </c>
      <c r="G222" s="126" t="s">
        <v>348</v>
      </c>
      <c r="H222" s="123">
        <v>570439</v>
      </c>
      <c r="I222" s="142"/>
      <c r="J222" s="143"/>
      <c r="K222" s="143"/>
      <c r="L222" s="143"/>
      <c r="M222" s="123">
        <v>13</v>
      </c>
      <c r="N222" s="142"/>
      <c r="O222" s="123" t="s">
        <v>351</v>
      </c>
      <c r="P222" s="128" t="s">
        <v>394</v>
      </c>
      <c r="Q222" s="123" t="s">
        <v>353</v>
      </c>
      <c r="R222" s="123" t="s">
        <v>354</v>
      </c>
      <c r="S222" s="144" t="s">
        <v>363</v>
      </c>
      <c r="T222" s="129">
        <v>44440</v>
      </c>
      <c r="U222" s="129">
        <v>44620</v>
      </c>
      <c r="V222" s="129">
        <v>44440</v>
      </c>
      <c r="W222" s="129">
        <v>44533</v>
      </c>
      <c r="X222" s="130">
        <v>3.1</v>
      </c>
      <c r="Y222" s="131" t="s">
        <v>396</v>
      </c>
      <c r="Z222" s="129">
        <v>44440</v>
      </c>
      <c r="AA222" s="145">
        <v>3</v>
      </c>
      <c r="AB222" s="130" t="s">
        <v>357</v>
      </c>
    </row>
    <row r="223" spans="1:28" x14ac:dyDescent="0.25">
      <c r="A223" s="123">
        <v>220</v>
      </c>
      <c r="B223" s="123">
        <v>183262</v>
      </c>
      <c r="C223" s="151" t="s">
        <v>905</v>
      </c>
      <c r="D223" s="151"/>
      <c r="E223" s="123" t="s">
        <v>347</v>
      </c>
      <c r="F223" s="123">
        <v>21240798</v>
      </c>
      <c r="G223" s="126" t="s">
        <v>348</v>
      </c>
      <c r="H223" s="123">
        <v>570441</v>
      </c>
      <c r="I223" s="142"/>
      <c r="J223" s="143"/>
      <c r="K223" s="143"/>
      <c r="L223" s="143"/>
      <c r="M223" s="123">
        <v>13</v>
      </c>
      <c r="N223" s="142" t="s">
        <v>906</v>
      </c>
      <c r="O223" s="123" t="s">
        <v>351</v>
      </c>
      <c r="P223" s="128" t="s">
        <v>394</v>
      </c>
      <c r="Q223" s="123" t="s">
        <v>448</v>
      </c>
      <c r="R223" s="123" t="s">
        <v>354</v>
      </c>
      <c r="S223" s="144" t="s">
        <v>363</v>
      </c>
      <c r="T223" s="129">
        <v>44440</v>
      </c>
      <c r="U223" s="129">
        <v>44620</v>
      </c>
      <c r="V223" s="129">
        <v>44440</v>
      </c>
      <c r="W223" s="129">
        <v>44533</v>
      </c>
      <c r="X223" s="130">
        <v>3.1</v>
      </c>
      <c r="Y223" s="131" t="s">
        <v>396</v>
      </c>
      <c r="Z223" s="129">
        <v>44440</v>
      </c>
      <c r="AA223" s="145">
        <v>3</v>
      </c>
      <c r="AB223" s="130" t="s">
        <v>357</v>
      </c>
    </row>
    <row r="224" spans="1:28" x14ac:dyDescent="0.25">
      <c r="A224" s="123">
        <v>221</v>
      </c>
      <c r="B224" s="123">
        <v>87809</v>
      </c>
      <c r="C224" s="147" t="s">
        <v>907</v>
      </c>
      <c r="D224" s="148" t="s">
        <v>908</v>
      </c>
      <c r="E224" s="123" t="s">
        <v>347</v>
      </c>
      <c r="F224" s="123">
        <v>17009750</v>
      </c>
      <c r="G224" s="126" t="s">
        <v>348</v>
      </c>
      <c r="H224" s="123">
        <v>570145</v>
      </c>
      <c r="I224" s="127"/>
      <c r="J224" s="127"/>
      <c r="K224" s="127"/>
      <c r="L224" s="127"/>
      <c r="M224" s="123" t="s">
        <v>530</v>
      </c>
      <c r="N224" s="123" t="s">
        <v>909</v>
      </c>
      <c r="O224" s="123" t="s">
        <v>910</v>
      </c>
      <c r="P224" s="128" t="s">
        <v>911</v>
      </c>
      <c r="Q224" s="123" t="s">
        <v>475</v>
      </c>
      <c r="R224" s="123" t="s">
        <v>362</v>
      </c>
      <c r="S224" s="128" t="s">
        <v>355</v>
      </c>
      <c r="T224" s="129">
        <v>44436</v>
      </c>
      <c r="U224" s="129">
        <v>44800</v>
      </c>
      <c r="V224" s="129">
        <v>42876</v>
      </c>
      <c r="W224" s="129">
        <v>44533</v>
      </c>
      <c r="X224" s="130">
        <v>55.233333333333334</v>
      </c>
      <c r="Y224" s="131" t="s">
        <v>356</v>
      </c>
      <c r="Z224" s="132">
        <v>43497</v>
      </c>
      <c r="AA224" s="130">
        <v>33.41935483870968</v>
      </c>
      <c r="AB224" s="133" t="s">
        <v>357</v>
      </c>
    </row>
    <row r="225" spans="1:28" x14ac:dyDescent="0.25">
      <c r="A225" s="123">
        <v>222</v>
      </c>
      <c r="B225" s="123">
        <v>159676</v>
      </c>
      <c r="C225" s="165" t="s">
        <v>912</v>
      </c>
      <c r="D225" s="148" t="s">
        <v>913</v>
      </c>
      <c r="E225" s="123" t="s">
        <v>347</v>
      </c>
      <c r="F225" s="123">
        <v>19234654</v>
      </c>
      <c r="G225" s="126" t="s">
        <v>348</v>
      </c>
      <c r="H225" s="123">
        <v>570171</v>
      </c>
      <c r="I225" s="127"/>
      <c r="J225" s="127"/>
      <c r="K225" s="127"/>
      <c r="L225" s="127"/>
      <c r="M225" s="123" t="s">
        <v>366</v>
      </c>
      <c r="N225" s="123" t="s">
        <v>914</v>
      </c>
      <c r="O225" s="123" t="s">
        <v>910</v>
      </c>
      <c r="P225" s="128" t="s">
        <v>911</v>
      </c>
      <c r="Q225" s="123" t="s">
        <v>421</v>
      </c>
      <c r="R225" s="123" t="s">
        <v>354</v>
      </c>
      <c r="S225" s="153" t="s">
        <v>355</v>
      </c>
      <c r="T225" s="129">
        <v>44419</v>
      </c>
      <c r="U225" s="129">
        <v>44783</v>
      </c>
      <c r="V225" s="129">
        <v>43753</v>
      </c>
      <c r="W225" s="129">
        <v>44533</v>
      </c>
      <c r="X225" s="130">
        <v>26</v>
      </c>
      <c r="Y225" s="131" t="s">
        <v>356</v>
      </c>
      <c r="Z225" s="132">
        <v>43827</v>
      </c>
      <c r="AA225" s="130">
        <v>22.774193548387096</v>
      </c>
      <c r="AB225" s="133" t="s">
        <v>357</v>
      </c>
    </row>
    <row r="226" spans="1:28" x14ac:dyDescent="0.25">
      <c r="A226" s="123">
        <v>223</v>
      </c>
      <c r="B226" s="123">
        <v>80432</v>
      </c>
      <c r="C226" s="167" t="s">
        <v>915</v>
      </c>
      <c r="D226" s="151"/>
      <c r="E226" s="123" t="s">
        <v>371</v>
      </c>
      <c r="F226" s="123" t="s">
        <v>916</v>
      </c>
      <c r="G226" s="126" t="s">
        <v>348</v>
      </c>
      <c r="H226" s="123">
        <v>570226</v>
      </c>
      <c r="I226" s="127"/>
      <c r="J226" s="127"/>
      <c r="K226" s="127"/>
      <c r="L226" s="127"/>
      <c r="M226" s="123" t="s">
        <v>917</v>
      </c>
      <c r="N226" s="123" t="s">
        <v>918</v>
      </c>
      <c r="O226" s="123" t="s">
        <v>910</v>
      </c>
      <c r="P226" s="128" t="s">
        <v>911</v>
      </c>
      <c r="Q226" s="123" t="s">
        <v>368</v>
      </c>
      <c r="R226" s="123" t="s">
        <v>354</v>
      </c>
      <c r="S226" s="128" t="s">
        <v>355</v>
      </c>
      <c r="T226" s="129">
        <v>44226</v>
      </c>
      <c r="U226" s="129">
        <v>44590</v>
      </c>
      <c r="V226" s="129">
        <v>42675</v>
      </c>
      <c r="W226" s="129">
        <v>44533</v>
      </c>
      <c r="X226" s="130">
        <v>61.93333333333333</v>
      </c>
      <c r="Y226" s="131" t="s">
        <v>356</v>
      </c>
      <c r="Z226" s="132">
        <v>43497</v>
      </c>
      <c r="AA226" s="130">
        <v>33.41935483870968</v>
      </c>
      <c r="AB226" s="133" t="s">
        <v>357</v>
      </c>
    </row>
    <row r="227" spans="1:28" x14ac:dyDescent="0.25">
      <c r="A227" s="123">
        <v>224</v>
      </c>
      <c r="B227" s="123">
        <v>51767</v>
      </c>
      <c r="C227" s="182" t="s">
        <v>919</v>
      </c>
      <c r="D227" s="151"/>
      <c r="E227" s="123" t="s">
        <v>347</v>
      </c>
      <c r="F227" s="123" t="s">
        <v>920</v>
      </c>
      <c r="G227" s="126" t="s">
        <v>348</v>
      </c>
      <c r="H227" s="123">
        <v>570215</v>
      </c>
      <c r="I227" s="127">
        <v>10200202308</v>
      </c>
      <c r="J227" s="127"/>
      <c r="K227" s="127">
        <v>35286</v>
      </c>
      <c r="L227" s="127">
        <v>35286</v>
      </c>
      <c r="M227" s="123" t="s">
        <v>400</v>
      </c>
      <c r="N227" s="123" t="s">
        <v>921</v>
      </c>
      <c r="O227" s="123" t="s">
        <v>910</v>
      </c>
      <c r="P227" s="128" t="s">
        <v>911</v>
      </c>
      <c r="Q227" s="123" t="s">
        <v>402</v>
      </c>
      <c r="R227" s="123" t="s">
        <v>362</v>
      </c>
      <c r="S227" s="128" t="s">
        <v>355</v>
      </c>
      <c r="T227" s="129">
        <v>44374</v>
      </c>
      <c r="U227" s="129">
        <v>44677</v>
      </c>
      <c r="V227" s="129">
        <v>41821</v>
      </c>
      <c r="W227" s="129">
        <v>44533</v>
      </c>
      <c r="X227" s="130">
        <v>90.4</v>
      </c>
      <c r="Y227" s="131" t="s">
        <v>356</v>
      </c>
      <c r="Z227" s="132">
        <v>42552</v>
      </c>
      <c r="AA227" s="130">
        <v>63.903225806451616</v>
      </c>
      <c r="AB227" s="133" t="s">
        <v>357</v>
      </c>
    </row>
    <row r="228" spans="1:28" x14ac:dyDescent="0.25">
      <c r="A228" s="123">
        <v>225</v>
      </c>
      <c r="B228" s="123">
        <v>105765</v>
      </c>
      <c r="C228" s="156" t="s">
        <v>922</v>
      </c>
      <c r="D228" s="151"/>
      <c r="E228" s="123" t="s">
        <v>371</v>
      </c>
      <c r="F228" s="123">
        <v>18010558</v>
      </c>
      <c r="G228" s="126" t="s">
        <v>348</v>
      </c>
      <c r="H228" s="123">
        <v>570129</v>
      </c>
      <c r="I228" s="127"/>
      <c r="J228" s="127"/>
      <c r="K228" s="127"/>
      <c r="L228" s="127"/>
      <c r="M228" s="123" t="s">
        <v>349</v>
      </c>
      <c r="N228" s="123" t="s">
        <v>923</v>
      </c>
      <c r="O228" s="123" t="s">
        <v>910</v>
      </c>
      <c r="P228" s="128" t="s">
        <v>911</v>
      </c>
      <c r="Q228" s="123" t="s">
        <v>381</v>
      </c>
      <c r="R228" s="123" t="s">
        <v>354</v>
      </c>
      <c r="S228" s="128" t="s">
        <v>355</v>
      </c>
      <c r="T228" s="129">
        <v>44214</v>
      </c>
      <c r="U228" s="129">
        <v>44578</v>
      </c>
      <c r="V228" s="129">
        <v>43304</v>
      </c>
      <c r="W228" s="129">
        <v>44533</v>
      </c>
      <c r="X228" s="130">
        <v>40.966666666666669</v>
      </c>
      <c r="Y228" s="131" t="s">
        <v>356</v>
      </c>
      <c r="Z228" s="132">
        <v>43709</v>
      </c>
      <c r="AA228" s="130">
        <v>26.580645161290324</v>
      </c>
      <c r="AB228" s="133" t="s">
        <v>357</v>
      </c>
    </row>
    <row r="229" spans="1:28" x14ac:dyDescent="0.25">
      <c r="A229" s="123">
        <v>226</v>
      </c>
      <c r="B229" s="123">
        <v>106435</v>
      </c>
      <c r="C229" s="156" t="s">
        <v>924</v>
      </c>
      <c r="D229" s="151"/>
      <c r="E229" s="123" t="s">
        <v>371</v>
      </c>
      <c r="F229" s="123">
        <v>18010781</v>
      </c>
      <c r="G229" s="126" t="s">
        <v>348</v>
      </c>
      <c r="H229" s="123">
        <v>570106</v>
      </c>
      <c r="I229" s="127"/>
      <c r="J229" s="127"/>
      <c r="K229" s="127"/>
      <c r="L229" s="127"/>
      <c r="M229" s="123" t="s">
        <v>473</v>
      </c>
      <c r="N229" s="123" t="s">
        <v>925</v>
      </c>
      <c r="O229" s="123" t="s">
        <v>910</v>
      </c>
      <c r="P229" s="128" t="s">
        <v>911</v>
      </c>
      <c r="Q229" s="123" t="s">
        <v>448</v>
      </c>
      <c r="R229" s="123" t="s">
        <v>354</v>
      </c>
      <c r="S229" s="128" t="s">
        <v>355</v>
      </c>
      <c r="T229" s="129">
        <v>44466</v>
      </c>
      <c r="U229" s="129">
        <v>44830</v>
      </c>
      <c r="V229" s="129">
        <v>43318</v>
      </c>
      <c r="W229" s="129">
        <v>44533</v>
      </c>
      <c r="X229" s="130">
        <v>40.5</v>
      </c>
      <c r="Y229" s="131" t="s">
        <v>356</v>
      </c>
      <c r="Z229" s="132">
        <v>43605</v>
      </c>
      <c r="AA229" s="130">
        <v>29.93548387096774</v>
      </c>
      <c r="AB229" s="133" t="s">
        <v>357</v>
      </c>
    </row>
    <row r="230" spans="1:28" x14ac:dyDescent="0.25">
      <c r="A230" s="123">
        <v>227</v>
      </c>
      <c r="B230" s="123">
        <v>153883</v>
      </c>
      <c r="C230" s="156" t="s">
        <v>926</v>
      </c>
      <c r="D230" s="151"/>
      <c r="E230" s="123" t="s">
        <v>347</v>
      </c>
      <c r="F230" s="123">
        <v>19231238</v>
      </c>
      <c r="G230" s="126" t="s">
        <v>348</v>
      </c>
      <c r="H230" s="123">
        <v>570267</v>
      </c>
      <c r="I230" s="127"/>
      <c r="J230" s="127"/>
      <c r="K230" s="127"/>
      <c r="L230" s="127"/>
      <c r="M230" s="123" t="s">
        <v>473</v>
      </c>
      <c r="N230" s="123" t="s">
        <v>927</v>
      </c>
      <c r="O230" s="123" t="s">
        <v>910</v>
      </c>
      <c r="P230" s="128" t="s">
        <v>911</v>
      </c>
      <c r="Q230" s="123" t="s">
        <v>432</v>
      </c>
      <c r="R230" s="123" t="s">
        <v>354</v>
      </c>
      <c r="S230" s="128" t="s">
        <v>363</v>
      </c>
      <c r="T230" s="129">
        <v>44319</v>
      </c>
      <c r="U230" s="129">
        <v>44683</v>
      </c>
      <c r="V230" s="129">
        <v>43591</v>
      </c>
      <c r="W230" s="129">
        <v>44533</v>
      </c>
      <c r="X230" s="130">
        <v>31.4</v>
      </c>
      <c r="Y230" s="131" t="s">
        <v>356</v>
      </c>
      <c r="Z230" s="132">
        <v>43759</v>
      </c>
      <c r="AA230" s="130">
        <v>24.967741935483872</v>
      </c>
      <c r="AB230" s="133" t="s">
        <v>357</v>
      </c>
    </row>
    <row r="231" spans="1:28" x14ac:dyDescent="0.25">
      <c r="A231" s="123">
        <v>228</v>
      </c>
      <c r="B231" s="123">
        <v>154684</v>
      </c>
      <c r="C231" s="156" t="s">
        <v>928</v>
      </c>
      <c r="D231" s="151"/>
      <c r="E231" s="123" t="s">
        <v>371</v>
      </c>
      <c r="F231" s="123">
        <v>19231952</v>
      </c>
      <c r="G231" s="126" t="s">
        <v>348</v>
      </c>
      <c r="H231" s="123">
        <v>570227</v>
      </c>
      <c r="I231" s="127"/>
      <c r="J231" s="127"/>
      <c r="K231" s="127"/>
      <c r="L231" s="127"/>
      <c r="M231" s="123" t="s">
        <v>456</v>
      </c>
      <c r="N231" s="123" t="s">
        <v>929</v>
      </c>
      <c r="O231" s="123" t="s">
        <v>910</v>
      </c>
      <c r="P231" s="128" t="s">
        <v>911</v>
      </c>
      <c r="Q231" s="123" t="s">
        <v>418</v>
      </c>
      <c r="R231" s="123" t="s">
        <v>362</v>
      </c>
      <c r="S231" s="128" t="s">
        <v>363</v>
      </c>
      <c r="T231" s="129">
        <v>44357</v>
      </c>
      <c r="U231" s="129">
        <v>44721</v>
      </c>
      <c r="V231" s="129">
        <v>43630</v>
      </c>
      <c r="W231" s="129">
        <v>44533</v>
      </c>
      <c r="X231" s="130">
        <v>30.1</v>
      </c>
      <c r="Y231" s="131" t="s">
        <v>356</v>
      </c>
      <c r="Z231" s="132">
        <v>43800</v>
      </c>
      <c r="AA231" s="130">
        <v>23.64516129032258</v>
      </c>
      <c r="AB231" s="133" t="s">
        <v>357</v>
      </c>
    </row>
    <row r="232" spans="1:28" x14ac:dyDescent="0.25">
      <c r="A232" s="123">
        <v>229</v>
      </c>
      <c r="B232" s="123">
        <v>104361</v>
      </c>
      <c r="C232" s="156" t="s">
        <v>930</v>
      </c>
      <c r="D232" s="151"/>
      <c r="E232" s="123" t="s">
        <v>347</v>
      </c>
      <c r="F232" s="123">
        <v>18010120</v>
      </c>
      <c r="G232" s="126" t="s">
        <v>348</v>
      </c>
      <c r="H232" s="123">
        <v>570190</v>
      </c>
      <c r="I232" s="127"/>
      <c r="J232" s="127"/>
      <c r="K232" s="127"/>
      <c r="L232" s="127"/>
      <c r="M232" s="123" t="s">
        <v>409</v>
      </c>
      <c r="N232" s="123" t="s">
        <v>931</v>
      </c>
      <c r="O232" s="123" t="s">
        <v>910</v>
      </c>
      <c r="P232" s="128" t="s">
        <v>911</v>
      </c>
      <c r="Q232" s="123" t="s">
        <v>523</v>
      </c>
      <c r="R232" s="123" t="s">
        <v>354</v>
      </c>
      <c r="S232" s="128" t="s">
        <v>355</v>
      </c>
      <c r="T232" s="129">
        <v>44195</v>
      </c>
      <c r="U232" s="129">
        <v>44559</v>
      </c>
      <c r="V232" s="129">
        <v>43374</v>
      </c>
      <c r="W232" s="129">
        <v>44533</v>
      </c>
      <c r="X232" s="130">
        <v>38.633333333333333</v>
      </c>
      <c r="Y232" s="131" t="s">
        <v>356</v>
      </c>
      <c r="Z232" s="132">
        <v>43972</v>
      </c>
      <c r="AA232" s="130">
        <v>18.096774193548388</v>
      </c>
      <c r="AB232" s="133" t="s">
        <v>357</v>
      </c>
    </row>
    <row r="233" spans="1:28" x14ac:dyDescent="0.25">
      <c r="A233" s="123">
        <v>230</v>
      </c>
      <c r="B233" s="123">
        <v>154667</v>
      </c>
      <c r="C233" s="157" t="s">
        <v>932</v>
      </c>
      <c r="D233" s="156"/>
      <c r="E233" s="123" t="s">
        <v>371</v>
      </c>
      <c r="F233" s="123">
        <v>19231902</v>
      </c>
      <c r="G233" s="126" t="s">
        <v>348</v>
      </c>
      <c r="H233" s="123">
        <v>570044</v>
      </c>
      <c r="I233" s="127"/>
      <c r="J233" s="127"/>
      <c r="K233" s="127"/>
      <c r="L233" s="127"/>
      <c r="M233" s="123" t="s">
        <v>479</v>
      </c>
      <c r="N233" s="123" t="s">
        <v>933</v>
      </c>
      <c r="O233" s="123" t="s">
        <v>910</v>
      </c>
      <c r="P233" s="128" t="s">
        <v>911</v>
      </c>
      <c r="Q233" s="123" t="s">
        <v>390</v>
      </c>
      <c r="R233" s="123" t="s">
        <v>354</v>
      </c>
      <c r="S233" s="128" t="s">
        <v>363</v>
      </c>
      <c r="T233" s="129">
        <v>44350</v>
      </c>
      <c r="U233" s="129">
        <v>44714</v>
      </c>
      <c r="V233" s="129">
        <v>43531</v>
      </c>
      <c r="W233" s="129">
        <v>44533</v>
      </c>
      <c r="X233" s="130">
        <v>33.4</v>
      </c>
      <c r="Y233" s="131" t="s">
        <v>356</v>
      </c>
      <c r="Z233" s="132">
        <v>43972</v>
      </c>
      <c r="AA233" s="130">
        <v>18.096774193548388</v>
      </c>
      <c r="AB233" s="133" t="s">
        <v>357</v>
      </c>
    </row>
    <row r="234" spans="1:28" x14ac:dyDescent="0.25">
      <c r="A234" s="123">
        <v>231</v>
      </c>
      <c r="B234" s="123">
        <v>70846</v>
      </c>
      <c r="C234" s="152" t="s">
        <v>381</v>
      </c>
      <c r="D234" s="151"/>
      <c r="E234" s="123" t="s">
        <v>371</v>
      </c>
      <c r="F234" s="123">
        <v>16009166</v>
      </c>
      <c r="G234" s="126" t="s">
        <v>348</v>
      </c>
      <c r="H234" s="123">
        <v>570336</v>
      </c>
      <c r="I234" s="183" t="s">
        <v>934</v>
      </c>
      <c r="J234" s="144"/>
      <c r="K234" s="144"/>
      <c r="L234" s="144">
        <v>16009166</v>
      </c>
      <c r="M234" s="123" t="s">
        <v>409</v>
      </c>
      <c r="N234" s="123" t="s">
        <v>935</v>
      </c>
      <c r="O234" s="184" t="s">
        <v>936</v>
      </c>
      <c r="P234" s="185"/>
      <c r="Q234" s="123" t="s">
        <v>937</v>
      </c>
      <c r="R234" s="123" t="s">
        <v>354</v>
      </c>
      <c r="S234" s="144" t="s">
        <v>355</v>
      </c>
      <c r="T234" s="129">
        <v>44313</v>
      </c>
      <c r="U234" s="129">
        <v>44618</v>
      </c>
      <c r="V234" s="186">
        <v>42552</v>
      </c>
      <c r="W234" s="129">
        <v>44533</v>
      </c>
      <c r="X234" s="187">
        <v>37.354838709677416</v>
      </c>
      <c r="Y234" s="188" t="s">
        <v>356</v>
      </c>
      <c r="Z234" s="183"/>
      <c r="AA234" s="144"/>
      <c r="AB234" s="144" t="s">
        <v>357</v>
      </c>
    </row>
    <row r="235" spans="1:28" x14ac:dyDescent="0.25">
      <c r="A235" s="123">
        <v>232</v>
      </c>
      <c r="B235" s="123">
        <v>54631</v>
      </c>
      <c r="C235" s="152" t="s">
        <v>444</v>
      </c>
      <c r="D235" s="152"/>
      <c r="E235" s="123" t="s">
        <v>371</v>
      </c>
      <c r="F235" s="123">
        <v>14013240</v>
      </c>
      <c r="G235" s="126" t="s">
        <v>348</v>
      </c>
      <c r="H235" s="123"/>
      <c r="I235" s="183"/>
      <c r="J235" s="184"/>
      <c r="K235" s="144"/>
      <c r="L235" s="144"/>
      <c r="M235" s="123" t="s">
        <v>938</v>
      </c>
      <c r="N235" s="123" t="s">
        <v>939</v>
      </c>
      <c r="O235" s="184" t="s">
        <v>936</v>
      </c>
      <c r="P235" s="184"/>
      <c r="Q235" s="123" t="s">
        <v>937</v>
      </c>
      <c r="R235" s="123" t="s">
        <v>362</v>
      </c>
      <c r="S235" s="144" t="s">
        <v>355</v>
      </c>
      <c r="T235" s="129">
        <v>44382</v>
      </c>
      <c r="U235" s="129">
        <v>44746</v>
      </c>
      <c r="V235" s="129">
        <v>44382</v>
      </c>
      <c r="W235" s="129">
        <v>44533</v>
      </c>
      <c r="X235" s="187">
        <v>1.032258064516129</v>
      </c>
      <c r="Y235" s="188" t="s">
        <v>17</v>
      </c>
      <c r="Z235" s="189"/>
      <c r="AA235" s="187"/>
      <c r="AB235" s="144" t="s">
        <v>357</v>
      </c>
    </row>
    <row r="236" spans="1:28" x14ac:dyDescent="0.25">
      <c r="A236" s="123">
        <v>233</v>
      </c>
      <c r="B236" s="123">
        <v>75040</v>
      </c>
      <c r="C236" s="150" t="s">
        <v>353</v>
      </c>
      <c r="D236" s="156"/>
      <c r="E236" s="123" t="s">
        <v>371</v>
      </c>
      <c r="F236" s="123">
        <v>16010661</v>
      </c>
      <c r="G236" s="126" t="s">
        <v>348</v>
      </c>
      <c r="H236" s="123">
        <v>570316</v>
      </c>
      <c r="I236" s="127">
        <v>10200203203</v>
      </c>
      <c r="J236" s="190"/>
      <c r="K236" s="126"/>
      <c r="L236" s="126">
        <v>16010661</v>
      </c>
      <c r="M236" s="123" t="s">
        <v>940</v>
      </c>
      <c r="N236" s="123" t="s">
        <v>941</v>
      </c>
      <c r="O236" s="184" t="s">
        <v>936</v>
      </c>
      <c r="P236" s="185"/>
      <c r="Q236" s="123" t="s">
        <v>937</v>
      </c>
      <c r="R236" s="123" t="s">
        <v>354</v>
      </c>
      <c r="S236" s="191" t="s">
        <v>355</v>
      </c>
      <c r="T236" s="129">
        <v>43831</v>
      </c>
      <c r="U236" s="129">
        <v>44561</v>
      </c>
      <c r="V236" s="129">
        <v>42736</v>
      </c>
      <c r="W236" s="129">
        <v>44533</v>
      </c>
      <c r="X236" s="130">
        <v>59.9</v>
      </c>
      <c r="Y236" s="188" t="s">
        <v>356</v>
      </c>
      <c r="Z236" s="132">
        <v>43298</v>
      </c>
      <c r="AA236" s="130">
        <v>17.193548387096776</v>
      </c>
      <c r="AB236" s="133" t="s">
        <v>357</v>
      </c>
    </row>
    <row r="237" spans="1:28" x14ac:dyDescent="0.25">
      <c r="A237" s="123">
        <v>234</v>
      </c>
      <c r="B237" s="123">
        <v>30471</v>
      </c>
      <c r="C237" s="162" t="s">
        <v>475</v>
      </c>
      <c r="D237" s="152"/>
      <c r="E237" s="123" t="s">
        <v>371</v>
      </c>
      <c r="F237" s="123">
        <v>11011181</v>
      </c>
      <c r="G237" s="126" t="s">
        <v>348</v>
      </c>
      <c r="H237" s="123">
        <v>570317</v>
      </c>
      <c r="I237" s="144">
        <v>10200201567</v>
      </c>
      <c r="J237" s="144">
        <v>6825</v>
      </c>
      <c r="K237" s="144"/>
      <c r="L237" s="144">
        <v>34076</v>
      </c>
      <c r="M237" s="123" t="s">
        <v>942</v>
      </c>
      <c r="N237" s="123" t="s">
        <v>943</v>
      </c>
      <c r="O237" s="184" t="s">
        <v>936</v>
      </c>
      <c r="P237" s="185"/>
      <c r="Q237" s="123" t="s">
        <v>937</v>
      </c>
      <c r="R237" s="123" t="s">
        <v>362</v>
      </c>
      <c r="S237" s="144" t="s">
        <v>355</v>
      </c>
      <c r="T237" s="129">
        <v>44387</v>
      </c>
      <c r="U237" s="129">
        <v>44690</v>
      </c>
      <c r="V237" s="186">
        <v>40738</v>
      </c>
      <c r="W237" s="129">
        <v>44533</v>
      </c>
      <c r="X237" s="187">
        <v>95.870967741935488</v>
      </c>
      <c r="Y237" s="188" t="s">
        <v>356</v>
      </c>
      <c r="Z237" s="183"/>
      <c r="AA237" s="144"/>
      <c r="AB237" s="144" t="s">
        <v>357</v>
      </c>
    </row>
    <row r="238" spans="1:28" x14ac:dyDescent="0.25">
      <c r="A238" s="123">
        <v>235</v>
      </c>
      <c r="B238" s="123">
        <v>30538</v>
      </c>
      <c r="C238" s="192" t="s">
        <v>481</v>
      </c>
      <c r="D238" s="193"/>
      <c r="E238" s="123" t="s">
        <v>347</v>
      </c>
      <c r="F238" s="123">
        <v>11008313</v>
      </c>
      <c r="G238" s="126" t="s">
        <v>348</v>
      </c>
      <c r="H238" s="123">
        <v>570319</v>
      </c>
      <c r="I238" s="183">
        <v>10200201193</v>
      </c>
      <c r="J238" s="184">
        <v>3327</v>
      </c>
      <c r="K238" s="144"/>
      <c r="L238" s="184">
        <v>31784</v>
      </c>
      <c r="M238" s="123" t="s">
        <v>944</v>
      </c>
      <c r="N238" s="123" t="s">
        <v>945</v>
      </c>
      <c r="O238" s="184" t="s">
        <v>936</v>
      </c>
      <c r="P238" s="185"/>
      <c r="Q238" s="123" t="s">
        <v>937</v>
      </c>
      <c r="R238" s="123" t="s">
        <v>362</v>
      </c>
      <c r="S238" s="144" t="s">
        <v>355</v>
      </c>
      <c r="T238" s="129">
        <v>44216</v>
      </c>
      <c r="U238" s="129">
        <v>44580</v>
      </c>
      <c r="V238" s="186">
        <v>40565</v>
      </c>
      <c r="W238" s="129">
        <v>44533</v>
      </c>
      <c r="X238" s="187">
        <v>112.36666666666666</v>
      </c>
      <c r="Y238" s="188" t="s">
        <v>356</v>
      </c>
      <c r="Z238" s="183"/>
      <c r="AA238" s="144"/>
      <c r="AB238" s="144" t="s">
        <v>357</v>
      </c>
    </row>
    <row r="239" spans="1:28" x14ac:dyDescent="0.25">
      <c r="A239" s="123">
        <v>236</v>
      </c>
      <c r="B239" s="123">
        <v>30643</v>
      </c>
      <c r="C239" s="162" t="s">
        <v>421</v>
      </c>
      <c r="D239" s="152"/>
      <c r="E239" s="123" t="s">
        <v>347</v>
      </c>
      <c r="F239" s="123">
        <v>2769</v>
      </c>
      <c r="G239" s="126" t="s">
        <v>348</v>
      </c>
      <c r="H239" s="123">
        <v>570320</v>
      </c>
      <c r="I239" s="194">
        <v>10200200420</v>
      </c>
      <c r="J239" s="144"/>
      <c r="K239" s="142"/>
      <c r="L239" s="144"/>
      <c r="M239" s="123" t="s">
        <v>946</v>
      </c>
      <c r="N239" s="123" t="s">
        <v>947</v>
      </c>
      <c r="O239" s="184" t="s">
        <v>936</v>
      </c>
      <c r="P239" s="185"/>
      <c r="Q239" s="123" t="s">
        <v>937</v>
      </c>
      <c r="R239" s="123" t="s">
        <v>354</v>
      </c>
      <c r="S239" s="144" t="s">
        <v>355</v>
      </c>
      <c r="T239" s="129">
        <v>44442</v>
      </c>
      <c r="U239" s="129">
        <v>44806</v>
      </c>
      <c r="V239" s="186">
        <v>39254</v>
      </c>
      <c r="W239" s="129">
        <v>44533</v>
      </c>
      <c r="X239" s="187">
        <v>156.06666666666666</v>
      </c>
      <c r="Y239" s="188" t="s">
        <v>356</v>
      </c>
      <c r="Z239" s="195"/>
      <c r="AA239" s="142"/>
      <c r="AB239" s="144" t="s">
        <v>357</v>
      </c>
    </row>
    <row r="240" spans="1:28" x14ac:dyDescent="0.25">
      <c r="A240" s="123">
        <v>237</v>
      </c>
      <c r="B240" s="123">
        <v>93884</v>
      </c>
      <c r="C240" s="162" t="s">
        <v>523</v>
      </c>
      <c r="D240" s="152"/>
      <c r="E240" s="123" t="s">
        <v>371</v>
      </c>
      <c r="F240" s="123">
        <v>17011357</v>
      </c>
      <c r="G240" s="126" t="s">
        <v>348</v>
      </c>
      <c r="H240" s="123">
        <v>570321</v>
      </c>
      <c r="I240" s="144"/>
      <c r="J240" s="144"/>
      <c r="K240" s="144"/>
      <c r="L240" s="144"/>
      <c r="M240" s="123" t="s">
        <v>937</v>
      </c>
      <c r="N240" s="123" t="s">
        <v>948</v>
      </c>
      <c r="O240" s="184" t="s">
        <v>936</v>
      </c>
      <c r="P240" s="185"/>
      <c r="Q240" s="123" t="s">
        <v>937</v>
      </c>
      <c r="R240" s="123" t="s">
        <v>354</v>
      </c>
      <c r="S240" s="144" t="s">
        <v>355</v>
      </c>
      <c r="T240" s="129">
        <v>44481</v>
      </c>
      <c r="U240" s="129">
        <v>44845</v>
      </c>
      <c r="V240" s="186">
        <v>43024</v>
      </c>
      <c r="W240" s="129">
        <v>44533</v>
      </c>
      <c r="X240" s="187">
        <v>30.4</v>
      </c>
      <c r="Y240" s="188" t="s">
        <v>356</v>
      </c>
      <c r="Z240" s="196"/>
      <c r="AA240" s="144"/>
      <c r="AB240" s="144" t="s">
        <v>357</v>
      </c>
    </row>
    <row r="241" spans="1:28" x14ac:dyDescent="0.25">
      <c r="A241" s="123">
        <v>238</v>
      </c>
      <c r="B241" s="123">
        <v>13165</v>
      </c>
      <c r="C241" s="192" t="s">
        <v>432</v>
      </c>
      <c r="D241" s="152"/>
      <c r="E241" s="123" t="s">
        <v>347</v>
      </c>
      <c r="F241" s="123">
        <v>8009838</v>
      </c>
      <c r="G241" s="126" t="s">
        <v>348</v>
      </c>
      <c r="H241" s="123">
        <v>570322</v>
      </c>
      <c r="I241" s="183"/>
      <c r="J241" s="184"/>
      <c r="K241" s="144"/>
      <c r="L241" s="184"/>
      <c r="M241" s="123" t="s">
        <v>949</v>
      </c>
      <c r="N241" s="123" t="s">
        <v>950</v>
      </c>
      <c r="O241" s="184" t="s">
        <v>936</v>
      </c>
      <c r="P241" s="185"/>
      <c r="Q241" s="123" t="s">
        <v>937</v>
      </c>
      <c r="R241" s="123" t="s">
        <v>354</v>
      </c>
      <c r="S241" s="153" t="s">
        <v>355</v>
      </c>
      <c r="T241" s="129">
        <v>44314</v>
      </c>
      <c r="U241" s="129">
        <v>44619</v>
      </c>
      <c r="V241" s="186">
        <v>42125</v>
      </c>
      <c r="W241" s="129">
        <v>44533</v>
      </c>
      <c r="X241" s="187">
        <v>51.12903225806452</v>
      </c>
      <c r="Y241" s="188" t="s">
        <v>356</v>
      </c>
      <c r="Z241" s="195"/>
      <c r="AA241" s="144"/>
      <c r="AB241" s="144" t="s">
        <v>357</v>
      </c>
    </row>
    <row r="242" spans="1:28" x14ac:dyDescent="0.25">
      <c r="A242" s="123">
        <v>239</v>
      </c>
      <c r="B242" s="123">
        <v>30568</v>
      </c>
      <c r="C242" s="192" t="s">
        <v>361</v>
      </c>
      <c r="D242" s="193"/>
      <c r="E242" s="123" t="s">
        <v>347</v>
      </c>
      <c r="F242" s="123">
        <v>2322</v>
      </c>
      <c r="G242" s="126" t="s">
        <v>348</v>
      </c>
      <c r="H242" s="123">
        <v>570323</v>
      </c>
      <c r="I242" s="183">
        <v>10200200488</v>
      </c>
      <c r="J242" s="184">
        <v>3782</v>
      </c>
      <c r="K242" s="142"/>
      <c r="L242" s="184">
        <v>31277</v>
      </c>
      <c r="M242" s="123" t="s">
        <v>946</v>
      </c>
      <c r="N242" s="123" t="s">
        <v>951</v>
      </c>
      <c r="O242" s="184" t="s">
        <v>936</v>
      </c>
      <c r="P242" s="185"/>
      <c r="Q242" s="123" t="s">
        <v>937</v>
      </c>
      <c r="R242" s="123" t="s">
        <v>362</v>
      </c>
      <c r="S242" s="153" t="s">
        <v>355</v>
      </c>
      <c r="T242" s="129">
        <v>44289</v>
      </c>
      <c r="U242" s="129">
        <v>44594</v>
      </c>
      <c r="V242" s="186">
        <v>39148</v>
      </c>
      <c r="W242" s="129">
        <v>44533</v>
      </c>
      <c r="X242" s="187">
        <v>147.16129032258064</v>
      </c>
      <c r="Y242" s="188" t="s">
        <v>356</v>
      </c>
      <c r="Z242" s="195"/>
      <c r="AA242" s="142"/>
      <c r="AB242" s="144" t="s">
        <v>357</v>
      </c>
    </row>
    <row r="243" spans="1:28" x14ac:dyDescent="0.25">
      <c r="A243" s="123">
        <v>240</v>
      </c>
      <c r="B243" s="123">
        <v>30355</v>
      </c>
      <c r="C243" s="192" t="s">
        <v>385</v>
      </c>
      <c r="D243" s="193"/>
      <c r="E243" s="123" t="s">
        <v>347</v>
      </c>
      <c r="F243" s="123">
        <v>2370</v>
      </c>
      <c r="G243" s="126" t="s">
        <v>348</v>
      </c>
      <c r="H243" s="123">
        <v>570324</v>
      </c>
      <c r="I243" s="183">
        <v>10200200627</v>
      </c>
      <c r="J243" s="184">
        <v>3187</v>
      </c>
      <c r="K243" s="144"/>
      <c r="L243" s="184">
        <v>31322</v>
      </c>
      <c r="M243" s="123" t="s">
        <v>388</v>
      </c>
      <c r="N243" s="123" t="s">
        <v>952</v>
      </c>
      <c r="O243" s="184" t="s">
        <v>936</v>
      </c>
      <c r="P243" s="185"/>
      <c r="Q243" s="123" t="s">
        <v>937</v>
      </c>
      <c r="R243" s="123" t="s">
        <v>354</v>
      </c>
      <c r="S243" s="144" t="s">
        <v>355</v>
      </c>
      <c r="T243" s="129">
        <v>44184</v>
      </c>
      <c r="U243" s="129">
        <v>44548</v>
      </c>
      <c r="V243" s="186">
        <v>38979</v>
      </c>
      <c r="W243" s="129">
        <v>44533</v>
      </c>
      <c r="X243" s="187">
        <v>152.61290322580646</v>
      </c>
      <c r="Y243" s="188" t="s">
        <v>356</v>
      </c>
      <c r="Z243" s="195"/>
      <c r="AA243" s="144"/>
      <c r="AB243" s="144" t="s">
        <v>357</v>
      </c>
    </row>
    <row r="244" spans="1:28" x14ac:dyDescent="0.25">
      <c r="A244" s="123">
        <v>241</v>
      </c>
      <c r="B244" s="123">
        <v>30321</v>
      </c>
      <c r="C244" s="162" t="s">
        <v>395</v>
      </c>
      <c r="D244" s="152"/>
      <c r="E244" s="123" t="s">
        <v>371</v>
      </c>
      <c r="F244" s="123">
        <v>15011674</v>
      </c>
      <c r="G244" s="126" t="s">
        <v>348</v>
      </c>
      <c r="H244" s="123">
        <v>570325</v>
      </c>
      <c r="I244" s="194">
        <v>10200202882</v>
      </c>
      <c r="J244" s="144"/>
      <c r="K244" s="144"/>
      <c r="L244" s="144"/>
      <c r="M244" s="123" t="s">
        <v>953</v>
      </c>
      <c r="N244" s="123" t="s">
        <v>954</v>
      </c>
      <c r="O244" s="184" t="s">
        <v>936</v>
      </c>
      <c r="P244" s="185"/>
      <c r="Q244" s="123" t="s">
        <v>937</v>
      </c>
      <c r="R244" s="123" t="s">
        <v>354</v>
      </c>
      <c r="S244" s="144" t="s">
        <v>355</v>
      </c>
      <c r="T244" s="129">
        <v>44208</v>
      </c>
      <c r="U244" s="129">
        <v>44572</v>
      </c>
      <c r="V244" s="186">
        <v>42383</v>
      </c>
      <c r="W244" s="129">
        <v>44533</v>
      </c>
      <c r="X244" s="187">
        <v>42.806451612903224</v>
      </c>
      <c r="Y244" s="188" t="s">
        <v>356</v>
      </c>
      <c r="Z244" s="195"/>
      <c r="AA244" s="144"/>
      <c r="AB244" s="144" t="s">
        <v>357</v>
      </c>
    </row>
    <row r="245" spans="1:28" x14ac:dyDescent="0.25">
      <c r="A245" s="123">
        <v>242</v>
      </c>
      <c r="B245" s="123">
        <v>30543</v>
      </c>
      <c r="C245" s="192" t="s">
        <v>390</v>
      </c>
      <c r="D245" s="197"/>
      <c r="E245" s="123" t="s">
        <v>347</v>
      </c>
      <c r="F245" s="123">
        <v>15011616</v>
      </c>
      <c r="G245" s="126" t="s">
        <v>348</v>
      </c>
      <c r="H245" s="123">
        <v>570327</v>
      </c>
      <c r="I245" s="183">
        <v>10200202869</v>
      </c>
      <c r="J245" s="144"/>
      <c r="K245" s="144"/>
      <c r="L245" s="184">
        <v>35865</v>
      </c>
      <c r="M245" s="123" t="s">
        <v>955</v>
      </c>
      <c r="N245" s="123" t="s">
        <v>956</v>
      </c>
      <c r="O245" s="184" t="s">
        <v>936</v>
      </c>
      <c r="P245" s="185"/>
      <c r="Q245" s="123" t="s">
        <v>937</v>
      </c>
      <c r="R245" s="123" t="s">
        <v>354</v>
      </c>
      <c r="S245" s="144" t="s">
        <v>355</v>
      </c>
      <c r="T245" s="129">
        <v>44235</v>
      </c>
      <c r="U245" s="129">
        <v>44537</v>
      </c>
      <c r="V245" s="186">
        <v>42408</v>
      </c>
      <c r="W245" s="129">
        <v>44533</v>
      </c>
      <c r="X245" s="198">
        <v>50.93333333333333</v>
      </c>
      <c r="Y245" s="188" t="s">
        <v>356</v>
      </c>
      <c r="Z245" s="199"/>
      <c r="AA245" s="177"/>
      <c r="AB245" s="177" t="s">
        <v>357</v>
      </c>
    </row>
    <row r="246" spans="1:28" x14ac:dyDescent="0.25">
      <c r="A246" s="123">
        <v>243</v>
      </c>
      <c r="B246" s="123">
        <v>28413</v>
      </c>
      <c r="C246" s="162" t="s">
        <v>428</v>
      </c>
      <c r="D246" s="152"/>
      <c r="E246" s="123" t="s">
        <v>347</v>
      </c>
      <c r="F246" s="123">
        <v>2347</v>
      </c>
      <c r="G246" s="126" t="s">
        <v>348</v>
      </c>
      <c r="H246" s="123">
        <v>570328</v>
      </c>
      <c r="I246" s="183"/>
      <c r="J246" s="185"/>
      <c r="K246" s="144"/>
      <c r="L246" s="144"/>
      <c r="M246" s="123" t="s">
        <v>937</v>
      </c>
      <c r="N246" s="123" t="s">
        <v>937</v>
      </c>
      <c r="O246" s="184" t="s">
        <v>936</v>
      </c>
      <c r="P246" s="185"/>
      <c r="Q246" s="123" t="s">
        <v>937</v>
      </c>
      <c r="R246" s="123" t="s">
        <v>362</v>
      </c>
      <c r="S246" s="144" t="s">
        <v>355</v>
      </c>
      <c r="T246" s="129">
        <v>44313</v>
      </c>
      <c r="U246" s="129">
        <v>44677</v>
      </c>
      <c r="V246" s="200">
        <v>43678</v>
      </c>
      <c r="W246" s="129">
        <v>44533</v>
      </c>
      <c r="X246" s="187">
        <v>1.0322580645161299</v>
      </c>
      <c r="Y246" s="188" t="s">
        <v>17</v>
      </c>
      <c r="Z246" s="189"/>
      <c r="AA246" s="187"/>
      <c r="AB246" s="144" t="s">
        <v>357</v>
      </c>
    </row>
    <row r="247" spans="1:28" x14ac:dyDescent="0.25">
      <c r="A247" s="123">
        <v>244</v>
      </c>
      <c r="B247" s="123">
        <v>30581</v>
      </c>
      <c r="C247" s="192" t="s">
        <v>418</v>
      </c>
      <c r="D247" s="193"/>
      <c r="E247" s="123" t="s">
        <v>347</v>
      </c>
      <c r="F247" s="123">
        <v>2375</v>
      </c>
      <c r="G247" s="126" t="s">
        <v>348</v>
      </c>
      <c r="H247" s="123">
        <v>570329</v>
      </c>
      <c r="I247" s="183">
        <v>10200200490</v>
      </c>
      <c r="J247" s="184">
        <v>3786</v>
      </c>
      <c r="K247" s="201"/>
      <c r="L247" s="184">
        <v>31616</v>
      </c>
      <c r="M247" s="123" t="s">
        <v>946</v>
      </c>
      <c r="N247" s="123" t="s">
        <v>957</v>
      </c>
      <c r="O247" s="184" t="s">
        <v>936</v>
      </c>
      <c r="P247" s="185"/>
      <c r="Q247" s="123" t="s">
        <v>937</v>
      </c>
      <c r="R247" s="123" t="s">
        <v>362</v>
      </c>
      <c r="S247" s="144" t="s">
        <v>355</v>
      </c>
      <c r="T247" s="129">
        <v>44350</v>
      </c>
      <c r="U247" s="129">
        <v>44714</v>
      </c>
      <c r="V247" s="186">
        <v>39148</v>
      </c>
      <c r="W247" s="129">
        <v>44533</v>
      </c>
      <c r="X247" s="187">
        <v>147.16129032258064</v>
      </c>
      <c r="Y247" s="188" t="s">
        <v>356</v>
      </c>
      <c r="Z247" s="183"/>
      <c r="AA247" s="201"/>
      <c r="AB247" s="144" t="s">
        <v>357</v>
      </c>
    </row>
    <row r="248" spans="1:28" x14ac:dyDescent="0.25">
      <c r="A248" s="123">
        <v>245</v>
      </c>
      <c r="B248" s="123">
        <v>28314</v>
      </c>
      <c r="C248" s="162" t="s">
        <v>402</v>
      </c>
      <c r="D248" s="202"/>
      <c r="E248" s="123" t="s">
        <v>371</v>
      </c>
      <c r="F248" s="123">
        <v>12009810</v>
      </c>
      <c r="G248" s="126" t="s">
        <v>348</v>
      </c>
      <c r="H248" s="123">
        <v>570330</v>
      </c>
      <c r="I248" s="203">
        <v>10200201975</v>
      </c>
      <c r="J248" s="184">
        <v>1078</v>
      </c>
      <c r="K248" s="144"/>
      <c r="L248" s="184">
        <v>1078</v>
      </c>
      <c r="M248" s="123" t="s">
        <v>958</v>
      </c>
      <c r="N248" s="123" t="s">
        <v>959</v>
      </c>
      <c r="O248" s="184" t="s">
        <v>936</v>
      </c>
      <c r="P248" s="185"/>
      <c r="Q248" s="123" t="s">
        <v>937</v>
      </c>
      <c r="R248" s="123" t="s">
        <v>362</v>
      </c>
      <c r="S248" s="144" t="s">
        <v>355</v>
      </c>
      <c r="T248" s="129">
        <v>44219</v>
      </c>
      <c r="U248" s="129">
        <v>44522</v>
      </c>
      <c r="V248" s="186">
        <v>41207</v>
      </c>
      <c r="W248" s="129">
        <v>44533</v>
      </c>
      <c r="X248" s="187">
        <v>80.741935483870961</v>
      </c>
      <c r="Y248" s="188" t="s">
        <v>356</v>
      </c>
      <c r="Z248" s="183"/>
      <c r="AA248" s="144"/>
      <c r="AB248" s="144" t="s">
        <v>357</v>
      </c>
    </row>
    <row r="249" spans="1:28" x14ac:dyDescent="0.25">
      <c r="A249" s="123">
        <v>246</v>
      </c>
      <c r="B249" s="123">
        <v>154707</v>
      </c>
      <c r="C249" s="192" t="s">
        <v>438</v>
      </c>
      <c r="D249" s="193"/>
      <c r="E249" s="123" t="s">
        <v>347</v>
      </c>
      <c r="F249" s="123">
        <v>8010701</v>
      </c>
      <c r="G249" s="126" t="s">
        <v>348</v>
      </c>
      <c r="H249" s="123">
        <v>570331</v>
      </c>
      <c r="I249" s="183">
        <v>78100107913</v>
      </c>
      <c r="J249" s="184"/>
      <c r="K249" s="144"/>
      <c r="L249" s="184">
        <v>30115</v>
      </c>
      <c r="M249" s="123" t="s">
        <v>434</v>
      </c>
      <c r="N249" s="123" t="s">
        <v>960</v>
      </c>
      <c r="O249" s="184" t="s">
        <v>936</v>
      </c>
      <c r="P249" s="185"/>
      <c r="Q249" s="123" t="s">
        <v>937</v>
      </c>
      <c r="R249" s="123" t="s">
        <v>362</v>
      </c>
      <c r="S249" s="144" t="s">
        <v>355</v>
      </c>
      <c r="T249" s="129">
        <v>44315</v>
      </c>
      <c r="U249" s="129">
        <v>44619</v>
      </c>
      <c r="V249" s="186">
        <v>40299</v>
      </c>
      <c r="W249" s="129">
        <v>44533</v>
      </c>
      <c r="X249" s="187">
        <v>110.03225806451613</v>
      </c>
      <c r="Y249" s="188" t="s">
        <v>356</v>
      </c>
      <c r="Z249" s="183"/>
      <c r="AA249" s="144"/>
      <c r="AB249" s="144" t="s">
        <v>357</v>
      </c>
    </row>
    <row r="250" spans="1:28" x14ac:dyDescent="0.25">
      <c r="A250" s="123">
        <v>247</v>
      </c>
      <c r="B250" s="123">
        <v>30330</v>
      </c>
      <c r="C250" s="162" t="s">
        <v>375</v>
      </c>
      <c r="D250" s="204"/>
      <c r="E250" s="123" t="s">
        <v>347</v>
      </c>
      <c r="F250" s="123">
        <v>16009533</v>
      </c>
      <c r="G250" s="126" t="s">
        <v>348</v>
      </c>
      <c r="H250" s="123">
        <v>570333</v>
      </c>
      <c r="I250" s="205">
        <v>10200203097</v>
      </c>
      <c r="J250" s="142"/>
      <c r="K250" s="142"/>
      <c r="L250" s="142"/>
      <c r="M250" s="123" t="s">
        <v>961</v>
      </c>
      <c r="N250" s="123" t="s">
        <v>962</v>
      </c>
      <c r="O250" s="184" t="s">
        <v>936</v>
      </c>
      <c r="P250" s="185"/>
      <c r="Q250" s="123" t="s">
        <v>937</v>
      </c>
      <c r="R250" s="123" t="s">
        <v>362</v>
      </c>
      <c r="S250" s="142" t="s">
        <v>355</v>
      </c>
      <c r="T250" s="129">
        <v>44313</v>
      </c>
      <c r="U250" s="129">
        <v>44618</v>
      </c>
      <c r="V250" s="186">
        <v>43539</v>
      </c>
      <c r="W250" s="129">
        <v>44533</v>
      </c>
      <c r="X250" s="187">
        <v>1410</v>
      </c>
      <c r="Y250" s="188" t="s">
        <v>356</v>
      </c>
      <c r="Z250" s="206"/>
      <c r="AA250" s="207"/>
      <c r="AB250" s="144" t="s">
        <v>357</v>
      </c>
    </row>
    <row r="251" spans="1:28" x14ac:dyDescent="0.25">
      <c r="A251" s="123">
        <v>248</v>
      </c>
      <c r="B251" s="123">
        <v>30620</v>
      </c>
      <c r="C251" s="192" t="s">
        <v>414</v>
      </c>
      <c r="D251" s="193"/>
      <c r="E251" s="123" t="s">
        <v>347</v>
      </c>
      <c r="F251" s="123">
        <v>14008156</v>
      </c>
      <c r="G251" s="126" t="s">
        <v>348</v>
      </c>
      <c r="H251" s="123">
        <v>570334</v>
      </c>
      <c r="I251" s="183">
        <v>10200201338</v>
      </c>
      <c r="J251" s="184">
        <v>5998</v>
      </c>
      <c r="K251" s="201"/>
      <c r="L251" s="184">
        <v>31359</v>
      </c>
      <c r="M251" s="123" t="s">
        <v>714</v>
      </c>
      <c r="N251" s="123" t="s">
        <v>414</v>
      </c>
      <c r="O251" s="184" t="s">
        <v>936</v>
      </c>
      <c r="P251" s="185"/>
      <c r="Q251" s="123" t="s">
        <v>937</v>
      </c>
      <c r="R251" s="123" t="s">
        <v>362</v>
      </c>
      <c r="S251" s="144" t="s">
        <v>355</v>
      </c>
      <c r="T251" s="129">
        <v>44210</v>
      </c>
      <c r="U251" s="129">
        <v>44513</v>
      </c>
      <c r="V251" s="186">
        <v>40560</v>
      </c>
      <c r="W251" s="129">
        <v>44533</v>
      </c>
      <c r="X251" s="187">
        <v>101.61290322580645</v>
      </c>
      <c r="Y251" s="188" t="s">
        <v>356</v>
      </c>
      <c r="Z251" s="183"/>
      <c r="AA251" s="201"/>
      <c r="AB251" s="144" t="s">
        <v>357</v>
      </c>
    </row>
    <row r="252" spans="1:28" x14ac:dyDescent="0.25">
      <c r="A252" s="123">
        <v>249</v>
      </c>
      <c r="B252" s="123">
        <v>54165</v>
      </c>
      <c r="C252" s="162" t="s">
        <v>368</v>
      </c>
      <c r="D252" s="193"/>
      <c r="E252" s="123" t="s">
        <v>347</v>
      </c>
      <c r="F252" s="123">
        <v>2851</v>
      </c>
      <c r="G252" s="126" t="s">
        <v>348</v>
      </c>
      <c r="H252" s="123">
        <v>570335</v>
      </c>
      <c r="I252" s="194">
        <v>10200200996</v>
      </c>
      <c r="J252" s="144"/>
      <c r="K252" s="144"/>
      <c r="L252" s="144"/>
      <c r="M252" s="123" t="s">
        <v>388</v>
      </c>
      <c r="N252" s="123" t="s">
        <v>963</v>
      </c>
      <c r="O252" s="184" t="s">
        <v>936</v>
      </c>
      <c r="P252" s="185"/>
      <c r="Q252" s="123" t="s">
        <v>937</v>
      </c>
      <c r="R252" s="123" t="s">
        <v>354</v>
      </c>
      <c r="S252" s="144" t="s">
        <v>355</v>
      </c>
      <c r="T252" s="129">
        <v>44202</v>
      </c>
      <c r="U252" s="129">
        <v>44505</v>
      </c>
      <c r="V252" s="186">
        <v>38818</v>
      </c>
      <c r="W252" s="129">
        <v>44533</v>
      </c>
      <c r="X252" s="187">
        <v>157.80645161290323</v>
      </c>
      <c r="Y252" s="188" t="s">
        <v>356</v>
      </c>
      <c r="Z252" s="183"/>
      <c r="AA252" s="144"/>
      <c r="AB252" s="144" t="s">
        <v>357</v>
      </c>
    </row>
    <row r="253" spans="1:28" x14ac:dyDescent="0.25">
      <c r="A253" s="123">
        <v>250</v>
      </c>
      <c r="B253" s="123">
        <v>78853</v>
      </c>
      <c r="C253" s="152" t="s">
        <v>448</v>
      </c>
      <c r="D253" s="152"/>
      <c r="E253" s="123" t="s">
        <v>371</v>
      </c>
      <c r="F253" s="123">
        <v>16012151</v>
      </c>
      <c r="G253" s="126" t="s">
        <v>348</v>
      </c>
      <c r="H253" s="123">
        <v>570337</v>
      </c>
      <c r="I253" s="183"/>
      <c r="J253" s="184"/>
      <c r="K253" s="144"/>
      <c r="L253" s="144"/>
      <c r="M253" s="123" t="s">
        <v>964</v>
      </c>
      <c r="N253" s="123" t="s">
        <v>965</v>
      </c>
      <c r="O253" s="184" t="s">
        <v>936</v>
      </c>
      <c r="P253" s="184"/>
      <c r="Q253" s="123" t="s">
        <v>937</v>
      </c>
      <c r="R253" s="123" t="s">
        <v>354</v>
      </c>
      <c r="S253" s="144" t="s">
        <v>355</v>
      </c>
      <c r="T253" s="129">
        <v>44458</v>
      </c>
      <c r="U253" s="129">
        <v>44822</v>
      </c>
      <c r="V253" s="189">
        <v>43678</v>
      </c>
      <c r="W253" s="129">
        <v>44533</v>
      </c>
      <c r="X253" s="187">
        <v>1.032258064516129</v>
      </c>
      <c r="Y253" s="188" t="s">
        <v>17</v>
      </c>
      <c r="Z253" s="189"/>
      <c r="AA253" s="187"/>
      <c r="AB253" s="144" t="s">
        <v>357</v>
      </c>
    </row>
    <row r="254" spans="1:28" x14ac:dyDescent="0.25">
      <c r="A254" s="123">
        <v>251</v>
      </c>
      <c r="B254" s="123">
        <v>30642</v>
      </c>
      <c r="C254" s="152" t="s">
        <v>354</v>
      </c>
      <c r="D254" s="152"/>
      <c r="E254" s="123" t="s">
        <v>347</v>
      </c>
      <c r="F254" s="123">
        <v>2068</v>
      </c>
      <c r="G254" s="126" t="s">
        <v>348</v>
      </c>
      <c r="H254" s="123">
        <v>570318</v>
      </c>
      <c r="I254" s="194">
        <v>10200200751</v>
      </c>
      <c r="J254" s="144"/>
      <c r="K254" s="144"/>
      <c r="L254" s="144"/>
      <c r="M254" s="123" t="s">
        <v>409</v>
      </c>
      <c r="N254" s="123" t="s">
        <v>966</v>
      </c>
      <c r="O254" s="184" t="s">
        <v>967</v>
      </c>
      <c r="P254" s="185"/>
      <c r="Q254" s="123" t="s">
        <v>937</v>
      </c>
      <c r="R254" s="123" t="s">
        <v>968</v>
      </c>
      <c r="S254" s="144" t="s">
        <v>355</v>
      </c>
      <c r="T254" s="129">
        <v>44338</v>
      </c>
      <c r="U254" s="129">
        <v>44641</v>
      </c>
      <c r="V254" s="186">
        <v>38833</v>
      </c>
      <c r="W254" s="129">
        <v>44533</v>
      </c>
      <c r="X254" s="187">
        <v>170.1</v>
      </c>
      <c r="Y254" s="188" t="s">
        <v>356</v>
      </c>
      <c r="Z254" s="183"/>
      <c r="AA254" s="144"/>
      <c r="AB254" s="144" t="s">
        <v>357</v>
      </c>
    </row>
    <row r="255" spans="1:28" x14ac:dyDescent="0.25">
      <c r="A255" s="123">
        <v>252</v>
      </c>
      <c r="B255" s="123">
        <v>32507</v>
      </c>
      <c r="C255" s="192" t="s">
        <v>362</v>
      </c>
      <c r="D255" s="197"/>
      <c r="E255" s="123" t="s">
        <v>371</v>
      </c>
      <c r="F255" s="123">
        <v>15008655</v>
      </c>
      <c r="G255" s="126" t="s">
        <v>348</v>
      </c>
      <c r="H255" s="123">
        <v>570341</v>
      </c>
      <c r="I255" s="183">
        <v>78100107924</v>
      </c>
      <c r="J255" s="184"/>
      <c r="K255" s="144"/>
      <c r="L255" s="184">
        <v>30804</v>
      </c>
      <c r="M255" s="123" t="s">
        <v>937</v>
      </c>
      <c r="N255" s="123" t="s">
        <v>969</v>
      </c>
      <c r="O255" s="184" t="s">
        <v>967</v>
      </c>
      <c r="P255" s="185"/>
      <c r="Q255" s="123" t="s">
        <v>937</v>
      </c>
      <c r="R255" s="123" t="s">
        <v>968</v>
      </c>
      <c r="S255" s="144" t="s">
        <v>355</v>
      </c>
      <c r="T255" s="129">
        <v>44314</v>
      </c>
      <c r="U255" s="129">
        <v>44678</v>
      </c>
      <c r="V255" s="186">
        <v>40299</v>
      </c>
      <c r="W255" s="129">
        <v>44533</v>
      </c>
      <c r="X255" s="187">
        <v>110.03225806451613</v>
      </c>
      <c r="Y255" s="188" t="s">
        <v>356</v>
      </c>
      <c r="Z255" s="183"/>
      <c r="AA255" s="144"/>
      <c r="AB255" s="144" t="s">
        <v>357</v>
      </c>
    </row>
    <row r="256" spans="1:28" x14ac:dyDescent="0.25">
      <c r="A256" s="123">
        <v>253</v>
      </c>
      <c r="B256" s="123">
        <v>154525</v>
      </c>
      <c r="C256" s="147" t="s">
        <v>970</v>
      </c>
      <c r="D256" s="148" t="s">
        <v>971</v>
      </c>
      <c r="E256" s="123" t="s">
        <v>347</v>
      </c>
      <c r="F256" s="123">
        <v>19231652</v>
      </c>
      <c r="G256" s="126" t="s">
        <v>348</v>
      </c>
      <c r="H256" s="123">
        <v>570107</v>
      </c>
      <c r="I256" s="127"/>
      <c r="J256" s="127"/>
      <c r="K256" s="127"/>
      <c r="L256" s="127"/>
      <c r="M256" s="123" t="s">
        <v>372</v>
      </c>
      <c r="N256" s="123" t="s">
        <v>972</v>
      </c>
      <c r="O256" s="123" t="s">
        <v>973</v>
      </c>
      <c r="P256" s="128" t="s">
        <v>87</v>
      </c>
      <c r="Q256" s="123" t="s">
        <v>974</v>
      </c>
      <c r="R256" s="123" t="s">
        <v>975</v>
      </c>
      <c r="S256" s="128" t="s">
        <v>355</v>
      </c>
      <c r="T256" s="129">
        <v>44138</v>
      </c>
      <c r="U256" s="129">
        <v>44502</v>
      </c>
      <c r="V256" s="129">
        <v>43601</v>
      </c>
      <c r="W256" s="129">
        <v>44533</v>
      </c>
      <c r="X256" s="130">
        <v>31.066666666666666</v>
      </c>
      <c r="Y256" s="131" t="s">
        <v>356</v>
      </c>
      <c r="Z256" s="132">
        <v>43770</v>
      </c>
      <c r="AA256" s="130">
        <v>24.612903225806452</v>
      </c>
      <c r="AB256" s="133" t="s">
        <v>357</v>
      </c>
    </row>
    <row r="257" spans="1:28" x14ac:dyDescent="0.25">
      <c r="A257" s="123">
        <v>254</v>
      </c>
      <c r="B257" s="123">
        <v>30606</v>
      </c>
      <c r="C257" s="167" t="s">
        <v>976</v>
      </c>
      <c r="D257" s="208"/>
      <c r="E257" s="123" t="s">
        <v>371</v>
      </c>
      <c r="F257" s="123" t="s">
        <v>977</v>
      </c>
      <c r="G257" s="126" t="s">
        <v>348</v>
      </c>
      <c r="H257" s="123">
        <v>570168</v>
      </c>
      <c r="I257" s="127">
        <v>10200202932</v>
      </c>
      <c r="J257" s="127"/>
      <c r="K257" s="127">
        <v>36171</v>
      </c>
      <c r="L257" s="127">
        <v>36171</v>
      </c>
      <c r="M257" s="123" t="s">
        <v>978</v>
      </c>
      <c r="N257" s="123" t="s">
        <v>979</v>
      </c>
      <c r="O257" s="123" t="s">
        <v>973</v>
      </c>
      <c r="P257" s="128" t="s">
        <v>87</v>
      </c>
      <c r="Q257" s="123" t="s">
        <v>980</v>
      </c>
      <c r="R257" s="123" t="s">
        <v>975</v>
      </c>
      <c r="S257" s="128" t="s">
        <v>355</v>
      </c>
      <c r="T257" s="129">
        <v>44235</v>
      </c>
      <c r="U257" s="129">
        <v>44599</v>
      </c>
      <c r="V257" s="132">
        <v>41492</v>
      </c>
      <c r="W257" s="129">
        <v>44533</v>
      </c>
      <c r="X257" s="130">
        <v>101.36666666666666</v>
      </c>
      <c r="Y257" s="131" t="s">
        <v>356</v>
      </c>
      <c r="Z257" s="132">
        <v>42461</v>
      </c>
      <c r="AA257" s="130">
        <v>66.838709677419359</v>
      </c>
      <c r="AB257" s="133" t="s">
        <v>357</v>
      </c>
    </row>
    <row r="258" spans="1:28" x14ac:dyDescent="0.25">
      <c r="A258" s="123">
        <v>255</v>
      </c>
      <c r="B258" s="123">
        <v>30364</v>
      </c>
      <c r="C258" s="167" t="s">
        <v>981</v>
      </c>
      <c r="D258" s="208"/>
      <c r="E258" s="123" t="s">
        <v>347</v>
      </c>
      <c r="F258" s="123" t="s">
        <v>982</v>
      </c>
      <c r="G258" s="126" t="s">
        <v>348</v>
      </c>
      <c r="H258" s="123">
        <v>570221</v>
      </c>
      <c r="I258" s="127">
        <v>10200200442</v>
      </c>
      <c r="J258" s="127">
        <v>3917</v>
      </c>
      <c r="K258" s="127">
        <v>31295</v>
      </c>
      <c r="L258" s="127">
        <v>3917</v>
      </c>
      <c r="M258" s="123" t="s">
        <v>983</v>
      </c>
      <c r="N258" s="123" t="s">
        <v>984</v>
      </c>
      <c r="O258" s="123" t="s">
        <v>973</v>
      </c>
      <c r="P258" s="128" t="s">
        <v>87</v>
      </c>
      <c r="Q258" s="123" t="s">
        <v>985</v>
      </c>
      <c r="R258" s="123" t="s">
        <v>975</v>
      </c>
      <c r="S258" s="128" t="s">
        <v>355</v>
      </c>
      <c r="T258" s="129">
        <v>44345</v>
      </c>
      <c r="U258" s="129">
        <v>44709</v>
      </c>
      <c r="V258" s="132">
        <v>41492</v>
      </c>
      <c r="W258" s="129">
        <v>44533</v>
      </c>
      <c r="X258" s="130">
        <v>101.36666666666666</v>
      </c>
      <c r="Y258" s="131" t="s">
        <v>356</v>
      </c>
      <c r="Z258" s="132">
        <v>42461</v>
      </c>
      <c r="AA258" s="130">
        <v>66.838709677419359</v>
      </c>
      <c r="AB258" s="133" t="s">
        <v>357</v>
      </c>
    </row>
    <row r="259" spans="1:28" x14ac:dyDescent="0.25">
      <c r="A259" s="123">
        <v>256</v>
      </c>
      <c r="B259" s="123">
        <v>64046</v>
      </c>
      <c r="C259" s="172" t="s">
        <v>986</v>
      </c>
      <c r="D259" s="208"/>
      <c r="E259" s="123" t="s">
        <v>347</v>
      </c>
      <c r="F259" s="123">
        <v>15010450</v>
      </c>
      <c r="G259" s="126" t="s">
        <v>348</v>
      </c>
      <c r="H259" s="123">
        <v>570224</v>
      </c>
      <c r="I259" s="127">
        <v>10200202697</v>
      </c>
      <c r="J259" s="127"/>
      <c r="K259" s="127">
        <v>35725</v>
      </c>
      <c r="L259" s="127">
        <v>35725</v>
      </c>
      <c r="M259" s="123">
        <v>211</v>
      </c>
      <c r="N259" s="123" t="s">
        <v>987</v>
      </c>
      <c r="O259" s="123" t="s">
        <v>973</v>
      </c>
      <c r="P259" s="128" t="s">
        <v>87</v>
      </c>
      <c r="Q259" s="123" t="s">
        <v>988</v>
      </c>
      <c r="R259" s="123" t="s">
        <v>975</v>
      </c>
      <c r="S259" s="128" t="s">
        <v>355</v>
      </c>
      <c r="T259" s="129">
        <v>44137</v>
      </c>
      <c r="U259" s="129">
        <v>44501</v>
      </c>
      <c r="V259" s="132">
        <v>42312</v>
      </c>
      <c r="W259" s="129">
        <v>44533</v>
      </c>
      <c r="X259" s="130">
        <v>74.033333333333331</v>
      </c>
      <c r="Y259" s="131" t="s">
        <v>356</v>
      </c>
      <c r="Z259" s="132">
        <v>42628</v>
      </c>
      <c r="AA259" s="130">
        <v>61.451612903225808</v>
      </c>
      <c r="AB259" s="133" t="s">
        <v>357</v>
      </c>
    </row>
    <row r="260" spans="1:28" x14ac:dyDescent="0.25">
      <c r="A260" s="123">
        <v>257</v>
      </c>
      <c r="B260" s="123">
        <v>30550</v>
      </c>
      <c r="C260" s="167" t="s">
        <v>989</v>
      </c>
      <c r="D260" s="208"/>
      <c r="E260" s="123" t="s">
        <v>347</v>
      </c>
      <c r="F260" s="123">
        <v>14010630</v>
      </c>
      <c r="G260" s="126" t="s">
        <v>348</v>
      </c>
      <c r="H260" s="123">
        <v>570090</v>
      </c>
      <c r="I260" s="127">
        <v>10200200733</v>
      </c>
      <c r="J260" s="127">
        <v>5126</v>
      </c>
      <c r="K260" s="127">
        <v>30722</v>
      </c>
      <c r="L260" s="127">
        <v>35954</v>
      </c>
      <c r="M260" s="123">
        <v>69</v>
      </c>
      <c r="N260" s="123" t="s">
        <v>990</v>
      </c>
      <c r="O260" s="123" t="s">
        <v>973</v>
      </c>
      <c r="P260" s="128" t="s">
        <v>87</v>
      </c>
      <c r="Q260" s="123" t="s">
        <v>991</v>
      </c>
      <c r="R260" s="123" t="s">
        <v>975</v>
      </c>
      <c r="S260" s="128" t="s">
        <v>355</v>
      </c>
      <c r="T260" s="129">
        <v>44339</v>
      </c>
      <c r="U260" s="129">
        <v>44703</v>
      </c>
      <c r="V260" s="132">
        <v>41420</v>
      </c>
      <c r="W260" s="129">
        <v>44533</v>
      </c>
      <c r="X260" s="130">
        <v>103.76666666666667</v>
      </c>
      <c r="Y260" s="131" t="s">
        <v>356</v>
      </c>
      <c r="Z260" s="132">
        <v>42461</v>
      </c>
      <c r="AA260" s="130">
        <v>66.838709677419359</v>
      </c>
      <c r="AB260" s="133" t="s">
        <v>357</v>
      </c>
    </row>
    <row r="261" spans="1:28" x14ac:dyDescent="0.25">
      <c r="A261" s="123">
        <v>258</v>
      </c>
      <c r="B261" s="123">
        <v>102125</v>
      </c>
      <c r="C261" s="156" t="s">
        <v>992</v>
      </c>
      <c r="D261" s="151"/>
      <c r="E261" s="123" t="s">
        <v>347</v>
      </c>
      <c r="F261" s="123">
        <v>18009512</v>
      </c>
      <c r="G261" s="126" t="s">
        <v>348</v>
      </c>
      <c r="H261" s="123">
        <v>570071</v>
      </c>
      <c r="I261" s="127"/>
      <c r="J261" s="127"/>
      <c r="K261" s="127"/>
      <c r="L261" s="127"/>
      <c r="M261" s="123" t="s">
        <v>993</v>
      </c>
      <c r="N261" s="123" t="s">
        <v>994</v>
      </c>
      <c r="O261" s="123" t="s">
        <v>973</v>
      </c>
      <c r="P261" s="128" t="s">
        <v>87</v>
      </c>
      <c r="Q261" s="123" t="s">
        <v>985</v>
      </c>
      <c r="R261" s="123" t="s">
        <v>975</v>
      </c>
      <c r="S261" s="128" t="s">
        <v>355</v>
      </c>
      <c r="T261" s="129">
        <v>44424</v>
      </c>
      <c r="U261" s="129">
        <v>44788</v>
      </c>
      <c r="V261" s="132">
        <v>43210</v>
      </c>
      <c r="W261" s="129">
        <v>44533</v>
      </c>
      <c r="X261" s="130">
        <v>44.1</v>
      </c>
      <c r="Y261" s="131" t="s">
        <v>356</v>
      </c>
      <c r="Z261" s="132">
        <v>44287</v>
      </c>
      <c r="AA261" s="130">
        <v>7.935483870967742</v>
      </c>
      <c r="AB261" s="133" t="s">
        <v>357</v>
      </c>
    </row>
    <row r="262" spans="1:28" x14ac:dyDescent="0.25">
      <c r="A262" s="123">
        <v>259</v>
      </c>
      <c r="B262" s="123">
        <v>103594</v>
      </c>
      <c r="C262" s="209" t="s">
        <v>995</v>
      </c>
      <c r="D262" s="156"/>
      <c r="E262" s="123" t="s">
        <v>347</v>
      </c>
      <c r="F262" s="123">
        <v>18009936</v>
      </c>
      <c r="G262" s="126" t="s">
        <v>348</v>
      </c>
      <c r="H262" s="123">
        <v>570211</v>
      </c>
      <c r="I262" s="127"/>
      <c r="J262" s="127"/>
      <c r="K262" s="127"/>
      <c r="L262" s="127"/>
      <c r="M262" s="123" t="s">
        <v>366</v>
      </c>
      <c r="N262" s="123" t="s">
        <v>996</v>
      </c>
      <c r="O262" s="123" t="s">
        <v>973</v>
      </c>
      <c r="P262" s="128" t="s">
        <v>87</v>
      </c>
      <c r="Q262" s="123" t="s">
        <v>991</v>
      </c>
      <c r="R262" s="123" t="s">
        <v>975</v>
      </c>
      <c r="S262" s="128" t="s">
        <v>355</v>
      </c>
      <c r="T262" s="129">
        <v>43831</v>
      </c>
      <c r="U262" s="129">
        <v>44561</v>
      </c>
      <c r="V262" s="132">
        <v>43242</v>
      </c>
      <c r="W262" s="129">
        <v>44533</v>
      </c>
      <c r="X262" s="130">
        <v>43.033333333333331</v>
      </c>
      <c r="Y262" s="131" t="s">
        <v>356</v>
      </c>
      <c r="Z262" s="132">
        <v>43595</v>
      </c>
      <c r="AA262" s="130">
        <v>30.258064516129032</v>
      </c>
      <c r="AB262" s="133" t="s">
        <v>357</v>
      </c>
    </row>
    <row r="263" spans="1:28" x14ac:dyDescent="0.25">
      <c r="A263" s="123">
        <v>260</v>
      </c>
      <c r="B263" s="123">
        <v>79460</v>
      </c>
      <c r="C263" s="150" t="s">
        <v>997</v>
      </c>
      <c r="D263" s="151"/>
      <c r="E263" s="123" t="s">
        <v>347</v>
      </c>
      <c r="F263" s="123" t="s">
        <v>998</v>
      </c>
      <c r="G263" s="126" t="s">
        <v>348</v>
      </c>
      <c r="H263" s="123">
        <v>570058</v>
      </c>
      <c r="I263" s="127"/>
      <c r="J263" s="127"/>
      <c r="K263" s="127"/>
      <c r="L263" s="127"/>
      <c r="M263" s="123" t="s">
        <v>739</v>
      </c>
      <c r="N263" s="123" t="s">
        <v>999</v>
      </c>
      <c r="O263" s="123" t="s">
        <v>973</v>
      </c>
      <c r="P263" s="128" t="s">
        <v>87</v>
      </c>
      <c r="Q263" s="123" t="s">
        <v>991</v>
      </c>
      <c r="R263" s="123" t="s">
        <v>975</v>
      </c>
      <c r="S263" s="128" t="s">
        <v>355</v>
      </c>
      <c r="T263" s="129">
        <v>44232</v>
      </c>
      <c r="U263" s="129">
        <v>44596</v>
      </c>
      <c r="V263" s="132">
        <v>42644</v>
      </c>
      <c r="W263" s="129">
        <v>44533</v>
      </c>
      <c r="X263" s="130">
        <v>62.966666666666669</v>
      </c>
      <c r="Y263" s="131" t="s">
        <v>356</v>
      </c>
      <c r="Z263" s="132">
        <v>43201</v>
      </c>
      <c r="AA263" s="130">
        <v>42.967741935483872</v>
      </c>
      <c r="AB263" s="133" t="s">
        <v>357</v>
      </c>
    </row>
    <row r="264" spans="1:28" x14ac:dyDescent="0.25">
      <c r="A264" s="123">
        <v>261</v>
      </c>
      <c r="B264" s="123">
        <v>43249</v>
      </c>
      <c r="C264" s="167" t="s">
        <v>1000</v>
      </c>
      <c r="D264" s="151"/>
      <c r="E264" s="123" t="s">
        <v>347</v>
      </c>
      <c r="F264" s="123" t="s">
        <v>1001</v>
      </c>
      <c r="G264" s="126" t="s">
        <v>348</v>
      </c>
      <c r="H264" s="123">
        <v>570243</v>
      </c>
      <c r="I264" s="127">
        <v>10200202266</v>
      </c>
      <c r="J264" s="127"/>
      <c r="K264" s="127">
        <v>35163</v>
      </c>
      <c r="L264" s="127">
        <v>35163</v>
      </c>
      <c r="M264" s="123" t="s">
        <v>1002</v>
      </c>
      <c r="N264" s="123" t="s">
        <v>1003</v>
      </c>
      <c r="O264" s="123" t="s">
        <v>973</v>
      </c>
      <c r="P264" s="128" t="s">
        <v>87</v>
      </c>
      <c r="Q264" s="123" t="s">
        <v>988</v>
      </c>
      <c r="R264" s="123" t="s">
        <v>975</v>
      </c>
      <c r="S264" s="128" t="s">
        <v>355</v>
      </c>
      <c r="T264" s="129">
        <v>44333</v>
      </c>
      <c r="U264" s="129">
        <v>44697</v>
      </c>
      <c r="V264" s="132">
        <v>41780</v>
      </c>
      <c r="W264" s="129">
        <v>44533</v>
      </c>
      <c r="X264" s="130">
        <v>91.766666666666666</v>
      </c>
      <c r="Y264" s="131" t="s">
        <v>356</v>
      </c>
      <c r="Z264" s="132">
        <v>42552</v>
      </c>
      <c r="AA264" s="130">
        <v>63.903225806451616</v>
      </c>
      <c r="AB264" s="133" t="s">
        <v>357</v>
      </c>
    </row>
    <row r="265" spans="1:28" x14ac:dyDescent="0.25">
      <c r="A265" s="123">
        <v>262</v>
      </c>
      <c r="B265" s="123">
        <v>51738</v>
      </c>
      <c r="C265" s="156" t="s">
        <v>1004</v>
      </c>
      <c r="D265" s="151"/>
      <c r="E265" s="123" t="s">
        <v>371</v>
      </c>
      <c r="F265" s="123" t="s">
        <v>1005</v>
      </c>
      <c r="G265" s="126" t="s">
        <v>348</v>
      </c>
      <c r="H265" s="123">
        <v>570123</v>
      </c>
      <c r="I265" s="127">
        <v>10200202258</v>
      </c>
      <c r="J265" s="127"/>
      <c r="K265" s="127">
        <v>35152</v>
      </c>
      <c r="L265" s="127">
        <v>35152</v>
      </c>
      <c r="M265" s="123" t="s">
        <v>1006</v>
      </c>
      <c r="N265" s="123" t="s">
        <v>1007</v>
      </c>
      <c r="O265" s="123" t="s">
        <v>973</v>
      </c>
      <c r="P265" s="128" t="s">
        <v>87</v>
      </c>
      <c r="Q265" s="123" t="s">
        <v>980</v>
      </c>
      <c r="R265" s="123" t="s">
        <v>975</v>
      </c>
      <c r="S265" s="128" t="s">
        <v>355</v>
      </c>
      <c r="T265" s="129">
        <v>44315</v>
      </c>
      <c r="U265" s="129">
        <v>44619</v>
      </c>
      <c r="V265" s="132">
        <v>41760</v>
      </c>
      <c r="W265" s="129">
        <v>44533</v>
      </c>
      <c r="X265" s="130">
        <v>92.433333333333337</v>
      </c>
      <c r="Y265" s="131" t="s">
        <v>356</v>
      </c>
      <c r="Z265" s="132">
        <v>42552</v>
      </c>
      <c r="AA265" s="130">
        <v>63.903225806451616</v>
      </c>
      <c r="AB265" s="133" t="s">
        <v>357</v>
      </c>
    </row>
    <row r="266" spans="1:28" x14ac:dyDescent="0.25">
      <c r="A266" s="123">
        <v>263</v>
      </c>
      <c r="B266" s="123">
        <v>100791</v>
      </c>
      <c r="C266" s="210" t="s">
        <v>1008</v>
      </c>
      <c r="D266" s="151"/>
      <c r="E266" s="123" t="s">
        <v>347</v>
      </c>
      <c r="F266" s="123">
        <v>18008988</v>
      </c>
      <c r="G266" s="126" t="s">
        <v>348</v>
      </c>
      <c r="H266" s="123">
        <v>570169</v>
      </c>
      <c r="I266" s="127"/>
      <c r="J266" s="127"/>
      <c r="K266" s="127"/>
      <c r="L266" s="127"/>
      <c r="M266" s="123">
        <v>1</v>
      </c>
      <c r="N266" s="123" t="s">
        <v>1009</v>
      </c>
      <c r="O266" s="123" t="s">
        <v>973</v>
      </c>
      <c r="P266" s="128" t="s">
        <v>87</v>
      </c>
      <c r="Q266" s="123" t="s">
        <v>980</v>
      </c>
      <c r="R266" s="123" t="s">
        <v>975</v>
      </c>
      <c r="S266" s="128" t="s">
        <v>355</v>
      </c>
      <c r="T266" s="129">
        <v>44375</v>
      </c>
      <c r="U266" s="129">
        <v>44739</v>
      </c>
      <c r="V266" s="132">
        <v>43174</v>
      </c>
      <c r="W266" s="129">
        <v>44533</v>
      </c>
      <c r="X266" s="130">
        <v>45.3</v>
      </c>
      <c r="Y266" s="131" t="s">
        <v>356</v>
      </c>
      <c r="Z266" s="132">
        <v>43497</v>
      </c>
      <c r="AA266" s="130">
        <v>33.41935483870968</v>
      </c>
      <c r="AB266" s="133" t="s">
        <v>357</v>
      </c>
    </row>
    <row r="267" spans="1:28" x14ac:dyDescent="0.25">
      <c r="A267" s="123">
        <v>264</v>
      </c>
      <c r="B267" s="123">
        <v>80954</v>
      </c>
      <c r="C267" s="166" t="s">
        <v>1010</v>
      </c>
      <c r="D267" s="151"/>
      <c r="E267" s="123" t="s">
        <v>371</v>
      </c>
      <c r="F267" s="123" t="s">
        <v>1011</v>
      </c>
      <c r="G267" s="126" t="s">
        <v>348</v>
      </c>
      <c r="H267" s="123">
        <v>570270</v>
      </c>
      <c r="I267" s="127"/>
      <c r="J267" s="127"/>
      <c r="K267" s="127"/>
      <c r="L267" s="127"/>
      <c r="M267" s="123" t="s">
        <v>774</v>
      </c>
      <c r="N267" s="123" t="s">
        <v>1012</v>
      </c>
      <c r="O267" s="123" t="s">
        <v>973</v>
      </c>
      <c r="P267" s="128" t="s">
        <v>87</v>
      </c>
      <c r="Q267" s="123" t="s">
        <v>974</v>
      </c>
      <c r="R267" s="123" t="s">
        <v>975</v>
      </c>
      <c r="S267" s="128" t="s">
        <v>355</v>
      </c>
      <c r="T267" s="129">
        <v>44139</v>
      </c>
      <c r="U267" s="129">
        <v>44503</v>
      </c>
      <c r="V267" s="129">
        <v>42679</v>
      </c>
      <c r="W267" s="129">
        <v>44533</v>
      </c>
      <c r="X267" s="130">
        <v>61.8</v>
      </c>
      <c r="Y267" s="131" t="s">
        <v>356</v>
      </c>
      <c r="Z267" s="132">
        <v>43262</v>
      </c>
      <c r="AA267" s="130">
        <v>41</v>
      </c>
      <c r="AB267" s="133" t="s">
        <v>357</v>
      </c>
    </row>
    <row r="268" spans="1:28" x14ac:dyDescent="0.25">
      <c r="A268" s="123">
        <v>265</v>
      </c>
      <c r="B268" s="123">
        <v>30561</v>
      </c>
      <c r="C268" s="172" t="s">
        <v>1013</v>
      </c>
      <c r="D268" s="156"/>
      <c r="E268" s="123" t="s">
        <v>371</v>
      </c>
      <c r="F268" s="123" t="s">
        <v>1014</v>
      </c>
      <c r="G268" s="126" t="s">
        <v>348</v>
      </c>
      <c r="H268" s="123">
        <v>570025</v>
      </c>
      <c r="I268" s="127">
        <v>10200202645</v>
      </c>
      <c r="J268" s="127"/>
      <c r="K268" s="127">
        <v>35626</v>
      </c>
      <c r="L268" s="127">
        <v>35626</v>
      </c>
      <c r="M268" s="123" t="s">
        <v>1015</v>
      </c>
      <c r="N268" s="123" t="s">
        <v>1016</v>
      </c>
      <c r="O268" s="123" t="s">
        <v>973</v>
      </c>
      <c r="P268" s="128" t="s">
        <v>87</v>
      </c>
      <c r="Q268" s="123" t="s">
        <v>980</v>
      </c>
      <c r="R268" s="123" t="s">
        <v>975</v>
      </c>
      <c r="S268" s="128" t="s">
        <v>355</v>
      </c>
      <c r="T268" s="129">
        <v>43852</v>
      </c>
      <c r="U268" s="129">
        <v>44582</v>
      </c>
      <c r="V268" s="132">
        <v>42391</v>
      </c>
      <c r="W268" s="129">
        <v>44533</v>
      </c>
      <c r="X268" s="130">
        <v>71.400000000000006</v>
      </c>
      <c r="Y268" s="131" t="s">
        <v>356</v>
      </c>
      <c r="Z268" s="132">
        <v>42461</v>
      </c>
      <c r="AA268" s="130">
        <v>66.838709677419359</v>
      </c>
      <c r="AB268" s="133" t="s">
        <v>357</v>
      </c>
    </row>
    <row r="269" spans="1:28" x14ac:dyDescent="0.25">
      <c r="A269" s="123">
        <v>266</v>
      </c>
      <c r="B269" s="123">
        <v>80953</v>
      </c>
      <c r="C269" s="156" t="s">
        <v>1017</v>
      </c>
      <c r="D269" s="156"/>
      <c r="E269" s="123" t="s">
        <v>371</v>
      </c>
      <c r="F269" s="123" t="s">
        <v>1018</v>
      </c>
      <c r="G269" s="126" t="s">
        <v>348</v>
      </c>
      <c r="H269" s="123">
        <v>570034</v>
      </c>
      <c r="I269" s="127"/>
      <c r="J269" s="127"/>
      <c r="K269" s="127"/>
      <c r="L269" s="127"/>
      <c r="M269" s="123" t="s">
        <v>774</v>
      </c>
      <c r="N269" s="123" t="s">
        <v>1019</v>
      </c>
      <c r="O269" s="123" t="s">
        <v>973</v>
      </c>
      <c r="P269" s="128" t="s">
        <v>87</v>
      </c>
      <c r="Q269" s="123" t="s">
        <v>985</v>
      </c>
      <c r="R269" s="123" t="s">
        <v>975</v>
      </c>
      <c r="S269" s="128" t="s">
        <v>355</v>
      </c>
      <c r="T269" s="129">
        <v>44404</v>
      </c>
      <c r="U269" s="129">
        <v>44768</v>
      </c>
      <c r="V269" s="132">
        <v>42679</v>
      </c>
      <c r="W269" s="129">
        <v>44533</v>
      </c>
      <c r="X269" s="130">
        <v>61.8</v>
      </c>
      <c r="Y269" s="131" t="s">
        <v>356</v>
      </c>
      <c r="Z269" s="132">
        <v>43201</v>
      </c>
      <c r="AA269" s="130">
        <v>42.967741935483872</v>
      </c>
      <c r="AB269" s="133" t="s">
        <v>357</v>
      </c>
    </row>
    <row r="270" spans="1:28" x14ac:dyDescent="0.25">
      <c r="A270" s="123">
        <v>267</v>
      </c>
      <c r="B270" s="123">
        <v>30322</v>
      </c>
      <c r="C270" s="167" t="s">
        <v>1020</v>
      </c>
      <c r="D270" s="156"/>
      <c r="E270" s="123" t="s">
        <v>371</v>
      </c>
      <c r="F270" s="123" t="s">
        <v>1021</v>
      </c>
      <c r="G270" s="126" t="s">
        <v>348</v>
      </c>
      <c r="H270" s="123">
        <v>570103</v>
      </c>
      <c r="I270" s="127">
        <v>10200202718</v>
      </c>
      <c r="J270" s="127">
        <v>35772</v>
      </c>
      <c r="K270" s="127">
        <v>35772</v>
      </c>
      <c r="L270" s="127">
        <v>35772</v>
      </c>
      <c r="M270" s="123" t="s">
        <v>1022</v>
      </c>
      <c r="N270" s="123" t="s">
        <v>1023</v>
      </c>
      <c r="O270" s="123" t="s">
        <v>973</v>
      </c>
      <c r="P270" s="128" t="s">
        <v>87</v>
      </c>
      <c r="Q270" s="123" t="s">
        <v>980</v>
      </c>
      <c r="R270" s="123" t="s">
        <v>975</v>
      </c>
      <c r="S270" s="128" t="s">
        <v>355</v>
      </c>
      <c r="T270" s="129">
        <v>44149</v>
      </c>
      <c r="U270" s="129">
        <v>44513</v>
      </c>
      <c r="V270" s="132">
        <v>42324</v>
      </c>
      <c r="W270" s="129">
        <v>44533</v>
      </c>
      <c r="X270" s="130">
        <v>73.63333333333334</v>
      </c>
      <c r="Y270" s="131" t="s">
        <v>356</v>
      </c>
      <c r="Z270" s="132">
        <v>42542</v>
      </c>
      <c r="AA270" s="130">
        <v>64.225806451612897</v>
      </c>
      <c r="AB270" s="133" t="s">
        <v>357</v>
      </c>
    </row>
    <row r="271" spans="1:28" x14ac:dyDescent="0.25">
      <c r="A271" s="123">
        <v>268</v>
      </c>
      <c r="B271" s="123">
        <v>86700</v>
      </c>
      <c r="C271" s="167" t="s">
        <v>1024</v>
      </c>
      <c r="D271" s="156"/>
      <c r="E271" s="123" t="s">
        <v>347</v>
      </c>
      <c r="F271" s="123" t="s">
        <v>1025</v>
      </c>
      <c r="G271" s="126" t="s">
        <v>348</v>
      </c>
      <c r="H271" s="123">
        <v>570273</v>
      </c>
      <c r="I271" s="127"/>
      <c r="J271" s="127"/>
      <c r="K271" s="127"/>
      <c r="L271" s="127"/>
      <c r="M271" s="123" t="s">
        <v>456</v>
      </c>
      <c r="N271" s="123" t="s">
        <v>1026</v>
      </c>
      <c r="O271" s="123" t="s">
        <v>973</v>
      </c>
      <c r="P271" s="128" t="s">
        <v>87</v>
      </c>
      <c r="Q271" s="123" t="s">
        <v>985</v>
      </c>
      <c r="R271" s="123" t="s">
        <v>975</v>
      </c>
      <c r="S271" s="128" t="s">
        <v>355</v>
      </c>
      <c r="T271" s="129">
        <v>44405</v>
      </c>
      <c r="U271" s="129">
        <v>44769</v>
      </c>
      <c r="V271" s="132">
        <v>42826</v>
      </c>
      <c r="W271" s="129">
        <v>44533</v>
      </c>
      <c r="X271" s="130">
        <v>56.9</v>
      </c>
      <c r="Y271" s="131" t="s">
        <v>356</v>
      </c>
      <c r="Z271" s="132">
        <v>43394</v>
      </c>
      <c r="AA271" s="130">
        <v>36.741935483870968</v>
      </c>
      <c r="AB271" s="133" t="s">
        <v>357</v>
      </c>
    </row>
    <row r="272" spans="1:28" x14ac:dyDescent="0.25">
      <c r="A272" s="123">
        <v>269</v>
      </c>
      <c r="B272" s="123">
        <v>30430</v>
      </c>
      <c r="C272" s="167" t="s">
        <v>1027</v>
      </c>
      <c r="D272" s="156"/>
      <c r="E272" s="123" t="s">
        <v>371</v>
      </c>
      <c r="F272" s="123" t="s">
        <v>1028</v>
      </c>
      <c r="G272" s="126" t="s">
        <v>348</v>
      </c>
      <c r="H272" s="123">
        <v>570249</v>
      </c>
      <c r="I272" s="127">
        <v>10200202871</v>
      </c>
      <c r="J272" s="127"/>
      <c r="K272" s="127">
        <v>35903</v>
      </c>
      <c r="L272" s="127">
        <v>35903</v>
      </c>
      <c r="M272" s="123" t="s">
        <v>1029</v>
      </c>
      <c r="N272" s="123" t="s">
        <v>1030</v>
      </c>
      <c r="O272" s="123" t="s">
        <v>973</v>
      </c>
      <c r="P272" s="128" t="s">
        <v>87</v>
      </c>
      <c r="Q272" s="123" t="s">
        <v>988</v>
      </c>
      <c r="R272" s="123" t="s">
        <v>975</v>
      </c>
      <c r="S272" s="128" t="s">
        <v>355</v>
      </c>
      <c r="T272" s="129">
        <v>44233</v>
      </c>
      <c r="U272" s="129">
        <v>44597</v>
      </c>
      <c r="V272" s="132">
        <v>42408</v>
      </c>
      <c r="W272" s="129">
        <v>44533</v>
      </c>
      <c r="X272" s="130">
        <v>70.833333333333329</v>
      </c>
      <c r="Y272" s="131" t="s">
        <v>356</v>
      </c>
      <c r="Z272" s="132">
        <v>42552</v>
      </c>
      <c r="AA272" s="130">
        <v>63.903225806451616</v>
      </c>
      <c r="AB272" s="133" t="s">
        <v>357</v>
      </c>
    </row>
    <row r="273" spans="1:28" x14ac:dyDescent="0.25">
      <c r="A273" s="123">
        <v>270</v>
      </c>
      <c r="B273" s="123">
        <v>53819</v>
      </c>
      <c r="C273" s="156" t="s">
        <v>1031</v>
      </c>
      <c r="D273" s="156"/>
      <c r="E273" s="123" t="s">
        <v>347</v>
      </c>
      <c r="F273" s="123" t="s">
        <v>1032</v>
      </c>
      <c r="G273" s="126" t="s">
        <v>348</v>
      </c>
      <c r="H273" s="123">
        <v>570235</v>
      </c>
      <c r="I273" s="127">
        <v>10200200146</v>
      </c>
      <c r="J273" s="127">
        <v>5114</v>
      </c>
      <c r="K273" s="127">
        <v>31314</v>
      </c>
      <c r="L273" s="127">
        <v>5114</v>
      </c>
      <c r="M273" s="123" t="s">
        <v>1033</v>
      </c>
      <c r="N273" s="123" t="s">
        <v>1034</v>
      </c>
      <c r="O273" s="123" t="s">
        <v>973</v>
      </c>
      <c r="P273" s="128" t="s">
        <v>87</v>
      </c>
      <c r="Q273" s="123" t="s">
        <v>974</v>
      </c>
      <c r="R273" s="123" t="s">
        <v>975</v>
      </c>
      <c r="S273" s="128" t="s">
        <v>355</v>
      </c>
      <c r="T273" s="129">
        <v>44322</v>
      </c>
      <c r="U273" s="129">
        <v>44686</v>
      </c>
      <c r="V273" s="132">
        <v>41492</v>
      </c>
      <c r="W273" s="129">
        <v>44533</v>
      </c>
      <c r="X273" s="130">
        <v>101.36666666666666</v>
      </c>
      <c r="Y273" s="131" t="s">
        <v>356</v>
      </c>
      <c r="Z273" s="132">
        <v>42552</v>
      </c>
      <c r="AA273" s="130">
        <v>63.903225806451616</v>
      </c>
      <c r="AB273" s="133" t="s">
        <v>357</v>
      </c>
    </row>
    <row r="274" spans="1:28" x14ac:dyDescent="0.25">
      <c r="A274" s="123">
        <v>271</v>
      </c>
      <c r="B274" s="123">
        <v>80226</v>
      </c>
      <c r="C274" s="147" t="s">
        <v>1035</v>
      </c>
      <c r="D274" s="156"/>
      <c r="E274" s="123" t="s">
        <v>347</v>
      </c>
      <c r="F274" s="123" t="s">
        <v>1036</v>
      </c>
      <c r="G274" s="126" t="s">
        <v>348</v>
      </c>
      <c r="H274" s="123">
        <v>570196</v>
      </c>
      <c r="I274" s="127"/>
      <c r="J274" s="127"/>
      <c r="K274" s="127"/>
      <c r="L274" s="127"/>
      <c r="M274" s="123" t="s">
        <v>1037</v>
      </c>
      <c r="N274" s="123" t="s">
        <v>1038</v>
      </c>
      <c r="O274" s="123" t="s">
        <v>973</v>
      </c>
      <c r="P274" s="128" t="s">
        <v>87</v>
      </c>
      <c r="Q274" s="123" t="s">
        <v>988</v>
      </c>
      <c r="R274" s="123" t="s">
        <v>975</v>
      </c>
      <c r="S274" s="128" t="s">
        <v>355</v>
      </c>
      <c r="T274" s="129">
        <v>43831</v>
      </c>
      <c r="U274" s="129">
        <v>44561</v>
      </c>
      <c r="V274" s="132">
        <v>42736</v>
      </c>
      <c r="W274" s="129">
        <v>44533</v>
      </c>
      <c r="X274" s="130">
        <v>59.9</v>
      </c>
      <c r="Y274" s="131" t="s">
        <v>356</v>
      </c>
      <c r="Z274" s="132">
        <v>43466</v>
      </c>
      <c r="AA274" s="130">
        <v>34.41935483870968</v>
      </c>
      <c r="AB274" s="133" t="s">
        <v>357</v>
      </c>
    </row>
    <row r="275" spans="1:28" x14ac:dyDescent="0.25">
      <c r="A275" s="123">
        <v>272</v>
      </c>
      <c r="B275" s="123">
        <v>33708</v>
      </c>
      <c r="C275" s="167" t="s">
        <v>1039</v>
      </c>
      <c r="D275" s="156"/>
      <c r="E275" s="123" t="s">
        <v>371</v>
      </c>
      <c r="F275" s="123">
        <v>17008842</v>
      </c>
      <c r="G275" s="126" t="s">
        <v>348</v>
      </c>
      <c r="H275" s="123">
        <v>570274</v>
      </c>
      <c r="I275" s="127">
        <v>10200202163</v>
      </c>
      <c r="J275" s="127"/>
      <c r="K275" s="127">
        <v>34927</v>
      </c>
      <c r="L275" s="127">
        <v>34927</v>
      </c>
      <c r="M275" s="123" t="s">
        <v>1040</v>
      </c>
      <c r="N275" s="123" t="s">
        <v>1041</v>
      </c>
      <c r="O275" s="123" t="s">
        <v>973</v>
      </c>
      <c r="P275" s="128" t="s">
        <v>87</v>
      </c>
      <c r="Q275" s="123" t="s">
        <v>985</v>
      </c>
      <c r="R275" s="123" t="s">
        <v>975</v>
      </c>
      <c r="S275" s="128" t="s">
        <v>355</v>
      </c>
      <c r="T275" s="129">
        <v>43841</v>
      </c>
      <c r="U275" s="129">
        <v>44571</v>
      </c>
      <c r="V275" s="132">
        <v>41650</v>
      </c>
      <c r="W275" s="129">
        <v>44533</v>
      </c>
      <c r="X275" s="130">
        <v>96.1</v>
      </c>
      <c r="Y275" s="131" t="s">
        <v>356</v>
      </c>
      <c r="Z275" s="132">
        <v>42461</v>
      </c>
      <c r="AA275" s="130">
        <v>66.838709677419359</v>
      </c>
      <c r="AB275" s="133" t="s">
        <v>357</v>
      </c>
    </row>
    <row r="276" spans="1:28" x14ac:dyDescent="0.25">
      <c r="A276" s="123">
        <v>273</v>
      </c>
      <c r="B276" s="123">
        <v>30537</v>
      </c>
      <c r="C276" s="211" t="s">
        <v>1042</v>
      </c>
      <c r="D276" s="144"/>
      <c r="E276" s="123" t="s">
        <v>347</v>
      </c>
      <c r="F276" s="123">
        <v>15010857</v>
      </c>
      <c r="G276" s="126" t="s">
        <v>348</v>
      </c>
      <c r="H276" s="123"/>
      <c r="I276" s="123">
        <v>10200202721</v>
      </c>
      <c r="J276" s="185">
        <v>35770</v>
      </c>
      <c r="K276" s="144"/>
      <c r="L276" s="185">
        <v>35770</v>
      </c>
      <c r="M276" s="123">
        <v>99</v>
      </c>
      <c r="N276" s="123" t="s">
        <v>1043</v>
      </c>
      <c r="O276" s="123" t="s">
        <v>973</v>
      </c>
      <c r="P276" s="128" t="s">
        <v>87</v>
      </c>
      <c r="Q276" s="123" t="s">
        <v>988</v>
      </c>
      <c r="R276" s="123" t="s">
        <v>975</v>
      </c>
      <c r="S276" s="153" t="s">
        <v>355</v>
      </c>
      <c r="T276" s="129">
        <v>44498</v>
      </c>
      <c r="U276" s="129">
        <v>44862</v>
      </c>
      <c r="V276" s="186">
        <v>42310</v>
      </c>
      <c r="W276" s="129">
        <v>44533</v>
      </c>
      <c r="X276" s="187">
        <v>54.2</v>
      </c>
      <c r="Y276" s="188" t="s">
        <v>356</v>
      </c>
      <c r="Z276" s="183"/>
      <c r="AA276" s="144"/>
      <c r="AB276" s="144" t="s">
        <v>357</v>
      </c>
    </row>
    <row r="277" spans="1:28" x14ac:dyDescent="0.25">
      <c r="A277" s="123">
        <v>274</v>
      </c>
      <c r="B277" s="123">
        <v>91644</v>
      </c>
      <c r="C277" s="162" t="s">
        <v>1044</v>
      </c>
      <c r="D277" s="152"/>
      <c r="E277" s="123" t="s">
        <v>347</v>
      </c>
      <c r="F277" s="123">
        <v>17010864</v>
      </c>
      <c r="G277" s="126" t="s">
        <v>348</v>
      </c>
      <c r="H277" s="123"/>
      <c r="I277" s="144"/>
      <c r="J277" s="144"/>
      <c r="K277" s="144"/>
      <c r="L277" s="144"/>
      <c r="M277" s="123">
        <v>5</v>
      </c>
      <c r="N277" s="123" t="s">
        <v>1045</v>
      </c>
      <c r="O277" s="123" t="s">
        <v>973</v>
      </c>
      <c r="P277" s="128" t="s">
        <v>87</v>
      </c>
      <c r="Q277" s="123" t="s">
        <v>980</v>
      </c>
      <c r="R277" s="123" t="s">
        <v>975</v>
      </c>
      <c r="S277" s="144" t="s">
        <v>355</v>
      </c>
      <c r="T277" s="129">
        <v>44226</v>
      </c>
      <c r="U277" s="129">
        <v>44590</v>
      </c>
      <c r="V277" s="186">
        <v>42980</v>
      </c>
      <c r="W277" s="129">
        <v>44533</v>
      </c>
      <c r="X277" s="187">
        <v>31.866666666666667</v>
      </c>
      <c r="Y277" s="188" t="s">
        <v>356</v>
      </c>
      <c r="Z277" s="200" t="s">
        <v>1046</v>
      </c>
      <c r="AA277" s="212" t="s">
        <v>1047</v>
      </c>
      <c r="AB277" s="205" t="s">
        <v>357</v>
      </c>
    </row>
    <row r="278" spans="1:28" x14ac:dyDescent="0.25">
      <c r="A278" s="123">
        <v>275</v>
      </c>
      <c r="B278" s="123">
        <v>63368</v>
      </c>
      <c r="C278" s="162" t="s">
        <v>1048</v>
      </c>
      <c r="D278" s="144"/>
      <c r="E278" s="123" t="s">
        <v>347</v>
      </c>
      <c r="F278" s="123">
        <v>16012775</v>
      </c>
      <c r="G278" s="126" t="s">
        <v>348</v>
      </c>
      <c r="H278" s="123"/>
      <c r="I278" s="144">
        <v>10200202646</v>
      </c>
      <c r="J278" s="144"/>
      <c r="K278" s="142"/>
      <c r="L278" s="144"/>
      <c r="M278" s="123">
        <v>210</v>
      </c>
      <c r="N278" s="123" t="s">
        <v>1049</v>
      </c>
      <c r="O278" s="123" t="s">
        <v>973</v>
      </c>
      <c r="P278" s="128" t="s">
        <v>87</v>
      </c>
      <c r="Q278" s="123" t="s">
        <v>985</v>
      </c>
      <c r="R278" s="123" t="s">
        <v>975</v>
      </c>
      <c r="S278" s="142" t="s">
        <v>355</v>
      </c>
      <c r="T278" s="129">
        <v>44138</v>
      </c>
      <c r="U278" s="129">
        <v>44502</v>
      </c>
      <c r="V278" s="186">
        <v>42312</v>
      </c>
      <c r="W278" s="129">
        <v>44533</v>
      </c>
      <c r="X278" s="187">
        <v>54.133333333333333</v>
      </c>
      <c r="Y278" s="188" t="s">
        <v>356</v>
      </c>
      <c r="Z278" s="183"/>
      <c r="AA278" s="142"/>
      <c r="AB278" s="144" t="s">
        <v>357</v>
      </c>
    </row>
    <row r="279" spans="1:28" x14ac:dyDescent="0.25">
      <c r="A279" s="123">
        <v>276</v>
      </c>
      <c r="B279" s="123">
        <v>30396</v>
      </c>
      <c r="C279" s="162" t="s">
        <v>1050</v>
      </c>
      <c r="D279" s="144"/>
      <c r="E279" s="123" t="s">
        <v>347</v>
      </c>
      <c r="F279" s="123">
        <v>16000002</v>
      </c>
      <c r="G279" s="126" t="s">
        <v>348</v>
      </c>
      <c r="H279" s="123"/>
      <c r="I279" s="144">
        <v>10200202864</v>
      </c>
      <c r="J279" s="144"/>
      <c r="K279" s="144"/>
      <c r="L279" s="144">
        <v>35908</v>
      </c>
      <c r="M279" s="123">
        <v>168</v>
      </c>
      <c r="N279" s="123" t="s">
        <v>1051</v>
      </c>
      <c r="O279" s="123" t="s">
        <v>973</v>
      </c>
      <c r="P279" s="128" t="s">
        <v>87</v>
      </c>
      <c r="Q279" s="123" t="s">
        <v>991</v>
      </c>
      <c r="R279" s="123" t="s">
        <v>975</v>
      </c>
      <c r="S279" s="142" t="s">
        <v>355</v>
      </c>
      <c r="T279" s="129">
        <v>43852</v>
      </c>
      <c r="U279" s="129">
        <v>44582</v>
      </c>
      <c r="V279" s="186">
        <v>42391</v>
      </c>
      <c r="W279" s="129">
        <v>44533</v>
      </c>
      <c r="X279" s="187">
        <v>51.5</v>
      </c>
      <c r="Y279" s="188" t="s">
        <v>356</v>
      </c>
      <c r="Z279" s="183"/>
      <c r="AA279" s="144"/>
      <c r="AB279" s="144" t="s">
        <v>357</v>
      </c>
    </row>
    <row r="280" spans="1:28" x14ac:dyDescent="0.25">
      <c r="A280" s="123">
        <v>277</v>
      </c>
      <c r="B280" s="123">
        <v>63369</v>
      </c>
      <c r="C280" s="162" t="s">
        <v>1052</v>
      </c>
      <c r="D280" s="183"/>
      <c r="E280" s="123" t="s">
        <v>371</v>
      </c>
      <c r="F280" s="123">
        <v>15010117</v>
      </c>
      <c r="G280" s="126" t="s">
        <v>348</v>
      </c>
      <c r="H280" s="123"/>
      <c r="I280" s="144">
        <v>10200202647</v>
      </c>
      <c r="J280" s="144">
        <v>35689</v>
      </c>
      <c r="K280" s="144"/>
      <c r="L280" s="144">
        <v>35689</v>
      </c>
      <c r="M280" s="123">
        <v>210</v>
      </c>
      <c r="N280" s="123" t="s">
        <v>1053</v>
      </c>
      <c r="O280" s="123" t="s">
        <v>973</v>
      </c>
      <c r="P280" s="128" t="s">
        <v>87</v>
      </c>
      <c r="Q280" s="123" t="s">
        <v>980</v>
      </c>
      <c r="R280" s="123" t="s">
        <v>975</v>
      </c>
      <c r="S280" s="153" t="s">
        <v>355</v>
      </c>
      <c r="T280" s="129">
        <v>44137</v>
      </c>
      <c r="U280" s="129">
        <v>44501</v>
      </c>
      <c r="V280" s="186">
        <v>42312</v>
      </c>
      <c r="W280" s="129">
        <v>44533</v>
      </c>
      <c r="X280" s="187">
        <v>54.133333333333333</v>
      </c>
      <c r="Y280" s="188" t="s">
        <v>356</v>
      </c>
      <c r="Z280" s="183"/>
      <c r="AA280" s="144"/>
      <c r="AB280" s="144" t="s">
        <v>357</v>
      </c>
    </row>
    <row r="281" spans="1:28" x14ac:dyDescent="0.25">
      <c r="A281" s="123">
        <v>278</v>
      </c>
      <c r="B281" s="123">
        <v>70798</v>
      </c>
      <c r="C281" s="162" t="s">
        <v>1054</v>
      </c>
      <c r="D281" s="152"/>
      <c r="E281" s="123" t="s">
        <v>347</v>
      </c>
      <c r="F281" s="123">
        <v>16009080</v>
      </c>
      <c r="G281" s="126" t="s">
        <v>348</v>
      </c>
      <c r="H281" s="123"/>
      <c r="I281" s="183">
        <v>10200202946</v>
      </c>
      <c r="J281" s="144"/>
      <c r="K281" s="144">
        <v>16009080</v>
      </c>
      <c r="L281" s="184"/>
      <c r="M281" s="123">
        <v>4</v>
      </c>
      <c r="N281" s="123" t="s">
        <v>1055</v>
      </c>
      <c r="O281" s="123" t="s">
        <v>973</v>
      </c>
      <c r="P281" s="128" t="s">
        <v>87</v>
      </c>
      <c r="Q281" s="123" t="s">
        <v>974</v>
      </c>
      <c r="R281" s="123" t="s">
        <v>975</v>
      </c>
      <c r="S281" s="144" t="s">
        <v>355</v>
      </c>
      <c r="T281" s="129">
        <v>44374</v>
      </c>
      <c r="U281" s="129">
        <v>44738</v>
      </c>
      <c r="V281" s="186">
        <v>42433</v>
      </c>
      <c r="W281" s="129">
        <v>44533</v>
      </c>
      <c r="X281" s="187">
        <v>42.56666666666667</v>
      </c>
      <c r="Y281" s="188" t="s">
        <v>356</v>
      </c>
      <c r="Z281" s="189">
        <v>42777</v>
      </c>
      <c r="AA281" s="187">
        <v>30.096774193548388</v>
      </c>
      <c r="AB281" s="205" t="s">
        <v>357</v>
      </c>
    </row>
    <row r="282" spans="1:28" x14ac:dyDescent="0.25">
      <c r="A282" s="123">
        <v>279</v>
      </c>
      <c r="B282" s="123">
        <v>30541</v>
      </c>
      <c r="C282" s="192" t="s">
        <v>1056</v>
      </c>
      <c r="D282" s="144"/>
      <c r="E282" s="123" t="s">
        <v>347</v>
      </c>
      <c r="F282" s="123">
        <v>15011882</v>
      </c>
      <c r="G282" s="126" t="s">
        <v>348</v>
      </c>
      <c r="H282" s="123"/>
      <c r="I282" s="183">
        <v>10200202862</v>
      </c>
      <c r="J282" s="142"/>
      <c r="K282" s="144"/>
      <c r="L282" s="185">
        <v>35905</v>
      </c>
      <c r="M282" s="123" t="s">
        <v>1057</v>
      </c>
      <c r="N282" s="123" t="s">
        <v>1058</v>
      </c>
      <c r="O282" s="123" t="s">
        <v>973</v>
      </c>
      <c r="P282" s="128" t="s">
        <v>87</v>
      </c>
      <c r="Q282" s="123" t="s">
        <v>988</v>
      </c>
      <c r="R282" s="123" t="s">
        <v>975</v>
      </c>
      <c r="S282" s="144" t="s">
        <v>355</v>
      </c>
      <c r="T282" s="129">
        <v>44216</v>
      </c>
      <c r="U282" s="129">
        <v>44580</v>
      </c>
      <c r="V282" s="186">
        <v>42391</v>
      </c>
      <c r="W282" s="129">
        <v>44533</v>
      </c>
      <c r="X282" s="187">
        <v>51.5</v>
      </c>
      <c r="Y282" s="188" t="s">
        <v>356</v>
      </c>
      <c r="Z282" s="205"/>
      <c r="AA282" s="144"/>
      <c r="AB282" s="144" t="s">
        <v>357</v>
      </c>
    </row>
    <row r="283" spans="1:28" x14ac:dyDescent="0.25">
      <c r="A283" s="123">
        <v>280</v>
      </c>
      <c r="B283" s="123">
        <v>30310</v>
      </c>
      <c r="C283" s="192" t="s">
        <v>1059</v>
      </c>
      <c r="D283" s="183"/>
      <c r="E283" s="123" t="s">
        <v>347</v>
      </c>
      <c r="F283" s="123">
        <v>2132</v>
      </c>
      <c r="G283" s="126" t="s">
        <v>348</v>
      </c>
      <c r="H283" s="123"/>
      <c r="I283" s="183">
        <v>10200200461</v>
      </c>
      <c r="J283" s="184">
        <v>3924</v>
      </c>
      <c r="K283" s="144"/>
      <c r="L283" s="184">
        <v>31302</v>
      </c>
      <c r="M283" s="123">
        <v>39</v>
      </c>
      <c r="N283" s="123" t="s">
        <v>1060</v>
      </c>
      <c r="O283" s="123" t="s">
        <v>973</v>
      </c>
      <c r="P283" s="128" t="s">
        <v>87</v>
      </c>
      <c r="Q283" s="123" t="s">
        <v>985</v>
      </c>
      <c r="R283" s="123" t="s">
        <v>975</v>
      </c>
      <c r="S283" s="144" t="s">
        <v>355</v>
      </c>
      <c r="T283" s="129">
        <v>44426</v>
      </c>
      <c r="U283" s="129">
        <v>44790</v>
      </c>
      <c r="V283" s="186">
        <v>39224</v>
      </c>
      <c r="W283" s="129">
        <v>44533</v>
      </c>
      <c r="X283" s="187">
        <v>157.06666666666666</v>
      </c>
      <c r="Y283" s="188" t="s">
        <v>356</v>
      </c>
      <c r="Z283" s="183"/>
      <c r="AA283" s="144"/>
      <c r="AB283" s="144" t="s">
        <v>357</v>
      </c>
    </row>
    <row r="284" spans="1:28" x14ac:dyDescent="0.25">
      <c r="A284" s="123">
        <v>281</v>
      </c>
      <c r="B284" s="123">
        <v>64021</v>
      </c>
      <c r="C284" s="204" t="s">
        <v>1061</v>
      </c>
      <c r="D284" s="144"/>
      <c r="E284" s="123" t="s">
        <v>371</v>
      </c>
      <c r="F284" s="123">
        <v>15010424</v>
      </c>
      <c r="G284" s="126" t="s">
        <v>348</v>
      </c>
      <c r="H284" s="123"/>
      <c r="I284" s="183">
        <v>10200202681</v>
      </c>
      <c r="J284" s="184"/>
      <c r="K284" s="144"/>
      <c r="L284" s="184"/>
      <c r="M284" s="123">
        <v>211</v>
      </c>
      <c r="N284" s="123" t="s">
        <v>1062</v>
      </c>
      <c r="O284" s="123" t="s">
        <v>973</v>
      </c>
      <c r="P284" s="128" t="s">
        <v>87</v>
      </c>
      <c r="Q284" s="123" t="s">
        <v>988</v>
      </c>
      <c r="R284" s="123" t="s">
        <v>975</v>
      </c>
      <c r="S284" s="144" t="s">
        <v>355</v>
      </c>
      <c r="T284" s="129">
        <v>44374</v>
      </c>
      <c r="U284" s="129">
        <v>44738</v>
      </c>
      <c r="V284" s="189">
        <v>43313</v>
      </c>
      <c r="W284" s="129">
        <v>44533</v>
      </c>
      <c r="X284" s="187">
        <v>12.806451612903226</v>
      </c>
      <c r="Y284" s="188" t="s">
        <v>429</v>
      </c>
      <c r="Z284" s="144"/>
      <c r="AA284" s="144"/>
      <c r="AB284" s="144" t="s">
        <v>357</v>
      </c>
    </row>
    <row r="285" spans="1:28" x14ac:dyDescent="0.25">
      <c r="A285" s="123">
        <v>282</v>
      </c>
      <c r="B285" s="123">
        <v>105788</v>
      </c>
      <c r="C285" s="211" t="s">
        <v>1063</v>
      </c>
      <c r="D285" s="152"/>
      <c r="E285" s="123" t="s">
        <v>347</v>
      </c>
      <c r="F285" s="123">
        <v>18010580</v>
      </c>
      <c r="G285" s="126" t="s">
        <v>348</v>
      </c>
      <c r="H285" s="123"/>
      <c r="I285" s="183"/>
      <c r="J285" s="185"/>
      <c r="K285" s="144"/>
      <c r="L285" s="184"/>
      <c r="M285" s="123">
        <v>8</v>
      </c>
      <c r="N285" s="123" t="s">
        <v>1064</v>
      </c>
      <c r="O285" s="123" t="s">
        <v>973</v>
      </c>
      <c r="P285" s="128" t="s">
        <v>87</v>
      </c>
      <c r="Q285" s="123" t="s">
        <v>980</v>
      </c>
      <c r="R285" s="123" t="s">
        <v>975</v>
      </c>
      <c r="S285" s="144" t="s">
        <v>355</v>
      </c>
      <c r="T285" s="129">
        <v>43852</v>
      </c>
      <c r="U285" s="129">
        <v>44583</v>
      </c>
      <c r="V285" s="186">
        <v>43304</v>
      </c>
      <c r="W285" s="129">
        <v>44533</v>
      </c>
      <c r="X285" s="187">
        <v>21.066666666666666</v>
      </c>
      <c r="Y285" s="188" t="s">
        <v>429</v>
      </c>
      <c r="Z285" s="200" t="s">
        <v>1046</v>
      </c>
      <c r="AA285" s="212" t="s">
        <v>1047</v>
      </c>
      <c r="AB285" s="205" t="s">
        <v>357</v>
      </c>
    </row>
    <row r="286" spans="1:28" x14ac:dyDescent="0.25">
      <c r="A286" s="123">
        <v>283</v>
      </c>
      <c r="B286" s="123">
        <v>33503</v>
      </c>
      <c r="C286" s="162" t="s">
        <v>1065</v>
      </c>
      <c r="D286" s="193"/>
      <c r="E286" s="123" t="s">
        <v>347</v>
      </c>
      <c r="F286" s="123">
        <v>15009082</v>
      </c>
      <c r="G286" s="126" t="s">
        <v>348</v>
      </c>
      <c r="H286" s="123"/>
      <c r="I286" s="183">
        <v>10200202616</v>
      </c>
      <c r="J286" s="185"/>
      <c r="K286" s="184">
        <v>35643</v>
      </c>
      <c r="L286" s="184">
        <v>35643</v>
      </c>
      <c r="M286" s="123">
        <v>25</v>
      </c>
      <c r="N286" s="123" t="s">
        <v>1066</v>
      </c>
      <c r="O286" s="123" t="s">
        <v>973</v>
      </c>
      <c r="P286" s="128" t="s">
        <v>87</v>
      </c>
      <c r="Q286" s="123" t="s">
        <v>985</v>
      </c>
      <c r="R286" s="123" t="s">
        <v>975</v>
      </c>
      <c r="S286" s="144" t="s">
        <v>355</v>
      </c>
      <c r="T286" s="129">
        <v>44313</v>
      </c>
      <c r="U286" s="129">
        <v>44677</v>
      </c>
      <c r="V286" s="186">
        <v>42186</v>
      </c>
      <c r="W286" s="129">
        <v>44533</v>
      </c>
      <c r="X286" s="187">
        <v>50.8</v>
      </c>
      <c r="Y286" s="188" t="s">
        <v>356</v>
      </c>
      <c r="Z286" s="189">
        <v>42461</v>
      </c>
      <c r="AA286" s="187">
        <v>40.29032258064516</v>
      </c>
      <c r="AB286" s="205" t="s">
        <v>357</v>
      </c>
    </row>
    <row r="287" spans="1:28" x14ac:dyDescent="0.25">
      <c r="A287" s="123">
        <v>284</v>
      </c>
      <c r="B287" s="123">
        <v>30389</v>
      </c>
      <c r="C287" s="162" t="s">
        <v>1067</v>
      </c>
      <c r="D287" s="183"/>
      <c r="E287" s="123" t="s">
        <v>347</v>
      </c>
      <c r="F287" s="123">
        <v>11011347</v>
      </c>
      <c r="G287" s="126" t="s">
        <v>348</v>
      </c>
      <c r="H287" s="123"/>
      <c r="I287" s="203">
        <v>10200201619</v>
      </c>
      <c r="J287" s="184">
        <v>6880</v>
      </c>
      <c r="K287" s="144"/>
      <c r="L287" s="184">
        <v>34131</v>
      </c>
      <c r="M287" s="123">
        <v>144</v>
      </c>
      <c r="N287" s="123" t="s">
        <v>1068</v>
      </c>
      <c r="O287" s="123" t="s">
        <v>973</v>
      </c>
      <c r="P287" s="128" t="s">
        <v>87</v>
      </c>
      <c r="Q287" s="123" t="s">
        <v>985</v>
      </c>
      <c r="R287" s="123" t="s">
        <v>975</v>
      </c>
      <c r="S287" s="144" t="s">
        <v>355</v>
      </c>
      <c r="T287" s="129">
        <v>44398</v>
      </c>
      <c r="U287" s="129">
        <v>44762</v>
      </c>
      <c r="V287" s="186">
        <v>40749</v>
      </c>
      <c r="W287" s="129">
        <v>44533</v>
      </c>
      <c r="X287" s="187">
        <v>106.23333333333333</v>
      </c>
      <c r="Y287" s="188" t="s">
        <v>356</v>
      </c>
      <c r="Z287" s="183"/>
      <c r="AA287" s="144"/>
      <c r="AB287" s="144" t="s">
        <v>357</v>
      </c>
    </row>
    <row r="288" spans="1:28" x14ac:dyDescent="0.25">
      <c r="A288" s="123">
        <v>285</v>
      </c>
      <c r="B288" s="123">
        <v>105796</v>
      </c>
      <c r="C288" s="213" t="s">
        <v>1069</v>
      </c>
      <c r="D288" s="183"/>
      <c r="E288" s="123" t="s">
        <v>371</v>
      </c>
      <c r="F288" s="123">
        <v>18010583</v>
      </c>
      <c r="G288" s="126" t="s">
        <v>348</v>
      </c>
      <c r="H288" s="123"/>
      <c r="I288" s="214"/>
      <c r="J288" s="214"/>
      <c r="K288" s="214"/>
      <c r="L288" s="214"/>
      <c r="M288" s="123">
        <v>8</v>
      </c>
      <c r="N288" s="123" t="s">
        <v>1070</v>
      </c>
      <c r="O288" s="123" t="s">
        <v>973</v>
      </c>
      <c r="P288" s="128" t="s">
        <v>87</v>
      </c>
      <c r="Q288" s="123" t="s">
        <v>991</v>
      </c>
      <c r="R288" s="123" t="s">
        <v>975</v>
      </c>
      <c r="S288" s="144" t="s">
        <v>355</v>
      </c>
      <c r="T288" s="129">
        <v>44436</v>
      </c>
      <c r="U288" s="129">
        <v>44800</v>
      </c>
      <c r="V288" s="189">
        <v>43304</v>
      </c>
      <c r="W288" s="129">
        <v>44533</v>
      </c>
      <c r="X288" s="187">
        <v>21.066666666666666</v>
      </c>
      <c r="Y288" s="188" t="s">
        <v>429</v>
      </c>
      <c r="Z288" s="200" t="s">
        <v>1071</v>
      </c>
      <c r="AA288" s="186">
        <v>43922</v>
      </c>
      <c r="AB288" s="205" t="s">
        <v>357</v>
      </c>
    </row>
    <row r="289" spans="1:28" x14ac:dyDescent="0.25">
      <c r="A289" s="123">
        <v>286</v>
      </c>
      <c r="B289" s="123">
        <v>160042</v>
      </c>
      <c r="C289" s="164" t="s">
        <v>1072</v>
      </c>
      <c r="D289" s="144"/>
      <c r="E289" s="123" t="s">
        <v>371</v>
      </c>
      <c r="F289" s="123">
        <v>19234840</v>
      </c>
      <c r="G289" s="126" t="s">
        <v>348</v>
      </c>
      <c r="H289" s="123"/>
      <c r="I289" s="144"/>
      <c r="J289" s="144"/>
      <c r="K289" s="144"/>
      <c r="L289" s="144"/>
      <c r="M289" s="123">
        <v>8</v>
      </c>
      <c r="N289" s="123" t="s">
        <v>1073</v>
      </c>
      <c r="O289" s="123" t="s">
        <v>973</v>
      </c>
      <c r="P289" s="128" t="s">
        <v>87</v>
      </c>
      <c r="Q289" s="123" t="s">
        <v>985</v>
      </c>
      <c r="R289" s="123" t="s">
        <v>975</v>
      </c>
      <c r="S289" s="144" t="s">
        <v>355</v>
      </c>
      <c r="T289" s="129">
        <v>44314</v>
      </c>
      <c r="U289" s="129">
        <v>44678</v>
      </c>
      <c r="V289" s="186">
        <v>43769</v>
      </c>
      <c r="W289" s="129">
        <v>44533</v>
      </c>
      <c r="X289" s="187">
        <v>5.5666666666666664</v>
      </c>
      <c r="Y289" s="188" t="s">
        <v>396</v>
      </c>
      <c r="Z289" s="200" t="s">
        <v>1074</v>
      </c>
      <c r="AA289" s="186">
        <v>43891</v>
      </c>
      <c r="AB289" s="187" t="s">
        <v>357</v>
      </c>
    </row>
    <row r="290" spans="1:28" x14ac:dyDescent="0.25">
      <c r="A290" s="123">
        <v>287</v>
      </c>
      <c r="B290" s="123">
        <v>79403</v>
      </c>
      <c r="C290" s="215" t="s">
        <v>1075</v>
      </c>
      <c r="D290" s="183"/>
      <c r="E290" s="123" t="s">
        <v>347</v>
      </c>
      <c r="F290" s="123">
        <v>16012437</v>
      </c>
      <c r="G290" s="126" t="s">
        <v>348</v>
      </c>
      <c r="H290" s="123"/>
      <c r="I290" s="184"/>
      <c r="J290" s="185"/>
      <c r="K290" s="201"/>
      <c r="L290" s="201"/>
      <c r="M290" s="123">
        <v>28</v>
      </c>
      <c r="N290" s="123" t="s">
        <v>1076</v>
      </c>
      <c r="O290" s="123" t="s">
        <v>973</v>
      </c>
      <c r="P290" s="128" t="s">
        <v>87</v>
      </c>
      <c r="Q290" s="123" t="s">
        <v>974</v>
      </c>
      <c r="R290" s="123" t="s">
        <v>975</v>
      </c>
      <c r="S290" s="144" t="s">
        <v>355</v>
      </c>
      <c r="T290" s="129">
        <v>44164</v>
      </c>
      <c r="U290" s="129">
        <v>44528</v>
      </c>
      <c r="V290" s="186">
        <v>42705</v>
      </c>
      <c r="W290" s="129">
        <v>44533</v>
      </c>
      <c r="X290" s="187">
        <v>32.41935483870968</v>
      </c>
      <c r="Y290" s="188" t="s">
        <v>356</v>
      </c>
      <c r="Z290" s="189">
        <v>43298</v>
      </c>
      <c r="AA290" s="187">
        <v>13.733333333333333</v>
      </c>
      <c r="AB290" s="144" t="s">
        <v>357</v>
      </c>
    </row>
    <row r="291" spans="1:28" x14ac:dyDescent="0.25">
      <c r="A291" s="123">
        <v>288</v>
      </c>
      <c r="B291" s="123">
        <v>79407</v>
      </c>
      <c r="C291" s="162" t="s">
        <v>1077</v>
      </c>
      <c r="D291" s="152"/>
      <c r="E291" s="123" t="s">
        <v>347</v>
      </c>
      <c r="F291" s="123">
        <v>16012438</v>
      </c>
      <c r="G291" s="126" t="s">
        <v>348</v>
      </c>
      <c r="H291" s="123"/>
      <c r="I291" s="184"/>
      <c r="J291" s="184"/>
      <c r="K291" s="144"/>
      <c r="L291" s="144"/>
      <c r="M291" s="123">
        <v>28</v>
      </c>
      <c r="N291" s="123" t="s">
        <v>1078</v>
      </c>
      <c r="O291" s="123" t="s">
        <v>973</v>
      </c>
      <c r="P291" s="128" t="s">
        <v>87</v>
      </c>
      <c r="Q291" s="123" t="s">
        <v>991</v>
      </c>
      <c r="R291" s="123" t="s">
        <v>975</v>
      </c>
      <c r="S291" s="144" t="s">
        <v>355</v>
      </c>
      <c r="T291" s="129">
        <v>44497</v>
      </c>
      <c r="U291" s="129">
        <v>44861</v>
      </c>
      <c r="V291" s="186">
        <v>42675</v>
      </c>
      <c r="W291" s="129">
        <v>44533</v>
      </c>
      <c r="X291" s="187">
        <v>42.033333333333331</v>
      </c>
      <c r="Y291" s="188" t="s">
        <v>356</v>
      </c>
      <c r="Z291" s="200" t="s">
        <v>1071</v>
      </c>
      <c r="AA291" s="186">
        <v>43922</v>
      </c>
      <c r="AB291" s="205" t="s">
        <v>357</v>
      </c>
    </row>
    <row r="292" spans="1:28" x14ac:dyDescent="0.25">
      <c r="A292" s="123">
        <v>289</v>
      </c>
      <c r="B292" s="123">
        <v>86703</v>
      </c>
      <c r="C292" s="192" t="s">
        <v>1079</v>
      </c>
      <c r="D292" s="202"/>
      <c r="E292" s="123" t="s">
        <v>347</v>
      </c>
      <c r="F292" s="123">
        <v>17009097</v>
      </c>
      <c r="G292" s="126" t="s">
        <v>348</v>
      </c>
      <c r="H292" s="123"/>
      <c r="I292" s="183"/>
      <c r="J292" s="185"/>
      <c r="K292" s="142"/>
      <c r="L292" s="144"/>
      <c r="M292" s="123">
        <v>1</v>
      </c>
      <c r="N292" s="123" t="s">
        <v>1080</v>
      </c>
      <c r="O292" s="123" t="s">
        <v>973</v>
      </c>
      <c r="P292" s="128" t="s">
        <v>87</v>
      </c>
      <c r="Q292" s="123" t="s">
        <v>974</v>
      </c>
      <c r="R292" s="123" t="s">
        <v>975</v>
      </c>
      <c r="S292" s="144" t="s">
        <v>355</v>
      </c>
      <c r="T292" s="129">
        <v>44497</v>
      </c>
      <c r="U292" s="129">
        <v>44861</v>
      </c>
      <c r="V292" s="186">
        <v>42826</v>
      </c>
      <c r="W292" s="129">
        <v>44533</v>
      </c>
      <c r="X292" s="187">
        <v>28.516129032258064</v>
      </c>
      <c r="Y292" s="188" t="s">
        <v>356</v>
      </c>
      <c r="Z292" s="205"/>
      <c r="AA292" s="142"/>
      <c r="AB292" s="144" t="s">
        <v>357</v>
      </c>
    </row>
    <row r="293" spans="1:28" x14ac:dyDescent="0.25">
      <c r="A293" s="123">
        <v>290</v>
      </c>
      <c r="B293" s="123">
        <v>75037</v>
      </c>
      <c r="C293" s="162" t="s">
        <v>1081</v>
      </c>
      <c r="D293" s="193"/>
      <c r="E293" s="123" t="s">
        <v>347</v>
      </c>
      <c r="F293" s="123">
        <v>16010655</v>
      </c>
      <c r="G293" s="126" t="s">
        <v>348</v>
      </c>
      <c r="H293" s="123"/>
      <c r="I293" s="183">
        <v>10200203200</v>
      </c>
      <c r="J293" s="185"/>
      <c r="K293" s="184"/>
      <c r="L293" s="184"/>
      <c r="M293" s="123">
        <v>17</v>
      </c>
      <c r="N293" s="123" t="s">
        <v>1082</v>
      </c>
      <c r="O293" s="123" t="s">
        <v>973</v>
      </c>
      <c r="P293" s="128" t="s">
        <v>87</v>
      </c>
      <c r="Q293" s="123" t="s">
        <v>985</v>
      </c>
      <c r="R293" s="123" t="s">
        <v>975</v>
      </c>
      <c r="S293" s="144" t="s">
        <v>355</v>
      </c>
      <c r="T293" s="129">
        <v>44405</v>
      </c>
      <c r="U293" s="129">
        <v>44769</v>
      </c>
      <c r="V293" s="186">
        <v>42583</v>
      </c>
      <c r="W293" s="129">
        <v>44533</v>
      </c>
      <c r="X293" s="187">
        <v>45.1</v>
      </c>
      <c r="Y293" s="188" t="s">
        <v>356</v>
      </c>
      <c r="Z293" s="189"/>
      <c r="AA293" s="187"/>
      <c r="AB293" s="205" t="s">
        <v>357</v>
      </c>
    </row>
    <row r="294" spans="1:28" x14ac:dyDescent="0.25">
      <c r="A294" s="123">
        <v>291</v>
      </c>
      <c r="B294" s="123">
        <v>33678</v>
      </c>
      <c r="C294" s="192" t="s">
        <v>1083</v>
      </c>
      <c r="D294" s="193"/>
      <c r="E294" s="123" t="s">
        <v>371</v>
      </c>
      <c r="F294" s="123">
        <v>13011431</v>
      </c>
      <c r="G294" s="126" t="s">
        <v>348</v>
      </c>
      <c r="H294" s="123"/>
      <c r="I294" s="183">
        <v>10200202133</v>
      </c>
      <c r="J294" s="184"/>
      <c r="K294" s="144"/>
      <c r="L294" s="216">
        <v>34894</v>
      </c>
      <c r="M294" s="123">
        <v>137</v>
      </c>
      <c r="N294" s="123" t="s">
        <v>1084</v>
      </c>
      <c r="O294" s="123" t="s">
        <v>973</v>
      </c>
      <c r="P294" s="128" t="s">
        <v>87</v>
      </c>
      <c r="Q294" s="123" t="s">
        <v>985</v>
      </c>
      <c r="R294" s="123" t="s">
        <v>975</v>
      </c>
      <c r="S294" s="144" t="s">
        <v>355</v>
      </c>
      <c r="T294" s="129">
        <v>43812</v>
      </c>
      <c r="U294" s="129">
        <v>44542</v>
      </c>
      <c r="V294" s="186">
        <v>41621</v>
      </c>
      <c r="W294" s="129">
        <v>44533</v>
      </c>
      <c r="X294" s="187">
        <v>67.387096774193552</v>
      </c>
      <c r="Y294" s="188" t="s">
        <v>356</v>
      </c>
      <c r="Z294" s="217"/>
      <c r="AA294" s="144"/>
      <c r="AB294" s="144" t="s">
        <v>357</v>
      </c>
    </row>
    <row r="295" spans="1:28" x14ac:dyDescent="0.25">
      <c r="A295" s="123">
        <v>292</v>
      </c>
      <c r="B295" s="123">
        <v>102324</v>
      </c>
      <c r="C295" s="162" t="s">
        <v>1085</v>
      </c>
      <c r="D295" s="193"/>
      <c r="E295" s="123" t="s">
        <v>371</v>
      </c>
      <c r="F295" s="123">
        <v>18009586</v>
      </c>
      <c r="G295" s="126" t="s">
        <v>348</v>
      </c>
      <c r="H295" s="123"/>
      <c r="I295" s="183"/>
      <c r="J295" s="185"/>
      <c r="K295" s="184"/>
      <c r="L295" s="184"/>
      <c r="M295" s="123" t="s">
        <v>1086</v>
      </c>
      <c r="N295" s="123" t="s">
        <v>1087</v>
      </c>
      <c r="O295" s="123" t="s">
        <v>973</v>
      </c>
      <c r="P295" s="128" t="s">
        <v>87</v>
      </c>
      <c r="Q295" s="123" t="s">
        <v>991</v>
      </c>
      <c r="R295" s="123" t="s">
        <v>975</v>
      </c>
      <c r="S295" s="144" t="s">
        <v>355</v>
      </c>
      <c r="T295" s="129">
        <v>44455</v>
      </c>
      <c r="U295" s="129">
        <v>44819</v>
      </c>
      <c r="V295" s="186">
        <v>43220</v>
      </c>
      <c r="W295" s="129">
        <v>44533</v>
      </c>
      <c r="X295" s="187">
        <v>23.866666666666667</v>
      </c>
      <c r="Y295" s="188" t="s">
        <v>429</v>
      </c>
      <c r="Z295" s="189"/>
      <c r="AA295" s="187"/>
      <c r="AB295" s="205" t="s">
        <v>357</v>
      </c>
    </row>
    <row r="296" spans="1:28" x14ac:dyDescent="0.25">
      <c r="A296" s="123">
        <v>293</v>
      </c>
      <c r="B296" s="123">
        <v>76411</v>
      </c>
      <c r="C296" s="162" t="s">
        <v>1088</v>
      </c>
      <c r="D296" s="152"/>
      <c r="E296" s="123" t="s">
        <v>347</v>
      </c>
      <c r="F296" s="123">
        <v>16011371</v>
      </c>
      <c r="G296" s="126" t="s">
        <v>348</v>
      </c>
      <c r="H296" s="123"/>
      <c r="I296" s="183">
        <v>10200203308</v>
      </c>
      <c r="J296" s="185"/>
      <c r="K296" s="144"/>
      <c r="L296" s="144">
        <v>16011371</v>
      </c>
      <c r="M296" s="123">
        <v>20</v>
      </c>
      <c r="N296" s="123" t="s">
        <v>1089</v>
      </c>
      <c r="O296" s="123" t="s">
        <v>973</v>
      </c>
      <c r="P296" s="128" t="s">
        <v>87</v>
      </c>
      <c r="Q296" s="123" t="s">
        <v>974</v>
      </c>
      <c r="R296" s="123" t="s">
        <v>975</v>
      </c>
      <c r="S296" s="144" t="s">
        <v>355</v>
      </c>
      <c r="T296" s="129">
        <v>44423</v>
      </c>
      <c r="U296" s="129">
        <v>44787</v>
      </c>
      <c r="V296" s="186">
        <v>42644</v>
      </c>
      <c r="W296" s="129">
        <v>44533</v>
      </c>
      <c r="X296" s="187">
        <v>43.06666666666667</v>
      </c>
      <c r="Y296" s="188" t="s">
        <v>356</v>
      </c>
      <c r="Z296" s="200" t="s">
        <v>1071</v>
      </c>
      <c r="AA296" s="186">
        <v>43922</v>
      </c>
      <c r="AB296" s="205" t="s">
        <v>357</v>
      </c>
    </row>
    <row r="297" spans="1:28" x14ac:dyDescent="0.25">
      <c r="A297" s="123">
        <v>294</v>
      </c>
      <c r="B297" s="123">
        <v>30445</v>
      </c>
      <c r="C297" s="162" t="s">
        <v>1090</v>
      </c>
      <c r="D297" s="193"/>
      <c r="E297" s="123" t="s">
        <v>371</v>
      </c>
      <c r="F297" s="123">
        <v>11011364</v>
      </c>
      <c r="G297" s="126" t="s">
        <v>348</v>
      </c>
      <c r="H297" s="123"/>
      <c r="I297" s="203">
        <v>10200201628</v>
      </c>
      <c r="J297" s="185">
        <v>6888</v>
      </c>
      <c r="K297" s="144"/>
      <c r="L297" s="185">
        <v>34139</v>
      </c>
      <c r="M297" s="123">
        <v>144</v>
      </c>
      <c r="N297" s="123" t="s">
        <v>1091</v>
      </c>
      <c r="O297" s="123" t="s">
        <v>973</v>
      </c>
      <c r="P297" s="128" t="s">
        <v>87</v>
      </c>
      <c r="Q297" s="123" t="s">
        <v>985</v>
      </c>
      <c r="R297" s="123" t="s">
        <v>975</v>
      </c>
      <c r="S297" s="144" t="s">
        <v>355</v>
      </c>
      <c r="T297" s="129">
        <v>44337</v>
      </c>
      <c r="U297" s="129">
        <v>44701</v>
      </c>
      <c r="V297" s="186">
        <v>40749</v>
      </c>
      <c r="W297" s="129">
        <v>44533</v>
      </c>
      <c r="X297" s="187">
        <v>95.516129032258064</v>
      </c>
      <c r="Y297" s="188" t="s">
        <v>356</v>
      </c>
      <c r="Z297" s="205"/>
      <c r="AA297" s="144"/>
      <c r="AB297" s="144" t="s">
        <v>357</v>
      </c>
    </row>
    <row r="298" spans="1:28" x14ac:dyDescent="0.25">
      <c r="A298" s="123">
        <v>295</v>
      </c>
      <c r="B298" s="123">
        <v>80948</v>
      </c>
      <c r="C298" s="162" t="s">
        <v>1092</v>
      </c>
      <c r="D298" s="215"/>
      <c r="E298" s="123" t="s">
        <v>347</v>
      </c>
      <c r="F298" s="123">
        <v>16013014</v>
      </c>
      <c r="G298" s="126" t="s">
        <v>348</v>
      </c>
      <c r="H298" s="123"/>
      <c r="I298" s="205"/>
      <c r="J298" s="185"/>
      <c r="K298" s="144"/>
      <c r="L298" s="144"/>
      <c r="M298" s="123">
        <v>36</v>
      </c>
      <c r="N298" s="123" t="s">
        <v>1093</v>
      </c>
      <c r="O298" s="123" t="s">
        <v>973</v>
      </c>
      <c r="P298" s="128" t="s">
        <v>87</v>
      </c>
      <c r="Q298" s="123" t="s">
        <v>980</v>
      </c>
      <c r="R298" s="123" t="s">
        <v>975</v>
      </c>
      <c r="S298" s="144" t="s">
        <v>355</v>
      </c>
      <c r="T298" s="129">
        <v>44314</v>
      </c>
      <c r="U298" s="129">
        <v>44678</v>
      </c>
      <c r="V298" s="186">
        <v>42679</v>
      </c>
      <c r="W298" s="129">
        <v>44533</v>
      </c>
      <c r="X298" s="187">
        <v>41.9</v>
      </c>
      <c r="Y298" s="188" t="s">
        <v>356</v>
      </c>
      <c r="Z298" s="200" t="s">
        <v>1071</v>
      </c>
      <c r="AA298" s="186">
        <v>43922</v>
      </c>
      <c r="AB298" s="205" t="s">
        <v>357</v>
      </c>
    </row>
    <row r="299" spans="1:28" x14ac:dyDescent="0.25">
      <c r="A299" s="123">
        <v>296</v>
      </c>
      <c r="B299" s="123">
        <v>36159</v>
      </c>
      <c r="C299" s="162" t="s">
        <v>1094</v>
      </c>
      <c r="D299" s="152"/>
      <c r="E299" s="123" t="s">
        <v>347</v>
      </c>
      <c r="F299" s="123">
        <v>3617</v>
      </c>
      <c r="G299" s="126" t="s">
        <v>348</v>
      </c>
      <c r="H299" s="123"/>
      <c r="I299" s="144"/>
      <c r="J299" s="144"/>
      <c r="K299" s="144"/>
      <c r="L299" s="144"/>
      <c r="M299" s="123" t="s">
        <v>87</v>
      </c>
      <c r="N299" s="123" t="s">
        <v>1095</v>
      </c>
      <c r="O299" s="123" t="s">
        <v>973</v>
      </c>
      <c r="P299" s="128" t="s">
        <v>87</v>
      </c>
      <c r="Q299" s="123" t="s">
        <v>988</v>
      </c>
      <c r="R299" s="123" t="s">
        <v>975</v>
      </c>
      <c r="S299" s="144" t="s">
        <v>355</v>
      </c>
      <c r="T299" s="129">
        <v>44197</v>
      </c>
      <c r="U299" s="129">
        <v>44561</v>
      </c>
      <c r="V299" s="186">
        <v>43833</v>
      </c>
      <c r="W299" s="129">
        <v>44533</v>
      </c>
      <c r="X299" s="187">
        <v>3.4333333333333331</v>
      </c>
      <c r="Y299" s="188" t="s">
        <v>396</v>
      </c>
      <c r="Z299" s="200"/>
      <c r="AA299" s="212"/>
      <c r="AB299" s="205" t="s">
        <v>357</v>
      </c>
    </row>
    <row r="300" spans="1:28" x14ac:dyDescent="0.25">
      <c r="A300" s="123">
        <v>297</v>
      </c>
      <c r="B300" s="123">
        <v>77651</v>
      </c>
      <c r="C300" s="162" t="s">
        <v>1096</v>
      </c>
      <c r="D300" s="193"/>
      <c r="E300" s="123" t="s">
        <v>347</v>
      </c>
      <c r="F300" s="123">
        <v>16011769</v>
      </c>
      <c r="G300" s="126" t="s">
        <v>348</v>
      </c>
      <c r="H300" s="123"/>
      <c r="I300" s="183"/>
      <c r="J300" s="185"/>
      <c r="K300" s="184"/>
      <c r="L300" s="184"/>
      <c r="M300" s="123">
        <v>22</v>
      </c>
      <c r="N300" s="123" t="s">
        <v>1097</v>
      </c>
      <c r="O300" s="123" t="s">
        <v>973</v>
      </c>
      <c r="P300" s="128" t="s">
        <v>87</v>
      </c>
      <c r="Q300" s="123" t="s">
        <v>991</v>
      </c>
      <c r="R300" s="123" t="s">
        <v>975</v>
      </c>
      <c r="S300" s="144" t="s">
        <v>355</v>
      </c>
      <c r="T300" s="129">
        <v>44481</v>
      </c>
      <c r="U300" s="129">
        <v>44845</v>
      </c>
      <c r="V300" s="186">
        <v>42659</v>
      </c>
      <c r="W300" s="129">
        <v>44533</v>
      </c>
      <c r="X300" s="187">
        <v>42.56666666666667</v>
      </c>
      <c r="Y300" s="188" t="s">
        <v>356</v>
      </c>
      <c r="Z300" s="189"/>
      <c r="AA300" s="187"/>
      <c r="AB300" s="205" t="s">
        <v>357</v>
      </c>
    </row>
    <row r="301" spans="1:28" x14ac:dyDescent="0.25">
      <c r="A301" s="123">
        <v>298</v>
      </c>
      <c r="B301" s="123">
        <v>78979</v>
      </c>
      <c r="C301" s="215" t="s">
        <v>1098</v>
      </c>
      <c r="D301" s="218"/>
      <c r="E301" s="123" t="s">
        <v>371</v>
      </c>
      <c r="F301" s="123">
        <v>16012275</v>
      </c>
      <c r="G301" s="126" t="s">
        <v>348</v>
      </c>
      <c r="H301" s="123"/>
      <c r="I301" s="183">
        <v>10200203415</v>
      </c>
      <c r="J301" s="185"/>
      <c r="K301" s="144"/>
      <c r="L301" s="201"/>
      <c r="M301" s="123">
        <v>26</v>
      </c>
      <c r="N301" s="123" t="s">
        <v>1099</v>
      </c>
      <c r="O301" s="123" t="s">
        <v>973</v>
      </c>
      <c r="P301" s="128" t="s">
        <v>87</v>
      </c>
      <c r="Q301" s="123" t="s">
        <v>985</v>
      </c>
      <c r="R301" s="123" t="s">
        <v>975</v>
      </c>
      <c r="S301" s="144" t="s">
        <v>355</v>
      </c>
      <c r="T301" s="129">
        <v>44283</v>
      </c>
      <c r="U301" s="129">
        <v>44647</v>
      </c>
      <c r="V301" s="186">
        <v>42826</v>
      </c>
      <c r="W301" s="129">
        <v>44533</v>
      </c>
      <c r="X301" s="187">
        <v>28.516129032258064</v>
      </c>
      <c r="Y301" s="188" t="s">
        <v>356</v>
      </c>
      <c r="Z301" s="185"/>
      <c r="AA301" s="144"/>
      <c r="AB301" s="144" t="s">
        <v>357</v>
      </c>
    </row>
    <row r="302" spans="1:28" x14ac:dyDescent="0.25">
      <c r="A302" s="123">
        <v>299</v>
      </c>
      <c r="B302" s="123">
        <v>30391</v>
      </c>
      <c r="C302" s="162" t="s">
        <v>1100</v>
      </c>
      <c r="D302" s="152"/>
      <c r="E302" s="123" t="s">
        <v>371</v>
      </c>
      <c r="F302" s="123">
        <v>11011194</v>
      </c>
      <c r="G302" s="126" t="s">
        <v>348</v>
      </c>
      <c r="H302" s="123"/>
      <c r="I302" s="144">
        <v>10200201581</v>
      </c>
      <c r="J302" s="144">
        <v>6836</v>
      </c>
      <c r="K302" s="144"/>
      <c r="L302" s="144">
        <v>34087</v>
      </c>
      <c r="M302" s="123">
        <v>141</v>
      </c>
      <c r="N302" s="123" t="s">
        <v>1101</v>
      </c>
      <c r="O302" s="123" t="s">
        <v>973</v>
      </c>
      <c r="P302" s="128" t="s">
        <v>87</v>
      </c>
      <c r="Q302" s="123" t="s">
        <v>974</v>
      </c>
      <c r="R302" s="123" t="s">
        <v>975</v>
      </c>
      <c r="S302" s="142" t="s">
        <v>355</v>
      </c>
      <c r="T302" s="129">
        <v>44387</v>
      </c>
      <c r="U302" s="129">
        <v>44751</v>
      </c>
      <c r="V302" s="186">
        <v>40738</v>
      </c>
      <c r="W302" s="129">
        <v>44533</v>
      </c>
      <c r="X302" s="187">
        <v>95.870967741935488</v>
      </c>
      <c r="Y302" s="188" t="s">
        <v>356</v>
      </c>
      <c r="Z302" s="183"/>
      <c r="AA302" s="144"/>
      <c r="AB302" s="144" t="s">
        <v>357</v>
      </c>
    </row>
    <row r="303" spans="1:28" x14ac:dyDescent="0.25">
      <c r="A303" s="123">
        <v>300</v>
      </c>
      <c r="B303" s="123">
        <v>12826</v>
      </c>
      <c r="C303" s="162" t="s">
        <v>1102</v>
      </c>
      <c r="D303" s="152"/>
      <c r="E303" s="123" t="s">
        <v>347</v>
      </c>
      <c r="F303" s="123">
        <v>8010667</v>
      </c>
      <c r="G303" s="126" t="s">
        <v>348</v>
      </c>
      <c r="H303" s="123"/>
      <c r="I303" s="183"/>
      <c r="J303" s="185"/>
      <c r="K303" s="144"/>
      <c r="L303" s="144"/>
      <c r="M303" s="123" t="s">
        <v>1103</v>
      </c>
      <c r="N303" s="123" t="s">
        <v>1104</v>
      </c>
      <c r="O303" s="123" t="s">
        <v>973</v>
      </c>
      <c r="P303" s="128" t="s">
        <v>87</v>
      </c>
      <c r="Q303" s="123" t="s">
        <v>980</v>
      </c>
      <c r="R303" s="123" t="s">
        <v>975</v>
      </c>
      <c r="S303" s="144" t="s">
        <v>355</v>
      </c>
      <c r="T303" s="129">
        <v>43862</v>
      </c>
      <c r="U303" s="129">
        <v>44592</v>
      </c>
      <c r="V303" s="189">
        <v>40675</v>
      </c>
      <c r="W303" s="129">
        <v>44533</v>
      </c>
      <c r="X303" s="187">
        <v>97.903225806451616</v>
      </c>
      <c r="Y303" s="188" t="s">
        <v>356</v>
      </c>
      <c r="Z303" s="189"/>
      <c r="AA303" s="187"/>
      <c r="AB303" s="144" t="s">
        <v>357</v>
      </c>
    </row>
    <row r="304" spans="1:28" x14ac:dyDescent="0.25">
      <c r="A304" s="123">
        <v>301</v>
      </c>
      <c r="B304" s="123">
        <v>74637</v>
      </c>
      <c r="C304" s="162" t="s">
        <v>1105</v>
      </c>
      <c r="D304" s="152"/>
      <c r="E304" s="123" t="s">
        <v>371</v>
      </c>
      <c r="F304" s="123">
        <v>16010372</v>
      </c>
      <c r="G304" s="126" t="s">
        <v>348</v>
      </c>
      <c r="H304" s="123"/>
      <c r="I304" s="183">
        <v>10200203182</v>
      </c>
      <c r="J304" s="185"/>
      <c r="K304" s="144"/>
      <c r="L304" s="144">
        <v>16010372</v>
      </c>
      <c r="M304" s="123">
        <v>15</v>
      </c>
      <c r="N304" s="123" t="s">
        <v>1106</v>
      </c>
      <c r="O304" s="123" t="s">
        <v>973</v>
      </c>
      <c r="P304" s="128" t="s">
        <v>87</v>
      </c>
      <c r="Q304" s="123" t="s">
        <v>985</v>
      </c>
      <c r="R304" s="123" t="s">
        <v>975</v>
      </c>
      <c r="S304" s="144" t="s">
        <v>355</v>
      </c>
      <c r="T304" s="129">
        <v>44466</v>
      </c>
      <c r="U304" s="129">
        <v>44830</v>
      </c>
      <c r="V304" s="186">
        <v>42644</v>
      </c>
      <c r="W304" s="129">
        <v>44533</v>
      </c>
      <c r="X304" s="187">
        <v>34.387096774193552</v>
      </c>
      <c r="Y304" s="188" t="s">
        <v>356</v>
      </c>
      <c r="Z304" s="189">
        <v>42802</v>
      </c>
      <c r="AA304" s="187">
        <v>30.266666666666666</v>
      </c>
      <c r="AB304" s="144" t="s">
        <v>357</v>
      </c>
    </row>
    <row r="305" spans="1:28" x14ac:dyDescent="0.25">
      <c r="A305" s="123">
        <v>302</v>
      </c>
      <c r="B305" s="123">
        <v>30464</v>
      </c>
      <c r="C305" s="192" t="s">
        <v>1107</v>
      </c>
      <c r="D305" s="193"/>
      <c r="E305" s="123" t="s">
        <v>347</v>
      </c>
      <c r="F305" s="123">
        <v>16008537</v>
      </c>
      <c r="G305" s="126" t="s">
        <v>348</v>
      </c>
      <c r="H305" s="123"/>
      <c r="I305" s="183">
        <v>10200201301</v>
      </c>
      <c r="J305" s="184"/>
      <c r="K305" s="144"/>
      <c r="L305" s="184">
        <v>35956</v>
      </c>
      <c r="M305" s="123">
        <v>120</v>
      </c>
      <c r="N305" s="123" t="s">
        <v>1108</v>
      </c>
      <c r="O305" s="123" t="s">
        <v>973</v>
      </c>
      <c r="P305" s="128" t="s">
        <v>87</v>
      </c>
      <c r="Q305" s="123" t="s">
        <v>988</v>
      </c>
      <c r="R305" s="123" t="s">
        <v>975</v>
      </c>
      <c r="S305" s="144" t="s">
        <v>355</v>
      </c>
      <c r="T305" s="129">
        <v>44222</v>
      </c>
      <c r="U305" s="129">
        <v>44586</v>
      </c>
      <c r="V305" s="186">
        <v>42397</v>
      </c>
      <c r="W305" s="129">
        <v>44533</v>
      </c>
      <c r="X305" s="187">
        <v>42.354838709677416</v>
      </c>
      <c r="Y305" s="188" t="s">
        <v>356</v>
      </c>
      <c r="Z305" s="205"/>
      <c r="AA305" s="144"/>
      <c r="AB305" s="144" t="s">
        <v>357</v>
      </c>
    </row>
    <row r="306" spans="1:28" x14ac:dyDescent="0.25">
      <c r="A306" s="123">
        <v>303</v>
      </c>
      <c r="B306" s="123">
        <v>53817</v>
      </c>
      <c r="C306" s="192" t="s">
        <v>1109</v>
      </c>
      <c r="D306" s="193"/>
      <c r="E306" s="123" t="s">
        <v>371</v>
      </c>
      <c r="F306" s="123">
        <v>16009615</v>
      </c>
      <c r="G306" s="126" t="s">
        <v>348</v>
      </c>
      <c r="H306" s="123"/>
      <c r="I306" s="183">
        <v>10200203066</v>
      </c>
      <c r="J306" s="184"/>
      <c r="K306" s="144"/>
      <c r="L306" s="183">
        <v>36178</v>
      </c>
      <c r="M306" s="123">
        <v>188</v>
      </c>
      <c r="N306" s="123" t="s">
        <v>1110</v>
      </c>
      <c r="O306" s="123" t="s">
        <v>973</v>
      </c>
      <c r="P306" s="128" t="s">
        <v>87</v>
      </c>
      <c r="Q306" s="123" t="s">
        <v>988</v>
      </c>
      <c r="R306" s="123" t="s">
        <v>975</v>
      </c>
      <c r="S306" s="144" t="s">
        <v>355</v>
      </c>
      <c r="T306" s="129">
        <v>44246</v>
      </c>
      <c r="U306" s="129">
        <v>44610</v>
      </c>
      <c r="V306" s="186">
        <v>41692</v>
      </c>
      <c r="W306" s="129">
        <v>44533</v>
      </c>
      <c r="X306" s="187">
        <v>65.096774193548384</v>
      </c>
      <c r="Y306" s="188" t="s">
        <v>356</v>
      </c>
      <c r="Z306" s="205"/>
      <c r="AA306" s="144"/>
      <c r="AB306" s="144" t="s">
        <v>357</v>
      </c>
    </row>
    <row r="307" spans="1:28" x14ac:dyDescent="0.25">
      <c r="A307" s="123">
        <v>304</v>
      </c>
      <c r="B307" s="123">
        <v>62732</v>
      </c>
      <c r="C307" s="162" t="s">
        <v>1111</v>
      </c>
      <c r="D307" s="193"/>
      <c r="E307" s="123" t="s">
        <v>371</v>
      </c>
      <c r="F307" s="123">
        <v>16011945</v>
      </c>
      <c r="G307" s="126" t="s">
        <v>348</v>
      </c>
      <c r="H307" s="123"/>
      <c r="I307" s="183">
        <v>10200202609</v>
      </c>
      <c r="J307" s="142">
        <v>35656</v>
      </c>
      <c r="K307" s="144"/>
      <c r="L307" s="142">
        <v>35656</v>
      </c>
      <c r="M307" s="123">
        <v>208</v>
      </c>
      <c r="N307" s="123" t="s">
        <v>1112</v>
      </c>
      <c r="O307" s="123" t="s">
        <v>973</v>
      </c>
      <c r="P307" s="128" t="s">
        <v>87</v>
      </c>
      <c r="Q307" s="123" t="s">
        <v>991</v>
      </c>
      <c r="R307" s="123" t="s">
        <v>975</v>
      </c>
      <c r="S307" s="144" t="s">
        <v>355</v>
      </c>
      <c r="T307" s="129">
        <v>44426</v>
      </c>
      <c r="U307" s="129">
        <v>44790</v>
      </c>
      <c r="V307" s="186">
        <v>42237</v>
      </c>
      <c r="W307" s="129">
        <v>44533</v>
      </c>
      <c r="X307" s="187">
        <v>47.516129032258064</v>
      </c>
      <c r="Y307" s="188" t="s">
        <v>356</v>
      </c>
      <c r="Z307" s="195"/>
      <c r="AA307" s="144"/>
      <c r="AB307" s="144" t="s">
        <v>357</v>
      </c>
    </row>
    <row r="308" spans="1:28" x14ac:dyDescent="0.25">
      <c r="A308" s="123">
        <v>305</v>
      </c>
      <c r="B308" s="123">
        <v>68582</v>
      </c>
      <c r="C308" s="211" t="s">
        <v>1113</v>
      </c>
      <c r="D308" s="152"/>
      <c r="E308" s="123" t="s">
        <v>371</v>
      </c>
      <c r="F308" s="123">
        <v>16006060</v>
      </c>
      <c r="G308" s="126" t="s">
        <v>348</v>
      </c>
      <c r="H308" s="123"/>
      <c r="I308" s="144">
        <v>10200202814</v>
      </c>
      <c r="J308" s="185"/>
      <c r="K308" s="144"/>
      <c r="L308" s="185">
        <v>35891</v>
      </c>
      <c r="M308" s="123">
        <v>217</v>
      </c>
      <c r="N308" s="123" t="s">
        <v>1114</v>
      </c>
      <c r="O308" s="123" t="s">
        <v>973</v>
      </c>
      <c r="P308" s="128" t="s">
        <v>87</v>
      </c>
      <c r="Q308" s="123" t="s">
        <v>974</v>
      </c>
      <c r="R308" s="123" t="s">
        <v>975</v>
      </c>
      <c r="S308" s="144" t="s">
        <v>355</v>
      </c>
      <c r="T308" s="129">
        <v>44314</v>
      </c>
      <c r="U308" s="129">
        <v>44678</v>
      </c>
      <c r="V308" s="186">
        <v>42491</v>
      </c>
      <c r="W308" s="129">
        <v>44533</v>
      </c>
      <c r="X308" s="187">
        <v>39.322580645161288</v>
      </c>
      <c r="Y308" s="188" t="s">
        <v>356</v>
      </c>
      <c r="Z308" s="205"/>
      <c r="AA308" s="144"/>
      <c r="AB308" s="144" t="s">
        <v>357</v>
      </c>
    </row>
    <row r="309" spans="1:28" x14ac:dyDescent="0.25">
      <c r="A309" s="123">
        <v>306</v>
      </c>
      <c r="B309" s="123">
        <v>36148</v>
      </c>
      <c r="C309" s="211" t="s">
        <v>1115</v>
      </c>
      <c r="D309" s="152"/>
      <c r="E309" s="123" t="s">
        <v>371</v>
      </c>
      <c r="F309" s="123">
        <v>11010535</v>
      </c>
      <c r="G309" s="126" t="s">
        <v>348</v>
      </c>
      <c r="H309" s="123"/>
      <c r="I309" s="183"/>
      <c r="J309" s="185"/>
      <c r="K309" s="144"/>
      <c r="L309" s="184"/>
      <c r="M309" s="123" t="s">
        <v>604</v>
      </c>
      <c r="N309" s="123" t="s">
        <v>1116</v>
      </c>
      <c r="O309" s="123" t="s">
        <v>973</v>
      </c>
      <c r="P309" s="128" t="s">
        <v>87</v>
      </c>
      <c r="Q309" s="123" t="s">
        <v>985</v>
      </c>
      <c r="R309" s="123" t="s">
        <v>975</v>
      </c>
      <c r="S309" s="144" t="s">
        <v>355</v>
      </c>
      <c r="T309" s="129">
        <v>44197</v>
      </c>
      <c r="U309" s="129">
        <v>44561</v>
      </c>
      <c r="V309" s="186">
        <v>43833</v>
      </c>
      <c r="W309" s="129">
        <v>44533</v>
      </c>
      <c r="X309" s="187">
        <v>3.4333333333333331</v>
      </c>
      <c r="Y309" s="188" t="s">
        <v>396</v>
      </c>
      <c r="Z309" s="200"/>
      <c r="AA309" s="212"/>
      <c r="AB309" s="205" t="s">
        <v>357</v>
      </c>
    </row>
    <row r="310" spans="1:28" x14ac:dyDescent="0.25">
      <c r="A310" s="123">
        <v>307</v>
      </c>
      <c r="B310" s="123">
        <v>90734</v>
      </c>
      <c r="C310" s="162" t="s">
        <v>1117</v>
      </c>
      <c r="D310" s="193"/>
      <c r="E310" s="123" t="s">
        <v>347</v>
      </c>
      <c r="F310" s="123">
        <v>17010440</v>
      </c>
      <c r="G310" s="126" t="s">
        <v>348</v>
      </c>
      <c r="H310" s="123"/>
      <c r="I310" s="183"/>
      <c r="J310" s="184"/>
      <c r="K310" s="184"/>
      <c r="L310" s="184"/>
      <c r="M310" s="123" t="s">
        <v>1118</v>
      </c>
      <c r="N310" s="123" t="s">
        <v>1119</v>
      </c>
      <c r="O310" s="123" t="s">
        <v>973</v>
      </c>
      <c r="P310" s="128" t="s">
        <v>87</v>
      </c>
      <c r="Q310" s="123" t="s">
        <v>974</v>
      </c>
      <c r="R310" s="123" t="s">
        <v>975</v>
      </c>
      <c r="S310" s="144" t="s">
        <v>355</v>
      </c>
      <c r="T310" s="129">
        <v>44197</v>
      </c>
      <c r="U310" s="129">
        <v>44561</v>
      </c>
      <c r="V310" s="186">
        <v>43833</v>
      </c>
      <c r="W310" s="129">
        <v>44533</v>
      </c>
      <c r="X310" s="187">
        <v>3.4333333333333331</v>
      </c>
      <c r="Y310" s="188" t="s">
        <v>396</v>
      </c>
      <c r="Z310" s="200"/>
      <c r="AA310" s="212"/>
      <c r="AB310" s="205" t="s">
        <v>357</v>
      </c>
    </row>
    <row r="311" spans="1:28" x14ac:dyDescent="0.25">
      <c r="A311" s="123">
        <v>308</v>
      </c>
      <c r="B311" s="123">
        <v>71965</v>
      </c>
      <c r="C311" s="204" t="s">
        <v>1120</v>
      </c>
      <c r="D311" s="152"/>
      <c r="E311" s="123" t="s">
        <v>347</v>
      </c>
      <c r="F311" s="123">
        <v>16009270</v>
      </c>
      <c r="G311" s="126" t="s">
        <v>348</v>
      </c>
      <c r="H311" s="123"/>
      <c r="I311" s="183">
        <v>10200203025</v>
      </c>
      <c r="J311" s="184"/>
      <c r="K311" s="144"/>
      <c r="L311" s="184"/>
      <c r="M311" s="123">
        <v>11</v>
      </c>
      <c r="N311" s="123" t="s">
        <v>1121</v>
      </c>
      <c r="O311" s="123" t="s">
        <v>973</v>
      </c>
      <c r="P311" s="128" t="s">
        <v>87</v>
      </c>
      <c r="Q311" s="123" t="s">
        <v>974</v>
      </c>
      <c r="R311" s="123" t="s">
        <v>975</v>
      </c>
      <c r="S311" s="144" t="s">
        <v>355</v>
      </c>
      <c r="T311" s="129">
        <v>44359</v>
      </c>
      <c r="U311" s="129">
        <v>44723</v>
      </c>
      <c r="V311" s="189">
        <v>42537</v>
      </c>
      <c r="W311" s="129">
        <v>44533</v>
      </c>
      <c r="X311" s="187">
        <v>37.838709677419352</v>
      </c>
      <c r="Y311" s="188" t="s">
        <v>356</v>
      </c>
      <c r="Z311" s="144"/>
      <c r="AA311" s="144"/>
      <c r="AB311" s="144" t="s">
        <v>357</v>
      </c>
    </row>
    <row r="312" spans="1:28" x14ac:dyDescent="0.25">
      <c r="A312" s="123">
        <v>309</v>
      </c>
      <c r="B312" s="123">
        <v>105773</v>
      </c>
      <c r="C312" s="162" t="s">
        <v>1122</v>
      </c>
      <c r="D312" s="152"/>
      <c r="E312" s="123" t="s">
        <v>347</v>
      </c>
      <c r="F312" s="123">
        <v>18010563</v>
      </c>
      <c r="G312" s="126" t="s">
        <v>348</v>
      </c>
      <c r="H312" s="123"/>
      <c r="I312" s="183"/>
      <c r="J312" s="144"/>
      <c r="K312" s="144"/>
      <c r="L312" s="184"/>
      <c r="M312" s="123">
        <v>10</v>
      </c>
      <c r="N312" s="123" t="s">
        <v>1123</v>
      </c>
      <c r="O312" s="123" t="s">
        <v>973</v>
      </c>
      <c r="P312" s="128" t="s">
        <v>87</v>
      </c>
      <c r="Q312" s="123" t="s">
        <v>988</v>
      </c>
      <c r="R312" s="123" t="s">
        <v>975</v>
      </c>
      <c r="S312" s="144" t="s">
        <v>355</v>
      </c>
      <c r="T312" s="129">
        <v>44335</v>
      </c>
      <c r="U312" s="129">
        <v>44699</v>
      </c>
      <c r="V312" s="186">
        <v>43304</v>
      </c>
      <c r="W312" s="129">
        <v>44533</v>
      </c>
      <c r="X312" s="187">
        <v>21.066666666666666</v>
      </c>
      <c r="Y312" s="188" t="s">
        <v>429</v>
      </c>
      <c r="Z312" s="200" t="s">
        <v>1071</v>
      </c>
      <c r="AA312" s="186">
        <v>43922</v>
      </c>
      <c r="AB312" s="205" t="s">
        <v>357</v>
      </c>
    </row>
    <row r="313" spans="1:28" x14ac:dyDescent="0.25">
      <c r="A313" s="123">
        <v>310</v>
      </c>
      <c r="B313" s="123">
        <v>30528</v>
      </c>
      <c r="C313" s="162" t="s">
        <v>1124</v>
      </c>
      <c r="D313" s="152"/>
      <c r="E313" s="123" t="s">
        <v>347</v>
      </c>
      <c r="F313" s="123">
        <v>18009236</v>
      </c>
      <c r="G313" s="126" t="s">
        <v>348</v>
      </c>
      <c r="H313" s="123"/>
      <c r="I313" s="183"/>
      <c r="J313" s="185"/>
      <c r="K313" s="144"/>
      <c r="L313" s="144"/>
      <c r="M313" s="123">
        <v>125</v>
      </c>
      <c r="N313" s="123" t="s">
        <v>972</v>
      </c>
      <c r="O313" s="123" t="s">
        <v>973</v>
      </c>
      <c r="P313" s="128" t="s">
        <v>87</v>
      </c>
      <c r="Q313" s="123" t="s">
        <v>980</v>
      </c>
      <c r="R313" s="123" t="s">
        <v>975</v>
      </c>
      <c r="S313" s="144" t="s">
        <v>355</v>
      </c>
      <c r="T313" s="129">
        <v>44278</v>
      </c>
      <c r="U313" s="129">
        <v>44642</v>
      </c>
      <c r="V313" s="189">
        <v>40628</v>
      </c>
      <c r="W313" s="129">
        <v>44533</v>
      </c>
      <c r="X313" s="187">
        <v>99.41935483870968</v>
      </c>
      <c r="Y313" s="188" t="s">
        <v>356</v>
      </c>
      <c r="Z313" s="189"/>
      <c r="AA313" s="187"/>
      <c r="AB313" s="144" t="s">
        <v>357</v>
      </c>
    </row>
    <row r="314" spans="1:28" x14ac:dyDescent="0.25">
      <c r="A314" s="123">
        <v>311</v>
      </c>
      <c r="B314" s="123">
        <v>30475</v>
      </c>
      <c r="C314" s="162" t="s">
        <v>1125</v>
      </c>
      <c r="D314" s="193"/>
      <c r="E314" s="123" t="s">
        <v>371</v>
      </c>
      <c r="F314" s="123">
        <v>13009176</v>
      </c>
      <c r="G314" s="126" t="s">
        <v>348</v>
      </c>
      <c r="H314" s="123"/>
      <c r="I314" s="183">
        <v>10200202040</v>
      </c>
      <c r="J314" s="184"/>
      <c r="K314" s="184">
        <v>34762</v>
      </c>
      <c r="L314" s="184">
        <v>34762</v>
      </c>
      <c r="M314" s="123">
        <v>176</v>
      </c>
      <c r="N314" s="123" t="s">
        <v>1126</v>
      </c>
      <c r="O314" s="123" t="s">
        <v>973</v>
      </c>
      <c r="P314" s="128" t="s">
        <v>87</v>
      </c>
      <c r="Q314" s="123" t="s">
        <v>980</v>
      </c>
      <c r="R314" s="123" t="s">
        <v>975</v>
      </c>
      <c r="S314" s="144" t="s">
        <v>355</v>
      </c>
      <c r="T314" s="129">
        <v>44296</v>
      </c>
      <c r="U314" s="129">
        <v>44660</v>
      </c>
      <c r="V314" s="186">
        <v>41439</v>
      </c>
      <c r="W314" s="129">
        <v>44533</v>
      </c>
      <c r="X314" s="187">
        <v>83.233333333333334</v>
      </c>
      <c r="Y314" s="188" t="s">
        <v>356</v>
      </c>
      <c r="Z314" s="200" t="s">
        <v>1046</v>
      </c>
      <c r="AA314" s="212" t="s">
        <v>1047</v>
      </c>
      <c r="AB314" s="205" t="s">
        <v>357</v>
      </c>
    </row>
    <row r="315" spans="1:28" x14ac:dyDescent="0.25">
      <c r="A315" s="123">
        <v>312</v>
      </c>
      <c r="B315" s="123">
        <v>102338</v>
      </c>
      <c r="C315" s="162" t="s">
        <v>1127</v>
      </c>
      <c r="D315" s="193"/>
      <c r="E315" s="123" t="s">
        <v>371</v>
      </c>
      <c r="F315" s="123">
        <v>18009593</v>
      </c>
      <c r="G315" s="126" t="s">
        <v>348</v>
      </c>
      <c r="H315" s="123"/>
      <c r="I315" s="183"/>
      <c r="J315" s="185"/>
      <c r="K315" s="184"/>
      <c r="L315" s="184"/>
      <c r="M315" s="123">
        <v>4</v>
      </c>
      <c r="N315" s="123" t="s">
        <v>1128</v>
      </c>
      <c r="O315" s="123" t="s">
        <v>973</v>
      </c>
      <c r="P315" s="128" t="s">
        <v>87</v>
      </c>
      <c r="Q315" s="123" t="s">
        <v>988</v>
      </c>
      <c r="R315" s="123" t="s">
        <v>975</v>
      </c>
      <c r="S315" s="144" t="s">
        <v>355</v>
      </c>
      <c r="T315" s="129">
        <v>44481</v>
      </c>
      <c r="U315" s="129">
        <v>44845</v>
      </c>
      <c r="V315" s="186">
        <v>43215</v>
      </c>
      <c r="W315" s="129">
        <v>44533</v>
      </c>
      <c r="X315" s="187">
        <v>24.033333333333335</v>
      </c>
      <c r="Y315" s="188" t="s">
        <v>356</v>
      </c>
      <c r="Z315" s="189"/>
      <c r="AA315" s="187"/>
      <c r="AB315" s="205" t="s">
        <v>357</v>
      </c>
    </row>
    <row r="316" spans="1:28" x14ac:dyDescent="0.25">
      <c r="A316" s="123">
        <v>313</v>
      </c>
      <c r="B316" s="123">
        <v>79932</v>
      </c>
      <c r="C316" s="162" t="s">
        <v>1129</v>
      </c>
      <c r="D316" s="152"/>
      <c r="E316" s="123" t="s">
        <v>347</v>
      </c>
      <c r="F316" s="123">
        <v>16012561</v>
      </c>
      <c r="G316" s="126" t="s">
        <v>348</v>
      </c>
      <c r="H316" s="123"/>
      <c r="I316" s="144"/>
      <c r="J316" s="144"/>
      <c r="K316" s="144"/>
      <c r="L316" s="144"/>
      <c r="M316" s="123">
        <v>31</v>
      </c>
      <c r="N316" s="123" t="s">
        <v>1130</v>
      </c>
      <c r="O316" s="123" t="s">
        <v>973</v>
      </c>
      <c r="P316" s="128" t="s">
        <v>87</v>
      </c>
      <c r="Q316" s="123" t="s">
        <v>974</v>
      </c>
      <c r="R316" s="123" t="s">
        <v>975</v>
      </c>
      <c r="S316" s="144" t="s">
        <v>355</v>
      </c>
      <c r="T316" s="129">
        <v>44368</v>
      </c>
      <c r="U316" s="129">
        <v>44732</v>
      </c>
      <c r="V316" s="186">
        <v>42736</v>
      </c>
      <c r="W316" s="129">
        <v>44533</v>
      </c>
      <c r="X316" s="187">
        <v>40</v>
      </c>
      <c r="Y316" s="188" t="s">
        <v>356</v>
      </c>
      <c r="Z316" s="200" t="s">
        <v>1046</v>
      </c>
      <c r="AA316" s="212" t="s">
        <v>1047</v>
      </c>
      <c r="AB316" s="205" t="s">
        <v>357</v>
      </c>
    </row>
    <row r="317" spans="1:28" x14ac:dyDescent="0.25">
      <c r="A317" s="123">
        <v>314</v>
      </c>
      <c r="B317" s="123">
        <v>56063</v>
      </c>
      <c r="C317" s="192" t="s">
        <v>1131</v>
      </c>
      <c r="D317" s="193"/>
      <c r="E317" s="123" t="s">
        <v>371</v>
      </c>
      <c r="F317" s="123">
        <v>15000108</v>
      </c>
      <c r="G317" s="126" t="s">
        <v>348</v>
      </c>
      <c r="H317" s="123"/>
      <c r="I317" s="183">
        <v>10200202499</v>
      </c>
      <c r="J317" s="184"/>
      <c r="K317" s="142"/>
      <c r="L317" s="184">
        <v>35496</v>
      </c>
      <c r="M317" s="123">
        <v>201</v>
      </c>
      <c r="N317" s="123" t="s">
        <v>1132</v>
      </c>
      <c r="O317" s="123" t="s">
        <v>973</v>
      </c>
      <c r="P317" s="128" t="s">
        <v>87</v>
      </c>
      <c r="Q317" s="123" t="s">
        <v>974</v>
      </c>
      <c r="R317" s="123" t="s">
        <v>975</v>
      </c>
      <c r="S317" s="144" t="s">
        <v>355</v>
      </c>
      <c r="T317" s="129">
        <v>43830</v>
      </c>
      <c r="U317" s="129">
        <v>44560</v>
      </c>
      <c r="V317" s="186">
        <v>42005</v>
      </c>
      <c r="W317" s="129">
        <v>44533</v>
      </c>
      <c r="X317" s="187">
        <v>55</v>
      </c>
      <c r="Y317" s="188" t="s">
        <v>356</v>
      </c>
      <c r="Z317" s="205"/>
      <c r="AA317" s="142"/>
      <c r="AB317" s="144" t="s">
        <v>357</v>
      </c>
    </row>
    <row r="318" spans="1:28" x14ac:dyDescent="0.25">
      <c r="A318" s="123">
        <v>315</v>
      </c>
      <c r="B318" s="123">
        <v>84272</v>
      </c>
      <c r="C318" s="162" t="s">
        <v>1133</v>
      </c>
      <c r="D318" s="152"/>
      <c r="E318" s="123" t="s">
        <v>347</v>
      </c>
      <c r="F318" s="123">
        <v>17008550</v>
      </c>
      <c r="G318" s="126" t="s">
        <v>348</v>
      </c>
      <c r="H318" s="123"/>
      <c r="I318" s="183"/>
      <c r="J318" s="185"/>
      <c r="K318" s="144"/>
      <c r="L318" s="144"/>
      <c r="M318" s="123" t="s">
        <v>1134</v>
      </c>
      <c r="N318" s="123" t="s">
        <v>1135</v>
      </c>
      <c r="O318" s="123" t="s">
        <v>973</v>
      </c>
      <c r="P318" s="128" t="s">
        <v>87</v>
      </c>
      <c r="Q318" s="123" t="s">
        <v>980</v>
      </c>
      <c r="R318" s="123" t="s">
        <v>975</v>
      </c>
      <c r="S318" s="144" t="s">
        <v>355</v>
      </c>
      <c r="T318" s="129">
        <v>44320</v>
      </c>
      <c r="U318" s="129">
        <v>44684</v>
      </c>
      <c r="V318" s="189">
        <v>42772</v>
      </c>
      <c r="W318" s="129">
        <v>44533</v>
      </c>
      <c r="X318" s="187">
        <v>30.258064516129032</v>
      </c>
      <c r="Y318" s="188" t="s">
        <v>356</v>
      </c>
      <c r="Z318" s="189"/>
      <c r="AA318" s="187"/>
      <c r="AB318" s="144" t="s">
        <v>357</v>
      </c>
    </row>
    <row r="319" spans="1:28" x14ac:dyDescent="0.25">
      <c r="A319" s="123">
        <v>316</v>
      </c>
      <c r="B319" s="123">
        <v>53820</v>
      </c>
      <c r="C319" s="162" t="s">
        <v>1136</v>
      </c>
      <c r="D319" s="152"/>
      <c r="E319" s="123" t="s">
        <v>347</v>
      </c>
      <c r="F319" s="123">
        <v>17011555</v>
      </c>
      <c r="G319" s="126" t="s">
        <v>348</v>
      </c>
      <c r="H319" s="123"/>
      <c r="I319" s="183"/>
      <c r="J319" s="144"/>
      <c r="K319" s="144"/>
      <c r="L319" s="184"/>
      <c r="M319" s="123">
        <v>121</v>
      </c>
      <c r="N319" s="123" t="s">
        <v>1137</v>
      </c>
      <c r="O319" s="123" t="s">
        <v>973</v>
      </c>
      <c r="P319" s="128" t="s">
        <v>87</v>
      </c>
      <c r="Q319" s="123" t="s">
        <v>991</v>
      </c>
      <c r="R319" s="123" t="s">
        <v>975</v>
      </c>
      <c r="S319" s="144" t="s">
        <v>355</v>
      </c>
      <c r="T319" s="129">
        <v>44225</v>
      </c>
      <c r="U319" s="129">
        <v>44589</v>
      </c>
      <c r="V319" s="186">
        <v>43040</v>
      </c>
      <c r="W319" s="129">
        <v>44533</v>
      </c>
      <c r="X319" s="187">
        <v>29.866666666666667</v>
      </c>
      <c r="Y319" s="188" t="s">
        <v>356</v>
      </c>
      <c r="Z319" s="189"/>
      <c r="AA319" s="187"/>
      <c r="AB319" s="205" t="s">
        <v>357</v>
      </c>
    </row>
    <row r="320" spans="1:28" x14ac:dyDescent="0.25">
      <c r="A320" s="123">
        <v>317</v>
      </c>
      <c r="B320" s="123">
        <v>30530</v>
      </c>
      <c r="C320" s="192" t="s">
        <v>1138</v>
      </c>
      <c r="D320" s="193"/>
      <c r="E320" s="123" t="s">
        <v>347</v>
      </c>
      <c r="F320" s="123">
        <v>2602</v>
      </c>
      <c r="G320" s="126" t="s">
        <v>348</v>
      </c>
      <c r="H320" s="123"/>
      <c r="I320" s="183">
        <v>10200200441</v>
      </c>
      <c r="J320" s="185">
        <v>3914</v>
      </c>
      <c r="K320" s="144"/>
      <c r="L320" s="219">
        <v>31257</v>
      </c>
      <c r="M320" s="123">
        <v>38</v>
      </c>
      <c r="N320" s="123" t="s">
        <v>1139</v>
      </c>
      <c r="O320" s="123" t="s">
        <v>973</v>
      </c>
      <c r="P320" s="128" t="s">
        <v>87</v>
      </c>
      <c r="Q320" s="123" t="s">
        <v>980</v>
      </c>
      <c r="R320" s="123" t="s">
        <v>975</v>
      </c>
      <c r="S320" s="144" t="s">
        <v>355</v>
      </c>
      <c r="T320" s="129">
        <v>44345</v>
      </c>
      <c r="U320" s="129">
        <v>44709</v>
      </c>
      <c r="V320" s="186">
        <v>39204</v>
      </c>
      <c r="W320" s="129">
        <v>44533</v>
      </c>
      <c r="X320" s="187">
        <v>145.35483870967741</v>
      </c>
      <c r="Y320" s="188" t="s">
        <v>356</v>
      </c>
      <c r="Z320" s="183"/>
      <c r="AA320" s="144"/>
      <c r="AB320" s="144" t="s">
        <v>357</v>
      </c>
    </row>
    <row r="321" spans="1:28" x14ac:dyDescent="0.25">
      <c r="A321" s="123">
        <v>318</v>
      </c>
      <c r="B321" s="123">
        <v>30327</v>
      </c>
      <c r="C321" s="162" t="s">
        <v>1140</v>
      </c>
      <c r="D321" s="152"/>
      <c r="E321" s="123" t="s">
        <v>347</v>
      </c>
      <c r="F321" s="123">
        <v>15010694</v>
      </c>
      <c r="G321" s="126" t="s">
        <v>348</v>
      </c>
      <c r="H321" s="123"/>
      <c r="I321" s="144">
        <v>10200202698</v>
      </c>
      <c r="J321" s="144"/>
      <c r="K321" s="144"/>
      <c r="L321" s="144">
        <v>35747</v>
      </c>
      <c r="M321" s="123">
        <v>79</v>
      </c>
      <c r="N321" s="123" t="s">
        <v>1141</v>
      </c>
      <c r="O321" s="123" t="s">
        <v>973</v>
      </c>
      <c r="P321" s="128" t="s">
        <v>87</v>
      </c>
      <c r="Q321" s="123" t="s">
        <v>988</v>
      </c>
      <c r="R321" s="123" t="s">
        <v>975</v>
      </c>
      <c r="S321" s="142" t="s">
        <v>355</v>
      </c>
      <c r="T321" s="129">
        <v>44137</v>
      </c>
      <c r="U321" s="129">
        <v>44501</v>
      </c>
      <c r="V321" s="186">
        <v>42312</v>
      </c>
      <c r="W321" s="129">
        <v>44533</v>
      </c>
      <c r="X321" s="187">
        <v>45.096774193548384</v>
      </c>
      <c r="Y321" s="188" t="s">
        <v>356</v>
      </c>
      <c r="Z321" s="183"/>
      <c r="AA321" s="144"/>
      <c r="AB321" s="144" t="s">
        <v>357</v>
      </c>
    </row>
    <row r="322" spans="1:28" x14ac:dyDescent="0.25">
      <c r="A322" s="123">
        <v>319</v>
      </c>
      <c r="B322" s="123">
        <v>30531</v>
      </c>
      <c r="C322" s="192" t="s">
        <v>1142</v>
      </c>
      <c r="D322" s="152"/>
      <c r="E322" s="123" t="s">
        <v>347</v>
      </c>
      <c r="F322" s="123">
        <v>16008566</v>
      </c>
      <c r="G322" s="126" t="s">
        <v>348</v>
      </c>
      <c r="H322" s="123"/>
      <c r="I322" s="183">
        <v>10200201191</v>
      </c>
      <c r="J322" s="142"/>
      <c r="K322" s="144"/>
      <c r="L322" s="185"/>
      <c r="M322" s="123">
        <v>118</v>
      </c>
      <c r="N322" s="123" t="s">
        <v>1143</v>
      </c>
      <c r="O322" s="123" t="s">
        <v>973</v>
      </c>
      <c r="P322" s="128" t="s">
        <v>87</v>
      </c>
      <c r="Q322" s="123" t="s">
        <v>988</v>
      </c>
      <c r="R322" s="123" t="s">
        <v>975</v>
      </c>
      <c r="S322" s="153" t="s">
        <v>355</v>
      </c>
      <c r="T322" s="129">
        <v>44218</v>
      </c>
      <c r="U322" s="129">
        <v>44582</v>
      </c>
      <c r="V322" s="186">
        <v>42391</v>
      </c>
      <c r="W322" s="129">
        <v>44533</v>
      </c>
      <c r="X322" s="187">
        <v>42.548387096774192</v>
      </c>
      <c r="Y322" s="188" t="s">
        <v>356</v>
      </c>
      <c r="Z322" s="183"/>
      <c r="AA322" s="144"/>
      <c r="AB322" s="144" t="s">
        <v>357</v>
      </c>
    </row>
    <row r="323" spans="1:28" x14ac:dyDescent="0.25">
      <c r="A323" s="123">
        <v>320</v>
      </c>
      <c r="B323" s="123">
        <v>64041</v>
      </c>
      <c r="C323" s="162" t="s">
        <v>1144</v>
      </c>
      <c r="D323" s="152"/>
      <c r="E323" s="123" t="s">
        <v>347</v>
      </c>
      <c r="F323" s="123">
        <v>15010440</v>
      </c>
      <c r="G323" s="126" t="s">
        <v>348</v>
      </c>
      <c r="H323" s="123"/>
      <c r="I323" s="183">
        <v>10200202693</v>
      </c>
      <c r="J323" s="185"/>
      <c r="K323" s="144"/>
      <c r="L323" s="144"/>
      <c r="M323" s="123">
        <v>211</v>
      </c>
      <c r="N323" s="123" t="s">
        <v>1145</v>
      </c>
      <c r="O323" s="123" t="s">
        <v>973</v>
      </c>
      <c r="P323" s="128" t="s">
        <v>87</v>
      </c>
      <c r="Q323" s="123" t="s">
        <v>974</v>
      </c>
      <c r="R323" s="123" t="s">
        <v>975</v>
      </c>
      <c r="S323" s="144" t="s">
        <v>355</v>
      </c>
      <c r="T323" s="129">
        <v>44142</v>
      </c>
      <c r="U323" s="129">
        <v>44506</v>
      </c>
      <c r="V323" s="186">
        <v>42317</v>
      </c>
      <c r="W323" s="129">
        <v>44533</v>
      </c>
      <c r="X323" s="187">
        <v>44.935483870967744</v>
      </c>
      <c r="Y323" s="188" t="s">
        <v>356</v>
      </c>
      <c r="Z323" s="189">
        <v>42833</v>
      </c>
      <c r="AA323" s="187">
        <v>29.233333333333334</v>
      </c>
      <c r="AB323" s="144" t="s">
        <v>357</v>
      </c>
    </row>
    <row r="324" spans="1:28" x14ac:dyDescent="0.25">
      <c r="A324" s="123">
        <v>321</v>
      </c>
      <c r="B324" s="123">
        <v>72302</v>
      </c>
      <c r="C324" s="162" t="s">
        <v>1146</v>
      </c>
      <c r="D324" s="193"/>
      <c r="E324" s="123" t="s">
        <v>371</v>
      </c>
      <c r="F324" s="123">
        <v>16009694</v>
      </c>
      <c r="G324" s="126" t="s">
        <v>348</v>
      </c>
      <c r="H324" s="123"/>
      <c r="I324" s="183">
        <v>10200203079</v>
      </c>
      <c r="J324" s="144"/>
      <c r="K324" s="142"/>
      <c r="L324" s="144">
        <v>16009694</v>
      </c>
      <c r="M324" s="123">
        <v>13</v>
      </c>
      <c r="N324" s="123" t="s">
        <v>1147</v>
      </c>
      <c r="O324" s="123" t="s">
        <v>973</v>
      </c>
      <c r="P324" s="128" t="s">
        <v>87</v>
      </c>
      <c r="Q324" s="123" t="s">
        <v>985</v>
      </c>
      <c r="R324" s="123" t="s">
        <v>975</v>
      </c>
      <c r="S324" s="144" t="s">
        <v>355</v>
      </c>
      <c r="T324" s="129">
        <v>44405</v>
      </c>
      <c r="U324" s="129">
        <v>44769</v>
      </c>
      <c r="V324" s="186">
        <v>42583</v>
      </c>
      <c r="W324" s="129">
        <v>44533</v>
      </c>
      <c r="X324" s="187">
        <v>36.354838709677416</v>
      </c>
      <c r="Y324" s="188" t="s">
        <v>356</v>
      </c>
      <c r="Z324" s="217"/>
      <c r="AA324" s="142"/>
      <c r="AB324" s="144" t="s">
        <v>357</v>
      </c>
    </row>
    <row r="325" spans="1:28" x14ac:dyDescent="0.25">
      <c r="A325" s="123">
        <v>322</v>
      </c>
      <c r="B325" s="123">
        <v>43182</v>
      </c>
      <c r="C325" s="192" t="s">
        <v>1148</v>
      </c>
      <c r="D325" s="202"/>
      <c r="E325" s="123" t="s">
        <v>347</v>
      </c>
      <c r="F325" s="123">
        <v>16009540</v>
      </c>
      <c r="G325" s="126" t="s">
        <v>348</v>
      </c>
      <c r="H325" s="123"/>
      <c r="I325" s="183">
        <v>10200203052</v>
      </c>
      <c r="J325" s="184"/>
      <c r="K325" s="144"/>
      <c r="L325" s="183"/>
      <c r="M325" s="123">
        <v>187</v>
      </c>
      <c r="N325" s="123" t="s">
        <v>1149</v>
      </c>
      <c r="O325" s="123" t="s">
        <v>973</v>
      </c>
      <c r="P325" s="128" t="s">
        <v>87</v>
      </c>
      <c r="Q325" s="123" t="s">
        <v>991</v>
      </c>
      <c r="R325" s="123" t="s">
        <v>975</v>
      </c>
      <c r="S325" s="144" t="s">
        <v>355</v>
      </c>
      <c r="T325" s="129">
        <v>44236</v>
      </c>
      <c r="U325" s="129">
        <v>44600</v>
      </c>
      <c r="V325" s="186">
        <v>41681</v>
      </c>
      <c r="W325" s="129">
        <v>44533</v>
      </c>
      <c r="X325" s="187">
        <v>65.451612903225808</v>
      </c>
      <c r="Y325" s="188" t="s">
        <v>356</v>
      </c>
      <c r="Z325" s="183"/>
      <c r="AA325" s="144"/>
      <c r="AB325" s="144" t="s">
        <v>357</v>
      </c>
    </row>
    <row r="326" spans="1:28" x14ac:dyDescent="0.25">
      <c r="A326" s="123">
        <v>323</v>
      </c>
      <c r="B326" s="123">
        <v>71976</v>
      </c>
      <c r="C326" s="152" t="s">
        <v>1150</v>
      </c>
      <c r="D326" s="193"/>
      <c r="E326" s="123" t="s">
        <v>371</v>
      </c>
      <c r="F326" s="123">
        <v>16009339</v>
      </c>
      <c r="G326" s="126" t="s">
        <v>348</v>
      </c>
      <c r="H326" s="123"/>
      <c r="I326" s="183">
        <v>10200203015</v>
      </c>
      <c r="J326" s="144"/>
      <c r="K326" s="144"/>
      <c r="L326" s="144">
        <v>10011</v>
      </c>
      <c r="M326" s="123">
        <v>11</v>
      </c>
      <c r="N326" s="123" t="s">
        <v>1151</v>
      </c>
      <c r="O326" s="123" t="s">
        <v>973</v>
      </c>
      <c r="P326" s="128" t="s">
        <v>87</v>
      </c>
      <c r="Q326" s="123" t="s">
        <v>988</v>
      </c>
      <c r="R326" s="123" t="s">
        <v>975</v>
      </c>
      <c r="S326" s="177" t="s">
        <v>355</v>
      </c>
      <c r="T326" s="129">
        <v>44344</v>
      </c>
      <c r="U326" s="129">
        <v>44708</v>
      </c>
      <c r="V326" s="186">
        <v>42583</v>
      </c>
      <c r="W326" s="129">
        <v>44533</v>
      </c>
      <c r="X326" s="198">
        <v>36.354838709677416</v>
      </c>
      <c r="Y326" s="188" t="s">
        <v>356</v>
      </c>
      <c r="Z326" s="217"/>
      <c r="AA326" s="144"/>
      <c r="AB326" s="177" t="s">
        <v>357</v>
      </c>
    </row>
    <row r="327" spans="1:28" x14ac:dyDescent="0.25">
      <c r="A327" s="123">
        <v>324</v>
      </c>
      <c r="B327" s="123">
        <v>150133</v>
      </c>
      <c r="C327" s="162" t="s">
        <v>1152</v>
      </c>
      <c r="D327" s="193"/>
      <c r="E327" s="123" t="s">
        <v>371</v>
      </c>
      <c r="F327" s="123">
        <v>18011702</v>
      </c>
      <c r="G327" s="126" t="s">
        <v>348</v>
      </c>
      <c r="H327" s="123"/>
      <c r="I327" s="183"/>
      <c r="J327" s="185"/>
      <c r="K327" s="184"/>
      <c r="L327" s="184"/>
      <c r="M327" s="123">
        <v>12</v>
      </c>
      <c r="N327" s="123" t="s">
        <v>1153</v>
      </c>
      <c r="O327" s="123" t="s">
        <v>973</v>
      </c>
      <c r="P327" s="128" t="s">
        <v>87</v>
      </c>
      <c r="Q327" s="123" t="s">
        <v>988</v>
      </c>
      <c r="R327" s="123" t="s">
        <v>975</v>
      </c>
      <c r="S327" s="144" t="s">
        <v>355</v>
      </c>
      <c r="T327" s="129">
        <v>44209</v>
      </c>
      <c r="U327" s="129">
        <v>44573</v>
      </c>
      <c r="V327" s="186">
        <v>43376</v>
      </c>
      <c r="W327" s="129">
        <v>44533</v>
      </c>
      <c r="X327" s="187">
        <v>18.666666666666668</v>
      </c>
      <c r="Y327" s="188" t="s">
        <v>429</v>
      </c>
      <c r="Z327" s="189"/>
      <c r="AA327" s="187"/>
      <c r="AB327" s="205" t="s">
        <v>357</v>
      </c>
    </row>
    <row r="328" spans="1:28" x14ac:dyDescent="0.25">
      <c r="A328" s="123">
        <v>325</v>
      </c>
      <c r="B328" s="123">
        <v>68250</v>
      </c>
      <c r="C328" s="162" t="s">
        <v>1154</v>
      </c>
      <c r="D328" s="218"/>
      <c r="E328" s="123" t="s">
        <v>371</v>
      </c>
      <c r="F328" s="123">
        <v>17009944</v>
      </c>
      <c r="G328" s="126" t="s">
        <v>348</v>
      </c>
      <c r="H328" s="123"/>
      <c r="I328" s="183"/>
      <c r="J328" s="205"/>
      <c r="K328" s="144"/>
      <c r="L328" s="205"/>
      <c r="M328" s="123">
        <v>0</v>
      </c>
      <c r="N328" s="123" t="s">
        <v>1155</v>
      </c>
      <c r="O328" s="123" t="s">
        <v>973</v>
      </c>
      <c r="P328" s="128" t="s">
        <v>87</v>
      </c>
      <c r="Q328" s="123" t="s">
        <v>974</v>
      </c>
      <c r="R328" s="123" t="s">
        <v>975</v>
      </c>
      <c r="S328" s="144" t="s">
        <v>355</v>
      </c>
      <c r="T328" s="129">
        <v>44345</v>
      </c>
      <c r="U328" s="129">
        <v>44709</v>
      </c>
      <c r="V328" s="186">
        <v>42887</v>
      </c>
      <c r="W328" s="129">
        <v>44533</v>
      </c>
      <c r="X328" s="187">
        <v>26.548387096774192</v>
      </c>
      <c r="Y328" s="188" t="s">
        <v>356</v>
      </c>
      <c r="Z328" s="194"/>
      <c r="AA328" s="144"/>
      <c r="AB328" s="144" t="s">
        <v>357</v>
      </c>
    </row>
    <row r="329" spans="1:28" x14ac:dyDescent="0.25">
      <c r="A329" s="123">
        <v>326</v>
      </c>
      <c r="B329" s="123">
        <v>156890</v>
      </c>
      <c r="C329" s="162" t="s">
        <v>1156</v>
      </c>
      <c r="D329" s="152"/>
      <c r="E329" s="123" t="s">
        <v>371</v>
      </c>
      <c r="F329" s="123">
        <v>19232920</v>
      </c>
      <c r="G329" s="126" t="s">
        <v>348</v>
      </c>
      <c r="H329" s="123"/>
      <c r="I329" s="183"/>
      <c r="J329" s="144"/>
      <c r="K329" s="144"/>
      <c r="L329" s="184"/>
      <c r="M329" s="123">
        <v>0</v>
      </c>
      <c r="N329" s="123" t="s">
        <v>1157</v>
      </c>
      <c r="O329" s="123" t="s">
        <v>973</v>
      </c>
      <c r="P329" s="128" t="s">
        <v>87</v>
      </c>
      <c r="Q329" s="123" t="s">
        <v>991</v>
      </c>
      <c r="R329" s="123" t="s">
        <v>975</v>
      </c>
      <c r="S329" s="144" t="s">
        <v>355</v>
      </c>
      <c r="T329" s="129">
        <v>44350</v>
      </c>
      <c r="U329" s="129">
        <v>44714</v>
      </c>
      <c r="V329" s="186">
        <v>43684</v>
      </c>
      <c r="W329" s="129">
        <v>44533</v>
      </c>
      <c r="X329" s="187">
        <v>19.433333333333302</v>
      </c>
      <c r="Y329" s="188" t="s">
        <v>429</v>
      </c>
      <c r="Z329" s="200" t="s">
        <v>1071</v>
      </c>
      <c r="AA329" s="186">
        <v>43922</v>
      </c>
      <c r="AB329" s="205" t="s">
        <v>357</v>
      </c>
    </row>
    <row r="330" spans="1:28" x14ac:dyDescent="0.25">
      <c r="A330" s="123">
        <v>327</v>
      </c>
      <c r="B330" s="123">
        <v>30366</v>
      </c>
      <c r="C330" s="192" t="s">
        <v>1158</v>
      </c>
      <c r="D330" s="193"/>
      <c r="E330" s="123" t="s">
        <v>371</v>
      </c>
      <c r="F330" s="123">
        <v>2694</v>
      </c>
      <c r="G330" s="126" t="s">
        <v>348</v>
      </c>
      <c r="H330" s="123"/>
      <c r="I330" s="183">
        <v>10200200522</v>
      </c>
      <c r="J330" s="185">
        <v>3655</v>
      </c>
      <c r="K330" s="144"/>
      <c r="L330" s="185">
        <v>30555</v>
      </c>
      <c r="M330" s="123">
        <v>31</v>
      </c>
      <c r="N330" s="123" t="s">
        <v>1159</v>
      </c>
      <c r="O330" s="123" t="s">
        <v>973</v>
      </c>
      <c r="P330" s="128" t="s">
        <v>87</v>
      </c>
      <c r="Q330" s="123" t="s">
        <v>980</v>
      </c>
      <c r="R330" s="123" t="s">
        <v>975</v>
      </c>
      <c r="S330" s="144" t="s">
        <v>355</v>
      </c>
      <c r="T330" s="129">
        <v>44330</v>
      </c>
      <c r="U330" s="129">
        <v>44694</v>
      </c>
      <c r="V330" s="186">
        <v>39129</v>
      </c>
      <c r="W330" s="129">
        <v>44533</v>
      </c>
      <c r="X330" s="187">
        <v>147.7741935483871</v>
      </c>
      <c r="Y330" s="188" t="s">
        <v>356</v>
      </c>
      <c r="Z330" s="183"/>
      <c r="AA330" s="144"/>
      <c r="AB330" s="144" t="s">
        <v>357</v>
      </c>
    </row>
    <row r="331" spans="1:28" x14ac:dyDescent="0.25">
      <c r="A331" s="123">
        <v>328</v>
      </c>
      <c r="B331" s="123">
        <v>30505</v>
      </c>
      <c r="C331" s="162" t="s">
        <v>1160</v>
      </c>
      <c r="D331" s="152"/>
      <c r="E331" s="123" t="s">
        <v>347</v>
      </c>
      <c r="F331" s="123">
        <v>16008524</v>
      </c>
      <c r="G331" s="126" t="s">
        <v>348</v>
      </c>
      <c r="H331" s="123"/>
      <c r="I331" s="183">
        <v>10200201156</v>
      </c>
      <c r="J331" s="185"/>
      <c r="K331" s="144"/>
      <c r="L331" s="144"/>
      <c r="M331" s="123" t="s">
        <v>1161</v>
      </c>
      <c r="N331" s="123" t="s">
        <v>987</v>
      </c>
      <c r="O331" s="123" t="s">
        <v>973</v>
      </c>
      <c r="P331" s="128" t="s">
        <v>87</v>
      </c>
      <c r="Q331" s="123" t="s">
        <v>988</v>
      </c>
      <c r="R331" s="123" t="s">
        <v>975</v>
      </c>
      <c r="S331" s="144" t="s">
        <v>355</v>
      </c>
      <c r="T331" s="129">
        <v>43496</v>
      </c>
      <c r="U331" s="129">
        <v>44591</v>
      </c>
      <c r="V331" s="189">
        <v>41492</v>
      </c>
      <c r="W331" s="129">
        <v>44533</v>
      </c>
      <c r="X331" s="187">
        <v>71.548387096774192</v>
      </c>
      <c r="Y331" s="188" t="s">
        <v>356</v>
      </c>
      <c r="Z331" s="189"/>
      <c r="AA331" s="187"/>
      <c r="AB331" s="144" t="s">
        <v>357</v>
      </c>
    </row>
    <row r="332" spans="1:28" x14ac:dyDescent="0.25">
      <c r="A332" s="123">
        <v>329</v>
      </c>
      <c r="B332" s="123">
        <v>72305</v>
      </c>
      <c r="C332" s="162" t="s">
        <v>1162</v>
      </c>
      <c r="D332" s="152"/>
      <c r="E332" s="123" t="s">
        <v>371</v>
      </c>
      <c r="F332" s="123">
        <v>16009689</v>
      </c>
      <c r="G332" s="126" t="s">
        <v>348</v>
      </c>
      <c r="H332" s="123"/>
      <c r="I332" s="183">
        <v>10200203082</v>
      </c>
      <c r="J332" s="185"/>
      <c r="K332" s="144"/>
      <c r="L332" s="144">
        <v>16009689</v>
      </c>
      <c r="M332" s="123">
        <v>13</v>
      </c>
      <c r="N332" s="123" t="s">
        <v>1163</v>
      </c>
      <c r="O332" s="123" t="s">
        <v>973</v>
      </c>
      <c r="P332" s="128" t="s">
        <v>87</v>
      </c>
      <c r="Q332" s="123" t="s">
        <v>991</v>
      </c>
      <c r="R332" s="123" t="s">
        <v>975</v>
      </c>
      <c r="S332" s="144" t="s">
        <v>355</v>
      </c>
      <c r="T332" s="129">
        <v>44466</v>
      </c>
      <c r="U332" s="129">
        <v>44830</v>
      </c>
      <c r="V332" s="186">
        <v>42644</v>
      </c>
      <c r="W332" s="129">
        <v>44533</v>
      </c>
      <c r="X332" s="187">
        <v>34.387096774193552</v>
      </c>
      <c r="Y332" s="188" t="s">
        <v>356</v>
      </c>
      <c r="Z332" s="189">
        <v>42833</v>
      </c>
      <c r="AA332" s="187">
        <v>29.233333333333334</v>
      </c>
      <c r="AB332" s="144" t="s">
        <v>357</v>
      </c>
    </row>
    <row r="333" spans="1:28" x14ac:dyDescent="0.25">
      <c r="A333" s="123">
        <v>330</v>
      </c>
      <c r="B333" s="123">
        <v>85023</v>
      </c>
      <c r="C333" s="162" t="s">
        <v>1164</v>
      </c>
      <c r="D333" s="152"/>
      <c r="E333" s="123" t="s">
        <v>371</v>
      </c>
      <c r="F333" s="123">
        <v>17008714</v>
      </c>
      <c r="G333" s="126" t="s">
        <v>348</v>
      </c>
      <c r="H333" s="123"/>
      <c r="I333" s="144">
        <v>10200202934</v>
      </c>
      <c r="J333" s="144"/>
      <c r="K333" s="144"/>
      <c r="L333" s="144"/>
      <c r="M333" s="123">
        <v>187</v>
      </c>
      <c r="N333" s="123" t="s">
        <v>1165</v>
      </c>
      <c r="O333" s="123" t="s">
        <v>973</v>
      </c>
      <c r="P333" s="128" t="s">
        <v>87</v>
      </c>
      <c r="Q333" s="123" t="s">
        <v>980</v>
      </c>
      <c r="R333" s="123" t="s">
        <v>975</v>
      </c>
      <c r="S333" s="144" t="s">
        <v>355</v>
      </c>
      <c r="T333" s="129">
        <v>44197</v>
      </c>
      <c r="U333" s="129">
        <v>44561</v>
      </c>
      <c r="V333" s="186">
        <v>41681</v>
      </c>
      <c r="W333" s="129">
        <v>44533</v>
      </c>
      <c r="X333" s="187">
        <v>3.4333333333333331</v>
      </c>
      <c r="Y333" s="188" t="s">
        <v>396</v>
      </c>
      <c r="Z333" s="200"/>
      <c r="AA333" s="212"/>
      <c r="AB333" s="205" t="s">
        <v>357</v>
      </c>
    </row>
    <row r="334" spans="1:28" x14ac:dyDescent="0.25">
      <c r="A334" s="123">
        <v>331</v>
      </c>
      <c r="B334" s="123">
        <v>43180</v>
      </c>
      <c r="C334" s="192" t="s">
        <v>1166</v>
      </c>
      <c r="D334" s="193"/>
      <c r="E334" s="123" t="s">
        <v>371</v>
      </c>
      <c r="F334" s="123">
        <v>16009539</v>
      </c>
      <c r="G334" s="126" t="s">
        <v>348</v>
      </c>
      <c r="H334" s="123"/>
      <c r="I334" s="205"/>
      <c r="J334" s="185"/>
      <c r="K334" s="183">
        <v>36173</v>
      </c>
      <c r="L334" s="183">
        <v>36173</v>
      </c>
      <c r="M334" s="123" t="s">
        <v>604</v>
      </c>
      <c r="N334" s="123" t="s">
        <v>1167</v>
      </c>
      <c r="O334" s="123" t="s">
        <v>973</v>
      </c>
      <c r="P334" s="128" t="s">
        <v>87</v>
      </c>
      <c r="Q334" s="123" t="s">
        <v>974</v>
      </c>
      <c r="R334" s="123" t="s">
        <v>975</v>
      </c>
      <c r="S334" s="144" t="s">
        <v>355</v>
      </c>
      <c r="T334" s="129">
        <v>44235</v>
      </c>
      <c r="U334" s="129">
        <v>44599</v>
      </c>
      <c r="V334" s="186">
        <v>43833</v>
      </c>
      <c r="W334" s="129">
        <v>44533</v>
      </c>
      <c r="X334" s="187">
        <v>65.451612903225808</v>
      </c>
      <c r="Y334" s="188" t="s">
        <v>356</v>
      </c>
      <c r="Z334" s="220">
        <v>42461</v>
      </c>
      <c r="AA334" s="187">
        <v>41.633333333333333</v>
      </c>
      <c r="AB334" s="144" t="s">
        <v>357</v>
      </c>
    </row>
    <row r="335" spans="1:28" x14ac:dyDescent="0.25">
      <c r="A335" s="123">
        <v>332</v>
      </c>
      <c r="B335" s="123">
        <v>71995</v>
      </c>
      <c r="C335" s="162" t="s">
        <v>1168</v>
      </c>
      <c r="D335" s="152"/>
      <c r="E335" s="123" t="s">
        <v>371</v>
      </c>
      <c r="F335" s="123">
        <v>16009274</v>
      </c>
      <c r="G335" s="126" t="s">
        <v>348</v>
      </c>
      <c r="H335" s="123"/>
      <c r="I335" s="183">
        <v>10200203005</v>
      </c>
      <c r="J335" s="144"/>
      <c r="K335" s="144">
        <v>10050</v>
      </c>
      <c r="L335" s="144"/>
      <c r="M335" s="123">
        <v>9</v>
      </c>
      <c r="N335" s="123" t="s">
        <v>1169</v>
      </c>
      <c r="O335" s="123" t="s">
        <v>973</v>
      </c>
      <c r="P335" s="128" t="s">
        <v>87</v>
      </c>
      <c r="Q335" s="123" t="s">
        <v>988</v>
      </c>
      <c r="R335" s="123" t="s">
        <v>975</v>
      </c>
      <c r="S335" s="144" t="s">
        <v>355</v>
      </c>
      <c r="T335" s="129">
        <v>44405</v>
      </c>
      <c r="U335" s="129">
        <v>44769</v>
      </c>
      <c r="V335" s="186">
        <v>42583</v>
      </c>
      <c r="W335" s="129">
        <v>44533</v>
      </c>
      <c r="X335" s="187">
        <v>37.56666666666667</v>
      </c>
      <c r="Y335" s="188" t="s">
        <v>356</v>
      </c>
      <c r="Z335" s="189">
        <v>42826</v>
      </c>
      <c r="AA335" s="187">
        <v>28.516129032258064</v>
      </c>
      <c r="AB335" s="205" t="s">
        <v>357</v>
      </c>
    </row>
    <row r="336" spans="1:28" x14ac:dyDescent="0.25">
      <c r="A336" s="123">
        <v>333</v>
      </c>
      <c r="B336" s="123">
        <v>62368</v>
      </c>
      <c r="C336" s="221" t="s">
        <v>1170</v>
      </c>
      <c r="D336" s="222"/>
      <c r="E336" s="123" t="s">
        <v>371</v>
      </c>
      <c r="F336" s="123">
        <v>15009849</v>
      </c>
      <c r="G336" s="126" t="s">
        <v>348</v>
      </c>
      <c r="H336" s="123"/>
      <c r="I336" s="199">
        <v>10200202602</v>
      </c>
      <c r="J336" s="223"/>
      <c r="K336" s="177"/>
      <c r="L336" s="223">
        <v>35639</v>
      </c>
      <c r="M336" s="123">
        <v>227</v>
      </c>
      <c r="N336" s="123" t="s">
        <v>1171</v>
      </c>
      <c r="O336" s="123" t="s">
        <v>973</v>
      </c>
      <c r="P336" s="128" t="s">
        <v>87</v>
      </c>
      <c r="Q336" s="123" t="s">
        <v>985</v>
      </c>
      <c r="R336" s="123" t="s">
        <v>975</v>
      </c>
      <c r="S336" s="224" t="s">
        <v>355</v>
      </c>
      <c r="T336" s="129">
        <v>44344</v>
      </c>
      <c r="U336" s="129">
        <v>44708</v>
      </c>
      <c r="V336" s="225">
        <v>43499</v>
      </c>
      <c r="W336" s="129">
        <v>44533</v>
      </c>
      <c r="X336" s="198">
        <v>6.806451612903226</v>
      </c>
      <c r="Y336" s="188" t="s">
        <v>524</v>
      </c>
      <c r="Z336" s="226"/>
      <c r="AA336" s="177"/>
      <c r="AB336" s="177" t="s">
        <v>357</v>
      </c>
    </row>
    <row r="337" spans="1:28" x14ac:dyDescent="0.25">
      <c r="A337" s="123">
        <v>334</v>
      </c>
      <c r="B337" s="123">
        <v>30513</v>
      </c>
      <c r="C337" s="192" t="s">
        <v>1172</v>
      </c>
      <c r="D337" s="193"/>
      <c r="E337" s="123" t="s">
        <v>347</v>
      </c>
      <c r="F337" s="123">
        <v>13009954</v>
      </c>
      <c r="G337" s="126" t="s">
        <v>348</v>
      </c>
      <c r="H337" s="123"/>
      <c r="I337" s="183">
        <v>10200202076</v>
      </c>
      <c r="J337" s="185"/>
      <c r="K337" s="144">
        <v>34807</v>
      </c>
      <c r="L337" s="184">
        <v>34807</v>
      </c>
      <c r="M337" s="123">
        <v>179</v>
      </c>
      <c r="N337" s="123" t="s">
        <v>1173</v>
      </c>
      <c r="O337" s="123" t="s">
        <v>973</v>
      </c>
      <c r="P337" s="128" t="s">
        <v>87</v>
      </c>
      <c r="Q337" s="123" t="s">
        <v>974</v>
      </c>
      <c r="R337" s="123" t="s">
        <v>975</v>
      </c>
      <c r="S337" s="144" t="s">
        <v>355</v>
      </c>
      <c r="T337" s="129">
        <v>44438</v>
      </c>
      <c r="U337" s="129">
        <v>44802</v>
      </c>
      <c r="V337" s="186">
        <v>41520</v>
      </c>
      <c r="W337" s="129">
        <v>44533</v>
      </c>
      <c r="X337" s="198">
        <v>100.43333333333334</v>
      </c>
      <c r="Y337" s="188" t="s">
        <v>356</v>
      </c>
      <c r="Z337" s="189">
        <v>42461</v>
      </c>
      <c r="AA337" s="187">
        <v>63.774193548387096</v>
      </c>
      <c r="AB337" s="227" t="s">
        <v>357</v>
      </c>
    </row>
    <row r="338" spans="1:28" x14ac:dyDescent="0.25">
      <c r="A338" s="123">
        <v>335</v>
      </c>
      <c r="B338" s="123">
        <v>97462</v>
      </c>
      <c r="C338" s="162" t="s">
        <v>1174</v>
      </c>
      <c r="D338" s="152"/>
      <c r="E338" s="123" t="s">
        <v>371</v>
      </c>
      <c r="F338" s="123">
        <v>17012405</v>
      </c>
      <c r="G338" s="126" t="s">
        <v>348</v>
      </c>
      <c r="H338" s="123"/>
      <c r="I338" s="183"/>
      <c r="J338" s="144"/>
      <c r="K338" s="144"/>
      <c r="L338" s="184"/>
      <c r="M338" s="123" t="s">
        <v>440</v>
      </c>
      <c r="N338" s="123" t="s">
        <v>1175</v>
      </c>
      <c r="O338" s="123" t="s">
        <v>973</v>
      </c>
      <c r="P338" s="128" t="s">
        <v>87</v>
      </c>
      <c r="Q338" s="123" t="s">
        <v>991</v>
      </c>
      <c r="R338" s="123" t="s">
        <v>975</v>
      </c>
      <c r="S338" s="228" t="s">
        <v>355</v>
      </c>
      <c r="T338" s="129">
        <v>44367</v>
      </c>
      <c r="U338" s="129">
        <v>44731</v>
      </c>
      <c r="V338" s="186">
        <v>43684</v>
      </c>
      <c r="W338" s="129">
        <v>44533</v>
      </c>
      <c r="X338" s="187">
        <v>6.43333333333333</v>
      </c>
      <c r="Y338" s="188" t="s">
        <v>524</v>
      </c>
      <c r="Z338" s="186">
        <v>43790</v>
      </c>
      <c r="AA338" s="187">
        <v>18.612903225806452</v>
      </c>
      <c r="AB338" s="205" t="s">
        <v>357</v>
      </c>
    </row>
    <row r="339" spans="1:28" x14ac:dyDescent="0.25">
      <c r="A339" s="123">
        <v>336</v>
      </c>
      <c r="B339" s="123">
        <v>30590</v>
      </c>
      <c r="C339" s="167" t="s">
        <v>1176</v>
      </c>
      <c r="D339" s="156"/>
      <c r="E339" s="123" t="s">
        <v>347</v>
      </c>
      <c r="F339" s="123">
        <v>2409</v>
      </c>
      <c r="G339" s="126" t="s">
        <v>348</v>
      </c>
      <c r="H339" s="123"/>
      <c r="I339" s="127">
        <v>10200200615</v>
      </c>
      <c r="J339" s="190">
        <v>3215</v>
      </c>
      <c r="K339" s="128">
        <v>31578</v>
      </c>
      <c r="L339" s="128">
        <v>3215</v>
      </c>
      <c r="M339" s="123">
        <v>5</v>
      </c>
      <c r="N339" s="123" t="s">
        <v>1177</v>
      </c>
      <c r="O339" s="123" t="s">
        <v>973</v>
      </c>
      <c r="P339" s="128" t="s">
        <v>87</v>
      </c>
      <c r="Q339" s="123" t="s">
        <v>980</v>
      </c>
      <c r="R339" s="123" t="s">
        <v>975</v>
      </c>
      <c r="S339" s="191" t="s">
        <v>355</v>
      </c>
      <c r="T339" s="129">
        <v>43819</v>
      </c>
      <c r="U339" s="129">
        <v>44550</v>
      </c>
      <c r="V339" s="129">
        <v>41832</v>
      </c>
      <c r="W339" s="129">
        <v>44533</v>
      </c>
      <c r="X339" s="130">
        <v>90.033333333333331</v>
      </c>
      <c r="Y339" s="188" t="s">
        <v>356</v>
      </c>
      <c r="Z339" s="132">
        <v>42461</v>
      </c>
      <c r="AA339" s="130">
        <v>43.806451612903224</v>
      </c>
      <c r="AB339" s="133" t="s">
        <v>357</v>
      </c>
    </row>
    <row r="340" spans="1:28" x14ac:dyDescent="0.25">
      <c r="A340" s="123">
        <v>337</v>
      </c>
      <c r="B340" s="123">
        <v>30544</v>
      </c>
      <c r="C340" s="167" t="s">
        <v>1178</v>
      </c>
      <c r="D340" s="156"/>
      <c r="E340" s="123" t="s">
        <v>371</v>
      </c>
      <c r="F340" s="123">
        <v>15010946</v>
      </c>
      <c r="G340" s="126" t="s">
        <v>348</v>
      </c>
      <c r="H340" s="123"/>
      <c r="I340" s="127">
        <v>10200202719</v>
      </c>
      <c r="J340" s="190"/>
      <c r="K340" s="128">
        <v>35773</v>
      </c>
      <c r="L340" s="128">
        <v>35773</v>
      </c>
      <c r="M340" s="123" t="s">
        <v>1179</v>
      </c>
      <c r="N340" s="123" t="s">
        <v>1180</v>
      </c>
      <c r="O340" s="123" t="s">
        <v>973</v>
      </c>
      <c r="P340" s="128" t="s">
        <v>87</v>
      </c>
      <c r="Q340" s="123" t="s">
        <v>980</v>
      </c>
      <c r="R340" s="123" t="s">
        <v>975</v>
      </c>
      <c r="S340" s="191" t="s">
        <v>355</v>
      </c>
      <c r="T340" s="129">
        <v>44145</v>
      </c>
      <c r="U340" s="129">
        <v>44509</v>
      </c>
      <c r="V340" s="129">
        <v>42689</v>
      </c>
      <c r="W340" s="129">
        <v>44533</v>
      </c>
      <c r="X340" s="130">
        <v>61.466666666666669</v>
      </c>
      <c r="Y340" s="188" t="s">
        <v>356</v>
      </c>
      <c r="Z340" s="132">
        <v>42461</v>
      </c>
      <c r="AA340" s="130">
        <v>54.322580645161288</v>
      </c>
      <c r="AB340" s="133" t="s">
        <v>357</v>
      </c>
    </row>
    <row r="341" spans="1:28" x14ac:dyDescent="0.25">
      <c r="A341" s="123">
        <v>338</v>
      </c>
      <c r="B341" s="123">
        <v>30425</v>
      </c>
      <c r="C341" s="172" t="s">
        <v>1181</v>
      </c>
      <c r="D341" s="156"/>
      <c r="E341" s="123" t="s">
        <v>371</v>
      </c>
      <c r="F341" s="123">
        <v>14008086</v>
      </c>
      <c r="G341" s="126" t="s">
        <v>348</v>
      </c>
      <c r="H341" s="123"/>
      <c r="I341" s="127">
        <v>10200202617</v>
      </c>
      <c r="J341" s="128"/>
      <c r="K341" s="128">
        <v>35622</v>
      </c>
      <c r="L341" s="128">
        <v>35622</v>
      </c>
      <c r="M341" s="123" t="s">
        <v>1057</v>
      </c>
      <c r="N341" s="123" t="s">
        <v>1182</v>
      </c>
      <c r="O341" s="123" t="s">
        <v>973</v>
      </c>
      <c r="P341" s="128" t="s">
        <v>87</v>
      </c>
      <c r="Q341" s="123" t="s">
        <v>974</v>
      </c>
      <c r="R341" s="123" t="s">
        <v>975</v>
      </c>
      <c r="S341" s="191" t="s">
        <v>355</v>
      </c>
      <c r="T341" s="129">
        <v>44283</v>
      </c>
      <c r="U341" s="129">
        <v>44647</v>
      </c>
      <c r="V341" s="129">
        <v>42095</v>
      </c>
      <c r="W341" s="129">
        <v>44533</v>
      </c>
      <c r="X341" s="130">
        <v>81.266666666666666</v>
      </c>
      <c r="Y341" s="188" t="s">
        <v>356</v>
      </c>
      <c r="Z341" s="132">
        <v>42461</v>
      </c>
      <c r="AA341" s="130">
        <v>58.774193548387096</v>
      </c>
      <c r="AB341" s="133" t="s">
        <v>357</v>
      </c>
    </row>
    <row r="342" spans="1:28" x14ac:dyDescent="0.25">
      <c r="A342" s="123">
        <v>339</v>
      </c>
      <c r="B342" s="123">
        <v>30595</v>
      </c>
      <c r="C342" s="202" t="s">
        <v>1183</v>
      </c>
      <c r="D342" s="202"/>
      <c r="E342" s="123" t="s">
        <v>347</v>
      </c>
      <c r="F342" s="123">
        <v>15010169</v>
      </c>
      <c r="G342" s="126" t="s">
        <v>348</v>
      </c>
      <c r="H342" s="123"/>
      <c r="I342" s="183">
        <v>10200202671</v>
      </c>
      <c r="J342" s="185"/>
      <c r="K342" s="144"/>
      <c r="L342" s="185"/>
      <c r="M342" s="123">
        <v>97</v>
      </c>
      <c r="N342" s="123" t="s">
        <v>1184</v>
      </c>
      <c r="O342" s="123" t="s">
        <v>973</v>
      </c>
      <c r="P342" s="128" t="s">
        <v>87</v>
      </c>
      <c r="Q342" s="123" t="s">
        <v>991</v>
      </c>
      <c r="R342" s="123" t="s">
        <v>975</v>
      </c>
      <c r="S342" s="144" t="s">
        <v>355</v>
      </c>
      <c r="T342" s="129">
        <v>44137</v>
      </c>
      <c r="U342" s="129">
        <v>44501</v>
      </c>
      <c r="V342" s="186">
        <v>42312</v>
      </c>
      <c r="W342" s="129">
        <v>44533</v>
      </c>
      <c r="X342" s="187">
        <v>45.096774193548384</v>
      </c>
      <c r="Y342" s="188" t="s">
        <v>356</v>
      </c>
      <c r="Z342" s="205"/>
      <c r="AA342" s="144"/>
      <c r="AB342" s="144" t="s">
        <v>357</v>
      </c>
    </row>
    <row r="343" spans="1:28" x14ac:dyDescent="0.25">
      <c r="A343" s="123">
        <v>340</v>
      </c>
      <c r="B343" s="123">
        <v>51721</v>
      </c>
      <c r="C343" s="152" t="s">
        <v>1185</v>
      </c>
      <c r="D343" s="202"/>
      <c r="E343" s="123" t="s">
        <v>347</v>
      </c>
      <c r="F343" s="123">
        <v>15009080</v>
      </c>
      <c r="G343" s="126" t="s">
        <v>348</v>
      </c>
      <c r="H343" s="123"/>
      <c r="I343" s="144">
        <v>10200202676</v>
      </c>
      <c r="J343" s="144"/>
      <c r="K343" s="142"/>
      <c r="L343" s="144">
        <v>35616</v>
      </c>
      <c r="M343" s="123">
        <v>19</v>
      </c>
      <c r="N343" s="123" t="s">
        <v>1186</v>
      </c>
      <c r="O343" s="123" t="s">
        <v>973</v>
      </c>
      <c r="P343" s="128" t="s">
        <v>87</v>
      </c>
      <c r="Q343" s="123" t="s">
        <v>974</v>
      </c>
      <c r="R343" s="123" t="s">
        <v>975</v>
      </c>
      <c r="S343" s="142" t="s">
        <v>355</v>
      </c>
      <c r="T343" s="129">
        <v>44315</v>
      </c>
      <c r="U343" s="129">
        <v>44679</v>
      </c>
      <c r="V343" s="186">
        <v>42156</v>
      </c>
      <c r="W343" s="129">
        <v>44533</v>
      </c>
      <c r="X343" s="187">
        <v>50.12903225806452</v>
      </c>
      <c r="Y343" s="188" t="s">
        <v>356</v>
      </c>
      <c r="Z343" s="183"/>
      <c r="AA343" s="142"/>
      <c r="AB343" s="144" t="s">
        <v>357</v>
      </c>
    </row>
    <row r="344" spans="1:28" x14ac:dyDescent="0.25">
      <c r="A344" s="123">
        <v>341</v>
      </c>
      <c r="B344" s="123">
        <v>32468</v>
      </c>
      <c r="C344" s="202" t="s">
        <v>1187</v>
      </c>
      <c r="D344" s="202"/>
      <c r="E344" s="123" t="s">
        <v>347</v>
      </c>
      <c r="F344" s="123">
        <v>9012262</v>
      </c>
      <c r="G344" s="126" t="s">
        <v>348</v>
      </c>
      <c r="H344" s="123"/>
      <c r="I344" s="183">
        <v>78100108194</v>
      </c>
      <c r="J344" s="184">
        <v>6575</v>
      </c>
      <c r="K344" s="144"/>
      <c r="L344" s="184">
        <v>30370</v>
      </c>
      <c r="M344" s="123">
        <v>21</v>
      </c>
      <c r="N344" s="123" t="s">
        <v>1188</v>
      </c>
      <c r="O344" s="123" t="s">
        <v>973</v>
      </c>
      <c r="P344" s="128" t="s">
        <v>87</v>
      </c>
      <c r="Q344" s="123" t="s">
        <v>985</v>
      </c>
      <c r="R344" s="123" t="s">
        <v>975</v>
      </c>
      <c r="S344" s="144" t="s">
        <v>355</v>
      </c>
      <c r="T344" s="129">
        <v>44314</v>
      </c>
      <c r="U344" s="129">
        <v>44678</v>
      </c>
      <c r="V344" s="186">
        <v>40299</v>
      </c>
      <c r="W344" s="129">
        <v>44533</v>
      </c>
      <c r="X344" s="187">
        <v>110.03225806451613</v>
      </c>
      <c r="Y344" s="188" t="s">
        <v>356</v>
      </c>
      <c r="Z344" s="183"/>
      <c r="AA344" s="144"/>
      <c r="AB344" s="144" t="s">
        <v>357</v>
      </c>
    </row>
    <row r="345" spans="1:28" x14ac:dyDescent="0.25">
      <c r="A345" s="123">
        <v>342</v>
      </c>
      <c r="B345" s="123">
        <v>30508</v>
      </c>
      <c r="C345" s="152" t="s">
        <v>1189</v>
      </c>
      <c r="D345" s="202"/>
      <c r="E345" s="123" t="s">
        <v>347</v>
      </c>
      <c r="F345" s="123">
        <v>16008525</v>
      </c>
      <c r="G345" s="126" t="s">
        <v>348</v>
      </c>
      <c r="H345" s="123"/>
      <c r="I345" s="183">
        <v>10200201992</v>
      </c>
      <c r="J345" s="229"/>
      <c r="K345" s="144"/>
      <c r="L345" s="229">
        <v>36066</v>
      </c>
      <c r="M345" s="123">
        <v>171</v>
      </c>
      <c r="N345" s="123" t="s">
        <v>1190</v>
      </c>
      <c r="O345" s="123" t="s">
        <v>973</v>
      </c>
      <c r="P345" s="128" t="s">
        <v>87</v>
      </c>
      <c r="Q345" s="123" t="s">
        <v>991</v>
      </c>
      <c r="R345" s="123" t="s">
        <v>975</v>
      </c>
      <c r="S345" s="144" t="s">
        <v>355</v>
      </c>
      <c r="T345" s="129">
        <v>44222</v>
      </c>
      <c r="U345" s="129">
        <v>44586</v>
      </c>
      <c r="V345" s="186">
        <v>42401</v>
      </c>
      <c r="W345" s="129">
        <v>44533</v>
      </c>
      <c r="X345" s="187">
        <v>42.225806451612904</v>
      </c>
      <c r="Y345" s="188" t="s">
        <v>356</v>
      </c>
      <c r="Z345" s="205"/>
      <c r="AA345" s="144"/>
      <c r="AB345" s="144" t="s">
        <v>357</v>
      </c>
    </row>
    <row r="346" spans="1:28" x14ac:dyDescent="0.25">
      <c r="A346" s="123">
        <v>343</v>
      </c>
      <c r="B346" s="123">
        <v>30352</v>
      </c>
      <c r="C346" s="230" t="s">
        <v>1191</v>
      </c>
      <c r="D346" s="150"/>
      <c r="E346" s="123" t="s">
        <v>371</v>
      </c>
      <c r="F346" s="123" t="s">
        <v>1192</v>
      </c>
      <c r="G346" s="126" t="s">
        <v>348</v>
      </c>
      <c r="H346" s="123">
        <v>570288</v>
      </c>
      <c r="I346" s="127">
        <v>10200200801</v>
      </c>
      <c r="J346" s="127">
        <v>31545</v>
      </c>
      <c r="K346" s="127">
        <v>30352</v>
      </c>
      <c r="L346" s="127">
        <v>2157</v>
      </c>
      <c r="M346" s="123" t="s">
        <v>1193</v>
      </c>
      <c r="N346" s="123" t="s">
        <v>1194</v>
      </c>
      <c r="O346" s="123" t="s">
        <v>973</v>
      </c>
      <c r="P346" s="128" t="s">
        <v>87</v>
      </c>
      <c r="Q346" s="123" t="s">
        <v>991</v>
      </c>
      <c r="R346" s="123" t="s">
        <v>975</v>
      </c>
      <c r="S346" s="128" t="s">
        <v>355</v>
      </c>
      <c r="T346" s="129">
        <v>44399</v>
      </c>
      <c r="U346" s="129">
        <v>44763</v>
      </c>
      <c r="V346" s="132">
        <v>41481</v>
      </c>
      <c r="W346" s="129">
        <v>44533</v>
      </c>
      <c r="X346" s="130">
        <v>101.73333333333333</v>
      </c>
      <c r="Y346" s="131" t="s">
        <v>356</v>
      </c>
      <c r="Z346" s="132">
        <v>42522</v>
      </c>
      <c r="AA346" s="130">
        <v>64.870967741935488</v>
      </c>
      <c r="AB346" s="133" t="s">
        <v>357</v>
      </c>
    </row>
    <row r="347" spans="1:28" x14ac:dyDescent="0.25">
      <c r="A347" s="123">
        <v>344</v>
      </c>
      <c r="B347" s="123">
        <v>102321</v>
      </c>
      <c r="C347" s="152" t="s">
        <v>1195</v>
      </c>
      <c r="D347" s="152"/>
      <c r="E347" s="123" t="s">
        <v>371</v>
      </c>
      <c r="F347" s="123">
        <v>18009582</v>
      </c>
      <c r="G347" s="126" t="s">
        <v>348</v>
      </c>
      <c r="H347" s="123"/>
      <c r="I347" s="183"/>
      <c r="J347" s="184"/>
      <c r="K347" s="184"/>
      <c r="L347" s="184"/>
      <c r="M347" s="123">
        <v>4</v>
      </c>
      <c r="N347" s="123" t="s">
        <v>1196</v>
      </c>
      <c r="O347" s="123" t="s">
        <v>973</v>
      </c>
      <c r="P347" s="128" t="s">
        <v>87</v>
      </c>
      <c r="Q347" s="123" t="s">
        <v>991</v>
      </c>
      <c r="R347" s="123" t="s">
        <v>975</v>
      </c>
      <c r="S347" s="144" t="s">
        <v>355</v>
      </c>
      <c r="T347" s="129">
        <v>44393</v>
      </c>
      <c r="U347" s="129">
        <v>44757</v>
      </c>
      <c r="V347" s="186">
        <v>43215</v>
      </c>
      <c r="W347" s="129">
        <v>44533</v>
      </c>
      <c r="X347" s="187">
        <v>24.033333333333335</v>
      </c>
      <c r="Y347" s="188" t="s">
        <v>356</v>
      </c>
      <c r="Z347" s="189"/>
      <c r="AA347" s="187"/>
      <c r="AB347" s="183" t="s">
        <v>357</v>
      </c>
    </row>
    <row r="348" spans="1:28" x14ac:dyDescent="0.25">
      <c r="A348" s="123">
        <v>345</v>
      </c>
      <c r="B348" s="123">
        <v>79685</v>
      </c>
      <c r="C348" s="152" t="s">
        <v>1197</v>
      </c>
      <c r="D348" s="152"/>
      <c r="E348" s="123" t="s">
        <v>371</v>
      </c>
      <c r="F348" s="123">
        <v>16012552</v>
      </c>
      <c r="G348" s="126" t="s">
        <v>348</v>
      </c>
      <c r="H348" s="123"/>
      <c r="I348" s="144"/>
      <c r="J348" s="144"/>
      <c r="K348" s="144"/>
      <c r="L348" s="144"/>
      <c r="M348" s="123">
        <v>31</v>
      </c>
      <c r="N348" s="123" t="s">
        <v>1198</v>
      </c>
      <c r="O348" s="123" t="s">
        <v>973</v>
      </c>
      <c r="P348" s="128" t="s">
        <v>87</v>
      </c>
      <c r="Q348" s="123" t="s">
        <v>991</v>
      </c>
      <c r="R348" s="123" t="s">
        <v>975</v>
      </c>
      <c r="S348" s="144" t="s">
        <v>355</v>
      </c>
      <c r="T348" s="129">
        <v>44141</v>
      </c>
      <c r="U348" s="129">
        <v>44505</v>
      </c>
      <c r="V348" s="186">
        <v>42682</v>
      </c>
      <c r="W348" s="129">
        <v>44533</v>
      </c>
      <c r="X348" s="187">
        <v>41.8</v>
      </c>
      <c r="Y348" s="188" t="s">
        <v>356</v>
      </c>
      <c r="Z348" s="183"/>
      <c r="AA348" s="144"/>
      <c r="AB348" s="144" t="s">
        <v>357</v>
      </c>
    </row>
    <row r="349" spans="1:28" x14ac:dyDescent="0.25">
      <c r="A349" s="123">
        <v>346</v>
      </c>
      <c r="B349" s="123">
        <v>66081</v>
      </c>
      <c r="C349" s="152" t="s">
        <v>1199</v>
      </c>
      <c r="D349" s="152"/>
      <c r="E349" s="123" t="s">
        <v>371</v>
      </c>
      <c r="F349" s="123">
        <v>15011133</v>
      </c>
      <c r="G349" s="126" t="s">
        <v>348</v>
      </c>
      <c r="H349" s="123"/>
      <c r="I349" s="194">
        <v>10200202726</v>
      </c>
      <c r="J349" s="144"/>
      <c r="K349" s="144"/>
      <c r="L349" s="144"/>
      <c r="M349" s="123">
        <v>213</v>
      </c>
      <c r="N349" s="123" t="s">
        <v>1200</v>
      </c>
      <c r="O349" s="123" t="s">
        <v>973</v>
      </c>
      <c r="P349" s="128" t="s">
        <v>87</v>
      </c>
      <c r="Q349" s="123" t="s">
        <v>988</v>
      </c>
      <c r="R349" s="123" t="s">
        <v>975</v>
      </c>
      <c r="S349" s="153" t="s">
        <v>355</v>
      </c>
      <c r="T349" s="129">
        <v>44233</v>
      </c>
      <c r="U349" s="129">
        <v>44597</v>
      </c>
      <c r="V349" s="186">
        <v>42408</v>
      </c>
      <c r="W349" s="129">
        <v>44533</v>
      </c>
      <c r="X349" s="187">
        <v>50.93333333333333</v>
      </c>
      <c r="Y349" s="188" t="s">
        <v>356</v>
      </c>
      <c r="Z349" s="183"/>
      <c r="AA349" s="144"/>
      <c r="AB349" s="144" t="s">
        <v>357</v>
      </c>
    </row>
    <row r="350" spans="1:28" x14ac:dyDescent="0.25">
      <c r="A350" s="123">
        <v>347</v>
      </c>
      <c r="B350" s="123">
        <v>30520</v>
      </c>
      <c r="C350" s="162" t="s">
        <v>980</v>
      </c>
      <c r="D350" s="152"/>
      <c r="E350" s="123" t="s">
        <v>371</v>
      </c>
      <c r="F350" s="123">
        <v>15008323</v>
      </c>
      <c r="G350" s="126" t="s">
        <v>348</v>
      </c>
      <c r="H350" s="123"/>
      <c r="I350" s="203">
        <v>10200202642</v>
      </c>
      <c r="J350" s="185">
        <v>6988</v>
      </c>
      <c r="K350" s="144"/>
      <c r="L350" s="185">
        <v>34239</v>
      </c>
      <c r="M350" s="123">
        <v>150</v>
      </c>
      <c r="N350" s="123" t="s">
        <v>1201</v>
      </c>
      <c r="O350" s="144" t="s">
        <v>1202</v>
      </c>
      <c r="P350" s="185"/>
      <c r="Q350" s="123" t="s">
        <v>937</v>
      </c>
      <c r="R350" s="123" t="s">
        <v>975</v>
      </c>
      <c r="S350" s="153" t="s">
        <v>355</v>
      </c>
      <c r="T350" s="129">
        <v>44396</v>
      </c>
      <c r="U350" s="129">
        <v>44760</v>
      </c>
      <c r="V350" s="186">
        <v>42208</v>
      </c>
      <c r="W350" s="129">
        <v>44533</v>
      </c>
      <c r="X350" s="187">
        <v>48.451612903225808</v>
      </c>
      <c r="Y350" s="188" t="s">
        <v>356</v>
      </c>
      <c r="Z350" s="205"/>
      <c r="AA350" s="144"/>
      <c r="AB350" s="144" t="s">
        <v>357</v>
      </c>
    </row>
    <row r="351" spans="1:28" x14ac:dyDescent="0.25">
      <c r="A351" s="123">
        <v>348</v>
      </c>
      <c r="B351" s="123">
        <v>32406</v>
      </c>
      <c r="C351" s="152" t="s">
        <v>988</v>
      </c>
      <c r="D351" s="202"/>
      <c r="E351" s="123" t="s">
        <v>347</v>
      </c>
      <c r="F351" s="123">
        <v>10010221</v>
      </c>
      <c r="G351" s="126" t="s">
        <v>348</v>
      </c>
      <c r="H351" s="123"/>
      <c r="I351" s="183">
        <v>78100108160</v>
      </c>
      <c r="J351" s="184">
        <v>6535</v>
      </c>
      <c r="K351" s="144"/>
      <c r="L351" s="184">
        <v>30455</v>
      </c>
      <c r="M351" s="123" t="s">
        <v>937</v>
      </c>
      <c r="N351" s="123" t="s">
        <v>937</v>
      </c>
      <c r="O351" s="144" t="s">
        <v>1202</v>
      </c>
      <c r="P351" s="185"/>
      <c r="Q351" s="123" t="s">
        <v>937</v>
      </c>
      <c r="R351" s="123" t="s">
        <v>975</v>
      </c>
      <c r="S351" s="144" t="s">
        <v>355</v>
      </c>
      <c r="T351" s="129">
        <v>44315</v>
      </c>
      <c r="U351" s="129">
        <v>44679</v>
      </c>
      <c r="V351" s="186">
        <v>40302</v>
      </c>
      <c r="W351" s="129">
        <v>44533</v>
      </c>
      <c r="X351" s="187">
        <v>121.13333333333334</v>
      </c>
      <c r="Y351" s="188" t="s">
        <v>356</v>
      </c>
      <c r="Z351" s="195"/>
      <c r="AA351" s="144"/>
      <c r="AB351" s="144" t="s">
        <v>357</v>
      </c>
    </row>
    <row r="352" spans="1:28" x14ac:dyDescent="0.25">
      <c r="A352" s="123">
        <v>349</v>
      </c>
      <c r="B352" s="123">
        <v>32501</v>
      </c>
      <c r="C352" s="162" t="s">
        <v>991</v>
      </c>
      <c r="D352" s="202"/>
      <c r="E352" s="123" t="s">
        <v>347</v>
      </c>
      <c r="F352" s="123">
        <v>811</v>
      </c>
      <c r="G352" s="126" t="s">
        <v>348</v>
      </c>
      <c r="H352" s="123"/>
      <c r="I352" s="194">
        <v>78100108221</v>
      </c>
      <c r="J352" s="144"/>
      <c r="K352" s="142"/>
      <c r="L352" s="144"/>
      <c r="M352" s="123">
        <v>1</v>
      </c>
      <c r="N352" s="123" t="s">
        <v>1203</v>
      </c>
      <c r="O352" s="144" t="s">
        <v>1202</v>
      </c>
      <c r="P352" s="185"/>
      <c r="Q352" s="123" t="s">
        <v>937</v>
      </c>
      <c r="R352" s="123" t="s">
        <v>975</v>
      </c>
      <c r="S352" s="144" t="s">
        <v>355</v>
      </c>
      <c r="T352" s="129">
        <v>44314</v>
      </c>
      <c r="U352" s="129">
        <v>44678</v>
      </c>
      <c r="V352" s="186">
        <v>40299</v>
      </c>
      <c r="W352" s="129">
        <v>44533</v>
      </c>
      <c r="X352" s="187">
        <v>121.23333333333333</v>
      </c>
      <c r="Y352" s="188" t="s">
        <v>356</v>
      </c>
      <c r="Z352" s="183"/>
      <c r="AA352" s="142"/>
      <c r="AB352" s="144" t="s">
        <v>357</v>
      </c>
    </row>
    <row r="353" spans="1:28" x14ac:dyDescent="0.25">
      <c r="A353" s="123">
        <v>350</v>
      </c>
      <c r="B353" s="123">
        <v>32435</v>
      </c>
      <c r="C353" s="162" t="s">
        <v>985</v>
      </c>
      <c r="D353" s="202"/>
      <c r="E353" s="123" t="s">
        <v>347</v>
      </c>
      <c r="F353" s="123">
        <v>5106</v>
      </c>
      <c r="G353" s="126" t="s">
        <v>348</v>
      </c>
      <c r="H353" s="123"/>
      <c r="I353" s="194">
        <v>78100108229</v>
      </c>
      <c r="J353" s="144"/>
      <c r="K353" s="144"/>
      <c r="L353" s="144"/>
      <c r="M353" s="123">
        <v>0</v>
      </c>
      <c r="N353" s="123" t="s">
        <v>1204</v>
      </c>
      <c r="O353" s="144" t="s">
        <v>1202</v>
      </c>
      <c r="P353" s="185"/>
      <c r="Q353" s="123" t="s">
        <v>937</v>
      </c>
      <c r="R353" s="123" t="s">
        <v>975</v>
      </c>
      <c r="S353" s="144" t="s">
        <v>355</v>
      </c>
      <c r="T353" s="129">
        <v>44314</v>
      </c>
      <c r="U353" s="129">
        <v>44678</v>
      </c>
      <c r="V353" s="186">
        <v>40299</v>
      </c>
      <c r="W353" s="129">
        <v>44533</v>
      </c>
      <c r="X353" s="187">
        <v>110.03225806451613</v>
      </c>
      <c r="Y353" s="188" t="s">
        <v>356</v>
      </c>
      <c r="Z353" s="183"/>
      <c r="AA353" s="144"/>
      <c r="AB353" s="144" t="s">
        <v>357</v>
      </c>
    </row>
    <row r="354" spans="1:28" x14ac:dyDescent="0.25">
      <c r="A354" s="123">
        <v>351</v>
      </c>
      <c r="B354" s="123">
        <v>30664</v>
      </c>
      <c r="C354" s="162" t="s">
        <v>1205</v>
      </c>
      <c r="D354" s="231"/>
      <c r="E354" s="123" t="s">
        <v>347</v>
      </c>
      <c r="F354" s="123">
        <v>14011051</v>
      </c>
      <c r="G354" s="126" t="s">
        <v>348</v>
      </c>
      <c r="H354" s="123"/>
      <c r="I354" s="194">
        <v>78100108081</v>
      </c>
      <c r="J354" s="144"/>
      <c r="K354" s="142"/>
      <c r="L354" s="144"/>
      <c r="M354" s="123">
        <v>2</v>
      </c>
      <c r="N354" s="123" t="s">
        <v>1206</v>
      </c>
      <c r="O354" s="144" t="s">
        <v>1202</v>
      </c>
      <c r="P354" s="185"/>
      <c r="Q354" s="123" t="s">
        <v>937</v>
      </c>
      <c r="R354" s="123" t="s">
        <v>975</v>
      </c>
      <c r="S354" s="144" t="s">
        <v>355</v>
      </c>
      <c r="T354" s="129">
        <v>44164</v>
      </c>
      <c r="U354" s="129">
        <v>44528</v>
      </c>
      <c r="V354" s="186">
        <v>38961</v>
      </c>
      <c r="W354" s="129">
        <v>44533</v>
      </c>
      <c r="X354" s="187">
        <v>153.19354838709677</v>
      </c>
      <c r="Y354" s="188" t="s">
        <v>356</v>
      </c>
      <c r="Z354" s="183"/>
      <c r="AA354" s="142"/>
      <c r="AB354" s="144" t="s">
        <v>357</v>
      </c>
    </row>
    <row r="355" spans="1:28" x14ac:dyDescent="0.25">
      <c r="A355" s="123">
        <v>352</v>
      </c>
      <c r="B355" s="123">
        <v>30715</v>
      </c>
      <c r="C355" s="162" t="s">
        <v>975</v>
      </c>
      <c r="D355" s="202"/>
      <c r="E355" s="123" t="s">
        <v>347</v>
      </c>
      <c r="F355" s="123">
        <v>5082</v>
      </c>
      <c r="G355" s="126" t="s">
        <v>348</v>
      </c>
      <c r="H355" s="123">
        <v>570339</v>
      </c>
      <c r="I355" s="194">
        <v>78100108240</v>
      </c>
      <c r="J355" s="144"/>
      <c r="K355" s="144"/>
      <c r="L355" s="144"/>
      <c r="M355" s="123" t="s">
        <v>1207</v>
      </c>
      <c r="N355" s="123" t="s">
        <v>1208</v>
      </c>
      <c r="O355" s="144" t="s">
        <v>1209</v>
      </c>
      <c r="P355" s="185"/>
      <c r="Q355" s="123" t="s">
        <v>937</v>
      </c>
      <c r="R355" s="123" t="s">
        <v>968</v>
      </c>
      <c r="S355" s="144" t="s">
        <v>355</v>
      </c>
      <c r="T355" s="129">
        <v>44314</v>
      </c>
      <c r="U355" s="129">
        <v>44678</v>
      </c>
      <c r="V355" s="186">
        <v>40299</v>
      </c>
      <c r="W355" s="129">
        <v>44533</v>
      </c>
      <c r="X355" s="187">
        <v>121.23333333333333</v>
      </c>
      <c r="Y355" s="188" t="s">
        <v>356</v>
      </c>
      <c r="Z355" s="183"/>
      <c r="AA355" s="144"/>
      <c r="AB355" s="144" t="s">
        <v>357</v>
      </c>
    </row>
    <row r="356" spans="1:28" x14ac:dyDescent="0.25">
      <c r="A356" s="123">
        <v>353</v>
      </c>
      <c r="B356" s="123">
        <v>87998</v>
      </c>
      <c r="C356" s="232" t="s">
        <v>1210</v>
      </c>
      <c r="D356" s="233" t="s">
        <v>1211</v>
      </c>
      <c r="E356" s="123" t="s">
        <v>371</v>
      </c>
      <c r="F356" s="123">
        <v>17009685</v>
      </c>
      <c r="G356" s="126" t="s">
        <v>348</v>
      </c>
      <c r="H356" s="123">
        <v>570308</v>
      </c>
      <c r="I356" s="183"/>
      <c r="J356" s="144">
        <v>17009685</v>
      </c>
      <c r="K356" s="144"/>
      <c r="L356" s="183">
        <v>17009685</v>
      </c>
      <c r="M356" s="123" t="s">
        <v>423</v>
      </c>
      <c r="N356" s="123" t="s">
        <v>1212</v>
      </c>
      <c r="O356" s="144" t="s">
        <v>1213</v>
      </c>
      <c r="P356" s="185"/>
      <c r="Q356" s="123" t="s">
        <v>1214</v>
      </c>
      <c r="R356" s="123" t="s">
        <v>1215</v>
      </c>
      <c r="S356" s="144" t="s">
        <v>355</v>
      </c>
      <c r="T356" s="129">
        <v>44496</v>
      </c>
      <c r="U356" s="129">
        <v>44860</v>
      </c>
      <c r="V356" s="186">
        <v>43374</v>
      </c>
      <c r="W356" s="129">
        <v>44533</v>
      </c>
      <c r="X356" s="187">
        <v>10.838709677419354</v>
      </c>
      <c r="Y356" s="188" t="s">
        <v>524</v>
      </c>
      <c r="Z356" s="183"/>
      <c r="AA356" s="144"/>
      <c r="AB356" s="144" t="s">
        <v>357</v>
      </c>
    </row>
    <row r="357" spans="1:28" x14ac:dyDescent="0.25">
      <c r="A357" s="123">
        <v>354</v>
      </c>
      <c r="B357" s="123">
        <v>67189</v>
      </c>
      <c r="C357" s="232" t="s">
        <v>1216</v>
      </c>
      <c r="D357" s="234" t="s">
        <v>1217</v>
      </c>
      <c r="E357" s="123" t="s">
        <v>371</v>
      </c>
      <c r="F357" s="123">
        <v>15011508</v>
      </c>
      <c r="G357" s="126" t="s">
        <v>348</v>
      </c>
      <c r="H357" s="123">
        <v>570295</v>
      </c>
      <c r="I357" s="144">
        <v>10200202790</v>
      </c>
      <c r="J357" s="144"/>
      <c r="K357" s="144"/>
      <c r="L357" s="144">
        <v>35848</v>
      </c>
      <c r="M357" s="123" t="s">
        <v>1218</v>
      </c>
      <c r="N357" s="123" t="s">
        <v>1219</v>
      </c>
      <c r="O357" s="144" t="s">
        <v>1213</v>
      </c>
      <c r="P357" s="185"/>
      <c r="Q357" s="123" t="s">
        <v>1214</v>
      </c>
      <c r="R357" s="123" t="s">
        <v>1215</v>
      </c>
      <c r="S357" s="144" t="s">
        <v>355</v>
      </c>
      <c r="T357" s="129">
        <v>44274</v>
      </c>
      <c r="U357" s="129">
        <v>44638</v>
      </c>
      <c r="V357" s="186">
        <v>42451</v>
      </c>
      <c r="W357" s="129">
        <v>44533</v>
      </c>
      <c r="X357" s="187">
        <v>40.612903225806448</v>
      </c>
      <c r="Y357" s="188" t="s">
        <v>356</v>
      </c>
      <c r="Z357" s="183"/>
      <c r="AA357" s="144"/>
      <c r="AB357" s="144" t="s">
        <v>357</v>
      </c>
    </row>
    <row r="358" spans="1:28" x14ac:dyDescent="0.25">
      <c r="A358" s="123">
        <v>355</v>
      </c>
      <c r="B358" s="123">
        <v>28396</v>
      </c>
      <c r="C358" s="235" t="s">
        <v>1220</v>
      </c>
      <c r="D358" s="208"/>
      <c r="E358" s="123" t="s">
        <v>371</v>
      </c>
      <c r="F358" s="123">
        <v>12009147</v>
      </c>
      <c r="G358" s="126" t="s">
        <v>348</v>
      </c>
      <c r="H358" s="123">
        <v>570311</v>
      </c>
      <c r="I358" s="183">
        <v>10200201875</v>
      </c>
      <c r="J358" s="184">
        <v>1022</v>
      </c>
      <c r="K358" s="144"/>
      <c r="L358" s="184">
        <v>1022</v>
      </c>
      <c r="M358" s="123" t="s">
        <v>1221</v>
      </c>
      <c r="N358" s="123" t="s">
        <v>1222</v>
      </c>
      <c r="O358" s="144" t="s">
        <v>1213</v>
      </c>
      <c r="P358" s="185"/>
      <c r="Q358" s="123" t="s">
        <v>1214</v>
      </c>
      <c r="R358" s="123" t="s">
        <v>1215</v>
      </c>
      <c r="S358" s="153" t="s">
        <v>355</v>
      </c>
      <c r="T358" s="129">
        <v>44498</v>
      </c>
      <c r="U358" s="129">
        <v>44862</v>
      </c>
      <c r="V358" s="186">
        <v>41123</v>
      </c>
      <c r="W358" s="129">
        <v>44533</v>
      </c>
      <c r="X358" s="187">
        <v>83.451612903225808</v>
      </c>
      <c r="Y358" s="188" t="s">
        <v>356</v>
      </c>
      <c r="Z358" s="183"/>
      <c r="AA358" s="144"/>
      <c r="AB358" s="144" t="s">
        <v>357</v>
      </c>
    </row>
    <row r="359" spans="1:28" x14ac:dyDescent="0.25">
      <c r="A359" s="123">
        <v>356</v>
      </c>
      <c r="B359" s="123">
        <v>57641</v>
      </c>
      <c r="C359" s="236" t="s">
        <v>1223</v>
      </c>
      <c r="D359" s="152"/>
      <c r="E359" s="123" t="s">
        <v>347</v>
      </c>
      <c r="F359" s="123">
        <v>5928</v>
      </c>
      <c r="G359" s="126" t="s">
        <v>348</v>
      </c>
      <c r="H359" s="123"/>
      <c r="I359" s="183"/>
      <c r="J359" s="184"/>
      <c r="K359" s="142"/>
      <c r="L359" s="237"/>
      <c r="M359" s="123"/>
      <c r="N359" s="123"/>
      <c r="O359" s="144" t="s">
        <v>1213</v>
      </c>
      <c r="P359" s="184"/>
      <c r="Q359" s="123" t="s">
        <v>1214</v>
      </c>
      <c r="R359" s="123" t="s">
        <v>1215</v>
      </c>
      <c r="S359" s="144" t="s">
        <v>355</v>
      </c>
      <c r="T359" s="129">
        <v>44440</v>
      </c>
      <c r="U359" s="129">
        <v>44804</v>
      </c>
      <c r="V359" s="129">
        <v>44441</v>
      </c>
      <c r="W359" s="129">
        <v>44533</v>
      </c>
      <c r="X359" s="187">
        <v>78.533333333333331</v>
      </c>
      <c r="Y359" s="188" t="s">
        <v>356</v>
      </c>
      <c r="Z359" s="183"/>
      <c r="AA359" s="142"/>
      <c r="AB359" s="144" t="s">
        <v>357</v>
      </c>
    </row>
    <row r="360" spans="1:28" x14ac:dyDescent="0.25">
      <c r="A360" s="123">
        <v>357</v>
      </c>
      <c r="B360" s="123">
        <v>33692</v>
      </c>
      <c r="C360" s="167" t="s">
        <v>1224</v>
      </c>
      <c r="D360" s="151"/>
      <c r="E360" s="123" t="s">
        <v>347</v>
      </c>
      <c r="F360" s="123" t="s">
        <v>1225</v>
      </c>
      <c r="G360" s="126" t="s">
        <v>348</v>
      </c>
      <c r="H360" s="123">
        <v>570066</v>
      </c>
      <c r="I360" s="127">
        <v>10200202149</v>
      </c>
      <c r="J360" s="127"/>
      <c r="K360" s="127">
        <v>34910</v>
      </c>
      <c r="L360" s="127">
        <v>34910</v>
      </c>
      <c r="M360" s="123" t="s">
        <v>1226</v>
      </c>
      <c r="N360" s="123" t="s">
        <v>1227</v>
      </c>
      <c r="O360" s="144" t="s">
        <v>1213</v>
      </c>
      <c r="P360" s="185"/>
      <c r="Q360" s="123" t="s">
        <v>1214</v>
      </c>
      <c r="R360" s="123" t="s">
        <v>1215</v>
      </c>
      <c r="S360" s="128" t="s">
        <v>355</v>
      </c>
      <c r="T360" s="129">
        <v>44497</v>
      </c>
      <c r="U360" s="129">
        <v>44861</v>
      </c>
      <c r="V360" s="129">
        <v>41640</v>
      </c>
      <c r="W360" s="129">
        <v>44533</v>
      </c>
      <c r="X360" s="130">
        <v>96.433333333333337</v>
      </c>
      <c r="Y360" s="131" t="s">
        <v>356</v>
      </c>
      <c r="Z360" s="132">
        <v>42552</v>
      </c>
      <c r="AA360" s="130">
        <v>63.903225806451616</v>
      </c>
      <c r="AB360" s="133" t="s">
        <v>357</v>
      </c>
    </row>
    <row r="361" spans="1:28" x14ac:dyDescent="0.25">
      <c r="A361" s="123">
        <v>358</v>
      </c>
      <c r="B361" s="123">
        <v>79463</v>
      </c>
      <c r="C361" s="150" t="s">
        <v>1228</v>
      </c>
      <c r="D361" s="208"/>
      <c r="E361" s="123" t="s">
        <v>347</v>
      </c>
      <c r="F361" s="123" t="s">
        <v>1229</v>
      </c>
      <c r="G361" s="126" t="s">
        <v>348</v>
      </c>
      <c r="H361" s="123">
        <v>570228</v>
      </c>
      <c r="I361" s="127"/>
      <c r="J361" s="127"/>
      <c r="K361" s="127"/>
      <c r="L361" s="127"/>
      <c r="M361" s="123" t="s">
        <v>739</v>
      </c>
      <c r="N361" s="123" t="s">
        <v>1230</v>
      </c>
      <c r="O361" s="144" t="s">
        <v>1213</v>
      </c>
      <c r="P361" s="128" t="s">
        <v>1231</v>
      </c>
      <c r="Q361" s="123" t="s">
        <v>1214</v>
      </c>
      <c r="R361" s="123" t="s">
        <v>1215</v>
      </c>
      <c r="S361" s="128" t="s">
        <v>355</v>
      </c>
      <c r="T361" s="129">
        <v>44374</v>
      </c>
      <c r="U361" s="129">
        <v>44738</v>
      </c>
      <c r="V361" s="132">
        <v>42908</v>
      </c>
      <c r="W361" s="129">
        <v>44533</v>
      </c>
      <c r="X361" s="130">
        <v>54.166666666666664</v>
      </c>
      <c r="Y361" s="131" t="s">
        <v>356</v>
      </c>
      <c r="Z361" s="132">
        <v>43201</v>
      </c>
      <c r="AA361" s="130">
        <v>42.967741935483872</v>
      </c>
      <c r="AB361" s="133" t="s">
        <v>357</v>
      </c>
    </row>
    <row r="362" spans="1:28" x14ac:dyDescent="0.25">
      <c r="A362" s="123">
        <v>359</v>
      </c>
      <c r="B362" s="123">
        <v>44484</v>
      </c>
      <c r="C362" s="202" t="s">
        <v>1232</v>
      </c>
      <c r="D362" s="152"/>
      <c r="E362" s="144" t="s">
        <v>347</v>
      </c>
      <c r="F362" s="144">
        <v>11010239</v>
      </c>
      <c r="G362" s="126" t="s">
        <v>348</v>
      </c>
      <c r="H362" s="123"/>
      <c r="I362" s="183"/>
      <c r="J362" s="183"/>
      <c r="K362" s="183"/>
      <c r="L362" s="183"/>
      <c r="M362" s="144"/>
      <c r="N362" s="144"/>
      <c r="O362" s="144" t="s">
        <v>1213</v>
      </c>
      <c r="P362" s="184"/>
      <c r="Q362" s="123" t="s">
        <v>1214</v>
      </c>
      <c r="R362" s="123" t="s">
        <v>1215</v>
      </c>
      <c r="S362" s="184" t="s">
        <v>355</v>
      </c>
      <c r="T362" s="129">
        <v>44470</v>
      </c>
      <c r="U362" s="129">
        <v>44833</v>
      </c>
      <c r="V362" s="186">
        <v>44105</v>
      </c>
      <c r="W362" s="129">
        <v>44533</v>
      </c>
      <c r="X362" s="187">
        <v>14.266666666666667</v>
      </c>
      <c r="Y362" s="188" t="s">
        <v>429</v>
      </c>
      <c r="Z362" s="189"/>
      <c r="AA362" s="187"/>
      <c r="AB362" s="205" t="s">
        <v>357</v>
      </c>
    </row>
    <row r="363" spans="1:28" x14ac:dyDescent="0.25">
      <c r="A363" s="123">
        <v>360</v>
      </c>
      <c r="B363" s="123">
        <v>44429</v>
      </c>
      <c r="C363" s="202" t="s">
        <v>1233</v>
      </c>
      <c r="D363" s="152"/>
      <c r="E363" s="144" t="s">
        <v>347</v>
      </c>
      <c r="F363" s="144">
        <v>11008175</v>
      </c>
      <c r="G363" s="126" t="s">
        <v>348</v>
      </c>
      <c r="H363" s="123"/>
      <c r="I363" s="183"/>
      <c r="J363" s="183"/>
      <c r="K363" s="183"/>
      <c r="L363" s="183"/>
      <c r="M363" s="144"/>
      <c r="N363" s="144"/>
      <c r="O363" s="144" t="s">
        <v>1213</v>
      </c>
      <c r="P363" s="184"/>
      <c r="Q363" s="123" t="s">
        <v>1214</v>
      </c>
      <c r="R363" s="123" t="s">
        <v>1215</v>
      </c>
      <c r="S363" s="184" t="s">
        <v>355</v>
      </c>
      <c r="T363" s="129">
        <v>44470</v>
      </c>
      <c r="U363" s="129">
        <v>44833</v>
      </c>
      <c r="V363" s="186">
        <v>44105</v>
      </c>
      <c r="W363" s="129">
        <v>44533</v>
      </c>
      <c r="X363" s="187">
        <v>14.266666666666667</v>
      </c>
      <c r="Y363" s="188" t="s">
        <v>429</v>
      </c>
      <c r="Z363" s="189"/>
      <c r="AA363" s="187"/>
      <c r="AB363" s="205" t="s">
        <v>357</v>
      </c>
    </row>
    <row r="364" spans="1:28" x14ac:dyDescent="0.25">
      <c r="A364" s="123">
        <v>361</v>
      </c>
      <c r="B364" s="123">
        <v>105783</v>
      </c>
      <c r="C364" s="238" t="s">
        <v>1234</v>
      </c>
      <c r="D364" s="152"/>
      <c r="E364" s="144" t="s">
        <v>347</v>
      </c>
      <c r="F364" s="144">
        <v>18010569</v>
      </c>
      <c r="G364" s="126" t="s">
        <v>348</v>
      </c>
      <c r="H364" s="123">
        <v>570176</v>
      </c>
      <c r="I364" s="183"/>
      <c r="J364" s="183"/>
      <c r="K364" s="183"/>
      <c r="L364" s="183"/>
      <c r="M364" s="144" t="s">
        <v>349</v>
      </c>
      <c r="N364" s="144" t="s">
        <v>1235</v>
      </c>
      <c r="O364" s="144" t="s">
        <v>1213</v>
      </c>
      <c r="P364" s="184" t="s">
        <v>1231</v>
      </c>
      <c r="Q364" s="123" t="s">
        <v>1214</v>
      </c>
      <c r="R364" s="123" t="s">
        <v>1215</v>
      </c>
      <c r="S364" s="184" t="s">
        <v>355</v>
      </c>
      <c r="T364" s="129">
        <v>44149</v>
      </c>
      <c r="U364" s="129">
        <v>44513</v>
      </c>
      <c r="V364" s="189">
        <v>43304</v>
      </c>
      <c r="W364" s="129">
        <v>44533</v>
      </c>
      <c r="X364" s="187">
        <v>40.966666666666669</v>
      </c>
      <c r="Y364" s="188" t="s">
        <v>356</v>
      </c>
      <c r="Z364" s="189">
        <v>43605</v>
      </c>
      <c r="AA364" s="187">
        <v>29.93548387096774</v>
      </c>
      <c r="AB364" s="205" t="s">
        <v>357</v>
      </c>
    </row>
    <row r="365" spans="1:28" x14ac:dyDescent="0.25">
      <c r="A365" s="123">
        <v>362</v>
      </c>
      <c r="B365" s="123">
        <v>69739</v>
      </c>
      <c r="C365" s="202" t="s">
        <v>1236</v>
      </c>
      <c r="D365" s="152"/>
      <c r="E365" s="144" t="s">
        <v>347</v>
      </c>
      <c r="F365" s="144" t="s">
        <v>1237</v>
      </c>
      <c r="G365" s="126" t="s">
        <v>348</v>
      </c>
      <c r="H365" s="123">
        <v>570275</v>
      </c>
      <c r="I365" s="183">
        <v>10200202866</v>
      </c>
      <c r="J365" s="183"/>
      <c r="K365" s="183">
        <v>35967</v>
      </c>
      <c r="L365" s="183">
        <v>35967</v>
      </c>
      <c r="M365" s="144" t="s">
        <v>456</v>
      </c>
      <c r="N365" s="144" t="s">
        <v>1238</v>
      </c>
      <c r="O365" s="144" t="s">
        <v>1213</v>
      </c>
      <c r="P365" s="184" t="s">
        <v>1231</v>
      </c>
      <c r="Q365" s="123" t="s">
        <v>1214</v>
      </c>
      <c r="R365" s="123" t="s">
        <v>1215</v>
      </c>
      <c r="S365" s="184" t="s">
        <v>355</v>
      </c>
      <c r="T365" s="129">
        <v>44321</v>
      </c>
      <c r="U365" s="129">
        <v>44624</v>
      </c>
      <c r="V365" s="189">
        <v>42498</v>
      </c>
      <c r="W365" s="129">
        <v>44533</v>
      </c>
      <c r="X365" s="187">
        <v>67.833333333333329</v>
      </c>
      <c r="Y365" s="188" t="s">
        <v>356</v>
      </c>
      <c r="Z365" s="189">
        <v>42833</v>
      </c>
      <c r="AA365" s="187">
        <v>54.838709677419352</v>
      </c>
      <c r="AB365" s="205" t="s">
        <v>357</v>
      </c>
    </row>
    <row r="366" spans="1:28" x14ac:dyDescent="0.25">
      <c r="A366" s="123">
        <v>363</v>
      </c>
      <c r="B366" s="123">
        <v>30698</v>
      </c>
      <c r="C366" s="162" t="s">
        <v>1239</v>
      </c>
      <c r="D366" s="202"/>
      <c r="E366" s="123" t="s">
        <v>347</v>
      </c>
      <c r="F366" s="123">
        <v>2298</v>
      </c>
      <c r="G366" s="126" t="s">
        <v>348</v>
      </c>
      <c r="H366" s="123">
        <v>570313</v>
      </c>
      <c r="I366" s="183">
        <v>10200200613</v>
      </c>
      <c r="J366" s="184">
        <v>3212</v>
      </c>
      <c r="K366" s="144"/>
      <c r="L366" s="184">
        <v>31576</v>
      </c>
      <c r="M366" s="123" t="s">
        <v>372</v>
      </c>
      <c r="N366" s="123" t="s">
        <v>1240</v>
      </c>
      <c r="O366" s="144" t="s">
        <v>1213</v>
      </c>
      <c r="P366" s="185"/>
      <c r="Q366" s="123" t="s">
        <v>1214</v>
      </c>
      <c r="R366" s="123" t="s">
        <v>1215</v>
      </c>
      <c r="S366" s="144" t="s">
        <v>355</v>
      </c>
      <c r="T366" s="129">
        <v>44184</v>
      </c>
      <c r="U366" s="129">
        <v>44550</v>
      </c>
      <c r="V366" s="186">
        <v>38980</v>
      </c>
      <c r="W366" s="129">
        <v>44533</v>
      </c>
      <c r="X366" s="187">
        <v>152.58064516129033</v>
      </c>
      <c r="Y366" s="188" t="s">
        <v>356</v>
      </c>
      <c r="Z366" s="183"/>
      <c r="AA366" s="144"/>
      <c r="AB366" s="144" t="s">
        <v>357</v>
      </c>
    </row>
    <row r="367" spans="1:28" x14ac:dyDescent="0.25">
      <c r="A367" s="123">
        <v>364</v>
      </c>
      <c r="B367" s="123">
        <v>54374</v>
      </c>
      <c r="C367" s="162" t="s">
        <v>1241</v>
      </c>
      <c r="D367" s="152"/>
      <c r="E367" s="123" t="s">
        <v>371</v>
      </c>
      <c r="F367" s="123">
        <v>14011142</v>
      </c>
      <c r="G367" s="126" t="s">
        <v>348</v>
      </c>
      <c r="H367" s="123">
        <v>570314</v>
      </c>
      <c r="I367" s="144">
        <v>10200202358</v>
      </c>
      <c r="J367" s="239">
        <v>35342</v>
      </c>
      <c r="K367" s="144"/>
      <c r="L367" s="239">
        <v>35342</v>
      </c>
      <c r="M367" s="123" t="s">
        <v>388</v>
      </c>
      <c r="N367" s="123" t="s">
        <v>1242</v>
      </c>
      <c r="O367" s="144" t="s">
        <v>1213</v>
      </c>
      <c r="P367" s="185"/>
      <c r="Q367" s="123" t="s">
        <v>1214</v>
      </c>
      <c r="R367" s="123" t="s">
        <v>1215</v>
      </c>
      <c r="S367" s="144" t="s">
        <v>355</v>
      </c>
      <c r="T367" s="129">
        <v>44330</v>
      </c>
      <c r="U367" s="129">
        <v>44694</v>
      </c>
      <c r="V367" s="186">
        <v>42506</v>
      </c>
      <c r="W367" s="129">
        <v>44533</v>
      </c>
      <c r="X367" s="187">
        <v>38.838709677419352</v>
      </c>
      <c r="Y367" s="188" t="s">
        <v>356</v>
      </c>
      <c r="Z367" s="183"/>
      <c r="AA367" s="144"/>
      <c r="AB367" s="144" t="s">
        <v>357</v>
      </c>
    </row>
    <row r="368" spans="1:28" x14ac:dyDescent="0.25">
      <c r="A368" s="123">
        <v>365</v>
      </c>
      <c r="B368" s="123">
        <v>30638</v>
      </c>
      <c r="C368" s="192" t="s">
        <v>1243</v>
      </c>
      <c r="D368" s="193"/>
      <c r="E368" s="123" t="s">
        <v>347</v>
      </c>
      <c r="F368" s="123">
        <v>14009931</v>
      </c>
      <c r="G368" s="126" t="s">
        <v>348</v>
      </c>
      <c r="H368" s="123">
        <v>570315</v>
      </c>
      <c r="I368" s="183">
        <v>10200200532</v>
      </c>
      <c r="J368" s="184">
        <v>4786</v>
      </c>
      <c r="K368" s="144"/>
      <c r="L368" s="184">
        <v>31653</v>
      </c>
      <c r="M368" s="123" t="s">
        <v>1244</v>
      </c>
      <c r="N368" s="123" t="s">
        <v>1245</v>
      </c>
      <c r="O368" s="144" t="s">
        <v>1213</v>
      </c>
      <c r="P368" s="185"/>
      <c r="Q368" s="123" t="s">
        <v>1214</v>
      </c>
      <c r="R368" s="123" t="s">
        <v>1215</v>
      </c>
      <c r="S368" s="144" t="s">
        <v>355</v>
      </c>
      <c r="T368" s="129">
        <v>44337</v>
      </c>
      <c r="U368" s="129">
        <v>44701</v>
      </c>
      <c r="V368" s="186">
        <v>43499</v>
      </c>
      <c r="W368" s="129">
        <v>44533</v>
      </c>
      <c r="X368" s="187">
        <v>6.806451612903226</v>
      </c>
      <c r="Y368" s="188" t="s">
        <v>524</v>
      </c>
      <c r="Z368" s="183"/>
      <c r="AA368" s="144"/>
      <c r="AB368" s="144" t="s">
        <v>357</v>
      </c>
    </row>
    <row r="369" spans="1:28" x14ac:dyDescent="0.25">
      <c r="A369" s="123">
        <v>366</v>
      </c>
      <c r="B369" s="123">
        <v>51744</v>
      </c>
      <c r="C369" s="162" t="s">
        <v>1246</v>
      </c>
      <c r="D369" s="193"/>
      <c r="E369" s="123" t="s">
        <v>371</v>
      </c>
      <c r="F369" s="123">
        <v>14009310</v>
      </c>
      <c r="G369" s="126" t="s">
        <v>348</v>
      </c>
      <c r="H369" s="123">
        <v>570293</v>
      </c>
      <c r="I369" s="144">
        <v>10200202246</v>
      </c>
      <c r="J369" s="144"/>
      <c r="K369" s="144"/>
      <c r="L369" s="144"/>
      <c r="M369" s="123" t="s">
        <v>1006</v>
      </c>
      <c r="N369" s="123" t="s">
        <v>1247</v>
      </c>
      <c r="O369" s="144" t="s">
        <v>1213</v>
      </c>
      <c r="P369" s="185"/>
      <c r="Q369" s="123" t="s">
        <v>1214</v>
      </c>
      <c r="R369" s="123" t="s">
        <v>1215</v>
      </c>
      <c r="S369" s="153" t="s">
        <v>355</v>
      </c>
      <c r="T369" s="129">
        <v>44315</v>
      </c>
      <c r="U369" s="129">
        <v>44679</v>
      </c>
      <c r="V369" s="186">
        <v>41760</v>
      </c>
      <c r="W369" s="129">
        <v>44533</v>
      </c>
      <c r="X369" s="187">
        <v>62.903225806451616</v>
      </c>
      <c r="Y369" s="188" t="s">
        <v>356</v>
      </c>
      <c r="Z369" s="183"/>
      <c r="AA369" s="144"/>
      <c r="AB369" s="144" t="s">
        <v>357</v>
      </c>
    </row>
    <row r="370" spans="1:28" x14ac:dyDescent="0.25">
      <c r="A370" s="123">
        <v>367</v>
      </c>
      <c r="B370" s="123">
        <v>30319</v>
      </c>
      <c r="C370" s="211" t="s">
        <v>1248</v>
      </c>
      <c r="D370" s="193"/>
      <c r="E370" s="123" t="s">
        <v>371</v>
      </c>
      <c r="F370" s="123">
        <v>15011414</v>
      </c>
      <c r="G370" s="126" t="s">
        <v>348</v>
      </c>
      <c r="H370" s="123">
        <v>570294</v>
      </c>
      <c r="I370" s="144">
        <v>10200202777</v>
      </c>
      <c r="J370" s="240">
        <v>35863</v>
      </c>
      <c r="K370" s="144"/>
      <c r="L370" s="240">
        <v>35863</v>
      </c>
      <c r="M370" s="123" t="s">
        <v>1249</v>
      </c>
      <c r="N370" s="123" t="s">
        <v>1250</v>
      </c>
      <c r="O370" s="144" t="s">
        <v>1213</v>
      </c>
      <c r="P370" s="185"/>
      <c r="Q370" s="123" t="s">
        <v>1214</v>
      </c>
      <c r="R370" s="123" t="s">
        <v>1215</v>
      </c>
      <c r="S370" s="144" t="s">
        <v>355</v>
      </c>
      <c r="T370" s="129">
        <v>44279</v>
      </c>
      <c r="U370" s="129">
        <v>44643</v>
      </c>
      <c r="V370" s="186">
        <v>42366</v>
      </c>
      <c r="W370" s="129">
        <v>44533</v>
      </c>
      <c r="X370" s="187">
        <v>43.354838709677416</v>
      </c>
      <c r="Y370" s="188" t="s">
        <v>356</v>
      </c>
      <c r="Z370" s="241"/>
      <c r="AA370" s="144"/>
      <c r="AB370" s="144" t="s">
        <v>357</v>
      </c>
    </row>
    <row r="371" spans="1:28" x14ac:dyDescent="0.25">
      <c r="A371" s="123">
        <v>368</v>
      </c>
      <c r="B371" s="123">
        <v>30702</v>
      </c>
      <c r="C371" s="192" t="s">
        <v>1251</v>
      </c>
      <c r="D371" s="242"/>
      <c r="E371" s="123" t="s">
        <v>371</v>
      </c>
      <c r="F371" s="123" t="s">
        <v>1252</v>
      </c>
      <c r="G371" s="126" t="s">
        <v>348</v>
      </c>
      <c r="H371" s="123">
        <v>570297</v>
      </c>
      <c r="I371" s="183">
        <v>78100107945</v>
      </c>
      <c r="J371" s="184"/>
      <c r="K371" s="142"/>
      <c r="L371" s="184">
        <v>30196</v>
      </c>
      <c r="M371" s="123" t="s">
        <v>379</v>
      </c>
      <c r="N371" s="123" t="s">
        <v>1253</v>
      </c>
      <c r="O371" s="144" t="s">
        <v>1213</v>
      </c>
      <c r="P371" s="185"/>
      <c r="Q371" s="123" t="s">
        <v>1214</v>
      </c>
      <c r="R371" s="123" t="s">
        <v>1215</v>
      </c>
      <c r="S371" s="144" t="s">
        <v>355</v>
      </c>
      <c r="T371" s="129">
        <v>44315</v>
      </c>
      <c r="U371" s="129">
        <v>44679</v>
      </c>
      <c r="V371" s="186">
        <v>40299</v>
      </c>
      <c r="W371" s="129">
        <v>44533</v>
      </c>
      <c r="X371" s="187">
        <v>110.03225806451613</v>
      </c>
      <c r="Y371" s="188" t="s">
        <v>356</v>
      </c>
      <c r="Z371" s="183"/>
      <c r="AA371" s="142"/>
      <c r="AB371" s="144" t="s">
        <v>357</v>
      </c>
    </row>
    <row r="372" spans="1:28" x14ac:dyDescent="0.25">
      <c r="A372" s="123">
        <v>369</v>
      </c>
      <c r="B372" s="123">
        <v>43176</v>
      </c>
      <c r="C372" s="192" t="s">
        <v>1254</v>
      </c>
      <c r="D372" s="183"/>
      <c r="E372" s="123" t="s">
        <v>371</v>
      </c>
      <c r="F372" s="123">
        <v>16009538</v>
      </c>
      <c r="G372" s="126" t="s">
        <v>348</v>
      </c>
      <c r="H372" s="123">
        <v>570298</v>
      </c>
      <c r="I372" s="183">
        <v>10200202933</v>
      </c>
      <c r="J372" s="185"/>
      <c r="K372" s="142"/>
      <c r="L372" s="205">
        <v>36172</v>
      </c>
      <c r="M372" s="123" t="s">
        <v>1255</v>
      </c>
      <c r="N372" s="123" t="s">
        <v>1256</v>
      </c>
      <c r="O372" s="144" t="s">
        <v>1213</v>
      </c>
      <c r="P372" s="185"/>
      <c r="Q372" s="123" t="s">
        <v>1214</v>
      </c>
      <c r="R372" s="123" t="s">
        <v>1215</v>
      </c>
      <c r="S372" s="144" t="s">
        <v>355</v>
      </c>
      <c r="T372" s="129">
        <v>44236</v>
      </c>
      <c r="U372" s="129">
        <v>44600</v>
      </c>
      <c r="V372" s="186">
        <v>41681</v>
      </c>
      <c r="W372" s="129">
        <v>44533</v>
      </c>
      <c r="X372" s="187">
        <v>65.451612903225808</v>
      </c>
      <c r="Y372" s="188" t="s">
        <v>356</v>
      </c>
      <c r="Z372" s="205"/>
      <c r="AA372" s="142"/>
      <c r="AB372" s="144" t="s">
        <v>357</v>
      </c>
    </row>
    <row r="373" spans="1:28" x14ac:dyDescent="0.25">
      <c r="A373" s="123">
        <v>370</v>
      </c>
      <c r="B373" s="123">
        <v>30707</v>
      </c>
      <c r="C373" s="162" t="s">
        <v>1257</v>
      </c>
      <c r="D373" s="243"/>
      <c r="E373" s="123" t="s">
        <v>371</v>
      </c>
      <c r="F373" s="123">
        <v>14011027</v>
      </c>
      <c r="G373" s="126" t="s">
        <v>348</v>
      </c>
      <c r="H373" s="123">
        <v>570299</v>
      </c>
      <c r="I373" s="194">
        <v>78100108239</v>
      </c>
      <c r="J373" s="142"/>
      <c r="K373" s="144"/>
      <c r="L373" s="142"/>
      <c r="M373" s="123" t="s">
        <v>1258</v>
      </c>
      <c r="N373" s="123" t="s">
        <v>1259</v>
      </c>
      <c r="O373" s="144" t="s">
        <v>1213</v>
      </c>
      <c r="P373" s="185"/>
      <c r="Q373" s="123" t="s">
        <v>1214</v>
      </c>
      <c r="R373" s="123" t="s">
        <v>1215</v>
      </c>
      <c r="S373" s="144" t="s">
        <v>355</v>
      </c>
      <c r="T373" s="129">
        <v>44314</v>
      </c>
      <c r="U373" s="129">
        <v>44678</v>
      </c>
      <c r="V373" s="186">
        <v>40299</v>
      </c>
      <c r="W373" s="129">
        <v>44533</v>
      </c>
      <c r="X373" s="187">
        <v>110.03225806451613</v>
      </c>
      <c r="Y373" s="188" t="s">
        <v>356</v>
      </c>
      <c r="Z373" s="183"/>
      <c r="AA373" s="144"/>
      <c r="AB373" s="144" t="s">
        <v>357</v>
      </c>
    </row>
    <row r="374" spans="1:28" x14ac:dyDescent="0.25">
      <c r="A374" s="123">
        <v>371</v>
      </c>
      <c r="B374" s="123">
        <v>28398</v>
      </c>
      <c r="C374" s="211" t="s">
        <v>1260</v>
      </c>
      <c r="D374" s="183"/>
      <c r="E374" s="123" t="s">
        <v>371</v>
      </c>
      <c r="F374" s="123">
        <v>11010400</v>
      </c>
      <c r="G374" s="126" t="s">
        <v>348</v>
      </c>
      <c r="H374" s="123">
        <v>570300</v>
      </c>
      <c r="I374" s="183">
        <v>10200201448</v>
      </c>
      <c r="J374" s="184">
        <v>1136</v>
      </c>
      <c r="K374" s="144"/>
      <c r="L374" s="244">
        <v>1136</v>
      </c>
      <c r="M374" s="123" t="s">
        <v>1261</v>
      </c>
      <c r="N374" s="123" t="s">
        <v>1262</v>
      </c>
      <c r="O374" s="144" t="s">
        <v>1213</v>
      </c>
      <c r="P374" s="185"/>
      <c r="Q374" s="123" t="s">
        <v>1214</v>
      </c>
      <c r="R374" s="123" t="s">
        <v>1215</v>
      </c>
      <c r="S374" s="153" t="s">
        <v>355</v>
      </c>
      <c r="T374" s="129">
        <v>44286</v>
      </c>
      <c r="U374" s="129">
        <v>44650</v>
      </c>
      <c r="V374" s="186">
        <v>40698</v>
      </c>
      <c r="W374" s="129">
        <v>44533</v>
      </c>
      <c r="X374" s="187">
        <v>97.161290322580641</v>
      </c>
      <c r="Y374" s="188" t="s">
        <v>356</v>
      </c>
      <c r="Z374" s="183"/>
      <c r="AA374" s="144"/>
      <c r="AB374" s="144" t="s">
        <v>357</v>
      </c>
    </row>
    <row r="375" spans="1:28" x14ac:dyDescent="0.25">
      <c r="A375" s="123">
        <v>372</v>
      </c>
      <c r="B375" s="123">
        <v>30694</v>
      </c>
      <c r="C375" s="202" t="s">
        <v>1263</v>
      </c>
      <c r="D375" s="242"/>
      <c r="E375" s="123" t="s">
        <v>371</v>
      </c>
      <c r="F375" s="123">
        <v>6262</v>
      </c>
      <c r="G375" s="126" t="s">
        <v>348</v>
      </c>
      <c r="H375" s="123">
        <v>570301</v>
      </c>
      <c r="I375" s="183">
        <v>78100107893</v>
      </c>
      <c r="J375" s="184"/>
      <c r="K375" s="144"/>
      <c r="L375" s="184">
        <v>30825</v>
      </c>
      <c r="M375" s="123" t="s">
        <v>379</v>
      </c>
      <c r="N375" s="123" t="s">
        <v>1264</v>
      </c>
      <c r="O375" s="144" t="s">
        <v>1213</v>
      </c>
      <c r="P375" s="184"/>
      <c r="Q375" s="123" t="s">
        <v>1214</v>
      </c>
      <c r="R375" s="123" t="s">
        <v>1215</v>
      </c>
      <c r="S375" s="144" t="s">
        <v>355</v>
      </c>
      <c r="T375" s="129">
        <v>44314</v>
      </c>
      <c r="U375" s="129">
        <v>44619</v>
      </c>
      <c r="V375" s="186">
        <v>40299</v>
      </c>
      <c r="W375" s="129">
        <v>44533</v>
      </c>
      <c r="X375" s="187">
        <v>121.23333333333333</v>
      </c>
      <c r="Y375" s="188" t="s">
        <v>356</v>
      </c>
      <c r="Z375" s="183"/>
      <c r="AA375" s="144"/>
      <c r="AB375" s="144" t="s">
        <v>357</v>
      </c>
    </row>
    <row r="376" spans="1:28" x14ac:dyDescent="0.25">
      <c r="A376" s="123">
        <v>373</v>
      </c>
      <c r="B376" s="123">
        <v>33662</v>
      </c>
      <c r="C376" s="202" t="s">
        <v>1265</v>
      </c>
      <c r="D376" s="193"/>
      <c r="E376" s="123" t="s">
        <v>371</v>
      </c>
      <c r="F376" s="123">
        <v>13010936</v>
      </c>
      <c r="G376" s="126" t="s">
        <v>348</v>
      </c>
      <c r="H376" s="123">
        <v>570302</v>
      </c>
      <c r="I376" s="183">
        <v>10200202116</v>
      </c>
      <c r="J376" s="184"/>
      <c r="K376" s="144"/>
      <c r="L376" s="216">
        <v>34865</v>
      </c>
      <c r="M376" s="123" t="s">
        <v>733</v>
      </c>
      <c r="N376" s="123" t="s">
        <v>1266</v>
      </c>
      <c r="O376" s="144" t="s">
        <v>1213</v>
      </c>
      <c r="P376" s="184"/>
      <c r="Q376" s="123" t="s">
        <v>1214</v>
      </c>
      <c r="R376" s="123" t="s">
        <v>1215</v>
      </c>
      <c r="S376" s="144" t="s">
        <v>355</v>
      </c>
      <c r="T376" s="129">
        <v>44498</v>
      </c>
      <c r="U376" s="129">
        <v>44862</v>
      </c>
      <c r="V376" s="186">
        <v>41580</v>
      </c>
      <c r="W376" s="129">
        <v>44533</v>
      </c>
      <c r="X376" s="187">
        <v>78.533333333333331</v>
      </c>
      <c r="Y376" s="188" t="s">
        <v>356</v>
      </c>
      <c r="Z376" s="183"/>
      <c r="AA376" s="144"/>
      <c r="AB376" s="144" t="s">
        <v>357</v>
      </c>
    </row>
    <row r="377" spans="1:28" x14ac:dyDescent="0.25">
      <c r="A377" s="123">
        <v>374</v>
      </c>
      <c r="B377" s="123">
        <v>28288</v>
      </c>
      <c r="C377" s="162" t="s">
        <v>1267</v>
      </c>
      <c r="D377" s="152"/>
      <c r="E377" s="123" t="s">
        <v>347</v>
      </c>
      <c r="F377" s="123">
        <v>11008409</v>
      </c>
      <c r="G377" s="126" t="s">
        <v>348</v>
      </c>
      <c r="H377" s="123">
        <v>570307</v>
      </c>
      <c r="I377" s="183">
        <v>10200201272</v>
      </c>
      <c r="J377" s="185">
        <v>28288</v>
      </c>
      <c r="K377" s="144"/>
      <c r="L377" s="144"/>
      <c r="M377" s="123" t="s">
        <v>1268</v>
      </c>
      <c r="N377" s="123" t="s">
        <v>1269</v>
      </c>
      <c r="O377" s="144" t="s">
        <v>1213</v>
      </c>
      <c r="P377" s="185"/>
      <c r="Q377" s="123" t="s">
        <v>1214</v>
      </c>
      <c r="R377" s="123" t="s">
        <v>1215</v>
      </c>
      <c r="S377" s="144" t="s">
        <v>355</v>
      </c>
      <c r="T377" s="129">
        <v>43858</v>
      </c>
      <c r="U377" s="129">
        <v>44588</v>
      </c>
      <c r="V377" s="189">
        <v>40544</v>
      </c>
      <c r="W377" s="129">
        <v>44533</v>
      </c>
      <c r="X377" s="187">
        <v>102.12903225806451</v>
      </c>
      <c r="Y377" s="188" t="s">
        <v>356</v>
      </c>
      <c r="Z377" s="189"/>
      <c r="AA377" s="187"/>
      <c r="AB377" s="144" t="s">
        <v>357</v>
      </c>
    </row>
    <row r="378" spans="1:28" x14ac:dyDescent="0.25">
      <c r="A378" s="123">
        <v>375</v>
      </c>
      <c r="B378" s="123">
        <v>30700</v>
      </c>
      <c r="C378" s="162" t="s">
        <v>1270</v>
      </c>
      <c r="D378" s="202"/>
      <c r="E378" s="123" t="s">
        <v>371</v>
      </c>
      <c r="F378" s="123">
        <v>10093937</v>
      </c>
      <c r="G378" s="126" t="s">
        <v>348</v>
      </c>
      <c r="H378" s="123">
        <v>570309</v>
      </c>
      <c r="I378" s="194">
        <v>10200200907</v>
      </c>
      <c r="J378" s="144"/>
      <c r="K378" s="144"/>
      <c r="L378" s="144"/>
      <c r="M378" s="123" t="s">
        <v>530</v>
      </c>
      <c r="N378" s="123" t="s">
        <v>1271</v>
      </c>
      <c r="O378" s="144" t="s">
        <v>1213</v>
      </c>
      <c r="P378" s="185"/>
      <c r="Q378" s="123" t="s">
        <v>1214</v>
      </c>
      <c r="R378" s="123" t="s">
        <v>1215</v>
      </c>
      <c r="S378" s="144" t="s">
        <v>355</v>
      </c>
      <c r="T378" s="129">
        <v>44379</v>
      </c>
      <c r="U378" s="129">
        <v>44743</v>
      </c>
      <c r="V378" s="186">
        <v>38813</v>
      </c>
      <c r="W378" s="129">
        <v>44533</v>
      </c>
      <c r="X378" s="187">
        <v>157.96774193548387</v>
      </c>
      <c r="Y378" s="188" t="s">
        <v>356</v>
      </c>
      <c r="Z378" s="183"/>
      <c r="AA378" s="144"/>
      <c r="AB378" s="144" t="s">
        <v>357</v>
      </c>
    </row>
    <row r="379" spans="1:28" x14ac:dyDescent="0.25">
      <c r="A379" s="123">
        <v>376</v>
      </c>
      <c r="B379" s="123">
        <v>30706</v>
      </c>
      <c r="C379" s="192" t="s">
        <v>1272</v>
      </c>
      <c r="D379" s="202"/>
      <c r="E379" s="123" t="s">
        <v>371</v>
      </c>
      <c r="F379" s="123">
        <v>14009935</v>
      </c>
      <c r="G379" s="126" t="s">
        <v>348</v>
      </c>
      <c r="H379" s="123">
        <v>570310</v>
      </c>
      <c r="I379" s="183">
        <v>710200200068</v>
      </c>
      <c r="J379" s="184">
        <v>5598</v>
      </c>
      <c r="K379" s="142"/>
      <c r="L379" s="184">
        <v>31517</v>
      </c>
      <c r="M379" s="123" t="s">
        <v>1273</v>
      </c>
      <c r="N379" s="123" t="s">
        <v>1274</v>
      </c>
      <c r="O379" s="144" t="s">
        <v>1213</v>
      </c>
      <c r="P379" s="185"/>
      <c r="Q379" s="123" t="s">
        <v>1214</v>
      </c>
      <c r="R379" s="123" t="s">
        <v>1215</v>
      </c>
      <c r="S379" s="144" t="s">
        <v>355</v>
      </c>
      <c r="T379" s="129">
        <v>44334</v>
      </c>
      <c r="U379" s="129">
        <v>44698</v>
      </c>
      <c r="V379" s="186">
        <v>40319</v>
      </c>
      <c r="W379" s="129">
        <v>44533</v>
      </c>
      <c r="X379" s="187">
        <v>109.38709677419355</v>
      </c>
      <c r="Y379" s="188" t="s">
        <v>356</v>
      </c>
      <c r="Z379" s="183"/>
      <c r="AA379" s="142"/>
      <c r="AB379" s="144" t="s">
        <v>357</v>
      </c>
    </row>
    <row r="380" spans="1:28" x14ac:dyDescent="0.25">
      <c r="A380" s="123">
        <v>377</v>
      </c>
      <c r="B380" s="123">
        <v>89103</v>
      </c>
      <c r="C380" s="162" t="s">
        <v>1275</v>
      </c>
      <c r="D380" s="193"/>
      <c r="E380" s="123" t="s">
        <v>371</v>
      </c>
      <c r="F380" s="123">
        <v>17010092</v>
      </c>
      <c r="G380" s="126" t="s">
        <v>348</v>
      </c>
      <c r="H380" s="123">
        <v>570312</v>
      </c>
      <c r="I380" s="183"/>
      <c r="J380" s="144">
        <v>17010092</v>
      </c>
      <c r="K380" s="144"/>
      <c r="L380" s="183">
        <v>17010092</v>
      </c>
      <c r="M380" s="123" t="s">
        <v>426</v>
      </c>
      <c r="N380" s="123" t="s">
        <v>1276</v>
      </c>
      <c r="O380" s="144" t="s">
        <v>1213</v>
      </c>
      <c r="P380" s="185"/>
      <c r="Q380" s="123" t="s">
        <v>1214</v>
      </c>
      <c r="R380" s="123" t="s">
        <v>1215</v>
      </c>
      <c r="S380" s="144" t="s">
        <v>355</v>
      </c>
      <c r="T380" s="129">
        <v>44466</v>
      </c>
      <c r="U380" s="129">
        <v>44830</v>
      </c>
      <c r="V380" s="186">
        <v>43374</v>
      </c>
      <c r="W380" s="129">
        <v>44533</v>
      </c>
      <c r="X380" s="187">
        <v>10.838709677419354</v>
      </c>
      <c r="Y380" s="188" t="s">
        <v>524</v>
      </c>
      <c r="Z380" s="183"/>
      <c r="AA380" s="144"/>
      <c r="AB380" s="144" t="s">
        <v>357</v>
      </c>
    </row>
    <row r="381" spans="1:28" x14ac:dyDescent="0.25">
      <c r="A381" s="123">
        <v>378</v>
      </c>
      <c r="B381" s="123">
        <v>28254</v>
      </c>
      <c r="C381" s="192" t="s">
        <v>1277</v>
      </c>
      <c r="D381" s="193"/>
      <c r="E381" s="123" t="s">
        <v>347</v>
      </c>
      <c r="F381" s="123">
        <v>14005984</v>
      </c>
      <c r="G381" s="126" t="s">
        <v>348</v>
      </c>
      <c r="H381" s="123">
        <v>570303</v>
      </c>
      <c r="I381" s="183">
        <v>10200200551</v>
      </c>
      <c r="J381" s="184">
        <v>1145</v>
      </c>
      <c r="K381" s="144"/>
      <c r="L381" s="184">
        <v>1145</v>
      </c>
      <c r="M381" s="123" t="s">
        <v>423</v>
      </c>
      <c r="N381" s="123" t="s">
        <v>1278</v>
      </c>
      <c r="O381" s="144" t="s">
        <v>1213</v>
      </c>
      <c r="P381" s="185"/>
      <c r="Q381" s="123" t="s">
        <v>1214</v>
      </c>
      <c r="R381" s="123" t="s">
        <v>1215</v>
      </c>
      <c r="S381" s="153" t="s">
        <v>355</v>
      </c>
      <c r="T381" s="129">
        <v>43834</v>
      </c>
      <c r="U381" s="129">
        <v>44565</v>
      </c>
      <c r="V381" s="186">
        <v>38994</v>
      </c>
      <c r="W381" s="129">
        <v>44533</v>
      </c>
      <c r="X381" s="187">
        <v>164.73333333333332</v>
      </c>
      <c r="Y381" s="188" t="s">
        <v>356</v>
      </c>
      <c r="Z381" s="183"/>
      <c r="AA381" s="144"/>
      <c r="AB381" s="144" t="s">
        <v>357</v>
      </c>
    </row>
    <row r="382" spans="1:28" x14ac:dyDescent="0.25">
      <c r="A382" s="123">
        <v>379</v>
      </c>
      <c r="B382" s="123">
        <v>30575</v>
      </c>
      <c r="C382" s="162" t="s">
        <v>1279</v>
      </c>
      <c r="D382" s="152"/>
      <c r="E382" s="123" t="s">
        <v>347</v>
      </c>
      <c r="F382" s="123">
        <v>14011419</v>
      </c>
      <c r="G382" s="126" t="s">
        <v>348</v>
      </c>
      <c r="H382" s="123">
        <v>570304</v>
      </c>
      <c r="I382" s="183">
        <v>10200200203</v>
      </c>
      <c r="J382" s="184">
        <v>5166</v>
      </c>
      <c r="K382" s="142"/>
      <c r="L382" s="245">
        <v>31328</v>
      </c>
      <c r="M382" s="123" t="s">
        <v>978</v>
      </c>
      <c r="N382" s="123" t="s">
        <v>1280</v>
      </c>
      <c r="O382" s="144" t="s">
        <v>1213</v>
      </c>
      <c r="P382" s="185"/>
      <c r="Q382" s="123" t="s">
        <v>1214</v>
      </c>
      <c r="R382" s="123" t="s">
        <v>1215</v>
      </c>
      <c r="S382" s="144" t="s">
        <v>355</v>
      </c>
      <c r="T382" s="129">
        <v>44405</v>
      </c>
      <c r="U382" s="129">
        <v>44769</v>
      </c>
      <c r="V382" s="186">
        <v>39934</v>
      </c>
      <c r="W382" s="129">
        <v>44533</v>
      </c>
      <c r="X382" s="187">
        <v>121.80645161290323</v>
      </c>
      <c r="Y382" s="188" t="s">
        <v>356</v>
      </c>
      <c r="Z382" s="183"/>
      <c r="AA382" s="142"/>
      <c r="AB382" s="144" t="s">
        <v>357</v>
      </c>
    </row>
    <row r="383" spans="1:28" x14ac:dyDescent="0.25">
      <c r="A383" s="123">
        <v>380</v>
      </c>
      <c r="B383" s="123">
        <v>51956</v>
      </c>
      <c r="C383" s="236" t="s">
        <v>1281</v>
      </c>
      <c r="D383" s="152"/>
      <c r="E383" s="123" t="s">
        <v>347</v>
      </c>
      <c r="F383" s="123">
        <v>14011600</v>
      </c>
      <c r="G383" s="126" t="s">
        <v>348</v>
      </c>
      <c r="H383" s="123">
        <v>570305</v>
      </c>
      <c r="I383" s="183">
        <v>10200202388</v>
      </c>
      <c r="J383" s="184"/>
      <c r="K383" s="142"/>
      <c r="L383" s="237">
        <v>35385</v>
      </c>
      <c r="M383" s="123" t="s">
        <v>1282</v>
      </c>
      <c r="N383" s="123" t="s">
        <v>1283</v>
      </c>
      <c r="O383" s="144" t="s">
        <v>1213</v>
      </c>
      <c r="P383" s="185"/>
      <c r="Q383" s="123" t="s">
        <v>1214</v>
      </c>
      <c r="R383" s="123" t="s">
        <v>1215</v>
      </c>
      <c r="S383" s="144" t="s">
        <v>355</v>
      </c>
      <c r="T383" s="129">
        <v>44458</v>
      </c>
      <c r="U383" s="129">
        <v>44822</v>
      </c>
      <c r="V383" s="186">
        <v>41903</v>
      </c>
      <c r="W383" s="129">
        <v>44533</v>
      </c>
      <c r="X383" s="187">
        <v>58.29032258064516</v>
      </c>
      <c r="Y383" s="188" t="s">
        <v>356</v>
      </c>
      <c r="Z383" s="183"/>
      <c r="AA383" s="142"/>
      <c r="AB383" s="144" t="s">
        <v>357</v>
      </c>
    </row>
    <row r="384" spans="1:28" x14ac:dyDescent="0.25">
      <c r="A384" s="123">
        <v>381</v>
      </c>
      <c r="B384" s="123">
        <v>51958</v>
      </c>
      <c r="C384" s="246" t="s">
        <v>1284</v>
      </c>
      <c r="D384" s="148" t="s">
        <v>1285</v>
      </c>
      <c r="E384" s="123" t="s">
        <v>347</v>
      </c>
      <c r="F384" s="123" t="s">
        <v>1286</v>
      </c>
      <c r="G384" s="126" t="s">
        <v>348</v>
      </c>
      <c r="H384" s="123">
        <v>570144</v>
      </c>
      <c r="I384" s="127">
        <v>10200202390</v>
      </c>
      <c r="J384" s="127"/>
      <c r="K384" s="127">
        <v>35369</v>
      </c>
      <c r="L384" s="127">
        <v>35369</v>
      </c>
      <c r="M384" s="123" t="s">
        <v>1282</v>
      </c>
      <c r="N384" s="123" t="s">
        <v>1287</v>
      </c>
      <c r="O384" s="144" t="s">
        <v>1213</v>
      </c>
      <c r="P384" s="128" t="s">
        <v>911</v>
      </c>
      <c r="Q384" s="123" t="s">
        <v>523</v>
      </c>
      <c r="R384" s="123" t="s">
        <v>354</v>
      </c>
      <c r="S384" s="128" t="s">
        <v>355</v>
      </c>
      <c r="T384" s="129">
        <v>44274</v>
      </c>
      <c r="U384" s="129">
        <v>44638</v>
      </c>
      <c r="V384" s="129">
        <v>41903</v>
      </c>
      <c r="W384" s="129">
        <v>44533</v>
      </c>
      <c r="X384" s="130">
        <v>87.666666666666671</v>
      </c>
      <c r="Y384" s="131" t="s">
        <v>356</v>
      </c>
      <c r="Z384" s="132">
        <v>42552</v>
      </c>
      <c r="AA384" s="130">
        <v>63.903225806451616</v>
      </c>
      <c r="AB384" s="133" t="s">
        <v>357</v>
      </c>
    </row>
    <row r="385" spans="1:28" x14ac:dyDescent="0.25">
      <c r="A385" s="123">
        <v>382</v>
      </c>
      <c r="B385" s="123">
        <v>32491</v>
      </c>
      <c r="C385" s="162" t="s">
        <v>1288</v>
      </c>
      <c r="D385" s="202"/>
      <c r="E385" s="123" t="s">
        <v>371</v>
      </c>
      <c r="F385" s="123">
        <v>8011266</v>
      </c>
      <c r="G385" s="126" t="s">
        <v>348</v>
      </c>
      <c r="H385" s="123">
        <v>570292</v>
      </c>
      <c r="I385" s="183">
        <v>10200200169</v>
      </c>
      <c r="J385" s="184">
        <v>4922</v>
      </c>
      <c r="K385" s="144"/>
      <c r="L385" s="184">
        <v>31041</v>
      </c>
      <c r="M385" s="123" t="s">
        <v>1289</v>
      </c>
      <c r="N385" s="123" t="s">
        <v>1290</v>
      </c>
      <c r="O385" s="144" t="s">
        <v>1213</v>
      </c>
      <c r="P385" s="185"/>
      <c r="Q385" s="123" t="s">
        <v>1214</v>
      </c>
      <c r="R385" s="123" t="s">
        <v>1215</v>
      </c>
      <c r="S385" s="144" t="s">
        <v>355</v>
      </c>
      <c r="T385" s="129">
        <v>44275</v>
      </c>
      <c r="U385" s="129">
        <v>44639</v>
      </c>
      <c r="V385" s="186">
        <v>39806</v>
      </c>
      <c r="W385" s="129">
        <v>44533</v>
      </c>
      <c r="X385" s="187">
        <v>125.93548387096774</v>
      </c>
      <c r="Y385" s="188" t="s">
        <v>356</v>
      </c>
      <c r="Z385" s="183"/>
      <c r="AA385" s="144"/>
      <c r="AB385" s="144" t="s">
        <v>357</v>
      </c>
    </row>
    <row r="386" spans="1:28" x14ac:dyDescent="0.25">
      <c r="A386" s="123">
        <v>383</v>
      </c>
      <c r="B386" s="123">
        <v>43293</v>
      </c>
      <c r="C386" s="192" t="s">
        <v>1291</v>
      </c>
      <c r="D386" s="205"/>
      <c r="E386" s="123" t="s">
        <v>371</v>
      </c>
      <c r="F386" s="123">
        <v>14010369</v>
      </c>
      <c r="G386" s="126" t="s">
        <v>348</v>
      </c>
      <c r="H386" s="123">
        <v>570296</v>
      </c>
      <c r="I386" s="183">
        <v>10200202281</v>
      </c>
      <c r="J386" s="184"/>
      <c r="K386" s="144"/>
      <c r="L386" s="184">
        <v>35186</v>
      </c>
      <c r="M386" s="123" t="s">
        <v>588</v>
      </c>
      <c r="N386" s="123" t="s">
        <v>1292</v>
      </c>
      <c r="O386" s="144" t="s">
        <v>1213</v>
      </c>
      <c r="P386" s="185"/>
      <c r="Q386" s="123" t="s">
        <v>1214</v>
      </c>
      <c r="R386" s="123" t="s">
        <v>1215</v>
      </c>
      <c r="S386" s="144" t="s">
        <v>355</v>
      </c>
      <c r="T386" s="129">
        <v>44286</v>
      </c>
      <c r="U386" s="129">
        <v>44650</v>
      </c>
      <c r="V386" s="186">
        <v>41794</v>
      </c>
      <c r="W386" s="129">
        <v>44533</v>
      </c>
      <c r="X386" s="187">
        <v>61.806451612903224</v>
      </c>
      <c r="Y386" s="188" t="s">
        <v>356</v>
      </c>
      <c r="Z386" s="205"/>
      <c r="AA386" s="144"/>
      <c r="AB386" s="144" t="s">
        <v>357</v>
      </c>
    </row>
    <row r="387" spans="1:28" x14ac:dyDescent="0.25">
      <c r="A387" s="123">
        <v>384</v>
      </c>
      <c r="B387" s="123">
        <v>33506</v>
      </c>
      <c r="C387" s="192" t="s">
        <v>1214</v>
      </c>
      <c r="D387" s="193"/>
      <c r="E387" s="123" t="s">
        <v>347</v>
      </c>
      <c r="F387" s="123">
        <v>11008329</v>
      </c>
      <c r="G387" s="126" t="s">
        <v>348</v>
      </c>
      <c r="H387" s="123"/>
      <c r="I387" s="183">
        <v>10200201199</v>
      </c>
      <c r="J387" s="184">
        <v>3330</v>
      </c>
      <c r="K387" s="142"/>
      <c r="L387" s="184">
        <v>31785</v>
      </c>
      <c r="M387" s="123" t="s">
        <v>1293</v>
      </c>
      <c r="N387" s="123" t="s">
        <v>1294</v>
      </c>
      <c r="O387" s="184" t="s">
        <v>1295</v>
      </c>
      <c r="P387" s="185"/>
      <c r="Q387" s="123" t="s">
        <v>1214</v>
      </c>
      <c r="R387" s="123" t="s">
        <v>1215</v>
      </c>
      <c r="S387" s="144" t="s">
        <v>355</v>
      </c>
      <c r="T387" s="129">
        <v>43852</v>
      </c>
      <c r="U387" s="129">
        <v>44583</v>
      </c>
      <c r="V387" s="186">
        <v>40565</v>
      </c>
      <c r="W387" s="129">
        <v>44533</v>
      </c>
      <c r="X387" s="187">
        <v>101.45161290322581</v>
      </c>
      <c r="Y387" s="188" t="s">
        <v>356</v>
      </c>
      <c r="Z387" s="183"/>
      <c r="AA387" s="142"/>
      <c r="AB387" s="144" t="s">
        <v>357</v>
      </c>
    </row>
    <row r="388" spans="1:28" x14ac:dyDescent="0.25">
      <c r="A388" s="123">
        <v>385</v>
      </c>
      <c r="B388" s="123">
        <v>30703</v>
      </c>
      <c r="C388" s="192" t="s">
        <v>1215</v>
      </c>
      <c r="D388" s="202"/>
      <c r="E388" s="123" t="s">
        <v>347</v>
      </c>
      <c r="F388" s="123">
        <v>14009936</v>
      </c>
      <c r="G388" s="126" t="s">
        <v>348</v>
      </c>
      <c r="H388" s="123">
        <v>570342</v>
      </c>
      <c r="I388" s="183">
        <v>78100108191</v>
      </c>
      <c r="J388" s="184"/>
      <c r="K388" s="142"/>
      <c r="L388" s="184">
        <v>30288</v>
      </c>
      <c r="M388" s="123" t="s">
        <v>940</v>
      </c>
      <c r="N388" s="123" t="s">
        <v>1296</v>
      </c>
      <c r="O388" s="144" t="s">
        <v>1297</v>
      </c>
      <c r="P388" s="185"/>
      <c r="Q388" s="123" t="s">
        <v>937</v>
      </c>
      <c r="R388" s="123" t="s">
        <v>968</v>
      </c>
      <c r="S388" s="144" t="s">
        <v>355</v>
      </c>
      <c r="T388" s="129">
        <v>44314</v>
      </c>
      <c r="U388" s="129">
        <v>44678</v>
      </c>
      <c r="V388" s="186">
        <v>40299</v>
      </c>
      <c r="W388" s="129">
        <v>44533</v>
      </c>
      <c r="X388" s="187">
        <v>110.03225806451613</v>
      </c>
      <c r="Y388" s="188" t="s">
        <v>356</v>
      </c>
      <c r="Z388" s="183"/>
      <c r="AA388" s="142"/>
      <c r="AB388" s="144" t="s">
        <v>357</v>
      </c>
    </row>
    <row r="389" spans="1:28" x14ac:dyDescent="0.25">
      <c r="A389" s="123">
        <v>386</v>
      </c>
      <c r="B389" s="123">
        <v>30680</v>
      </c>
      <c r="C389" s="247" t="s">
        <v>1298</v>
      </c>
      <c r="D389" s="136"/>
      <c r="E389" s="123" t="s">
        <v>347</v>
      </c>
      <c r="F389" s="123">
        <v>11012486</v>
      </c>
      <c r="G389" s="126" t="s">
        <v>348</v>
      </c>
      <c r="H389" s="123"/>
      <c r="I389" s="136">
        <v>10200200911</v>
      </c>
      <c r="J389" s="136"/>
      <c r="K389" s="136"/>
      <c r="L389" s="136"/>
      <c r="M389" s="123"/>
      <c r="N389" s="123"/>
      <c r="O389" s="126" t="s">
        <v>1299</v>
      </c>
      <c r="P389" s="126"/>
      <c r="Q389" s="123" t="s">
        <v>937</v>
      </c>
      <c r="R389" s="123" t="s">
        <v>1300</v>
      </c>
      <c r="S389" s="123" t="s">
        <v>355</v>
      </c>
      <c r="T389" s="129">
        <v>44314</v>
      </c>
      <c r="U389" s="129">
        <v>44678</v>
      </c>
      <c r="V389" s="129">
        <v>39569</v>
      </c>
      <c r="W389" s="129">
        <v>44533</v>
      </c>
      <c r="X389" s="248">
        <v>7.3</v>
      </c>
      <c r="Y389" s="123" t="s">
        <v>524</v>
      </c>
      <c r="Z389" s="136"/>
      <c r="AA389" s="136"/>
      <c r="AB389" s="8" t="s">
        <v>357</v>
      </c>
    </row>
    <row r="390" spans="1:28" x14ac:dyDescent="0.25">
      <c r="A390" s="123">
        <v>387</v>
      </c>
      <c r="B390" s="123">
        <v>43337</v>
      </c>
      <c r="C390" s="247" t="s">
        <v>1301</v>
      </c>
      <c r="D390" s="136"/>
      <c r="E390" s="123" t="s">
        <v>347</v>
      </c>
      <c r="F390" s="123">
        <v>15010474</v>
      </c>
      <c r="G390" s="126" t="s">
        <v>348</v>
      </c>
      <c r="H390" s="123"/>
      <c r="I390" s="136">
        <v>10200400305</v>
      </c>
      <c r="J390" s="136"/>
      <c r="K390" s="136"/>
      <c r="L390" s="136"/>
      <c r="M390" s="123"/>
      <c r="N390" s="123"/>
      <c r="O390" s="126" t="s">
        <v>1299</v>
      </c>
      <c r="P390" s="126"/>
      <c r="Q390" s="123" t="s">
        <v>937</v>
      </c>
      <c r="R390" s="123" t="s">
        <v>1300</v>
      </c>
      <c r="S390" s="123" t="s">
        <v>355</v>
      </c>
      <c r="T390" s="129">
        <v>44361</v>
      </c>
      <c r="U390" s="129">
        <v>44725</v>
      </c>
      <c r="V390" s="129">
        <v>41212</v>
      </c>
      <c r="W390" s="129">
        <v>44533</v>
      </c>
      <c r="X390" s="248">
        <v>5.7333333333333334</v>
      </c>
      <c r="Y390" s="123" t="s">
        <v>396</v>
      </c>
      <c r="Z390" s="136"/>
      <c r="AA390" s="136"/>
      <c r="AB390" s="8" t="s">
        <v>357</v>
      </c>
    </row>
    <row r="391" spans="1:28" x14ac:dyDescent="0.25">
      <c r="A391" s="123">
        <v>388</v>
      </c>
      <c r="B391" s="123">
        <v>30679</v>
      </c>
      <c r="C391" s="247" t="s">
        <v>1302</v>
      </c>
      <c r="D391" s="136"/>
      <c r="E391" s="123" t="s">
        <v>347</v>
      </c>
      <c r="F391" s="123">
        <v>11012485</v>
      </c>
      <c r="G391" s="126" t="s">
        <v>348</v>
      </c>
      <c r="H391" s="123"/>
      <c r="I391" s="136">
        <v>710200200053</v>
      </c>
      <c r="J391" s="136"/>
      <c r="K391" s="136"/>
      <c r="L391" s="136"/>
      <c r="M391" s="123"/>
      <c r="N391" s="123"/>
      <c r="O391" s="126" t="s">
        <v>1299</v>
      </c>
      <c r="P391" s="126"/>
      <c r="Q391" s="123" t="s">
        <v>937</v>
      </c>
      <c r="R391" s="123" t="s">
        <v>1300</v>
      </c>
      <c r="S391" s="123" t="s">
        <v>355</v>
      </c>
      <c r="T391" s="129">
        <v>44284</v>
      </c>
      <c r="U391" s="129">
        <v>44648</v>
      </c>
      <c r="V391" s="129">
        <v>40268</v>
      </c>
      <c r="W391" s="129">
        <v>44533</v>
      </c>
      <c r="X391" s="248">
        <v>8.3000000000000007</v>
      </c>
      <c r="Y391" s="123" t="s">
        <v>524</v>
      </c>
      <c r="Z391" s="136"/>
      <c r="AA391" s="136"/>
      <c r="AB391" s="8" t="s">
        <v>357</v>
      </c>
    </row>
    <row r="392" spans="1:28" x14ac:dyDescent="0.25">
      <c r="A392" s="123">
        <v>389</v>
      </c>
      <c r="B392" s="123">
        <v>30683</v>
      </c>
      <c r="C392" s="247" t="s">
        <v>1303</v>
      </c>
      <c r="D392" s="136"/>
      <c r="E392" s="123" t="s">
        <v>347</v>
      </c>
      <c r="F392" s="123">
        <v>13010913</v>
      </c>
      <c r="G392" s="126" t="s">
        <v>348</v>
      </c>
      <c r="H392" s="123"/>
      <c r="I392" s="136">
        <v>10200201403</v>
      </c>
      <c r="J392" s="136"/>
      <c r="K392" s="136"/>
      <c r="L392" s="136"/>
      <c r="M392" s="123"/>
      <c r="N392" s="123"/>
      <c r="O392" s="126" t="s">
        <v>1299</v>
      </c>
      <c r="P392" s="126"/>
      <c r="Q392" s="123" t="s">
        <v>937</v>
      </c>
      <c r="R392" s="123" t="s">
        <v>1300</v>
      </c>
      <c r="S392" s="123" t="s">
        <v>355</v>
      </c>
      <c r="T392" s="129">
        <v>44312</v>
      </c>
      <c r="U392" s="129">
        <v>44676</v>
      </c>
      <c r="V392" s="129">
        <v>40662</v>
      </c>
      <c r="W392" s="129">
        <v>44533</v>
      </c>
      <c r="X392" s="248">
        <v>7.3666666666666663</v>
      </c>
      <c r="Y392" s="123" t="s">
        <v>524</v>
      </c>
      <c r="Z392" s="136"/>
      <c r="AA392" s="136"/>
      <c r="AB392" s="8" t="s">
        <v>357</v>
      </c>
    </row>
    <row r="393" spans="1:28" x14ac:dyDescent="0.25">
      <c r="A393" s="123">
        <v>390</v>
      </c>
      <c r="B393" s="123">
        <v>30687</v>
      </c>
      <c r="C393" s="247" t="s">
        <v>1304</v>
      </c>
      <c r="D393" s="136"/>
      <c r="E393" s="123" t="s">
        <v>347</v>
      </c>
      <c r="F393" s="123">
        <v>2640</v>
      </c>
      <c r="G393" s="126" t="s">
        <v>348</v>
      </c>
      <c r="H393" s="123"/>
      <c r="I393" s="136">
        <v>10200200812</v>
      </c>
      <c r="J393" s="136"/>
      <c r="K393" s="136"/>
      <c r="L393" s="136"/>
      <c r="M393" s="123"/>
      <c r="N393" s="123"/>
      <c r="O393" s="126" t="s">
        <v>1299</v>
      </c>
      <c r="P393" s="126"/>
      <c r="Q393" s="123" t="s">
        <v>937</v>
      </c>
      <c r="R393" s="123" t="s">
        <v>1300</v>
      </c>
      <c r="S393" s="123" t="s">
        <v>355</v>
      </c>
      <c r="T393" s="129">
        <v>44374</v>
      </c>
      <c r="U393" s="129">
        <v>44738</v>
      </c>
      <c r="V393" s="129">
        <v>38808</v>
      </c>
      <c r="W393" s="129">
        <v>44533</v>
      </c>
      <c r="X393" s="248">
        <v>5.3</v>
      </c>
      <c r="Y393" s="123" t="s">
        <v>396</v>
      </c>
      <c r="Z393" s="136"/>
      <c r="AA393" s="136"/>
      <c r="AB393" s="8" t="s">
        <v>357</v>
      </c>
    </row>
    <row r="394" spans="1:28" x14ac:dyDescent="0.25">
      <c r="A394" s="123">
        <v>391</v>
      </c>
      <c r="B394" s="123">
        <v>30688</v>
      </c>
      <c r="C394" s="247" t="s">
        <v>1305</v>
      </c>
      <c r="D394" s="136"/>
      <c r="E394" s="123" t="s">
        <v>347</v>
      </c>
      <c r="F394" s="123">
        <v>11012269</v>
      </c>
      <c r="G394" s="126" t="s">
        <v>348</v>
      </c>
      <c r="H394" s="123"/>
      <c r="I394" s="136">
        <v>10200800004</v>
      </c>
      <c r="J394" s="136"/>
      <c r="K394" s="136"/>
      <c r="L394" s="136"/>
      <c r="M394" s="123"/>
      <c r="N394" s="123"/>
      <c r="O394" s="126" t="s">
        <v>1299</v>
      </c>
      <c r="P394" s="126"/>
      <c r="Q394" s="123" t="s">
        <v>937</v>
      </c>
      <c r="R394" s="123" t="s">
        <v>1300</v>
      </c>
      <c r="S394" s="123" t="s">
        <v>355</v>
      </c>
      <c r="T394" s="129">
        <v>44314</v>
      </c>
      <c r="U394" s="129">
        <v>44678</v>
      </c>
      <c r="V394" s="129">
        <v>40651</v>
      </c>
      <c r="W394" s="129">
        <v>44533</v>
      </c>
      <c r="X394" s="248">
        <v>7.3</v>
      </c>
      <c r="Y394" s="123" t="s">
        <v>524</v>
      </c>
      <c r="Z394" s="136"/>
      <c r="AA394" s="136"/>
      <c r="AB394" s="8" t="s">
        <v>357</v>
      </c>
    </row>
    <row r="395" spans="1:28" x14ac:dyDescent="0.25">
      <c r="A395" s="123">
        <v>392</v>
      </c>
      <c r="B395" s="123">
        <v>60153</v>
      </c>
      <c r="C395" s="247" t="s">
        <v>1306</v>
      </c>
      <c r="D395" s="136"/>
      <c r="E395" s="123" t="s">
        <v>347</v>
      </c>
      <c r="F395" s="123">
        <v>15009003</v>
      </c>
      <c r="G395" s="126" t="s">
        <v>348</v>
      </c>
      <c r="H395" s="123"/>
      <c r="I395" s="136">
        <v>10200800015</v>
      </c>
      <c r="J395" s="136"/>
      <c r="K395" s="136"/>
      <c r="L395" s="136"/>
      <c r="M395" s="123"/>
      <c r="N395" s="123"/>
      <c r="O395" s="126" t="s">
        <v>1299</v>
      </c>
      <c r="P395" s="126"/>
      <c r="Q395" s="123" t="s">
        <v>937</v>
      </c>
      <c r="R395" s="123" t="s">
        <v>1300</v>
      </c>
      <c r="S395" s="123" t="s">
        <v>355</v>
      </c>
      <c r="T395" s="129">
        <v>44303</v>
      </c>
      <c r="U395" s="129">
        <v>44667</v>
      </c>
      <c r="V395" s="129">
        <v>42114</v>
      </c>
      <c r="W395" s="129">
        <v>44533</v>
      </c>
      <c r="X395" s="248">
        <v>7.666666666666667</v>
      </c>
      <c r="Y395" s="123" t="s">
        <v>524</v>
      </c>
      <c r="Z395" s="136"/>
      <c r="AA395" s="136"/>
      <c r="AB395" s="8" t="s">
        <v>357</v>
      </c>
    </row>
    <row r="396" spans="1:28" x14ac:dyDescent="0.25">
      <c r="A396" s="123">
        <v>393</v>
      </c>
      <c r="B396" s="123">
        <v>76452</v>
      </c>
      <c r="C396" s="247" t="s">
        <v>1307</v>
      </c>
      <c r="D396" s="136"/>
      <c r="E396" s="123" t="s">
        <v>347</v>
      </c>
      <c r="F396" s="123">
        <v>16011437</v>
      </c>
      <c r="G396" s="126" t="s">
        <v>348</v>
      </c>
      <c r="H396" s="123"/>
      <c r="I396" s="136"/>
      <c r="J396" s="136"/>
      <c r="K396" s="136"/>
      <c r="L396" s="136"/>
      <c r="M396" s="123"/>
      <c r="N396" s="123"/>
      <c r="O396" s="126" t="s">
        <v>1299</v>
      </c>
      <c r="P396" s="126"/>
      <c r="Q396" s="123" t="s">
        <v>937</v>
      </c>
      <c r="R396" s="123" t="s">
        <v>1300</v>
      </c>
      <c r="S396" s="123" t="s">
        <v>355</v>
      </c>
      <c r="T396" s="129">
        <v>44355</v>
      </c>
      <c r="U396" s="129">
        <v>44683</v>
      </c>
      <c r="V396" s="129">
        <v>42563</v>
      </c>
      <c r="W396" s="129">
        <v>44533</v>
      </c>
      <c r="X396" s="248">
        <v>5.9333333333333336</v>
      </c>
      <c r="Y396" s="123" t="s">
        <v>396</v>
      </c>
      <c r="Z396" s="136"/>
      <c r="AA396" s="136"/>
      <c r="AB396" s="8" t="s">
        <v>357</v>
      </c>
    </row>
    <row r="397" spans="1:28" x14ac:dyDescent="0.25">
      <c r="A397" s="123">
        <v>394</v>
      </c>
      <c r="B397" s="123">
        <v>105386</v>
      </c>
      <c r="C397" s="247" t="s">
        <v>1308</v>
      </c>
      <c r="D397" s="136"/>
      <c r="E397" s="123" t="s">
        <v>347</v>
      </c>
      <c r="F397" s="123">
        <v>18010523</v>
      </c>
      <c r="G397" s="126" t="s">
        <v>348</v>
      </c>
      <c r="H397" s="123"/>
      <c r="I397" s="136"/>
      <c r="J397" s="136"/>
      <c r="K397" s="136"/>
      <c r="L397" s="136"/>
      <c r="M397" s="123"/>
      <c r="N397" s="123"/>
      <c r="O397" s="126" t="s">
        <v>1299</v>
      </c>
      <c r="P397" s="126"/>
      <c r="Q397" s="123" t="s">
        <v>937</v>
      </c>
      <c r="R397" s="123" t="s">
        <v>1300</v>
      </c>
      <c r="S397" s="123" t="s">
        <v>355</v>
      </c>
      <c r="T397" s="129">
        <v>44293</v>
      </c>
      <c r="U397" s="129">
        <v>44627</v>
      </c>
      <c r="V397" s="129">
        <v>43290</v>
      </c>
      <c r="W397" s="129">
        <v>44533</v>
      </c>
      <c r="X397" s="248">
        <v>8</v>
      </c>
      <c r="Y397" s="123" t="s">
        <v>524</v>
      </c>
      <c r="Z397" s="136"/>
      <c r="AA397" s="136"/>
      <c r="AB397" s="8" t="s">
        <v>357</v>
      </c>
    </row>
    <row r="398" spans="1:28" x14ac:dyDescent="0.25">
      <c r="A398" s="123">
        <v>395</v>
      </c>
      <c r="B398" s="123">
        <v>58391</v>
      </c>
      <c r="C398" s="247" t="s">
        <v>1309</v>
      </c>
      <c r="D398" s="136"/>
      <c r="E398" s="123" t="s">
        <v>347</v>
      </c>
      <c r="F398" s="123">
        <v>17012142</v>
      </c>
      <c r="G398" s="126" t="s">
        <v>348</v>
      </c>
      <c r="H398" s="123"/>
      <c r="I398" s="136"/>
      <c r="J398" s="136"/>
      <c r="K398" s="136"/>
      <c r="L398" s="136"/>
      <c r="M398" s="123"/>
      <c r="N398" s="123"/>
      <c r="O398" s="126" t="s">
        <v>1310</v>
      </c>
      <c r="P398" s="126"/>
      <c r="Q398" s="123" t="s">
        <v>937</v>
      </c>
      <c r="R398" s="123" t="s">
        <v>1300</v>
      </c>
      <c r="S398" s="123" t="s">
        <v>355</v>
      </c>
      <c r="T398" s="129">
        <v>44355</v>
      </c>
      <c r="U398" s="129">
        <v>44683</v>
      </c>
      <c r="V398" s="129">
        <v>42217</v>
      </c>
      <c r="W398" s="129">
        <v>44533</v>
      </c>
      <c r="X398" s="248">
        <v>5.9333333333333336</v>
      </c>
      <c r="Y398" s="123" t="s">
        <v>396</v>
      </c>
      <c r="Z398" s="136"/>
      <c r="AA398" s="136"/>
      <c r="AB398" s="8" t="s">
        <v>357</v>
      </c>
    </row>
    <row r="399" spans="1:28" x14ac:dyDescent="0.25">
      <c r="A399" s="123">
        <v>396</v>
      </c>
      <c r="B399" s="123">
        <v>30689</v>
      </c>
      <c r="C399" s="247" t="s">
        <v>1300</v>
      </c>
      <c r="D399" s="136"/>
      <c r="E399" s="123" t="s">
        <v>347</v>
      </c>
      <c r="F399" s="123">
        <v>10011117</v>
      </c>
      <c r="G399" s="126" t="s">
        <v>348</v>
      </c>
      <c r="H399" s="123"/>
      <c r="I399" s="136">
        <v>710200200070</v>
      </c>
      <c r="J399" s="136"/>
      <c r="K399" s="136"/>
      <c r="L399" s="136"/>
      <c r="M399" s="123"/>
      <c r="N399" s="123"/>
      <c r="O399" s="126" t="s">
        <v>1311</v>
      </c>
      <c r="P399" s="126"/>
      <c r="Q399" s="123" t="s">
        <v>937</v>
      </c>
      <c r="R399" s="123" t="s">
        <v>968</v>
      </c>
      <c r="S399" s="123" t="s">
        <v>355</v>
      </c>
      <c r="T399" s="129">
        <v>44298</v>
      </c>
      <c r="U399" s="129">
        <v>44662</v>
      </c>
      <c r="V399" s="129">
        <v>40283</v>
      </c>
      <c r="W399" s="129">
        <v>44533</v>
      </c>
      <c r="X399" s="248">
        <v>7.833333333333333</v>
      </c>
      <c r="Y399" s="123" t="s">
        <v>524</v>
      </c>
      <c r="Z399" s="136"/>
      <c r="AA399" s="136"/>
      <c r="AB399" s="8" t="s">
        <v>357</v>
      </c>
    </row>
    <row r="400" spans="1:28" x14ac:dyDescent="0.25">
      <c r="A400" s="123">
        <v>397</v>
      </c>
      <c r="B400" s="123">
        <v>102118</v>
      </c>
      <c r="C400" s="152" t="s">
        <v>1312</v>
      </c>
      <c r="D400" s="193"/>
      <c r="E400" s="144" t="s">
        <v>347</v>
      </c>
      <c r="F400" s="144" t="s">
        <v>1313</v>
      </c>
      <c r="G400" s="126" t="s">
        <v>348</v>
      </c>
      <c r="H400" s="123">
        <v>570119</v>
      </c>
      <c r="I400" s="183"/>
      <c r="J400" s="183"/>
      <c r="K400" s="183"/>
      <c r="L400" s="183">
        <v>18009507</v>
      </c>
      <c r="M400" s="144" t="s">
        <v>530</v>
      </c>
      <c r="N400" s="144" t="s">
        <v>1314</v>
      </c>
      <c r="O400" s="184" t="s">
        <v>1315</v>
      </c>
      <c r="P400" s="184"/>
      <c r="Q400" s="123" t="s">
        <v>937</v>
      </c>
      <c r="R400" s="123" t="s">
        <v>1316</v>
      </c>
      <c r="S400" s="184" t="s">
        <v>355</v>
      </c>
      <c r="T400" s="129">
        <v>44394</v>
      </c>
      <c r="U400" s="129">
        <v>44758</v>
      </c>
      <c r="V400" s="189">
        <v>43210</v>
      </c>
      <c r="W400" s="129">
        <v>44533</v>
      </c>
      <c r="X400" s="187">
        <v>44.1</v>
      </c>
      <c r="Y400" s="188" t="s">
        <v>356</v>
      </c>
      <c r="Z400" s="189">
        <v>43364</v>
      </c>
      <c r="AA400" s="187">
        <v>37.70967741935484</v>
      </c>
      <c r="AB400" s="205" t="s">
        <v>357</v>
      </c>
    </row>
    <row r="401" spans="1:28" x14ac:dyDescent="0.25">
      <c r="A401" s="123">
        <v>398</v>
      </c>
      <c r="B401" s="123">
        <v>156544</v>
      </c>
      <c r="C401" s="155" t="s">
        <v>1317</v>
      </c>
      <c r="D401" s="193"/>
      <c r="E401" s="144" t="s">
        <v>347</v>
      </c>
      <c r="F401" s="144">
        <v>19233014</v>
      </c>
      <c r="G401" s="126" t="s">
        <v>348</v>
      </c>
      <c r="H401" s="123">
        <v>570263</v>
      </c>
      <c r="I401" s="176">
        <v>0</v>
      </c>
      <c r="J401" s="176"/>
      <c r="K401" s="176"/>
      <c r="L401" s="176"/>
      <c r="M401" s="144" t="s">
        <v>388</v>
      </c>
      <c r="N401" s="144" t="s">
        <v>1318</v>
      </c>
      <c r="O401" s="184" t="s">
        <v>1315</v>
      </c>
      <c r="P401" s="184"/>
      <c r="Q401" s="123" t="s">
        <v>937</v>
      </c>
      <c r="R401" s="123" t="s">
        <v>1316</v>
      </c>
      <c r="S401" s="184" t="s">
        <v>355</v>
      </c>
      <c r="T401" s="129">
        <v>44346</v>
      </c>
      <c r="U401" s="129">
        <v>44710</v>
      </c>
      <c r="V401" s="186">
        <v>43617</v>
      </c>
      <c r="W401" s="129">
        <v>44533</v>
      </c>
      <c r="X401" s="187">
        <v>30.533333333333335</v>
      </c>
      <c r="Y401" s="188" t="s">
        <v>356</v>
      </c>
      <c r="Z401" s="186">
        <v>43617</v>
      </c>
      <c r="AA401" s="187">
        <v>29.548387096774192</v>
      </c>
      <c r="AB401" s="187" t="s">
        <v>357</v>
      </c>
    </row>
    <row r="402" spans="1:28" x14ac:dyDescent="0.25">
      <c r="A402" s="123">
        <v>399</v>
      </c>
      <c r="B402" s="123">
        <v>30347</v>
      </c>
      <c r="C402" s="192" t="s">
        <v>1319</v>
      </c>
      <c r="D402" s="193"/>
      <c r="E402" s="123" t="s">
        <v>347</v>
      </c>
      <c r="F402" s="123">
        <v>14008707</v>
      </c>
      <c r="G402" s="126" t="s">
        <v>348</v>
      </c>
      <c r="H402" s="123"/>
      <c r="I402" s="183">
        <v>10200200591</v>
      </c>
      <c r="J402" s="184">
        <v>3370</v>
      </c>
      <c r="K402" s="144"/>
      <c r="L402" s="184">
        <v>30719</v>
      </c>
      <c r="M402" s="123" t="s">
        <v>379</v>
      </c>
      <c r="N402" s="123" t="s">
        <v>1320</v>
      </c>
      <c r="O402" s="184" t="s">
        <v>1321</v>
      </c>
      <c r="P402" s="185"/>
      <c r="Q402" s="123" t="s">
        <v>937</v>
      </c>
      <c r="R402" s="123" t="s">
        <v>1316</v>
      </c>
      <c r="S402" s="177" t="s">
        <v>355</v>
      </c>
      <c r="T402" s="129">
        <v>44197</v>
      </c>
      <c r="U402" s="129">
        <v>44561</v>
      </c>
      <c r="V402" s="186">
        <v>38994</v>
      </c>
      <c r="W402" s="129">
        <v>44533</v>
      </c>
      <c r="X402" s="198">
        <v>164.73333333333332</v>
      </c>
      <c r="Y402" s="188" t="s">
        <v>356</v>
      </c>
      <c r="Z402" s="183"/>
      <c r="AA402" s="144"/>
      <c r="AB402" s="177" t="s">
        <v>357</v>
      </c>
    </row>
    <row r="403" spans="1:28" x14ac:dyDescent="0.25">
      <c r="A403" s="123">
        <v>400</v>
      </c>
      <c r="B403" s="123">
        <v>30323</v>
      </c>
      <c r="C403" s="192" t="s">
        <v>1322</v>
      </c>
      <c r="D403" s="152"/>
      <c r="E403" s="123" t="s">
        <v>347</v>
      </c>
      <c r="F403" s="123">
        <v>16008215</v>
      </c>
      <c r="G403" s="126" t="s">
        <v>348</v>
      </c>
      <c r="H403" s="123"/>
      <c r="I403" s="183">
        <v>10200201157</v>
      </c>
      <c r="J403" s="184">
        <v>35954</v>
      </c>
      <c r="K403" s="144"/>
      <c r="L403" s="184">
        <v>35954</v>
      </c>
      <c r="M403" s="123" t="s">
        <v>1323</v>
      </c>
      <c r="N403" s="123" t="s">
        <v>1324</v>
      </c>
      <c r="O403" s="184" t="s">
        <v>1321</v>
      </c>
      <c r="P403" s="185"/>
      <c r="Q403" s="123" t="s">
        <v>937</v>
      </c>
      <c r="R403" s="123" t="s">
        <v>1316</v>
      </c>
      <c r="S403" s="153" t="s">
        <v>355</v>
      </c>
      <c r="T403" s="129">
        <v>44214</v>
      </c>
      <c r="U403" s="129">
        <v>44578</v>
      </c>
      <c r="V403" s="186">
        <v>42389</v>
      </c>
      <c r="W403" s="129">
        <v>44533</v>
      </c>
      <c r="X403" s="187">
        <v>42.612903225806448</v>
      </c>
      <c r="Y403" s="188" t="s">
        <v>356</v>
      </c>
      <c r="Z403" s="195"/>
      <c r="AA403" s="144"/>
      <c r="AB403" s="144" t="s">
        <v>357</v>
      </c>
    </row>
    <row r="404" spans="1:28" x14ac:dyDescent="0.25">
      <c r="A404" s="123">
        <v>401</v>
      </c>
      <c r="B404" s="123">
        <v>30633</v>
      </c>
      <c r="C404" s="192" t="s">
        <v>1325</v>
      </c>
      <c r="D404" s="193"/>
      <c r="E404" s="123" t="s">
        <v>347</v>
      </c>
      <c r="F404" s="123">
        <v>9000618</v>
      </c>
      <c r="G404" s="126" t="s">
        <v>348</v>
      </c>
      <c r="H404" s="123"/>
      <c r="I404" s="183">
        <v>10200200282</v>
      </c>
      <c r="J404" s="184">
        <v>4954</v>
      </c>
      <c r="K404" s="142"/>
      <c r="L404" s="184">
        <v>30633</v>
      </c>
      <c r="M404" s="123" t="s">
        <v>1326</v>
      </c>
      <c r="N404" s="123" t="s">
        <v>1327</v>
      </c>
      <c r="O404" s="184" t="s">
        <v>1321</v>
      </c>
      <c r="P404" s="185"/>
      <c r="Q404" s="123" t="s">
        <v>937</v>
      </c>
      <c r="R404" s="123" t="s">
        <v>1316</v>
      </c>
      <c r="S404" s="153" t="s">
        <v>355</v>
      </c>
      <c r="T404" s="129">
        <v>44196</v>
      </c>
      <c r="U404" s="129">
        <v>44560</v>
      </c>
      <c r="V404" s="186">
        <v>39816</v>
      </c>
      <c r="W404" s="129">
        <v>44533</v>
      </c>
      <c r="X404" s="187">
        <v>125.61290322580645</v>
      </c>
      <c r="Y404" s="188" t="s">
        <v>356</v>
      </c>
      <c r="Z404" s="195"/>
      <c r="AA404" s="142"/>
      <c r="AB404" s="144" t="s">
        <v>357</v>
      </c>
    </row>
    <row r="405" spans="1:28" x14ac:dyDescent="0.25">
      <c r="A405" s="123">
        <v>402</v>
      </c>
      <c r="B405" s="123">
        <v>30346</v>
      </c>
      <c r="C405" s="192" t="s">
        <v>1328</v>
      </c>
      <c r="D405" s="193"/>
      <c r="E405" s="123" t="s">
        <v>347</v>
      </c>
      <c r="F405" s="123">
        <v>11011952</v>
      </c>
      <c r="G405" s="126" t="s">
        <v>348</v>
      </c>
      <c r="H405" s="123"/>
      <c r="I405" s="183">
        <v>10200200797</v>
      </c>
      <c r="J405" s="184">
        <v>2193</v>
      </c>
      <c r="K405" s="142"/>
      <c r="L405" s="184">
        <v>31546</v>
      </c>
      <c r="M405" s="123" t="s">
        <v>1329</v>
      </c>
      <c r="N405" s="123" t="s">
        <v>1330</v>
      </c>
      <c r="O405" s="184" t="s">
        <v>1315</v>
      </c>
      <c r="P405" s="185"/>
      <c r="Q405" s="123" t="s">
        <v>937</v>
      </c>
      <c r="R405" s="123" t="s">
        <v>1316</v>
      </c>
      <c r="S405" s="144" t="s">
        <v>355</v>
      </c>
      <c r="T405" s="129">
        <v>44435</v>
      </c>
      <c r="U405" s="129">
        <v>44799</v>
      </c>
      <c r="V405" s="186">
        <v>38868</v>
      </c>
      <c r="W405" s="129">
        <v>44533</v>
      </c>
      <c r="X405" s="187">
        <v>168.93333333333334</v>
      </c>
      <c r="Y405" s="188" t="s">
        <v>356</v>
      </c>
      <c r="Z405" s="195"/>
      <c r="AA405" s="142"/>
      <c r="AB405" s="144" t="s">
        <v>357</v>
      </c>
    </row>
    <row r="406" spans="1:28" x14ac:dyDescent="0.25">
      <c r="A406" s="123">
        <v>403</v>
      </c>
      <c r="B406" s="123">
        <v>61482</v>
      </c>
      <c r="C406" s="162" t="s">
        <v>1331</v>
      </c>
      <c r="D406" s="152"/>
      <c r="E406" s="123" t="s">
        <v>347</v>
      </c>
      <c r="F406" s="123">
        <v>15009336</v>
      </c>
      <c r="G406" s="126" t="s">
        <v>348</v>
      </c>
      <c r="H406" s="123"/>
      <c r="I406" s="194">
        <v>10200202583</v>
      </c>
      <c r="J406" s="144"/>
      <c r="K406" s="201"/>
      <c r="L406" s="144"/>
      <c r="M406" s="123" t="s">
        <v>1332</v>
      </c>
      <c r="N406" s="123" t="s">
        <v>1333</v>
      </c>
      <c r="O406" s="184" t="s">
        <v>1315</v>
      </c>
      <c r="P406" s="185"/>
      <c r="Q406" s="123" t="s">
        <v>937</v>
      </c>
      <c r="R406" s="123" t="s">
        <v>1316</v>
      </c>
      <c r="S406" s="219" t="s">
        <v>355</v>
      </c>
      <c r="T406" s="129">
        <v>44396</v>
      </c>
      <c r="U406" s="129">
        <v>44760</v>
      </c>
      <c r="V406" s="186">
        <v>42208</v>
      </c>
      <c r="W406" s="129">
        <v>44533</v>
      </c>
      <c r="X406" s="187">
        <v>48.451612903225808</v>
      </c>
      <c r="Y406" s="188" t="s">
        <v>356</v>
      </c>
      <c r="Z406" s="195"/>
      <c r="AA406" s="201"/>
      <c r="AB406" s="144" t="s">
        <v>357</v>
      </c>
    </row>
    <row r="407" spans="1:28" x14ac:dyDescent="0.25">
      <c r="A407" s="123">
        <v>404</v>
      </c>
      <c r="B407" s="123">
        <v>30473</v>
      </c>
      <c r="C407" s="162" t="s">
        <v>1334</v>
      </c>
      <c r="D407" s="152"/>
      <c r="E407" s="123" t="s">
        <v>347</v>
      </c>
      <c r="F407" s="123">
        <v>11011199</v>
      </c>
      <c r="G407" s="126" t="s">
        <v>348</v>
      </c>
      <c r="H407" s="123"/>
      <c r="I407" s="194">
        <v>10200201586</v>
      </c>
      <c r="J407" s="144"/>
      <c r="K407" s="144"/>
      <c r="L407" s="144">
        <v>6841</v>
      </c>
      <c r="M407" s="123" t="s">
        <v>1335</v>
      </c>
      <c r="N407" s="123" t="s">
        <v>1336</v>
      </c>
      <c r="O407" s="184" t="s">
        <v>1315</v>
      </c>
      <c r="P407" s="185"/>
      <c r="Q407" s="123" t="s">
        <v>937</v>
      </c>
      <c r="R407" s="123" t="s">
        <v>1316</v>
      </c>
      <c r="S407" s="219" t="s">
        <v>355</v>
      </c>
      <c r="T407" s="129">
        <v>44387</v>
      </c>
      <c r="U407" s="129">
        <v>44751</v>
      </c>
      <c r="V407" s="186">
        <v>40738</v>
      </c>
      <c r="W407" s="129">
        <v>44533</v>
      </c>
      <c r="X407" s="187">
        <v>95.870967741935488</v>
      </c>
      <c r="Y407" s="188" t="s">
        <v>356</v>
      </c>
      <c r="Z407" s="195"/>
      <c r="AA407" s="144"/>
      <c r="AB407" s="144" t="s">
        <v>357</v>
      </c>
    </row>
    <row r="408" spans="1:28" x14ac:dyDescent="0.25">
      <c r="A408" s="123">
        <v>405</v>
      </c>
      <c r="B408" s="123">
        <v>32412</v>
      </c>
      <c r="C408" s="162" t="s">
        <v>1337</v>
      </c>
      <c r="D408" s="152"/>
      <c r="E408" s="123" t="s">
        <v>347</v>
      </c>
      <c r="F408" s="123">
        <v>9009530</v>
      </c>
      <c r="G408" s="126" t="s">
        <v>348</v>
      </c>
      <c r="H408" s="123"/>
      <c r="I408" s="194">
        <v>78100107935</v>
      </c>
      <c r="J408" s="144"/>
      <c r="K408" s="144"/>
      <c r="L408" s="144">
        <v>30273</v>
      </c>
      <c r="M408" s="123" t="s">
        <v>940</v>
      </c>
      <c r="N408" s="123" t="s">
        <v>1338</v>
      </c>
      <c r="O408" s="184" t="s">
        <v>1339</v>
      </c>
      <c r="P408" s="185"/>
      <c r="Q408" s="123" t="s">
        <v>937</v>
      </c>
      <c r="R408" s="123" t="s">
        <v>1316</v>
      </c>
      <c r="S408" s="185" t="s">
        <v>355</v>
      </c>
      <c r="T408" s="129">
        <v>44314</v>
      </c>
      <c r="U408" s="129">
        <v>44678</v>
      </c>
      <c r="V408" s="186">
        <v>40299</v>
      </c>
      <c r="W408" s="129">
        <v>44533</v>
      </c>
      <c r="X408" s="187">
        <v>121.23333333333333</v>
      </c>
      <c r="Y408" s="188" t="s">
        <v>356</v>
      </c>
      <c r="Z408" s="195"/>
      <c r="AA408" s="144"/>
      <c r="AB408" s="144" t="s">
        <v>357</v>
      </c>
    </row>
    <row r="409" spans="1:28" x14ac:dyDescent="0.25">
      <c r="A409" s="123">
        <v>406</v>
      </c>
      <c r="B409" s="123">
        <v>150042</v>
      </c>
      <c r="C409" s="162" t="s">
        <v>1340</v>
      </c>
      <c r="D409" s="218"/>
      <c r="E409" s="123" t="s">
        <v>347</v>
      </c>
      <c r="F409" s="123">
        <v>17006310</v>
      </c>
      <c r="G409" s="126" t="s">
        <v>348</v>
      </c>
      <c r="H409" s="123"/>
      <c r="I409" s="144"/>
      <c r="J409" s="144"/>
      <c r="K409" s="144"/>
      <c r="L409" s="144">
        <v>82505</v>
      </c>
      <c r="M409" s="123" t="s">
        <v>1341</v>
      </c>
      <c r="N409" s="123" t="s">
        <v>1342</v>
      </c>
      <c r="O409" s="184" t="s">
        <v>1339</v>
      </c>
      <c r="P409" s="185"/>
      <c r="Q409" s="123" t="s">
        <v>937</v>
      </c>
      <c r="R409" s="123" t="s">
        <v>1316</v>
      </c>
      <c r="S409" s="185" t="s">
        <v>355</v>
      </c>
      <c r="T409" s="129">
        <v>44467</v>
      </c>
      <c r="U409" s="129">
        <v>44831</v>
      </c>
      <c r="V409" s="186">
        <v>42802</v>
      </c>
      <c r="W409" s="129">
        <v>44533</v>
      </c>
      <c r="X409" s="187">
        <v>29.29032258064516</v>
      </c>
      <c r="Y409" s="188" t="s">
        <v>356</v>
      </c>
      <c r="Z409" s="249"/>
      <c r="AA409" s="144"/>
      <c r="AB409" s="144" t="s">
        <v>357</v>
      </c>
    </row>
    <row r="410" spans="1:28" x14ac:dyDescent="0.25">
      <c r="A410" s="123">
        <v>407</v>
      </c>
      <c r="B410" s="123">
        <v>71676</v>
      </c>
      <c r="C410" s="204" t="s">
        <v>1343</v>
      </c>
      <c r="D410" s="184"/>
      <c r="E410" s="123" t="s">
        <v>371</v>
      </c>
      <c r="F410" s="123">
        <v>16009119</v>
      </c>
      <c r="G410" s="126" t="s">
        <v>348</v>
      </c>
      <c r="H410" s="123"/>
      <c r="I410" s="144">
        <v>10200203095</v>
      </c>
      <c r="J410" s="184"/>
      <c r="K410" s="144"/>
      <c r="L410" s="184"/>
      <c r="M410" s="123" t="s">
        <v>1344</v>
      </c>
      <c r="N410" s="123" t="s">
        <v>1345</v>
      </c>
      <c r="O410" s="184" t="s">
        <v>1346</v>
      </c>
      <c r="P410" s="185"/>
      <c r="Q410" s="123" t="s">
        <v>937</v>
      </c>
      <c r="R410" s="123" t="s">
        <v>975</v>
      </c>
      <c r="S410" s="144" t="s">
        <v>355</v>
      </c>
      <c r="T410" s="129">
        <v>44254</v>
      </c>
      <c r="U410" s="129">
        <v>44618</v>
      </c>
      <c r="V410" s="186">
        <v>42430</v>
      </c>
      <c r="W410" s="129">
        <v>44533</v>
      </c>
      <c r="X410" s="187">
        <v>50.2</v>
      </c>
      <c r="Y410" s="188" t="s">
        <v>356</v>
      </c>
      <c r="Z410" s="183"/>
      <c r="AA410" s="144"/>
      <c r="AB410" s="144" t="s">
        <v>357</v>
      </c>
    </row>
    <row r="411" spans="1:28" x14ac:dyDescent="0.25">
      <c r="A411" s="123">
        <v>408</v>
      </c>
      <c r="B411" s="123">
        <v>30422</v>
      </c>
      <c r="C411" s="162" t="s">
        <v>1347</v>
      </c>
      <c r="D411" s="144"/>
      <c r="E411" s="123" t="s">
        <v>371</v>
      </c>
      <c r="F411" s="123">
        <v>11009676</v>
      </c>
      <c r="G411" s="126" t="s">
        <v>348</v>
      </c>
      <c r="H411" s="123"/>
      <c r="I411" s="194">
        <v>10200201357</v>
      </c>
      <c r="J411" s="144">
        <v>6609</v>
      </c>
      <c r="K411" s="144"/>
      <c r="L411" s="144">
        <v>32822</v>
      </c>
      <c r="M411" s="123" t="s">
        <v>1348</v>
      </c>
      <c r="N411" s="123" t="s">
        <v>1349</v>
      </c>
      <c r="O411" s="184" t="s">
        <v>1346</v>
      </c>
      <c r="P411" s="185"/>
      <c r="Q411" s="123" t="s">
        <v>937</v>
      </c>
      <c r="R411" s="123" t="s">
        <v>975</v>
      </c>
      <c r="S411" s="250" t="s">
        <v>355</v>
      </c>
      <c r="T411" s="129">
        <v>44294</v>
      </c>
      <c r="U411" s="129">
        <v>44658</v>
      </c>
      <c r="V411" s="186">
        <v>40644</v>
      </c>
      <c r="W411" s="129">
        <v>44533</v>
      </c>
      <c r="X411" s="187">
        <v>109.73333333333333</v>
      </c>
      <c r="Y411" s="188" t="s">
        <v>356</v>
      </c>
      <c r="Z411" s="183"/>
      <c r="AA411" s="144"/>
      <c r="AB411" s="144" t="s">
        <v>357</v>
      </c>
    </row>
    <row r="412" spans="1:28" x14ac:dyDescent="0.25">
      <c r="A412" s="123">
        <v>409</v>
      </c>
      <c r="B412" s="123">
        <v>150041</v>
      </c>
      <c r="C412" s="215" t="s">
        <v>1350</v>
      </c>
      <c r="D412" s="206"/>
      <c r="E412" s="123" t="s">
        <v>371</v>
      </c>
      <c r="F412" s="123">
        <v>16012280</v>
      </c>
      <c r="G412" s="126" t="s">
        <v>348</v>
      </c>
      <c r="H412" s="123"/>
      <c r="I412" s="205">
        <v>10200203428</v>
      </c>
      <c r="J412" s="185"/>
      <c r="K412" s="144"/>
      <c r="L412" s="201">
        <v>79169</v>
      </c>
      <c r="M412" s="123" t="s">
        <v>1351</v>
      </c>
      <c r="N412" s="123" t="s">
        <v>1352</v>
      </c>
      <c r="O412" s="184" t="s">
        <v>1346</v>
      </c>
      <c r="P412" s="185"/>
      <c r="Q412" s="123" t="s">
        <v>937</v>
      </c>
      <c r="R412" s="123" t="s">
        <v>1316</v>
      </c>
      <c r="S412" s="251" t="s">
        <v>355</v>
      </c>
      <c r="T412" s="129">
        <v>44467</v>
      </c>
      <c r="U412" s="129">
        <v>44831</v>
      </c>
      <c r="V412" s="186">
        <v>43374</v>
      </c>
      <c r="W412" s="129">
        <v>44533</v>
      </c>
      <c r="X412" s="187">
        <v>10.838709677419354</v>
      </c>
      <c r="Y412" s="188" t="s">
        <v>524</v>
      </c>
      <c r="Z412" s="252"/>
      <c r="AA412" s="144"/>
      <c r="AB412" s="144" t="s">
        <v>357</v>
      </c>
    </row>
    <row r="413" spans="1:28" x14ac:dyDescent="0.25">
      <c r="A413" s="123">
        <v>410</v>
      </c>
      <c r="B413" s="123">
        <v>32489</v>
      </c>
      <c r="C413" s="162" t="s">
        <v>1353</v>
      </c>
      <c r="D413" s="184"/>
      <c r="E413" s="123" t="s">
        <v>371</v>
      </c>
      <c r="F413" s="123">
        <v>7631</v>
      </c>
      <c r="G413" s="126" t="s">
        <v>348</v>
      </c>
      <c r="H413" s="123"/>
      <c r="I413" s="194">
        <v>10200200909</v>
      </c>
      <c r="J413" s="142"/>
      <c r="K413" s="144"/>
      <c r="L413" s="142"/>
      <c r="M413" s="123" t="s">
        <v>1354</v>
      </c>
      <c r="N413" s="123" t="s">
        <v>1354</v>
      </c>
      <c r="O413" s="184" t="s">
        <v>1346</v>
      </c>
      <c r="P413" s="185"/>
      <c r="Q413" s="123" t="s">
        <v>937</v>
      </c>
      <c r="R413" s="123" t="s">
        <v>1316</v>
      </c>
      <c r="S413" s="144" t="s">
        <v>355</v>
      </c>
      <c r="T413" s="129">
        <v>44501</v>
      </c>
      <c r="U413" s="129">
        <v>44865</v>
      </c>
      <c r="V413" s="186">
        <v>39389</v>
      </c>
      <c r="W413" s="129">
        <v>44533</v>
      </c>
      <c r="X413" s="187">
        <v>139.38709677419354</v>
      </c>
      <c r="Y413" s="188" t="s">
        <v>356</v>
      </c>
      <c r="Z413" s="183"/>
      <c r="AA413" s="144"/>
      <c r="AB413" s="144" t="s">
        <v>357</v>
      </c>
    </row>
    <row r="414" spans="1:28" x14ac:dyDescent="0.25">
      <c r="A414" s="123">
        <v>411</v>
      </c>
      <c r="B414" s="123">
        <v>32404</v>
      </c>
      <c r="C414" s="162" t="s">
        <v>1355</v>
      </c>
      <c r="D414" s="202"/>
      <c r="E414" s="123" t="s">
        <v>371</v>
      </c>
      <c r="F414" s="123">
        <v>9009134</v>
      </c>
      <c r="G414" s="126" t="s">
        <v>348</v>
      </c>
      <c r="H414" s="123"/>
      <c r="I414" s="194">
        <v>10200200899</v>
      </c>
      <c r="J414" s="144"/>
      <c r="K414" s="142"/>
      <c r="L414" s="144"/>
      <c r="M414" s="123" t="s">
        <v>937</v>
      </c>
      <c r="N414" s="123" t="s">
        <v>937</v>
      </c>
      <c r="O414" s="144" t="s">
        <v>1356</v>
      </c>
      <c r="P414" s="185"/>
      <c r="Q414" s="123" t="s">
        <v>937</v>
      </c>
      <c r="R414" s="123" t="s">
        <v>1316</v>
      </c>
      <c r="S414" s="144" t="s">
        <v>355</v>
      </c>
      <c r="T414" s="129">
        <v>44501</v>
      </c>
      <c r="U414" s="129">
        <v>44865</v>
      </c>
      <c r="V414" s="186">
        <v>39755</v>
      </c>
      <c r="W414" s="129">
        <v>44533</v>
      </c>
      <c r="X414" s="187">
        <v>127.58064516129032</v>
      </c>
      <c r="Y414" s="188" t="s">
        <v>356</v>
      </c>
      <c r="Z414" s="183"/>
      <c r="AA414" s="142"/>
      <c r="AB414" s="144" t="s">
        <v>357</v>
      </c>
    </row>
    <row r="415" spans="1:28" x14ac:dyDescent="0.25">
      <c r="A415" s="123">
        <v>412</v>
      </c>
      <c r="B415" s="123">
        <v>62646</v>
      </c>
      <c r="C415" s="192" t="s">
        <v>1357</v>
      </c>
      <c r="D415" s="193"/>
      <c r="E415" s="123" t="s">
        <v>371</v>
      </c>
      <c r="F415" s="123">
        <v>19234151</v>
      </c>
      <c r="G415" s="126" t="s">
        <v>348</v>
      </c>
      <c r="H415" s="123"/>
      <c r="I415" s="183">
        <v>78100119111</v>
      </c>
      <c r="J415" s="185"/>
      <c r="K415" s="142"/>
      <c r="L415" s="205"/>
      <c r="M415" s="123" t="s">
        <v>1358</v>
      </c>
      <c r="N415" s="123" t="s">
        <v>1358</v>
      </c>
      <c r="O415" s="144" t="s">
        <v>1359</v>
      </c>
      <c r="P415" s="185"/>
      <c r="Q415" s="123" t="s">
        <v>937</v>
      </c>
      <c r="R415" s="123" t="s">
        <v>1316</v>
      </c>
      <c r="S415" s="144" t="s">
        <v>355</v>
      </c>
      <c r="T415" s="129">
        <v>44226</v>
      </c>
      <c r="U415" s="129">
        <v>44590</v>
      </c>
      <c r="V415" s="186">
        <v>43497</v>
      </c>
      <c r="W415" s="129">
        <v>44533</v>
      </c>
      <c r="X415" s="187">
        <v>98.935483870967744</v>
      </c>
      <c r="Y415" s="188" t="s">
        <v>356</v>
      </c>
      <c r="Z415" s="205"/>
      <c r="AA415" s="142"/>
      <c r="AB415" s="144" t="s">
        <v>357</v>
      </c>
    </row>
    <row r="416" spans="1:28" x14ac:dyDescent="0.25">
      <c r="A416" s="123">
        <v>413</v>
      </c>
      <c r="B416" s="123">
        <v>178113</v>
      </c>
      <c r="C416" s="151" t="s">
        <v>1360</v>
      </c>
      <c r="D416" s="151"/>
      <c r="E416" s="123" t="s">
        <v>371</v>
      </c>
      <c r="F416" s="123">
        <v>21239353</v>
      </c>
      <c r="G416" s="126" t="s">
        <v>348</v>
      </c>
      <c r="H416" s="123">
        <v>570374</v>
      </c>
      <c r="I416" s="142"/>
      <c r="J416" s="143"/>
      <c r="K416" s="143"/>
      <c r="L416" s="143"/>
      <c r="M416" s="123">
        <v>7</v>
      </c>
      <c r="N416" s="123" t="s">
        <v>1361</v>
      </c>
      <c r="O416" s="184" t="s">
        <v>1362</v>
      </c>
      <c r="P416" s="128"/>
      <c r="Q416" s="123" t="s">
        <v>937</v>
      </c>
      <c r="R416" s="123" t="s">
        <v>1316</v>
      </c>
      <c r="S416" s="144" t="s">
        <v>355</v>
      </c>
      <c r="T416" s="129">
        <v>44468</v>
      </c>
      <c r="U416" s="129">
        <v>44832</v>
      </c>
      <c r="V416" s="129">
        <v>44287</v>
      </c>
      <c r="W416" s="129">
        <v>44533</v>
      </c>
      <c r="X416" s="130">
        <v>8.1999999999999993</v>
      </c>
      <c r="Y416" s="131" t="s">
        <v>524</v>
      </c>
      <c r="Z416" s="129">
        <v>44287</v>
      </c>
      <c r="AA416" s="145">
        <v>7.935483870967742</v>
      </c>
      <c r="AB416" s="130" t="s">
        <v>357</v>
      </c>
    </row>
    <row r="417" spans="1:28" x14ac:dyDescent="0.25">
      <c r="A417" s="123">
        <v>414</v>
      </c>
      <c r="B417" s="123">
        <v>53356</v>
      </c>
      <c r="C417" s="192" t="s">
        <v>1363</v>
      </c>
      <c r="D417" s="183"/>
      <c r="E417" s="123" t="s">
        <v>347</v>
      </c>
      <c r="F417" s="123">
        <v>11008689</v>
      </c>
      <c r="G417" s="126" t="s">
        <v>348</v>
      </c>
      <c r="H417" s="123"/>
      <c r="I417" s="183">
        <v>10200201273</v>
      </c>
      <c r="J417" s="184">
        <v>6134</v>
      </c>
      <c r="K417" s="144"/>
      <c r="L417" s="184">
        <v>30696</v>
      </c>
      <c r="M417" s="123" t="s">
        <v>1364</v>
      </c>
      <c r="N417" s="123" t="s">
        <v>1365</v>
      </c>
      <c r="O417" s="184" t="s">
        <v>1362</v>
      </c>
      <c r="P417" s="128"/>
      <c r="Q417" s="123" t="s">
        <v>937</v>
      </c>
      <c r="R417" s="123" t="s">
        <v>1316</v>
      </c>
      <c r="S417" s="144" t="s">
        <v>355</v>
      </c>
      <c r="T417" s="129">
        <v>44237</v>
      </c>
      <c r="U417" s="129">
        <v>44601</v>
      </c>
      <c r="V417" s="186">
        <v>40585</v>
      </c>
      <c r="W417" s="129">
        <v>44533</v>
      </c>
      <c r="X417" s="187">
        <v>100.80645161290323</v>
      </c>
      <c r="Y417" s="188" t="s">
        <v>356</v>
      </c>
      <c r="Z417" s="183"/>
      <c r="AA417" s="144"/>
      <c r="AB417" s="144" t="s">
        <v>357</v>
      </c>
    </row>
    <row r="418" spans="1:28" x14ac:dyDescent="0.25">
      <c r="A418" s="123">
        <v>415</v>
      </c>
      <c r="B418" s="123">
        <v>30395</v>
      </c>
      <c r="C418" s="152" t="s">
        <v>1366</v>
      </c>
      <c r="D418" s="253"/>
      <c r="E418" s="123" t="s">
        <v>371</v>
      </c>
      <c r="F418" s="123">
        <v>11011357</v>
      </c>
      <c r="G418" s="126" t="s">
        <v>348</v>
      </c>
      <c r="H418" s="123"/>
      <c r="I418" s="203">
        <v>10200201627</v>
      </c>
      <c r="J418" s="184">
        <v>6891</v>
      </c>
      <c r="K418" s="142"/>
      <c r="L418" s="184">
        <v>30395</v>
      </c>
      <c r="M418" s="123" t="s">
        <v>1335</v>
      </c>
      <c r="N418" s="123" t="s">
        <v>1367</v>
      </c>
      <c r="O418" s="144" t="s">
        <v>1368</v>
      </c>
      <c r="P418" s="185"/>
      <c r="Q418" s="123" t="s">
        <v>937</v>
      </c>
      <c r="R418" s="123" t="s">
        <v>1316</v>
      </c>
      <c r="S418" s="153" t="s">
        <v>355</v>
      </c>
      <c r="T418" s="129">
        <v>44405</v>
      </c>
      <c r="U418" s="129">
        <v>44769</v>
      </c>
      <c r="V418" s="186">
        <v>40749</v>
      </c>
      <c r="W418" s="129">
        <v>44533</v>
      </c>
      <c r="X418" s="187">
        <v>106.23333333333333</v>
      </c>
      <c r="Y418" s="188" t="s">
        <v>356</v>
      </c>
      <c r="Z418" s="183"/>
      <c r="AA418" s="142"/>
      <c r="AB418" s="144" t="s">
        <v>357</v>
      </c>
    </row>
    <row r="419" spans="1:28" x14ac:dyDescent="0.25">
      <c r="A419" s="123">
        <v>416</v>
      </c>
      <c r="B419" s="123">
        <v>30413</v>
      </c>
      <c r="C419" s="192" t="s">
        <v>1369</v>
      </c>
      <c r="D419" s="193"/>
      <c r="E419" s="123" t="s">
        <v>347</v>
      </c>
      <c r="F419" s="123">
        <v>16008529</v>
      </c>
      <c r="G419" s="126" t="s">
        <v>348</v>
      </c>
      <c r="H419" s="123"/>
      <c r="I419" s="183">
        <v>10200201260</v>
      </c>
      <c r="J419" s="184"/>
      <c r="K419" s="142"/>
      <c r="L419" s="184">
        <v>35959</v>
      </c>
      <c r="M419" s="123" t="s">
        <v>1370</v>
      </c>
      <c r="N419" s="123" t="s">
        <v>1371</v>
      </c>
      <c r="O419" s="144" t="s">
        <v>1368</v>
      </c>
      <c r="P419" s="185"/>
      <c r="Q419" s="123" t="s">
        <v>937</v>
      </c>
      <c r="R419" s="123" t="s">
        <v>1316</v>
      </c>
      <c r="S419" s="144" t="s">
        <v>355</v>
      </c>
      <c r="T419" s="129">
        <v>44222</v>
      </c>
      <c r="U419" s="129">
        <v>44586</v>
      </c>
      <c r="V419" s="186">
        <v>40571</v>
      </c>
      <c r="W419" s="129">
        <v>44533</v>
      </c>
      <c r="X419" s="187">
        <v>112.16666666666667</v>
      </c>
      <c r="Y419" s="188" t="s">
        <v>356</v>
      </c>
      <c r="Z419" s="183"/>
      <c r="AA419" s="142"/>
      <c r="AB419" s="144" t="s">
        <v>357</v>
      </c>
    </row>
    <row r="420" spans="1:28" x14ac:dyDescent="0.25">
      <c r="A420" s="123">
        <v>417</v>
      </c>
      <c r="B420" s="123">
        <v>56241</v>
      </c>
      <c r="C420" s="162" t="s">
        <v>1372</v>
      </c>
      <c r="D420" s="152"/>
      <c r="E420" s="123" t="s">
        <v>371</v>
      </c>
      <c r="F420" s="123">
        <v>15005633</v>
      </c>
      <c r="G420" s="126" t="s">
        <v>348</v>
      </c>
      <c r="H420" s="123"/>
      <c r="I420" s="144">
        <v>10200202517</v>
      </c>
      <c r="J420" s="144">
        <v>35512</v>
      </c>
      <c r="K420" s="144"/>
      <c r="L420" s="144"/>
      <c r="M420" s="123" t="s">
        <v>1373</v>
      </c>
      <c r="N420" s="123" t="s">
        <v>1374</v>
      </c>
      <c r="O420" s="144" t="s">
        <v>1368</v>
      </c>
      <c r="P420" s="185"/>
      <c r="Q420" s="123" t="s">
        <v>937</v>
      </c>
      <c r="R420" s="123" t="s">
        <v>1316</v>
      </c>
      <c r="S420" s="142" t="s">
        <v>355</v>
      </c>
      <c r="T420" s="129">
        <v>44201</v>
      </c>
      <c r="U420" s="129">
        <v>44565</v>
      </c>
      <c r="V420" s="186">
        <v>42011</v>
      </c>
      <c r="W420" s="129">
        <v>44533</v>
      </c>
      <c r="X420" s="187">
        <v>1410</v>
      </c>
      <c r="Y420" s="188" t="s">
        <v>356</v>
      </c>
      <c r="Z420" s="183"/>
      <c r="AA420" s="144"/>
      <c r="AB420" s="144" t="s">
        <v>357</v>
      </c>
    </row>
    <row r="421" spans="1:28" x14ac:dyDescent="0.25">
      <c r="A421" s="123">
        <v>418</v>
      </c>
      <c r="B421" s="123">
        <v>68587</v>
      </c>
      <c r="C421" s="211" t="s">
        <v>1375</v>
      </c>
      <c r="D421" s="152"/>
      <c r="E421" s="123" t="s">
        <v>347</v>
      </c>
      <c r="F421" s="123">
        <v>16006070</v>
      </c>
      <c r="G421" s="126" t="s">
        <v>348</v>
      </c>
      <c r="H421" s="123"/>
      <c r="I421" s="144">
        <v>10200202815</v>
      </c>
      <c r="J421" s="254"/>
      <c r="K421" s="184">
        <v>35892</v>
      </c>
      <c r="L421" s="184">
        <v>35892</v>
      </c>
      <c r="M421" s="123" t="s">
        <v>1376</v>
      </c>
      <c r="N421" s="123" t="s">
        <v>1377</v>
      </c>
      <c r="O421" s="144" t="s">
        <v>1368</v>
      </c>
      <c r="P421" s="185"/>
      <c r="Q421" s="123" t="s">
        <v>937</v>
      </c>
      <c r="R421" s="123" t="s">
        <v>1316</v>
      </c>
      <c r="S421" s="144" t="s">
        <v>355</v>
      </c>
      <c r="T421" s="129">
        <v>44291</v>
      </c>
      <c r="U421" s="129">
        <v>44655</v>
      </c>
      <c r="V421" s="186">
        <v>42468</v>
      </c>
      <c r="W421" s="129">
        <v>44533</v>
      </c>
      <c r="X421" s="187">
        <v>48.93333333333333</v>
      </c>
      <c r="Y421" s="188" t="s">
        <v>356</v>
      </c>
      <c r="Z421" s="189" t="s">
        <v>1378</v>
      </c>
      <c r="AA421" s="186">
        <v>43906</v>
      </c>
      <c r="AB421" s="183" t="s">
        <v>357</v>
      </c>
    </row>
    <row r="422" spans="1:28" x14ac:dyDescent="0.25">
      <c r="A422" s="123">
        <v>419</v>
      </c>
      <c r="B422" s="123">
        <v>32480</v>
      </c>
      <c r="C422" s="162" t="s">
        <v>1379</v>
      </c>
      <c r="D422" s="202"/>
      <c r="E422" s="123" t="s">
        <v>347</v>
      </c>
      <c r="F422" s="123">
        <v>2718</v>
      </c>
      <c r="G422" s="126" t="s">
        <v>348</v>
      </c>
      <c r="H422" s="123"/>
      <c r="I422" s="194">
        <v>10200200823</v>
      </c>
      <c r="J422" s="144"/>
      <c r="K422" s="144"/>
      <c r="L422" s="144"/>
      <c r="M422" s="123" t="s">
        <v>479</v>
      </c>
      <c r="N422" s="123" t="s">
        <v>626</v>
      </c>
      <c r="O422" s="144" t="s">
        <v>1380</v>
      </c>
      <c r="P422" s="185"/>
      <c r="Q422" s="123" t="s">
        <v>937</v>
      </c>
      <c r="R422" s="123" t="s">
        <v>1316</v>
      </c>
      <c r="S422" s="144" t="s">
        <v>355</v>
      </c>
      <c r="T422" s="129">
        <v>44378</v>
      </c>
      <c r="U422" s="129">
        <v>44742</v>
      </c>
      <c r="V422" s="186">
        <v>38812</v>
      </c>
      <c r="W422" s="129">
        <v>44533</v>
      </c>
      <c r="X422" s="187">
        <v>158</v>
      </c>
      <c r="Y422" s="188" t="s">
        <v>356</v>
      </c>
      <c r="Z422" s="183"/>
      <c r="AA422" s="144"/>
      <c r="AB422" s="144" t="s">
        <v>357</v>
      </c>
    </row>
    <row r="423" spans="1:28" x14ac:dyDescent="0.25">
      <c r="A423" s="123">
        <v>420</v>
      </c>
      <c r="B423" s="123">
        <v>30714</v>
      </c>
      <c r="C423" s="162" t="s">
        <v>1316</v>
      </c>
      <c r="D423" s="202"/>
      <c r="E423" s="123" t="s">
        <v>347</v>
      </c>
      <c r="F423" s="123">
        <v>14008094</v>
      </c>
      <c r="G423" s="126" t="s">
        <v>348</v>
      </c>
      <c r="H423" s="123"/>
      <c r="I423" s="194">
        <v>10200200853</v>
      </c>
      <c r="J423" s="144"/>
      <c r="K423" s="144"/>
      <c r="L423" s="144"/>
      <c r="M423" s="123" t="s">
        <v>678</v>
      </c>
      <c r="N423" s="123" t="s">
        <v>1381</v>
      </c>
      <c r="O423" s="144" t="s">
        <v>1382</v>
      </c>
      <c r="P423" s="185"/>
      <c r="Q423" s="123" t="s">
        <v>937</v>
      </c>
      <c r="R423" s="123" t="s">
        <v>968</v>
      </c>
      <c r="S423" s="144" t="s">
        <v>355</v>
      </c>
      <c r="T423" s="129">
        <v>44199</v>
      </c>
      <c r="U423" s="129">
        <v>44563</v>
      </c>
      <c r="V423" s="186">
        <v>38996</v>
      </c>
      <c r="W423" s="129">
        <v>44533</v>
      </c>
      <c r="X423" s="187">
        <v>164.66666666666666</v>
      </c>
      <c r="Y423" s="188" t="s">
        <v>356</v>
      </c>
      <c r="Z423" s="183"/>
      <c r="AA423" s="144"/>
      <c r="AB423" s="144" t="s">
        <v>357</v>
      </c>
    </row>
    <row r="424" spans="1:28" x14ac:dyDescent="0.25">
      <c r="A424" s="123">
        <v>421</v>
      </c>
      <c r="B424" s="123">
        <v>3240812</v>
      </c>
      <c r="C424" s="192" t="s">
        <v>1383</v>
      </c>
      <c r="D424" s="151"/>
      <c r="E424" s="123" t="s">
        <v>347</v>
      </c>
      <c r="F424" s="123">
        <v>2085</v>
      </c>
      <c r="G424" s="126" t="s">
        <v>348</v>
      </c>
      <c r="H424" s="123">
        <v>570245</v>
      </c>
      <c r="I424" s="183">
        <v>10200200750</v>
      </c>
      <c r="J424" s="184">
        <v>2076</v>
      </c>
      <c r="K424" s="144"/>
      <c r="L424" s="184">
        <v>31269</v>
      </c>
      <c r="M424" s="123" t="s">
        <v>625</v>
      </c>
      <c r="N424" s="123" t="s">
        <v>1384</v>
      </c>
      <c r="O424" s="144" t="s">
        <v>1385</v>
      </c>
      <c r="P424" s="185"/>
      <c r="Q424" s="123" t="s">
        <v>937</v>
      </c>
      <c r="R424" s="123" t="s">
        <v>1386</v>
      </c>
      <c r="S424" s="144" t="s">
        <v>355</v>
      </c>
      <c r="T424" s="129">
        <v>44497</v>
      </c>
      <c r="U424" s="129">
        <v>44800</v>
      </c>
      <c r="V424" s="186">
        <v>38808</v>
      </c>
      <c r="W424" s="129">
        <v>44533</v>
      </c>
      <c r="X424" s="187">
        <v>170.93333333333334</v>
      </c>
      <c r="Y424" s="188" t="s">
        <v>356</v>
      </c>
      <c r="Z424" s="183"/>
      <c r="AA424" s="144"/>
      <c r="AB424" s="144" t="s">
        <v>357</v>
      </c>
    </row>
  </sheetData>
  <autoFilter ref="C2:R424" xr:uid="{00000000-0009-0000-0000-000009000000}">
    <filterColumn colId="7" showButton="0"/>
  </autoFilter>
  <mergeCells count="27">
    <mergeCell ref="F2:F3"/>
    <mergeCell ref="A2:A3"/>
    <mergeCell ref="B2:B3"/>
    <mergeCell ref="C2:C3"/>
    <mergeCell ref="D2:D3"/>
    <mergeCell ref="E2:E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Z2:Z3"/>
    <mergeCell ref="AA2:AA3"/>
    <mergeCell ref="AB2:AB3"/>
    <mergeCell ref="T2:T3"/>
    <mergeCell ref="U2:U3"/>
    <mergeCell ref="V2:V3"/>
    <mergeCell ref="W2:W3"/>
    <mergeCell ref="X2:X3"/>
    <mergeCell ref="Y2:Y3"/>
  </mergeCells>
  <conditionalFormatting sqref="F202:F204">
    <cfRule type="duplicateValues" dxfId="101" priority="106"/>
  </conditionalFormatting>
  <conditionalFormatting sqref="F205">
    <cfRule type="duplicateValues" dxfId="100" priority="105"/>
  </conditionalFormatting>
  <conditionalFormatting sqref="F206">
    <cfRule type="duplicateValues" dxfId="99" priority="104"/>
  </conditionalFormatting>
  <conditionalFormatting sqref="F207">
    <cfRule type="duplicateValues" dxfId="98" priority="103"/>
  </conditionalFormatting>
  <conditionalFormatting sqref="F191">
    <cfRule type="duplicateValues" dxfId="97" priority="102"/>
  </conditionalFormatting>
  <conditionalFormatting sqref="F221">
    <cfRule type="duplicateValues" dxfId="96" priority="101"/>
  </conditionalFormatting>
  <conditionalFormatting sqref="I198">
    <cfRule type="duplicateValues" dxfId="95" priority="99"/>
  </conditionalFormatting>
  <conditionalFormatting sqref="I201">
    <cfRule type="duplicateValues" dxfId="94" priority="98"/>
  </conditionalFormatting>
  <conditionalFormatting sqref="I200">
    <cfRule type="duplicateValues" dxfId="93" priority="100"/>
  </conditionalFormatting>
  <conditionalFormatting sqref="I206">
    <cfRule type="duplicateValues" dxfId="92" priority="97"/>
  </conditionalFormatting>
  <conditionalFormatting sqref="I207">
    <cfRule type="duplicateValues" dxfId="91" priority="96"/>
  </conditionalFormatting>
  <conditionalFormatting sqref="I191">
    <cfRule type="duplicateValues" dxfId="90" priority="95"/>
  </conditionalFormatting>
  <conditionalFormatting sqref="I221">
    <cfRule type="duplicateValues" dxfId="89" priority="94"/>
  </conditionalFormatting>
  <conditionalFormatting sqref="I192">
    <cfRule type="duplicateValues" dxfId="88" priority="93"/>
  </conditionalFormatting>
  <conditionalFormatting sqref="F250">
    <cfRule type="duplicateValues" dxfId="87" priority="92"/>
  </conditionalFormatting>
  <conditionalFormatting sqref="F236:F237">
    <cfRule type="duplicateValues" dxfId="86" priority="91"/>
  </conditionalFormatting>
  <conditionalFormatting sqref="F241">
    <cfRule type="duplicateValues" dxfId="85" priority="90"/>
  </conditionalFormatting>
  <conditionalFormatting sqref="F242">
    <cfRule type="duplicateValues" dxfId="84" priority="89"/>
  </conditionalFormatting>
  <conditionalFormatting sqref="F243">
    <cfRule type="duplicateValues" dxfId="83" priority="88"/>
  </conditionalFormatting>
  <conditionalFormatting sqref="F244">
    <cfRule type="duplicateValues" dxfId="82" priority="87"/>
  </conditionalFormatting>
  <conditionalFormatting sqref="F252:F253">
    <cfRule type="duplicateValues" dxfId="81" priority="86"/>
  </conditionalFormatting>
  <conditionalFormatting sqref="I250">
    <cfRule type="duplicateValues" dxfId="80" priority="85"/>
  </conditionalFormatting>
  <conditionalFormatting sqref="I236:I237">
    <cfRule type="duplicateValues" dxfId="79" priority="84"/>
  </conditionalFormatting>
  <conditionalFormatting sqref="I242">
    <cfRule type="duplicateValues" dxfId="78" priority="83"/>
  </conditionalFormatting>
  <conditionalFormatting sqref="N243">
    <cfRule type="duplicateValues" dxfId="77" priority="82"/>
  </conditionalFormatting>
  <conditionalFormatting sqref="F326">
    <cfRule type="duplicateValues" dxfId="76" priority="81"/>
  </conditionalFormatting>
  <conditionalFormatting sqref="F298">
    <cfRule type="duplicateValues" dxfId="75" priority="80"/>
  </conditionalFormatting>
  <conditionalFormatting sqref="F325">
    <cfRule type="duplicateValues" dxfId="74" priority="79"/>
  </conditionalFormatting>
  <conditionalFormatting sqref="F337:F338">
    <cfRule type="duplicateValues" dxfId="73" priority="78"/>
  </conditionalFormatting>
  <conditionalFormatting sqref="F334">
    <cfRule type="duplicateValues" dxfId="72" priority="77"/>
  </conditionalFormatting>
  <conditionalFormatting sqref="F336">
    <cfRule type="duplicateValues" dxfId="71" priority="76"/>
  </conditionalFormatting>
  <conditionalFormatting sqref="F307">
    <cfRule type="duplicateValues" dxfId="70" priority="75"/>
  </conditionalFormatting>
  <conditionalFormatting sqref="I304">
    <cfRule type="duplicateValues" dxfId="69" priority="73"/>
  </conditionalFormatting>
  <conditionalFormatting sqref="I306">
    <cfRule type="duplicateValues" dxfId="68" priority="72"/>
  </conditionalFormatting>
  <conditionalFormatting sqref="I341">
    <cfRule type="duplicateValues" dxfId="67" priority="71"/>
  </conditionalFormatting>
  <conditionalFormatting sqref="I343">
    <cfRule type="duplicateValues" dxfId="66" priority="70"/>
  </conditionalFormatting>
  <conditionalFormatting sqref="I347">
    <cfRule type="duplicateValues" dxfId="65" priority="69"/>
  </conditionalFormatting>
  <conditionalFormatting sqref="I342 I340">
    <cfRule type="duplicateValues" dxfId="64" priority="74"/>
  </conditionalFormatting>
  <conditionalFormatting sqref="I337:I338">
    <cfRule type="duplicateValues" dxfId="63" priority="68"/>
  </conditionalFormatting>
  <conditionalFormatting sqref="K298">
    <cfRule type="duplicateValues" dxfId="62" priority="67"/>
  </conditionalFormatting>
  <conditionalFormatting sqref="K298">
    <cfRule type="duplicateValues" dxfId="61" priority="66"/>
  </conditionalFormatting>
  <conditionalFormatting sqref="K298">
    <cfRule type="duplicateValues" dxfId="60" priority="62"/>
    <cfRule type="duplicateValues" priority="63"/>
    <cfRule type="duplicateValues" dxfId="59" priority="64"/>
    <cfRule type="duplicateValues" dxfId="58" priority="65"/>
  </conditionalFormatting>
  <conditionalFormatting sqref="K298">
    <cfRule type="duplicateValues" dxfId="57" priority="60"/>
    <cfRule type="duplicateValues" dxfId="56" priority="61"/>
  </conditionalFormatting>
  <conditionalFormatting sqref="N293">
    <cfRule type="duplicateValues" dxfId="55" priority="59"/>
  </conditionalFormatting>
  <conditionalFormatting sqref="N295">
    <cfRule type="duplicateValues" dxfId="54" priority="58"/>
  </conditionalFormatting>
  <conditionalFormatting sqref="N296">
    <cfRule type="duplicateValues" dxfId="53" priority="57"/>
  </conditionalFormatting>
  <conditionalFormatting sqref="N348">
    <cfRule type="duplicateValues" dxfId="52" priority="56"/>
  </conditionalFormatting>
  <conditionalFormatting sqref="N349">
    <cfRule type="duplicateValues" dxfId="51" priority="55"/>
  </conditionalFormatting>
  <conditionalFormatting sqref="N298">
    <cfRule type="duplicateValues" dxfId="50" priority="47"/>
  </conditionalFormatting>
  <conditionalFormatting sqref="N298">
    <cfRule type="duplicateValues" dxfId="49" priority="48"/>
  </conditionalFormatting>
  <conditionalFormatting sqref="N298">
    <cfRule type="duplicateValues" dxfId="48" priority="49"/>
    <cfRule type="duplicateValues" priority="50"/>
    <cfRule type="duplicateValues" dxfId="47" priority="51"/>
    <cfRule type="duplicateValues" dxfId="46" priority="52"/>
  </conditionalFormatting>
  <conditionalFormatting sqref="N298">
    <cfRule type="duplicateValues" dxfId="45" priority="53"/>
    <cfRule type="duplicateValues" dxfId="44" priority="54"/>
  </conditionalFormatting>
  <conditionalFormatting sqref="I311">
    <cfRule type="duplicateValues" dxfId="43" priority="46"/>
  </conditionalFormatting>
  <conditionalFormatting sqref="F354">
    <cfRule type="duplicateValues" dxfId="42" priority="45"/>
  </conditionalFormatting>
  <conditionalFormatting sqref="F351">
    <cfRule type="duplicateValues" dxfId="41" priority="44"/>
  </conditionalFormatting>
  <conditionalFormatting sqref="I354">
    <cfRule type="duplicateValues" dxfId="40" priority="43"/>
  </conditionalFormatting>
  <conditionalFormatting sqref="I351">
    <cfRule type="duplicateValues" dxfId="39" priority="42"/>
  </conditionalFormatting>
  <conditionalFormatting sqref="I355">
    <cfRule type="duplicateValues" dxfId="38" priority="41"/>
  </conditionalFormatting>
  <conditionalFormatting sqref="I369">
    <cfRule type="duplicateValues" dxfId="37" priority="40"/>
  </conditionalFormatting>
  <conditionalFormatting sqref="I370">
    <cfRule type="duplicateValues" dxfId="36" priority="39"/>
  </conditionalFormatting>
  <conditionalFormatting sqref="I377:I378">
    <cfRule type="duplicateValues" dxfId="35" priority="38"/>
  </conditionalFormatting>
  <conditionalFormatting sqref="I379">
    <cfRule type="duplicateValues" dxfId="34" priority="37"/>
  </conditionalFormatting>
  <conditionalFormatting sqref="L380">
    <cfRule type="duplicateValues" dxfId="33" priority="29"/>
  </conditionalFormatting>
  <conditionalFormatting sqref="L380">
    <cfRule type="duplicateValues" dxfId="32" priority="30"/>
  </conditionalFormatting>
  <conditionalFormatting sqref="L380">
    <cfRule type="duplicateValues" dxfId="31" priority="31"/>
    <cfRule type="duplicateValues" priority="32"/>
    <cfRule type="duplicateValues" dxfId="30" priority="33"/>
    <cfRule type="duplicateValues" dxfId="29" priority="34"/>
  </conditionalFormatting>
  <conditionalFormatting sqref="L380">
    <cfRule type="duplicateValues" dxfId="28" priority="35"/>
    <cfRule type="duplicateValues" dxfId="27" priority="36"/>
  </conditionalFormatting>
  <conditionalFormatting sqref="N380">
    <cfRule type="duplicateValues" dxfId="26" priority="21"/>
  </conditionalFormatting>
  <conditionalFormatting sqref="N380">
    <cfRule type="duplicateValues" dxfId="25" priority="22"/>
  </conditionalFormatting>
  <conditionalFormatting sqref="N380">
    <cfRule type="duplicateValues" dxfId="24" priority="23"/>
    <cfRule type="duplicateValues" priority="24"/>
    <cfRule type="duplicateValues" dxfId="23" priority="25"/>
    <cfRule type="duplicateValues" dxfId="22" priority="26"/>
  </conditionalFormatting>
  <conditionalFormatting sqref="N380">
    <cfRule type="duplicateValues" dxfId="21" priority="27"/>
    <cfRule type="duplicateValues" dxfId="20" priority="28"/>
  </conditionalFormatting>
  <conditionalFormatting sqref="I387">
    <cfRule type="duplicateValues" dxfId="19" priority="20"/>
  </conditionalFormatting>
  <conditionalFormatting sqref="F388">
    <cfRule type="duplicateValues" dxfId="18" priority="19"/>
  </conditionalFormatting>
  <conditionalFormatting sqref="F402">
    <cfRule type="duplicateValues" dxfId="17" priority="18"/>
  </conditionalFormatting>
  <conditionalFormatting sqref="F403">
    <cfRule type="duplicateValues" dxfId="16" priority="17"/>
  </conditionalFormatting>
  <conditionalFormatting sqref="F404">
    <cfRule type="duplicateValues" dxfId="15" priority="16"/>
  </conditionalFormatting>
  <conditionalFormatting sqref="F405">
    <cfRule type="duplicateValues" dxfId="14" priority="15"/>
  </conditionalFormatting>
  <conditionalFormatting sqref="F407:F409">
    <cfRule type="duplicateValues" dxfId="13" priority="14"/>
  </conditionalFormatting>
  <conditionalFormatting sqref="F406">
    <cfRule type="duplicateValues" dxfId="12" priority="13"/>
  </conditionalFormatting>
  <conditionalFormatting sqref="I403">
    <cfRule type="duplicateValues" dxfId="11" priority="12"/>
  </conditionalFormatting>
  <conditionalFormatting sqref="I407:I409">
    <cfRule type="duplicateValues" dxfId="10" priority="11"/>
  </conditionalFormatting>
  <conditionalFormatting sqref="F414">
    <cfRule type="duplicateValues" dxfId="9" priority="10"/>
  </conditionalFormatting>
  <conditionalFormatting sqref="I415">
    <cfRule type="duplicateValues" dxfId="8" priority="9"/>
  </conditionalFormatting>
  <conditionalFormatting sqref="F417">
    <cfRule type="duplicateValues" dxfId="7" priority="8"/>
  </conditionalFormatting>
  <conditionalFormatting sqref="I417">
    <cfRule type="duplicateValues" dxfId="6" priority="7"/>
  </conditionalFormatting>
  <conditionalFormatting sqref="I418">
    <cfRule type="duplicateValues" dxfId="5" priority="6"/>
  </conditionalFormatting>
  <conditionalFormatting sqref="N420">
    <cfRule type="duplicateValues" dxfId="4" priority="4"/>
  </conditionalFormatting>
  <conditionalFormatting sqref="N420">
    <cfRule type="duplicateValues" dxfId="3" priority="5"/>
  </conditionalFormatting>
  <conditionalFormatting sqref="I422">
    <cfRule type="duplicateValues" dxfId="2" priority="3"/>
  </conditionalFormatting>
  <conditionalFormatting sqref="I423">
    <cfRule type="duplicateValues" dxfId="1" priority="2"/>
  </conditionalFormatting>
  <conditionalFormatting sqref="I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Yudha</dc:creator>
  <cp:lastModifiedBy>Yudha</cp:lastModifiedBy>
  <dcterms:created xsi:type="dcterms:W3CDTF">2022-06-10T00:54:45Z</dcterms:created>
  <dcterms:modified xsi:type="dcterms:W3CDTF">2022-06-10T13:08:04Z</dcterms:modified>
</cp:coreProperties>
</file>