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\CH\HK &amp; Performansi\5. Mei\"/>
    </mc:Choice>
  </mc:AlternateContent>
  <bookViews>
    <workbookView xWindow="0" yWindow="0" windowWidth="20490" windowHeight="5925"/>
  </bookViews>
  <sheets>
    <sheet name="TL CH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C12" i="2" l="1"/>
  <c r="AZ12" i="2"/>
  <c r="AY12" i="2"/>
  <c r="AV12" i="2"/>
  <c r="AW12" i="2" s="1"/>
  <c r="AS12" i="2"/>
  <c r="AT12" i="2" s="1"/>
  <c r="AQ12" i="2"/>
  <c r="AP12" i="2"/>
  <c r="AN12" i="2"/>
  <c r="AM12" i="2"/>
  <c r="AJ12" i="2"/>
  <c r="AK12" i="2" s="1"/>
  <c r="AG12" i="2"/>
  <c r="AH12" i="2" s="1"/>
  <c r="AC12" i="2"/>
  <c r="AE12" i="2" s="1"/>
  <c r="Z12" i="2"/>
  <c r="AA12" i="2" s="1"/>
  <c r="X12" i="2"/>
  <c r="W12" i="2"/>
  <c r="BC11" i="2"/>
  <c r="AY11" i="2"/>
  <c r="AZ11" i="2" s="1"/>
  <c r="AW11" i="2"/>
  <c r="AV11" i="2"/>
  <c r="AT11" i="2"/>
  <c r="AS11" i="2"/>
  <c r="AP11" i="2"/>
  <c r="AQ11" i="2" s="1"/>
  <c r="AM11" i="2"/>
  <c r="AN11" i="2" s="1"/>
  <c r="AJ11" i="2"/>
  <c r="BA11" i="2" s="1"/>
  <c r="BB11" i="2" s="1"/>
  <c r="BE11" i="2" s="1"/>
  <c r="BF11" i="2" s="1"/>
  <c r="BG11" i="2" s="1"/>
  <c r="BH11" i="2" s="1"/>
  <c r="AH11" i="2"/>
  <c r="AG11" i="2"/>
  <c r="AD11" i="2"/>
  <c r="AC11" i="2"/>
  <c r="Z11" i="2"/>
  <c r="AA11" i="2" s="1"/>
  <c r="W11" i="2"/>
  <c r="AE11" i="2" s="1"/>
  <c r="X11" i="2" l="1"/>
  <c r="AD12" i="2"/>
  <c r="BA12" i="2"/>
  <c r="BB12" i="2" s="1"/>
  <c r="BE12" i="2" s="1"/>
  <c r="BF12" i="2" s="1"/>
  <c r="BG12" i="2" s="1"/>
  <c r="BH12" i="2" s="1"/>
  <c r="AK11" i="2"/>
</calcChain>
</file>

<file path=xl/comments1.xml><?xml version="1.0" encoding="utf-8"?>
<comments xmlns="http://schemas.openxmlformats.org/spreadsheetml/2006/main">
  <authors>
    <author>Budi S.</author>
  </authors>
  <commentList>
    <comment ref="R11" authorId="0" shapeId="0">
      <text>
        <r>
          <rPr>
            <b/>
            <sz val="9"/>
            <color indexed="81"/>
            <rFont val="Tahoma"/>
            <charset val="1"/>
          </rPr>
          <t>Budi S.:</t>
        </r>
        <r>
          <rPr>
            <sz val="9"/>
            <color indexed="81"/>
            <rFont val="Tahoma"/>
            <charset val="1"/>
          </rPr>
          <t xml:space="preserve">
Cuti Bersama Idul Fitri</t>
        </r>
      </text>
    </comment>
    <comment ref="R12" authorId="0" shapeId="0">
      <text>
        <r>
          <rPr>
            <b/>
            <sz val="9"/>
            <color indexed="81"/>
            <rFont val="Tahoma"/>
            <charset val="1"/>
          </rPr>
          <t>Budi S.:</t>
        </r>
        <r>
          <rPr>
            <sz val="9"/>
            <color indexed="81"/>
            <rFont val="Tahoma"/>
            <charset val="1"/>
          </rPr>
          <t xml:space="preserve">
Cuti Bersama Idul Fitri</t>
        </r>
      </text>
    </comment>
  </commentList>
</comments>
</file>

<file path=xl/sharedStrings.xml><?xml version="1.0" encoding="utf-8"?>
<sst xmlns="http://schemas.openxmlformats.org/spreadsheetml/2006/main" count="87" uniqueCount="56">
  <si>
    <t>FORM REKAPITULASI PENILAIAN KINERJA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</si>
  <si>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</si>
  <si>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</si>
  <si>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</si>
  <si>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</si>
  <si>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</si>
  <si>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</si>
  <si>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</si>
  <si>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</si>
  <si>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</si>
  <si>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</si>
  <si>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</si>
  <si>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</si>
  <si>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</si>
  <si>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</si>
  <si>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</si>
  <si>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</si>
  <si>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</si>
  <si>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</si>
  <si>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</si>
  <si>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</si>
  <si>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</si>
  <si>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KUALITAS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</si>
  <si>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</si>
  <si>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</si>
  <si>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</si>
  <si>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</si>
  <si>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</si>
  <si>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</si>
  <si>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</si>
  <si>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</si>
  <si>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NILAI</t>
  </si>
  <si>
    <t>%NILAI</t>
  </si>
  <si>
    <t>REALISASI</t>
  </si>
  <si>
    <t>PEREMPUAN</t>
  </si>
  <si>
    <t>INF</t>
  </si>
  <si>
    <t>TL CH LAYANAN TELKOMSEL</t>
  </si>
  <si>
    <t>TOTAL PRODUKTIVITAS (30%)</t>
  </si>
  <si>
    <t>TOTAL KUALITAS (70%)</t>
  </si>
  <si>
    <t>TOTAL KINERJA</t>
  </si>
  <si>
    <t>TOTAL NOMINAL KUALITAS YANG DIBAYARKAN (Pro rate)</t>
  </si>
  <si>
    <t>Populasi Kedisiplinan Team</t>
  </si>
  <si>
    <t>Populasi Kehadiran Team</t>
  </si>
  <si>
    <t>Kehadiran Individu</t>
  </si>
  <si>
    <t>Pencapaian produktifitas tiket anggota tim</t>
  </si>
  <si>
    <t>Populasi pencapaian ratio closing tiket anggota tim</t>
  </si>
  <si>
    <t>Populasi CES Score anggota tim</t>
  </si>
  <si>
    <t>Populasi pencapaian nilai Propper anggota tim</t>
  </si>
  <si>
    <t>Populasi pencapaian nilai QA Score Konfirmasi ke pelanggan anggota tim</t>
  </si>
  <si>
    <t>Populasi pencapaian nilai QA Score Closing Tiket</t>
  </si>
  <si>
    <t xml:space="preserve">Sharing Knowledge </t>
  </si>
  <si>
    <t>TL CH</t>
  </si>
  <si>
    <t>LOKASI      : CC TELKOMSEL SEMARANG</t>
  </si>
  <si>
    <t>RAHMI</t>
  </si>
  <si>
    <t>BUDI SUPRIYATNA</t>
  </si>
  <si>
    <t>SITI ASYIAH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</si>
</sst>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64" formatCode="_(* #,##0.00_);_(* \(#,##0.00\);_(* &quot;-&quot;??_);_(@_)"/>
    <numFmt numFmtId="165" formatCode="_([$Rp-421]* #,##0.00_);_([$Rp-421]* \(#,##0.00\);_([$Rp-421]* &quot;-&quot;??_);_(@_)"/>
    <numFmt numFmtId="166" formatCode="0.0%"/>
    <numFmt numFmtId="167" formatCode="[$-409]d\-mmm\-yy;@"/>
    <numFmt numFmtId="168" formatCode="_([$Rp-421]* #,##0_);_([$Rp-421]* \(#,##0\);_([$Rp-421]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  <charset val="1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  <xf numFmtId="0" fontId="7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17" fontId="3" fillId="0" borderId="0" xfId="1" applyNumberFormat="1" applyFont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4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9" fontId="5" fillId="0" borderId="4" xfId="5" applyFont="1" applyFill="1" applyBorder="1" applyAlignment="1">
      <alignment horizontal="center" vertical="center" wrapText="1"/>
    </xf>
    <xf numFmtId="168" fontId="3" fillId="2" borderId="4" xfId="5" applyNumberFormat="1" applyFont="1" applyFill="1" applyBorder="1" applyAlignment="1">
      <alignment horizontal="center" vertical="center"/>
    </xf>
    <xf numFmtId="0" fontId="4" fillId="0" borderId="0" xfId="2" applyFont="1" applyFill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168" fontId="3" fillId="0" borderId="4" xfId="5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4" fillId="0" borderId="4" xfId="2" applyFont="1" applyFill="1" applyBorder="1" applyAlignment="1">
      <alignment horizontal="left" vertical="center"/>
    </xf>
    <xf numFmtId="2" fontId="4" fillId="0" borderId="0" xfId="2" applyNumberFormat="1" applyFont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11" applyFont="1" applyFill="1" applyBorder="1" applyAlignment="1">
      <alignment vertical="center" wrapText="1"/>
    </xf>
    <xf numFmtId="9" fontId="3" fillId="0" borderId="0" xfId="0" applyNumberFormat="1" applyFont="1" applyFill="1" applyBorder="1" applyAlignment="1">
      <alignment horizontal="center" vertical="center" wrapText="1"/>
    </xf>
    <xf numFmtId="9" fontId="3" fillId="0" borderId="0" xfId="0" applyNumberFormat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167" fontId="3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9" fillId="0" borderId="4" xfId="2" applyFont="1" applyFill="1" applyBorder="1" applyAlignment="1">
      <alignment horizontal="center" vertical="center"/>
    </xf>
    <xf numFmtId="0" fontId="9" fillId="0" borderId="4" xfId="12" applyFont="1" applyFill="1" applyBorder="1" applyAlignment="1">
      <alignment horizontal="center" vertical="center"/>
    </xf>
    <xf numFmtId="166" fontId="5" fillId="0" borderId="4" xfId="5" applyNumberFormat="1" applyFont="1" applyFill="1" applyBorder="1" applyAlignment="1">
      <alignment horizontal="center" vertical="center" wrapText="1"/>
    </xf>
    <xf numFmtId="9" fontId="3" fillId="2" borderId="4" xfId="5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41" fontId="10" fillId="0" borderId="4" xfId="13" applyNumberFormat="1" applyFont="1" applyFill="1" applyBorder="1" applyAlignment="1">
      <alignment vertical="center"/>
    </xf>
    <xf numFmtId="10" fontId="3" fillId="2" borderId="12" xfId="1" applyNumberFormat="1" applyFont="1" applyFill="1" applyBorder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2" fontId="4" fillId="0" borderId="0" xfId="2" applyNumberFormat="1" applyFont="1" applyFill="1" applyAlignment="1">
      <alignment horizontal="center" vertical="center"/>
    </xf>
    <xf numFmtId="168" fontId="4" fillId="0" borderId="0" xfId="2" applyNumberFormat="1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9" fontId="11" fillId="0" borderId="0" xfId="0" applyNumberFormat="1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13" xfId="2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13" xfId="2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166" fontId="8" fillId="3" borderId="4" xfId="1" applyNumberFormat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8" fillId="3" borderId="13" xfId="2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165" fontId="8" fillId="2" borderId="1" xfId="3" applyNumberFormat="1" applyFont="1" applyFill="1" applyBorder="1" applyAlignment="1">
      <alignment horizontal="center" vertical="center" wrapText="1"/>
    </xf>
    <xf numFmtId="165" fontId="8" fillId="2" borderId="6" xfId="3" applyNumberFormat="1" applyFont="1" applyFill="1" applyBorder="1" applyAlignment="1">
      <alignment horizontal="center" vertical="center" wrapText="1"/>
    </xf>
    <xf numFmtId="165" fontId="8" fillId="2" borderId="13" xfId="3" applyNumberFormat="1" applyFont="1" applyFill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8" fillId="0" borderId="4" xfId="3" applyFont="1" applyFill="1" applyBorder="1" applyAlignment="1">
      <alignment horizontal="center" vertical="center" wrapText="1"/>
    </xf>
    <xf numFmtId="166" fontId="8" fillId="3" borderId="10" xfId="1" applyNumberFormat="1" applyFont="1" applyFill="1" applyBorder="1" applyAlignment="1">
      <alignment horizontal="center" vertical="center" wrapText="1"/>
    </xf>
    <xf numFmtId="166" fontId="8" fillId="3" borderId="11" xfId="1" applyNumberFormat="1" applyFont="1" applyFill="1" applyBorder="1" applyAlignment="1">
      <alignment horizontal="center" vertical="center" wrapText="1"/>
    </xf>
    <xf numFmtId="166" fontId="8" fillId="3" borderId="12" xfId="1" applyNumberFormat="1" applyFont="1" applyFill="1" applyBorder="1" applyAlignment="1">
      <alignment horizontal="center" vertical="center" wrapText="1"/>
    </xf>
    <xf numFmtId="166" fontId="8" fillId="3" borderId="7" xfId="1" applyNumberFormat="1" applyFont="1" applyFill="1" applyBorder="1" applyAlignment="1">
      <alignment horizontal="center" vertical="center" wrapText="1"/>
    </xf>
    <xf numFmtId="166" fontId="8" fillId="3" borderId="8" xfId="1" applyNumberFormat="1" applyFont="1" applyFill="1" applyBorder="1" applyAlignment="1">
      <alignment horizontal="center" vertical="center" wrapText="1"/>
    </xf>
    <xf numFmtId="166" fontId="8" fillId="3" borderId="14" xfId="1" applyNumberFormat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8" fillId="0" borderId="13" xfId="3" applyFont="1" applyFill="1" applyBorder="1" applyAlignment="1">
      <alignment horizontal="center" vertical="center" wrapText="1"/>
    </xf>
    <xf numFmtId="165" fontId="8" fillId="0" borderId="1" xfId="3" applyNumberFormat="1" applyFont="1" applyFill="1" applyBorder="1" applyAlignment="1">
      <alignment horizontal="center" vertical="center" wrapText="1"/>
    </xf>
    <xf numFmtId="165" fontId="8" fillId="0" borderId="6" xfId="3" applyNumberFormat="1" applyFont="1" applyFill="1" applyBorder="1" applyAlignment="1">
      <alignment horizontal="center" vertical="center" wrapText="1"/>
    </xf>
    <xf numFmtId="165" fontId="8" fillId="0" borderId="13" xfId="3" applyNumberFormat="1" applyFont="1" applyFill="1" applyBorder="1" applyAlignment="1">
      <alignment horizontal="center" vertical="center" wrapText="1"/>
    </xf>
    <xf numFmtId="15" fontId="3" fillId="0" borderId="4" xfId="0" applyNumberFormat="1" applyFont="1" applyFill="1" applyBorder="1" applyAlignment="1">
      <alignment horizontal="center" vertical="center"/>
    </xf>
    <xf numFmtId="1" fontId="3" fillId="0" borderId="4" xfId="1" applyNumberFormat="1" applyFont="1" applyBorder="1" applyAlignment="1">
      <alignment horizontal="center" vertical="center"/>
    </xf>
    <xf numFmtId="10" fontId="3" fillId="0" borderId="4" xfId="6" applyNumberFormat="1" applyFont="1" applyBorder="1" applyAlignment="1">
      <alignment horizontal="center" vertical="center" wrapText="1"/>
    </xf>
    <xf numFmtId="0" fontId="4" fillId="0" borderId="4" xfId="2" applyFont="1" applyBorder="1" applyAlignment="1">
      <alignment vertical="center"/>
    </xf>
  </cellXfs>
  <cellStyles count="14">
    <cellStyle name="Comma 5 3 2 2" xfId="13"/>
    <cellStyle name="Normal" xfId="0" builtinId="0"/>
    <cellStyle name="Normal 13" xfId="10"/>
    <cellStyle name="Normal 147 2 2 2 2" xfId="9"/>
    <cellStyle name="Normal 2 2" xfId="7"/>
    <cellStyle name="Normal 2 2 2 2" xfId="11"/>
    <cellStyle name="Normal 3" xfId="8"/>
    <cellStyle name="Normal 3 3 2" xfId="2"/>
    <cellStyle name="Normal 4 10 7" xfId="12"/>
    <cellStyle name="Normal 4 2" xfId="3"/>
    <cellStyle name="Normal 4 3 11" xfId="4"/>
    <cellStyle name="Normal_Kinerja Nov 08" xfId="6"/>
    <cellStyle name="Normal_Kinerja Siska Sept 2010" xfId="1"/>
    <cellStyle name="Percent 2 2" xfId="5"/>
  </cellStyles>
  <dxfs count="13"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dimension ref="A1:BK204"/>
  <sheetViews>
    <sheetView showGridLines="0" tabSelected="1" workbookViewId="0">
      <pane xSplit="4" ySplit="11" topLeftCell="E12" activePane="bottomRight" state="frozen"/>
      <selection activeCell="R113" sqref="R113"/>
      <selection pane="topRight" activeCell="R113" sqref="R113"/>
      <selection pane="bottomLeft" activeCell="R113" sqref="R113"/>
      <selection pane="bottomRight" activeCell="E3" sqref="E3"/>
    </sheetView>
  </sheetViews>
  <sheetFormatPr defaultRowHeight="12" x14ac:dyDescent="0.25"/>
  <cols>
    <col min="1" max="1" width="6" style="6" customWidth="1"/>
    <col min="2" max="2" width="8.140625" style="6" customWidth="1"/>
    <col min="3" max="3" width="15.42578125" style="19" bestFit="1" customWidth="1"/>
    <col min="4" max="4" width="7.140625" style="17" customWidth="1"/>
    <col min="5" max="5" width="11.28515625" style="17" customWidth="1"/>
    <col min="6" max="6" width="10.28515625" style="17" customWidth="1"/>
    <col min="7" max="7" width="9.140625" style="17" customWidth="1"/>
    <col min="8" max="8" width="11.5703125" style="17" customWidth="1"/>
    <col min="9" max="9" width="19.42578125" style="17" bestFit="1" customWidth="1"/>
    <col min="10" max="10" width="4.140625" style="17" bestFit="1" customWidth="1"/>
    <col min="11" max="11" width="7.42578125" style="17" customWidth="1"/>
    <col min="12" max="12" width="7" style="17" customWidth="1"/>
    <col min="13" max="13" width="8.5703125" style="17" customWidth="1"/>
    <col min="14" max="14" width="6.7109375" style="17" customWidth="1"/>
    <col min="15" max="15" width="2.7109375" style="17" bestFit="1" customWidth="1"/>
    <col min="16" max="16" width="2" style="17" bestFit="1" customWidth="1"/>
    <col min="17" max="17" width="4" style="17" bestFit="1" customWidth="1"/>
    <col min="18" max="18" width="4.7109375" style="17" bestFit="1" customWidth="1"/>
    <col min="19" max="19" width="3" style="17" bestFit="1" customWidth="1"/>
    <col min="20" max="20" width="6.5703125" style="17" customWidth="1"/>
    <col min="21" max="21" width="7.140625" style="17" customWidth="1"/>
    <col min="22" max="22" width="5.140625" style="17" bestFit="1" customWidth="1"/>
    <col min="23" max="23" width="6" style="17" bestFit="1" customWidth="1"/>
    <col min="24" max="24" width="8.140625" style="17" bestFit="1" customWidth="1"/>
    <col min="25" max="25" width="4.7109375" style="17" bestFit="1" customWidth="1"/>
    <col min="26" max="26" width="6" style="17" bestFit="1" customWidth="1"/>
    <col min="27" max="27" width="8.140625" style="17" bestFit="1" customWidth="1"/>
    <col min="28" max="28" width="4.7109375" style="17" bestFit="1" customWidth="1"/>
    <col min="29" max="29" width="6" style="17" bestFit="1" customWidth="1"/>
    <col min="30" max="30" width="8.140625" style="17" bestFit="1" customWidth="1"/>
    <col min="31" max="31" width="12.85546875" style="17" customWidth="1"/>
    <col min="32" max="32" width="4.7109375" style="22" bestFit="1" customWidth="1"/>
    <col min="33" max="33" width="6" style="22" bestFit="1" customWidth="1"/>
    <col min="34" max="34" width="8.140625" style="22" bestFit="1" customWidth="1"/>
    <col min="35" max="35" width="4.7109375" style="22" bestFit="1" customWidth="1"/>
    <col min="36" max="36" width="6" style="22" bestFit="1" customWidth="1"/>
    <col min="37" max="37" width="8.140625" style="22" bestFit="1" customWidth="1"/>
    <col min="38" max="38" width="4.7109375" style="22" bestFit="1" customWidth="1"/>
    <col min="39" max="39" width="6" style="22" bestFit="1" customWidth="1"/>
    <col min="40" max="40" width="8.140625" style="22" bestFit="1" customWidth="1"/>
    <col min="41" max="41" width="4.7109375" style="22" bestFit="1" customWidth="1"/>
    <col min="42" max="42" width="6" style="22" bestFit="1" customWidth="1"/>
    <col min="43" max="43" width="8.140625" style="22" bestFit="1" customWidth="1"/>
    <col min="44" max="44" width="4.7109375" style="22" bestFit="1" customWidth="1"/>
    <col min="45" max="45" width="6" style="22" bestFit="1" customWidth="1"/>
    <col min="46" max="46" width="8.140625" style="22" bestFit="1" customWidth="1"/>
    <col min="47" max="47" width="4.7109375" style="22" bestFit="1" customWidth="1"/>
    <col min="48" max="48" width="6" style="22" bestFit="1" customWidth="1"/>
    <col min="49" max="49" width="8.140625" style="22" bestFit="1" customWidth="1"/>
    <col min="50" max="50" width="4.7109375" style="22" bestFit="1" customWidth="1"/>
    <col min="51" max="51" width="6" style="22" bestFit="1" customWidth="1"/>
    <col min="52" max="52" width="8.140625" style="22" bestFit="1" customWidth="1"/>
    <col min="53" max="54" width="9.85546875" style="17" customWidth="1"/>
    <col min="55" max="55" width="8.140625" style="17" customWidth="1"/>
    <col min="56" max="56" width="12.140625" style="17" customWidth="1"/>
    <col min="57" max="57" width="11" style="17" customWidth="1"/>
    <col min="58" max="58" width="12.5703125" style="17" customWidth="1"/>
    <col min="59" max="59" width="11.5703125" style="17" customWidth="1"/>
    <col min="60" max="60" width="12.28515625" style="17" customWidth="1"/>
    <col min="61" max="61" width="9.42578125" style="6" bestFit="1" customWidth="1"/>
    <col min="62" max="62" width="4.5703125" style="6" bestFit="1" customWidth="1"/>
    <col min="63" max="63" width="2.7109375" style="6" bestFit="1" customWidth="1"/>
    <col min="64" max="212" width="9.140625" style="6"/>
    <col min="213" max="213" width="7.140625" style="6" customWidth="1"/>
    <col min="214" max="214" width="27.28515625" style="6" customWidth="1"/>
    <col min="215" max="215" width="12" style="6" bestFit="1" customWidth="1"/>
    <col min="216" max="222" width="9.140625" style="6" customWidth="1"/>
    <col min="223" max="223" width="0" style="6" hidden="1" customWidth="1"/>
    <col min="224" max="16384" width="9.140625" style="6"/>
  </cols>
  <sheetData>
    <row r="1" spans="1:63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23"/>
      <c r="AG1" s="23"/>
      <c r="AH1" s="23"/>
      <c r="AI1" s="23"/>
      <c r="AJ1" s="23"/>
      <c r="AK1" s="23"/>
      <c r="AL1" s="23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4"/>
      <c r="BB1" s="4"/>
      <c r="BC1" s="4"/>
      <c r="BD1" s="4"/>
      <c r="BE1" s="4"/>
      <c r="BF1" s="4"/>
      <c r="BG1" s="4"/>
      <c r="BH1" s="4"/>
    </row>
    <row r="2" spans="1:63" x14ac:dyDescent="0.25">
      <c r="A2" s="1"/>
      <c r="B2" s="1" t="s">
        <v>36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24"/>
      <c r="AG2" s="24"/>
      <c r="AH2" s="24"/>
      <c r="AI2" s="24"/>
      <c r="AJ2" s="24"/>
      <c r="AK2" s="24"/>
      <c r="AL2" s="2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4"/>
      <c r="BB2" s="4"/>
      <c r="BC2" s="4"/>
      <c r="BD2" s="4"/>
      <c r="BE2" s="4"/>
      <c r="BF2" s="4"/>
      <c r="BG2" s="4"/>
      <c r="BH2" s="4"/>
    </row>
    <row r="3" spans="1:63" x14ac:dyDescent="0.25">
      <c r="A3" s="1"/>
      <c r="B3" s="1" t="s">
        <v>52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26"/>
      <c r="AG3" s="26"/>
      <c r="AH3" s="26"/>
      <c r="AI3" s="26"/>
      <c r="AJ3" s="26"/>
      <c r="AK3" s="26"/>
      <c r="AL3" s="27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  <c r="BC3" s="4"/>
      <c r="BD3" s="4"/>
      <c r="BE3" s="4"/>
      <c r="BF3" s="4"/>
      <c r="BG3" s="4"/>
      <c r="BH3" s="4"/>
    </row>
    <row r="4" spans="1:63" x14ac:dyDescent="0.25">
      <c r="A4" s="1"/>
      <c r="B4" s="7">
        <v>44703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4"/>
      <c r="BB4" s="4"/>
      <c r="BC4" s="4"/>
      <c r="BD4" s="4"/>
      <c r="BE4" s="4"/>
      <c r="BF4" s="4"/>
      <c r="BG4" s="4"/>
      <c r="BH4" s="4"/>
    </row>
    <row r="5" spans="1:63" x14ac:dyDescent="0.25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/>
      <c r="BB5" s="4"/>
      <c r="BC5" s="4"/>
      <c r="BD5" s="4"/>
      <c r="BE5" s="4"/>
      <c r="BF5" s="4"/>
      <c r="BG5" s="4"/>
      <c r="BH5" s="4"/>
    </row>
    <row r="6" spans="1:63" x14ac:dyDescent="0.25">
      <c r="A6" s="1"/>
      <c r="B6" s="51" t="s">
        <v>1</v>
      </c>
      <c r="C6" s="51" t="s">
        <v>2</v>
      </c>
      <c r="D6" s="48" t="s">
        <v>3</v>
      </c>
      <c r="E6" s="48" t="s">
        <v>4</v>
      </c>
      <c r="F6" s="48" t="s">
        <v>5</v>
      </c>
      <c r="G6" s="48" t="s">
        <v>6</v>
      </c>
      <c r="H6" s="57" t="s">
        <v>7</v>
      </c>
      <c r="I6" s="57" t="s">
        <v>8</v>
      </c>
      <c r="J6" s="57" t="s">
        <v>9</v>
      </c>
      <c r="K6" s="57" t="s">
        <v>10</v>
      </c>
      <c r="L6" s="57" t="s">
        <v>11</v>
      </c>
      <c r="M6" s="54" t="s">
        <v>12</v>
      </c>
      <c r="N6" s="54" t="s">
        <v>13</v>
      </c>
      <c r="O6" s="54" t="s">
        <v>14</v>
      </c>
      <c r="P6" s="54" t="s">
        <v>15</v>
      </c>
      <c r="Q6" s="54" t="s">
        <v>16</v>
      </c>
      <c r="R6" s="54" t="s">
        <v>17</v>
      </c>
      <c r="S6" s="54" t="s">
        <v>18</v>
      </c>
      <c r="T6" s="64" t="s">
        <v>19</v>
      </c>
      <c r="U6" s="64" t="s">
        <v>20</v>
      </c>
      <c r="V6" s="67" t="s">
        <v>21</v>
      </c>
      <c r="W6" s="68"/>
      <c r="X6" s="68"/>
      <c r="Y6" s="68"/>
      <c r="Z6" s="68"/>
      <c r="AA6" s="68"/>
      <c r="AB6" s="68"/>
      <c r="AC6" s="68"/>
      <c r="AD6" s="68"/>
      <c r="AE6" s="71" t="s">
        <v>37</v>
      </c>
      <c r="AF6" s="67" t="s">
        <v>22</v>
      </c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72"/>
      <c r="BA6" s="60" t="s">
        <v>38</v>
      </c>
      <c r="BB6" s="60" t="s">
        <v>39</v>
      </c>
      <c r="BC6" s="89" t="s">
        <v>23</v>
      </c>
      <c r="BD6" s="89" t="s">
        <v>24</v>
      </c>
      <c r="BE6" s="92" t="s">
        <v>25</v>
      </c>
      <c r="BF6" s="92" t="s">
        <v>26</v>
      </c>
      <c r="BG6" s="92" t="s">
        <v>27</v>
      </c>
      <c r="BH6" s="78" t="s">
        <v>40</v>
      </c>
      <c r="BI6" s="81" t="s">
        <v>28</v>
      </c>
      <c r="BJ6" s="81" t="s">
        <v>29</v>
      </c>
      <c r="BK6" s="82" t="s">
        <v>30</v>
      </c>
    </row>
    <row r="7" spans="1:63" x14ac:dyDescent="0.25">
      <c r="A7" s="1"/>
      <c r="B7" s="52"/>
      <c r="C7" s="52"/>
      <c r="D7" s="49"/>
      <c r="E7" s="49"/>
      <c r="F7" s="49"/>
      <c r="G7" s="49"/>
      <c r="H7" s="58"/>
      <c r="I7" s="58"/>
      <c r="J7" s="58"/>
      <c r="K7" s="58"/>
      <c r="L7" s="58"/>
      <c r="M7" s="55"/>
      <c r="N7" s="55"/>
      <c r="O7" s="55"/>
      <c r="P7" s="55"/>
      <c r="Q7" s="55"/>
      <c r="R7" s="55"/>
      <c r="S7" s="55"/>
      <c r="T7" s="65"/>
      <c r="U7" s="65"/>
      <c r="V7" s="69"/>
      <c r="W7" s="70"/>
      <c r="X7" s="70"/>
      <c r="Y7" s="70"/>
      <c r="Z7" s="70"/>
      <c r="AA7" s="70"/>
      <c r="AB7" s="70"/>
      <c r="AC7" s="70"/>
      <c r="AD7" s="70"/>
      <c r="AE7" s="71"/>
      <c r="AF7" s="69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3"/>
      <c r="BA7" s="61"/>
      <c r="BB7" s="61"/>
      <c r="BC7" s="90"/>
      <c r="BD7" s="90"/>
      <c r="BE7" s="93"/>
      <c r="BF7" s="93"/>
      <c r="BG7" s="93"/>
      <c r="BH7" s="79"/>
      <c r="BI7" s="81"/>
      <c r="BJ7" s="81"/>
      <c r="BK7" s="82"/>
    </row>
    <row r="8" spans="1:63" x14ac:dyDescent="0.25">
      <c r="A8" s="1"/>
      <c r="B8" s="52"/>
      <c r="C8" s="52"/>
      <c r="D8" s="49"/>
      <c r="E8" s="49"/>
      <c r="F8" s="49"/>
      <c r="G8" s="49"/>
      <c r="H8" s="58"/>
      <c r="I8" s="58"/>
      <c r="J8" s="58"/>
      <c r="K8" s="58"/>
      <c r="L8" s="58"/>
      <c r="M8" s="55"/>
      <c r="N8" s="55"/>
      <c r="O8" s="55"/>
      <c r="P8" s="55"/>
      <c r="Q8" s="55"/>
      <c r="R8" s="55"/>
      <c r="S8" s="55"/>
      <c r="T8" s="65"/>
      <c r="U8" s="65"/>
      <c r="V8" s="83">
        <v>0.1</v>
      </c>
      <c r="W8" s="84"/>
      <c r="X8" s="85"/>
      <c r="Y8" s="83">
        <v>0.1</v>
      </c>
      <c r="Z8" s="84"/>
      <c r="AA8" s="85"/>
      <c r="AB8" s="83">
        <v>0.1</v>
      </c>
      <c r="AC8" s="84"/>
      <c r="AD8" s="85"/>
      <c r="AE8" s="71"/>
      <c r="AF8" s="86">
        <v>0.1</v>
      </c>
      <c r="AG8" s="87"/>
      <c r="AH8" s="88"/>
      <c r="AI8" s="86">
        <v>0.15</v>
      </c>
      <c r="AJ8" s="87"/>
      <c r="AK8" s="88"/>
      <c r="AL8" s="86">
        <v>0.15</v>
      </c>
      <c r="AM8" s="87"/>
      <c r="AN8" s="88"/>
      <c r="AO8" s="63">
        <v>0.05</v>
      </c>
      <c r="AP8" s="63"/>
      <c r="AQ8" s="63"/>
      <c r="AR8" s="63">
        <v>0.1</v>
      </c>
      <c r="AS8" s="63"/>
      <c r="AT8" s="63"/>
      <c r="AU8" s="63">
        <v>0.1</v>
      </c>
      <c r="AV8" s="63"/>
      <c r="AW8" s="63"/>
      <c r="AX8" s="63">
        <v>0.05</v>
      </c>
      <c r="AY8" s="63"/>
      <c r="AZ8" s="63"/>
      <c r="BA8" s="61"/>
      <c r="BB8" s="61"/>
      <c r="BC8" s="90"/>
      <c r="BD8" s="90"/>
      <c r="BE8" s="93"/>
      <c r="BF8" s="93"/>
      <c r="BG8" s="93"/>
      <c r="BH8" s="79"/>
      <c r="BI8" s="81"/>
      <c r="BJ8" s="81"/>
      <c r="BK8" s="82"/>
    </row>
    <row r="9" spans="1:63" ht="38.25" customHeight="1" x14ac:dyDescent="0.25">
      <c r="A9" s="1"/>
      <c r="B9" s="52"/>
      <c r="C9" s="52"/>
      <c r="D9" s="49"/>
      <c r="E9" s="49"/>
      <c r="F9" s="49"/>
      <c r="G9" s="49"/>
      <c r="H9" s="58"/>
      <c r="I9" s="58"/>
      <c r="J9" s="58"/>
      <c r="K9" s="58"/>
      <c r="L9" s="58"/>
      <c r="M9" s="55"/>
      <c r="N9" s="55"/>
      <c r="O9" s="55"/>
      <c r="P9" s="55"/>
      <c r="Q9" s="55"/>
      <c r="R9" s="55"/>
      <c r="S9" s="55"/>
      <c r="T9" s="65"/>
      <c r="U9" s="65"/>
      <c r="V9" s="75" t="s">
        <v>41</v>
      </c>
      <c r="W9" s="76"/>
      <c r="X9" s="77"/>
      <c r="Y9" s="75" t="s">
        <v>42</v>
      </c>
      <c r="Z9" s="76"/>
      <c r="AA9" s="77"/>
      <c r="AB9" s="75" t="s">
        <v>43</v>
      </c>
      <c r="AC9" s="76"/>
      <c r="AD9" s="77"/>
      <c r="AE9" s="71"/>
      <c r="AF9" s="75" t="s">
        <v>44</v>
      </c>
      <c r="AG9" s="76"/>
      <c r="AH9" s="77"/>
      <c r="AI9" s="75" t="s">
        <v>45</v>
      </c>
      <c r="AJ9" s="76"/>
      <c r="AK9" s="77"/>
      <c r="AL9" s="75" t="s">
        <v>46</v>
      </c>
      <c r="AM9" s="76"/>
      <c r="AN9" s="77"/>
      <c r="AO9" s="74" t="s">
        <v>47</v>
      </c>
      <c r="AP9" s="74"/>
      <c r="AQ9" s="74"/>
      <c r="AR9" s="74" t="s">
        <v>48</v>
      </c>
      <c r="AS9" s="74"/>
      <c r="AT9" s="74"/>
      <c r="AU9" s="74" t="s">
        <v>49</v>
      </c>
      <c r="AV9" s="74"/>
      <c r="AW9" s="74"/>
      <c r="AX9" s="74" t="s">
        <v>50</v>
      </c>
      <c r="AY9" s="74"/>
      <c r="AZ9" s="74"/>
      <c r="BA9" s="61"/>
      <c r="BB9" s="61"/>
      <c r="BC9" s="90"/>
      <c r="BD9" s="90"/>
      <c r="BE9" s="93"/>
      <c r="BF9" s="93"/>
      <c r="BG9" s="93"/>
      <c r="BH9" s="79"/>
      <c r="BI9" s="81"/>
      <c r="BJ9" s="81"/>
      <c r="BK9" s="82"/>
    </row>
    <row r="10" spans="1:63" x14ac:dyDescent="0.25">
      <c r="A10" s="8"/>
      <c r="B10" s="53"/>
      <c r="C10" s="53"/>
      <c r="D10" s="50"/>
      <c r="E10" s="50"/>
      <c r="F10" s="50"/>
      <c r="G10" s="50"/>
      <c r="H10" s="59"/>
      <c r="I10" s="59"/>
      <c r="J10" s="59"/>
      <c r="K10" s="59"/>
      <c r="L10" s="59"/>
      <c r="M10" s="56"/>
      <c r="N10" s="56"/>
      <c r="O10" s="56"/>
      <c r="P10" s="56"/>
      <c r="Q10" s="56"/>
      <c r="R10" s="56"/>
      <c r="S10" s="56"/>
      <c r="T10" s="66"/>
      <c r="U10" s="66"/>
      <c r="V10" s="28" t="s">
        <v>31</v>
      </c>
      <c r="W10" s="28" t="s">
        <v>32</v>
      </c>
      <c r="X10" s="28" t="s">
        <v>33</v>
      </c>
      <c r="Y10" s="28" t="s">
        <v>31</v>
      </c>
      <c r="Z10" s="28" t="s">
        <v>32</v>
      </c>
      <c r="AA10" s="28" t="s">
        <v>33</v>
      </c>
      <c r="AB10" s="28" t="s">
        <v>31</v>
      </c>
      <c r="AC10" s="28" t="s">
        <v>32</v>
      </c>
      <c r="AD10" s="28" t="s">
        <v>33</v>
      </c>
      <c r="AE10" s="71"/>
      <c r="AF10" s="28" t="s">
        <v>31</v>
      </c>
      <c r="AG10" s="28" t="s">
        <v>32</v>
      </c>
      <c r="AH10" s="28" t="s">
        <v>33</v>
      </c>
      <c r="AI10" s="28" t="s">
        <v>31</v>
      </c>
      <c r="AJ10" s="28" t="s">
        <v>32</v>
      </c>
      <c r="AK10" s="28" t="s">
        <v>33</v>
      </c>
      <c r="AL10" s="28" t="s">
        <v>31</v>
      </c>
      <c r="AM10" s="28" t="s">
        <v>32</v>
      </c>
      <c r="AN10" s="28" t="s">
        <v>33</v>
      </c>
      <c r="AO10" s="29" t="s">
        <v>31</v>
      </c>
      <c r="AP10" s="29" t="s">
        <v>32</v>
      </c>
      <c r="AQ10" s="28" t="s">
        <v>33</v>
      </c>
      <c r="AR10" s="29" t="s">
        <v>31</v>
      </c>
      <c r="AS10" s="29" t="s">
        <v>32</v>
      </c>
      <c r="AT10" s="28" t="s">
        <v>33</v>
      </c>
      <c r="AU10" s="29" t="s">
        <v>31</v>
      </c>
      <c r="AV10" s="29" t="s">
        <v>32</v>
      </c>
      <c r="AW10" s="28" t="s">
        <v>33</v>
      </c>
      <c r="AX10" s="29" t="s">
        <v>31</v>
      </c>
      <c r="AY10" s="29" t="s">
        <v>32</v>
      </c>
      <c r="AZ10" s="28" t="s">
        <v>33</v>
      </c>
      <c r="BA10" s="62"/>
      <c r="BB10" s="62"/>
      <c r="BC10" s="91"/>
      <c r="BD10" s="91"/>
      <c r="BE10" s="94"/>
      <c r="BF10" s="94"/>
      <c r="BG10" s="94"/>
      <c r="BH10" s="80"/>
      <c r="BI10" s="81"/>
      <c r="BJ10" s="81"/>
      <c r="BK10" s="82"/>
    </row>
    <row r="11" spans="1:63" s="15" customFormat="1" x14ac:dyDescent="0.25">
      <c r="A11" s="9"/>
      <c r="B11" s="10">
        <v>1</v>
      </c>
      <c r="C11" s="20" t="s">
        <v>53</v>
      </c>
      <c r="D11" s="11">
        <v>181104</v>
      </c>
      <c r="E11" s="95">
        <v>44652</v>
      </c>
      <c r="F11" s="30">
        <v>44926</v>
      </c>
      <c r="G11" s="12" t="s">
        <v>51</v>
      </c>
      <c r="H11" s="31" t="s">
        <v>34</v>
      </c>
      <c r="I11" s="32" t="s">
        <v>54</v>
      </c>
      <c r="J11" s="31" t="s">
        <v>35</v>
      </c>
      <c r="K11" s="12"/>
      <c r="L11" s="12"/>
      <c r="M11" s="33">
        <v>22</v>
      </c>
      <c r="N11" s="33">
        <v>18</v>
      </c>
      <c r="O11" s="33">
        <v>0</v>
      </c>
      <c r="P11" s="33">
        <v>0</v>
      </c>
      <c r="Q11" s="33">
        <v>0</v>
      </c>
      <c r="R11" s="33">
        <v>3</v>
      </c>
      <c r="S11" s="33">
        <v>0</v>
      </c>
      <c r="T11" s="34">
        <v>18</v>
      </c>
      <c r="U11" s="33">
        <v>15</v>
      </c>
      <c r="V11" s="96">
        <v>5</v>
      </c>
      <c r="W11" s="13">
        <f>V11/5*$V$8</f>
        <v>0.1</v>
      </c>
      <c r="X11" s="35">
        <f>W11/$V$8*100%</f>
        <v>1</v>
      </c>
      <c r="Y11" s="96">
        <v>5</v>
      </c>
      <c r="Z11" s="13">
        <f>Y11/5*$Y$8</f>
        <v>0.1</v>
      </c>
      <c r="AA11" s="13">
        <f>Z11/$Y$8*100%</f>
        <v>1</v>
      </c>
      <c r="AB11" s="96">
        <v>5</v>
      </c>
      <c r="AC11" s="13">
        <f>AB11/5*$AB$8</f>
        <v>0.1</v>
      </c>
      <c r="AD11" s="13">
        <f>AC11/AB$8*100%</f>
        <v>1</v>
      </c>
      <c r="AE11" s="36">
        <f>W11+Z11+AC11</f>
        <v>0.30000000000000004</v>
      </c>
      <c r="AF11" s="96">
        <v>5</v>
      </c>
      <c r="AG11" s="13">
        <f>AF11/5*$AF$8</f>
        <v>0.1</v>
      </c>
      <c r="AH11" s="13">
        <f>AG11/AF$8*100%</f>
        <v>1</v>
      </c>
      <c r="AI11" s="96">
        <v>5</v>
      </c>
      <c r="AJ11" s="13">
        <f>AI11/5*$AI$8</f>
        <v>0.15</v>
      </c>
      <c r="AK11" s="13">
        <f>AJ11/AI$8*100%</f>
        <v>1</v>
      </c>
      <c r="AL11" s="96">
        <v>5</v>
      </c>
      <c r="AM11" s="13">
        <f>AL11/5*$AL$8</f>
        <v>0.15</v>
      </c>
      <c r="AN11" s="13">
        <f>AM11/$AL$8*100%</f>
        <v>1</v>
      </c>
      <c r="AO11" s="96">
        <v>5</v>
      </c>
      <c r="AP11" s="13">
        <f>AO11/5*$AO$8</f>
        <v>0.05</v>
      </c>
      <c r="AQ11" s="13">
        <f>AP11/$AO$8*100%</f>
        <v>1</v>
      </c>
      <c r="AR11" s="96">
        <v>5</v>
      </c>
      <c r="AS11" s="13">
        <f>AR11/5*$AR$8</f>
        <v>0.1</v>
      </c>
      <c r="AT11" s="13">
        <f>AS11/AR$8*100%</f>
        <v>1</v>
      </c>
      <c r="AU11" s="96">
        <v>5</v>
      </c>
      <c r="AV11" s="13">
        <f>AU11/5*$AU$8</f>
        <v>0.1</v>
      </c>
      <c r="AW11" s="13">
        <f>AV11/AU$8*100%</f>
        <v>1</v>
      </c>
      <c r="AX11" s="96">
        <v>5</v>
      </c>
      <c r="AY11" s="13">
        <f>AX11/5*$AX$8</f>
        <v>0.05</v>
      </c>
      <c r="AZ11" s="13">
        <f>AY11/AX$8*100%</f>
        <v>1</v>
      </c>
      <c r="BA11" s="37">
        <f>AG11+AJ11+AM11+AP11+AS11+AV11+AY11</f>
        <v>0.70000000000000007</v>
      </c>
      <c r="BB11" s="37">
        <f>BA11+AE11</f>
        <v>1</v>
      </c>
      <c r="BC11" s="97" t="str">
        <f>IF(BK11&gt;0,"GUGUR","TERIMA")</f>
        <v>TERIMA</v>
      </c>
      <c r="BD11" s="38">
        <v>1000000</v>
      </c>
      <c r="BE11" s="18">
        <f>BD11*BB11</f>
        <v>1000000</v>
      </c>
      <c r="BF11" s="18">
        <f>IF(S11&gt;0,(T11/M11)*BE11,BE11)</f>
        <v>1000000</v>
      </c>
      <c r="BG11" s="18">
        <f>IF(L11=1,(T11/M11)*BF11,IF(BI11&gt;0,BF11*85%,IF(BJ11&gt;0,BF11*60%,IF(BK11&gt;0,BF11*0%,BF11))))</f>
        <v>1000000</v>
      </c>
      <c r="BH11" s="14">
        <f>BG11</f>
        <v>1000000</v>
      </c>
      <c r="BI11" s="98"/>
      <c r="BJ11" s="98"/>
      <c r="BK11" s="98"/>
    </row>
    <row r="12" spans="1:63" s="15" customFormat="1" x14ac:dyDescent="0.25">
      <c r="B12" s="10">
        <v>2</v>
      </c>
      <c r="C12" s="21" t="s">
        <v>55</v>
      </c>
      <c r="D12" s="11">
        <v>180158</v>
      </c>
      <c r="E12" s="95">
        <v>44562</v>
      </c>
      <c r="F12" s="30">
        <v>44926</v>
      </c>
      <c r="G12" s="12" t="s">
        <v>51</v>
      </c>
      <c r="H12" s="31" t="s">
        <v>34</v>
      </c>
      <c r="I12" s="32" t="s">
        <v>54</v>
      </c>
      <c r="J12" s="31" t="s">
        <v>35</v>
      </c>
      <c r="K12" s="31"/>
      <c r="L12" s="12"/>
      <c r="M12" s="33">
        <v>22</v>
      </c>
      <c r="N12" s="33">
        <v>18</v>
      </c>
      <c r="O12" s="33">
        <v>0</v>
      </c>
      <c r="P12" s="33">
        <v>0</v>
      </c>
      <c r="Q12" s="33">
        <v>0</v>
      </c>
      <c r="R12" s="33">
        <v>3</v>
      </c>
      <c r="S12" s="33">
        <v>0</v>
      </c>
      <c r="T12" s="34">
        <v>18</v>
      </c>
      <c r="U12" s="33">
        <v>15</v>
      </c>
      <c r="V12" s="96">
        <v>5</v>
      </c>
      <c r="W12" s="13">
        <f>V12/5*$V$8</f>
        <v>0.1</v>
      </c>
      <c r="X12" s="35">
        <f>W12/$V$8*100%</f>
        <v>1</v>
      </c>
      <c r="Y12" s="96">
        <v>5</v>
      </c>
      <c r="Z12" s="13">
        <f>Y12/5*$Y$8</f>
        <v>0.1</v>
      </c>
      <c r="AA12" s="13">
        <f>Z12/$Y$8*100%</f>
        <v>1</v>
      </c>
      <c r="AB12" s="96">
        <v>5</v>
      </c>
      <c r="AC12" s="13">
        <f>AB12/5*$AB$8</f>
        <v>0.1</v>
      </c>
      <c r="AD12" s="13">
        <f>AC12/AB$8*100%</f>
        <v>1</v>
      </c>
      <c r="AE12" s="36">
        <f>W12+Z12+AC12</f>
        <v>0.30000000000000004</v>
      </c>
      <c r="AF12" s="96">
        <v>5</v>
      </c>
      <c r="AG12" s="13">
        <f>AF12/5*$AF$8</f>
        <v>0.1</v>
      </c>
      <c r="AH12" s="13">
        <f>AG12/AF$8*100%</f>
        <v>1</v>
      </c>
      <c r="AI12" s="96">
        <v>5</v>
      </c>
      <c r="AJ12" s="13">
        <f>AI12/5*$AI$8</f>
        <v>0.15</v>
      </c>
      <c r="AK12" s="13">
        <f>AJ12/AI$8*100%</f>
        <v>1</v>
      </c>
      <c r="AL12" s="96">
        <v>5</v>
      </c>
      <c r="AM12" s="13">
        <f>AL12/5*$AL$8</f>
        <v>0.15</v>
      </c>
      <c r="AN12" s="13">
        <f>AM12/$AL$8*100%</f>
        <v>1</v>
      </c>
      <c r="AO12" s="96">
        <v>4</v>
      </c>
      <c r="AP12" s="13">
        <f>AO12/5*$AO$8</f>
        <v>4.0000000000000008E-2</v>
      </c>
      <c r="AQ12" s="13">
        <f>AP12/$AO$8*100%</f>
        <v>0.80000000000000016</v>
      </c>
      <c r="AR12" s="96">
        <v>5</v>
      </c>
      <c r="AS12" s="13">
        <f>AR12/5*$AR$8</f>
        <v>0.1</v>
      </c>
      <c r="AT12" s="13">
        <f>AS12/AR$8*100%</f>
        <v>1</v>
      </c>
      <c r="AU12" s="96">
        <v>5</v>
      </c>
      <c r="AV12" s="13">
        <f>AU12/5*$AU$8</f>
        <v>0.1</v>
      </c>
      <c r="AW12" s="13">
        <f>AV12/AU$8*100%</f>
        <v>1</v>
      </c>
      <c r="AX12" s="96">
        <v>5</v>
      </c>
      <c r="AY12" s="13">
        <f>AX12/5*$AX$8</f>
        <v>0.05</v>
      </c>
      <c r="AZ12" s="13">
        <f>AY12/AX$8*100%</f>
        <v>1</v>
      </c>
      <c r="BA12" s="39">
        <f>AG12+AJ12+AM12+AP12+AS12+AV12+AY12</f>
        <v>0.69000000000000006</v>
      </c>
      <c r="BB12" s="39">
        <f>BA12+AE12</f>
        <v>0.9900000000000001</v>
      </c>
      <c r="BC12" s="97" t="str">
        <f>IF(BK12&gt;0,"GUGUR","TERIMA")</f>
        <v>TERIMA</v>
      </c>
      <c r="BD12" s="38">
        <v>1000000</v>
      </c>
      <c r="BE12" s="18">
        <f>BD12*BB12</f>
        <v>990000.00000000012</v>
      </c>
      <c r="BF12" s="18">
        <f>IF(S12&gt;0,(T12/M12)*BE12,BE12)</f>
        <v>990000.00000000012</v>
      </c>
      <c r="BG12" s="18">
        <f>IF(L12=1,(T12/M12)*BF12,IF(BI12&gt;0,BF12*85%,IF(BJ12&gt;0,BF12*60%,IF(BK12&gt;0,BF12*0%,BF12))))</f>
        <v>990000.00000000012</v>
      </c>
      <c r="BH12" s="14">
        <f>BG12</f>
        <v>990000.00000000012</v>
      </c>
      <c r="BI12" s="98"/>
      <c r="BJ12" s="98"/>
      <c r="BK12" s="98"/>
    </row>
    <row r="13" spans="1:63" s="15" customFormat="1" x14ac:dyDescent="0.25"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0"/>
      <c r="BB13" s="40"/>
      <c r="BC13" s="40"/>
      <c r="BD13" s="40"/>
      <c r="BE13" s="40"/>
      <c r="BF13" s="40"/>
      <c r="BG13" s="40"/>
      <c r="BH13" s="40"/>
    </row>
    <row r="14" spans="1:63" ht="15" x14ac:dyDescent="0.25">
      <c r="C14" s="1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6"/>
      <c r="W14" s="16"/>
      <c r="X14" s="16"/>
      <c r="Y14" s="16"/>
      <c r="Z14" s="16"/>
      <c r="AA14" s="1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42"/>
    </row>
    <row r="15" spans="1:63" ht="19.5" customHeight="1" x14ac:dyDescent="0.25">
      <c r="C15" s="1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43"/>
      <c r="W15" s="43"/>
      <c r="X15" s="43"/>
      <c r="Y15" s="43"/>
      <c r="Z15" s="43"/>
      <c r="AA15" s="43"/>
      <c r="AF15" s="17"/>
      <c r="AG15" s="17"/>
      <c r="AH15" s="17"/>
      <c r="AI15" s="17"/>
      <c r="AJ15" s="17"/>
      <c r="AK15" s="17"/>
      <c r="AL15" s="17"/>
      <c r="AM15" s="17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3" ht="13.5" customHeight="1" x14ac:dyDescent="0.25">
      <c r="C16" s="1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44"/>
      <c r="W16" s="44"/>
      <c r="X16" s="44"/>
      <c r="Y16" s="45"/>
      <c r="AF16" s="17"/>
      <c r="AG16" s="17"/>
      <c r="AH16" s="17"/>
      <c r="AI16" s="17"/>
      <c r="AJ16" s="17"/>
      <c r="AK16" s="17"/>
      <c r="AL16" s="17"/>
      <c r="AM16" s="17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3:25" ht="15" x14ac:dyDescent="0.25">
      <c r="C17" s="15"/>
      <c r="V17" s="46"/>
      <c r="W17" s="46"/>
      <c r="X17" s="46"/>
      <c r="Y17" s="47"/>
    </row>
    <row r="156" spans="3:60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</row>
    <row r="157" spans="3:60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</row>
    <row r="158" spans="3:60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</row>
    <row r="159" spans="3:60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</row>
    <row r="160" spans="3:60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</row>
    <row r="161" spans="3:60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</row>
    <row r="162" spans="3:60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</row>
    <row r="163" spans="3:60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</row>
    <row r="164" spans="3:60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</row>
    <row r="165" spans="3:60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</row>
    <row r="166" spans="3:60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</row>
    <row r="167" spans="3:60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</row>
    <row r="168" spans="3:60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</row>
    <row r="169" spans="3:60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</row>
    <row r="170" spans="3:60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</row>
    <row r="171" spans="3:60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</row>
    <row r="172" spans="3:60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</row>
    <row r="173" spans="3:60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</row>
    <row r="174" spans="3:60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</row>
    <row r="175" spans="3:60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</row>
    <row r="176" spans="3:60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</row>
    <row r="177" spans="3:60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</row>
    <row r="178" spans="3:60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</row>
    <row r="179" spans="3:60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</row>
    <row r="180" spans="3:60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</row>
    <row r="181" spans="3:60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</row>
    <row r="182" spans="3:60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</row>
    <row r="183" spans="3:60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</row>
    <row r="184" spans="3:60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</row>
    <row r="185" spans="3:60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</row>
    <row r="186" spans="3:60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</row>
    <row r="187" spans="3:60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</row>
    <row r="188" spans="3:60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</row>
    <row r="189" spans="3:60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</row>
    <row r="190" spans="3:60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</row>
    <row r="191" spans="3:60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</row>
    <row r="192" spans="3:60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</row>
    <row r="193" spans="3:60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</row>
    <row r="194" spans="3:60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</row>
    <row r="195" spans="3:60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</row>
    <row r="196" spans="3:60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</row>
    <row r="197" spans="3:60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</row>
    <row r="198" spans="3:60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</row>
    <row r="199" spans="3:60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</row>
    <row r="200" spans="3:60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</row>
    <row r="201" spans="3:60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</row>
    <row r="202" spans="3:60" x14ac:dyDescent="0.25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</row>
    <row r="203" spans="3:60" x14ac:dyDescent="0.25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</row>
    <row r="204" spans="3:60" x14ac:dyDescent="0.25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</row>
  </sheetData>
  <mergeCells count="54">
    <mergeCell ref="BH6:BH10"/>
    <mergeCell ref="BI6:BI10"/>
    <mergeCell ref="BJ6:BJ10"/>
    <mergeCell ref="BK6:BK10"/>
    <mergeCell ref="V8:X8"/>
    <mergeCell ref="Y8:AA8"/>
    <mergeCell ref="AB8:AD8"/>
    <mergeCell ref="AF8:AH8"/>
    <mergeCell ref="AI8:AK8"/>
    <mergeCell ref="AL8:AN8"/>
    <mergeCell ref="BB6:BB10"/>
    <mergeCell ref="BC6:BC10"/>
    <mergeCell ref="BD6:BD10"/>
    <mergeCell ref="BE6:BE10"/>
    <mergeCell ref="BF6:BF10"/>
    <mergeCell ref="BG6:BG10"/>
    <mergeCell ref="T6:T10"/>
    <mergeCell ref="U6:U10"/>
    <mergeCell ref="V6:AD7"/>
    <mergeCell ref="AE6:AE10"/>
    <mergeCell ref="AF6:AZ7"/>
    <mergeCell ref="AO9:AQ9"/>
    <mergeCell ref="AR9:AT9"/>
    <mergeCell ref="AU9:AW9"/>
    <mergeCell ref="AX9:AZ9"/>
    <mergeCell ref="V9:X9"/>
    <mergeCell ref="Y9:AA9"/>
    <mergeCell ref="AB9:AD9"/>
    <mergeCell ref="AF9:AH9"/>
    <mergeCell ref="AI9:AK9"/>
    <mergeCell ref="AL9:AN9"/>
    <mergeCell ref="BA6:BA10"/>
    <mergeCell ref="AO8:AQ8"/>
    <mergeCell ref="AR8:AT8"/>
    <mergeCell ref="AU8:AW8"/>
    <mergeCell ref="AX8:AZ8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G6:G10"/>
    <mergeCell ref="B6:B10"/>
    <mergeCell ref="C6:C10"/>
    <mergeCell ref="D6:D10"/>
    <mergeCell ref="E6:E10"/>
    <mergeCell ref="F6:F10"/>
  </mergeCells>
  <conditionalFormatting sqref="BC11:BC12">
    <cfRule type="cellIs" dxfId="1" priority="2" stopIfTrue="1" operator="equal">
      <formula>"gugur"</formula>
    </cfRule>
  </conditionalFormatting>
  <conditionalFormatting sqref="V11:V12 Y11:Y12 AB11:AB12 AF11:AF12 AI11:AI12 AL11:AL12 AO11:AO12 AR11:AR12 AU11:AU12 AX11:AX12">
    <cfRule type="cellIs" dxfId="0" priority="1" operator="lessThan">
      <formula>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Budi S.</cp:lastModifiedBy>
  <dcterms:created xsi:type="dcterms:W3CDTF">2022-01-07T09:29:16Z</dcterms:created>
  <dcterms:modified xsi:type="dcterms:W3CDTF">2022-06-10T09:13:52Z</dcterms:modified>
</cp:coreProperties>
</file>