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dha\Downloads\"/>
    </mc:Choice>
  </mc:AlternateContent>
  <xr:revisionPtr revIDLastSave="0" documentId="13_ncr:1_{C59F3DAC-545A-4FAE-9BEE-DC6FB4B62064}" xr6:coauthVersionLast="47" xr6:coauthVersionMax="47" xr10:uidLastSave="{00000000-0000-0000-0000-000000000000}"/>
  <bookViews>
    <workbookView xWindow="-120" yWindow="-120" windowWidth="20730" windowHeight="11160" xr2:uid="{2577E741-CE47-4ADD-B7FC-0FB0C4C3E75C}"/>
  </bookViews>
  <sheets>
    <sheet name="SPV OPS IB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10" i="2" l="1"/>
  <c r="BK10" i="2"/>
  <c r="BL10" i="2" s="1"/>
  <c r="BJ10" i="2"/>
  <c r="BF10" i="2"/>
  <c r="BG10" i="2" s="1"/>
  <c r="BC10" i="2"/>
  <c r="BD10" i="2" s="1"/>
  <c r="BA10" i="2"/>
  <c r="AZ10" i="2"/>
  <c r="AW10" i="2"/>
  <c r="AX10" i="2" s="1"/>
  <c r="AT10" i="2"/>
  <c r="AU10" i="2" s="1"/>
  <c r="AQ10" i="2"/>
  <c r="AR10" i="2" s="1"/>
  <c r="AO10" i="2"/>
  <c r="AN10" i="2"/>
  <c r="AI10" i="2"/>
  <c r="AJ10" i="2" s="1"/>
  <c r="AF10" i="2"/>
  <c r="AG10" i="2" s="1"/>
  <c r="AD10" i="2"/>
  <c r="AC10" i="2"/>
  <c r="Z10" i="2"/>
  <c r="AA10" i="2" s="1"/>
  <c r="W10" i="2"/>
  <c r="X10" i="2" s="1"/>
  <c r="U10" i="2"/>
  <c r="T10" i="2"/>
  <c r="BH10" i="2" l="1"/>
  <c r="AK10" i="2"/>
  <c r="BM10" i="2" l="1"/>
  <c r="BP10" i="2" s="1"/>
  <c r="BQ10" i="2" s="1"/>
  <c r="BR10" i="2" s="1"/>
</calcChain>
</file>

<file path=xl/sharedStrings.xml><?xml version="1.0" encoding="utf-8"?>
<sst xmlns="http://schemas.openxmlformats.org/spreadsheetml/2006/main" count="97" uniqueCount="62">
  <si>
    <t>FORM REKAPITULASI PENILAIAN KINERJA</t>
  </si>
  <si>
    <t>PERIODE :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</si>
  <si>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</si>
  <si>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</si>
  <si>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</si>
  <si>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</si>
  <si>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</si>
  <si>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</si>
  <si>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</si>
  <si>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</si>
  <si>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</si>
  <si>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</si>
  <si>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</si>
  <si>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</si>
  <si>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</si>
  <si>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</si>
  <si>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</si>
  <si>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</si>
  <si>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</si>
  <si>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</si>
  <si>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</si>
  <si>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</si>
  <si>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KUALITAS</t>
  </si>
  <si>
    <t>TEMATIK</t>
  </si>
  <si>
    <t>Kehadiran Individu</t>
  </si>
  <si>
    <t>Pencapaian Target SERVICE LEVEL</t>
  </si>
  <si>
    <t>Populasi CES Score Team</t>
  </si>
  <si>
    <t>Populasi Pengetahuan Produk &amp; Prosedur Test Team</t>
  </si>
  <si>
    <t>Populasi QA Score Team</t>
  </si>
  <si>
    <t>Realisasi</t>
  </si>
  <si>
    <t>Nilai</t>
  </si>
  <si>
    <t>%Nilai</t>
  </si>
  <si>
    <t>% Nilai</t>
  </si>
  <si>
    <t>LAKI-LAKI</t>
  </si>
  <si>
    <t>INF</t>
  </si>
  <si>
    <t>SUPERVISOR LAYANAN TELKOMSEL</t>
  </si>
  <si>
    <t>MANAGER</t>
  </si>
  <si>
    <t>TOTAL PRODUKTIVITAS (50%)</t>
  </si>
  <si>
    <t>TOTAL KUALITAS (45%)</t>
  </si>
  <si>
    <t>TOTAL TEMATIK (5%)</t>
  </si>
  <si>
    <t>TOTAL KINERJA</t>
  </si>
  <si>
    <t>GUGUR / TERIMA</t>
  </si>
  <si>
    <t>NOMINAL BERDASARKAN JABATAN</t>
  </si>
  <si>
    <t>NOMINAL KINERJA</t>
  </si>
  <si>
    <t>NOMINAL KINERJA YANG DIBAYARKAN</t>
  </si>
  <si>
    <t>KONSELING</t>
  </si>
  <si>
    <t xml:space="preserve">BATL </t>
  </si>
  <si>
    <t>SP</t>
  </si>
  <si>
    <t>TOTAL NOMINAL KINERJA YANG DIBAYARKAN</t>
  </si>
  <si>
    <t>Populasi Performansi Team Leader (Score ≥ 75%)</t>
  </si>
  <si>
    <t>Populasi Kehadiran Team (Pencapaian 100%)</t>
  </si>
  <si>
    <t>Pencapaian AHT Layanan</t>
  </si>
  <si>
    <t>Pencapaian ACD Valid Layanan</t>
  </si>
  <si>
    <t>FCR Score Team</t>
  </si>
  <si>
    <t>tNPS Score Team</t>
  </si>
  <si>
    <t>Training Agent &amp; Sharing Knowledge</t>
  </si>
  <si>
    <t>Akurasi KIP ACD Valid Layanan</t>
  </si>
  <si>
    <t>TARGET</t>
  </si>
  <si>
    <t>DANIAR RACHMAN H</t>
  </si>
  <si>
    <t>31/12/2022</t>
  </si>
  <si>
    <t>SUPERVISOR INBOUND</t>
  </si>
  <si>
    <t>TEGUH BUDIARTO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</si>
</sst>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[$-409]d\-mmm\-yy;@"/>
    <numFmt numFmtId="166" formatCode="_(* #,##0.00_);_(* \(#,##0.00\);_(* &quot;-&quot;??_);_(@_)"/>
    <numFmt numFmtId="167" formatCode="_([$Rp-421]* #,##0.00_);_([$Rp-421]* \(#,##0.00\);_([$Rp-421]* &quot;-&quot;??_);_(@_)"/>
    <numFmt numFmtId="168" formatCode="0.0"/>
    <numFmt numFmtId="169" formatCode="_([$Rp-421]* #,##0_);_([$Rp-421]* \(#,##0\);_([$Rp-421]* &quot;-&quot;_);_(@_)"/>
  </numFmts>
  <fonts count="12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name val="Calibri"/>
      <family val="2"/>
    </font>
    <font>
      <sz val="8"/>
      <color indexed="8"/>
      <name val="Calibri"/>
      <family val="2"/>
    </font>
    <font>
      <sz val="8"/>
      <name val="Calibri"/>
      <family val="2"/>
      <scheme val="minor"/>
    </font>
    <font>
      <sz val="8"/>
      <name val="KaiTi"/>
      <family val="3"/>
    </font>
    <font>
      <sz val="12"/>
      <name val="Times New Roman"/>
      <family val="1"/>
    </font>
    <font>
      <b/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66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2" fillId="0" borderId="0"/>
    <xf numFmtId="0" fontId="4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10" fillId="0" borderId="0"/>
  </cellStyleXfs>
  <cellXfs count="113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0" fontId="4" fillId="0" borderId="0" xfId="3" applyAlignment="1">
      <alignment horizontal="center" vertical="center"/>
    </xf>
    <xf numFmtId="17" fontId="3" fillId="0" borderId="0" xfId="2" applyNumberFormat="1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2" fontId="4" fillId="0" borderId="0" xfId="3" applyNumberFormat="1" applyAlignment="1">
      <alignment horizontal="center" vertical="center"/>
    </xf>
    <xf numFmtId="0" fontId="3" fillId="0" borderId="0" xfId="2" applyFont="1"/>
    <xf numFmtId="0" fontId="3" fillId="0" borderId="0" xfId="2" applyFont="1" applyAlignment="1">
      <alignment horizontal="left" vertical="center"/>
    </xf>
    <xf numFmtId="0" fontId="4" fillId="0" borderId="0" xfId="3"/>
    <xf numFmtId="167" fontId="3" fillId="0" borderId="0" xfId="3" applyNumberFormat="1" applyFont="1" applyAlignment="1">
      <alignment horizontal="center" vertical="center"/>
    </xf>
    <xf numFmtId="167" fontId="6" fillId="7" borderId="1" xfId="4" applyNumberFormat="1" applyFont="1" applyFill="1" applyBorder="1" applyAlignment="1">
      <alignment horizontal="center" vertical="center" wrapText="1"/>
    </xf>
    <xf numFmtId="0" fontId="6" fillId="0" borderId="0" xfId="4" applyFont="1" applyAlignment="1">
      <alignment horizontal="center" vertical="center" wrapText="1"/>
    </xf>
    <xf numFmtId="0" fontId="6" fillId="4" borderId="5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6" fillId="5" borderId="5" xfId="2" applyFont="1" applyFill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 wrapText="1"/>
    </xf>
    <xf numFmtId="9" fontId="6" fillId="5" borderId="5" xfId="6" applyFont="1" applyFill="1" applyBorder="1" applyAlignment="1">
      <alignment horizontal="center" vertical="center"/>
    </xf>
    <xf numFmtId="0" fontId="6" fillId="0" borderId="13" xfId="2" applyFont="1" applyBorder="1" applyAlignment="1">
      <alignment horizontal="center" vertical="center" wrapText="1"/>
    </xf>
    <xf numFmtId="2" fontId="6" fillId="4" borderId="13" xfId="2" applyNumberFormat="1" applyFont="1" applyFill="1" applyBorder="1" applyAlignment="1">
      <alignment horizontal="center" vertical="center" wrapText="1"/>
    </xf>
    <xf numFmtId="0" fontId="6" fillId="2" borderId="13" xfId="2" applyFont="1" applyFill="1" applyBorder="1" applyAlignment="1">
      <alignment horizontal="center" vertical="center" wrapText="1"/>
    </xf>
    <xf numFmtId="0" fontId="6" fillId="5" borderId="13" xfId="2" applyFont="1" applyFill="1" applyBorder="1" applyAlignment="1">
      <alignment horizontal="center" vertical="center" wrapText="1"/>
    </xf>
    <xf numFmtId="0" fontId="6" fillId="4" borderId="13" xfId="2" applyFont="1" applyFill="1" applyBorder="1" applyAlignment="1">
      <alignment horizontal="center" vertical="center" wrapText="1"/>
    </xf>
    <xf numFmtId="2" fontId="6" fillId="4" borderId="5" xfId="2" applyNumberFormat="1" applyFont="1" applyFill="1" applyBorder="1" applyAlignment="1">
      <alignment horizontal="center" vertical="center" wrapText="1"/>
    </xf>
    <xf numFmtId="0" fontId="6" fillId="5" borderId="7" xfId="2" applyFont="1" applyFill="1" applyBorder="1" applyAlignment="1">
      <alignment horizontal="center" vertical="center" wrapText="1"/>
    </xf>
    <xf numFmtId="0" fontId="5" fillId="0" borderId="0" xfId="2" applyFont="1"/>
    <xf numFmtId="0" fontId="5" fillId="3" borderId="5" xfId="2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5" fillId="3" borderId="5" xfId="3" applyFont="1" applyFill="1" applyBorder="1" applyAlignment="1">
      <alignment horizontal="center" vertical="center"/>
    </xf>
    <xf numFmtId="0" fontId="5" fillId="3" borderId="5" xfId="5" applyFont="1" applyFill="1" applyBorder="1" applyAlignment="1">
      <alignment horizontal="center" vertical="center"/>
    </xf>
    <xf numFmtId="10" fontId="5" fillId="3" borderId="5" xfId="2" applyNumberFormat="1" applyFont="1" applyFill="1" applyBorder="1" applyAlignment="1">
      <alignment horizontal="center" vertical="center"/>
    </xf>
    <xf numFmtId="1" fontId="5" fillId="3" borderId="5" xfId="7" applyNumberFormat="1" applyFont="1" applyFill="1" applyBorder="1" applyAlignment="1">
      <alignment horizontal="center" vertical="center"/>
    </xf>
    <xf numFmtId="164" fontId="5" fillId="5" borderId="5" xfId="6" applyNumberFormat="1" applyFont="1" applyFill="1" applyBorder="1" applyAlignment="1">
      <alignment horizontal="center" vertical="center"/>
    </xf>
    <xf numFmtId="1" fontId="5" fillId="0" borderId="5" xfId="7" applyNumberFormat="1" applyFont="1" applyFill="1" applyBorder="1" applyAlignment="1">
      <alignment horizontal="center" vertical="center"/>
    </xf>
    <xf numFmtId="10" fontId="5" fillId="0" borderId="5" xfId="6" applyNumberFormat="1" applyFont="1" applyFill="1" applyBorder="1" applyAlignment="1">
      <alignment horizontal="center" vertical="center"/>
    </xf>
    <xf numFmtId="168" fontId="5" fillId="4" borderId="5" xfId="2" applyNumberFormat="1" applyFont="1" applyFill="1" applyBorder="1" applyAlignment="1">
      <alignment horizontal="center" vertical="center"/>
    </xf>
    <xf numFmtId="10" fontId="5" fillId="5" borderId="5" xfId="6" applyNumberFormat="1" applyFont="1" applyFill="1" applyBorder="1" applyAlignment="1">
      <alignment horizontal="center" vertical="center"/>
    </xf>
    <xf numFmtId="10" fontId="9" fillId="4" borderId="5" xfId="2" applyNumberFormat="1" applyFont="1" applyFill="1" applyBorder="1" applyAlignment="1">
      <alignment horizontal="center" vertical="center"/>
    </xf>
    <xf numFmtId="0" fontId="7" fillId="2" borderId="5" xfId="3" applyFont="1" applyFill="1" applyBorder="1" applyAlignment="1">
      <alignment horizontal="center" vertical="center"/>
    </xf>
    <xf numFmtId="9" fontId="5" fillId="5" borderId="5" xfId="2" applyNumberFormat="1" applyFont="1" applyFill="1" applyBorder="1" applyAlignment="1">
      <alignment horizontal="center" vertical="center"/>
    </xf>
    <xf numFmtId="9" fontId="5" fillId="0" borderId="5" xfId="6" applyFont="1" applyFill="1" applyBorder="1" applyAlignment="1">
      <alignment horizontal="center" vertical="center"/>
    </xf>
    <xf numFmtId="10" fontId="5" fillId="6" borderId="5" xfId="2" applyNumberFormat="1" applyFont="1" applyFill="1" applyBorder="1" applyAlignment="1">
      <alignment horizontal="center" vertical="center"/>
    </xf>
    <xf numFmtId="1" fontId="5" fillId="2" borderId="5" xfId="7" applyNumberFormat="1" applyFont="1" applyFill="1" applyBorder="1" applyAlignment="1">
      <alignment horizontal="center" vertical="center"/>
    </xf>
    <xf numFmtId="9" fontId="5" fillId="5" borderId="5" xfId="6" applyFont="1" applyFill="1" applyBorder="1" applyAlignment="1">
      <alignment horizontal="center" vertical="center"/>
    </xf>
    <xf numFmtId="10" fontId="1" fillId="6" borderId="5" xfId="1" applyNumberFormat="1" applyFont="1" applyFill="1" applyBorder="1" applyAlignment="1">
      <alignment horizontal="center" vertical="center"/>
    </xf>
    <xf numFmtId="1" fontId="5" fillId="2" borderId="5" xfId="6" applyNumberFormat="1" applyFont="1" applyFill="1" applyBorder="1" applyAlignment="1">
      <alignment horizontal="center" vertical="center"/>
    </xf>
    <xf numFmtId="10" fontId="5" fillId="4" borderId="5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" fontId="5" fillId="4" borderId="5" xfId="6" applyNumberFormat="1" applyFont="1" applyFill="1" applyBorder="1" applyAlignment="1">
      <alignment horizontal="center" vertical="center"/>
    </xf>
    <xf numFmtId="10" fontId="5" fillId="0" borderId="5" xfId="1" applyNumberFormat="1" applyFont="1" applyFill="1" applyBorder="1" applyAlignment="1">
      <alignment horizontal="center" vertical="center"/>
    </xf>
    <xf numFmtId="10" fontId="5" fillId="7" borderId="5" xfId="1" applyNumberFormat="1" applyFont="1" applyFill="1" applyBorder="1" applyAlignment="1">
      <alignment horizontal="center" vertical="center"/>
    </xf>
    <xf numFmtId="10" fontId="5" fillId="0" borderId="5" xfId="9" applyNumberFormat="1" applyFont="1" applyBorder="1" applyAlignment="1">
      <alignment horizontal="center" vertical="center" wrapText="1"/>
    </xf>
    <xf numFmtId="169" fontId="5" fillId="0" borderId="5" xfId="9" applyNumberFormat="1" applyFont="1" applyBorder="1" applyAlignment="1">
      <alignment horizontal="center" vertical="center" wrapText="1"/>
    </xf>
    <xf numFmtId="169" fontId="5" fillId="0" borderId="5" xfId="6" applyNumberFormat="1" applyFont="1" applyFill="1" applyBorder="1" applyAlignment="1">
      <alignment horizontal="center" vertical="center"/>
    </xf>
    <xf numFmtId="167" fontId="5" fillId="0" borderId="5" xfId="6" applyNumberFormat="1" applyFont="1" applyFill="1" applyBorder="1" applyAlignment="1">
      <alignment horizontal="center" vertical="center"/>
    </xf>
    <xf numFmtId="167" fontId="5" fillId="7" borderId="5" xfId="6" applyNumberFormat="1" applyFont="1" applyFill="1" applyBorder="1" applyAlignment="1">
      <alignment horizontal="center" vertical="center"/>
    </xf>
    <xf numFmtId="0" fontId="1" fillId="3" borderId="5" xfId="3" applyFont="1" applyFill="1" applyBorder="1"/>
    <xf numFmtId="0" fontId="11" fillId="0" borderId="0" xfId="4" applyFont="1" applyAlignment="1">
      <alignment horizontal="center" vertical="center" wrapText="1"/>
    </xf>
    <xf numFmtId="0" fontId="1" fillId="0" borderId="0" xfId="3" applyFont="1"/>
    <xf numFmtId="0" fontId="4" fillId="0" borderId="0" xfId="3" applyAlignment="1">
      <alignment horizontal="left" vertical="center"/>
    </xf>
    <xf numFmtId="1" fontId="4" fillId="0" borderId="0" xfId="3" applyNumberFormat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13" xfId="3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6" fillId="0" borderId="6" xfId="4" applyFont="1" applyBorder="1" applyAlignment="1">
      <alignment horizontal="center" vertical="center" wrapText="1"/>
    </xf>
    <xf numFmtId="0" fontId="6" fillId="0" borderId="13" xfId="4" applyFont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 wrapText="1"/>
    </xf>
    <xf numFmtId="0" fontId="6" fillId="2" borderId="13" xfId="3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6" fillId="2" borderId="7" xfId="2" applyFont="1" applyFill="1" applyBorder="1" applyAlignment="1">
      <alignment horizontal="center" vertical="center"/>
    </xf>
    <xf numFmtId="0" fontId="6" fillId="2" borderId="8" xfId="2" applyFont="1" applyFill="1" applyBorder="1" applyAlignment="1">
      <alignment horizontal="center" vertical="center"/>
    </xf>
    <xf numFmtId="0" fontId="6" fillId="0" borderId="5" xfId="2" applyFont="1" applyBorder="1" applyAlignment="1">
      <alignment horizontal="center" vertical="center" wrapText="1"/>
    </xf>
    <xf numFmtId="164" fontId="6" fillId="2" borderId="10" xfId="2" applyNumberFormat="1" applyFont="1" applyFill="1" applyBorder="1" applyAlignment="1">
      <alignment horizontal="center" vertical="center" wrapText="1"/>
    </xf>
    <xf numFmtId="164" fontId="6" fillId="2" borderId="11" xfId="2" applyNumberFormat="1" applyFont="1" applyFill="1" applyBorder="1" applyAlignment="1">
      <alignment horizontal="center" vertical="center" wrapText="1"/>
    </xf>
    <xf numFmtId="164" fontId="6" fillId="2" borderId="12" xfId="2" applyNumberFormat="1" applyFont="1" applyFill="1" applyBorder="1" applyAlignment="1">
      <alignment horizontal="center" vertical="center" wrapText="1"/>
    </xf>
    <xf numFmtId="164" fontId="6" fillId="2" borderId="5" xfId="2" applyNumberFormat="1" applyFont="1" applyFill="1" applyBorder="1" applyAlignment="1">
      <alignment horizontal="center" vertical="center" wrapText="1"/>
    </xf>
    <xf numFmtId="164" fontId="6" fillId="0" borderId="10" xfId="2" applyNumberFormat="1" applyFont="1" applyBorder="1" applyAlignment="1">
      <alignment horizontal="center" vertical="center" wrapText="1"/>
    </xf>
    <xf numFmtId="164" fontId="6" fillId="0" borderId="11" xfId="2" applyNumberFormat="1" applyFont="1" applyBorder="1" applyAlignment="1">
      <alignment horizontal="center" vertical="center" wrapText="1"/>
    </xf>
    <xf numFmtId="164" fontId="6" fillId="0" borderId="12" xfId="2" applyNumberFormat="1" applyFont="1" applyBorder="1" applyAlignment="1">
      <alignment horizontal="center" vertical="center" wrapText="1"/>
    </xf>
    <xf numFmtId="164" fontId="6" fillId="2" borderId="5" xfId="2" applyNumberFormat="1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167" fontId="6" fillId="0" borderId="1" xfId="4" applyNumberFormat="1" applyFont="1" applyBorder="1" applyAlignment="1">
      <alignment horizontal="center" vertical="center" wrapText="1"/>
    </xf>
    <xf numFmtId="167" fontId="6" fillId="0" borderId="6" xfId="4" applyNumberFormat="1" applyFont="1" applyBorder="1" applyAlignment="1">
      <alignment horizontal="center" vertical="center" wrapText="1"/>
    </xf>
    <xf numFmtId="167" fontId="6" fillId="0" borderId="13" xfId="4" applyNumberFormat="1" applyFont="1" applyBorder="1" applyAlignment="1">
      <alignment horizontal="center" vertical="center" wrapText="1"/>
    </xf>
    <xf numFmtId="0" fontId="6" fillId="0" borderId="5" xfId="4" applyFont="1" applyBorder="1" applyAlignment="1">
      <alignment horizontal="center" vertical="center" wrapText="1"/>
    </xf>
    <xf numFmtId="167" fontId="6" fillId="7" borderId="6" xfId="4" applyNumberFormat="1" applyFont="1" applyFill="1" applyBorder="1" applyAlignment="1">
      <alignment horizontal="center" vertical="center" wrapText="1"/>
    </xf>
    <xf numFmtId="167" fontId="6" fillId="7" borderId="13" xfId="4" applyNumberFormat="1" applyFont="1" applyFill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 wrapText="1"/>
    </xf>
    <xf numFmtId="0" fontId="6" fillId="0" borderId="9" xfId="2" applyFont="1" applyBorder="1" applyAlignment="1">
      <alignment horizontal="center" vertical="center" wrapText="1"/>
    </xf>
    <xf numFmtId="167" fontId="6" fillId="7" borderId="1" xfId="4" applyNumberFormat="1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0" fontId="6" fillId="0" borderId="11" xfId="2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 wrapText="1"/>
    </xf>
    <xf numFmtId="0" fontId="6" fillId="3" borderId="5" xfId="2" applyFont="1" applyFill="1" applyBorder="1" applyAlignment="1">
      <alignment horizontal="center" vertical="center" wrapText="1"/>
    </xf>
  </cellXfs>
  <cellStyles count="10">
    <cellStyle name="Comma 2 2" xfId="7" xr:uid="{FF6E4053-D82E-41BE-94E8-D4F7FF882FC4}"/>
    <cellStyle name="Normal" xfId="0" builtinId="0"/>
    <cellStyle name="Normal 2 2" xfId="8" xr:uid="{EF698876-97B4-4D91-9F75-08D3175D8447}"/>
    <cellStyle name="Normal 3 3 2" xfId="3" xr:uid="{B081F8E6-35FA-45AE-807F-A40589B10A4B}"/>
    <cellStyle name="Normal 4 10 7" xfId="5" xr:uid="{3C82E4F1-E444-4E24-8BBF-E64F9A8D0F92}"/>
    <cellStyle name="Normal 4 2" xfId="4" xr:uid="{C921F3B9-67CA-4480-BC28-55FB48C44B34}"/>
    <cellStyle name="Normal_Kinerja Nov 08" xfId="9" xr:uid="{BFD0E184-639D-478A-B5F3-B2863CE7BD4A}"/>
    <cellStyle name="Normal_Kinerja Siska Sept 2010" xfId="2" xr:uid="{80F7C46D-7D72-4DC5-9C31-5C68960ACAEE}"/>
    <cellStyle name="Percent" xfId="1" builtinId="5"/>
    <cellStyle name="Percent 2 2" xfId="6" xr:uid="{A9BDE58C-AE45-4907-83FE-57BAE2429287}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EB5D-B284-48BB-9D47-2D31BEBBFB51}">
  <dimension ref="A1:BV177"/>
  <sheetViews>
    <sheetView tabSelected="1" workbookViewId="0">
      <selection activeCell="BB11" sqref="BB11"/>
    </sheetView>
  </sheetViews>
  <sheetFormatPr defaultColWidth="10.6640625" defaultRowHeight="15" x14ac:dyDescent="0.25"/>
  <cols>
    <col min="1" max="1" width="10.6640625" style="10"/>
    <col min="2" max="2" width="8.83203125" style="10" customWidth="1"/>
    <col min="3" max="3" width="24.5" style="62" bestFit="1" customWidth="1"/>
    <col min="4" max="4" width="9.1640625" style="4" bestFit="1" customWidth="1"/>
    <col min="5" max="5" width="13.6640625" style="4" customWidth="1"/>
    <col min="6" max="6" width="13.5" style="4" customWidth="1"/>
    <col min="7" max="7" width="11.83203125" style="4" bestFit="1" customWidth="1"/>
    <col min="8" max="8" width="11" style="4" customWidth="1"/>
    <col min="9" max="9" width="14.5" style="4" customWidth="1"/>
    <col min="10" max="10" width="6" style="4" bestFit="1" customWidth="1"/>
    <col min="11" max="11" width="9.6640625" style="4" customWidth="1"/>
    <col min="12" max="12" width="8.5" style="4" customWidth="1"/>
    <col min="13" max="13" width="11.33203125" style="4" customWidth="1"/>
    <col min="14" max="14" width="8" style="4" customWidth="1"/>
    <col min="15" max="15" width="2.33203125" style="4" bestFit="1" customWidth="1"/>
    <col min="16" max="16" width="2.6640625" style="4" bestFit="1" customWidth="1"/>
    <col min="17" max="17" width="5.33203125" style="4" bestFit="1" customWidth="1"/>
    <col min="18" max="18" width="3.6640625" style="4" bestFit="1" customWidth="1"/>
    <col min="19" max="19" width="4.1640625" style="4" bestFit="1" customWidth="1"/>
    <col min="20" max="20" width="7.1640625" style="4" customWidth="1"/>
    <col min="21" max="21" width="5.33203125" style="4" customWidth="1"/>
    <col min="22" max="22" width="10.1640625" style="4" bestFit="1" customWidth="1"/>
    <col min="23" max="23" width="6" style="4" bestFit="1" customWidth="1"/>
    <col min="24" max="24" width="7.83203125" style="4" bestFit="1" customWidth="1"/>
    <col min="25" max="25" width="10.1640625" style="4" bestFit="1" customWidth="1"/>
    <col min="26" max="26" width="6" style="4" customWidth="1"/>
    <col min="27" max="27" width="7.83203125" style="4" bestFit="1" customWidth="1"/>
    <col min="28" max="28" width="10.1640625" style="4" bestFit="1" customWidth="1"/>
    <col min="29" max="29" width="6" style="4" bestFit="1" customWidth="1"/>
    <col min="30" max="30" width="7.83203125" style="4" bestFit="1" customWidth="1"/>
    <col min="31" max="31" width="10.1640625" style="4" bestFit="1" customWidth="1"/>
    <col min="32" max="32" width="7.5" style="4" bestFit="1" customWidth="1"/>
    <col min="33" max="33" width="8.33203125" style="4" bestFit="1" customWidth="1"/>
    <col min="34" max="34" width="10.1640625" style="4" bestFit="1" customWidth="1"/>
    <col min="35" max="35" width="6" style="4" bestFit="1" customWidth="1"/>
    <col min="36" max="36" width="8.33203125" style="4" bestFit="1" customWidth="1"/>
    <col min="37" max="37" width="11.33203125" style="4" customWidth="1"/>
    <col min="38" max="38" width="9.1640625" style="4" bestFit="1" customWidth="1"/>
    <col min="39" max="39" width="10.1640625" style="7" bestFit="1" customWidth="1"/>
    <col min="40" max="40" width="6" style="4" bestFit="1" customWidth="1"/>
    <col min="41" max="41" width="7.83203125" style="4" bestFit="1" customWidth="1"/>
    <col min="42" max="42" width="10.1640625" style="4" bestFit="1" customWidth="1"/>
    <col min="43" max="43" width="6" style="4" bestFit="1" customWidth="1"/>
    <col min="44" max="44" width="7.83203125" style="4" bestFit="1" customWidth="1"/>
    <col min="45" max="45" width="10.1640625" style="4" bestFit="1" customWidth="1"/>
    <col min="46" max="46" width="6" style="4" bestFit="1" customWidth="1"/>
    <col min="47" max="47" width="7.83203125" style="4" bestFit="1" customWidth="1"/>
    <col min="48" max="48" width="10.1640625" style="4" bestFit="1" customWidth="1"/>
    <col min="49" max="49" width="8.1640625" style="4" bestFit="1" customWidth="1"/>
    <col min="50" max="50" width="7.83203125" style="4" bestFit="1" customWidth="1"/>
    <col min="51" max="51" width="10.1640625" style="7" bestFit="1" customWidth="1"/>
    <col min="52" max="52" width="7.5" style="4" bestFit="1" customWidth="1"/>
    <col min="53" max="53" width="7.83203125" style="4" bestFit="1" customWidth="1"/>
    <col min="54" max="54" width="10.1640625" style="4" bestFit="1" customWidth="1"/>
    <col min="55" max="55" width="6" style="4" bestFit="1" customWidth="1"/>
    <col min="56" max="56" width="7.83203125" style="4" bestFit="1" customWidth="1"/>
    <col min="57" max="57" width="10.1640625" style="4" bestFit="1" customWidth="1"/>
    <col min="58" max="58" width="6" style="4" bestFit="1" customWidth="1"/>
    <col min="59" max="59" width="7.83203125" style="4" bestFit="1" customWidth="1"/>
    <col min="60" max="60" width="11.1640625" style="4" customWidth="1"/>
    <col min="61" max="61" width="9.83203125" style="4" customWidth="1"/>
    <col min="62" max="62" width="6" style="4" bestFit="1" customWidth="1"/>
    <col min="63" max="63" width="7.83203125" style="4" bestFit="1" customWidth="1"/>
    <col min="64" max="64" width="12.6640625" style="4" customWidth="1"/>
    <col min="65" max="65" width="15.1640625" style="4" customWidth="1"/>
    <col min="66" max="68" width="12" style="4" customWidth="1"/>
    <col min="69" max="69" width="14.6640625" style="4" customWidth="1"/>
    <col min="70" max="70" width="18.83203125" style="4" customWidth="1"/>
    <col min="71" max="71" width="13.5" style="10" customWidth="1"/>
    <col min="72" max="72" width="6.1640625" style="10" bestFit="1" customWidth="1"/>
    <col min="73" max="73" width="3.6640625" style="10" bestFit="1" customWidth="1"/>
    <col min="74" max="74" width="13.83203125" style="10" customWidth="1"/>
    <col min="75" max="75" width="10.6640625" style="10"/>
    <col min="76" max="76" width="18.1640625" style="10" bestFit="1" customWidth="1"/>
    <col min="77" max="224" width="10.6640625" style="10"/>
    <col min="225" max="225" width="8.33203125" style="10" customWidth="1"/>
    <col min="226" max="226" width="31.83203125" style="10" customWidth="1"/>
    <col min="227" max="227" width="14" style="10" bestFit="1" customWidth="1"/>
    <col min="228" max="234" width="10.6640625" style="10"/>
    <col min="235" max="235" width="0" style="10" hidden="1" customWidth="1"/>
    <col min="236" max="16384" width="10.6640625" style="10"/>
  </cols>
  <sheetData>
    <row r="1" spans="1:74" x14ac:dyDescent="0.25">
      <c r="A1" s="8"/>
      <c r="B1" s="8" t="s">
        <v>0</v>
      </c>
      <c r="C1" s="9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3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4" ht="15" customHeight="1" x14ac:dyDescent="0.25">
      <c r="A2" s="8"/>
      <c r="B2" s="8" t="s">
        <v>35</v>
      </c>
      <c r="C2" s="9"/>
      <c r="D2" s="2"/>
      <c r="E2" s="2"/>
      <c r="F2" s="2"/>
      <c r="G2" s="2"/>
      <c r="H2" s="2"/>
      <c r="I2" s="2"/>
      <c r="J2" s="1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1"/>
      <c r="W2" s="1"/>
      <c r="X2" s="1"/>
      <c r="Y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3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4" x14ac:dyDescent="0.25">
      <c r="A3" s="8"/>
      <c r="B3" s="5" t="s">
        <v>1</v>
      </c>
      <c r="C3" s="5">
        <v>44712</v>
      </c>
      <c r="D3" s="2"/>
      <c r="E3" s="2"/>
      <c r="F3" s="2"/>
      <c r="G3" s="2"/>
      <c r="H3" s="2"/>
      <c r="I3" s="2"/>
      <c r="J3" s="1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3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3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4" x14ac:dyDescent="0.25">
      <c r="A4" s="8"/>
      <c r="B4" s="8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3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3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1:74" ht="15" customHeight="1" x14ac:dyDescent="0.25">
      <c r="A5" s="8"/>
      <c r="B5" s="67" t="s">
        <v>2</v>
      </c>
      <c r="C5" s="70" t="s">
        <v>3</v>
      </c>
      <c r="D5" s="64" t="s">
        <v>4</v>
      </c>
      <c r="E5" s="64" t="s">
        <v>5</v>
      </c>
      <c r="F5" s="64" t="s">
        <v>6</v>
      </c>
      <c r="G5" s="64" t="s">
        <v>7</v>
      </c>
      <c r="H5" s="73" t="s">
        <v>8</v>
      </c>
      <c r="I5" s="73" t="s">
        <v>36</v>
      </c>
      <c r="J5" s="73" t="s">
        <v>9</v>
      </c>
      <c r="K5" s="73" t="s">
        <v>10</v>
      </c>
      <c r="L5" s="73" t="s">
        <v>11</v>
      </c>
      <c r="M5" s="64" t="s">
        <v>12</v>
      </c>
      <c r="N5" s="64" t="s">
        <v>13</v>
      </c>
      <c r="O5" s="64" t="s">
        <v>14</v>
      </c>
      <c r="P5" s="64" t="s">
        <v>15</v>
      </c>
      <c r="Q5" s="64" t="s">
        <v>16</v>
      </c>
      <c r="R5" s="64" t="s">
        <v>17</v>
      </c>
      <c r="S5" s="64" t="s">
        <v>18</v>
      </c>
      <c r="T5" s="76" t="s">
        <v>19</v>
      </c>
      <c r="U5" s="76" t="s">
        <v>20</v>
      </c>
      <c r="V5" s="79" t="s">
        <v>21</v>
      </c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3" t="s">
        <v>37</v>
      </c>
      <c r="AL5" s="79" t="s">
        <v>22</v>
      </c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3" t="s">
        <v>38</v>
      </c>
      <c r="BI5" s="101" t="s">
        <v>23</v>
      </c>
      <c r="BJ5" s="102"/>
      <c r="BK5" s="103"/>
      <c r="BL5" s="83" t="s">
        <v>39</v>
      </c>
      <c r="BM5" s="107" t="s">
        <v>40</v>
      </c>
      <c r="BN5" s="73" t="s">
        <v>41</v>
      </c>
      <c r="BO5" s="73" t="s">
        <v>42</v>
      </c>
      <c r="BP5" s="95" t="s">
        <v>43</v>
      </c>
      <c r="BQ5" s="95" t="s">
        <v>44</v>
      </c>
      <c r="BR5" s="12"/>
      <c r="BS5" s="98" t="s">
        <v>45</v>
      </c>
      <c r="BT5" s="98" t="s">
        <v>46</v>
      </c>
      <c r="BU5" s="98" t="s">
        <v>47</v>
      </c>
      <c r="BV5" s="13"/>
    </row>
    <row r="6" spans="1:74" ht="15" customHeight="1" x14ac:dyDescent="0.25">
      <c r="A6" s="8"/>
      <c r="B6" s="68"/>
      <c r="C6" s="71"/>
      <c r="D6" s="65"/>
      <c r="E6" s="65"/>
      <c r="F6" s="65"/>
      <c r="G6" s="65"/>
      <c r="H6" s="74"/>
      <c r="I6" s="74"/>
      <c r="J6" s="74"/>
      <c r="K6" s="74"/>
      <c r="L6" s="74"/>
      <c r="M6" s="65"/>
      <c r="N6" s="65"/>
      <c r="O6" s="65"/>
      <c r="P6" s="65"/>
      <c r="Q6" s="65"/>
      <c r="R6" s="65"/>
      <c r="S6" s="65"/>
      <c r="T6" s="77"/>
      <c r="U6" s="77"/>
      <c r="V6" s="81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3"/>
      <c r="AL6" s="81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3"/>
      <c r="BI6" s="104"/>
      <c r="BJ6" s="105"/>
      <c r="BK6" s="106"/>
      <c r="BL6" s="83"/>
      <c r="BM6" s="99"/>
      <c r="BN6" s="74"/>
      <c r="BO6" s="74"/>
      <c r="BP6" s="96"/>
      <c r="BQ6" s="96"/>
      <c r="BR6" s="99" t="s">
        <v>48</v>
      </c>
      <c r="BS6" s="98"/>
      <c r="BT6" s="98"/>
      <c r="BU6" s="98"/>
      <c r="BV6" s="13"/>
    </row>
    <row r="7" spans="1:74" x14ac:dyDescent="0.25">
      <c r="A7" s="8"/>
      <c r="B7" s="68"/>
      <c r="C7" s="71"/>
      <c r="D7" s="65"/>
      <c r="E7" s="65"/>
      <c r="F7" s="65"/>
      <c r="G7" s="65"/>
      <c r="H7" s="74"/>
      <c r="I7" s="74"/>
      <c r="J7" s="74"/>
      <c r="K7" s="74"/>
      <c r="L7" s="74"/>
      <c r="M7" s="65"/>
      <c r="N7" s="65"/>
      <c r="O7" s="65"/>
      <c r="P7" s="65"/>
      <c r="Q7" s="65"/>
      <c r="R7" s="65"/>
      <c r="S7" s="65"/>
      <c r="T7" s="77"/>
      <c r="U7" s="77"/>
      <c r="V7" s="87">
        <v>0.1</v>
      </c>
      <c r="W7" s="87"/>
      <c r="X7" s="87"/>
      <c r="Y7" s="88">
        <v>0.1</v>
      </c>
      <c r="Z7" s="89"/>
      <c r="AA7" s="90"/>
      <c r="AB7" s="87">
        <v>0.1</v>
      </c>
      <c r="AC7" s="87"/>
      <c r="AD7" s="87"/>
      <c r="AE7" s="91">
        <v>0.1</v>
      </c>
      <c r="AF7" s="91"/>
      <c r="AG7" s="91"/>
      <c r="AH7" s="91">
        <v>0.1</v>
      </c>
      <c r="AI7" s="91"/>
      <c r="AJ7" s="91"/>
      <c r="AK7" s="83"/>
      <c r="AL7" s="84">
        <v>0.08</v>
      </c>
      <c r="AM7" s="85"/>
      <c r="AN7" s="85"/>
      <c r="AO7" s="86"/>
      <c r="AP7" s="87">
        <v>0.08</v>
      </c>
      <c r="AQ7" s="87"/>
      <c r="AR7" s="87"/>
      <c r="AS7" s="84">
        <v>0.06</v>
      </c>
      <c r="AT7" s="85"/>
      <c r="AU7" s="85"/>
      <c r="AV7" s="84">
        <v>0.08</v>
      </c>
      <c r="AW7" s="85"/>
      <c r="AX7" s="86"/>
      <c r="AY7" s="87">
        <v>0.05</v>
      </c>
      <c r="AZ7" s="87"/>
      <c r="BA7" s="87"/>
      <c r="BB7" s="87">
        <v>0.05</v>
      </c>
      <c r="BC7" s="87"/>
      <c r="BD7" s="87"/>
      <c r="BE7" s="87">
        <v>0.05</v>
      </c>
      <c r="BF7" s="87"/>
      <c r="BG7" s="84"/>
      <c r="BH7" s="83"/>
      <c r="BI7" s="86">
        <v>0.05</v>
      </c>
      <c r="BJ7" s="87"/>
      <c r="BK7" s="87"/>
      <c r="BL7" s="83"/>
      <c r="BM7" s="99"/>
      <c r="BN7" s="74"/>
      <c r="BO7" s="74"/>
      <c r="BP7" s="96"/>
      <c r="BQ7" s="96"/>
      <c r="BR7" s="99"/>
      <c r="BS7" s="98"/>
      <c r="BT7" s="98"/>
      <c r="BU7" s="98"/>
      <c r="BV7" s="13"/>
    </row>
    <row r="8" spans="1:74" ht="46.5" customHeight="1" x14ac:dyDescent="0.25">
      <c r="A8" s="8"/>
      <c r="B8" s="68"/>
      <c r="C8" s="71"/>
      <c r="D8" s="65"/>
      <c r="E8" s="65"/>
      <c r="F8" s="65"/>
      <c r="G8" s="65"/>
      <c r="H8" s="74"/>
      <c r="I8" s="74"/>
      <c r="J8" s="74"/>
      <c r="K8" s="74"/>
      <c r="L8" s="74"/>
      <c r="M8" s="65"/>
      <c r="N8" s="65"/>
      <c r="O8" s="65"/>
      <c r="P8" s="65"/>
      <c r="Q8" s="65"/>
      <c r="R8" s="65"/>
      <c r="S8" s="65"/>
      <c r="T8" s="77"/>
      <c r="U8" s="77"/>
      <c r="V8" s="108" t="s">
        <v>49</v>
      </c>
      <c r="W8" s="108"/>
      <c r="X8" s="108"/>
      <c r="Y8" s="109" t="s">
        <v>50</v>
      </c>
      <c r="Z8" s="110"/>
      <c r="AA8" s="111"/>
      <c r="AB8" s="108" t="s">
        <v>51</v>
      </c>
      <c r="AC8" s="108"/>
      <c r="AD8" s="108"/>
      <c r="AE8" s="108" t="s">
        <v>52</v>
      </c>
      <c r="AF8" s="108"/>
      <c r="AG8" s="108"/>
      <c r="AH8" s="108" t="s">
        <v>24</v>
      </c>
      <c r="AI8" s="108"/>
      <c r="AJ8" s="108"/>
      <c r="AK8" s="83"/>
      <c r="AL8" s="92" t="s">
        <v>25</v>
      </c>
      <c r="AM8" s="93"/>
      <c r="AN8" s="93"/>
      <c r="AO8" s="94"/>
      <c r="AP8" s="108" t="s">
        <v>26</v>
      </c>
      <c r="AQ8" s="108"/>
      <c r="AR8" s="108"/>
      <c r="AS8" s="92" t="s">
        <v>27</v>
      </c>
      <c r="AT8" s="93"/>
      <c r="AU8" s="93"/>
      <c r="AV8" s="92" t="s">
        <v>28</v>
      </c>
      <c r="AW8" s="93"/>
      <c r="AX8" s="94"/>
      <c r="AY8" s="112" t="s">
        <v>53</v>
      </c>
      <c r="AZ8" s="112"/>
      <c r="BA8" s="112"/>
      <c r="BB8" s="108" t="s">
        <v>54</v>
      </c>
      <c r="BC8" s="108"/>
      <c r="BD8" s="108"/>
      <c r="BE8" s="108" t="s">
        <v>55</v>
      </c>
      <c r="BF8" s="108"/>
      <c r="BG8" s="92"/>
      <c r="BH8" s="83"/>
      <c r="BI8" s="94" t="s">
        <v>56</v>
      </c>
      <c r="BJ8" s="108"/>
      <c r="BK8" s="108"/>
      <c r="BL8" s="83"/>
      <c r="BM8" s="99"/>
      <c r="BN8" s="74"/>
      <c r="BO8" s="74"/>
      <c r="BP8" s="96"/>
      <c r="BQ8" s="96"/>
      <c r="BR8" s="99"/>
      <c r="BS8" s="98"/>
      <c r="BT8" s="98"/>
      <c r="BU8" s="98"/>
      <c r="BV8" s="13"/>
    </row>
    <row r="9" spans="1:74" ht="31.9" customHeight="1" x14ac:dyDescent="0.25">
      <c r="A9" s="8"/>
      <c r="B9" s="69"/>
      <c r="C9" s="72"/>
      <c r="D9" s="66"/>
      <c r="E9" s="66"/>
      <c r="F9" s="66"/>
      <c r="G9" s="66"/>
      <c r="H9" s="75"/>
      <c r="I9" s="75"/>
      <c r="J9" s="75"/>
      <c r="K9" s="75"/>
      <c r="L9" s="75"/>
      <c r="M9" s="66"/>
      <c r="N9" s="66"/>
      <c r="O9" s="66"/>
      <c r="P9" s="66"/>
      <c r="Q9" s="66"/>
      <c r="R9" s="66"/>
      <c r="S9" s="66"/>
      <c r="T9" s="78"/>
      <c r="U9" s="78"/>
      <c r="V9" s="14" t="s">
        <v>29</v>
      </c>
      <c r="W9" s="15" t="s">
        <v>30</v>
      </c>
      <c r="X9" s="16" t="s">
        <v>31</v>
      </c>
      <c r="Y9" s="14" t="s">
        <v>29</v>
      </c>
      <c r="Z9" s="17" t="s">
        <v>30</v>
      </c>
      <c r="AA9" s="17" t="s">
        <v>31</v>
      </c>
      <c r="AB9" s="14" t="s">
        <v>29</v>
      </c>
      <c r="AC9" s="15" t="s">
        <v>30</v>
      </c>
      <c r="AD9" s="16" t="s">
        <v>31</v>
      </c>
      <c r="AE9" s="14" t="s">
        <v>29</v>
      </c>
      <c r="AF9" s="15" t="s">
        <v>30</v>
      </c>
      <c r="AG9" s="18" t="s">
        <v>32</v>
      </c>
      <c r="AH9" s="14" t="s">
        <v>29</v>
      </c>
      <c r="AI9" s="15" t="s">
        <v>30</v>
      </c>
      <c r="AJ9" s="18" t="s">
        <v>32</v>
      </c>
      <c r="AK9" s="83"/>
      <c r="AL9" s="19" t="s">
        <v>57</v>
      </c>
      <c r="AM9" s="20" t="s">
        <v>29</v>
      </c>
      <c r="AN9" s="21" t="s">
        <v>30</v>
      </c>
      <c r="AO9" s="22" t="s">
        <v>31</v>
      </c>
      <c r="AP9" s="23" t="s">
        <v>29</v>
      </c>
      <c r="AQ9" s="21" t="s">
        <v>30</v>
      </c>
      <c r="AR9" s="22" t="s">
        <v>31</v>
      </c>
      <c r="AS9" s="23" t="s">
        <v>29</v>
      </c>
      <c r="AT9" s="21" t="s">
        <v>30</v>
      </c>
      <c r="AU9" s="22" t="s">
        <v>31</v>
      </c>
      <c r="AV9" s="20" t="s">
        <v>29</v>
      </c>
      <c r="AW9" s="21" t="s">
        <v>30</v>
      </c>
      <c r="AX9" s="22" t="s">
        <v>31</v>
      </c>
      <c r="AY9" s="24" t="s">
        <v>29</v>
      </c>
      <c r="AZ9" s="15" t="s">
        <v>30</v>
      </c>
      <c r="BA9" s="16" t="s">
        <v>31</v>
      </c>
      <c r="BB9" s="20" t="s">
        <v>29</v>
      </c>
      <c r="BC9" s="21" t="s">
        <v>30</v>
      </c>
      <c r="BD9" s="22" t="s">
        <v>31</v>
      </c>
      <c r="BE9" s="20" t="s">
        <v>29</v>
      </c>
      <c r="BF9" s="21" t="s">
        <v>30</v>
      </c>
      <c r="BG9" s="25" t="s">
        <v>31</v>
      </c>
      <c r="BH9" s="83"/>
      <c r="BI9" s="20" t="s">
        <v>29</v>
      </c>
      <c r="BJ9" s="21" t="s">
        <v>30</v>
      </c>
      <c r="BK9" s="25" t="s">
        <v>31</v>
      </c>
      <c r="BL9" s="83"/>
      <c r="BM9" s="100"/>
      <c r="BN9" s="75"/>
      <c r="BO9" s="75"/>
      <c r="BP9" s="97"/>
      <c r="BQ9" s="97"/>
      <c r="BR9" s="100"/>
      <c r="BS9" s="98"/>
      <c r="BT9" s="98"/>
      <c r="BU9" s="98"/>
      <c r="BV9" s="13"/>
    </row>
    <row r="10" spans="1:74" s="61" customFormat="1" ht="25.5" customHeight="1" x14ac:dyDescent="0.2">
      <c r="A10" s="26"/>
      <c r="B10" s="27">
        <v>1</v>
      </c>
      <c r="C10" s="28" t="s">
        <v>58</v>
      </c>
      <c r="D10" s="6">
        <v>181108</v>
      </c>
      <c r="E10" s="29">
        <v>44562</v>
      </c>
      <c r="F10" s="29" t="s">
        <v>59</v>
      </c>
      <c r="G10" s="30" t="s">
        <v>60</v>
      </c>
      <c r="H10" s="6" t="s">
        <v>33</v>
      </c>
      <c r="I10" s="6" t="s">
        <v>61</v>
      </c>
      <c r="J10" s="28" t="s">
        <v>34</v>
      </c>
      <c r="K10" s="31"/>
      <c r="L10" s="31"/>
      <c r="M10" s="31">
        <v>22</v>
      </c>
      <c r="N10" s="31">
        <v>17</v>
      </c>
      <c r="O10" s="31"/>
      <c r="P10" s="31"/>
      <c r="Q10" s="31"/>
      <c r="R10" s="31"/>
      <c r="S10" s="31"/>
      <c r="T10" s="32">
        <f>N10-O10-P10-S10</f>
        <v>17</v>
      </c>
      <c r="U10" s="31">
        <f>N10-(R10+S10)</f>
        <v>17</v>
      </c>
      <c r="V10" s="33">
        <v>1</v>
      </c>
      <c r="W10" s="34">
        <f>IF(V10&lt;60%,1,IF(AND(V10&gt;=60%,V10&lt;70%),2,IF(AND(V10&gt;=70%,V10&lt;80%),3,IF(AND(V10&gt;=80%,V10&lt;90%),4,5))))</f>
        <v>5</v>
      </c>
      <c r="X10" s="35">
        <f>W10*$V$7/5</f>
        <v>0.1</v>
      </c>
      <c r="Y10" s="33">
        <v>1</v>
      </c>
      <c r="Z10" s="36">
        <f>IF(Y10&lt;70%,1,IF(AND(Y10&gt;=70%,Y10&lt;80%),2,IF(AND(Y10&gt;=80%,Y10&lt;90%),3,IF(AND(Y10&gt;=90%,Y10&lt;100%),4,5))))</f>
        <v>5</v>
      </c>
      <c r="AA10" s="37">
        <f>Z10*$Y$7/5</f>
        <v>0.1</v>
      </c>
      <c r="AB10" s="38">
        <v>291.39999999999998</v>
      </c>
      <c r="AC10" s="36">
        <f>IF(AB10&gt;300,1,5)</f>
        <v>5</v>
      </c>
      <c r="AD10" s="39">
        <f>AC10*$AB$7/5</f>
        <v>0.1</v>
      </c>
      <c r="AE10" s="40">
        <v>0.97889999999999999</v>
      </c>
      <c r="AF10" s="41">
        <f>IF(AE10&gt;95%,5,IF(AE10=95%,3,1))</f>
        <v>5</v>
      </c>
      <c r="AG10" s="42">
        <f>AF10*AE$7/5</f>
        <v>0.1</v>
      </c>
      <c r="AH10" s="40">
        <v>1</v>
      </c>
      <c r="AI10" s="41">
        <f>IF(AH10&lt;100%,1,5)</f>
        <v>5</v>
      </c>
      <c r="AJ10" s="42">
        <f>AI10*AH$7/5</f>
        <v>0.1</v>
      </c>
      <c r="AK10" s="43">
        <f>X10+AA10+AD10+AJ10+AG10</f>
        <v>0.5</v>
      </c>
      <c r="AL10" s="37">
        <v>0.92</v>
      </c>
      <c r="AM10" s="44">
        <v>0.92</v>
      </c>
      <c r="AN10" s="45">
        <f>IF(AM10&lt;AL10,1,5)</f>
        <v>5</v>
      </c>
      <c r="AO10" s="46">
        <f>AN10*$AL$7/5</f>
        <v>0.08</v>
      </c>
      <c r="AP10" s="47">
        <v>1</v>
      </c>
      <c r="AQ10" s="48">
        <f>IF(AP10&gt;=90%,5,IF(AND(AP10&gt;=80%,AP10&lt;90%),4,IF(AND(AP10&gt;=70%,AP10&lt;80%),3,IF(AND(AP10&gt;=60%,AP10&lt;70%),2,1))))</f>
        <v>5</v>
      </c>
      <c r="AR10" s="39">
        <f>AQ10*$AP$7/5</f>
        <v>0.08</v>
      </c>
      <c r="AS10" s="33">
        <v>0.98939999999999995</v>
      </c>
      <c r="AT10" s="48">
        <f>IF(AS10&gt;=90%,5,IF(AND(AS10&gt;=80%,AS10&lt;90%),4,IF(AND(AS10&gt;=70%,AS10&lt;80%),3,IF(AND(AS10&gt;=60%,AS10&lt;70%),2,1))))</f>
        <v>5</v>
      </c>
      <c r="AU10" s="39">
        <f>AT10*$AS$7/5</f>
        <v>0.06</v>
      </c>
      <c r="AV10" s="49">
        <v>1</v>
      </c>
      <c r="AW10" s="48">
        <f>IF(AV10&lt;100%,1,5)</f>
        <v>5</v>
      </c>
      <c r="AX10" s="39">
        <f>AW10*$AV$7/5</f>
        <v>0.08</v>
      </c>
      <c r="AY10" s="49">
        <v>0.85</v>
      </c>
      <c r="AZ10" s="48">
        <f>IF(AY10&lt;85%,1,5)</f>
        <v>5</v>
      </c>
      <c r="BA10" s="46">
        <f>AZ10*$AY$7/5</f>
        <v>0.05</v>
      </c>
      <c r="BB10" s="50">
        <v>0.48199999999999998</v>
      </c>
      <c r="BC10" s="48">
        <f>IF(BB10&lt;40%,1,5)</f>
        <v>5</v>
      </c>
      <c r="BD10" s="39">
        <f>BC10*$BB$7/5</f>
        <v>0.05</v>
      </c>
      <c r="BE10" s="51">
        <v>2</v>
      </c>
      <c r="BF10" s="45">
        <f>IF(BE10=0,1,IF(BE10=1,3,IF(BE10&gt;1,5)))</f>
        <v>5</v>
      </c>
      <c r="BG10" s="39">
        <f>BF10*$BE$7/5</f>
        <v>0.05</v>
      </c>
      <c r="BH10" s="52">
        <f>AO10+AR10+AU10+AX10+BA10+BD10+BG10</f>
        <v>0.44999999999999996</v>
      </c>
      <c r="BI10" s="49">
        <v>1</v>
      </c>
      <c r="BJ10" s="45">
        <f>IF(BI10&lt;95%,1,IF(AND(BI10&gt;=95%,BI10&lt;100%),3,5))</f>
        <v>5</v>
      </c>
      <c r="BK10" s="39">
        <f>BJ10*$BI$7/5</f>
        <v>0.05</v>
      </c>
      <c r="BL10" s="39">
        <f>BK10</f>
        <v>0.05</v>
      </c>
      <c r="BM10" s="53">
        <f>AK10+BH10+BL10</f>
        <v>1</v>
      </c>
      <c r="BN10" s="54" t="str">
        <f>IF(BU10&gt;0,"GUGUR","TERIMA")</f>
        <v>TERIMA</v>
      </c>
      <c r="BO10" s="55">
        <v>2500000</v>
      </c>
      <c r="BP10" s="56">
        <f>BO10*BM10</f>
        <v>2500000</v>
      </c>
      <c r="BQ10" s="57">
        <f>IF(S10&gt;0,(T10/M10)*BP10,BP10)</f>
        <v>2500000</v>
      </c>
      <c r="BR10" s="58">
        <f>IF(L10=1,(T10/M10)*BQ10,IF(BS10&gt;0,BQ10*85%,IF(BT10&gt;0,BQ10*60%,IF(BU10&gt;0,BQ10*0%,BQ10))))</f>
        <v>2500000</v>
      </c>
      <c r="BS10" s="59"/>
      <c r="BT10" s="59"/>
      <c r="BU10" s="59"/>
      <c r="BV10" s="60"/>
    </row>
    <row r="12" spans="1:74" x14ac:dyDescent="0.25">
      <c r="AM12" s="4"/>
    </row>
    <row r="13" spans="1:74" x14ac:dyDescent="0.25">
      <c r="AM13" s="4"/>
    </row>
    <row r="14" spans="1:74" x14ac:dyDescent="0.25">
      <c r="AM14" s="4"/>
    </row>
    <row r="17" spans="60:60" x14ac:dyDescent="0.25">
      <c r="BH17" s="63"/>
    </row>
    <row r="120" spans="48:48" x14ac:dyDescent="0.25">
      <c r="AV120" s="10"/>
    </row>
    <row r="121" spans="48:48" x14ac:dyDescent="0.25">
      <c r="AV121" s="10"/>
    </row>
    <row r="122" spans="48:48" x14ac:dyDescent="0.25">
      <c r="AV122" s="10"/>
    </row>
    <row r="123" spans="48:48" x14ac:dyDescent="0.25">
      <c r="AV123" s="10"/>
    </row>
    <row r="124" spans="48:48" x14ac:dyDescent="0.25">
      <c r="AV124" s="10"/>
    </row>
    <row r="125" spans="48:48" x14ac:dyDescent="0.25">
      <c r="AV125" s="10"/>
    </row>
    <row r="126" spans="48:48" x14ac:dyDescent="0.25">
      <c r="AV126" s="10"/>
    </row>
    <row r="127" spans="48:48" x14ac:dyDescent="0.25">
      <c r="AV127" s="10"/>
    </row>
    <row r="128" spans="48:48" x14ac:dyDescent="0.25">
      <c r="AV128" s="10"/>
    </row>
    <row r="129" s="10" customFormat="1" x14ac:dyDescent="0.25"/>
    <row r="130" s="10" customFormat="1" x14ac:dyDescent="0.25"/>
    <row r="131" s="10" customFormat="1" x14ac:dyDescent="0.25"/>
    <row r="132" s="10" customFormat="1" x14ac:dyDescent="0.25"/>
    <row r="133" s="10" customFormat="1" x14ac:dyDescent="0.25"/>
    <row r="134" s="10" customFormat="1" x14ac:dyDescent="0.25"/>
    <row r="135" s="10" customFormat="1" x14ac:dyDescent="0.25"/>
    <row r="136" s="10" customFormat="1" x14ac:dyDescent="0.25"/>
    <row r="137" s="10" customFormat="1" x14ac:dyDescent="0.25"/>
    <row r="138" s="10" customFormat="1" x14ac:dyDescent="0.25"/>
    <row r="139" s="10" customFormat="1" x14ac:dyDescent="0.25"/>
    <row r="140" s="10" customFormat="1" x14ac:dyDescent="0.25"/>
    <row r="141" s="10" customFormat="1" x14ac:dyDescent="0.25"/>
    <row r="142" s="10" customFormat="1" x14ac:dyDescent="0.25"/>
    <row r="143" s="10" customFormat="1" x14ac:dyDescent="0.25"/>
    <row r="144" s="10" customFormat="1" x14ac:dyDescent="0.25"/>
    <row r="145" s="10" customFormat="1" x14ac:dyDescent="0.25"/>
    <row r="146" s="10" customFormat="1" x14ac:dyDescent="0.25"/>
    <row r="147" s="10" customFormat="1" x14ac:dyDescent="0.25"/>
    <row r="148" s="10" customFormat="1" x14ac:dyDescent="0.25"/>
    <row r="149" s="10" customFormat="1" x14ac:dyDescent="0.25"/>
    <row r="150" s="10" customFormat="1" x14ac:dyDescent="0.25"/>
    <row r="151" s="10" customFormat="1" x14ac:dyDescent="0.25"/>
    <row r="152" s="10" customFormat="1" x14ac:dyDescent="0.25"/>
    <row r="153" s="10" customFormat="1" x14ac:dyDescent="0.25"/>
    <row r="154" s="10" customFormat="1" x14ac:dyDescent="0.25"/>
    <row r="155" s="10" customFormat="1" x14ac:dyDescent="0.25"/>
    <row r="156" s="10" customFormat="1" x14ac:dyDescent="0.25"/>
    <row r="157" s="10" customFormat="1" x14ac:dyDescent="0.25"/>
    <row r="158" s="10" customFormat="1" x14ac:dyDescent="0.25"/>
    <row r="159" s="10" customFormat="1" x14ac:dyDescent="0.25"/>
    <row r="160" s="10" customFormat="1" x14ac:dyDescent="0.25"/>
    <row r="161" spans="48:48" s="10" customFormat="1" x14ac:dyDescent="0.25"/>
    <row r="162" spans="48:48" s="10" customFormat="1" x14ac:dyDescent="0.25"/>
    <row r="163" spans="48:48" s="10" customFormat="1" x14ac:dyDescent="0.25"/>
    <row r="164" spans="48:48" s="10" customFormat="1" x14ac:dyDescent="0.25"/>
    <row r="165" spans="48:48" s="10" customFormat="1" x14ac:dyDescent="0.25"/>
    <row r="166" spans="48:48" s="10" customFormat="1" x14ac:dyDescent="0.25"/>
    <row r="167" spans="48:48" s="10" customFormat="1" x14ac:dyDescent="0.25"/>
    <row r="168" spans="48:48" s="10" customFormat="1" x14ac:dyDescent="0.25"/>
    <row r="169" spans="48:48" s="10" customFormat="1" x14ac:dyDescent="0.25">
      <c r="AV169" s="4"/>
    </row>
    <row r="170" spans="48:48" s="10" customFormat="1" x14ac:dyDescent="0.25">
      <c r="AV170" s="4"/>
    </row>
    <row r="171" spans="48:48" s="10" customFormat="1" x14ac:dyDescent="0.25">
      <c r="AV171" s="4"/>
    </row>
    <row r="172" spans="48:48" s="10" customFormat="1" x14ac:dyDescent="0.25">
      <c r="AV172" s="4"/>
    </row>
    <row r="173" spans="48:48" s="10" customFormat="1" x14ac:dyDescent="0.25">
      <c r="AV173" s="4"/>
    </row>
    <row r="174" spans="48:48" s="10" customFormat="1" x14ac:dyDescent="0.25">
      <c r="AV174" s="4"/>
    </row>
    <row r="175" spans="48:48" s="10" customFormat="1" x14ac:dyDescent="0.25">
      <c r="AV175" s="4"/>
    </row>
    <row r="176" spans="48:48" s="10" customFormat="1" x14ac:dyDescent="0.25">
      <c r="AV176" s="4"/>
    </row>
    <row r="177" spans="48:48" s="10" customFormat="1" x14ac:dyDescent="0.25">
      <c r="AV177" s="4"/>
    </row>
  </sheetData>
  <mergeCells count="61">
    <mergeCell ref="BB8:BD8"/>
    <mergeCell ref="BP5:BP9"/>
    <mergeCell ref="BI8:BK8"/>
    <mergeCell ref="BH5:BH9"/>
    <mergeCell ref="V8:X8"/>
    <mergeCell ref="Y8:AA8"/>
    <mergeCell ref="AB8:AD8"/>
    <mergeCell ref="AE8:AG8"/>
    <mergeCell ref="AH8:AJ8"/>
    <mergeCell ref="BE8:BG8"/>
    <mergeCell ref="AY7:BA7"/>
    <mergeCell ref="BB7:BD7"/>
    <mergeCell ref="BE7:BG7"/>
    <mergeCell ref="BI7:BK7"/>
    <mergeCell ref="AP8:AR8"/>
    <mergeCell ref="AS8:AU8"/>
    <mergeCell ref="AV8:AX8"/>
    <mergeCell ref="BI5:BK6"/>
    <mergeCell ref="BL5:BL9"/>
    <mergeCell ref="BM5:BM9"/>
    <mergeCell ref="BN5:BN9"/>
    <mergeCell ref="BO5:BO9"/>
    <mergeCell ref="BQ5:BQ9"/>
    <mergeCell ref="BS5:BS9"/>
    <mergeCell ref="BT5:BT9"/>
    <mergeCell ref="BU5:BU9"/>
    <mergeCell ref="BR6:BR9"/>
    <mergeCell ref="T5:T9"/>
    <mergeCell ref="U5:U9"/>
    <mergeCell ref="V5:AJ6"/>
    <mergeCell ref="AK5:AK9"/>
    <mergeCell ref="AL5:BG6"/>
    <mergeCell ref="AL7:AO7"/>
    <mergeCell ref="AP7:AR7"/>
    <mergeCell ref="AS7:AU7"/>
    <mergeCell ref="AV7:AX7"/>
    <mergeCell ref="V7:X7"/>
    <mergeCell ref="Y7:AA7"/>
    <mergeCell ref="AB7:AD7"/>
    <mergeCell ref="AE7:AG7"/>
    <mergeCell ref="AH7:AJ7"/>
    <mergeCell ref="AL8:AO8"/>
    <mergeCell ref="AY8:BA8"/>
    <mergeCell ref="S5:S9"/>
    <mergeCell ref="H5:H9"/>
    <mergeCell ref="I5:I9"/>
    <mergeCell ref="J5:J9"/>
    <mergeCell ref="K5:K9"/>
    <mergeCell ref="L5:L9"/>
    <mergeCell ref="M5:M9"/>
    <mergeCell ref="N5:N9"/>
    <mergeCell ref="O5:O9"/>
    <mergeCell ref="P5:P9"/>
    <mergeCell ref="Q5:Q9"/>
    <mergeCell ref="R5:R9"/>
    <mergeCell ref="G5:G9"/>
    <mergeCell ref="B5:B9"/>
    <mergeCell ref="C5:C9"/>
    <mergeCell ref="D5:D9"/>
    <mergeCell ref="E5:E9"/>
    <mergeCell ref="F5:F9"/>
  </mergeCells>
  <conditionalFormatting sqref="BN10">
    <cfRule type="cellIs" dxfId="1" priority="2" stopIfTrue="1" operator="equal">
      <formula>"gugur"</formula>
    </cfRule>
  </conditionalFormatting>
  <conditionalFormatting sqref="BO10">
    <cfRule type="cellIs" dxfId="0" priority="1" stopIfTrue="1" operator="equal">
      <formula>"gugur"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 OPS IBC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</dc:creator>
  <cp:lastModifiedBy>Yudha</cp:lastModifiedBy>
  <dcterms:created xsi:type="dcterms:W3CDTF">2022-03-10T18:08:10Z</dcterms:created>
  <dcterms:modified xsi:type="dcterms:W3CDTF">2022-06-10T09:29:52Z</dcterms:modified>
</cp:coreProperties>
</file>