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NI_23\2022_CCSMG\HR\05. Mei\"/>
    </mc:Choice>
  </mc:AlternateContent>
  <xr:revisionPtr revIDLastSave="0" documentId="8_{9D6BFA89-641D-407E-9797-9B06FE7AFAE9}" xr6:coauthVersionLast="46" xr6:coauthVersionMax="46" xr10:uidLastSave="{00000000-0000-0000-0000-000000000000}"/>
  <bookViews>
    <workbookView xWindow="-120" yWindow="-120" windowWidth="20730" windowHeight="11760" xr2:uid="{2577E741-CE47-4ADD-B7FC-0FB0C4C3E75C}"/>
  </bookViews>
  <sheets>
    <sheet name="TL OP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1" i="1" l="1"/>
  <c r="BC12" i="1"/>
  <c r="BC13" i="1"/>
  <c r="BC14" i="1"/>
  <c r="BC15" i="1"/>
  <c r="BC16" i="1"/>
  <c r="BC17" i="1"/>
  <c r="BC18" i="1"/>
  <c r="BC10" i="1"/>
  <c r="AY11" i="1"/>
  <c r="AY12" i="1"/>
  <c r="AY13" i="1"/>
  <c r="AY14" i="1"/>
  <c r="AY15" i="1"/>
  <c r="AY16" i="1"/>
  <c r="AY17" i="1"/>
  <c r="AY18" i="1"/>
  <c r="AY10" i="1"/>
  <c r="AV11" i="1"/>
  <c r="AV12" i="1"/>
  <c r="AV13" i="1"/>
  <c r="AV14" i="1"/>
  <c r="AV15" i="1"/>
  <c r="AV16" i="1"/>
  <c r="AV17" i="1"/>
  <c r="AV18" i="1"/>
  <c r="AV10" i="1"/>
  <c r="AR11" i="1"/>
  <c r="AR12" i="1"/>
  <c r="AR13" i="1"/>
  <c r="AR14" i="1"/>
  <c r="AR15" i="1"/>
  <c r="AR16" i="1"/>
  <c r="AR17" i="1"/>
  <c r="AR18" i="1"/>
  <c r="AR10" i="1"/>
  <c r="AO11" i="1"/>
  <c r="AO12" i="1"/>
  <c r="AO13" i="1"/>
  <c r="AO14" i="1"/>
  <c r="AO15" i="1"/>
  <c r="AO16" i="1"/>
  <c r="AO17" i="1"/>
  <c r="AO18" i="1"/>
  <c r="AO10" i="1"/>
  <c r="AL11" i="1"/>
  <c r="AL12" i="1"/>
  <c r="AL13" i="1"/>
  <c r="AL14" i="1"/>
  <c r="AL15" i="1"/>
  <c r="AL16" i="1"/>
  <c r="AL17" i="1"/>
  <c r="AL18" i="1"/>
  <c r="AL10" i="1"/>
  <c r="Y11" i="1"/>
  <c r="Y12" i="1"/>
  <c r="Y13" i="1"/>
  <c r="Y14" i="1"/>
  <c r="Y15" i="1"/>
  <c r="Y16" i="1"/>
  <c r="Y17" i="1"/>
  <c r="Y18" i="1"/>
  <c r="Y10" i="1"/>
  <c r="V11" i="1"/>
  <c r="V12" i="1"/>
  <c r="V13" i="1"/>
  <c r="V14" i="1"/>
  <c r="V15" i="1"/>
  <c r="V16" i="1"/>
  <c r="V17" i="1"/>
  <c r="V18" i="1"/>
  <c r="V10" i="1"/>
  <c r="W11" i="1" l="1"/>
  <c r="X11" i="1" s="1"/>
  <c r="W13" i="1"/>
  <c r="X13" i="1" s="1"/>
  <c r="W16" i="1"/>
  <c r="X16" i="1" s="1"/>
  <c r="W18" i="1"/>
  <c r="X18" i="1" s="1"/>
  <c r="W10" i="1"/>
  <c r="X10" i="1" s="1"/>
  <c r="BD17" i="1"/>
  <c r="BE17" i="1" s="1"/>
  <c r="BI17" i="1" s="1"/>
  <c r="BD18" i="1"/>
  <c r="BE18" i="1" s="1"/>
  <c r="BI18" i="1" s="1"/>
  <c r="BD10" i="1"/>
  <c r="BE10" i="1" s="1"/>
  <c r="BI10" i="1" s="1"/>
  <c r="AZ12" i="1"/>
  <c r="BA12" i="1" s="1"/>
  <c r="AZ18" i="1"/>
  <c r="BA18" i="1" s="1"/>
  <c r="AZ10" i="1"/>
  <c r="BA10" i="1" s="1"/>
  <c r="AW11" i="1"/>
  <c r="AX11" i="1" s="1"/>
  <c r="AW12" i="1"/>
  <c r="AX12" i="1" s="1"/>
  <c r="AW13" i="1"/>
  <c r="AX13" i="1" s="1"/>
  <c r="AW18" i="1"/>
  <c r="AX18" i="1" s="1"/>
  <c r="AW10" i="1"/>
  <c r="AX10" i="1" s="1"/>
  <c r="AS13" i="1"/>
  <c r="AT13" i="1" s="1"/>
  <c r="AS16" i="1"/>
  <c r="AT16" i="1" s="1"/>
  <c r="AS10" i="1"/>
  <c r="AT10" i="1" s="1"/>
  <c r="AP11" i="1"/>
  <c r="AQ11" i="1" s="1"/>
  <c r="AP12" i="1"/>
  <c r="AQ12" i="1" s="1"/>
  <c r="AP13" i="1"/>
  <c r="AQ13" i="1" s="1"/>
  <c r="AP10" i="1"/>
  <c r="AQ10" i="1" s="1"/>
  <c r="AM11" i="1"/>
  <c r="AN11" i="1" s="1"/>
  <c r="AM12" i="1"/>
  <c r="AN12" i="1" s="1"/>
  <c r="AM13" i="1"/>
  <c r="AN13" i="1" s="1"/>
  <c r="AM18" i="1"/>
  <c r="AN18" i="1" s="1"/>
  <c r="AM10" i="1"/>
  <c r="AN10" i="1" s="1"/>
  <c r="W12" i="1"/>
  <c r="X12" i="1" s="1"/>
  <c r="BH18" i="1"/>
  <c r="BG18" i="1"/>
  <c r="AS18" i="1"/>
  <c r="AT18" i="1" s="1"/>
  <c r="AP18" i="1"/>
  <c r="AQ18" i="1" s="1"/>
  <c r="AK18" i="1"/>
  <c r="AJ18" i="1"/>
  <c r="AG18" i="1"/>
  <c r="AF18" i="1"/>
  <c r="AC18" i="1"/>
  <c r="AD18" i="1" s="1"/>
  <c r="U18" i="1"/>
  <c r="T18" i="1"/>
  <c r="BH17" i="1"/>
  <c r="BG17" i="1"/>
  <c r="AZ17" i="1"/>
  <c r="BA17" i="1" s="1"/>
  <c r="AW17" i="1"/>
  <c r="AX17" i="1" s="1"/>
  <c r="AS17" i="1"/>
  <c r="AT17" i="1" s="1"/>
  <c r="AP17" i="1"/>
  <c r="AQ17" i="1" s="1"/>
  <c r="AM17" i="1"/>
  <c r="AN17" i="1" s="1"/>
  <c r="AK17" i="1"/>
  <c r="AJ17" i="1"/>
  <c r="AG17" i="1"/>
  <c r="AF17" i="1"/>
  <c r="AC17" i="1"/>
  <c r="AD17" i="1" s="1"/>
  <c r="W17" i="1"/>
  <c r="X17" i="1" s="1"/>
  <c r="U17" i="1"/>
  <c r="T17" i="1"/>
  <c r="BH16" i="1"/>
  <c r="BG16" i="1"/>
  <c r="BD16" i="1"/>
  <c r="BE16" i="1" s="1"/>
  <c r="BI16" i="1" s="1"/>
  <c r="AZ16" i="1"/>
  <c r="BA16" i="1" s="1"/>
  <c r="AW16" i="1"/>
  <c r="AX16" i="1" s="1"/>
  <c r="AP16" i="1"/>
  <c r="AQ16" i="1" s="1"/>
  <c r="AM16" i="1"/>
  <c r="AN16" i="1" s="1"/>
  <c r="AK16" i="1"/>
  <c r="AJ16" i="1"/>
  <c r="AG16" i="1"/>
  <c r="AF16" i="1"/>
  <c r="AC16" i="1"/>
  <c r="AD16" i="1" s="1"/>
  <c r="U16" i="1"/>
  <c r="T16" i="1"/>
  <c r="BH15" i="1"/>
  <c r="BG15" i="1"/>
  <c r="BD15" i="1"/>
  <c r="BE15" i="1" s="1"/>
  <c r="BI15" i="1" s="1"/>
  <c r="AZ15" i="1"/>
  <c r="BA15" i="1" s="1"/>
  <c r="AW15" i="1"/>
  <c r="AX15" i="1" s="1"/>
  <c r="AS15" i="1"/>
  <c r="AT15" i="1" s="1"/>
  <c r="AP15" i="1"/>
  <c r="AQ15" i="1" s="1"/>
  <c r="AM15" i="1"/>
  <c r="AN15" i="1" s="1"/>
  <c r="AK15" i="1"/>
  <c r="AJ15" i="1"/>
  <c r="AG15" i="1"/>
  <c r="AF15" i="1"/>
  <c r="AC15" i="1"/>
  <c r="AD15" i="1" s="1"/>
  <c r="W15" i="1"/>
  <c r="X15" i="1" s="1"/>
  <c r="U15" i="1"/>
  <c r="T15" i="1"/>
  <c r="BH14" i="1"/>
  <c r="BG14" i="1"/>
  <c r="BD14" i="1"/>
  <c r="BE14" i="1" s="1"/>
  <c r="BI14" i="1" s="1"/>
  <c r="AZ14" i="1"/>
  <c r="BA14" i="1" s="1"/>
  <c r="AW14" i="1"/>
  <c r="AX14" i="1" s="1"/>
  <c r="AS14" i="1"/>
  <c r="AT14" i="1" s="1"/>
  <c r="AP14" i="1"/>
  <c r="AQ14" i="1" s="1"/>
  <c r="AM14" i="1"/>
  <c r="AN14" i="1" s="1"/>
  <c r="AK14" i="1"/>
  <c r="AJ14" i="1"/>
  <c r="AG14" i="1"/>
  <c r="AF14" i="1"/>
  <c r="AC14" i="1"/>
  <c r="AD14" i="1" s="1"/>
  <c r="W14" i="1"/>
  <c r="X14" i="1" s="1"/>
  <c r="U14" i="1"/>
  <c r="T14" i="1"/>
  <c r="BH13" i="1"/>
  <c r="BG13" i="1"/>
  <c r="BD13" i="1"/>
  <c r="BE13" i="1" s="1"/>
  <c r="BI13" i="1" s="1"/>
  <c r="AZ13" i="1"/>
  <c r="BA13" i="1" s="1"/>
  <c r="AK13" i="1"/>
  <c r="AJ13" i="1"/>
  <c r="AG13" i="1"/>
  <c r="AF13" i="1"/>
  <c r="AC13" i="1"/>
  <c r="AD13" i="1" s="1"/>
  <c r="U13" i="1"/>
  <c r="T13" i="1"/>
  <c r="BH12" i="1"/>
  <c r="BG12" i="1"/>
  <c r="BD12" i="1"/>
  <c r="BE12" i="1" s="1"/>
  <c r="BI12" i="1" s="1"/>
  <c r="AS12" i="1"/>
  <c r="AT12" i="1" s="1"/>
  <c r="AK12" i="1"/>
  <c r="AJ12" i="1"/>
  <c r="AG12" i="1"/>
  <c r="AF12" i="1"/>
  <c r="AC12" i="1"/>
  <c r="AD12" i="1" s="1"/>
  <c r="U12" i="1"/>
  <c r="T12" i="1"/>
  <c r="BH11" i="1"/>
  <c r="BG11" i="1"/>
  <c r="BD11" i="1"/>
  <c r="BE11" i="1" s="1"/>
  <c r="BI11" i="1" s="1"/>
  <c r="AZ11" i="1"/>
  <c r="BA11" i="1" s="1"/>
  <c r="AS11" i="1"/>
  <c r="AT11" i="1" s="1"/>
  <c r="AK11" i="1"/>
  <c r="AJ11" i="1"/>
  <c r="AG11" i="1"/>
  <c r="AF11" i="1"/>
  <c r="AC11" i="1"/>
  <c r="AD11" i="1" s="1"/>
  <c r="U11" i="1"/>
  <c r="T11" i="1"/>
  <c r="BH10" i="1"/>
  <c r="BG10" i="1"/>
  <c r="AK10" i="1"/>
  <c r="AJ10" i="1"/>
  <c r="AG10" i="1"/>
  <c r="AF10" i="1"/>
  <c r="AC10" i="1"/>
  <c r="AD10" i="1" s="1"/>
  <c r="U10" i="1"/>
  <c r="T10" i="1"/>
  <c r="BB18" i="1" l="1"/>
  <c r="BB17" i="1"/>
  <c r="BB14" i="1"/>
  <c r="BB16" i="1"/>
  <c r="BB10" i="1"/>
  <c r="BB13" i="1"/>
  <c r="BB11" i="1"/>
  <c r="BB12" i="1"/>
  <c r="BB15" i="1"/>
  <c r="Z12" i="1" l="1"/>
  <c r="AA12" i="1" s="1"/>
  <c r="AH12" i="1" s="1"/>
  <c r="BJ12" i="1" s="1"/>
  <c r="Z11" i="1"/>
  <c r="AA11" i="1" s="1"/>
  <c r="AH11" i="1" s="1"/>
  <c r="BJ11" i="1" s="1"/>
  <c r="Z14" i="1"/>
  <c r="AA14" i="1" s="1"/>
  <c r="AH14" i="1" s="1"/>
  <c r="BJ14" i="1" s="1"/>
  <c r="Z16" i="1"/>
  <c r="AA16" i="1" s="1"/>
  <c r="AH16" i="1" s="1"/>
  <c r="BJ16" i="1" s="1"/>
  <c r="Z18" i="1"/>
  <c r="AA18" i="1" s="1"/>
  <c r="AH18" i="1" s="1"/>
  <c r="BJ18" i="1" s="1"/>
  <c r="Z17" i="1"/>
  <c r="AA17" i="1" s="1"/>
  <c r="AH17" i="1" s="1"/>
  <c r="BJ17" i="1" s="1"/>
  <c r="Z13" i="1"/>
  <c r="AA13" i="1" s="1"/>
  <c r="AH13" i="1" s="1"/>
  <c r="BJ13" i="1" s="1"/>
  <c r="Z15" i="1"/>
  <c r="AA15" i="1" s="1"/>
  <c r="AH15" i="1" s="1"/>
  <c r="BJ15" i="1" s="1"/>
  <c r="Z10" i="1" l="1"/>
  <c r="AA10" i="1" s="1"/>
  <c r="AH10" i="1" s="1"/>
  <c r="BJ10" i="1" s="1"/>
</calcChain>
</file>

<file path=xl/sharedStrings.xml><?xml version="1.0" encoding="utf-8"?>
<sst xmlns="http://schemas.openxmlformats.org/spreadsheetml/2006/main" count="125" uniqueCount="62">
  <si>
    <t>FORM REKAPITULASI PENILAIAN KINERJA</t>
  </si>
  <si>
    <t>TEAM LEADER LAYANAN TELKOMSEL</t>
  </si>
  <si>
    <t>PERIODE :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</si>
  <si>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</si>
  <si>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</si>
  <si>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</si>
  <si>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</si>
  <si>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</si>
  <si>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</si>
  <si>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</si>
  <si>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</si>
  <si>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SPV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</si>
  <si>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</si>
  <si>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</si>
  <si>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</si>
  <si>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</si>
  <si>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</si>
  <si>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</si>
  <si>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</si>
  <si>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</si>
  <si>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</si>
  <si>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</si>
  <si>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</si>
  <si>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</si>
  <si>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</si>
  <si>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JUMLAH PRODUKTIVITAS (40%)</t>
  </si>
  <si>
    <t>KUALITAS</t>
  </si>
  <si>
    <t>JUMLAH KUALITAS (50%)</t>
  </si>
  <si>
    <t>TEMATIK</t>
  </si>
  <si>
    <t>JUMLAH TEMATIK(10%)</t>
  </si>
  <si>
    <t>TOTAL KINERJA (100%)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</si>
  <si>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</si>
  <si>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</si>
  <si>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</si>
  <si>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</si>
  <si>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</si>
  <si>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</si>
  <si>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</si>
  <si>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</si>
  <si>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</si>
  <si>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</si>
  <si>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Populasi Pencapaian ACD Valid Team</t>
  </si>
  <si>
    <t>Sharing Knowledge</t>
  </si>
  <si>
    <t>Realisasi</t>
  </si>
  <si>
    <t>Nilai</t>
  </si>
  <si>
    <t>%Nilai</t>
  </si>
  <si>
    <t>% Nilai</t>
  </si>
  <si>
    <t>Target KPI</t>
  </si>
  <si>
    <t>ARYAN NASIKHUL AMIN</t>
  </si>
  <si>
    <t>TL INBOUND</t>
  </si>
  <si>
    <t>LAKI-LAKI</t>
  </si>
  <si>
    <t>DANIAR RACHMAN</t>
  </si>
  <si>
    <t>INF</t>
  </si>
  <si>
    <t>MUH IZAR FADLI</t>
  </si>
  <si>
    <t>RANDY ACHMAD</t>
  </si>
  <si>
    <t>RIETER AGUSTINI</t>
  </si>
  <si>
    <t>PEREMPUAN</t>
  </si>
  <si>
    <t>ROY PUTRA KURNIAWAN</t>
  </si>
  <si>
    <t>SONDANG LAMSIHAR SILITONGA</t>
  </si>
  <si>
    <t>TRI RAHAYU</t>
  </si>
  <si>
    <t>RIANI FERAWATY S</t>
  </si>
  <si>
    <t>BESTIAMAN ZANDROTO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</si>
</sst>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_(* #,##0.00_);_(* \(#,##0.00\);_(* &quot;-&quot;??_);_(@_)"/>
  </numFmts>
  <fonts count="16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2060"/>
      <name val="Calibri"/>
      <family val="2"/>
    </font>
    <font>
      <b/>
      <sz val="10"/>
      <color theme="1"/>
      <name val="Calibri"/>
      <family val="2"/>
    </font>
    <font>
      <sz val="8"/>
      <color theme="1"/>
      <name val="KaiTi"/>
      <family val="3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</cellStyleXfs>
  <cellXfs count="109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Alignment="1">
      <alignment horizontal="center" vertical="center"/>
    </xf>
    <xf numFmtId="0" fontId="4" fillId="0" borderId="0" xfId="3" applyAlignment="1">
      <alignment vertical="center"/>
    </xf>
    <xf numFmtId="17" fontId="3" fillId="0" borderId="0" xfId="2" applyNumberFormat="1" applyFont="1" applyAlignment="1">
      <alignment horizontal="left" vertical="center"/>
    </xf>
    <xf numFmtId="17" fontId="3" fillId="0" borderId="0" xfId="2" applyNumberFormat="1" applyFont="1" applyAlignment="1">
      <alignment horizontal="center" vertical="center"/>
    </xf>
    <xf numFmtId="0" fontId="5" fillId="5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6" borderId="5" xfId="2" applyFont="1" applyFill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9" fontId="5" fillId="6" borderId="5" xfId="6" applyFont="1" applyFill="1" applyBorder="1" applyAlignment="1">
      <alignment horizontal="center" vertical="center"/>
    </xf>
    <xf numFmtId="2" fontId="5" fillId="2" borderId="5" xfId="2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0" borderId="5" xfId="5" applyFont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10" fontId="9" fillId="5" borderId="5" xfId="2" applyNumberFormat="1" applyFont="1" applyFill="1" applyBorder="1" applyAlignment="1">
      <alignment horizontal="center" vertical="center"/>
    </xf>
    <xf numFmtId="1" fontId="9" fillId="2" borderId="5" xfId="7" applyNumberFormat="1" applyFont="1" applyFill="1" applyBorder="1" applyAlignment="1">
      <alignment horizontal="center" vertical="center"/>
    </xf>
    <xf numFmtId="164" fontId="9" fillId="6" borderId="5" xfId="6" applyNumberFormat="1" applyFont="1" applyFill="1" applyBorder="1" applyAlignment="1">
      <alignment horizontal="center" vertical="center"/>
    </xf>
    <xf numFmtId="1" fontId="9" fillId="0" borderId="5" xfId="7" applyNumberFormat="1" applyFont="1" applyFill="1" applyBorder="1" applyAlignment="1">
      <alignment horizontal="center" vertical="center"/>
    </xf>
    <xf numFmtId="10" fontId="9" fillId="0" borderId="5" xfId="6" applyNumberFormat="1" applyFont="1" applyFill="1" applyBorder="1" applyAlignment="1">
      <alignment horizontal="center" vertical="center"/>
    </xf>
    <xf numFmtId="1" fontId="9" fillId="5" borderId="5" xfId="2" applyNumberFormat="1" applyFont="1" applyFill="1" applyBorder="1" applyAlignment="1">
      <alignment horizontal="center" vertical="center"/>
    </xf>
    <xf numFmtId="10" fontId="9" fillId="6" borderId="5" xfId="6" applyNumberFormat="1" applyFont="1" applyFill="1" applyBorder="1" applyAlignment="1">
      <alignment horizontal="center" vertical="center"/>
    </xf>
    <xf numFmtId="9" fontId="9" fillId="5" borderId="5" xfId="1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9" fontId="9" fillId="6" borderId="5" xfId="2" applyNumberFormat="1" applyFont="1" applyFill="1" applyBorder="1" applyAlignment="1">
      <alignment horizontal="center" vertical="center"/>
    </xf>
    <xf numFmtId="9" fontId="9" fillId="0" borderId="5" xfId="6" applyFont="1" applyFill="1" applyBorder="1" applyAlignment="1">
      <alignment horizontal="center" vertical="center"/>
    </xf>
    <xf numFmtId="9" fontId="9" fillId="6" borderId="5" xfId="6" applyFont="1" applyFill="1" applyBorder="1" applyAlignment="1">
      <alignment horizontal="center" vertical="center"/>
    </xf>
    <xf numFmtId="0" fontId="9" fillId="0" borderId="5" xfId="7" applyNumberFormat="1" applyFont="1" applyFill="1" applyBorder="1" applyAlignment="1">
      <alignment horizontal="center" vertical="center"/>
    </xf>
    <xf numFmtId="10" fontId="9" fillId="2" borderId="5" xfId="6" applyNumberFormat="1" applyFont="1" applyFill="1" applyBorder="1" applyAlignment="1">
      <alignment horizontal="center" vertical="center"/>
    </xf>
    <xf numFmtId="1" fontId="9" fillId="2" borderId="5" xfId="6" applyNumberFormat="1" applyFont="1" applyFill="1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9" fontId="9" fillId="6" borderId="11" xfId="6" applyFont="1" applyFill="1" applyBorder="1" applyAlignment="1">
      <alignment horizontal="center" vertical="center"/>
    </xf>
    <xf numFmtId="0" fontId="9" fillId="7" borderId="5" xfId="6" applyNumberFormat="1" applyFont="1" applyFill="1" applyBorder="1" applyAlignment="1">
      <alignment horizontal="center" vertical="center"/>
    </xf>
    <xf numFmtId="0" fontId="9" fillId="0" borderId="5" xfId="6" applyNumberFormat="1" applyFont="1" applyFill="1" applyBorder="1" applyAlignment="1">
      <alignment horizontal="center" vertical="center"/>
    </xf>
    <xf numFmtId="9" fontId="9" fillId="0" borderId="5" xfId="2" applyNumberFormat="1" applyFont="1" applyBorder="1" applyAlignment="1">
      <alignment horizontal="center" vertical="center"/>
    </xf>
    <xf numFmtId="164" fontId="9" fillId="0" borderId="5" xfId="6" applyNumberFormat="1" applyFont="1" applyFill="1" applyBorder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0" fontId="1" fillId="4" borderId="5" xfId="8" applyFont="1" applyFill="1" applyBorder="1" applyAlignment="1">
      <alignment horizontal="center" vertical="top"/>
    </xf>
    <xf numFmtId="0" fontId="10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4" fillId="0" borderId="5" xfId="3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4" fillId="4" borderId="5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wrapText="1" readingOrder="1"/>
    </xf>
    <xf numFmtId="0" fontId="1" fillId="0" borderId="5" xfId="0" applyFont="1" applyBorder="1" applyAlignment="1">
      <alignment horizontal="center" readingOrder="1"/>
    </xf>
    <xf numFmtId="0" fontId="9" fillId="0" borderId="5" xfId="3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9" fillId="4" borderId="5" xfId="8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2" fontId="9" fillId="5" borderId="5" xfId="2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4" fillId="0" borderId="0" xfId="3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3" borderId="4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6" fillId="0" borderId="5" xfId="5" applyFont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7" fillId="0" borderId="5" xfId="5" applyFont="1" applyBorder="1" applyAlignment="1">
      <alignment horizontal="center" vertical="center" wrapText="1"/>
    </xf>
    <xf numFmtId="9" fontId="6" fillId="0" borderId="5" xfId="5" applyNumberFormat="1" applyFont="1" applyBorder="1" applyAlignment="1">
      <alignment horizontal="center" vertical="center"/>
    </xf>
    <xf numFmtId="164" fontId="5" fillId="2" borderId="5" xfId="2" applyNumberFormat="1" applyFont="1" applyFill="1" applyBorder="1" applyAlignment="1">
      <alignment horizontal="center" vertical="center" wrapText="1"/>
    </xf>
    <xf numFmtId="164" fontId="5" fillId="2" borderId="11" xfId="2" applyNumberFormat="1" applyFont="1" applyFill="1" applyBorder="1" applyAlignment="1">
      <alignment horizontal="center" vertical="center" wrapText="1"/>
    </xf>
    <xf numFmtId="164" fontId="5" fillId="2" borderId="12" xfId="2" applyNumberFormat="1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 wrapText="1"/>
    </xf>
    <xf numFmtId="164" fontId="5" fillId="0" borderId="12" xfId="2" applyNumberFormat="1" applyFont="1" applyBorder="1" applyAlignment="1">
      <alignment horizontal="center" vertical="center" wrapText="1"/>
    </xf>
    <xf numFmtId="164" fontId="5" fillId="0" borderId="13" xfId="2" applyNumberFormat="1" applyFont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</cellXfs>
  <cellStyles count="9">
    <cellStyle name="Comma 2 2" xfId="7" xr:uid="{FF6E4053-D82E-41BE-94E8-D4F7FF882FC4}"/>
    <cellStyle name="Normal" xfId="0" builtinId="0"/>
    <cellStyle name="Normal 2 2" xfId="8" xr:uid="{EF698876-97B4-4D91-9F75-08D3175D8447}"/>
    <cellStyle name="Normal 3 3 2" xfId="3" xr:uid="{B081F8E6-35FA-45AE-807F-A40589B10A4B}"/>
    <cellStyle name="Normal 4 10 7" xfId="5" xr:uid="{3C82E4F1-E444-4E24-8BBF-E64F9A8D0F92}"/>
    <cellStyle name="Normal 4 2" xfId="4" xr:uid="{C921F3B9-67CA-4480-BC28-55FB48C44B34}"/>
    <cellStyle name="Normal_Kinerja Siska Sept 2010" xfId="2" xr:uid="{80F7C46D-7D72-4DC5-9C31-5C68960ACAEE}"/>
    <cellStyle name="Percent" xfId="1" builtinId="5"/>
    <cellStyle name="Percent 2 2" xfId="6" xr:uid="{A9BDE58C-AE45-4907-83FE-57BAE2429287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KINERJA%20AGENT%20OPS_MEI%202022%20SEM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</sheetNames>
    <sheetDataSet>
      <sheetData sheetId="0">
        <row r="129">
          <cell r="B129" t="str">
            <v>ARYAN NASIKHUL AMIN</v>
          </cell>
          <cell r="C129">
            <v>12</v>
          </cell>
          <cell r="Y129">
            <v>3</v>
          </cell>
          <cell r="Z129">
            <v>0.75</v>
          </cell>
          <cell r="AG129">
            <v>11</v>
          </cell>
          <cell r="AH129">
            <v>0.91666666666666663</v>
          </cell>
          <cell r="AP129">
            <v>7</v>
          </cell>
          <cell r="AQ129">
            <v>0.58333333333333337</v>
          </cell>
          <cell r="AT129">
            <v>3</v>
          </cell>
          <cell r="AU129">
            <v>0.25</v>
          </cell>
          <cell r="AX129">
            <v>12</v>
          </cell>
          <cell r="AY129">
            <v>1</v>
          </cell>
          <cell r="BC129">
            <v>0.78696086170130819</v>
          </cell>
          <cell r="BG129">
            <v>0.47262811465707871</v>
          </cell>
          <cell r="BK129">
            <v>11</v>
          </cell>
          <cell r="BL129">
            <v>0.91666666666666663</v>
          </cell>
        </row>
        <row r="130">
          <cell r="B130" t="str">
            <v>MUH IZAR FADLI</v>
          </cell>
          <cell r="C130">
            <v>10</v>
          </cell>
          <cell r="Y130">
            <v>1</v>
          </cell>
          <cell r="Z130">
            <v>0.9</v>
          </cell>
          <cell r="AG130">
            <v>9</v>
          </cell>
          <cell r="AH130">
            <v>0.9</v>
          </cell>
          <cell r="AP130">
            <v>7</v>
          </cell>
          <cell r="AQ130">
            <v>0.7</v>
          </cell>
          <cell r="AT130">
            <v>2</v>
          </cell>
          <cell r="AU130">
            <v>0.2</v>
          </cell>
          <cell r="AX130">
            <v>10</v>
          </cell>
          <cell r="AY130">
            <v>1</v>
          </cell>
          <cell r="BC130">
            <v>0.77259355800751428</v>
          </cell>
          <cell r="BG130">
            <v>0.45346710606285157</v>
          </cell>
          <cell r="BK130">
            <v>10</v>
          </cell>
          <cell r="BL130">
            <v>1</v>
          </cell>
        </row>
        <row r="131">
          <cell r="B131" t="str">
            <v>RANDY ACHMAD</v>
          </cell>
          <cell r="C131">
            <v>11</v>
          </cell>
          <cell r="Y131">
            <v>0</v>
          </cell>
          <cell r="Z131">
            <v>1</v>
          </cell>
          <cell r="AG131">
            <v>10</v>
          </cell>
          <cell r="AH131">
            <v>0.90909090909090906</v>
          </cell>
          <cell r="AP131">
            <v>9</v>
          </cell>
          <cell r="AQ131">
            <v>0.81818181818181823</v>
          </cell>
          <cell r="AT131">
            <v>2</v>
          </cell>
          <cell r="AU131">
            <v>0.18181818181818182</v>
          </cell>
          <cell r="AX131">
            <v>11</v>
          </cell>
          <cell r="AY131">
            <v>1</v>
          </cell>
          <cell r="BC131">
            <v>0.72120115268410423</v>
          </cell>
          <cell r="BG131">
            <v>0.42553711184121384</v>
          </cell>
          <cell r="BK131">
            <v>11</v>
          </cell>
          <cell r="BL131">
            <v>1</v>
          </cell>
        </row>
        <row r="132">
          <cell r="B132" t="str">
            <v>RIETER AGUSTINI</v>
          </cell>
          <cell r="C132">
            <v>10</v>
          </cell>
          <cell r="Y132">
            <v>1</v>
          </cell>
          <cell r="Z132">
            <v>0.9</v>
          </cell>
          <cell r="AG132">
            <v>10</v>
          </cell>
          <cell r="AH132">
            <v>1</v>
          </cell>
          <cell r="AP132">
            <v>6</v>
          </cell>
          <cell r="AQ132">
            <v>0.6</v>
          </cell>
          <cell r="AT132">
            <v>3</v>
          </cell>
          <cell r="AU132">
            <v>0.3</v>
          </cell>
          <cell r="AX132">
            <v>10</v>
          </cell>
          <cell r="AY132">
            <v>1</v>
          </cell>
          <cell r="BC132">
            <v>0.79643627234926662</v>
          </cell>
          <cell r="BG132">
            <v>0.44349199297645603</v>
          </cell>
          <cell r="BK132">
            <v>10</v>
          </cell>
          <cell r="BL132">
            <v>1</v>
          </cell>
        </row>
        <row r="133">
          <cell r="B133" t="str">
            <v>ROY PUTRA KURNIAWAN</v>
          </cell>
          <cell r="C133">
            <v>13</v>
          </cell>
          <cell r="Y133">
            <v>0</v>
          </cell>
          <cell r="Z133">
            <v>1</v>
          </cell>
          <cell r="AG133">
            <v>8</v>
          </cell>
          <cell r="AH133">
            <v>0.61538461538461542</v>
          </cell>
          <cell r="AP133">
            <v>8</v>
          </cell>
          <cell r="AQ133">
            <v>0.61538461538461542</v>
          </cell>
          <cell r="AT133">
            <v>4</v>
          </cell>
          <cell r="AU133">
            <v>0.30769230769230771</v>
          </cell>
          <cell r="AX133">
            <v>13</v>
          </cell>
          <cell r="AY133">
            <v>1</v>
          </cell>
          <cell r="BC133">
            <v>0.74104315422480882</v>
          </cell>
          <cell r="BG133">
            <v>0.41554223739364987</v>
          </cell>
          <cell r="BK133">
            <v>13</v>
          </cell>
          <cell r="BL133">
            <v>1</v>
          </cell>
        </row>
        <row r="134">
          <cell r="B134" t="str">
            <v>SONDANG LAMSIHAR SILITONGA</v>
          </cell>
          <cell r="C134">
            <v>12</v>
          </cell>
          <cell r="Y134">
            <v>2</v>
          </cell>
          <cell r="Z134">
            <v>0.83333333333333337</v>
          </cell>
          <cell r="AG134">
            <v>11</v>
          </cell>
          <cell r="AH134">
            <v>0.91666666666666663</v>
          </cell>
          <cell r="AP134">
            <v>6</v>
          </cell>
          <cell r="AQ134">
            <v>0.5</v>
          </cell>
          <cell r="AT134">
            <v>2</v>
          </cell>
          <cell r="AU134">
            <v>0.16666666666666666</v>
          </cell>
          <cell r="AX134">
            <v>12</v>
          </cell>
          <cell r="AY134">
            <v>1</v>
          </cell>
          <cell r="BC134">
            <v>0.80530331830837831</v>
          </cell>
          <cell r="BG134">
            <v>0.41131292906019512</v>
          </cell>
          <cell r="BK134">
            <v>12</v>
          </cell>
          <cell r="BL134">
            <v>1</v>
          </cell>
        </row>
        <row r="135">
          <cell r="B135" t="str">
            <v>TRI RAHAYU</v>
          </cell>
          <cell r="C135">
            <v>10</v>
          </cell>
          <cell r="Y135">
            <v>0</v>
          </cell>
          <cell r="Z135">
            <v>1</v>
          </cell>
          <cell r="AG135">
            <v>9</v>
          </cell>
          <cell r="AH135">
            <v>0.9</v>
          </cell>
          <cell r="AP135">
            <v>6</v>
          </cell>
          <cell r="AQ135">
            <v>0.6</v>
          </cell>
          <cell r="AT135">
            <v>2</v>
          </cell>
          <cell r="AU135">
            <v>0.2</v>
          </cell>
          <cell r="AX135">
            <v>10</v>
          </cell>
          <cell r="AY135">
            <v>1</v>
          </cell>
          <cell r="BC135">
            <v>0.69539340136054428</v>
          </cell>
          <cell r="BG135">
            <v>0.41867661396114053</v>
          </cell>
          <cell r="BK135">
            <v>10</v>
          </cell>
          <cell r="BL135">
            <v>1</v>
          </cell>
        </row>
        <row r="136">
          <cell r="B136" t="str">
            <v>BESTIAMAN ZANDROTO</v>
          </cell>
          <cell r="C136">
            <v>8</v>
          </cell>
          <cell r="Y136">
            <v>0</v>
          </cell>
          <cell r="Z136">
            <v>1</v>
          </cell>
          <cell r="AG136">
            <v>6</v>
          </cell>
          <cell r="AH136">
            <v>0.75</v>
          </cell>
          <cell r="AP136">
            <v>8</v>
          </cell>
          <cell r="AQ136">
            <v>1</v>
          </cell>
          <cell r="AT136">
            <v>1</v>
          </cell>
          <cell r="AU136">
            <v>0.125</v>
          </cell>
          <cell r="AX136">
            <v>8</v>
          </cell>
          <cell r="AY136">
            <v>1</v>
          </cell>
          <cell r="BC136">
            <v>0.65426036914208274</v>
          </cell>
          <cell r="BG136">
            <v>0.45026338564563467</v>
          </cell>
          <cell r="BK136">
            <v>8</v>
          </cell>
          <cell r="BL136">
            <v>1</v>
          </cell>
        </row>
        <row r="137">
          <cell r="B137" t="str">
            <v>RIANI FERAWATY S</v>
          </cell>
          <cell r="C137">
            <v>10</v>
          </cell>
          <cell r="Y137">
            <v>0</v>
          </cell>
          <cell r="Z137">
            <v>1</v>
          </cell>
          <cell r="AG137">
            <v>8</v>
          </cell>
          <cell r="AH137">
            <v>0.8</v>
          </cell>
          <cell r="AP137">
            <v>7</v>
          </cell>
          <cell r="AQ137">
            <v>0.7</v>
          </cell>
          <cell r="AT137">
            <v>1</v>
          </cell>
          <cell r="AU137">
            <v>0.1</v>
          </cell>
          <cell r="AX137">
            <v>10</v>
          </cell>
          <cell r="AY137">
            <v>1</v>
          </cell>
          <cell r="BC137">
            <v>0.67753239098066687</v>
          </cell>
          <cell r="BG137">
            <v>0.35532101502833208</v>
          </cell>
          <cell r="BK137">
            <v>10</v>
          </cell>
          <cell r="BL1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D38-C1DE-456F-87FE-0A256B99779E}">
  <dimension ref="A1:BK163"/>
  <sheetViews>
    <sheetView tabSelected="1" workbookViewId="0">
      <pane xSplit="4" ySplit="10" topLeftCell="T11" activePane="bottomRight" state="frozen"/>
      <selection pane="topRight" activeCell="E1" sqref="E1"/>
      <selection pane="bottomLeft" activeCell="A11" sqref="A11"/>
      <selection pane="bottomRight" activeCell="BA27" sqref="BA27"/>
    </sheetView>
  </sheetViews>
  <sheetFormatPr defaultColWidth="10.6640625" defaultRowHeight="15" x14ac:dyDescent="0.2"/>
  <cols>
    <col min="1" max="1" width="10.6640625" style="6"/>
    <col min="2" max="2" width="10.83203125" style="6" customWidth="1"/>
    <col min="3" max="3" width="31" style="5" customWidth="1"/>
    <col min="4" max="4" width="8.83203125" style="5" customWidth="1"/>
    <col min="5" max="5" width="14.5" style="5" customWidth="1"/>
    <col min="6" max="6" width="13" style="5" customWidth="1"/>
    <col min="7" max="7" width="15" style="5" bestFit="1" customWidth="1"/>
    <col min="8" max="8" width="16.83203125" style="5" customWidth="1"/>
    <col min="9" max="9" width="22.33203125" style="5" customWidth="1"/>
    <col min="10" max="10" width="5.6640625" style="5" customWidth="1"/>
    <col min="11" max="11" width="5.1640625" style="5" customWidth="1"/>
    <col min="12" max="19" width="4.83203125" style="5" customWidth="1"/>
    <col min="20" max="20" width="6.33203125" style="5" customWidth="1"/>
    <col min="21" max="21" width="4.83203125" style="5" customWidth="1"/>
    <col min="22" max="26" width="10.6640625" style="5"/>
    <col min="27" max="27" width="12.33203125" style="5" customWidth="1"/>
    <col min="28" max="31" width="10.6640625" style="5"/>
    <col min="32" max="32" width="9" style="5" customWidth="1"/>
    <col min="33" max="33" width="10.6640625" style="5"/>
    <col min="34" max="34" width="10.1640625" style="5" customWidth="1"/>
    <col min="35" max="35" width="10.6640625" style="65"/>
    <col min="36" max="47" width="10.6640625" style="5"/>
    <col min="48" max="48" width="10.6640625" style="65"/>
    <col min="49" max="49" width="9.6640625" style="5" customWidth="1"/>
    <col min="50" max="53" width="10.6640625" style="5"/>
    <col min="54" max="54" width="11.6640625" style="5" customWidth="1"/>
    <col min="55" max="62" width="10.6640625" style="5"/>
    <col min="63" max="210" width="10.6640625" style="6"/>
    <col min="211" max="211" width="8.33203125" style="6" customWidth="1"/>
    <col min="212" max="212" width="31.83203125" style="6" customWidth="1"/>
    <col min="213" max="213" width="14" style="6" bestFit="1" customWidth="1"/>
    <col min="214" max="220" width="10.6640625" style="6"/>
    <col min="221" max="221" width="0" style="6" hidden="1" customWidth="1"/>
    <col min="222" max="16384" width="10.6640625" style="6"/>
  </cols>
  <sheetData>
    <row r="1" spans="1:63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4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63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4"/>
      <c r="AJ2" s="2"/>
      <c r="AK2" s="2"/>
      <c r="AL2" s="2"/>
      <c r="AM2" s="2"/>
      <c r="AN2" s="2"/>
      <c r="AO2" s="2"/>
      <c r="AP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63" x14ac:dyDescent="0.2">
      <c r="A3" s="1"/>
      <c r="B3" s="7" t="s">
        <v>2</v>
      </c>
      <c r="C3" s="7">
        <v>44682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 t="s">
        <v>3</v>
      </c>
      <c r="AF3" s="2"/>
      <c r="AG3" s="2"/>
      <c r="AH3" s="2"/>
      <c r="AI3" s="4"/>
      <c r="AJ3" s="2"/>
      <c r="AK3" s="2"/>
      <c r="AL3" s="2"/>
      <c r="AM3" s="2"/>
      <c r="AN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63" x14ac:dyDescent="0.2">
      <c r="A4" s="1"/>
      <c r="B4" s="1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4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</row>
    <row r="5" spans="1:63" ht="15" customHeight="1" x14ac:dyDescent="0.2">
      <c r="A5" s="1"/>
      <c r="B5" s="106" t="s">
        <v>4</v>
      </c>
      <c r="C5" s="106" t="s">
        <v>5</v>
      </c>
      <c r="D5" s="100" t="s">
        <v>6</v>
      </c>
      <c r="E5" s="100" t="s">
        <v>7</v>
      </c>
      <c r="F5" s="100" t="s">
        <v>8</v>
      </c>
      <c r="G5" s="100" t="s">
        <v>9</v>
      </c>
      <c r="H5" s="103" t="s">
        <v>10</v>
      </c>
      <c r="I5" s="103" t="s">
        <v>11</v>
      </c>
      <c r="J5" s="103" t="s">
        <v>12</v>
      </c>
      <c r="K5" s="103" t="s">
        <v>13</v>
      </c>
      <c r="L5" s="103" t="s">
        <v>14</v>
      </c>
      <c r="M5" s="100" t="s">
        <v>15</v>
      </c>
      <c r="N5" s="100" t="s">
        <v>16</v>
      </c>
      <c r="O5" s="100" t="s">
        <v>17</v>
      </c>
      <c r="P5" s="100" t="s">
        <v>18</v>
      </c>
      <c r="Q5" s="100" t="s">
        <v>19</v>
      </c>
      <c r="R5" s="100" t="s">
        <v>20</v>
      </c>
      <c r="S5" s="100" t="s">
        <v>21</v>
      </c>
      <c r="T5" s="87" t="s">
        <v>22</v>
      </c>
      <c r="U5" s="87" t="s">
        <v>23</v>
      </c>
      <c r="V5" s="90" t="s">
        <v>24</v>
      </c>
      <c r="W5" s="91"/>
      <c r="X5" s="91"/>
      <c r="Y5" s="91"/>
      <c r="Z5" s="91"/>
      <c r="AA5" s="91"/>
      <c r="AB5" s="91"/>
      <c r="AC5" s="91"/>
      <c r="AD5" s="91"/>
      <c r="AE5" s="91"/>
      <c r="AF5" s="91"/>
      <c r="AG5" s="92"/>
      <c r="AH5" s="71" t="s">
        <v>25</v>
      </c>
      <c r="AI5" s="81" t="s">
        <v>26</v>
      </c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67" t="s">
        <v>27</v>
      </c>
      <c r="BC5" s="70" t="s">
        <v>28</v>
      </c>
      <c r="BD5" s="70"/>
      <c r="BE5" s="70"/>
      <c r="BF5" s="70"/>
      <c r="BG5" s="70"/>
      <c r="BH5" s="70"/>
      <c r="BI5" s="67" t="s">
        <v>29</v>
      </c>
      <c r="BJ5" s="67" t="s">
        <v>30</v>
      </c>
    </row>
    <row r="6" spans="1:63" x14ac:dyDescent="0.2">
      <c r="A6" s="1"/>
      <c r="B6" s="107"/>
      <c r="C6" s="107"/>
      <c r="D6" s="101"/>
      <c r="E6" s="101"/>
      <c r="F6" s="101"/>
      <c r="G6" s="101"/>
      <c r="H6" s="104"/>
      <c r="I6" s="104"/>
      <c r="J6" s="104"/>
      <c r="K6" s="104"/>
      <c r="L6" s="104"/>
      <c r="M6" s="101"/>
      <c r="N6" s="101"/>
      <c r="O6" s="101"/>
      <c r="P6" s="101"/>
      <c r="Q6" s="101"/>
      <c r="R6" s="101"/>
      <c r="S6" s="101"/>
      <c r="T6" s="88"/>
      <c r="U6" s="88"/>
      <c r="V6" s="93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7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68"/>
      <c r="BC6" s="70"/>
      <c r="BD6" s="70"/>
      <c r="BE6" s="70"/>
      <c r="BF6" s="70"/>
      <c r="BG6" s="70"/>
      <c r="BH6" s="70"/>
      <c r="BI6" s="68"/>
      <c r="BJ6" s="68"/>
    </row>
    <row r="7" spans="1:63" x14ac:dyDescent="0.2">
      <c r="A7" s="1"/>
      <c r="B7" s="107"/>
      <c r="C7" s="107"/>
      <c r="D7" s="101"/>
      <c r="E7" s="101"/>
      <c r="F7" s="101"/>
      <c r="G7" s="101"/>
      <c r="H7" s="104"/>
      <c r="I7" s="104"/>
      <c r="J7" s="104"/>
      <c r="K7" s="104"/>
      <c r="L7" s="104"/>
      <c r="M7" s="101"/>
      <c r="N7" s="101"/>
      <c r="O7" s="101"/>
      <c r="P7" s="101"/>
      <c r="Q7" s="101"/>
      <c r="R7" s="101"/>
      <c r="S7" s="101"/>
      <c r="T7" s="88"/>
      <c r="U7" s="88"/>
      <c r="V7" s="74">
        <v>0.11</v>
      </c>
      <c r="W7" s="74"/>
      <c r="X7" s="74"/>
      <c r="Y7" s="96">
        <v>0.08</v>
      </c>
      <c r="Z7" s="97"/>
      <c r="AA7" s="98"/>
      <c r="AB7" s="74">
        <v>0.11</v>
      </c>
      <c r="AC7" s="74"/>
      <c r="AD7" s="74"/>
      <c r="AE7" s="99">
        <v>0.1</v>
      </c>
      <c r="AF7" s="99"/>
      <c r="AG7" s="99"/>
      <c r="AH7" s="71"/>
      <c r="AI7" s="82">
        <v>0.05</v>
      </c>
      <c r="AJ7" s="82"/>
      <c r="AK7" s="82"/>
      <c r="AL7" s="74">
        <v>0.1</v>
      </c>
      <c r="AM7" s="74"/>
      <c r="AN7" s="74"/>
      <c r="AO7" s="75">
        <v>0.09</v>
      </c>
      <c r="AP7" s="76"/>
      <c r="AQ7" s="76"/>
      <c r="AR7" s="74">
        <v>0.1</v>
      </c>
      <c r="AS7" s="74"/>
      <c r="AT7" s="74"/>
      <c r="AU7" s="82">
        <v>0.08</v>
      </c>
      <c r="AV7" s="82"/>
      <c r="AW7" s="82"/>
      <c r="AX7" s="82"/>
      <c r="AY7" s="74">
        <v>0.08</v>
      </c>
      <c r="AZ7" s="74"/>
      <c r="BA7" s="74"/>
      <c r="BB7" s="68"/>
      <c r="BC7" s="73">
        <v>0.05</v>
      </c>
      <c r="BD7" s="70"/>
      <c r="BE7" s="70"/>
      <c r="BF7" s="73">
        <v>0.05</v>
      </c>
      <c r="BG7" s="70"/>
      <c r="BH7" s="70"/>
      <c r="BI7" s="68"/>
      <c r="BJ7" s="68"/>
    </row>
    <row r="8" spans="1:63" ht="27.75" customHeight="1" x14ac:dyDescent="0.2">
      <c r="A8" s="1"/>
      <c r="B8" s="107"/>
      <c r="C8" s="107"/>
      <c r="D8" s="101"/>
      <c r="E8" s="101"/>
      <c r="F8" s="101"/>
      <c r="G8" s="101"/>
      <c r="H8" s="104"/>
      <c r="I8" s="104"/>
      <c r="J8" s="104"/>
      <c r="K8" s="104"/>
      <c r="L8" s="104"/>
      <c r="M8" s="101"/>
      <c r="N8" s="101"/>
      <c r="O8" s="101"/>
      <c r="P8" s="101"/>
      <c r="Q8" s="101"/>
      <c r="R8" s="101"/>
      <c r="S8" s="101"/>
      <c r="T8" s="88"/>
      <c r="U8" s="88"/>
      <c r="V8" s="80" t="s">
        <v>31</v>
      </c>
      <c r="W8" s="80"/>
      <c r="X8" s="80"/>
      <c r="Y8" s="84" t="s">
        <v>32</v>
      </c>
      <c r="Z8" s="85"/>
      <c r="AA8" s="86"/>
      <c r="AB8" s="80" t="s">
        <v>33</v>
      </c>
      <c r="AC8" s="80"/>
      <c r="AD8" s="80"/>
      <c r="AE8" s="80" t="s">
        <v>34</v>
      </c>
      <c r="AF8" s="80"/>
      <c r="AG8" s="80"/>
      <c r="AH8" s="71"/>
      <c r="AI8" s="77" t="s">
        <v>35</v>
      </c>
      <c r="AJ8" s="78"/>
      <c r="AK8" s="79"/>
      <c r="AL8" s="77" t="s">
        <v>36</v>
      </c>
      <c r="AM8" s="78"/>
      <c r="AN8" s="79"/>
      <c r="AO8" s="77" t="s">
        <v>37</v>
      </c>
      <c r="AP8" s="78"/>
      <c r="AQ8" s="78"/>
      <c r="AR8" s="80" t="s">
        <v>38</v>
      </c>
      <c r="AS8" s="80"/>
      <c r="AT8" s="80"/>
      <c r="AU8" s="83" t="s">
        <v>39</v>
      </c>
      <c r="AV8" s="83"/>
      <c r="AW8" s="83"/>
      <c r="AX8" s="83"/>
      <c r="AY8" s="80" t="s">
        <v>40</v>
      </c>
      <c r="AZ8" s="80"/>
      <c r="BA8" s="80"/>
      <c r="BB8" s="68"/>
      <c r="BC8" s="72" t="s">
        <v>41</v>
      </c>
      <c r="BD8" s="72"/>
      <c r="BE8" s="72"/>
      <c r="BF8" s="72" t="s">
        <v>42</v>
      </c>
      <c r="BG8" s="72"/>
      <c r="BH8" s="72"/>
      <c r="BI8" s="68"/>
      <c r="BJ8" s="68"/>
    </row>
    <row r="9" spans="1:63" ht="12" customHeight="1" x14ac:dyDescent="0.2">
      <c r="A9" s="1"/>
      <c r="B9" s="108"/>
      <c r="C9" s="108"/>
      <c r="D9" s="102"/>
      <c r="E9" s="102"/>
      <c r="F9" s="102"/>
      <c r="G9" s="102"/>
      <c r="H9" s="105"/>
      <c r="I9" s="105"/>
      <c r="J9" s="105"/>
      <c r="K9" s="105"/>
      <c r="L9" s="105"/>
      <c r="M9" s="102"/>
      <c r="N9" s="102"/>
      <c r="O9" s="102"/>
      <c r="P9" s="102"/>
      <c r="Q9" s="102"/>
      <c r="R9" s="102"/>
      <c r="S9" s="102"/>
      <c r="T9" s="89"/>
      <c r="U9" s="89"/>
      <c r="V9" s="9" t="s">
        <v>43</v>
      </c>
      <c r="W9" s="10" t="s">
        <v>44</v>
      </c>
      <c r="X9" s="11" t="s">
        <v>45</v>
      </c>
      <c r="Y9" s="9" t="s">
        <v>43</v>
      </c>
      <c r="Z9" s="12" t="s">
        <v>44</v>
      </c>
      <c r="AA9" s="12" t="s">
        <v>45</v>
      </c>
      <c r="AB9" s="9" t="s">
        <v>43</v>
      </c>
      <c r="AC9" s="10" t="s">
        <v>44</v>
      </c>
      <c r="AD9" s="11" t="s">
        <v>45</v>
      </c>
      <c r="AE9" s="10" t="s">
        <v>43</v>
      </c>
      <c r="AF9" s="10" t="s">
        <v>44</v>
      </c>
      <c r="AG9" s="13" t="s">
        <v>46</v>
      </c>
      <c r="AH9" s="71"/>
      <c r="AI9" s="14" t="s">
        <v>43</v>
      </c>
      <c r="AJ9" s="10" t="s">
        <v>44</v>
      </c>
      <c r="AK9" s="11" t="s">
        <v>45</v>
      </c>
      <c r="AL9" s="10" t="s">
        <v>43</v>
      </c>
      <c r="AM9" s="10" t="s">
        <v>44</v>
      </c>
      <c r="AN9" s="11" t="s">
        <v>45</v>
      </c>
      <c r="AO9" s="10" t="s">
        <v>43</v>
      </c>
      <c r="AP9" s="10" t="s">
        <v>44</v>
      </c>
      <c r="AQ9" s="11" t="s">
        <v>45</v>
      </c>
      <c r="AR9" s="10" t="s">
        <v>43</v>
      </c>
      <c r="AS9" s="10" t="s">
        <v>44</v>
      </c>
      <c r="AT9" s="11" t="s">
        <v>45</v>
      </c>
      <c r="AU9" s="10" t="s">
        <v>47</v>
      </c>
      <c r="AV9" s="14" t="s">
        <v>43</v>
      </c>
      <c r="AW9" s="10" t="s">
        <v>44</v>
      </c>
      <c r="AX9" s="11" t="s">
        <v>45</v>
      </c>
      <c r="AY9" s="10" t="s">
        <v>43</v>
      </c>
      <c r="AZ9" s="10" t="s">
        <v>44</v>
      </c>
      <c r="BA9" s="11" t="s">
        <v>45</v>
      </c>
      <c r="BB9" s="69"/>
      <c r="BC9" s="14" t="s">
        <v>43</v>
      </c>
      <c r="BD9" s="10" t="s">
        <v>44</v>
      </c>
      <c r="BE9" s="11" t="s">
        <v>45</v>
      </c>
      <c r="BF9" s="14" t="s">
        <v>43</v>
      </c>
      <c r="BG9" s="10" t="s">
        <v>44</v>
      </c>
      <c r="BH9" s="11" t="s">
        <v>45</v>
      </c>
      <c r="BI9" s="69"/>
      <c r="BJ9" s="69"/>
    </row>
    <row r="10" spans="1:63" s="15" customFormat="1" ht="12.75" customHeight="1" x14ac:dyDescent="0.2">
      <c r="B10" s="16">
        <v>1</v>
      </c>
      <c r="C10" s="17" t="s">
        <v>48</v>
      </c>
      <c r="D10" s="18">
        <v>180083</v>
      </c>
      <c r="E10" s="19">
        <v>44562</v>
      </c>
      <c r="F10" s="19">
        <v>44926</v>
      </c>
      <c r="G10" s="20" t="s">
        <v>49</v>
      </c>
      <c r="H10" s="21" t="s">
        <v>50</v>
      </c>
      <c r="I10" s="20" t="s">
        <v>51</v>
      </c>
      <c r="J10" s="22" t="s">
        <v>52</v>
      </c>
      <c r="K10" s="23"/>
      <c r="L10" s="23"/>
      <c r="M10" s="23">
        <v>22</v>
      </c>
      <c r="N10" s="23">
        <v>19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4">
        <f t="shared" ref="T10:T18" si="0">N10-O10-P10-S10</f>
        <v>19</v>
      </c>
      <c r="U10" s="25">
        <f t="shared" ref="U10:U18" si="1">N10-(R10+S10)</f>
        <v>19</v>
      </c>
      <c r="V10" s="26">
        <f>VLOOKUP(C10,[1]AGENT!B$129:Z$137,25,0)</f>
        <v>0.75</v>
      </c>
      <c r="W10" s="27">
        <f t="shared" ref="W10:W18" si="2">IF(P10&gt;0,0,IF(V10&lt;80%,1,IF(AND(V10&gt;=80%,V10&lt;90%),2,IF(V10=90%,3,IF(AND(V10&gt;90%,V10&lt;100%),4,5)))))</f>
        <v>1</v>
      </c>
      <c r="X10" s="28">
        <f t="shared" ref="X10:X18" si="3">W10*$V$7/5</f>
        <v>2.1999999999999999E-2</v>
      </c>
      <c r="Y10" s="26">
        <f>VLOOKUP(C10,[1]AGENT!B$129:AH$137,33,0)</f>
        <v>0.91666666666666663</v>
      </c>
      <c r="Z10" s="29">
        <f t="shared" ref="Z10:Z18" si="4">IF(P10&gt;0,0,IF(Y10&lt;70%,1,IF(AND(Y10&gt;=70%,Y10&lt;80%),2,IF(AND(Y10&gt;=80%,Y10&lt;90%),3,IF(AND(Y10&gt;=90%,Y10&lt;100%),4,5)))))</f>
        <v>4</v>
      </c>
      <c r="AA10" s="30">
        <f t="shared" ref="AA10:AA18" si="5">Z10*$Y$7/5</f>
        <v>6.4000000000000001E-2</v>
      </c>
      <c r="AB10" s="31">
        <v>300.36351118760757</v>
      </c>
      <c r="AC10" s="27">
        <f>IF(AB10&lt;300,5,IF(AB10=300,3,1))</f>
        <v>1</v>
      </c>
      <c r="AD10" s="32">
        <f t="shared" ref="AD10:AD18" si="6">AC10*$AB$7/5</f>
        <v>2.1999999999999999E-2</v>
      </c>
      <c r="AE10" s="33">
        <v>1</v>
      </c>
      <c r="AF10" s="34">
        <f t="shared" ref="AF10:AF18" si="7">IF(P10&gt;0,0,IF(AE10=100%,5,1))</f>
        <v>5</v>
      </c>
      <c r="AG10" s="35">
        <f t="shared" ref="AG10:AG18" si="8">AF10*AE$7/5</f>
        <v>0.1</v>
      </c>
      <c r="AH10" s="36">
        <f t="shared" ref="AH10:AH18" si="9">X10+AA10+AD10+AG10</f>
        <v>0.20799999999999999</v>
      </c>
      <c r="AI10" s="26">
        <v>0.92</v>
      </c>
      <c r="AJ10" s="27">
        <f t="shared" ref="AJ10:AJ18" si="10">IF(AI10&gt;=92%,5,1)</f>
        <v>5</v>
      </c>
      <c r="AK10" s="37">
        <f t="shared" ref="AK10:AK18" si="11">AJ10*$AI$7/5</f>
        <v>0.05</v>
      </c>
      <c r="AL10" s="26">
        <f>VLOOKUP(C10,[1]AGENT!B$129:AU$137,46,0)</f>
        <v>0.25</v>
      </c>
      <c r="AM10" s="27">
        <f t="shared" ref="AM10:AM18" si="12">IF(AL10&lt;95%,1,IF(AND(AL10&gt;=95%,AL10&lt;100%),3,5))</f>
        <v>1</v>
      </c>
      <c r="AN10" s="32">
        <f t="shared" ref="AN10:AN18" si="13">AM10*$AL$7/5</f>
        <v>0.02</v>
      </c>
      <c r="AO10" s="26">
        <f>VLOOKUP(C10,[1]AGENT!B$129:AY$137,50,0)</f>
        <v>1</v>
      </c>
      <c r="AP10" s="38">
        <f t="shared" ref="AP10:AP18" si="14">IF(AO10&lt;70%,1,IF(AND(AO10&gt;=70%,AO10&lt;80%),2,IF(AND(AO10&gt;=80%,AO10&lt;90%),3,IF(AND(AO10&gt;=90%,AO10&lt;100%),4,5))))</f>
        <v>5</v>
      </c>
      <c r="AQ10" s="32">
        <f t="shared" ref="AQ10:AQ18" si="15">AP10*$AO$7/5</f>
        <v>0.09</v>
      </c>
      <c r="AR10" s="26">
        <f>VLOOKUP(C10,[1]AGENT!B$129:AQ$137,42,0)</f>
        <v>0.58333333333333337</v>
      </c>
      <c r="AS10" s="27">
        <f t="shared" ref="AS10:AS18" si="16">IF(AR10&lt;95%,1,IF(AND(AR10&gt;=95%,AR10&lt;100%),3,5))</f>
        <v>1</v>
      </c>
      <c r="AT10" s="32">
        <f t="shared" ref="AT10:AT18" si="17">AS10*$AR$7/5</f>
        <v>0.02</v>
      </c>
      <c r="AU10" s="39">
        <v>0.85</v>
      </c>
      <c r="AV10" s="26">
        <f>VLOOKUP(C10,[1]AGENT!B$129:BC$137,54,0)</f>
        <v>0.78696086170130819</v>
      </c>
      <c r="AW10" s="40">
        <f t="shared" ref="AW10:AW18" si="18">IF(AV10&gt;=AU10,5,IF(AND(AV10&gt;=70%,AV10&lt;85%),3,1))</f>
        <v>3</v>
      </c>
      <c r="AX10" s="37">
        <f t="shared" ref="AX10:AX18" si="19">AW10*$AU$7/5</f>
        <v>4.8000000000000001E-2</v>
      </c>
      <c r="AY10" s="26">
        <f>VLOOKUP(C10,[1]AGENT!B$129:BG$137,58,0)</f>
        <v>0.47262811465707871</v>
      </c>
      <c r="AZ10" s="27">
        <f t="shared" ref="AZ10:AZ18" si="20">IF(AY10&gt;=40%,5,IF(AND(AY10&gt;=30%,AY10&lt;40%),3,1))</f>
        <v>5</v>
      </c>
      <c r="BA10" s="32">
        <f t="shared" ref="BA10:BA18" si="21">AZ10*$AY$7/5</f>
        <v>0.08</v>
      </c>
      <c r="BB10" s="41">
        <f t="shared" ref="BB10:BB18" si="22">AK10+AN10+AQ10+AT10+BA10+AX10</f>
        <v>0.308</v>
      </c>
      <c r="BC10" s="26">
        <f>VLOOKUP(C10,[1]AGENT!B$129:BL$137,63,0)</f>
        <v>0.91666666666666663</v>
      </c>
      <c r="BD10" s="27">
        <f t="shared" ref="BD10:BD18" si="23">IF(BC10&lt;95%,1,IF(AND(BC10&gt;=95%,BC10&lt;100%),3,5))</f>
        <v>1</v>
      </c>
      <c r="BE10" s="42">
        <f t="shared" ref="BE10:BE18" si="24">BD10*$BC$7/5</f>
        <v>0.01</v>
      </c>
      <c r="BF10" s="43">
        <v>2</v>
      </c>
      <c r="BG10" s="44">
        <f t="shared" ref="BG10:BG18" si="25">IF(BF10&gt;1,5,IF(BF10=1,3,1))</f>
        <v>5</v>
      </c>
      <c r="BH10" s="42">
        <f t="shared" ref="BH10:BH18" si="26">BG10*$BF$7/5</f>
        <v>0.05</v>
      </c>
      <c r="BI10" s="45">
        <f t="shared" ref="BI10:BI18" si="27">BE10+BH10</f>
        <v>6.0000000000000005E-2</v>
      </c>
      <c r="BJ10" s="46">
        <f t="shared" ref="BJ10:BJ18" si="28">BI10+BB10+AH10</f>
        <v>0.57599999999999996</v>
      </c>
      <c r="BK10" s="47"/>
    </row>
    <row r="11" spans="1:63" s="15" customFormat="1" ht="12.75" customHeight="1" x14ac:dyDescent="0.2">
      <c r="B11" s="16">
        <v>2</v>
      </c>
      <c r="C11" s="17" t="s">
        <v>53</v>
      </c>
      <c r="D11" s="48">
        <v>181112</v>
      </c>
      <c r="E11" s="19">
        <v>44562</v>
      </c>
      <c r="F11" s="19">
        <v>44926</v>
      </c>
      <c r="G11" s="20" t="s">
        <v>49</v>
      </c>
      <c r="H11" s="21" t="s">
        <v>50</v>
      </c>
      <c r="I11" s="20" t="s">
        <v>51</v>
      </c>
      <c r="J11" s="22" t="s">
        <v>52</v>
      </c>
      <c r="K11" s="23"/>
      <c r="L11" s="23"/>
      <c r="M11" s="23">
        <v>22</v>
      </c>
      <c r="N11" s="23">
        <v>20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4">
        <f t="shared" si="0"/>
        <v>20</v>
      </c>
      <c r="U11" s="25">
        <f t="shared" si="1"/>
        <v>20</v>
      </c>
      <c r="V11" s="26">
        <f>VLOOKUP(C11,[1]AGENT!B$129:Z$137,25,0)</f>
        <v>0.9</v>
      </c>
      <c r="W11" s="27">
        <f t="shared" si="2"/>
        <v>3</v>
      </c>
      <c r="X11" s="28">
        <f t="shared" si="3"/>
        <v>6.6000000000000003E-2</v>
      </c>
      <c r="Y11" s="26">
        <f>VLOOKUP(C11,[1]AGENT!B$129:AH$137,33,0)</f>
        <v>0.9</v>
      </c>
      <c r="Z11" s="29">
        <f t="shared" si="4"/>
        <v>4</v>
      </c>
      <c r="AA11" s="30">
        <f t="shared" si="5"/>
        <v>6.4000000000000001E-2</v>
      </c>
      <c r="AB11" s="31">
        <v>288.63026373306133</v>
      </c>
      <c r="AC11" s="27">
        <f t="shared" ref="AC11:AC18" si="29">IF(AB11&lt;300,5,IF(AB11=300,3,1))</f>
        <v>5</v>
      </c>
      <c r="AD11" s="32">
        <f t="shared" si="6"/>
        <v>0.11000000000000001</v>
      </c>
      <c r="AE11" s="33">
        <v>1</v>
      </c>
      <c r="AF11" s="34">
        <f t="shared" si="7"/>
        <v>5</v>
      </c>
      <c r="AG11" s="35">
        <f t="shared" si="8"/>
        <v>0.1</v>
      </c>
      <c r="AH11" s="36">
        <f t="shared" si="9"/>
        <v>0.34</v>
      </c>
      <c r="AI11" s="26">
        <v>0.92</v>
      </c>
      <c r="AJ11" s="27">
        <f t="shared" si="10"/>
        <v>5</v>
      </c>
      <c r="AK11" s="37">
        <f t="shared" si="11"/>
        <v>0.05</v>
      </c>
      <c r="AL11" s="26">
        <f>VLOOKUP(C11,[1]AGENT!B$129:AU$137,46,0)</f>
        <v>0.2</v>
      </c>
      <c r="AM11" s="27">
        <f t="shared" si="12"/>
        <v>1</v>
      </c>
      <c r="AN11" s="32">
        <f t="shared" si="13"/>
        <v>0.02</v>
      </c>
      <c r="AO11" s="26">
        <f>VLOOKUP(C11,[1]AGENT!B$129:AY$137,50,0)</f>
        <v>1</v>
      </c>
      <c r="AP11" s="38">
        <f t="shared" si="14"/>
        <v>5</v>
      </c>
      <c r="AQ11" s="32">
        <f t="shared" si="15"/>
        <v>0.09</v>
      </c>
      <c r="AR11" s="26">
        <f>VLOOKUP(C11,[1]AGENT!B$129:AQ$137,42,0)</f>
        <v>0.7</v>
      </c>
      <c r="AS11" s="27">
        <f t="shared" si="16"/>
        <v>1</v>
      </c>
      <c r="AT11" s="32">
        <f t="shared" si="17"/>
        <v>0.02</v>
      </c>
      <c r="AU11" s="39">
        <v>0.85</v>
      </c>
      <c r="AV11" s="26">
        <f>VLOOKUP(C11,[1]AGENT!B$129:BC$137,54,0)</f>
        <v>0.77259355800751428</v>
      </c>
      <c r="AW11" s="40">
        <f t="shared" si="18"/>
        <v>3</v>
      </c>
      <c r="AX11" s="37">
        <f t="shared" si="19"/>
        <v>4.8000000000000001E-2</v>
      </c>
      <c r="AY11" s="26">
        <f>VLOOKUP(C11,[1]AGENT!B$129:BG$137,58,0)</f>
        <v>0.45346710606285157</v>
      </c>
      <c r="AZ11" s="27">
        <f t="shared" si="20"/>
        <v>5</v>
      </c>
      <c r="BA11" s="32">
        <f t="shared" si="21"/>
        <v>0.08</v>
      </c>
      <c r="BB11" s="41">
        <f t="shared" si="22"/>
        <v>0.308</v>
      </c>
      <c r="BC11" s="26">
        <f>VLOOKUP(C11,[1]AGENT!B$129:BL$137,63,0)</f>
        <v>1</v>
      </c>
      <c r="BD11" s="27">
        <f t="shared" si="23"/>
        <v>5</v>
      </c>
      <c r="BE11" s="42">
        <f t="shared" si="24"/>
        <v>0.05</v>
      </c>
      <c r="BF11" s="43">
        <v>2</v>
      </c>
      <c r="BG11" s="44">
        <f t="shared" si="25"/>
        <v>5</v>
      </c>
      <c r="BH11" s="42">
        <f t="shared" si="26"/>
        <v>0.05</v>
      </c>
      <c r="BI11" s="45">
        <f t="shared" si="27"/>
        <v>0.1</v>
      </c>
      <c r="BJ11" s="46">
        <f t="shared" si="28"/>
        <v>0.748</v>
      </c>
      <c r="BK11" s="47"/>
    </row>
    <row r="12" spans="1:63" s="15" customFormat="1" ht="12.75" customHeight="1" x14ac:dyDescent="0.2">
      <c r="B12" s="16">
        <v>3</v>
      </c>
      <c r="C12" s="17" t="s">
        <v>54</v>
      </c>
      <c r="D12" s="48">
        <v>181113</v>
      </c>
      <c r="E12" s="19">
        <v>44562</v>
      </c>
      <c r="F12" s="19">
        <v>44926</v>
      </c>
      <c r="G12" s="20" t="s">
        <v>49</v>
      </c>
      <c r="H12" s="21" t="s">
        <v>50</v>
      </c>
      <c r="I12" s="20" t="s">
        <v>51</v>
      </c>
      <c r="J12" s="22" t="s">
        <v>52</v>
      </c>
      <c r="K12" s="23"/>
      <c r="L12" s="23"/>
      <c r="M12" s="23">
        <v>22</v>
      </c>
      <c r="N12" s="23">
        <v>19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4">
        <f t="shared" si="0"/>
        <v>19</v>
      </c>
      <c r="U12" s="25">
        <f t="shared" si="1"/>
        <v>19</v>
      </c>
      <c r="V12" s="26">
        <f>VLOOKUP(C12,[1]AGENT!B$129:Z$137,25,0)</f>
        <v>1</v>
      </c>
      <c r="W12" s="27">
        <f t="shared" si="2"/>
        <v>5</v>
      </c>
      <c r="X12" s="28">
        <f t="shared" si="3"/>
        <v>0.11000000000000001</v>
      </c>
      <c r="Y12" s="26">
        <f>VLOOKUP(C12,[1]AGENT!B$129:AH$137,33,0)</f>
        <v>0.90909090909090906</v>
      </c>
      <c r="Z12" s="29">
        <f t="shared" si="4"/>
        <v>4</v>
      </c>
      <c r="AA12" s="30">
        <f t="shared" si="5"/>
        <v>6.4000000000000001E-2</v>
      </c>
      <c r="AB12" s="31">
        <v>286.08462514092446</v>
      </c>
      <c r="AC12" s="27">
        <f t="shared" si="29"/>
        <v>5</v>
      </c>
      <c r="AD12" s="32">
        <f t="shared" si="6"/>
        <v>0.11000000000000001</v>
      </c>
      <c r="AE12" s="33">
        <v>1</v>
      </c>
      <c r="AF12" s="34">
        <f t="shared" si="7"/>
        <v>5</v>
      </c>
      <c r="AG12" s="35">
        <f t="shared" si="8"/>
        <v>0.1</v>
      </c>
      <c r="AH12" s="36">
        <f t="shared" si="9"/>
        <v>0.38400000000000001</v>
      </c>
      <c r="AI12" s="26">
        <v>0.92</v>
      </c>
      <c r="AJ12" s="27">
        <f t="shared" si="10"/>
        <v>5</v>
      </c>
      <c r="AK12" s="37">
        <f t="shared" si="11"/>
        <v>0.05</v>
      </c>
      <c r="AL12" s="26">
        <f>VLOOKUP(C12,[1]AGENT!B$129:AU$137,46,0)</f>
        <v>0.18181818181818182</v>
      </c>
      <c r="AM12" s="27">
        <f t="shared" si="12"/>
        <v>1</v>
      </c>
      <c r="AN12" s="32">
        <f t="shared" si="13"/>
        <v>0.02</v>
      </c>
      <c r="AO12" s="26">
        <f>VLOOKUP(C12,[1]AGENT!B$129:AY$137,50,0)</f>
        <v>1</v>
      </c>
      <c r="AP12" s="38">
        <f t="shared" si="14"/>
        <v>5</v>
      </c>
      <c r="AQ12" s="32">
        <f t="shared" si="15"/>
        <v>0.09</v>
      </c>
      <c r="AR12" s="26">
        <f>VLOOKUP(C12,[1]AGENT!B$129:AQ$137,42,0)</f>
        <v>0.81818181818181823</v>
      </c>
      <c r="AS12" s="27">
        <f t="shared" si="16"/>
        <v>1</v>
      </c>
      <c r="AT12" s="32">
        <f t="shared" si="17"/>
        <v>0.02</v>
      </c>
      <c r="AU12" s="39">
        <v>0.85</v>
      </c>
      <c r="AV12" s="26">
        <f>VLOOKUP(C12,[1]AGENT!B$129:BC$137,54,0)</f>
        <v>0.72120115268410423</v>
      </c>
      <c r="AW12" s="40">
        <f t="shared" si="18"/>
        <v>3</v>
      </c>
      <c r="AX12" s="37">
        <f t="shared" si="19"/>
        <v>4.8000000000000001E-2</v>
      </c>
      <c r="AY12" s="26">
        <f>VLOOKUP(C12,[1]AGENT!B$129:BG$137,58,0)</f>
        <v>0.42553711184121384</v>
      </c>
      <c r="AZ12" s="27">
        <f t="shared" si="20"/>
        <v>5</v>
      </c>
      <c r="BA12" s="32">
        <f t="shared" si="21"/>
        <v>0.08</v>
      </c>
      <c r="BB12" s="41">
        <f t="shared" si="22"/>
        <v>0.308</v>
      </c>
      <c r="BC12" s="26">
        <f>VLOOKUP(C12,[1]AGENT!B$129:BL$137,63,0)</f>
        <v>1</v>
      </c>
      <c r="BD12" s="27">
        <f t="shared" si="23"/>
        <v>5</v>
      </c>
      <c r="BE12" s="42">
        <f t="shared" si="24"/>
        <v>0.05</v>
      </c>
      <c r="BF12" s="43">
        <v>2</v>
      </c>
      <c r="BG12" s="44">
        <f t="shared" si="25"/>
        <v>5</v>
      </c>
      <c r="BH12" s="42">
        <f t="shared" si="26"/>
        <v>0.05</v>
      </c>
      <c r="BI12" s="45">
        <f t="shared" si="27"/>
        <v>0.1</v>
      </c>
      <c r="BJ12" s="46">
        <f t="shared" si="28"/>
        <v>0.79200000000000004</v>
      </c>
      <c r="BK12" s="47"/>
    </row>
    <row r="13" spans="1:63" s="15" customFormat="1" ht="12.75" customHeight="1" x14ac:dyDescent="0.2">
      <c r="B13" s="16">
        <v>4</v>
      </c>
      <c r="C13" s="49" t="s">
        <v>55</v>
      </c>
      <c r="D13" s="50">
        <v>53332</v>
      </c>
      <c r="E13" s="19">
        <v>44562</v>
      </c>
      <c r="F13" s="19">
        <v>44926</v>
      </c>
      <c r="G13" s="20" t="s">
        <v>49</v>
      </c>
      <c r="H13" s="51" t="s">
        <v>56</v>
      </c>
      <c r="I13" s="20" t="s">
        <v>51</v>
      </c>
      <c r="J13" s="22" t="s">
        <v>52</v>
      </c>
      <c r="K13" s="23"/>
      <c r="L13" s="23"/>
      <c r="M13" s="23">
        <v>22</v>
      </c>
      <c r="N13" s="23">
        <v>19</v>
      </c>
      <c r="O13" s="23">
        <v>0</v>
      </c>
      <c r="P13" s="23">
        <v>0</v>
      </c>
      <c r="Q13" s="23">
        <v>0</v>
      </c>
      <c r="R13" s="23">
        <v>1</v>
      </c>
      <c r="S13" s="23">
        <v>0</v>
      </c>
      <c r="T13" s="24">
        <f t="shared" si="0"/>
        <v>19</v>
      </c>
      <c r="U13" s="25">
        <f t="shared" si="1"/>
        <v>18</v>
      </c>
      <c r="V13" s="26">
        <f>VLOOKUP(C13,[1]AGENT!B$129:Z$137,25,0)</f>
        <v>0.9</v>
      </c>
      <c r="W13" s="27">
        <f t="shared" si="2"/>
        <v>3</v>
      </c>
      <c r="X13" s="28">
        <f t="shared" si="3"/>
        <v>6.6000000000000003E-2</v>
      </c>
      <c r="Y13" s="26">
        <f>VLOOKUP(C13,[1]AGENT!B$129:AH$137,33,0)</f>
        <v>1</v>
      </c>
      <c r="Z13" s="29">
        <f t="shared" si="4"/>
        <v>5</v>
      </c>
      <c r="AA13" s="30">
        <f t="shared" si="5"/>
        <v>0.08</v>
      </c>
      <c r="AB13" s="31">
        <v>288.70186053547121</v>
      </c>
      <c r="AC13" s="27">
        <f t="shared" si="29"/>
        <v>5</v>
      </c>
      <c r="AD13" s="32">
        <f t="shared" si="6"/>
        <v>0.11000000000000001</v>
      </c>
      <c r="AE13" s="33">
        <v>1</v>
      </c>
      <c r="AF13" s="34">
        <f t="shared" si="7"/>
        <v>5</v>
      </c>
      <c r="AG13" s="35">
        <f t="shared" si="8"/>
        <v>0.1</v>
      </c>
      <c r="AH13" s="36">
        <f t="shared" si="9"/>
        <v>0.35599999999999998</v>
      </c>
      <c r="AI13" s="26">
        <v>0.92</v>
      </c>
      <c r="AJ13" s="27">
        <f t="shared" si="10"/>
        <v>5</v>
      </c>
      <c r="AK13" s="37">
        <f t="shared" si="11"/>
        <v>0.05</v>
      </c>
      <c r="AL13" s="26">
        <f>VLOOKUP(C13,[1]AGENT!B$129:AU$137,46,0)</f>
        <v>0.3</v>
      </c>
      <c r="AM13" s="27">
        <f t="shared" si="12"/>
        <v>1</v>
      </c>
      <c r="AN13" s="32">
        <f t="shared" si="13"/>
        <v>0.02</v>
      </c>
      <c r="AO13" s="26">
        <f>VLOOKUP(C13,[1]AGENT!B$129:AY$137,50,0)</f>
        <v>1</v>
      </c>
      <c r="AP13" s="38">
        <f t="shared" si="14"/>
        <v>5</v>
      </c>
      <c r="AQ13" s="32">
        <f t="shared" si="15"/>
        <v>0.09</v>
      </c>
      <c r="AR13" s="26">
        <f>VLOOKUP(C13,[1]AGENT!B$129:AQ$137,42,0)</f>
        <v>0.6</v>
      </c>
      <c r="AS13" s="27">
        <f t="shared" si="16"/>
        <v>1</v>
      </c>
      <c r="AT13" s="32">
        <f t="shared" si="17"/>
        <v>0.02</v>
      </c>
      <c r="AU13" s="39">
        <v>0.85</v>
      </c>
      <c r="AV13" s="26">
        <f>VLOOKUP(C13,[1]AGENT!B$129:BC$137,54,0)</f>
        <v>0.79643627234926662</v>
      </c>
      <c r="AW13" s="40">
        <f t="shared" si="18"/>
        <v>3</v>
      </c>
      <c r="AX13" s="37">
        <f t="shared" si="19"/>
        <v>4.8000000000000001E-2</v>
      </c>
      <c r="AY13" s="26">
        <f>VLOOKUP(C13,[1]AGENT!B$129:BG$137,58,0)</f>
        <v>0.44349199297645603</v>
      </c>
      <c r="AZ13" s="27">
        <f t="shared" si="20"/>
        <v>5</v>
      </c>
      <c r="BA13" s="32">
        <f t="shared" si="21"/>
        <v>0.08</v>
      </c>
      <c r="BB13" s="41">
        <f t="shared" si="22"/>
        <v>0.308</v>
      </c>
      <c r="BC13" s="26">
        <f>VLOOKUP(C13,[1]AGENT!B$129:BL$137,63,0)</f>
        <v>1</v>
      </c>
      <c r="BD13" s="27">
        <f t="shared" si="23"/>
        <v>5</v>
      </c>
      <c r="BE13" s="42">
        <f t="shared" si="24"/>
        <v>0.05</v>
      </c>
      <c r="BF13" s="43">
        <v>2</v>
      </c>
      <c r="BG13" s="44">
        <f t="shared" si="25"/>
        <v>5</v>
      </c>
      <c r="BH13" s="42">
        <f t="shared" si="26"/>
        <v>0.05</v>
      </c>
      <c r="BI13" s="45">
        <f t="shared" si="27"/>
        <v>0.1</v>
      </c>
      <c r="BJ13" s="46">
        <f t="shared" si="28"/>
        <v>0.76400000000000001</v>
      </c>
      <c r="BK13" s="47"/>
    </row>
    <row r="14" spans="1:63" s="15" customFormat="1" ht="12.75" customHeight="1" x14ac:dyDescent="0.2">
      <c r="B14" s="16">
        <v>5</v>
      </c>
      <c r="C14" s="17" t="s">
        <v>57</v>
      </c>
      <c r="D14" s="48">
        <v>181114</v>
      </c>
      <c r="E14" s="19">
        <v>44562</v>
      </c>
      <c r="F14" s="19">
        <v>44926</v>
      </c>
      <c r="G14" s="20" t="s">
        <v>49</v>
      </c>
      <c r="H14" s="50" t="s">
        <v>50</v>
      </c>
      <c r="I14" s="20" t="s">
        <v>51</v>
      </c>
      <c r="J14" s="22" t="s">
        <v>52</v>
      </c>
      <c r="K14" s="52"/>
      <c r="L14" s="52"/>
      <c r="M14" s="23">
        <v>22</v>
      </c>
      <c r="N14" s="23">
        <v>19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4">
        <f t="shared" si="0"/>
        <v>19</v>
      </c>
      <c r="U14" s="25">
        <f t="shared" si="1"/>
        <v>19</v>
      </c>
      <c r="V14" s="26">
        <f>VLOOKUP(C14,[1]AGENT!B$129:Z$137,25,0)</f>
        <v>1</v>
      </c>
      <c r="W14" s="27">
        <f t="shared" si="2"/>
        <v>5</v>
      </c>
      <c r="X14" s="28">
        <f t="shared" si="3"/>
        <v>0.11000000000000001</v>
      </c>
      <c r="Y14" s="26">
        <f>VLOOKUP(C14,[1]AGENT!B$129:AH$137,33,0)</f>
        <v>0.61538461538461542</v>
      </c>
      <c r="Z14" s="29">
        <f t="shared" si="4"/>
        <v>1</v>
      </c>
      <c r="AA14" s="30">
        <f t="shared" si="5"/>
        <v>1.6E-2</v>
      </c>
      <c r="AB14" s="31">
        <v>279.49859256153798</v>
      </c>
      <c r="AC14" s="27">
        <f t="shared" si="29"/>
        <v>5</v>
      </c>
      <c r="AD14" s="32">
        <f t="shared" si="6"/>
        <v>0.11000000000000001</v>
      </c>
      <c r="AE14" s="33">
        <v>1</v>
      </c>
      <c r="AF14" s="34">
        <f t="shared" si="7"/>
        <v>5</v>
      </c>
      <c r="AG14" s="35">
        <f t="shared" si="8"/>
        <v>0.1</v>
      </c>
      <c r="AH14" s="36">
        <f t="shared" si="9"/>
        <v>0.33600000000000002</v>
      </c>
      <c r="AI14" s="26">
        <v>0.92</v>
      </c>
      <c r="AJ14" s="27">
        <f t="shared" si="10"/>
        <v>5</v>
      </c>
      <c r="AK14" s="37">
        <f t="shared" si="11"/>
        <v>0.05</v>
      </c>
      <c r="AL14" s="26">
        <f>VLOOKUP(C14,[1]AGENT!B$129:AU$137,46,0)</f>
        <v>0.30769230769230771</v>
      </c>
      <c r="AM14" s="27">
        <f t="shared" si="12"/>
        <v>1</v>
      </c>
      <c r="AN14" s="32">
        <f t="shared" si="13"/>
        <v>0.02</v>
      </c>
      <c r="AO14" s="26">
        <f>VLOOKUP(C14,[1]AGENT!B$129:AY$137,50,0)</f>
        <v>1</v>
      </c>
      <c r="AP14" s="38">
        <f t="shared" si="14"/>
        <v>5</v>
      </c>
      <c r="AQ14" s="32">
        <f t="shared" si="15"/>
        <v>0.09</v>
      </c>
      <c r="AR14" s="26">
        <f>VLOOKUP(C14,[1]AGENT!B$129:AQ$137,42,0)</f>
        <v>0.61538461538461542</v>
      </c>
      <c r="AS14" s="27">
        <f t="shared" si="16"/>
        <v>1</v>
      </c>
      <c r="AT14" s="32">
        <f t="shared" si="17"/>
        <v>0.02</v>
      </c>
      <c r="AU14" s="39">
        <v>0.85</v>
      </c>
      <c r="AV14" s="26">
        <f>VLOOKUP(C14,[1]AGENT!B$129:BC$137,54,0)</f>
        <v>0.74104315422480882</v>
      </c>
      <c r="AW14" s="40">
        <f t="shared" si="18"/>
        <v>3</v>
      </c>
      <c r="AX14" s="37">
        <f t="shared" si="19"/>
        <v>4.8000000000000001E-2</v>
      </c>
      <c r="AY14" s="26">
        <f>VLOOKUP(C14,[1]AGENT!B$129:BG$137,58,0)</f>
        <v>0.41554223739364987</v>
      </c>
      <c r="AZ14" s="27">
        <f t="shared" si="20"/>
        <v>5</v>
      </c>
      <c r="BA14" s="32">
        <f t="shared" si="21"/>
        <v>0.08</v>
      </c>
      <c r="BB14" s="41">
        <f t="shared" si="22"/>
        <v>0.308</v>
      </c>
      <c r="BC14" s="26">
        <f>VLOOKUP(C14,[1]AGENT!B$129:BL$137,63,0)</f>
        <v>1</v>
      </c>
      <c r="BD14" s="27">
        <f t="shared" si="23"/>
        <v>5</v>
      </c>
      <c r="BE14" s="42">
        <f t="shared" si="24"/>
        <v>0.05</v>
      </c>
      <c r="BF14" s="43">
        <v>2</v>
      </c>
      <c r="BG14" s="44">
        <f t="shared" si="25"/>
        <v>5</v>
      </c>
      <c r="BH14" s="42">
        <f t="shared" si="26"/>
        <v>0.05</v>
      </c>
      <c r="BI14" s="45">
        <f t="shared" si="27"/>
        <v>0.1</v>
      </c>
      <c r="BJ14" s="46">
        <f t="shared" si="28"/>
        <v>0.74399999999999999</v>
      </c>
      <c r="BK14" s="47"/>
    </row>
    <row r="15" spans="1:63" s="15" customFormat="1" ht="12.75" customHeight="1" x14ac:dyDescent="0.2">
      <c r="B15" s="16">
        <v>6</v>
      </c>
      <c r="C15" s="17" t="s">
        <v>58</v>
      </c>
      <c r="D15" s="48">
        <v>181117</v>
      </c>
      <c r="E15" s="19">
        <v>44562</v>
      </c>
      <c r="F15" s="19">
        <v>44926</v>
      </c>
      <c r="G15" s="20" t="s">
        <v>49</v>
      </c>
      <c r="H15" s="50" t="s">
        <v>56</v>
      </c>
      <c r="I15" s="20" t="s">
        <v>51</v>
      </c>
      <c r="J15" s="22" t="s">
        <v>52</v>
      </c>
      <c r="K15" s="23"/>
      <c r="L15" s="23"/>
      <c r="M15" s="23">
        <v>22</v>
      </c>
      <c r="N15" s="23">
        <v>19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4">
        <f t="shared" si="0"/>
        <v>19</v>
      </c>
      <c r="U15" s="25">
        <f t="shared" si="1"/>
        <v>19</v>
      </c>
      <c r="V15" s="26">
        <f>VLOOKUP(C15,[1]AGENT!B$129:Z$137,25,0)</f>
        <v>0.83333333333333337</v>
      </c>
      <c r="W15" s="27">
        <f t="shared" si="2"/>
        <v>2</v>
      </c>
      <c r="X15" s="28">
        <f t="shared" si="3"/>
        <v>4.3999999999999997E-2</v>
      </c>
      <c r="Y15" s="26">
        <f>VLOOKUP(C15,[1]AGENT!B$129:AH$137,33,0)</f>
        <v>0.91666666666666663</v>
      </c>
      <c r="Z15" s="29">
        <f t="shared" si="4"/>
        <v>4</v>
      </c>
      <c r="AA15" s="30">
        <f t="shared" si="5"/>
        <v>6.4000000000000001E-2</v>
      </c>
      <c r="AB15" s="31">
        <v>300.10315093360998</v>
      </c>
      <c r="AC15" s="27">
        <f t="shared" si="29"/>
        <v>1</v>
      </c>
      <c r="AD15" s="32">
        <f t="shared" si="6"/>
        <v>2.1999999999999999E-2</v>
      </c>
      <c r="AE15" s="33">
        <v>1</v>
      </c>
      <c r="AF15" s="34">
        <f t="shared" si="7"/>
        <v>5</v>
      </c>
      <c r="AG15" s="35">
        <f t="shared" si="8"/>
        <v>0.1</v>
      </c>
      <c r="AH15" s="36">
        <f t="shared" si="9"/>
        <v>0.23</v>
      </c>
      <c r="AI15" s="26">
        <v>0.92</v>
      </c>
      <c r="AJ15" s="27">
        <f t="shared" si="10"/>
        <v>5</v>
      </c>
      <c r="AK15" s="37">
        <f t="shared" si="11"/>
        <v>0.05</v>
      </c>
      <c r="AL15" s="26">
        <f>VLOOKUP(C15,[1]AGENT!B$129:AU$137,46,0)</f>
        <v>0.16666666666666666</v>
      </c>
      <c r="AM15" s="27">
        <f t="shared" si="12"/>
        <v>1</v>
      </c>
      <c r="AN15" s="32">
        <f t="shared" si="13"/>
        <v>0.02</v>
      </c>
      <c r="AO15" s="26">
        <f>VLOOKUP(C15,[1]AGENT!B$129:AY$137,50,0)</f>
        <v>1</v>
      </c>
      <c r="AP15" s="38">
        <f t="shared" si="14"/>
        <v>5</v>
      </c>
      <c r="AQ15" s="32">
        <f t="shared" si="15"/>
        <v>0.09</v>
      </c>
      <c r="AR15" s="26">
        <f>VLOOKUP(C15,[1]AGENT!B$129:AQ$137,42,0)</f>
        <v>0.5</v>
      </c>
      <c r="AS15" s="27">
        <f t="shared" si="16"/>
        <v>1</v>
      </c>
      <c r="AT15" s="32">
        <f t="shared" si="17"/>
        <v>0.02</v>
      </c>
      <c r="AU15" s="39">
        <v>0.85</v>
      </c>
      <c r="AV15" s="26">
        <f>VLOOKUP(C15,[1]AGENT!B$129:BC$137,54,0)</f>
        <v>0.80530331830837831</v>
      </c>
      <c r="AW15" s="40">
        <f t="shared" si="18"/>
        <v>3</v>
      </c>
      <c r="AX15" s="37">
        <f t="shared" si="19"/>
        <v>4.8000000000000001E-2</v>
      </c>
      <c r="AY15" s="26">
        <f>VLOOKUP(C15,[1]AGENT!B$129:BG$137,58,0)</f>
        <v>0.41131292906019512</v>
      </c>
      <c r="AZ15" s="27">
        <f t="shared" si="20"/>
        <v>5</v>
      </c>
      <c r="BA15" s="32">
        <f t="shared" si="21"/>
        <v>0.08</v>
      </c>
      <c r="BB15" s="41">
        <f t="shared" si="22"/>
        <v>0.308</v>
      </c>
      <c r="BC15" s="26">
        <f>VLOOKUP(C15,[1]AGENT!B$129:BL$137,63,0)</f>
        <v>1</v>
      </c>
      <c r="BD15" s="27">
        <f t="shared" si="23"/>
        <v>5</v>
      </c>
      <c r="BE15" s="42">
        <f t="shared" si="24"/>
        <v>0.05</v>
      </c>
      <c r="BF15" s="43">
        <v>2</v>
      </c>
      <c r="BG15" s="44">
        <f t="shared" si="25"/>
        <v>5</v>
      </c>
      <c r="BH15" s="42">
        <f t="shared" si="26"/>
        <v>0.05</v>
      </c>
      <c r="BI15" s="45">
        <f t="shared" si="27"/>
        <v>0.1</v>
      </c>
      <c r="BJ15" s="46">
        <f t="shared" si="28"/>
        <v>0.63800000000000001</v>
      </c>
      <c r="BK15" s="47"/>
    </row>
    <row r="16" spans="1:63" s="15" customFormat="1" ht="12.75" customHeight="1" x14ac:dyDescent="0.2">
      <c r="B16" s="16">
        <v>7</v>
      </c>
      <c r="C16" s="53" t="s">
        <v>59</v>
      </c>
      <c r="D16" s="48">
        <v>181115</v>
      </c>
      <c r="E16" s="19">
        <v>44562</v>
      </c>
      <c r="F16" s="19">
        <v>44926</v>
      </c>
      <c r="G16" s="20" t="s">
        <v>49</v>
      </c>
      <c r="H16" s="21" t="s">
        <v>56</v>
      </c>
      <c r="I16" s="20" t="s">
        <v>51</v>
      </c>
      <c r="J16" s="22" t="s">
        <v>52</v>
      </c>
      <c r="K16" s="54"/>
      <c r="L16" s="54"/>
      <c r="M16" s="23">
        <v>22</v>
      </c>
      <c r="N16" s="23">
        <v>19</v>
      </c>
      <c r="O16" s="23">
        <v>0</v>
      </c>
      <c r="P16" s="23">
        <v>0</v>
      </c>
      <c r="Q16" s="23">
        <v>0</v>
      </c>
      <c r="R16" s="23">
        <v>1</v>
      </c>
      <c r="S16" s="23">
        <v>0</v>
      </c>
      <c r="T16" s="24">
        <f t="shared" si="0"/>
        <v>19</v>
      </c>
      <c r="U16" s="25">
        <f t="shared" si="1"/>
        <v>18</v>
      </c>
      <c r="V16" s="26">
        <f>VLOOKUP(C16,[1]AGENT!B$129:Z$137,25,0)</f>
        <v>1</v>
      </c>
      <c r="W16" s="27">
        <f t="shared" si="2"/>
        <v>5</v>
      </c>
      <c r="X16" s="28">
        <f t="shared" si="3"/>
        <v>0.11000000000000001</v>
      </c>
      <c r="Y16" s="26">
        <f>VLOOKUP(C16,[1]AGENT!B$129:AH$137,33,0)</f>
        <v>0.9</v>
      </c>
      <c r="Z16" s="29">
        <f t="shared" si="4"/>
        <v>4</v>
      </c>
      <c r="AA16" s="30">
        <f t="shared" si="5"/>
        <v>6.4000000000000001E-2</v>
      </c>
      <c r="AB16" s="31">
        <v>288.70738784316643</v>
      </c>
      <c r="AC16" s="27">
        <f t="shared" si="29"/>
        <v>5</v>
      </c>
      <c r="AD16" s="32">
        <f t="shared" si="6"/>
        <v>0.11000000000000001</v>
      </c>
      <c r="AE16" s="33">
        <v>1</v>
      </c>
      <c r="AF16" s="34">
        <f t="shared" si="7"/>
        <v>5</v>
      </c>
      <c r="AG16" s="35">
        <f t="shared" si="8"/>
        <v>0.1</v>
      </c>
      <c r="AH16" s="36">
        <f t="shared" si="9"/>
        <v>0.38400000000000001</v>
      </c>
      <c r="AI16" s="26">
        <v>0.92</v>
      </c>
      <c r="AJ16" s="27">
        <f t="shared" si="10"/>
        <v>5</v>
      </c>
      <c r="AK16" s="37">
        <f t="shared" si="11"/>
        <v>0.05</v>
      </c>
      <c r="AL16" s="26">
        <f>VLOOKUP(C16,[1]AGENT!B$129:AU$137,46,0)</f>
        <v>0.2</v>
      </c>
      <c r="AM16" s="27">
        <f t="shared" si="12"/>
        <v>1</v>
      </c>
      <c r="AN16" s="32">
        <f t="shared" si="13"/>
        <v>0.02</v>
      </c>
      <c r="AO16" s="26">
        <f>VLOOKUP(C16,[1]AGENT!B$129:AY$137,50,0)</f>
        <v>1</v>
      </c>
      <c r="AP16" s="38">
        <f t="shared" si="14"/>
        <v>5</v>
      </c>
      <c r="AQ16" s="32">
        <f t="shared" si="15"/>
        <v>0.09</v>
      </c>
      <c r="AR16" s="26">
        <f>VLOOKUP(C16,[1]AGENT!B$129:AQ$137,42,0)</f>
        <v>0.6</v>
      </c>
      <c r="AS16" s="27">
        <f t="shared" si="16"/>
        <v>1</v>
      </c>
      <c r="AT16" s="32">
        <f t="shared" si="17"/>
        <v>0.02</v>
      </c>
      <c r="AU16" s="39">
        <v>0.85</v>
      </c>
      <c r="AV16" s="26">
        <f>VLOOKUP(C16,[1]AGENT!B$129:BC$137,54,0)</f>
        <v>0.69539340136054428</v>
      </c>
      <c r="AW16" s="40">
        <f t="shared" si="18"/>
        <v>1</v>
      </c>
      <c r="AX16" s="37">
        <f t="shared" si="19"/>
        <v>1.6E-2</v>
      </c>
      <c r="AY16" s="26">
        <f>VLOOKUP(C16,[1]AGENT!B$129:BG$137,58,0)</f>
        <v>0.41867661396114053</v>
      </c>
      <c r="AZ16" s="27">
        <f t="shared" si="20"/>
        <v>5</v>
      </c>
      <c r="BA16" s="32">
        <f t="shared" si="21"/>
        <v>0.08</v>
      </c>
      <c r="BB16" s="41">
        <f t="shared" si="22"/>
        <v>0.27600000000000002</v>
      </c>
      <c r="BC16" s="26">
        <f>VLOOKUP(C16,[1]AGENT!B$129:BL$137,63,0)</f>
        <v>1</v>
      </c>
      <c r="BD16" s="27">
        <f t="shared" si="23"/>
        <v>5</v>
      </c>
      <c r="BE16" s="42">
        <f t="shared" si="24"/>
        <v>0.05</v>
      </c>
      <c r="BF16" s="43">
        <v>2</v>
      </c>
      <c r="BG16" s="44">
        <f t="shared" si="25"/>
        <v>5</v>
      </c>
      <c r="BH16" s="42">
        <f t="shared" si="26"/>
        <v>0.05</v>
      </c>
      <c r="BI16" s="45">
        <f t="shared" si="27"/>
        <v>0.1</v>
      </c>
      <c r="BJ16" s="46">
        <f t="shared" si="28"/>
        <v>0.76</v>
      </c>
      <c r="BK16" s="47"/>
    </row>
    <row r="17" spans="2:63" s="15" customFormat="1" ht="12.75" customHeight="1" x14ac:dyDescent="0.2">
      <c r="B17" s="16">
        <v>8</v>
      </c>
      <c r="C17" s="55" t="s">
        <v>61</v>
      </c>
      <c r="D17" s="66">
        <v>182060</v>
      </c>
      <c r="E17" s="19">
        <v>44562</v>
      </c>
      <c r="F17" s="19">
        <v>44926</v>
      </c>
      <c r="G17" s="20" t="s">
        <v>49</v>
      </c>
      <c r="H17" s="56" t="s">
        <v>56</v>
      </c>
      <c r="I17" s="20" t="s">
        <v>51</v>
      </c>
      <c r="J17" s="22" t="s">
        <v>52</v>
      </c>
      <c r="K17" s="52"/>
      <c r="L17" s="52"/>
      <c r="M17" s="23">
        <v>22</v>
      </c>
      <c r="N17" s="23">
        <v>19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4">
        <f t="shared" si="0"/>
        <v>19</v>
      </c>
      <c r="U17" s="25">
        <f t="shared" si="1"/>
        <v>19</v>
      </c>
      <c r="V17" s="26">
        <f>VLOOKUP(C17,[1]AGENT!B$129:Z$137,25,0)</f>
        <v>1</v>
      </c>
      <c r="W17" s="27">
        <f t="shared" si="2"/>
        <v>5</v>
      </c>
      <c r="X17" s="28">
        <f t="shared" si="3"/>
        <v>0.11000000000000001</v>
      </c>
      <c r="Y17" s="26">
        <f>VLOOKUP(C17,[1]AGENT!B$129:AH$137,33,0)</f>
        <v>0.75</v>
      </c>
      <c r="Z17" s="29">
        <f t="shared" si="4"/>
        <v>2</v>
      </c>
      <c r="AA17" s="30">
        <f t="shared" si="5"/>
        <v>3.2000000000000001E-2</v>
      </c>
      <c r="AB17" s="31">
        <v>289.33273542600898</v>
      </c>
      <c r="AC17" s="27">
        <f t="shared" si="29"/>
        <v>5</v>
      </c>
      <c r="AD17" s="32">
        <f t="shared" si="6"/>
        <v>0.11000000000000001</v>
      </c>
      <c r="AE17" s="33">
        <v>1</v>
      </c>
      <c r="AF17" s="34">
        <f t="shared" si="7"/>
        <v>5</v>
      </c>
      <c r="AG17" s="35">
        <f t="shared" si="8"/>
        <v>0.1</v>
      </c>
      <c r="AH17" s="36">
        <f t="shared" si="9"/>
        <v>0.35199999999999998</v>
      </c>
      <c r="AI17" s="26">
        <v>0.92</v>
      </c>
      <c r="AJ17" s="27">
        <f t="shared" si="10"/>
        <v>5</v>
      </c>
      <c r="AK17" s="37">
        <f t="shared" si="11"/>
        <v>0.05</v>
      </c>
      <c r="AL17" s="26">
        <f>VLOOKUP(C17,[1]AGENT!B$129:AU$137,46,0)</f>
        <v>0.125</v>
      </c>
      <c r="AM17" s="27">
        <f t="shared" si="12"/>
        <v>1</v>
      </c>
      <c r="AN17" s="32">
        <f t="shared" si="13"/>
        <v>0.02</v>
      </c>
      <c r="AO17" s="26">
        <f>VLOOKUP(C17,[1]AGENT!B$129:AY$137,50,0)</f>
        <v>1</v>
      </c>
      <c r="AP17" s="38">
        <f t="shared" si="14"/>
        <v>5</v>
      </c>
      <c r="AQ17" s="32">
        <f t="shared" si="15"/>
        <v>0.09</v>
      </c>
      <c r="AR17" s="26">
        <f>VLOOKUP(C17,[1]AGENT!B$129:AQ$137,42,0)</f>
        <v>1</v>
      </c>
      <c r="AS17" s="27">
        <f t="shared" si="16"/>
        <v>5</v>
      </c>
      <c r="AT17" s="32">
        <f t="shared" si="17"/>
        <v>0.1</v>
      </c>
      <c r="AU17" s="39">
        <v>0.85</v>
      </c>
      <c r="AV17" s="26">
        <f>VLOOKUP(C17,[1]AGENT!B$129:BC$137,54,0)</f>
        <v>0.65426036914208274</v>
      </c>
      <c r="AW17" s="40">
        <f t="shared" si="18"/>
        <v>1</v>
      </c>
      <c r="AX17" s="37">
        <f t="shared" si="19"/>
        <v>1.6E-2</v>
      </c>
      <c r="AY17" s="26">
        <f>VLOOKUP(C17,[1]AGENT!B$129:BG$137,58,0)</f>
        <v>0.45026338564563467</v>
      </c>
      <c r="AZ17" s="27">
        <f t="shared" si="20"/>
        <v>5</v>
      </c>
      <c r="BA17" s="32">
        <f t="shared" si="21"/>
        <v>0.08</v>
      </c>
      <c r="BB17" s="41">
        <f t="shared" si="22"/>
        <v>0.35600000000000004</v>
      </c>
      <c r="BC17" s="26">
        <f>VLOOKUP(C17,[1]AGENT!B$129:BL$137,63,0)</f>
        <v>1</v>
      </c>
      <c r="BD17" s="27">
        <f t="shared" si="23"/>
        <v>5</v>
      </c>
      <c r="BE17" s="42">
        <f t="shared" si="24"/>
        <v>0.05</v>
      </c>
      <c r="BF17" s="43">
        <v>2</v>
      </c>
      <c r="BG17" s="44">
        <f t="shared" si="25"/>
        <v>5</v>
      </c>
      <c r="BH17" s="42">
        <f t="shared" si="26"/>
        <v>0.05</v>
      </c>
      <c r="BI17" s="45">
        <f t="shared" si="27"/>
        <v>0.1</v>
      </c>
      <c r="BJ17" s="46">
        <f t="shared" si="28"/>
        <v>0.80800000000000005</v>
      </c>
      <c r="BK17" s="47"/>
    </row>
    <row r="18" spans="2:63" s="15" customFormat="1" ht="12.75" customHeight="1" x14ac:dyDescent="0.2">
      <c r="B18" s="16">
        <v>9</v>
      </c>
      <c r="C18" s="58" t="s">
        <v>60</v>
      </c>
      <c r="D18" s="50">
        <v>182067</v>
      </c>
      <c r="E18" s="19">
        <v>44562</v>
      </c>
      <c r="F18" s="19">
        <v>44926</v>
      </c>
      <c r="G18" s="20" t="s">
        <v>49</v>
      </c>
      <c r="H18" s="21" t="s">
        <v>50</v>
      </c>
      <c r="I18" s="20" t="s">
        <v>51</v>
      </c>
      <c r="J18" s="22" t="s">
        <v>52</v>
      </c>
      <c r="K18" s="57"/>
      <c r="L18" s="57"/>
      <c r="M18" s="23">
        <v>22</v>
      </c>
      <c r="N18" s="23">
        <v>19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f t="shared" si="0"/>
        <v>19</v>
      </c>
      <c r="U18" s="25">
        <f t="shared" si="1"/>
        <v>19</v>
      </c>
      <c r="V18" s="26">
        <f>VLOOKUP(C18,[1]AGENT!B$129:Z$137,25,0)</f>
        <v>1</v>
      </c>
      <c r="W18" s="27">
        <f t="shared" si="2"/>
        <v>5</v>
      </c>
      <c r="X18" s="28">
        <f t="shared" si="3"/>
        <v>0.11000000000000001</v>
      </c>
      <c r="Y18" s="26">
        <f>VLOOKUP(C18,[1]AGENT!B$129:AH$137,33,0)</f>
        <v>0.8</v>
      </c>
      <c r="Z18" s="29">
        <f t="shared" si="4"/>
        <v>3</v>
      </c>
      <c r="AA18" s="30">
        <f t="shared" si="5"/>
        <v>4.8000000000000001E-2</v>
      </c>
      <c r="AB18" s="31">
        <v>291.9410606060606</v>
      </c>
      <c r="AC18" s="27">
        <f t="shared" si="29"/>
        <v>5</v>
      </c>
      <c r="AD18" s="32">
        <f t="shared" si="6"/>
        <v>0.11000000000000001</v>
      </c>
      <c r="AE18" s="33">
        <v>1</v>
      </c>
      <c r="AF18" s="34">
        <f t="shared" si="7"/>
        <v>5</v>
      </c>
      <c r="AG18" s="35">
        <f t="shared" si="8"/>
        <v>0.1</v>
      </c>
      <c r="AH18" s="36">
        <f t="shared" si="9"/>
        <v>0.36799999999999999</v>
      </c>
      <c r="AI18" s="26">
        <v>0.92</v>
      </c>
      <c r="AJ18" s="27">
        <f t="shared" si="10"/>
        <v>5</v>
      </c>
      <c r="AK18" s="37">
        <f t="shared" si="11"/>
        <v>0.05</v>
      </c>
      <c r="AL18" s="26">
        <f>VLOOKUP(C18,[1]AGENT!B$129:AU$137,46,0)</f>
        <v>0.1</v>
      </c>
      <c r="AM18" s="27">
        <f t="shared" si="12"/>
        <v>1</v>
      </c>
      <c r="AN18" s="32">
        <f t="shared" si="13"/>
        <v>0.02</v>
      </c>
      <c r="AO18" s="26">
        <f>VLOOKUP(C18,[1]AGENT!B$129:AY$137,50,0)</f>
        <v>1</v>
      </c>
      <c r="AP18" s="38">
        <f t="shared" si="14"/>
        <v>5</v>
      </c>
      <c r="AQ18" s="32">
        <f t="shared" si="15"/>
        <v>0.09</v>
      </c>
      <c r="AR18" s="26">
        <f>VLOOKUP(C18,[1]AGENT!B$129:AQ$137,42,0)</f>
        <v>0.7</v>
      </c>
      <c r="AS18" s="27">
        <f t="shared" si="16"/>
        <v>1</v>
      </c>
      <c r="AT18" s="32">
        <f t="shared" si="17"/>
        <v>0.02</v>
      </c>
      <c r="AU18" s="39">
        <v>0.85</v>
      </c>
      <c r="AV18" s="26">
        <f>VLOOKUP(C18,[1]AGENT!B$129:BC$137,54,0)</f>
        <v>0.67753239098066687</v>
      </c>
      <c r="AW18" s="40">
        <f t="shared" si="18"/>
        <v>1</v>
      </c>
      <c r="AX18" s="37">
        <f t="shared" si="19"/>
        <v>1.6E-2</v>
      </c>
      <c r="AY18" s="26">
        <f>VLOOKUP(C18,[1]AGENT!B$129:BG$137,58,0)</f>
        <v>0.35532101502833208</v>
      </c>
      <c r="AZ18" s="27">
        <f t="shared" si="20"/>
        <v>3</v>
      </c>
      <c r="BA18" s="32">
        <f t="shared" si="21"/>
        <v>4.8000000000000001E-2</v>
      </c>
      <c r="BB18" s="41">
        <f t="shared" si="22"/>
        <v>0.24399999999999999</v>
      </c>
      <c r="BC18" s="26">
        <f>VLOOKUP(C18,[1]AGENT!B$129:BL$137,63,0)</f>
        <v>1</v>
      </c>
      <c r="BD18" s="27">
        <f t="shared" si="23"/>
        <v>5</v>
      </c>
      <c r="BE18" s="42">
        <f t="shared" si="24"/>
        <v>0.05</v>
      </c>
      <c r="BF18" s="43">
        <v>2</v>
      </c>
      <c r="BG18" s="44">
        <f t="shared" si="25"/>
        <v>5</v>
      </c>
      <c r="BH18" s="42">
        <f t="shared" si="26"/>
        <v>0.05</v>
      </c>
      <c r="BI18" s="45">
        <f t="shared" si="27"/>
        <v>0.1</v>
      </c>
      <c r="BJ18" s="46">
        <f t="shared" si="28"/>
        <v>0.71199999999999997</v>
      </c>
      <c r="BK18" s="47"/>
    </row>
    <row r="19" spans="2:63" s="15" customFormat="1" ht="12.75" customHeight="1" x14ac:dyDescent="0.2">
      <c r="B19" s="16">
        <v>10</v>
      </c>
      <c r="C19" s="58"/>
      <c r="D19" s="50"/>
      <c r="E19" s="19"/>
      <c r="F19" s="19"/>
      <c r="G19" s="20"/>
      <c r="H19" s="21"/>
      <c r="I19" s="20"/>
      <c r="J19" s="22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5"/>
      <c r="V19" s="26"/>
      <c r="W19" s="27"/>
      <c r="X19" s="28"/>
      <c r="Y19" s="26"/>
      <c r="Z19" s="29"/>
      <c r="AA19" s="30"/>
      <c r="AB19" s="31"/>
      <c r="AC19" s="27"/>
      <c r="AD19" s="32"/>
      <c r="AE19" s="33"/>
      <c r="AF19" s="34"/>
      <c r="AG19" s="35"/>
      <c r="AH19" s="36"/>
      <c r="AI19" s="26"/>
      <c r="AJ19" s="27"/>
      <c r="AK19" s="37"/>
      <c r="AL19" s="26"/>
      <c r="AM19" s="27"/>
      <c r="AN19" s="32"/>
      <c r="AO19" s="26"/>
      <c r="AP19" s="38"/>
      <c r="AQ19" s="32"/>
      <c r="AR19" s="26"/>
      <c r="AS19" s="27"/>
      <c r="AT19" s="32"/>
      <c r="AU19" s="39"/>
      <c r="AV19" s="26"/>
      <c r="AW19" s="40"/>
      <c r="AX19" s="37"/>
      <c r="AY19" s="26"/>
      <c r="AZ19" s="27"/>
      <c r="BA19" s="32"/>
      <c r="BB19" s="41"/>
      <c r="BC19" s="26"/>
      <c r="BD19" s="27"/>
      <c r="BE19" s="42"/>
      <c r="BF19" s="43"/>
      <c r="BG19" s="44"/>
      <c r="BH19" s="42"/>
      <c r="BI19" s="45"/>
      <c r="BJ19" s="46"/>
      <c r="BK19" s="47"/>
    </row>
    <row r="20" spans="2:63" s="15" customFormat="1" ht="12.75" customHeight="1" x14ac:dyDescent="0.2">
      <c r="B20" s="16">
        <v>11</v>
      </c>
      <c r="C20" s="59"/>
      <c r="D20" s="60"/>
      <c r="E20" s="61"/>
      <c r="F20" s="61"/>
      <c r="G20" s="61"/>
      <c r="H20" s="61"/>
      <c r="I20" s="61"/>
      <c r="J20" s="22"/>
      <c r="K20" s="54"/>
      <c r="L20" s="54"/>
      <c r="M20" s="23"/>
      <c r="N20" s="23"/>
      <c r="O20" s="23"/>
      <c r="P20" s="23"/>
      <c r="Q20" s="23"/>
      <c r="R20" s="23"/>
      <c r="S20" s="23"/>
      <c r="T20" s="24"/>
      <c r="U20" s="25"/>
      <c r="V20" s="26"/>
      <c r="W20" s="27"/>
      <c r="X20" s="28"/>
      <c r="Y20" s="26"/>
      <c r="Z20" s="29"/>
      <c r="AA20" s="30"/>
      <c r="AB20" s="62"/>
      <c r="AC20" s="27"/>
      <c r="AD20" s="32"/>
      <c r="AE20" s="33"/>
      <c r="AF20" s="34"/>
      <c r="AG20" s="35"/>
      <c r="AH20" s="36"/>
      <c r="AI20" s="26"/>
      <c r="AJ20" s="27"/>
      <c r="AK20" s="37"/>
      <c r="AL20" s="26"/>
      <c r="AM20" s="27"/>
      <c r="AN20" s="32"/>
      <c r="AO20" s="26"/>
      <c r="AP20" s="38"/>
      <c r="AQ20" s="32"/>
      <c r="AR20" s="26"/>
      <c r="AS20" s="27"/>
      <c r="AT20" s="32"/>
      <c r="AU20" s="39"/>
      <c r="AV20" s="26"/>
      <c r="AW20" s="40"/>
      <c r="AX20" s="37"/>
      <c r="AY20" s="26"/>
      <c r="AZ20" s="27"/>
      <c r="BA20" s="32"/>
      <c r="BB20" s="41"/>
      <c r="BC20" s="26"/>
      <c r="BD20" s="27"/>
      <c r="BE20" s="42"/>
      <c r="BF20" s="43"/>
      <c r="BG20" s="44"/>
      <c r="BH20" s="42"/>
      <c r="BI20" s="45"/>
      <c r="BJ20" s="46"/>
      <c r="BK20" s="47"/>
    </row>
    <row r="21" spans="2:63" s="15" customFormat="1" ht="12.75" customHeight="1" x14ac:dyDescent="0.2">
      <c r="B21" s="16">
        <v>12</v>
      </c>
      <c r="C21" s="63"/>
      <c r="D21" s="60"/>
      <c r="E21" s="61"/>
      <c r="F21" s="61"/>
      <c r="G21" s="61"/>
      <c r="H21" s="61"/>
      <c r="I21" s="61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4"/>
      <c r="U21" s="25"/>
      <c r="V21" s="26"/>
      <c r="W21" s="27"/>
      <c r="X21" s="28"/>
      <c r="Y21" s="26"/>
      <c r="Z21" s="29"/>
      <c r="AA21" s="30"/>
      <c r="AB21" s="62"/>
      <c r="AC21" s="27"/>
      <c r="AD21" s="32"/>
      <c r="AE21" s="33"/>
      <c r="AF21" s="34"/>
      <c r="AG21" s="35"/>
      <c r="AH21" s="36"/>
      <c r="AI21" s="26"/>
      <c r="AJ21" s="27"/>
      <c r="AK21" s="37"/>
      <c r="AL21" s="26"/>
      <c r="AM21" s="27"/>
      <c r="AN21" s="32"/>
      <c r="AO21" s="26"/>
      <c r="AP21" s="38"/>
      <c r="AQ21" s="32"/>
      <c r="AR21" s="26"/>
      <c r="AS21" s="27"/>
      <c r="AT21" s="32"/>
      <c r="AU21" s="39"/>
      <c r="AV21" s="26"/>
      <c r="AW21" s="40"/>
      <c r="AX21" s="37"/>
      <c r="AY21" s="26"/>
      <c r="AZ21" s="27"/>
      <c r="BA21" s="32"/>
      <c r="BB21" s="41"/>
      <c r="BC21" s="26"/>
      <c r="BD21" s="27"/>
      <c r="BE21" s="42"/>
      <c r="BF21" s="43"/>
      <c r="BG21" s="44"/>
      <c r="BH21" s="42"/>
      <c r="BI21" s="45"/>
      <c r="BJ21" s="46"/>
      <c r="BK21" s="47"/>
    </row>
    <row r="22" spans="2:63" s="15" customFormat="1" ht="12.75" customHeight="1" x14ac:dyDescent="0.2">
      <c r="B22" s="16">
        <v>13</v>
      </c>
      <c r="C22" s="64"/>
      <c r="D22" s="60"/>
      <c r="E22" s="61"/>
      <c r="F22" s="61"/>
      <c r="G22" s="61"/>
      <c r="H22" s="61"/>
      <c r="I22" s="61"/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4"/>
      <c r="U22" s="25"/>
      <c r="V22" s="26"/>
      <c r="W22" s="27"/>
      <c r="X22" s="28"/>
      <c r="Y22" s="26"/>
      <c r="Z22" s="29"/>
      <c r="AA22" s="30"/>
      <c r="AB22" s="62"/>
      <c r="AC22" s="27"/>
      <c r="AD22" s="32"/>
      <c r="AE22" s="33"/>
      <c r="AF22" s="34"/>
      <c r="AG22" s="35"/>
      <c r="AH22" s="36"/>
      <c r="AI22" s="26"/>
      <c r="AJ22" s="27"/>
      <c r="AK22" s="37"/>
      <c r="AL22" s="26"/>
      <c r="AM22" s="27"/>
      <c r="AN22" s="32"/>
      <c r="AO22" s="26"/>
      <c r="AP22" s="38"/>
      <c r="AQ22" s="32"/>
      <c r="AR22" s="26"/>
      <c r="AS22" s="27"/>
      <c r="AT22" s="32"/>
      <c r="AU22" s="39"/>
      <c r="AV22" s="26"/>
      <c r="AW22" s="40"/>
      <c r="AX22" s="37"/>
      <c r="AY22" s="26"/>
      <c r="AZ22" s="27"/>
      <c r="BA22" s="32"/>
      <c r="BB22" s="41"/>
      <c r="BC22" s="26"/>
      <c r="BD22" s="27"/>
      <c r="BE22" s="42"/>
      <c r="BF22" s="43"/>
      <c r="BG22" s="44"/>
      <c r="BH22" s="42"/>
      <c r="BI22" s="45"/>
      <c r="BJ22" s="46"/>
      <c r="BK22" s="47"/>
    </row>
    <row r="23" spans="2:63" s="15" customFormat="1" ht="12.75" customHeight="1" x14ac:dyDescent="0.2">
      <c r="B23" s="16">
        <v>14</v>
      </c>
      <c r="C23" s="52"/>
      <c r="D23" s="60"/>
      <c r="E23" s="61"/>
      <c r="F23" s="61"/>
      <c r="G23" s="61"/>
      <c r="H23" s="61"/>
      <c r="I23" s="61"/>
      <c r="J23" s="22"/>
      <c r="K23" s="54"/>
      <c r="L23" s="54"/>
      <c r="M23" s="23"/>
      <c r="N23" s="23"/>
      <c r="O23" s="23"/>
      <c r="P23" s="23"/>
      <c r="Q23" s="23"/>
      <c r="R23" s="23"/>
      <c r="S23" s="23"/>
      <c r="T23" s="24"/>
      <c r="U23" s="25"/>
      <c r="V23" s="26"/>
      <c r="W23" s="27"/>
      <c r="X23" s="28"/>
      <c r="Y23" s="26"/>
      <c r="Z23" s="29"/>
      <c r="AA23" s="30"/>
      <c r="AB23" s="62"/>
      <c r="AC23" s="27"/>
      <c r="AD23" s="32"/>
      <c r="AE23" s="33"/>
      <c r="AF23" s="34"/>
      <c r="AG23" s="35"/>
      <c r="AH23" s="36"/>
      <c r="AI23" s="26"/>
      <c r="AJ23" s="27"/>
      <c r="AK23" s="37"/>
      <c r="AL23" s="26"/>
      <c r="AM23" s="27"/>
      <c r="AN23" s="32"/>
      <c r="AO23" s="26"/>
      <c r="AP23" s="38"/>
      <c r="AQ23" s="32"/>
      <c r="AR23" s="26"/>
      <c r="AS23" s="27"/>
      <c r="AT23" s="32"/>
      <c r="AU23" s="39"/>
      <c r="AV23" s="26"/>
      <c r="AW23" s="40"/>
      <c r="AX23" s="37"/>
      <c r="AY23" s="26"/>
      <c r="AZ23" s="27"/>
      <c r="BA23" s="32"/>
      <c r="BB23" s="41"/>
      <c r="BC23" s="26"/>
      <c r="BD23" s="27"/>
      <c r="BE23" s="42"/>
      <c r="BF23" s="43"/>
      <c r="BG23" s="44"/>
      <c r="BH23" s="42"/>
      <c r="BI23" s="45"/>
      <c r="BJ23" s="46"/>
      <c r="BK23" s="47"/>
    </row>
    <row r="24" spans="2:63" s="15" customFormat="1" ht="12.75" customHeight="1" x14ac:dyDescent="0.2">
      <c r="B24" s="16">
        <v>15</v>
      </c>
      <c r="C24" s="64"/>
      <c r="D24" s="60"/>
      <c r="E24" s="61"/>
      <c r="F24" s="61"/>
      <c r="G24" s="61"/>
      <c r="H24" s="61"/>
      <c r="I24" s="61"/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4"/>
      <c r="U24" s="25"/>
      <c r="V24" s="26"/>
      <c r="W24" s="27"/>
      <c r="X24" s="28"/>
      <c r="Y24" s="26"/>
      <c r="Z24" s="29"/>
      <c r="AA24" s="30"/>
      <c r="AB24" s="62"/>
      <c r="AC24" s="27"/>
      <c r="AD24" s="32"/>
      <c r="AE24" s="33"/>
      <c r="AF24" s="34"/>
      <c r="AG24" s="35"/>
      <c r="AH24" s="36"/>
      <c r="AI24" s="26"/>
      <c r="AJ24" s="27"/>
      <c r="AK24" s="37"/>
      <c r="AL24" s="26"/>
      <c r="AM24" s="27"/>
      <c r="AN24" s="32"/>
      <c r="AO24" s="26"/>
      <c r="AP24" s="38"/>
      <c r="AQ24" s="32"/>
      <c r="AR24" s="26"/>
      <c r="AS24" s="27"/>
      <c r="AT24" s="32"/>
      <c r="AU24" s="39"/>
      <c r="AV24" s="26"/>
      <c r="AW24" s="40"/>
      <c r="AX24" s="37"/>
      <c r="AY24" s="26"/>
      <c r="AZ24" s="27"/>
      <c r="BA24" s="32"/>
      <c r="BB24" s="41"/>
      <c r="BC24" s="26"/>
      <c r="BD24" s="27"/>
      <c r="BE24" s="42"/>
      <c r="BF24" s="43"/>
      <c r="BG24" s="44"/>
      <c r="BH24" s="42"/>
      <c r="BI24" s="45"/>
      <c r="BJ24" s="46"/>
      <c r="BK24" s="47"/>
    </row>
    <row r="25" spans="2:63" s="15" customFormat="1" ht="12.75" customHeight="1" x14ac:dyDescent="0.2">
      <c r="B25" s="16">
        <v>16</v>
      </c>
      <c r="C25" s="52"/>
      <c r="D25" s="60"/>
      <c r="E25" s="61"/>
      <c r="F25" s="61"/>
      <c r="G25" s="61"/>
      <c r="H25" s="61"/>
      <c r="I25" s="61"/>
      <c r="J25" s="22"/>
      <c r="K25" s="54"/>
      <c r="L25" s="54"/>
      <c r="M25" s="23"/>
      <c r="N25" s="23"/>
      <c r="O25" s="23"/>
      <c r="P25" s="23"/>
      <c r="Q25" s="23"/>
      <c r="R25" s="23"/>
      <c r="S25" s="23"/>
      <c r="T25" s="24"/>
      <c r="U25" s="25"/>
      <c r="V25" s="26"/>
      <c r="W25" s="27"/>
      <c r="X25" s="28"/>
      <c r="Y25" s="26"/>
      <c r="Z25" s="29"/>
      <c r="AA25" s="30"/>
      <c r="AB25" s="62"/>
      <c r="AC25" s="27"/>
      <c r="AD25" s="32"/>
      <c r="AE25" s="33"/>
      <c r="AF25" s="34"/>
      <c r="AG25" s="35"/>
      <c r="AH25" s="36"/>
      <c r="AI25" s="26"/>
      <c r="AJ25" s="27"/>
      <c r="AK25" s="37"/>
      <c r="AL25" s="26"/>
      <c r="AM25" s="27"/>
      <c r="AN25" s="32"/>
      <c r="AO25" s="26"/>
      <c r="AP25" s="38"/>
      <c r="AQ25" s="32"/>
      <c r="AR25" s="26"/>
      <c r="AS25" s="27"/>
      <c r="AT25" s="32"/>
      <c r="AU25" s="39"/>
      <c r="AV25" s="26"/>
      <c r="AW25" s="40"/>
      <c r="AX25" s="37"/>
      <c r="AY25" s="26"/>
      <c r="AZ25" s="27"/>
      <c r="BA25" s="32"/>
      <c r="BB25" s="41"/>
      <c r="BC25" s="26"/>
      <c r="BD25" s="27"/>
      <c r="BE25" s="42"/>
      <c r="BF25" s="43"/>
      <c r="BG25" s="44"/>
      <c r="BH25" s="42"/>
      <c r="BI25" s="45"/>
      <c r="BJ25" s="46"/>
      <c r="BK25" s="47"/>
    </row>
    <row r="26" spans="2:63" x14ac:dyDescent="0.2">
      <c r="AI26" s="5"/>
    </row>
    <row r="27" spans="2:63" x14ac:dyDescent="0.2">
      <c r="AI27" s="5"/>
    </row>
    <row r="28" spans="2:63" ht="15" customHeight="1" x14ac:dyDescent="0.2">
      <c r="AI28" s="5"/>
      <c r="AV28" s="5"/>
    </row>
    <row r="29" spans="2:63" x14ac:dyDescent="0.2">
      <c r="AI29" s="5"/>
      <c r="AV29" s="5"/>
    </row>
    <row r="30" spans="2:63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2:63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2:63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3:62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3:62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3:62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3:62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3:6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3:62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3:62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3:62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3:62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3:62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3:62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3:62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3:62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3:62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115" spans="3:62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</row>
    <row r="116" spans="3:62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</row>
    <row r="117" spans="3:62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</row>
    <row r="118" spans="3:62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</row>
    <row r="119" spans="3:62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</row>
    <row r="120" spans="3:62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</row>
    <row r="121" spans="3:62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</row>
    <row r="122" spans="3:62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</row>
    <row r="123" spans="3:62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</row>
    <row r="124" spans="3:62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</row>
    <row r="125" spans="3:62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</row>
    <row r="126" spans="3:62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 spans="3:62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 spans="3:62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 spans="3:62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 spans="3:62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 spans="3:62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 spans="3:62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 spans="3:62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 spans="3:62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 spans="3:62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 spans="3:62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 spans="3:62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 spans="3:62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 spans="3:62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spans="3:62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spans="3:62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spans="3:62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 spans="3:62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 spans="3:62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 spans="3:62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 spans="3:62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 spans="3:62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 spans="3:62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 spans="3:62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spans="3:62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 spans="3:62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 spans="3:62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 spans="3:62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 spans="3:62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 spans="3:62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 spans="3:62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 spans="3:62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 spans="3:62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 spans="3:62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 spans="3:62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 spans="3:62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 spans="3:62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 spans="3:62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</sheetData>
  <mergeCells count="51">
    <mergeCell ref="G5:G9"/>
    <mergeCell ref="B5:B9"/>
    <mergeCell ref="C5:C9"/>
    <mergeCell ref="D5:D9"/>
    <mergeCell ref="E5:E9"/>
    <mergeCell ref="F5:F9"/>
    <mergeCell ref="S5:S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V8:X8"/>
    <mergeCell ref="Y8:AA8"/>
    <mergeCell ref="T5:T9"/>
    <mergeCell ref="U5:U9"/>
    <mergeCell ref="V5:AG6"/>
    <mergeCell ref="AB8:AD8"/>
    <mergeCell ref="AE8:AG8"/>
    <mergeCell ref="V7:X7"/>
    <mergeCell ref="Y7:AA7"/>
    <mergeCell ref="AB7:AD7"/>
    <mergeCell ref="AE7:AG7"/>
    <mergeCell ref="AU7:AX7"/>
    <mergeCell ref="AY7:BA7"/>
    <mergeCell ref="AU8:AX8"/>
    <mergeCell ref="AI8:AK8"/>
    <mergeCell ref="AY8:BA8"/>
    <mergeCell ref="AI7:AK7"/>
    <mergeCell ref="BJ5:BJ9"/>
    <mergeCell ref="BC5:BH6"/>
    <mergeCell ref="BI5:BI9"/>
    <mergeCell ref="AH5:AH9"/>
    <mergeCell ref="BC8:BE8"/>
    <mergeCell ref="BF8:BH8"/>
    <mergeCell ref="BC7:BE7"/>
    <mergeCell ref="BF7:BH7"/>
    <mergeCell ref="AL7:AN7"/>
    <mergeCell ref="AO7:AQ7"/>
    <mergeCell ref="BB5:BB9"/>
    <mergeCell ref="AL8:AN8"/>
    <mergeCell ref="AO8:AQ8"/>
    <mergeCell ref="AR8:AT8"/>
    <mergeCell ref="AI5:BA6"/>
    <mergeCell ref="AR7:AT7"/>
  </mergeCells>
  <conditionalFormatting sqref="C20:C1048576 C1:C9">
    <cfRule type="duplicateValues" dxfId="6" priority="5"/>
  </conditionalFormatting>
  <conditionalFormatting sqref="C10:C11">
    <cfRule type="duplicateValues" dxfId="5" priority="4"/>
  </conditionalFormatting>
  <conditionalFormatting sqref="D11">
    <cfRule type="duplicateValues" dxfId="4" priority="3"/>
  </conditionalFormatting>
  <conditionalFormatting sqref="D10:D16 D19">
    <cfRule type="duplicateValues" dxfId="3" priority="6"/>
    <cfRule type="duplicateValues" dxfId="2" priority="7"/>
  </conditionalFormatting>
  <conditionalFormatting sqref="D1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</dc:creator>
  <cp:lastModifiedBy>JATI</cp:lastModifiedBy>
  <dcterms:created xsi:type="dcterms:W3CDTF">2022-03-10T18:08:10Z</dcterms:created>
  <dcterms:modified xsi:type="dcterms:W3CDTF">2022-06-07T11:53:28Z</dcterms:modified>
</cp:coreProperties>
</file>